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625" codeName="{EAAD5824-E589-9196-6FC8-2F1B51211585}"/>
  <workbookPr codeName="ThisWorkbook" defaultThemeVersion="124226"/>
  <mc:AlternateContent xmlns:mc="http://schemas.openxmlformats.org/markup-compatibility/2006">
    <mc:Choice Requires="x15">
      <x15ac:absPath xmlns:x15ac="http://schemas.microsoft.com/office/spreadsheetml/2010/11/ac" url="C:\Users\komamura\Documents\MTGPQ\MM\MM\MTG\MTGPQ\"/>
    </mc:Choice>
  </mc:AlternateContent>
  <bookViews>
    <workbookView xWindow="360" yWindow="210" windowWidth="14700" windowHeight="5655" firstSheet="14" activeTab="19"/>
  </bookViews>
  <sheets>
    <sheet name="MC別" sheetId="31" r:id="rId1"/>
    <sheet name="MC別2" sheetId="33" r:id="rId2"/>
    <sheet name="PT別1" sheetId="32" r:id="rId3"/>
    <sheet name="PT別2" sheetId="37" r:id="rId4"/>
    <sheet name="DF" sheetId="20" r:id="rId5"/>
    <sheet name="到達" sheetId="21" r:id="rId6"/>
    <sheet name="警戒" sheetId="22" r:id="rId7"/>
    <sheet name="飛行" sheetId="23" r:id="rId8"/>
    <sheet name="威迫" sheetId="24" r:id="rId9"/>
    <sheet name="UB" sheetId="25" r:id="rId10"/>
    <sheet name="BSK" sheetId="26" r:id="rId11"/>
    <sheet name="FDS" sheetId="27" r:id="rId12"/>
    <sheet name="TP" sheetId="28" r:id="rId13"/>
    <sheet name="軽減" sheetId="29" r:id="rId14"/>
    <sheet name="絆魂" sheetId="30" r:id="rId15"/>
    <sheet name="接死" sheetId="38" r:id="rId16"/>
    <sheet name="速攻" sheetId="39" r:id="rId17"/>
    <sheet name="呪禁" sheetId="40" r:id="rId18"/>
    <sheet name="補強" sheetId="42" r:id="rId19"/>
    <sheet name="DB" sheetId="1" r:id="rId20"/>
    <sheet name="TAG" sheetId="35" r:id="rId21"/>
    <sheet name="破壊" sheetId="41" r:id="rId22"/>
    <sheet name="同盟" sheetId="14" r:id="rId23"/>
    <sheet name="欠色" sheetId="8" r:id="rId24"/>
    <sheet name="嚥下" sheetId="9" r:id="rId25"/>
    <sheet name="昇華" sheetId="10" r:id="rId26"/>
    <sheet name="収斂" sheetId="15" r:id="rId27"/>
    <sheet name="覚醒" sheetId="16" r:id="rId28"/>
    <sheet name="Sheet3" sheetId="18" r:id="rId29"/>
    <sheet name="tnpl" sheetId="19" r:id="rId30"/>
    <sheet name="Sheet4" sheetId="34" r:id="rId31"/>
  </sheets>
  <definedNames>
    <definedName name="_xlnm._FilterDatabase" localSheetId="10" hidden="1">BSK!$Y$3:$AD$80</definedName>
    <definedName name="_xlnm._FilterDatabase" localSheetId="19" hidden="1">DB!$A$1:$S$1301</definedName>
    <definedName name="_xlnm._FilterDatabase" localSheetId="11" hidden="1">FDS!$Y$3:$AD$40</definedName>
    <definedName name="_xlnm._FilterDatabase" localSheetId="0" hidden="1">MC別!$Z$1:$AQ$43</definedName>
    <definedName name="_xlnm._FilterDatabase" localSheetId="1" hidden="1">MC別2!$Z$1:$AQ$8</definedName>
    <definedName name="_xlnm._FilterDatabase" localSheetId="2" hidden="1">PT別1!$Z$1:$AQ$27</definedName>
    <definedName name="_xlnm._FilterDatabase" localSheetId="3" hidden="1">PT別2!$Z$1:$AQ$11</definedName>
    <definedName name="_xlnm._FilterDatabase" localSheetId="20" hidden="1">TAG!$Z$1:$AQ$1</definedName>
    <definedName name="_xlnm._FilterDatabase" localSheetId="12" hidden="1">TP!$Z$3:$AE$64</definedName>
    <definedName name="_xlnm._FilterDatabase" localSheetId="9" hidden="1">UB!$Y$3:$AD$39</definedName>
    <definedName name="_xlnm._FilterDatabase" localSheetId="8" hidden="1">威迫!$Y$1:$AD$40</definedName>
    <definedName name="_xlnm._FilterDatabase" localSheetId="6" hidden="1">警戒!$Y$1:$Y$59</definedName>
    <definedName name="_xlnm._FilterDatabase" localSheetId="13" hidden="1">軽減!$Z$3:$AE$14</definedName>
    <definedName name="_xlnm._FilterDatabase" localSheetId="17" hidden="1">呪禁!$Z$3:$AE$24</definedName>
    <definedName name="_xlnm._FilterDatabase" localSheetId="15" hidden="1">接死!$Z$3:$AE$55</definedName>
    <definedName name="_xlnm._FilterDatabase" localSheetId="16" hidden="1">速攻!$Z$3:$AE$78</definedName>
    <definedName name="_xlnm._FilterDatabase" localSheetId="21" hidden="1">破壊!$Z$3:$AG$229</definedName>
    <definedName name="_xlnm._FilterDatabase" localSheetId="7" hidden="1">飛行!$Y$1:$AD$159</definedName>
    <definedName name="_xlnm._FilterDatabase" localSheetId="18" hidden="1">補強!$Z$3:$AE$18</definedName>
    <definedName name="_xlnm._FilterDatabase" localSheetId="14" hidden="1">絆魂!$Z$3:$AE$15</definedName>
  </definedNames>
  <calcPr calcId="162913"/>
</workbook>
</file>

<file path=xl/calcChain.xml><?xml version="1.0" encoding="utf-8"?>
<calcChain xmlns="http://schemas.openxmlformats.org/spreadsheetml/2006/main">
  <c r="AG224" i="41" l="1"/>
  <c r="M18" i="42" l="1"/>
  <c r="C11" i="42"/>
  <c r="D11" i="42" s="1"/>
  <c r="F11" i="42"/>
  <c r="G11" i="42" s="1"/>
  <c r="I11" i="42"/>
  <c r="V11" i="42" s="1"/>
  <c r="K11" i="42"/>
  <c r="L11" i="42"/>
  <c r="T11" i="42"/>
  <c r="AA11" i="42"/>
  <c r="AB11" i="42"/>
  <c r="AC11" i="42"/>
  <c r="AD11" i="42"/>
  <c r="C12" i="42"/>
  <c r="D12" i="42" s="1"/>
  <c r="F12" i="42"/>
  <c r="G12" i="42" s="1"/>
  <c r="I12" i="42"/>
  <c r="V12" i="42" s="1"/>
  <c r="K12" i="42"/>
  <c r="L12" i="42"/>
  <c r="T12" i="42"/>
  <c r="AA12" i="42"/>
  <c r="AB12" i="42"/>
  <c r="AC12" i="42"/>
  <c r="AD12" i="42"/>
  <c r="C26" i="42"/>
  <c r="F26" i="42"/>
  <c r="G26" i="42" s="1"/>
  <c r="I26" i="42"/>
  <c r="V26" i="42" s="1"/>
  <c r="K26" i="42"/>
  <c r="L26" i="42"/>
  <c r="T26" i="42"/>
  <c r="AA26" i="42"/>
  <c r="AB26" i="42"/>
  <c r="AC26" i="42"/>
  <c r="AD26" i="42"/>
  <c r="C13" i="42"/>
  <c r="D13" i="42" s="1"/>
  <c r="F13" i="42"/>
  <c r="G13" i="42" s="1"/>
  <c r="I13" i="42"/>
  <c r="V13" i="42" s="1"/>
  <c r="K13" i="42"/>
  <c r="L13" i="42"/>
  <c r="T13" i="42"/>
  <c r="U13" i="42"/>
  <c r="AA13" i="42"/>
  <c r="AB13" i="42"/>
  <c r="AC13" i="42"/>
  <c r="AD13" i="42"/>
  <c r="C27" i="42"/>
  <c r="D27" i="42" s="1"/>
  <c r="F27" i="42"/>
  <c r="G27" i="42" s="1"/>
  <c r="I27" i="42"/>
  <c r="V27" i="42" s="1"/>
  <c r="K27" i="42"/>
  <c r="L27" i="42"/>
  <c r="M27" i="42"/>
  <c r="T27" i="42"/>
  <c r="AA27" i="42"/>
  <c r="AB27" i="42"/>
  <c r="AC27" i="42"/>
  <c r="AD27" i="42"/>
  <c r="C28" i="42"/>
  <c r="D28" i="42" s="1"/>
  <c r="F28" i="42"/>
  <c r="G28" i="42" s="1"/>
  <c r="I28" i="42"/>
  <c r="V28" i="42" s="1"/>
  <c r="K28" i="42"/>
  <c r="L28" i="42"/>
  <c r="M28" i="42"/>
  <c r="T28" i="42"/>
  <c r="AA28" i="42"/>
  <c r="AB28" i="42"/>
  <c r="AC28" i="42"/>
  <c r="AD28" i="42"/>
  <c r="C29" i="42"/>
  <c r="F29" i="42"/>
  <c r="G29" i="42" s="1"/>
  <c r="I29" i="42"/>
  <c r="V29" i="42" s="1"/>
  <c r="K29" i="42"/>
  <c r="L29" i="42"/>
  <c r="M29" i="42"/>
  <c r="T29" i="42"/>
  <c r="AA29" i="42"/>
  <c r="AB29" i="42"/>
  <c r="AC29" i="42"/>
  <c r="AE29" i="42" s="1"/>
  <c r="AD29" i="42"/>
  <c r="C14" i="42"/>
  <c r="D14" i="42" s="1"/>
  <c r="F14" i="42"/>
  <c r="G14" i="42" s="1"/>
  <c r="I14" i="42"/>
  <c r="V14" i="42" s="1"/>
  <c r="K14" i="42"/>
  <c r="L14" i="42"/>
  <c r="T14" i="42"/>
  <c r="AA14" i="42"/>
  <c r="AB14" i="42"/>
  <c r="AC14" i="42"/>
  <c r="AD14" i="42"/>
  <c r="C30" i="42"/>
  <c r="D30" i="42" s="1"/>
  <c r="F30" i="42"/>
  <c r="G30" i="42" s="1"/>
  <c r="I30" i="42"/>
  <c r="V30" i="42" s="1"/>
  <c r="K30" i="42"/>
  <c r="L30" i="42"/>
  <c r="M30" i="42"/>
  <c r="T30" i="42"/>
  <c r="AA30" i="42"/>
  <c r="AB30" i="42"/>
  <c r="AC30" i="42"/>
  <c r="AD30" i="42"/>
  <c r="A18" i="42"/>
  <c r="A17" i="42"/>
  <c r="AE25" i="42"/>
  <c r="A25" i="42"/>
  <c r="A24" i="42"/>
  <c r="AD10" i="42"/>
  <c r="AC10" i="42"/>
  <c r="AB10" i="42"/>
  <c r="AA10" i="42"/>
  <c r="T10" i="42"/>
  <c r="L10" i="42"/>
  <c r="K10" i="42"/>
  <c r="I10" i="42"/>
  <c r="U10" i="42" s="1"/>
  <c r="F10" i="42"/>
  <c r="G10" i="42" s="1"/>
  <c r="C10" i="42"/>
  <c r="D10" i="42" s="1"/>
  <c r="AD9" i="42"/>
  <c r="AC9" i="42"/>
  <c r="AB9" i="42"/>
  <c r="AA9" i="42"/>
  <c r="T9" i="42"/>
  <c r="L9" i="42"/>
  <c r="K9" i="42"/>
  <c r="I9" i="42"/>
  <c r="V9" i="42" s="1"/>
  <c r="F9" i="42"/>
  <c r="G9" i="42" s="1"/>
  <c r="C9" i="42"/>
  <c r="AD21" i="42"/>
  <c r="AC21" i="42"/>
  <c r="AB21" i="42"/>
  <c r="AA21" i="42"/>
  <c r="T21" i="42"/>
  <c r="L21" i="42"/>
  <c r="K21" i="42"/>
  <c r="M21" i="42" s="1"/>
  <c r="I21" i="42"/>
  <c r="V21" i="42" s="1"/>
  <c r="F21" i="42"/>
  <c r="G21" i="42" s="1"/>
  <c r="C21" i="42"/>
  <c r="D21" i="42" s="1"/>
  <c r="AD20" i="42"/>
  <c r="AC20" i="42"/>
  <c r="AB20" i="42"/>
  <c r="AA20" i="42"/>
  <c r="T20" i="42"/>
  <c r="L20" i="42"/>
  <c r="K20" i="42"/>
  <c r="I20" i="42"/>
  <c r="V20" i="42" s="1"/>
  <c r="F20" i="42"/>
  <c r="G20" i="42" s="1"/>
  <c r="C20" i="42"/>
  <c r="D20" i="42" s="1"/>
  <c r="AD19" i="42"/>
  <c r="AC19" i="42"/>
  <c r="AB19" i="42"/>
  <c r="AA19" i="42"/>
  <c r="T19" i="42"/>
  <c r="L19" i="42"/>
  <c r="K19" i="42"/>
  <c r="M19" i="42" s="1"/>
  <c r="I19" i="42"/>
  <c r="U19" i="42" s="1"/>
  <c r="F19" i="42"/>
  <c r="G19" i="42" s="1"/>
  <c r="C19" i="42"/>
  <c r="D19" i="42" s="1"/>
  <c r="AE8" i="42"/>
  <c r="A8" i="42"/>
  <c r="A7" i="42"/>
  <c r="F23" i="42"/>
  <c r="A3" i="42"/>
  <c r="A2" i="42"/>
  <c r="AE53" i="39"/>
  <c r="M53" i="39"/>
  <c r="A53" i="39"/>
  <c r="A52" i="39"/>
  <c r="A51" i="39"/>
  <c r="A50" i="39"/>
  <c r="AE38" i="39"/>
  <c r="M38" i="39"/>
  <c r="A38" i="39"/>
  <c r="A37" i="39"/>
  <c r="A36" i="39"/>
  <c r="A35" i="39"/>
  <c r="AE24" i="39"/>
  <c r="M24" i="39"/>
  <c r="A24" i="39"/>
  <c r="A23" i="39"/>
  <c r="A22" i="39"/>
  <c r="A21" i="39"/>
  <c r="AE15" i="39"/>
  <c r="M15" i="39"/>
  <c r="A15" i="39"/>
  <c r="A14" i="39"/>
  <c r="A13" i="39"/>
  <c r="A12" i="39"/>
  <c r="M20" i="42" l="1"/>
  <c r="U28" i="42"/>
  <c r="U11" i="42"/>
  <c r="A11" i="42" s="1"/>
  <c r="AE14" i="42"/>
  <c r="AE10" i="42"/>
  <c r="AE30" i="42"/>
  <c r="AE19" i="42"/>
  <c r="AE21" i="42"/>
  <c r="U30" i="42"/>
  <c r="A30" i="42" s="1"/>
  <c r="U27" i="42"/>
  <c r="A27" i="42" s="1"/>
  <c r="AE26" i="42"/>
  <c r="AE12" i="42"/>
  <c r="AE13" i="42"/>
  <c r="AE20" i="42"/>
  <c r="U14" i="42"/>
  <c r="A14" i="42" s="1"/>
  <c r="U12" i="42"/>
  <c r="A12" i="42" s="1"/>
  <c r="AE27" i="42"/>
  <c r="A13" i="42"/>
  <c r="F16" i="42"/>
  <c r="AE28" i="42"/>
  <c r="AE9" i="42"/>
  <c r="AE11" i="42"/>
  <c r="A28" i="42"/>
  <c r="U29" i="42"/>
  <c r="A29" i="42" s="1"/>
  <c r="D29" i="42"/>
  <c r="U26" i="42"/>
  <c r="A26" i="42" s="1"/>
  <c r="D26" i="42"/>
  <c r="U20" i="42"/>
  <c r="U21" i="42"/>
  <c r="D9" i="42"/>
  <c r="U9" i="42"/>
  <c r="A9" i="42" s="1"/>
  <c r="V19" i="42"/>
  <c r="V10" i="42"/>
  <c r="A10" i="42" s="1"/>
  <c r="A4" i="42"/>
  <c r="AD72" i="39"/>
  <c r="AC72" i="39"/>
  <c r="AB72" i="39"/>
  <c r="AA72" i="39"/>
  <c r="T72" i="39"/>
  <c r="L72" i="39"/>
  <c r="K72" i="39"/>
  <c r="I72" i="39"/>
  <c r="U72" i="39" s="1"/>
  <c r="F72" i="39"/>
  <c r="G72" i="39" s="1"/>
  <c r="C72" i="39"/>
  <c r="AD71" i="39"/>
  <c r="AC71" i="39"/>
  <c r="AB71" i="39"/>
  <c r="AA71" i="39"/>
  <c r="T71" i="39"/>
  <c r="L71" i="39"/>
  <c r="K71" i="39"/>
  <c r="I71" i="39"/>
  <c r="V71" i="39" s="1"/>
  <c r="F71" i="39"/>
  <c r="G71" i="39" s="1"/>
  <c r="C71" i="39"/>
  <c r="D71" i="39" s="1"/>
  <c r="AD70" i="39"/>
  <c r="AC70" i="39"/>
  <c r="AB70" i="39"/>
  <c r="AA70" i="39"/>
  <c r="T70" i="39"/>
  <c r="L70" i="39"/>
  <c r="K70" i="39"/>
  <c r="I70" i="39"/>
  <c r="U70" i="39" s="1"/>
  <c r="F70" i="39"/>
  <c r="G70" i="39" s="1"/>
  <c r="C70" i="39"/>
  <c r="D70" i="39" s="1"/>
  <c r="AD69" i="39"/>
  <c r="AC69" i="39"/>
  <c r="AB69" i="39"/>
  <c r="AA69" i="39"/>
  <c r="T69" i="39"/>
  <c r="L69" i="39"/>
  <c r="K69" i="39"/>
  <c r="I69" i="39"/>
  <c r="V69" i="39" s="1"/>
  <c r="F69" i="39"/>
  <c r="G69" i="39" s="1"/>
  <c r="C69" i="39"/>
  <c r="AD68" i="39"/>
  <c r="AC68" i="39"/>
  <c r="AB68" i="39"/>
  <c r="AA68" i="39"/>
  <c r="T68" i="39"/>
  <c r="L68" i="39"/>
  <c r="K68" i="39"/>
  <c r="I68" i="39"/>
  <c r="U68" i="39" s="1"/>
  <c r="F68" i="39"/>
  <c r="G68" i="39" s="1"/>
  <c r="C68" i="39"/>
  <c r="D68" i="39" s="1"/>
  <c r="AD67" i="39"/>
  <c r="AC67" i="39"/>
  <c r="AB67" i="39"/>
  <c r="AA67" i="39"/>
  <c r="T67" i="39"/>
  <c r="L67" i="39"/>
  <c r="K67" i="39"/>
  <c r="I67" i="39"/>
  <c r="U67" i="39" s="1"/>
  <c r="F67" i="39"/>
  <c r="G67" i="39" s="1"/>
  <c r="C67" i="39"/>
  <c r="D67" i="39" s="1"/>
  <c r="AD16" i="40"/>
  <c r="AC16" i="40"/>
  <c r="AB16" i="40"/>
  <c r="AA16" i="40"/>
  <c r="T16" i="40"/>
  <c r="L16" i="40"/>
  <c r="K16" i="40"/>
  <c r="I16" i="40"/>
  <c r="V16" i="40" s="1"/>
  <c r="F16" i="40"/>
  <c r="G16" i="40" s="1"/>
  <c r="C16" i="40"/>
  <c r="AE16" i="40" l="1"/>
  <c r="AE72" i="39"/>
  <c r="A19" i="42"/>
  <c r="A21" i="42"/>
  <c r="A20" i="42"/>
  <c r="M69" i="39"/>
  <c r="M71" i="39"/>
  <c r="M70" i="39"/>
  <c r="M72" i="39"/>
  <c r="AE69" i="39"/>
  <c r="AE71" i="39"/>
  <c r="V72" i="39"/>
  <c r="D72" i="39"/>
  <c r="V70" i="39"/>
  <c r="AE70" i="39"/>
  <c r="U71" i="39"/>
  <c r="M68" i="39"/>
  <c r="V68" i="39"/>
  <c r="AE67" i="39"/>
  <c r="V67" i="39"/>
  <c r="M67" i="39"/>
  <c r="AE68" i="39"/>
  <c r="D69" i="39"/>
  <c r="U69" i="39"/>
  <c r="M16" i="40"/>
  <c r="D16" i="40"/>
  <c r="U16" i="40"/>
  <c r="AE10" i="41"/>
  <c r="AE11" i="41"/>
  <c r="AE12" i="41"/>
  <c r="AE13" i="41"/>
  <c r="AE14" i="41"/>
  <c r="AE15" i="41"/>
  <c r="AE16" i="41"/>
  <c r="AE17" i="41"/>
  <c r="AE18" i="41"/>
  <c r="AE19" i="41"/>
  <c r="AE20" i="41"/>
  <c r="AE21" i="41"/>
  <c r="AE22" i="41"/>
  <c r="AE23" i="41"/>
  <c r="AE24" i="41"/>
  <c r="AE25" i="41"/>
  <c r="AE26" i="41"/>
  <c r="AE27" i="41"/>
  <c r="AE28" i="41"/>
  <c r="AE29" i="41"/>
  <c r="AE30" i="41"/>
  <c r="AE31" i="41"/>
  <c r="AE32" i="41"/>
  <c r="AE33" i="41"/>
  <c r="AE34" i="41"/>
  <c r="AE35" i="41"/>
  <c r="AE36" i="41"/>
  <c r="AE37" i="41"/>
  <c r="AE38" i="41"/>
  <c r="AE39" i="41"/>
  <c r="AE40" i="41"/>
  <c r="AE41" i="41"/>
  <c r="AE42" i="41"/>
  <c r="AE43" i="41"/>
  <c r="AE44" i="41"/>
  <c r="AE45" i="41"/>
  <c r="AE46" i="41"/>
  <c r="AE47" i="41"/>
  <c r="AE48" i="41"/>
  <c r="AE49" i="41"/>
  <c r="AE50" i="41"/>
  <c r="AE51" i="41"/>
  <c r="AE52" i="41"/>
  <c r="AE53" i="41"/>
  <c r="AE54" i="41"/>
  <c r="AE55" i="41"/>
  <c r="AE56" i="41"/>
  <c r="AE57" i="41"/>
  <c r="AE58" i="41"/>
  <c r="AE59" i="41"/>
  <c r="AE60" i="41"/>
  <c r="AE61" i="41"/>
  <c r="AE62" i="41"/>
  <c r="AE63" i="41"/>
  <c r="AE64" i="41"/>
  <c r="AE65" i="41"/>
  <c r="AE66" i="41"/>
  <c r="AE67" i="41"/>
  <c r="AE68" i="41"/>
  <c r="AE69" i="41"/>
  <c r="AE70" i="41"/>
  <c r="AE71" i="41"/>
  <c r="AE72" i="41"/>
  <c r="AE73" i="41"/>
  <c r="AE74" i="41"/>
  <c r="AE75" i="41"/>
  <c r="AE76" i="41"/>
  <c r="AE77" i="41"/>
  <c r="AE78" i="41"/>
  <c r="AE79" i="41"/>
  <c r="AE80" i="41"/>
  <c r="AE81" i="41"/>
  <c r="AE82" i="41"/>
  <c r="AE83" i="41"/>
  <c r="AE84" i="41"/>
  <c r="AE85" i="41"/>
  <c r="AE86" i="41"/>
  <c r="AE87" i="41"/>
  <c r="AE88" i="41"/>
  <c r="AE89" i="41"/>
  <c r="AE90" i="41"/>
  <c r="AE91" i="41"/>
  <c r="AE92" i="41"/>
  <c r="AE93" i="41"/>
  <c r="AE94" i="41"/>
  <c r="AE95" i="41"/>
  <c r="AE96" i="41"/>
  <c r="AE97" i="41"/>
  <c r="AE98" i="41"/>
  <c r="AE99" i="41"/>
  <c r="AE100" i="41"/>
  <c r="AE101" i="41"/>
  <c r="AE102" i="41"/>
  <c r="AE103" i="41"/>
  <c r="AE104" i="41"/>
  <c r="AE105" i="41"/>
  <c r="AE106" i="41"/>
  <c r="AE107" i="41"/>
  <c r="AE108" i="41"/>
  <c r="AE109" i="41"/>
  <c r="AE110" i="41"/>
  <c r="AE111" i="41"/>
  <c r="AE112" i="41"/>
  <c r="AE113" i="41"/>
  <c r="AE114" i="41"/>
  <c r="AE115" i="41"/>
  <c r="AE116" i="41"/>
  <c r="AE117" i="41"/>
  <c r="AE118" i="41"/>
  <c r="AE119" i="41"/>
  <c r="AE120" i="41"/>
  <c r="AE121" i="41"/>
  <c r="AE122" i="41"/>
  <c r="AE123" i="41"/>
  <c r="AE124" i="41"/>
  <c r="AE125" i="41"/>
  <c r="AE126" i="41"/>
  <c r="AE127" i="41"/>
  <c r="AE128" i="41"/>
  <c r="AE129" i="41"/>
  <c r="AE130" i="41"/>
  <c r="AE131" i="41"/>
  <c r="AE132" i="41"/>
  <c r="AE133" i="41"/>
  <c r="AE134" i="41"/>
  <c r="AE135" i="41"/>
  <c r="AE136" i="41"/>
  <c r="AE137" i="41"/>
  <c r="AE138" i="41"/>
  <c r="AE139" i="41"/>
  <c r="AE140" i="41"/>
  <c r="AE141" i="41"/>
  <c r="AE142" i="41"/>
  <c r="AE143" i="41"/>
  <c r="AE144" i="41"/>
  <c r="AE145" i="41"/>
  <c r="AE146" i="41"/>
  <c r="AE147" i="41"/>
  <c r="AE148" i="41"/>
  <c r="AE149" i="41"/>
  <c r="AE150" i="41"/>
  <c r="AE151" i="41"/>
  <c r="AE152" i="41"/>
  <c r="AE153" i="41"/>
  <c r="AE154" i="41"/>
  <c r="AE155" i="41"/>
  <c r="AE156" i="41"/>
  <c r="AE157" i="41"/>
  <c r="AE158" i="41"/>
  <c r="AE159" i="41"/>
  <c r="AE160" i="41"/>
  <c r="AE161" i="41"/>
  <c r="AE162" i="41"/>
  <c r="AE163" i="41"/>
  <c r="AE164" i="41"/>
  <c r="AE165" i="41"/>
  <c r="AE166" i="41"/>
  <c r="AE167" i="41"/>
  <c r="AE168" i="41"/>
  <c r="AE169" i="41"/>
  <c r="AE170" i="41"/>
  <c r="AE171" i="41"/>
  <c r="AE172" i="41"/>
  <c r="AE173" i="41"/>
  <c r="AE174" i="41"/>
  <c r="AE175" i="41"/>
  <c r="AE176" i="41"/>
  <c r="AE177" i="41"/>
  <c r="AE178" i="41"/>
  <c r="AE179" i="41"/>
  <c r="AE180" i="41"/>
  <c r="AE181" i="41"/>
  <c r="AE182" i="41"/>
  <c r="AE183" i="41"/>
  <c r="AE184" i="41"/>
  <c r="AE185" i="41"/>
  <c r="AE186" i="41"/>
  <c r="AE187" i="41"/>
  <c r="AE188" i="41"/>
  <c r="AE189" i="41"/>
  <c r="AE190" i="41"/>
  <c r="AE191" i="41"/>
  <c r="AE192" i="41"/>
  <c r="AE193" i="41"/>
  <c r="AE194" i="41"/>
  <c r="AE195" i="41"/>
  <c r="AE196" i="41"/>
  <c r="AE197" i="41"/>
  <c r="AE198" i="41"/>
  <c r="AE199" i="41"/>
  <c r="AE200" i="41"/>
  <c r="AE201" i="41"/>
  <c r="AE202" i="41"/>
  <c r="AE203" i="41"/>
  <c r="AE204" i="41"/>
  <c r="AE205" i="41"/>
  <c r="AE206" i="41"/>
  <c r="AE207" i="41"/>
  <c r="AE208" i="41"/>
  <c r="AE209" i="41"/>
  <c r="AE210" i="41"/>
  <c r="AE211" i="41"/>
  <c r="AE212" i="41"/>
  <c r="AE213" i="41"/>
  <c r="AE214" i="41"/>
  <c r="AE215" i="41"/>
  <c r="AE216" i="41"/>
  <c r="AE217" i="41"/>
  <c r="AE218" i="41"/>
  <c r="AE219" i="41"/>
  <c r="AE220" i="41"/>
  <c r="AE221" i="41"/>
  <c r="AE9" i="41"/>
  <c r="AD9" i="41"/>
  <c r="AD10" i="41"/>
  <c r="AD11" i="41"/>
  <c r="AD12" i="41"/>
  <c r="AD13" i="41"/>
  <c r="AD14" i="41"/>
  <c r="AD15" i="41"/>
  <c r="AD16" i="41"/>
  <c r="AD17" i="41"/>
  <c r="AD18" i="41"/>
  <c r="AD19" i="41"/>
  <c r="AD20" i="41"/>
  <c r="AD21" i="41"/>
  <c r="AD22" i="41"/>
  <c r="AD23" i="41"/>
  <c r="AD24" i="41"/>
  <c r="AD25" i="41"/>
  <c r="AD26" i="41"/>
  <c r="AD27" i="41"/>
  <c r="AD28" i="41"/>
  <c r="AD29" i="41"/>
  <c r="AD30" i="41"/>
  <c r="AD31" i="41"/>
  <c r="AD32" i="41"/>
  <c r="AD33" i="41"/>
  <c r="AD34" i="41"/>
  <c r="AD35" i="41"/>
  <c r="AD36" i="41"/>
  <c r="AD37" i="41"/>
  <c r="AD38" i="41"/>
  <c r="AD39" i="41"/>
  <c r="AD40" i="41"/>
  <c r="AD41" i="41"/>
  <c r="AD42" i="41"/>
  <c r="AD43" i="41"/>
  <c r="AD44" i="41"/>
  <c r="AD45" i="41"/>
  <c r="AD46" i="41"/>
  <c r="AD47" i="41"/>
  <c r="AD48" i="41"/>
  <c r="AD49" i="41"/>
  <c r="AD50" i="41"/>
  <c r="AD51" i="41"/>
  <c r="AD52" i="41"/>
  <c r="AD53" i="41"/>
  <c r="AD54" i="41"/>
  <c r="AD55" i="41"/>
  <c r="AD56" i="41"/>
  <c r="AD57" i="41"/>
  <c r="AD58" i="41"/>
  <c r="AD59" i="41"/>
  <c r="AD60" i="41"/>
  <c r="AD61" i="41"/>
  <c r="AD62" i="41"/>
  <c r="AD63" i="41"/>
  <c r="AD64" i="41"/>
  <c r="AD65" i="41"/>
  <c r="AD66" i="41"/>
  <c r="AD67" i="41"/>
  <c r="AD68" i="41"/>
  <c r="AD69" i="41"/>
  <c r="AD70" i="41"/>
  <c r="AD71" i="41"/>
  <c r="AD72" i="41"/>
  <c r="AD73" i="41"/>
  <c r="AD74" i="41"/>
  <c r="AD75" i="41"/>
  <c r="AD76" i="41"/>
  <c r="AD77" i="41"/>
  <c r="AD78" i="41"/>
  <c r="AD79" i="41"/>
  <c r="AD80" i="41"/>
  <c r="AD81" i="41"/>
  <c r="AD82" i="41"/>
  <c r="AD83" i="41"/>
  <c r="AD84" i="41"/>
  <c r="AD85" i="41"/>
  <c r="AD86" i="41"/>
  <c r="AD87" i="41"/>
  <c r="AD88" i="41"/>
  <c r="AD89" i="41"/>
  <c r="AD90" i="41"/>
  <c r="AD91" i="41"/>
  <c r="AD92" i="41"/>
  <c r="AD93" i="41"/>
  <c r="AD94" i="41"/>
  <c r="AD95" i="41"/>
  <c r="AD96" i="41"/>
  <c r="AD97" i="41"/>
  <c r="AD98" i="41"/>
  <c r="AD99" i="41"/>
  <c r="AD100" i="41"/>
  <c r="AD101" i="41"/>
  <c r="AD102" i="41"/>
  <c r="AD103" i="41"/>
  <c r="AD104" i="41"/>
  <c r="AD105" i="41"/>
  <c r="AD106" i="41"/>
  <c r="AD107" i="41"/>
  <c r="AD108" i="41"/>
  <c r="AD109" i="41"/>
  <c r="AD110" i="41"/>
  <c r="AD111" i="41"/>
  <c r="AD112" i="41"/>
  <c r="AD113" i="41"/>
  <c r="AD114" i="41"/>
  <c r="AD115" i="41"/>
  <c r="AD116" i="41"/>
  <c r="AD117" i="41"/>
  <c r="AD118" i="41"/>
  <c r="AD119" i="41"/>
  <c r="AD120" i="41"/>
  <c r="AD121" i="41"/>
  <c r="AD122" i="41"/>
  <c r="AD123" i="41"/>
  <c r="AD124" i="41"/>
  <c r="AD125" i="41"/>
  <c r="AD126" i="41"/>
  <c r="AD127" i="41"/>
  <c r="AD128" i="41"/>
  <c r="AD129" i="41"/>
  <c r="AD130" i="41"/>
  <c r="AD131" i="41"/>
  <c r="AD132" i="41"/>
  <c r="AD133" i="41"/>
  <c r="AD134" i="41"/>
  <c r="AD135" i="41"/>
  <c r="AD136" i="41"/>
  <c r="AD137" i="41"/>
  <c r="AD138" i="41"/>
  <c r="AD139" i="41"/>
  <c r="AD140" i="41"/>
  <c r="AD141" i="41"/>
  <c r="AD142" i="41"/>
  <c r="AD143" i="41"/>
  <c r="AD144" i="41"/>
  <c r="AD145" i="41"/>
  <c r="AD146" i="41"/>
  <c r="AD147" i="41"/>
  <c r="AD148" i="41"/>
  <c r="AD149" i="41"/>
  <c r="AD150" i="41"/>
  <c r="AD151" i="41"/>
  <c r="AD152" i="41"/>
  <c r="AD153" i="41"/>
  <c r="AD154" i="41"/>
  <c r="AD155" i="41"/>
  <c r="AD156" i="41"/>
  <c r="AD157" i="41"/>
  <c r="AD158" i="41"/>
  <c r="AD159" i="41"/>
  <c r="AD160" i="41"/>
  <c r="AD161" i="41"/>
  <c r="AD162" i="41"/>
  <c r="AD163" i="41"/>
  <c r="AD164" i="41"/>
  <c r="AD165" i="41"/>
  <c r="AD166" i="41"/>
  <c r="AD167" i="41"/>
  <c r="AD168" i="41"/>
  <c r="AD169" i="41"/>
  <c r="AD170" i="41"/>
  <c r="AD171" i="41"/>
  <c r="AD172" i="41"/>
  <c r="AD173" i="41"/>
  <c r="AD174" i="41"/>
  <c r="AD175" i="41"/>
  <c r="AD176" i="41"/>
  <c r="AD177" i="41"/>
  <c r="AD178" i="41"/>
  <c r="AD179" i="41"/>
  <c r="AD180" i="41"/>
  <c r="AD181" i="41"/>
  <c r="AD182" i="41"/>
  <c r="AD183" i="41"/>
  <c r="AD184" i="41"/>
  <c r="AD185" i="41"/>
  <c r="AD186" i="41"/>
  <c r="AD187" i="41"/>
  <c r="AD188" i="41"/>
  <c r="AD189" i="41"/>
  <c r="AD190" i="41"/>
  <c r="AD191" i="41"/>
  <c r="AD192" i="41"/>
  <c r="AD193" i="41"/>
  <c r="AD194" i="41"/>
  <c r="AD195" i="41"/>
  <c r="AD196" i="41"/>
  <c r="AD197" i="41"/>
  <c r="AD198" i="41"/>
  <c r="AD199" i="41"/>
  <c r="AD200" i="41"/>
  <c r="AD201" i="41"/>
  <c r="AD202" i="41"/>
  <c r="AD203" i="41"/>
  <c r="AD204" i="41"/>
  <c r="AD205" i="41"/>
  <c r="AD206" i="41"/>
  <c r="AD207" i="41"/>
  <c r="AD208" i="41"/>
  <c r="AD209" i="41"/>
  <c r="AD210" i="41"/>
  <c r="AD211" i="41"/>
  <c r="AD212" i="41"/>
  <c r="AD213" i="41"/>
  <c r="AD214" i="41"/>
  <c r="AD215" i="41"/>
  <c r="AD216" i="41"/>
  <c r="AD217" i="41"/>
  <c r="AD218" i="41"/>
  <c r="AD219" i="41"/>
  <c r="AD220" i="41"/>
  <c r="AD221" i="41"/>
  <c r="AF10" i="41"/>
  <c r="AF11" i="41"/>
  <c r="AF12" i="41"/>
  <c r="AF13" i="41"/>
  <c r="AF14" i="41"/>
  <c r="AF15" i="41"/>
  <c r="AF16" i="41"/>
  <c r="AF17" i="41"/>
  <c r="AF18" i="41"/>
  <c r="AF19" i="41"/>
  <c r="AF20" i="41"/>
  <c r="AF21" i="41"/>
  <c r="AF22" i="41"/>
  <c r="AF23" i="41"/>
  <c r="AF24" i="41"/>
  <c r="AF25" i="41"/>
  <c r="AF26" i="41"/>
  <c r="AF27" i="41"/>
  <c r="AF28" i="41"/>
  <c r="AF29" i="41"/>
  <c r="AG29" i="41" s="1"/>
  <c r="AF30" i="41"/>
  <c r="AF31" i="41"/>
  <c r="AF32" i="41"/>
  <c r="AF33" i="41"/>
  <c r="AF34" i="41"/>
  <c r="AF35" i="41"/>
  <c r="AF36" i="41"/>
  <c r="AF37" i="41"/>
  <c r="AF38" i="41"/>
  <c r="AF39" i="41"/>
  <c r="AF40" i="41"/>
  <c r="AF41" i="41"/>
  <c r="AF42" i="41"/>
  <c r="AF43" i="41"/>
  <c r="AF44" i="41"/>
  <c r="AF45" i="41"/>
  <c r="AF46" i="41"/>
  <c r="AF47" i="41"/>
  <c r="AF48" i="41"/>
  <c r="AF49" i="41"/>
  <c r="AF50" i="41"/>
  <c r="AF51" i="41"/>
  <c r="AF52" i="41"/>
  <c r="AF53" i="41"/>
  <c r="AF54" i="41"/>
  <c r="AF55" i="41"/>
  <c r="AF56" i="41"/>
  <c r="AF57" i="41"/>
  <c r="AG57" i="41" s="1"/>
  <c r="AF58" i="41"/>
  <c r="AF59" i="41"/>
  <c r="AF60" i="41"/>
  <c r="AF61" i="41"/>
  <c r="AF62" i="41"/>
  <c r="AF63" i="41"/>
  <c r="AF64" i="41"/>
  <c r="AF65" i="41"/>
  <c r="AF66" i="41"/>
  <c r="AF67" i="41"/>
  <c r="AF68" i="41"/>
  <c r="AF69" i="41"/>
  <c r="AF70" i="41"/>
  <c r="AF71" i="41"/>
  <c r="AF72" i="41"/>
  <c r="AF73" i="41"/>
  <c r="AF74" i="41"/>
  <c r="AF75" i="41"/>
  <c r="AF76" i="41"/>
  <c r="AF77" i="41"/>
  <c r="AF78" i="41"/>
  <c r="AF79" i="41"/>
  <c r="AF80" i="41"/>
  <c r="AF81" i="41"/>
  <c r="AF82" i="41"/>
  <c r="AF83" i="41"/>
  <c r="AF84" i="41"/>
  <c r="AF85" i="41"/>
  <c r="AF86" i="41"/>
  <c r="AF87" i="41"/>
  <c r="AF88" i="41"/>
  <c r="AF89" i="41"/>
  <c r="AF90" i="41"/>
  <c r="AF91" i="41"/>
  <c r="AF92" i="41"/>
  <c r="AF93" i="41"/>
  <c r="AF94" i="41"/>
  <c r="AF95" i="41"/>
  <c r="AF96" i="41"/>
  <c r="AF97" i="41"/>
  <c r="AF98" i="41"/>
  <c r="AF99" i="41"/>
  <c r="AF100" i="41"/>
  <c r="AF101" i="41"/>
  <c r="AF102" i="41"/>
  <c r="AF103" i="41"/>
  <c r="AF104" i="41"/>
  <c r="AF105" i="41"/>
  <c r="AF106" i="41"/>
  <c r="AF107" i="41"/>
  <c r="AF108" i="41"/>
  <c r="AF109" i="41"/>
  <c r="AF110" i="41"/>
  <c r="AF111" i="41"/>
  <c r="AF112" i="41"/>
  <c r="AF113" i="41"/>
  <c r="AF114" i="41"/>
  <c r="AF115" i="41"/>
  <c r="AF116" i="41"/>
  <c r="AF117" i="41"/>
  <c r="AF118" i="41"/>
  <c r="AF119" i="41"/>
  <c r="AF120" i="41"/>
  <c r="AF121" i="41"/>
  <c r="AF122" i="41"/>
  <c r="AF123" i="41"/>
  <c r="AF124" i="41"/>
  <c r="AF125" i="41"/>
  <c r="AF126" i="41"/>
  <c r="AF127" i="41"/>
  <c r="AF128" i="41"/>
  <c r="AF129" i="41"/>
  <c r="AF130" i="41"/>
  <c r="AF131" i="41"/>
  <c r="AF132" i="41"/>
  <c r="AF133" i="41"/>
  <c r="AF134" i="41"/>
  <c r="AF135" i="41"/>
  <c r="AF136" i="41"/>
  <c r="AF137" i="41"/>
  <c r="AF138" i="41"/>
  <c r="AF139" i="41"/>
  <c r="AF140" i="41"/>
  <c r="AF141" i="41"/>
  <c r="AF142" i="41"/>
  <c r="AF143" i="41"/>
  <c r="AF144" i="41"/>
  <c r="AF145" i="41"/>
  <c r="AF146" i="41"/>
  <c r="AF147" i="41"/>
  <c r="AF148" i="41"/>
  <c r="AF149" i="41"/>
  <c r="AF150" i="41"/>
  <c r="AF151" i="41"/>
  <c r="AF152" i="41"/>
  <c r="AF153" i="41"/>
  <c r="AF154" i="41"/>
  <c r="AF155" i="41"/>
  <c r="AF156" i="41"/>
  <c r="AF157" i="41"/>
  <c r="AF158" i="41"/>
  <c r="AF159" i="41"/>
  <c r="AF160" i="41"/>
  <c r="AF161" i="41"/>
  <c r="AF162" i="41"/>
  <c r="AF163" i="41"/>
  <c r="AF164" i="41"/>
  <c r="AF165" i="41"/>
  <c r="AF166" i="41"/>
  <c r="AF167" i="41"/>
  <c r="AF168" i="41"/>
  <c r="AF169" i="41"/>
  <c r="AG169" i="41" s="1"/>
  <c r="AF170" i="41"/>
  <c r="AF171" i="41"/>
  <c r="AF172" i="41"/>
  <c r="AF173" i="41"/>
  <c r="AF174" i="41"/>
  <c r="AF175" i="41"/>
  <c r="AF176" i="41"/>
  <c r="AF177" i="41"/>
  <c r="AF178" i="41"/>
  <c r="AF179" i="41"/>
  <c r="AF180" i="41"/>
  <c r="AF181" i="41"/>
  <c r="AF182" i="41"/>
  <c r="AF183" i="41"/>
  <c r="AF184" i="41"/>
  <c r="AF185" i="41"/>
  <c r="AF186" i="41"/>
  <c r="AF187" i="41"/>
  <c r="AF188" i="41"/>
  <c r="AF189" i="41"/>
  <c r="AF190" i="41"/>
  <c r="AF191" i="41"/>
  <c r="AF192" i="41"/>
  <c r="AF193" i="41"/>
  <c r="AF194" i="41"/>
  <c r="AF195" i="41"/>
  <c r="AF196" i="41"/>
  <c r="AF197" i="41"/>
  <c r="AF198" i="41"/>
  <c r="AF199" i="41"/>
  <c r="AF200" i="41"/>
  <c r="AF201" i="41"/>
  <c r="AF202" i="41"/>
  <c r="AF203" i="41"/>
  <c r="AF204" i="41"/>
  <c r="AF205" i="41"/>
  <c r="AG205" i="41" s="1"/>
  <c r="AF206" i="41"/>
  <c r="AF207" i="41"/>
  <c r="AF208" i="41"/>
  <c r="AF209" i="41"/>
  <c r="AF210" i="41"/>
  <c r="AF211" i="41"/>
  <c r="AF212" i="41"/>
  <c r="AF213" i="41"/>
  <c r="AF214" i="41"/>
  <c r="AF215" i="41"/>
  <c r="AF216" i="41"/>
  <c r="AF217" i="41"/>
  <c r="AF218" i="41"/>
  <c r="AF219" i="41"/>
  <c r="AF220" i="41"/>
  <c r="AF221" i="41"/>
  <c r="AF9" i="41"/>
  <c r="AG45" i="41"/>
  <c r="AG53" i="41"/>
  <c r="AG133" i="41"/>
  <c r="AG165" i="41"/>
  <c r="AC10" i="41"/>
  <c r="AC11" i="41"/>
  <c r="AC12" i="41"/>
  <c r="AC13" i="41"/>
  <c r="AC14" i="41"/>
  <c r="AC15" i="41"/>
  <c r="AC16" i="41"/>
  <c r="AC17" i="41"/>
  <c r="AC18" i="41"/>
  <c r="AC19" i="41"/>
  <c r="AC20" i="41"/>
  <c r="AC21" i="41"/>
  <c r="AC22" i="41"/>
  <c r="AC23" i="41"/>
  <c r="AC24" i="41"/>
  <c r="AC25" i="41"/>
  <c r="AC26" i="41"/>
  <c r="AC27" i="41"/>
  <c r="AC28" i="41"/>
  <c r="AC29" i="41"/>
  <c r="AC30" i="41"/>
  <c r="AC31" i="41"/>
  <c r="AC32" i="41"/>
  <c r="AC33" i="41"/>
  <c r="AC34" i="41"/>
  <c r="AC35" i="41"/>
  <c r="AC36" i="41"/>
  <c r="AC37" i="41"/>
  <c r="AC38" i="41"/>
  <c r="AC39" i="41"/>
  <c r="AC40" i="41"/>
  <c r="AC41" i="41"/>
  <c r="AC42" i="41"/>
  <c r="AC43" i="41"/>
  <c r="AC44" i="41"/>
  <c r="AC45" i="41"/>
  <c r="AC46" i="41"/>
  <c r="AC47" i="41"/>
  <c r="AC48" i="41"/>
  <c r="AC49" i="41"/>
  <c r="AC50" i="41"/>
  <c r="AC51" i="41"/>
  <c r="AC52" i="41"/>
  <c r="AC53" i="41"/>
  <c r="AC54" i="41"/>
  <c r="AC55" i="41"/>
  <c r="AC56" i="41"/>
  <c r="AC57" i="41"/>
  <c r="AC58" i="41"/>
  <c r="AC59" i="41"/>
  <c r="AC60" i="41"/>
  <c r="AC61" i="41"/>
  <c r="AC62" i="41"/>
  <c r="AC63" i="41"/>
  <c r="AC64" i="41"/>
  <c r="AC65" i="41"/>
  <c r="AC66" i="41"/>
  <c r="AC67" i="41"/>
  <c r="AC68" i="41"/>
  <c r="AC69" i="41"/>
  <c r="AC70" i="41"/>
  <c r="AC71" i="41"/>
  <c r="AC72" i="41"/>
  <c r="AC73" i="41"/>
  <c r="AC74" i="41"/>
  <c r="AC75" i="41"/>
  <c r="AC76" i="41"/>
  <c r="AC77" i="41"/>
  <c r="AC78" i="41"/>
  <c r="AC79" i="41"/>
  <c r="AC80" i="41"/>
  <c r="AC81" i="41"/>
  <c r="AC82" i="41"/>
  <c r="AC83" i="41"/>
  <c r="AC84" i="41"/>
  <c r="AC85" i="41"/>
  <c r="AC86" i="41"/>
  <c r="AC87" i="41"/>
  <c r="AC88" i="41"/>
  <c r="AC89" i="41"/>
  <c r="AC90" i="41"/>
  <c r="AC91" i="41"/>
  <c r="AC92" i="41"/>
  <c r="AC93" i="41"/>
  <c r="AC94" i="41"/>
  <c r="AC95" i="41"/>
  <c r="AC96" i="41"/>
  <c r="AC97" i="41"/>
  <c r="AC98" i="41"/>
  <c r="AC99" i="41"/>
  <c r="AC100" i="41"/>
  <c r="AC101" i="41"/>
  <c r="AC102" i="41"/>
  <c r="AC103" i="41"/>
  <c r="AC104" i="41"/>
  <c r="AC105" i="41"/>
  <c r="AC106" i="41"/>
  <c r="AC107" i="41"/>
  <c r="AC108" i="41"/>
  <c r="AC109" i="41"/>
  <c r="AC110" i="41"/>
  <c r="AC111" i="41"/>
  <c r="AC112" i="41"/>
  <c r="AC113" i="41"/>
  <c r="AC114" i="41"/>
  <c r="AC115" i="41"/>
  <c r="AC116" i="41"/>
  <c r="AC117" i="41"/>
  <c r="AC118" i="41"/>
  <c r="AC119" i="41"/>
  <c r="AC120" i="41"/>
  <c r="AC121" i="41"/>
  <c r="AC122" i="41"/>
  <c r="AC123" i="41"/>
  <c r="AC124" i="41"/>
  <c r="AC125" i="41"/>
  <c r="AC126" i="41"/>
  <c r="AC127" i="41"/>
  <c r="AC128" i="41"/>
  <c r="AC129" i="41"/>
  <c r="AC130" i="41"/>
  <c r="AC131" i="41"/>
  <c r="AC132" i="41"/>
  <c r="AC133" i="41"/>
  <c r="AC134" i="41"/>
  <c r="AC135" i="41"/>
  <c r="AC136" i="41"/>
  <c r="AC137" i="41"/>
  <c r="AC138" i="41"/>
  <c r="AC139" i="41"/>
  <c r="AC140" i="41"/>
  <c r="AC141" i="41"/>
  <c r="AC142" i="41"/>
  <c r="AC143" i="41"/>
  <c r="AC144" i="41"/>
  <c r="AC145" i="41"/>
  <c r="AC146" i="41"/>
  <c r="AC147" i="41"/>
  <c r="AC148" i="41"/>
  <c r="AC149" i="41"/>
  <c r="AC150" i="41"/>
  <c r="AC151" i="41"/>
  <c r="AC152" i="41"/>
  <c r="AC153" i="41"/>
  <c r="AC154" i="41"/>
  <c r="AC155" i="41"/>
  <c r="AC156" i="41"/>
  <c r="AC157" i="41"/>
  <c r="AC158" i="41"/>
  <c r="AC159" i="41"/>
  <c r="AC160" i="41"/>
  <c r="AC161" i="41"/>
  <c r="AC162" i="41"/>
  <c r="AC163" i="41"/>
  <c r="AC164" i="41"/>
  <c r="AC165" i="41"/>
  <c r="AC166" i="41"/>
  <c r="AC167" i="41"/>
  <c r="AC168" i="41"/>
  <c r="AC169" i="41"/>
  <c r="AC170" i="41"/>
  <c r="AC171" i="41"/>
  <c r="AC172" i="41"/>
  <c r="AC173" i="41"/>
  <c r="AC174" i="41"/>
  <c r="AC175" i="41"/>
  <c r="AC176" i="41"/>
  <c r="AC177" i="41"/>
  <c r="AC178" i="41"/>
  <c r="AC179" i="41"/>
  <c r="AC180" i="41"/>
  <c r="AC181" i="41"/>
  <c r="AC182" i="41"/>
  <c r="AC183" i="41"/>
  <c r="AC184" i="41"/>
  <c r="AC185" i="41"/>
  <c r="AC186" i="41"/>
  <c r="AC187" i="41"/>
  <c r="AC188" i="41"/>
  <c r="AC189" i="41"/>
  <c r="AC190" i="41"/>
  <c r="AC191" i="41"/>
  <c r="AC192" i="41"/>
  <c r="AC193" i="41"/>
  <c r="AC194" i="41"/>
  <c r="AC195" i="41"/>
  <c r="AC196" i="41"/>
  <c r="AC197" i="41"/>
  <c r="AC198" i="41"/>
  <c r="AC199" i="41"/>
  <c r="AC200" i="41"/>
  <c r="AC201" i="41"/>
  <c r="AC202" i="41"/>
  <c r="AC203" i="41"/>
  <c r="AC204" i="41"/>
  <c r="AC205" i="41"/>
  <c r="AC206" i="41"/>
  <c r="AC207" i="41"/>
  <c r="AC208" i="41"/>
  <c r="AC209" i="41"/>
  <c r="AC210" i="41"/>
  <c r="AC211" i="41"/>
  <c r="AC212" i="41"/>
  <c r="AC213" i="41"/>
  <c r="AC214" i="41"/>
  <c r="AC215" i="41"/>
  <c r="AC216" i="41"/>
  <c r="AC217" i="41"/>
  <c r="AC218" i="41"/>
  <c r="AC219" i="41"/>
  <c r="AC220" i="41"/>
  <c r="AC221" i="41"/>
  <c r="AC9" i="41"/>
  <c r="AB17" i="40"/>
  <c r="C10" i="41"/>
  <c r="F10" i="41"/>
  <c r="G10" i="41" s="1"/>
  <c r="I10" i="41"/>
  <c r="K10" i="41"/>
  <c r="L10" i="41"/>
  <c r="M10" i="41"/>
  <c r="T10" i="41"/>
  <c r="C11" i="41"/>
  <c r="D11" i="41" s="1"/>
  <c r="F11" i="41"/>
  <c r="G11" i="41" s="1"/>
  <c r="I11" i="41"/>
  <c r="K11" i="41"/>
  <c r="L11" i="41"/>
  <c r="M11" i="41"/>
  <c r="T11" i="41"/>
  <c r="C12" i="41"/>
  <c r="F12" i="41"/>
  <c r="G12" i="41" s="1"/>
  <c r="I12" i="41"/>
  <c r="K12" i="41"/>
  <c r="L12" i="41"/>
  <c r="M12" i="41"/>
  <c r="T12" i="41"/>
  <c r="C13" i="41"/>
  <c r="F13" i="41"/>
  <c r="G13" i="41" s="1"/>
  <c r="I13" i="41"/>
  <c r="V13" i="41" s="1"/>
  <c r="K13" i="41"/>
  <c r="L13" i="41"/>
  <c r="M13" i="41"/>
  <c r="T13" i="41"/>
  <c r="C14" i="41"/>
  <c r="F14" i="41"/>
  <c r="G14" i="41" s="1"/>
  <c r="I14" i="41"/>
  <c r="K14" i="41"/>
  <c r="L14" i="41"/>
  <c r="M14" i="41"/>
  <c r="T14" i="41"/>
  <c r="C15" i="41"/>
  <c r="D15" i="41"/>
  <c r="F15" i="41"/>
  <c r="G15" i="41" s="1"/>
  <c r="I15" i="41"/>
  <c r="U15" i="41" s="1"/>
  <c r="K15" i="41"/>
  <c r="L15" i="41"/>
  <c r="M15" i="41"/>
  <c r="T15" i="41"/>
  <c r="V15" i="41"/>
  <c r="C16" i="41"/>
  <c r="F16" i="41"/>
  <c r="G16" i="41" s="1"/>
  <c r="I16" i="41"/>
  <c r="V16" i="41" s="1"/>
  <c r="K16" i="41"/>
  <c r="L16" i="41"/>
  <c r="M16" i="41"/>
  <c r="T16" i="41"/>
  <c r="U16" i="41"/>
  <c r="C17" i="41"/>
  <c r="D17" i="41" s="1"/>
  <c r="F17" i="41"/>
  <c r="G17" i="41" s="1"/>
  <c r="I17" i="41"/>
  <c r="V17" i="41" s="1"/>
  <c r="K17" i="41"/>
  <c r="L17" i="41"/>
  <c r="T17" i="41"/>
  <c r="U17" i="41"/>
  <c r="C18" i="41"/>
  <c r="F18" i="41"/>
  <c r="G18" i="41" s="1"/>
  <c r="I18" i="41"/>
  <c r="K18" i="41"/>
  <c r="L18" i="41"/>
  <c r="M18" i="41"/>
  <c r="T18" i="41"/>
  <c r="C19" i="41"/>
  <c r="D19" i="41" s="1"/>
  <c r="F19" i="41"/>
  <c r="G19" i="41" s="1"/>
  <c r="I19" i="41"/>
  <c r="K19" i="41"/>
  <c r="L19" i="41"/>
  <c r="M19" i="41"/>
  <c r="T19" i="41"/>
  <c r="C20" i="41"/>
  <c r="D20" i="41" s="1"/>
  <c r="F20" i="41"/>
  <c r="G20" i="41" s="1"/>
  <c r="I20" i="41"/>
  <c r="U20" i="41" s="1"/>
  <c r="K20" i="41"/>
  <c r="L20" i="41"/>
  <c r="M20" i="41"/>
  <c r="T20" i="41"/>
  <c r="C21" i="41"/>
  <c r="D21" i="41" s="1"/>
  <c r="F21" i="41"/>
  <c r="G21" i="41" s="1"/>
  <c r="I21" i="41"/>
  <c r="V21" i="41" s="1"/>
  <c r="K21" i="41"/>
  <c r="L21" i="41"/>
  <c r="T21" i="41"/>
  <c r="C22" i="41"/>
  <c r="D22" i="41" s="1"/>
  <c r="F22" i="41"/>
  <c r="G22" i="41" s="1"/>
  <c r="I22" i="41"/>
  <c r="V22" i="41" s="1"/>
  <c r="K22" i="41"/>
  <c r="L22" i="41"/>
  <c r="M22" i="41"/>
  <c r="T22" i="41"/>
  <c r="C23" i="41"/>
  <c r="F23" i="41"/>
  <c r="G23" i="41" s="1"/>
  <c r="I23" i="41"/>
  <c r="V23" i="41" s="1"/>
  <c r="K23" i="41"/>
  <c r="L23" i="41"/>
  <c r="M23" i="41"/>
  <c r="T23" i="41"/>
  <c r="C24" i="41"/>
  <c r="F24" i="41"/>
  <c r="G24" i="41" s="1"/>
  <c r="I24" i="41"/>
  <c r="V24" i="41" s="1"/>
  <c r="K24" i="41"/>
  <c r="L24" i="41"/>
  <c r="M24" i="41"/>
  <c r="T24" i="41"/>
  <c r="U24" i="41"/>
  <c r="C25" i="41"/>
  <c r="F25" i="41"/>
  <c r="G25" i="41" s="1"/>
  <c r="I25" i="41"/>
  <c r="V25" i="41" s="1"/>
  <c r="K25" i="41"/>
  <c r="M25" i="41" s="1"/>
  <c r="L25" i="41"/>
  <c r="T25" i="41"/>
  <c r="U25" i="41"/>
  <c r="C26" i="41"/>
  <c r="D26" i="41" s="1"/>
  <c r="F26" i="41"/>
  <c r="G26" i="41" s="1"/>
  <c r="I26" i="41"/>
  <c r="V26" i="41" s="1"/>
  <c r="K26" i="41"/>
  <c r="L26" i="41"/>
  <c r="T26" i="41"/>
  <c r="U26" i="41"/>
  <c r="C27" i="41"/>
  <c r="D27" i="41" s="1"/>
  <c r="F27" i="41"/>
  <c r="G27" i="41" s="1"/>
  <c r="I27" i="41"/>
  <c r="K27" i="41"/>
  <c r="L27" i="41"/>
  <c r="M27" i="41"/>
  <c r="T27" i="41"/>
  <c r="C28" i="41"/>
  <c r="F28" i="41"/>
  <c r="G28" i="41" s="1"/>
  <c r="I28" i="41"/>
  <c r="V28" i="41" s="1"/>
  <c r="K28" i="41"/>
  <c r="L28" i="41"/>
  <c r="M28" i="41"/>
  <c r="T28" i="41"/>
  <c r="C29" i="41"/>
  <c r="D29" i="41" s="1"/>
  <c r="F29" i="41"/>
  <c r="G29" i="41" s="1"/>
  <c r="I29" i="41"/>
  <c r="K29" i="41"/>
  <c r="L29" i="41"/>
  <c r="M29" i="41"/>
  <c r="T29" i="41"/>
  <c r="C30" i="41"/>
  <c r="F30" i="41"/>
  <c r="G30" i="41" s="1"/>
  <c r="I30" i="41"/>
  <c r="V30" i="41" s="1"/>
  <c r="K30" i="41"/>
  <c r="L30" i="41"/>
  <c r="T30" i="41"/>
  <c r="U30" i="41"/>
  <c r="C31" i="41"/>
  <c r="D31" i="41" s="1"/>
  <c r="F31" i="41"/>
  <c r="G31" i="41" s="1"/>
  <c r="I31" i="41"/>
  <c r="V31" i="41" s="1"/>
  <c r="K31" i="41"/>
  <c r="L31" i="41"/>
  <c r="T31" i="41"/>
  <c r="U31" i="41"/>
  <c r="C32" i="41"/>
  <c r="D32" i="41" s="1"/>
  <c r="F32" i="41"/>
  <c r="G32" i="41" s="1"/>
  <c r="I32" i="41"/>
  <c r="U32" i="41" s="1"/>
  <c r="K32" i="41"/>
  <c r="L32" i="41"/>
  <c r="M32" i="41"/>
  <c r="T32" i="41"/>
  <c r="V32" i="41"/>
  <c r="C33" i="41"/>
  <c r="F33" i="41"/>
  <c r="G33" i="41" s="1"/>
  <c r="I33" i="41"/>
  <c r="K33" i="41"/>
  <c r="L33" i="41"/>
  <c r="T33" i="41"/>
  <c r="U33" i="41"/>
  <c r="V33" i="41"/>
  <c r="AG33" i="41"/>
  <c r="C34" i="41"/>
  <c r="D34" i="41" s="1"/>
  <c r="F34" i="41"/>
  <c r="G34" i="41" s="1"/>
  <c r="I34" i="41"/>
  <c r="K34" i="41"/>
  <c r="L34" i="41"/>
  <c r="M34" i="41"/>
  <c r="T34" i="41"/>
  <c r="C35" i="41"/>
  <c r="F35" i="41"/>
  <c r="G35" i="41" s="1"/>
  <c r="I35" i="41"/>
  <c r="K35" i="41"/>
  <c r="L35" i="41"/>
  <c r="M35" i="41"/>
  <c r="T35" i="41"/>
  <c r="C36" i="41"/>
  <c r="D36" i="41" s="1"/>
  <c r="F36" i="41"/>
  <c r="G36" i="41" s="1"/>
  <c r="I36" i="41"/>
  <c r="V36" i="41" s="1"/>
  <c r="K36" i="41"/>
  <c r="L36" i="41"/>
  <c r="T36" i="41"/>
  <c r="U36" i="41"/>
  <c r="C37" i="41"/>
  <c r="F37" i="41"/>
  <c r="G37" i="41" s="1"/>
  <c r="I37" i="41"/>
  <c r="V37" i="41" s="1"/>
  <c r="K37" i="41"/>
  <c r="L37" i="41"/>
  <c r="M37" i="41"/>
  <c r="T37" i="41"/>
  <c r="C38" i="41"/>
  <c r="F38" i="41"/>
  <c r="G38" i="41" s="1"/>
  <c r="I38" i="41"/>
  <c r="K38" i="41"/>
  <c r="L38" i="41"/>
  <c r="M38" i="41"/>
  <c r="T38" i="41"/>
  <c r="C39" i="41"/>
  <c r="F39" i="41"/>
  <c r="G39" i="41" s="1"/>
  <c r="I39" i="41"/>
  <c r="V39" i="41" s="1"/>
  <c r="K39" i="41"/>
  <c r="L39" i="41"/>
  <c r="T39" i="41"/>
  <c r="U39" i="41"/>
  <c r="C40" i="41"/>
  <c r="D40" i="41" s="1"/>
  <c r="F40" i="41"/>
  <c r="G40" i="41" s="1"/>
  <c r="I40" i="41"/>
  <c r="V40" i="41" s="1"/>
  <c r="K40" i="41"/>
  <c r="L40" i="41"/>
  <c r="T40" i="41"/>
  <c r="U40" i="41"/>
  <c r="C41" i="41"/>
  <c r="F41" i="41"/>
  <c r="G41" i="41" s="1"/>
  <c r="I41" i="41"/>
  <c r="V41" i="41" s="1"/>
  <c r="K41" i="41"/>
  <c r="L41" i="41"/>
  <c r="T41" i="41"/>
  <c r="U41" i="41"/>
  <c r="C42" i="41"/>
  <c r="D42" i="41" s="1"/>
  <c r="F42" i="41"/>
  <c r="G42" i="41" s="1"/>
  <c r="I42" i="41"/>
  <c r="V42" i="41" s="1"/>
  <c r="K42" i="41"/>
  <c r="L42" i="41"/>
  <c r="T42" i="41"/>
  <c r="C43" i="41"/>
  <c r="D43" i="41" s="1"/>
  <c r="F43" i="41"/>
  <c r="G43" i="41" s="1"/>
  <c r="I43" i="41"/>
  <c r="K43" i="41"/>
  <c r="L43" i="41"/>
  <c r="M43" i="41"/>
  <c r="T43" i="41"/>
  <c r="C44" i="41"/>
  <c r="F44" i="41"/>
  <c r="G44" i="41" s="1"/>
  <c r="I44" i="41"/>
  <c r="K44" i="41"/>
  <c r="L44" i="41"/>
  <c r="M44" i="41"/>
  <c r="T44" i="41"/>
  <c r="C45" i="41"/>
  <c r="D45" i="41"/>
  <c r="F45" i="41"/>
  <c r="G45" i="41" s="1"/>
  <c r="I45" i="41"/>
  <c r="U45" i="41" s="1"/>
  <c r="K45" i="41"/>
  <c r="L45" i="41"/>
  <c r="M45" i="41"/>
  <c r="T45" i="41"/>
  <c r="C46" i="41"/>
  <c r="F46" i="41"/>
  <c r="G46" i="41" s="1"/>
  <c r="I46" i="41"/>
  <c r="K46" i="41"/>
  <c r="L46" i="41"/>
  <c r="T46" i="41"/>
  <c r="C47" i="41"/>
  <c r="F47" i="41"/>
  <c r="G47" i="41" s="1"/>
  <c r="I47" i="41"/>
  <c r="K47" i="41"/>
  <c r="L47" i="41"/>
  <c r="M47" i="41"/>
  <c r="T47" i="41"/>
  <c r="C48" i="41"/>
  <c r="F48" i="41"/>
  <c r="G48" i="41" s="1"/>
  <c r="I48" i="41"/>
  <c r="K48" i="41"/>
  <c r="L48" i="41"/>
  <c r="M48" i="41"/>
  <c r="T48" i="41"/>
  <c r="C49" i="41"/>
  <c r="F49" i="41"/>
  <c r="G49" i="41" s="1"/>
  <c r="I49" i="41"/>
  <c r="K49" i="41"/>
  <c r="L49" i="41"/>
  <c r="M49" i="41"/>
  <c r="T49" i="41"/>
  <c r="C50" i="41"/>
  <c r="D50" i="41" s="1"/>
  <c r="F50" i="41"/>
  <c r="G50" i="41" s="1"/>
  <c r="I50" i="41"/>
  <c r="U50" i="41" s="1"/>
  <c r="K50" i="41"/>
  <c r="L50" i="41"/>
  <c r="T50" i="41"/>
  <c r="V50" i="41"/>
  <c r="C51" i="41"/>
  <c r="F51" i="41"/>
  <c r="G51" i="41" s="1"/>
  <c r="I51" i="41"/>
  <c r="U51" i="41" s="1"/>
  <c r="K51" i="41"/>
  <c r="L51" i="41"/>
  <c r="T51" i="41"/>
  <c r="V51" i="41"/>
  <c r="C52" i="41"/>
  <c r="D52" i="41" s="1"/>
  <c r="F52" i="41"/>
  <c r="G52" i="41" s="1"/>
  <c r="I52" i="41"/>
  <c r="K52" i="41"/>
  <c r="L52" i="41"/>
  <c r="M52" i="41"/>
  <c r="T52" i="41"/>
  <c r="C53" i="41"/>
  <c r="F53" i="41"/>
  <c r="G53" i="41" s="1"/>
  <c r="I53" i="41"/>
  <c r="K53" i="41"/>
  <c r="L53" i="41"/>
  <c r="M53" i="41"/>
  <c r="T53" i="41"/>
  <c r="C54" i="41"/>
  <c r="D54" i="41" s="1"/>
  <c r="F54" i="41"/>
  <c r="G54" i="41" s="1"/>
  <c r="I54" i="41"/>
  <c r="U54" i="41" s="1"/>
  <c r="K54" i="41"/>
  <c r="L54" i="41"/>
  <c r="M54" i="41"/>
  <c r="T54" i="41"/>
  <c r="C55" i="41"/>
  <c r="F55" i="41"/>
  <c r="G55" i="41"/>
  <c r="I55" i="41"/>
  <c r="U55" i="41" s="1"/>
  <c r="K55" i="41"/>
  <c r="L55" i="41"/>
  <c r="M55" i="41"/>
  <c r="T55" i="41"/>
  <c r="C56" i="41"/>
  <c r="F56" i="41"/>
  <c r="G56" i="41" s="1"/>
  <c r="I56" i="41"/>
  <c r="U56" i="41" s="1"/>
  <c r="K56" i="41"/>
  <c r="L56" i="41"/>
  <c r="T56" i="41"/>
  <c r="C57" i="41"/>
  <c r="F57" i="41"/>
  <c r="G57" i="41" s="1"/>
  <c r="I57" i="41"/>
  <c r="U57" i="41" s="1"/>
  <c r="K57" i="41"/>
  <c r="L57" i="41"/>
  <c r="T57" i="41"/>
  <c r="C58" i="41"/>
  <c r="D58" i="41" s="1"/>
  <c r="F58" i="41"/>
  <c r="G58" i="41" s="1"/>
  <c r="I58" i="41"/>
  <c r="U58" i="41" s="1"/>
  <c r="K58" i="41"/>
  <c r="L58" i="41"/>
  <c r="T58" i="41"/>
  <c r="V58" i="41"/>
  <c r="C59" i="41"/>
  <c r="F59" i="41"/>
  <c r="G59" i="41" s="1"/>
  <c r="I59" i="41"/>
  <c r="U59" i="41" s="1"/>
  <c r="K59" i="41"/>
  <c r="L59" i="41"/>
  <c r="T59" i="41"/>
  <c r="V59" i="41"/>
  <c r="C60" i="41"/>
  <c r="D60" i="41" s="1"/>
  <c r="F60" i="41"/>
  <c r="G60" i="41" s="1"/>
  <c r="I60" i="41"/>
  <c r="K60" i="41"/>
  <c r="L60" i="41"/>
  <c r="M60" i="41"/>
  <c r="T60" i="41"/>
  <c r="C61" i="41"/>
  <c r="F61" i="41"/>
  <c r="G61" i="41" s="1"/>
  <c r="I61" i="41"/>
  <c r="K61" i="41"/>
  <c r="L61" i="41"/>
  <c r="M61" i="41"/>
  <c r="T61" i="41"/>
  <c r="C62" i="41"/>
  <c r="D62" i="41" s="1"/>
  <c r="F62" i="41"/>
  <c r="G62" i="41" s="1"/>
  <c r="I62" i="41"/>
  <c r="V62" i="41" s="1"/>
  <c r="K62" i="41"/>
  <c r="L62" i="41"/>
  <c r="T62" i="41"/>
  <c r="U62" i="41"/>
  <c r="C63" i="41"/>
  <c r="D63" i="41" s="1"/>
  <c r="F63" i="41"/>
  <c r="G63" i="41" s="1"/>
  <c r="I63" i="41"/>
  <c r="V63" i="41" s="1"/>
  <c r="K63" i="41"/>
  <c r="L63" i="41"/>
  <c r="T63" i="41"/>
  <c r="U63" i="41"/>
  <c r="C64" i="41"/>
  <c r="D64" i="41" s="1"/>
  <c r="F64" i="41"/>
  <c r="G64" i="41" s="1"/>
  <c r="I64" i="41"/>
  <c r="K64" i="41"/>
  <c r="L64" i="41"/>
  <c r="M64" i="41"/>
  <c r="T64" i="41"/>
  <c r="C65" i="41"/>
  <c r="D65" i="41" s="1"/>
  <c r="F65" i="41"/>
  <c r="G65" i="41" s="1"/>
  <c r="I65" i="41"/>
  <c r="K65" i="41"/>
  <c r="L65" i="41"/>
  <c r="M65" i="41"/>
  <c r="T65" i="41"/>
  <c r="C66" i="41"/>
  <c r="F66" i="41"/>
  <c r="G66" i="41" s="1"/>
  <c r="I66" i="41"/>
  <c r="V66" i="41" s="1"/>
  <c r="K66" i="41"/>
  <c r="L66" i="41"/>
  <c r="M66" i="41"/>
  <c r="T66" i="41"/>
  <c r="C67" i="41"/>
  <c r="D67" i="41" s="1"/>
  <c r="F67" i="41"/>
  <c r="G67" i="41" s="1"/>
  <c r="I67" i="41"/>
  <c r="K67" i="41"/>
  <c r="L67" i="41"/>
  <c r="M67" i="41"/>
  <c r="T67" i="41"/>
  <c r="C68" i="41"/>
  <c r="D68" i="41" s="1"/>
  <c r="F68" i="41"/>
  <c r="G68" i="41" s="1"/>
  <c r="I68" i="41"/>
  <c r="V68" i="41" s="1"/>
  <c r="K68" i="41"/>
  <c r="L68" i="41"/>
  <c r="M68" i="41"/>
  <c r="T68" i="41"/>
  <c r="C69" i="41"/>
  <c r="D69" i="41" s="1"/>
  <c r="F69" i="41"/>
  <c r="G69" i="41" s="1"/>
  <c r="I69" i="41"/>
  <c r="V69" i="41" s="1"/>
  <c r="K69" i="41"/>
  <c r="L69" i="41"/>
  <c r="M69" i="41"/>
  <c r="T69" i="41"/>
  <c r="C70" i="41"/>
  <c r="D70" i="41" s="1"/>
  <c r="F70" i="41"/>
  <c r="G70" i="41" s="1"/>
  <c r="I70" i="41"/>
  <c r="V70" i="41" s="1"/>
  <c r="K70" i="41"/>
  <c r="L70" i="41"/>
  <c r="T70" i="41"/>
  <c r="U70" i="41"/>
  <c r="C71" i="41"/>
  <c r="D71" i="41" s="1"/>
  <c r="F71" i="41"/>
  <c r="G71" i="41" s="1"/>
  <c r="I71" i="41"/>
  <c r="V71" i="41" s="1"/>
  <c r="K71" i="41"/>
  <c r="L71" i="41"/>
  <c r="T71" i="41"/>
  <c r="U71" i="41"/>
  <c r="C72" i="41"/>
  <c r="F72" i="41"/>
  <c r="G72" i="41" s="1"/>
  <c r="I72" i="41"/>
  <c r="V72" i="41" s="1"/>
  <c r="K72" i="41"/>
  <c r="L72" i="41"/>
  <c r="M72" i="41"/>
  <c r="T72" i="41"/>
  <c r="C73" i="41"/>
  <c r="D73" i="41" s="1"/>
  <c r="F73" i="41"/>
  <c r="G73" i="41" s="1"/>
  <c r="I73" i="41"/>
  <c r="K73" i="41"/>
  <c r="L73" i="41"/>
  <c r="M73" i="41"/>
  <c r="T73" i="41"/>
  <c r="C74" i="41"/>
  <c r="D74" i="41" s="1"/>
  <c r="F74" i="41"/>
  <c r="G74" i="41" s="1"/>
  <c r="I74" i="41"/>
  <c r="K74" i="41"/>
  <c r="L74" i="41"/>
  <c r="M74" i="41"/>
  <c r="T74" i="41"/>
  <c r="C75" i="41"/>
  <c r="D75" i="41" s="1"/>
  <c r="F75" i="41"/>
  <c r="G75" i="41" s="1"/>
  <c r="I75" i="41"/>
  <c r="V75" i="41" s="1"/>
  <c r="K75" i="41"/>
  <c r="L75" i="41"/>
  <c r="M75" i="41"/>
  <c r="T75" i="41"/>
  <c r="C76" i="41"/>
  <c r="D76" i="41" s="1"/>
  <c r="F76" i="41"/>
  <c r="G76" i="41" s="1"/>
  <c r="I76" i="41"/>
  <c r="V76" i="41" s="1"/>
  <c r="K76" i="41"/>
  <c r="L76" i="41"/>
  <c r="T76" i="41"/>
  <c r="U76" i="41"/>
  <c r="C77" i="41"/>
  <c r="D77" i="41" s="1"/>
  <c r="F77" i="41"/>
  <c r="G77" i="41" s="1"/>
  <c r="I77" i="41"/>
  <c r="V77" i="41" s="1"/>
  <c r="K77" i="41"/>
  <c r="L77" i="41"/>
  <c r="M77" i="41"/>
  <c r="T77" i="41"/>
  <c r="U77" i="41"/>
  <c r="C78" i="41"/>
  <c r="F78" i="41"/>
  <c r="G78" i="41" s="1"/>
  <c r="I78" i="41"/>
  <c r="V78" i="41" s="1"/>
  <c r="K78" i="41"/>
  <c r="M78" i="41" s="1"/>
  <c r="L78" i="41"/>
  <c r="T78" i="41"/>
  <c r="C79" i="41"/>
  <c r="D79" i="41" s="1"/>
  <c r="F79" i="41"/>
  <c r="G79" i="41" s="1"/>
  <c r="I79" i="41"/>
  <c r="V79" i="41" s="1"/>
  <c r="K79" i="41"/>
  <c r="L79" i="41"/>
  <c r="M79" i="41"/>
  <c r="T79" i="41"/>
  <c r="U79" i="41"/>
  <c r="C80" i="41"/>
  <c r="D80" i="41" s="1"/>
  <c r="F80" i="41"/>
  <c r="G80" i="41" s="1"/>
  <c r="I80" i="41"/>
  <c r="V80" i="41" s="1"/>
  <c r="K80" i="41"/>
  <c r="L80" i="41"/>
  <c r="T80" i="41"/>
  <c r="C81" i="41"/>
  <c r="D81" i="41" s="1"/>
  <c r="F81" i="41"/>
  <c r="G81" i="41" s="1"/>
  <c r="I81" i="41"/>
  <c r="V81" i="41" s="1"/>
  <c r="K81" i="41"/>
  <c r="M81" i="41" s="1"/>
  <c r="L81" i="41"/>
  <c r="T81" i="41"/>
  <c r="U81" i="41"/>
  <c r="C82" i="41"/>
  <c r="F82" i="41"/>
  <c r="G82" i="41" s="1"/>
  <c r="I82" i="41"/>
  <c r="V82" i="41" s="1"/>
  <c r="K82" i="41"/>
  <c r="L82" i="41"/>
  <c r="T82" i="41"/>
  <c r="U82" i="41"/>
  <c r="C83" i="41"/>
  <c r="D83" i="41" s="1"/>
  <c r="F83" i="41"/>
  <c r="G83" i="41" s="1"/>
  <c r="I83" i="41"/>
  <c r="V83" i="41" s="1"/>
  <c r="K83" i="41"/>
  <c r="L83" i="41"/>
  <c r="T83" i="41"/>
  <c r="U83" i="41"/>
  <c r="C84" i="41"/>
  <c r="D84" i="41" s="1"/>
  <c r="F84" i="41"/>
  <c r="G84" i="41" s="1"/>
  <c r="I84" i="41"/>
  <c r="V84" i="41" s="1"/>
  <c r="K84" i="41"/>
  <c r="L84" i="41"/>
  <c r="T84" i="41"/>
  <c r="U84" i="41"/>
  <c r="C85" i="41"/>
  <c r="D85" i="41" s="1"/>
  <c r="F85" i="41"/>
  <c r="G85" i="41" s="1"/>
  <c r="I85" i="41"/>
  <c r="K85" i="41"/>
  <c r="L85" i="41"/>
  <c r="M85" i="41"/>
  <c r="T85" i="41"/>
  <c r="C86" i="41"/>
  <c r="F86" i="41"/>
  <c r="G86" i="41" s="1"/>
  <c r="I86" i="41"/>
  <c r="V86" i="41" s="1"/>
  <c r="K86" i="41"/>
  <c r="L86" i="41"/>
  <c r="M86" i="41"/>
  <c r="T86" i="41"/>
  <c r="C87" i="41"/>
  <c r="D87" i="41" s="1"/>
  <c r="F87" i="41"/>
  <c r="G87" i="41" s="1"/>
  <c r="I87" i="41"/>
  <c r="K87" i="41"/>
  <c r="L87" i="41"/>
  <c r="M87" i="41"/>
  <c r="T87" i="41"/>
  <c r="C88" i="41"/>
  <c r="D88" i="41" s="1"/>
  <c r="F88" i="41"/>
  <c r="G88" i="41" s="1"/>
  <c r="I88" i="41"/>
  <c r="V88" i="41" s="1"/>
  <c r="K88" i="41"/>
  <c r="L88" i="41"/>
  <c r="T88" i="41"/>
  <c r="U88" i="41"/>
  <c r="C89" i="41"/>
  <c r="D89" i="41" s="1"/>
  <c r="F89" i="41"/>
  <c r="G89" i="41" s="1"/>
  <c r="I89" i="41"/>
  <c r="V89" i="41" s="1"/>
  <c r="K89" i="41"/>
  <c r="L89" i="41"/>
  <c r="M89" i="41" s="1"/>
  <c r="T89" i="41"/>
  <c r="C90" i="41"/>
  <c r="D90" i="41" s="1"/>
  <c r="F90" i="41"/>
  <c r="G90" i="41" s="1"/>
  <c r="I90" i="41"/>
  <c r="K90" i="41"/>
  <c r="L90" i="41"/>
  <c r="M90" i="41"/>
  <c r="T90" i="41"/>
  <c r="C91" i="41"/>
  <c r="D91" i="41" s="1"/>
  <c r="F91" i="41"/>
  <c r="G91" i="41" s="1"/>
  <c r="I91" i="41"/>
  <c r="K91" i="41"/>
  <c r="L91" i="41"/>
  <c r="M91" i="41"/>
  <c r="T91" i="41"/>
  <c r="C92" i="41"/>
  <c r="F92" i="41"/>
  <c r="G92" i="41" s="1"/>
  <c r="I92" i="41"/>
  <c r="V92" i="41" s="1"/>
  <c r="K92" i="41"/>
  <c r="L92" i="41"/>
  <c r="T92" i="41"/>
  <c r="U92" i="41"/>
  <c r="C93" i="41"/>
  <c r="D93" i="41" s="1"/>
  <c r="F93" i="41"/>
  <c r="G93" i="41" s="1"/>
  <c r="I93" i="41"/>
  <c r="V93" i="41" s="1"/>
  <c r="K93" i="41"/>
  <c r="L93" i="41"/>
  <c r="T93" i="41"/>
  <c r="U93" i="41"/>
  <c r="C94" i="41"/>
  <c r="D94" i="41" s="1"/>
  <c r="F94" i="41"/>
  <c r="G94" i="41" s="1"/>
  <c r="I94" i="41"/>
  <c r="K94" i="41"/>
  <c r="L94" i="41"/>
  <c r="M94" i="41"/>
  <c r="T94" i="41"/>
  <c r="C95" i="41"/>
  <c r="D95" i="41" s="1"/>
  <c r="F95" i="41"/>
  <c r="G95" i="41" s="1"/>
  <c r="I95" i="41"/>
  <c r="V95" i="41" s="1"/>
  <c r="K95" i="41"/>
  <c r="L95" i="41"/>
  <c r="T95" i="41"/>
  <c r="C96" i="41"/>
  <c r="D96" i="41" s="1"/>
  <c r="F96" i="41"/>
  <c r="G96" i="41" s="1"/>
  <c r="I96" i="41"/>
  <c r="V96" i="41" s="1"/>
  <c r="K96" i="41"/>
  <c r="L96" i="41"/>
  <c r="T96" i="41"/>
  <c r="U96" i="41"/>
  <c r="C97" i="41"/>
  <c r="D97" i="41" s="1"/>
  <c r="F97" i="41"/>
  <c r="G97" i="41" s="1"/>
  <c r="I97" i="41"/>
  <c r="V97" i="41" s="1"/>
  <c r="K97" i="41"/>
  <c r="L97" i="41"/>
  <c r="M97" i="41"/>
  <c r="T97" i="41"/>
  <c r="C98" i="41"/>
  <c r="D98" i="41" s="1"/>
  <c r="F98" i="41"/>
  <c r="G98" i="41" s="1"/>
  <c r="I98" i="41"/>
  <c r="K98" i="41"/>
  <c r="L98" i="41"/>
  <c r="M98" i="41"/>
  <c r="T98" i="41"/>
  <c r="C99" i="41"/>
  <c r="D99" i="41" s="1"/>
  <c r="F99" i="41"/>
  <c r="G99" i="41" s="1"/>
  <c r="I99" i="41"/>
  <c r="K99" i="41"/>
  <c r="M99" i="41" s="1"/>
  <c r="L99" i="41"/>
  <c r="T99" i="41"/>
  <c r="C100" i="41"/>
  <c r="D100" i="41" s="1"/>
  <c r="F100" i="41"/>
  <c r="G100" i="41" s="1"/>
  <c r="I100" i="41"/>
  <c r="V100" i="41" s="1"/>
  <c r="K100" i="41"/>
  <c r="L100" i="41"/>
  <c r="M100" i="41"/>
  <c r="T100" i="41"/>
  <c r="C101" i="41"/>
  <c r="D101" i="41" s="1"/>
  <c r="F101" i="41"/>
  <c r="G101" i="41" s="1"/>
  <c r="I101" i="41"/>
  <c r="V101" i="41" s="1"/>
  <c r="K101" i="41"/>
  <c r="L101" i="41"/>
  <c r="T101" i="41"/>
  <c r="U101" i="41"/>
  <c r="C102" i="41"/>
  <c r="D102" i="41" s="1"/>
  <c r="F102" i="41"/>
  <c r="G102" i="41" s="1"/>
  <c r="I102" i="41"/>
  <c r="V102" i="41" s="1"/>
  <c r="K102" i="41"/>
  <c r="L102" i="41"/>
  <c r="T102" i="41"/>
  <c r="U102" i="41"/>
  <c r="C103" i="41"/>
  <c r="D103" i="41" s="1"/>
  <c r="F103" i="41"/>
  <c r="G103" i="41" s="1"/>
  <c r="I103" i="41"/>
  <c r="K103" i="41"/>
  <c r="L103" i="41"/>
  <c r="M103" i="41"/>
  <c r="T103" i="41"/>
  <c r="C104" i="41"/>
  <c r="D104" i="41" s="1"/>
  <c r="F104" i="41"/>
  <c r="G104" i="41" s="1"/>
  <c r="I104" i="41"/>
  <c r="K104" i="41"/>
  <c r="L104" i="41"/>
  <c r="M104" i="41"/>
  <c r="T104" i="41"/>
  <c r="C105" i="41"/>
  <c r="D105" i="41" s="1"/>
  <c r="F105" i="41"/>
  <c r="G105" i="41" s="1"/>
  <c r="I105" i="41"/>
  <c r="V105" i="41" s="1"/>
  <c r="K105" i="41"/>
  <c r="M105" i="41" s="1"/>
  <c r="L105" i="41"/>
  <c r="T105" i="41"/>
  <c r="C106" i="41"/>
  <c r="D106" i="41"/>
  <c r="F106" i="41"/>
  <c r="G106" i="41" s="1"/>
  <c r="I106" i="41"/>
  <c r="V106" i="41" s="1"/>
  <c r="K106" i="41"/>
  <c r="L106" i="41"/>
  <c r="T106" i="41"/>
  <c r="U106" i="41"/>
  <c r="C107" i="41"/>
  <c r="D107" i="41"/>
  <c r="F107" i="41"/>
  <c r="G107" i="41" s="1"/>
  <c r="I107" i="41"/>
  <c r="V107" i="41" s="1"/>
  <c r="K107" i="41"/>
  <c r="L107" i="41"/>
  <c r="T107" i="41"/>
  <c r="U107" i="41"/>
  <c r="C108" i="41"/>
  <c r="F108" i="41"/>
  <c r="G108" i="41" s="1"/>
  <c r="I108" i="41"/>
  <c r="V108" i="41" s="1"/>
  <c r="K108" i="41"/>
  <c r="L108" i="41"/>
  <c r="T108" i="41"/>
  <c r="U108" i="41"/>
  <c r="C109" i="41"/>
  <c r="D109" i="41" s="1"/>
  <c r="F109" i="41"/>
  <c r="G109" i="41" s="1"/>
  <c r="I109" i="41"/>
  <c r="V109" i="41" s="1"/>
  <c r="K109" i="41"/>
  <c r="L109" i="41"/>
  <c r="T109" i="41"/>
  <c r="U109" i="41"/>
  <c r="C110" i="41"/>
  <c r="D110" i="41" s="1"/>
  <c r="F110" i="41"/>
  <c r="G110" i="41" s="1"/>
  <c r="I110" i="41"/>
  <c r="V110" i="41" s="1"/>
  <c r="K110" i="41"/>
  <c r="L110" i="41"/>
  <c r="T110" i="41"/>
  <c r="U110" i="41"/>
  <c r="C111" i="41"/>
  <c r="D111" i="41" s="1"/>
  <c r="F111" i="41"/>
  <c r="G111" i="41" s="1"/>
  <c r="I111" i="41"/>
  <c r="V111" i="41" s="1"/>
  <c r="K111" i="41"/>
  <c r="M111" i="41" s="1"/>
  <c r="L111" i="41"/>
  <c r="T111" i="41"/>
  <c r="U111" i="41"/>
  <c r="C112" i="41"/>
  <c r="F112" i="41"/>
  <c r="G112" i="41" s="1"/>
  <c r="I112" i="41"/>
  <c r="V112" i="41" s="1"/>
  <c r="K112" i="41"/>
  <c r="L112" i="41"/>
  <c r="M112" i="41"/>
  <c r="T112" i="41"/>
  <c r="C113" i="41"/>
  <c r="D113" i="41" s="1"/>
  <c r="F113" i="41"/>
  <c r="G113" i="41" s="1"/>
  <c r="I113" i="41"/>
  <c r="V113" i="41" s="1"/>
  <c r="K113" i="41"/>
  <c r="L113" i="41"/>
  <c r="T113" i="41"/>
  <c r="U113" i="41"/>
  <c r="C114" i="41"/>
  <c r="D114" i="41" s="1"/>
  <c r="F114" i="41"/>
  <c r="G114" i="41"/>
  <c r="I114" i="41"/>
  <c r="K114" i="41"/>
  <c r="L114" i="41"/>
  <c r="M114" i="41"/>
  <c r="T114" i="41"/>
  <c r="C115" i="41"/>
  <c r="D115" i="41" s="1"/>
  <c r="F115" i="41"/>
  <c r="G115" i="41"/>
  <c r="I115" i="41"/>
  <c r="V115" i="41" s="1"/>
  <c r="K115" i="41"/>
  <c r="L115" i="41"/>
  <c r="M115" i="41"/>
  <c r="T115" i="41"/>
  <c r="C116" i="41"/>
  <c r="D116" i="41" s="1"/>
  <c r="F116" i="41"/>
  <c r="G116" i="41" s="1"/>
  <c r="I116" i="41"/>
  <c r="V116" i="41" s="1"/>
  <c r="K116" i="41"/>
  <c r="L116" i="41"/>
  <c r="M116" i="41"/>
  <c r="T116" i="41"/>
  <c r="C117" i="41"/>
  <c r="D117" i="41" s="1"/>
  <c r="F117" i="41"/>
  <c r="G117" i="41" s="1"/>
  <c r="I117" i="41"/>
  <c r="K117" i="41"/>
  <c r="L117" i="41"/>
  <c r="M117" i="41"/>
  <c r="T117" i="41"/>
  <c r="C118" i="41"/>
  <c r="D118" i="41" s="1"/>
  <c r="F118" i="41"/>
  <c r="G118" i="41" s="1"/>
  <c r="I118" i="41"/>
  <c r="V118" i="41" s="1"/>
  <c r="K118" i="41"/>
  <c r="L118" i="41"/>
  <c r="T118" i="41"/>
  <c r="U118" i="41"/>
  <c r="C119" i="41"/>
  <c r="D119" i="41" s="1"/>
  <c r="F119" i="41"/>
  <c r="G119" i="41" s="1"/>
  <c r="I119" i="41"/>
  <c r="K119" i="41"/>
  <c r="L119" i="41"/>
  <c r="M119" i="41"/>
  <c r="T119" i="41"/>
  <c r="C120" i="41"/>
  <c r="D120" i="41" s="1"/>
  <c r="F120" i="41"/>
  <c r="G120" i="41" s="1"/>
  <c r="I120" i="41"/>
  <c r="V120" i="41" s="1"/>
  <c r="K120" i="41"/>
  <c r="L120" i="41"/>
  <c r="M120" i="41"/>
  <c r="T120" i="41"/>
  <c r="C121" i="41"/>
  <c r="D121" i="41" s="1"/>
  <c r="F121" i="41"/>
  <c r="G121" i="41" s="1"/>
  <c r="I121" i="41"/>
  <c r="V121" i="41" s="1"/>
  <c r="K121" i="41"/>
  <c r="L121" i="41"/>
  <c r="T121" i="41"/>
  <c r="U121" i="41"/>
  <c r="C122" i="41"/>
  <c r="D122" i="41" s="1"/>
  <c r="F122" i="41"/>
  <c r="G122" i="41" s="1"/>
  <c r="I122" i="41"/>
  <c r="V122" i="41" s="1"/>
  <c r="K122" i="41"/>
  <c r="M122" i="41" s="1"/>
  <c r="L122" i="41"/>
  <c r="T122" i="41"/>
  <c r="U122" i="41"/>
  <c r="C123" i="41"/>
  <c r="D123" i="41" s="1"/>
  <c r="F123" i="41"/>
  <c r="G123" i="41" s="1"/>
  <c r="I123" i="41"/>
  <c r="V123" i="41" s="1"/>
  <c r="K123" i="41"/>
  <c r="L123" i="41"/>
  <c r="T123" i="41"/>
  <c r="U123" i="41"/>
  <c r="C124" i="41"/>
  <c r="F124" i="41"/>
  <c r="G124" i="41" s="1"/>
  <c r="I124" i="41"/>
  <c r="V124" i="41" s="1"/>
  <c r="K124" i="41"/>
  <c r="L124" i="41"/>
  <c r="T124" i="41"/>
  <c r="U124" i="41"/>
  <c r="C125" i="41"/>
  <c r="D125" i="41" s="1"/>
  <c r="F125" i="41"/>
  <c r="G125" i="41" s="1"/>
  <c r="I125" i="41"/>
  <c r="V125" i="41" s="1"/>
  <c r="K125" i="41"/>
  <c r="L125" i="41"/>
  <c r="T125" i="41"/>
  <c r="U125" i="41"/>
  <c r="C126" i="41"/>
  <c r="D126" i="41" s="1"/>
  <c r="F126" i="41"/>
  <c r="G126" i="41" s="1"/>
  <c r="I126" i="41"/>
  <c r="V126" i="41" s="1"/>
  <c r="K126" i="41"/>
  <c r="L126" i="41"/>
  <c r="M126" i="41"/>
  <c r="T126" i="41"/>
  <c r="C127" i="41"/>
  <c r="D127" i="41" s="1"/>
  <c r="F127" i="41"/>
  <c r="G127" i="41" s="1"/>
  <c r="I127" i="41"/>
  <c r="K127" i="41"/>
  <c r="L127" i="41"/>
  <c r="T127" i="41"/>
  <c r="C128" i="41"/>
  <c r="D128" i="41" s="1"/>
  <c r="F128" i="41"/>
  <c r="G128" i="41" s="1"/>
  <c r="I128" i="41"/>
  <c r="K128" i="41"/>
  <c r="L128" i="41"/>
  <c r="T128" i="41"/>
  <c r="U128" i="41"/>
  <c r="C129" i="41"/>
  <c r="D129" i="41" s="1"/>
  <c r="F129" i="41"/>
  <c r="G129" i="41" s="1"/>
  <c r="I129" i="41"/>
  <c r="V129" i="41" s="1"/>
  <c r="K129" i="41"/>
  <c r="L129" i="41"/>
  <c r="T129" i="41"/>
  <c r="U129" i="41"/>
  <c r="C130" i="41"/>
  <c r="D130" i="41" s="1"/>
  <c r="F130" i="41"/>
  <c r="G130" i="41" s="1"/>
  <c r="I130" i="41"/>
  <c r="V130" i="41" s="1"/>
  <c r="K130" i="41"/>
  <c r="L130" i="41"/>
  <c r="M130" i="41"/>
  <c r="T130" i="41"/>
  <c r="C131" i="41"/>
  <c r="F131" i="41"/>
  <c r="G131" i="41" s="1"/>
  <c r="I131" i="41"/>
  <c r="V131" i="41" s="1"/>
  <c r="K131" i="41"/>
  <c r="L131" i="41"/>
  <c r="M131" i="41"/>
  <c r="T131" i="41"/>
  <c r="C132" i="41"/>
  <c r="D132" i="41" s="1"/>
  <c r="F132" i="41"/>
  <c r="G132" i="41" s="1"/>
  <c r="I132" i="41"/>
  <c r="V132" i="41" s="1"/>
  <c r="K132" i="41"/>
  <c r="L132" i="41"/>
  <c r="T132" i="41"/>
  <c r="U132" i="41"/>
  <c r="C133" i="41"/>
  <c r="D133" i="41" s="1"/>
  <c r="F133" i="41"/>
  <c r="G133" i="41" s="1"/>
  <c r="I133" i="41"/>
  <c r="V133" i="41" s="1"/>
  <c r="K133" i="41"/>
  <c r="L133" i="41"/>
  <c r="M133" i="41"/>
  <c r="T133" i="41"/>
  <c r="C134" i="41"/>
  <c r="D134" i="41" s="1"/>
  <c r="F134" i="41"/>
  <c r="G134" i="41" s="1"/>
  <c r="I134" i="41"/>
  <c r="V134" i="41" s="1"/>
  <c r="K134" i="41"/>
  <c r="L134" i="41"/>
  <c r="M134" i="41"/>
  <c r="T134" i="41"/>
  <c r="C135" i="41"/>
  <c r="D135" i="41" s="1"/>
  <c r="F135" i="41"/>
  <c r="G135" i="41" s="1"/>
  <c r="I135" i="41"/>
  <c r="K135" i="41"/>
  <c r="L135" i="41"/>
  <c r="M135" i="41"/>
  <c r="T135" i="41"/>
  <c r="C136" i="41"/>
  <c r="F136" i="41"/>
  <c r="G136" i="41" s="1"/>
  <c r="I136" i="41"/>
  <c r="V136" i="41" s="1"/>
  <c r="K136" i="41"/>
  <c r="L136" i="41"/>
  <c r="M136" i="41"/>
  <c r="T136" i="41"/>
  <c r="C137" i="41"/>
  <c r="D137" i="41" s="1"/>
  <c r="F137" i="41"/>
  <c r="G137" i="41" s="1"/>
  <c r="I137" i="41"/>
  <c r="K137" i="41"/>
  <c r="L137" i="41"/>
  <c r="M137" i="41"/>
  <c r="T137" i="41"/>
  <c r="C138" i="41"/>
  <c r="D138" i="41" s="1"/>
  <c r="F138" i="41"/>
  <c r="G138" i="41" s="1"/>
  <c r="I138" i="41"/>
  <c r="V138" i="41" s="1"/>
  <c r="K138" i="41"/>
  <c r="L138" i="41"/>
  <c r="T138" i="41"/>
  <c r="U138" i="41"/>
  <c r="C139" i="41"/>
  <c r="D139" i="41" s="1"/>
  <c r="F139" i="41"/>
  <c r="G139" i="41" s="1"/>
  <c r="I139" i="41"/>
  <c r="V139" i="41" s="1"/>
  <c r="K139" i="41"/>
  <c r="L139" i="41"/>
  <c r="M139" i="41"/>
  <c r="T139" i="41"/>
  <c r="C140" i="41"/>
  <c r="D140" i="41" s="1"/>
  <c r="F140" i="41"/>
  <c r="G140" i="41" s="1"/>
  <c r="I140" i="41"/>
  <c r="V140" i="41" s="1"/>
  <c r="K140" i="41"/>
  <c r="L140" i="41"/>
  <c r="M140" i="41"/>
  <c r="T140" i="41"/>
  <c r="U140" i="41"/>
  <c r="C141" i="41"/>
  <c r="F141" i="41"/>
  <c r="G141" i="41" s="1"/>
  <c r="I141" i="41"/>
  <c r="V141" i="41" s="1"/>
  <c r="K141" i="41"/>
  <c r="L141" i="41"/>
  <c r="M141" i="41"/>
  <c r="T141" i="41"/>
  <c r="C142" i="41"/>
  <c r="D142" i="41" s="1"/>
  <c r="F142" i="41"/>
  <c r="G142" i="41" s="1"/>
  <c r="I142" i="41"/>
  <c r="V142" i="41" s="1"/>
  <c r="K142" i="41"/>
  <c r="L142" i="41"/>
  <c r="M142" i="41"/>
  <c r="T142" i="41"/>
  <c r="C143" i="41"/>
  <c r="D143" i="41" s="1"/>
  <c r="F143" i="41"/>
  <c r="G143" i="41" s="1"/>
  <c r="I143" i="41"/>
  <c r="V143" i="41" s="1"/>
  <c r="K143" i="41"/>
  <c r="L143" i="41"/>
  <c r="T143" i="41"/>
  <c r="U143" i="41"/>
  <c r="C144" i="41"/>
  <c r="D144" i="41" s="1"/>
  <c r="F144" i="41"/>
  <c r="G144" i="41" s="1"/>
  <c r="I144" i="41"/>
  <c r="V144" i="41" s="1"/>
  <c r="K144" i="41"/>
  <c r="L144" i="41"/>
  <c r="T144" i="41"/>
  <c r="U144" i="41"/>
  <c r="C145" i="41"/>
  <c r="D145" i="41" s="1"/>
  <c r="F145" i="41"/>
  <c r="G145" i="41" s="1"/>
  <c r="I145" i="41"/>
  <c r="V145" i="41" s="1"/>
  <c r="K145" i="41"/>
  <c r="L145" i="41"/>
  <c r="M145" i="41"/>
  <c r="T145" i="41"/>
  <c r="C146" i="41"/>
  <c r="D146" i="41" s="1"/>
  <c r="F146" i="41"/>
  <c r="G146" i="41" s="1"/>
  <c r="I146" i="41"/>
  <c r="K146" i="41"/>
  <c r="L146" i="41"/>
  <c r="M146" i="41"/>
  <c r="T146" i="41"/>
  <c r="C147" i="41"/>
  <c r="F147" i="41"/>
  <c r="G147" i="41" s="1"/>
  <c r="I147" i="41"/>
  <c r="V147" i="41" s="1"/>
  <c r="K147" i="41"/>
  <c r="L147" i="41"/>
  <c r="T147" i="41"/>
  <c r="U147" i="41"/>
  <c r="C148" i="41"/>
  <c r="F148" i="41"/>
  <c r="G148" i="41" s="1"/>
  <c r="I148" i="41"/>
  <c r="K148" i="41"/>
  <c r="L148" i="41"/>
  <c r="T148" i="41"/>
  <c r="U148" i="41"/>
  <c r="C149" i="41"/>
  <c r="F149" i="41"/>
  <c r="G149" i="41" s="1"/>
  <c r="I149" i="41"/>
  <c r="V149" i="41" s="1"/>
  <c r="K149" i="41"/>
  <c r="L149" i="41"/>
  <c r="M149" i="41"/>
  <c r="T149" i="41"/>
  <c r="C150" i="41"/>
  <c r="D150" i="41" s="1"/>
  <c r="F150" i="41"/>
  <c r="G150" i="41" s="1"/>
  <c r="I150" i="41"/>
  <c r="V150" i="41" s="1"/>
  <c r="K150" i="41"/>
  <c r="L150" i="41"/>
  <c r="T150" i="41"/>
  <c r="U150" i="41"/>
  <c r="C151" i="41"/>
  <c r="D151" i="41" s="1"/>
  <c r="F151" i="41"/>
  <c r="G151" i="41" s="1"/>
  <c r="I151" i="41"/>
  <c r="K151" i="41"/>
  <c r="L151" i="41"/>
  <c r="T151" i="41"/>
  <c r="U151" i="41"/>
  <c r="C152" i="41"/>
  <c r="D152" i="41" s="1"/>
  <c r="F152" i="41"/>
  <c r="G152" i="41" s="1"/>
  <c r="I152" i="41"/>
  <c r="V152" i="41" s="1"/>
  <c r="K152" i="41"/>
  <c r="L152" i="41"/>
  <c r="T152" i="41"/>
  <c r="C153" i="41"/>
  <c r="D153" i="41" s="1"/>
  <c r="F153" i="41"/>
  <c r="G153" i="41" s="1"/>
  <c r="I153" i="41"/>
  <c r="V153" i="41" s="1"/>
  <c r="K153" i="41"/>
  <c r="L153" i="41"/>
  <c r="T153" i="41"/>
  <c r="U153" i="41"/>
  <c r="C154" i="41"/>
  <c r="D154" i="41" s="1"/>
  <c r="F154" i="41"/>
  <c r="G154" i="41" s="1"/>
  <c r="I154" i="41"/>
  <c r="V154" i="41" s="1"/>
  <c r="K154" i="41"/>
  <c r="L154" i="41"/>
  <c r="T154" i="41"/>
  <c r="U154" i="41"/>
  <c r="C155" i="41"/>
  <c r="D155" i="41" s="1"/>
  <c r="F155" i="41"/>
  <c r="G155" i="41" s="1"/>
  <c r="I155" i="41"/>
  <c r="V155" i="41" s="1"/>
  <c r="K155" i="41"/>
  <c r="L155" i="41"/>
  <c r="T155" i="41"/>
  <c r="U155" i="41"/>
  <c r="C156" i="41"/>
  <c r="D156" i="41" s="1"/>
  <c r="F156" i="41"/>
  <c r="G156" i="41" s="1"/>
  <c r="I156" i="41"/>
  <c r="V156" i="41" s="1"/>
  <c r="K156" i="41"/>
  <c r="L156" i="41"/>
  <c r="M156" i="41"/>
  <c r="T156" i="41"/>
  <c r="C157" i="41"/>
  <c r="D157" i="41" s="1"/>
  <c r="F157" i="41"/>
  <c r="G157" i="41" s="1"/>
  <c r="I157" i="41"/>
  <c r="K157" i="41"/>
  <c r="L157" i="41"/>
  <c r="M157" i="41"/>
  <c r="T157" i="41"/>
  <c r="C158" i="41"/>
  <c r="D158" i="41" s="1"/>
  <c r="F158" i="41"/>
  <c r="G158" i="41" s="1"/>
  <c r="I158" i="41"/>
  <c r="V158" i="41" s="1"/>
  <c r="K158" i="41"/>
  <c r="L158" i="41"/>
  <c r="M158" i="41"/>
  <c r="T158" i="41"/>
  <c r="C159" i="41"/>
  <c r="D159" i="41" s="1"/>
  <c r="F159" i="41"/>
  <c r="G159" i="41" s="1"/>
  <c r="I159" i="41"/>
  <c r="V159" i="41" s="1"/>
  <c r="K159" i="41"/>
  <c r="L159" i="41"/>
  <c r="M159" i="41"/>
  <c r="T159" i="41"/>
  <c r="C160" i="41"/>
  <c r="D160" i="41" s="1"/>
  <c r="F160" i="41"/>
  <c r="G160" i="41" s="1"/>
  <c r="I160" i="41"/>
  <c r="V160" i="41" s="1"/>
  <c r="K160" i="41"/>
  <c r="L160" i="41"/>
  <c r="T160" i="41"/>
  <c r="U160" i="41"/>
  <c r="C161" i="41"/>
  <c r="D161" i="41" s="1"/>
  <c r="F161" i="41"/>
  <c r="G161" i="41" s="1"/>
  <c r="I161" i="41"/>
  <c r="V161" i="41" s="1"/>
  <c r="K161" i="41"/>
  <c r="M161" i="41" s="1"/>
  <c r="L161" i="41"/>
  <c r="T161" i="41"/>
  <c r="U161" i="41"/>
  <c r="C162" i="41"/>
  <c r="F162" i="41"/>
  <c r="G162" i="41" s="1"/>
  <c r="I162" i="41"/>
  <c r="K162" i="41"/>
  <c r="L162" i="41"/>
  <c r="M162" i="41"/>
  <c r="T162" i="41"/>
  <c r="C163" i="41"/>
  <c r="D163" i="41" s="1"/>
  <c r="F163" i="41"/>
  <c r="G163" i="41" s="1"/>
  <c r="I163" i="41"/>
  <c r="V163" i="41" s="1"/>
  <c r="K163" i="41"/>
  <c r="M163" i="41" s="1"/>
  <c r="L163" i="41"/>
  <c r="T163" i="41"/>
  <c r="C164" i="41"/>
  <c r="D164" i="41" s="1"/>
  <c r="F164" i="41"/>
  <c r="G164" i="41" s="1"/>
  <c r="I164" i="41"/>
  <c r="V164" i="41" s="1"/>
  <c r="K164" i="41"/>
  <c r="L164" i="41"/>
  <c r="T164" i="41"/>
  <c r="U164" i="41"/>
  <c r="C165" i="41"/>
  <c r="D165" i="41" s="1"/>
  <c r="F165" i="41"/>
  <c r="G165" i="41" s="1"/>
  <c r="I165" i="41"/>
  <c r="V165" i="41" s="1"/>
  <c r="K165" i="41"/>
  <c r="L165" i="41"/>
  <c r="M165" i="41"/>
  <c r="T165" i="41"/>
  <c r="C166" i="41"/>
  <c r="F166" i="41"/>
  <c r="G166" i="41" s="1"/>
  <c r="I166" i="41"/>
  <c r="V166" i="41" s="1"/>
  <c r="K166" i="41"/>
  <c r="L166" i="41"/>
  <c r="M166" i="41"/>
  <c r="T166" i="41"/>
  <c r="C167" i="41"/>
  <c r="D167" i="41" s="1"/>
  <c r="F167" i="41"/>
  <c r="G167" i="41"/>
  <c r="I167" i="41"/>
  <c r="K167" i="41"/>
  <c r="M167" i="41" s="1"/>
  <c r="L167" i="41"/>
  <c r="T167" i="41"/>
  <c r="C168" i="41"/>
  <c r="D168" i="41" s="1"/>
  <c r="F168" i="41"/>
  <c r="G168" i="41" s="1"/>
  <c r="I168" i="41"/>
  <c r="V168" i="41" s="1"/>
  <c r="K168" i="41"/>
  <c r="L168" i="41"/>
  <c r="M168" i="41"/>
  <c r="T168" i="41"/>
  <c r="C169" i="41"/>
  <c r="D169" i="41" s="1"/>
  <c r="F169" i="41"/>
  <c r="G169" i="41" s="1"/>
  <c r="I169" i="41"/>
  <c r="V169" i="41" s="1"/>
  <c r="K169" i="41"/>
  <c r="L169" i="41"/>
  <c r="M169" i="41"/>
  <c r="T169" i="41"/>
  <c r="U169" i="41"/>
  <c r="C170" i="41"/>
  <c r="D170" i="41"/>
  <c r="F170" i="41"/>
  <c r="G170" i="41" s="1"/>
  <c r="I170" i="41"/>
  <c r="V170" i="41" s="1"/>
  <c r="K170" i="41"/>
  <c r="L170" i="41"/>
  <c r="M170" i="41"/>
  <c r="T170" i="41"/>
  <c r="C171" i="41"/>
  <c r="D171" i="41" s="1"/>
  <c r="F171" i="41"/>
  <c r="G171" i="41" s="1"/>
  <c r="I171" i="41"/>
  <c r="K171" i="41"/>
  <c r="L171" i="41"/>
  <c r="T171" i="41"/>
  <c r="C172" i="41"/>
  <c r="D172" i="41" s="1"/>
  <c r="F172" i="41"/>
  <c r="G172" i="41" s="1"/>
  <c r="I172" i="41"/>
  <c r="V172" i="41" s="1"/>
  <c r="K172" i="41"/>
  <c r="L172" i="41"/>
  <c r="T172" i="41"/>
  <c r="U172" i="41"/>
  <c r="C173" i="41"/>
  <c r="D173" i="41" s="1"/>
  <c r="F173" i="41"/>
  <c r="G173" i="41" s="1"/>
  <c r="I173" i="41"/>
  <c r="V173" i="41" s="1"/>
  <c r="K173" i="41"/>
  <c r="L173" i="41"/>
  <c r="T173" i="41"/>
  <c r="C174" i="41"/>
  <c r="D174" i="41" s="1"/>
  <c r="F174" i="41"/>
  <c r="G174" i="41" s="1"/>
  <c r="I174" i="41"/>
  <c r="V174" i="41" s="1"/>
  <c r="K174" i="41"/>
  <c r="L174" i="41"/>
  <c r="T174" i="41"/>
  <c r="U174" i="41"/>
  <c r="C175" i="41"/>
  <c r="D175" i="41" s="1"/>
  <c r="F175" i="41"/>
  <c r="G175" i="41" s="1"/>
  <c r="I175" i="41"/>
  <c r="V175" i="41" s="1"/>
  <c r="K175" i="41"/>
  <c r="L175" i="41"/>
  <c r="T175" i="41"/>
  <c r="U175" i="41"/>
  <c r="C176" i="41"/>
  <c r="D176" i="41" s="1"/>
  <c r="F176" i="41"/>
  <c r="G176" i="41" s="1"/>
  <c r="I176" i="41"/>
  <c r="V176" i="41" s="1"/>
  <c r="K176" i="41"/>
  <c r="L176" i="41"/>
  <c r="M176" i="41"/>
  <c r="T176" i="41"/>
  <c r="C177" i="41"/>
  <c r="D177" i="41" s="1"/>
  <c r="F177" i="41"/>
  <c r="G177" i="41" s="1"/>
  <c r="I177" i="41"/>
  <c r="K177" i="41"/>
  <c r="L177" i="41"/>
  <c r="T177" i="41"/>
  <c r="C178" i="41"/>
  <c r="D178" i="41" s="1"/>
  <c r="F178" i="41"/>
  <c r="G178" i="41" s="1"/>
  <c r="I178" i="41"/>
  <c r="V178" i="41" s="1"/>
  <c r="K178" i="41"/>
  <c r="L178" i="41"/>
  <c r="M178" i="41"/>
  <c r="T178" i="41"/>
  <c r="C179" i="41"/>
  <c r="D179" i="41"/>
  <c r="F179" i="41"/>
  <c r="G179" i="41" s="1"/>
  <c r="I179" i="41"/>
  <c r="V179" i="41" s="1"/>
  <c r="K179" i="41"/>
  <c r="L179" i="41"/>
  <c r="M179" i="41"/>
  <c r="T179" i="41"/>
  <c r="C180" i="41"/>
  <c r="D180" i="41" s="1"/>
  <c r="F180" i="41"/>
  <c r="G180" i="41" s="1"/>
  <c r="I180" i="41"/>
  <c r="K180" i="41"/>
  <c r="L180" i="41"/>
  <c r="M180" i="41"/>
  <c r="T180" i="41"/>
  <c r="C181" i="41"/>
  <c r="D181" i="41" s="1"/>
  <c r="F181" i="41"/>
  <c r="G181" i="41" s="1"/>
  <c r="I181" i="41"/>
  <c r="K181" i="41"/>
  <c r="M181" i="41" s="1"/>
  <c r="L181" i="41"/>
  <c r="T181" i="41"/>
  <c r="C182" i="41"/>
  <c r="D182" i="41" s="1"/>
  <c r="F182" i="41"/>
  <c r="G182" i="41" s="1"/>
  <c r="I182" i="41"/>
  <c r="V182" i="41" s="1"/>
  <c r="K182" i="41"/>
  <c r="L182" i="41"/>
  <c r="M182" i="41"/>
  <c r="T182" i="41"/>
  <c r="C183" i="41"/>
  <c r="D183" i="41" s="1"/>
  <c r="F183" i="41"/>
  <c r="G183" i="41" s="1"/>
  <c r="I183" i="41"/>
  <c r="V183" i="41" s="1"/>
  <c r="K183" i="41"/>
  <c r="L183" i="41"/>
  <c r="T183" i="41"/>
  <c r="C184" i="41"/>
  <c r="D184" i="41" s="1"/>
  <c r="F184" i="41"/>
  <c r="G184" i="41" s="1"/>
  <c r="I184" i="41"/>
  <c r="V184" i="41" s="1"/>
  <c r="K184" i="41"/>
  <c r="L184" i="41"/>
  <c r="T184" i="41"/>
  <c r="U184" i="41"/>
  <c r="C185" i="41"/>
  <c r="D185" i="41"/>
  <c r="F185" i="41"/>
  <c r="G185" i="41" s="1"/>
  <c r="I185" i="41"/>
  <c r="K185" i="41"/>
  <c r="L185" i="41"/>
  <c r="M185" i="41"/>
  <c r="T185" i="41"/>
  <c r="C186" i="41"/>
  <c r="D186" i="41" s="1"/>
  <c r="F186" i="41"/>
  <c r="G186" i="41" s="1"/>
  <c r="I186" i="41"/>
  <c r="V186" i="41" s="1"/>
  <c r="K186" i="41"/>
  <c r="L186" i="41"/>
  <c r="T186" i="41"/>
  <c r="U186" i="41"/>
  <c r="C187" i="41"/>
  <c r="D187" i="41" s="1"/>
  <c r="F187" i="41"/>
  <c r="G187" i="41" s="1"/>
  <c r="I187" i="41"/>
  <c r="K187" i="41"/>
  <c r="L187" i="41"/>
  <c r="M187" i="41"/>
  <c r="T187" i="41"/>
  <c r="C188" i="41"/>
  <c r="D188" i="41" s="1"/>
  <c r="F188" i="41"/>
  <c r="G188" i="41" s="1"/>
  <c r="I188" i="41"/>
  <c r="V188" i="41" s="1"/>
  <c r="K188" i="41"/>
  <c r="L188" i="41"/>
  <c r="T188" i="41"/>
  <c r="U188" i="41"/>
  <c r="C189" i="41"/>
  <c r="D189" i="41" s="1"/>
  <c r="F189" i="41"/>
  <c r="G189" i="41" s="1"/>
  <c r="I189" i="41"/>
  <c r="V189" i="41" s="1"/>
  <c r="K189" i="41"/>
  <c r="L189" i="41"/>
  <c r="T189" i="41"/>
  <c r="C190" i="41"/>
  <c r="D190" i="41" s="1"/>
  <c r="F190" i="41"/>
  <c r="G190" i="41" s="1"/>
  <c r="I190" i="41"/>
  <c r="V190" i="41" s="1"/>
  <c r="K190" i="41"/>
  <c r="L190" i="41"/>
  <c r="M190" i="41"/>
  <c r="T190" i="41"/>
  <c r="U190" i="41"/>
  <c r="C191" i="41"/>
  <c r="D191" i="41" s="1"/>
  <c r="F191" i="41"/>
  <c r="G191" i="41" s="1"/>
  <c r="I191" i="41"/>
  <c r="V191" i="41" s="1"/>
  <c r="K191" i="41"/>
  <c r="L191" i="41"/>
  <c r="T191" i="41"/>
  <c r="U191" i="41"/>
  <c r="C192" i="41"/>
  <c r="F192" i="41"/>
  <c r="G192" i="41" s="1"/>
  <c r="I192" i="41"/>
  <c r="K192" i="41"/>
  <c r="L192" i="41"/>
  <c r="M192" i="41"/>
  <c r="T192" i="41"/>
  <c r="C193" i="41"/>
  <c r="D193" i="41" s="1"/>
  <c r="F193" i="41"/>
  <c r="G193" i="41" s="1"/>
  <c r="I193" i="41"/>
  <c r="V193" i="41" s="1"/>
  <c r="K193" i="41"/>
  <c r="L193" i="41"/>
  <c r="M193" i="41"/>
  <c r="T193" i="41"/>
  <c r="C194" i="41"/>
  <c r="D194" i="41" s="1"/>
  <c r="F194" i="41"/>
  <c r="G194" i="41" s="1"/>
  <c r="I194" i="41"/>
  <c r="V194" i="41" s="1"/>
  <c r="K194" i="41"/>
  <c r="L194" i="41"/>
  <c r="T194" i="41"/>
  <c r="U194" i="41"/>
  <c r="C195" i="41"/>
  <c r="D195" i="41" s="1"/>
  <c r="F195" i="41"/>
  <c r="G195" i="41" s="1"/>
  <c r="I195" i="41"/>
  <c r="V195" i="41" s="1"/>
  <c r="K195" i="41"/>
  <c r="L195" i="41"/>
  <c r="T195" i="41"/>
  <c r="U195" i="41"/>
  <c r="C196" i="41"/>
  <c r="D196" i="41" s="1"/>
  <c r="F196" i="41"/>
  <c r="G196" i="41" s="1"/>
  <c r="I196" i="41"/>
  <c r="V196" i="41" s="1"/>
  <c r="K196" i="41"/>
  <c r="L196" i="41"/>
  <c r="M196" i="41"/>
  <c r="T196" i="41"/>
  <c r="C197" i="41"/>
  <c r="D197" i="41" s="1"/>
  <c r="F197" i="41"/>
  <c r="G197" i="41" s="1"/>
  <c r="I197" i="41"/>
  <c r="K197" i="41"/>
  <c r="L197" i="41"/>
  <c r="M197" i="41"/>
  <c r="T197" i="41"/>
  <c r="C198" i="41"/>
  <c r="D198" i="41" s="1"/>
  <c r="F198" i="41"/>
  <c r="G198" i="41" s="1"/>
  <c r="I198" i="41"/>
  <c r="V198" i="41" s="1"/>
  <c r="K198" i="41"/>
  <c r="L198" i="41"/>
  <c r="M198" i="41"/>
  <c r="T198" i="41"/>
  <c r="C199" i="41"/>
  <c r="D199" i="41"/>
  <c r="F199" i="41"/>
  <c r="G199" i="41" s="1"/>
  <c r="I199" i="41"/>
  <c r="V199" i="41" s="1"/>
  <c r="K199" i="41"/>
  <c r="L199" i="41"/>
  <c r="T199" i="41"/>
  <c r="U199" i="41"/>
  <c r="C200" i="41"/>
  <c r="D200" i="41"/>
  <c r="F200" i="41"/>
  <c r="G200" i="41" s="1"/>
  <c r="I200" i="41"/>
  <c r="K200" i="41"/>
  <c r="L200" i="41"/>
  <c r="M200" i="41"/>
  <c r="T200" i="41"/>
  <c r="C201" i="41"/>
  <c r="D201" i="41" s="1"/>
  <c r="F201" i="41"/>
  <c r="G201" i="41" s="1"/>
  <c r="I201" i="41"/>
  <c r="K201" i="41"/>
  <c r="L201" i="41"/>
  <c r="M201" i="41" s="1"/>
  <c r="T201" i="41"/>
  <c r="C202" i="41"/>
  <c r="D202" i="41" s="1"/>
  <c r="F202" i="41"/>
  <c r="G202" i="41" s="1"/>
  <c r="I202" i="41"/>
  <c r="V202" i="41" s="1"/>
  <c r="K202" i="41"/>
  <c r="L202" i="41"/>
  <c r="T202" i="41"/>
  <c r="U202" i="41"/>
  <c r="C203" i="41"/>
  <c r="D203" i="41" s="1"/>
  <c r="F203" i="41"/>
  <c r="G203" i="41" s="1"/>
  <c r="I203" i="41"/>
  <c r="V203" i="41" s="1"/>
  <c r="K203" i="41"/>
  <c r="L203" i="41"/>
  <c r="M203" i="41"/>
  <c r="T203" i="41"/>
  <c r="C204" i="41"/>
  <c r="D204" i="41"/>
  <c r="F204" i="41"/>
  <c r="G204" i="41" s="1"/>
  <c r="I204" i="41"/>
  <c r="V204" i="41" s="1"/>
  <c r="K204" i="41"/>
  <c r="L204" i="41"/>
  <c r="T204" i="41"/>
  <c r="U204" i="41"/>
  <c r="C205" i="41"/>
  <c r="D205" i="41"/>
  <c r="F205" i="41"/>
  <c r="G205" i="41" s="1"/>
  <c r="I205" i="41"/>
  <c r="V205" i="41" s="1"/>
  <c r="K205" i="41"/>
  <c r="L205" i="41"/>
  <c r="T205" i="41"/>
  <c r="U205" i="41"/>
  <c r="C206" i="41"/>
  <c r="D206" i="41"/>
  <c r="F206" i="41"/>
  <c r="G206" i="41" s="1"/>
  <c r="I206" i="41"/>
  <c r="V206" i="41" s="1"/>
  <c r="K206" i="41"/>
  <c r="L206" i="41"/>
  <c r="M206" i="41"/>
  <c r="T206" i="41"/>
  <c r="C207" i="41"/>
  <c r="D207" i="41" s="1"/>
  <c r="F207" i="41"/>
  <c r="G207" i="41" s="1"/>
  <c r="I207" i="41"/>
  <c r="K207" i="41"/>
  <c r="L207" i="41"/>
  <c r="M207" i="41"/>
  <c r="T207" i="41"/>
  <c r="C208" i="41"/>
  <c r="D208" i="41" s="1"/>
  <c r="F208" i="41"/>
  <c r="G208" i="41" s="1"/>
  <c r="I208" i="41"/>
  <c r="V208" i="41" s="1"/>
  <c r="K208" i="41"/>
  <c r="L208" i="41"/>
  <c r="T208" i="41"/>
  <c r="U208" i="41"/>
  <c r="C209" i="41"/>
  <c r="D209" i="41" s="1"/>
  <c r="F209" i="41"/>
  <c r="G209" i="41" s="1"/>
  <c r="I209" i="41"/>
  <c r="V209" i="41" s="1"/>
  <c r="K209" i="41"/>
  <c r="L209" i="41"/>
  <c r="M209" i="41"/>
  <c r="T209" i="41"/>
  <c r="C210" i="41"/>
  <c r="D210" i="41" s="1"/>
  <c r="F210" i="41"/>
  <c r="G210" i="41" s="1"/>
  <c r="I210" i="41"/>
  <c r="V210" i="41" s="1"/>
  <c r="K210" i="41"/>
  <c r="L210" i="41"/>
  <c r="T210" i="41"/>
  <c r="U210" i="41"/>
  <c r="C211" i="41"/>
  <c r="D211" i="41" s="1"/>
  <c r="F211" i="41"/>
  <c r="G211" i="41" s="1"/>
  <c r="I211" i="41"/>
  <c r="V211" i="41" s="1"/>
  <c r="K211" i="41"/>
  <c r="L211" i="41"/>
  <c r="T211" i="41"/>
  <c r="U211" i="41"/>
  <c r="C212" i="41"/>
  <c r="D212" i="41" s="1"/>
  <c r="F212" i="41"/>
  <c r="G212" i="41" s="1"/>
  <c r="I212" i="41"/>
  <c r="V212" i="41" s="1"/>
  <c r="K212" i="41"/>
  <c r="L212" i="41"/>
  <c r="M212" i="41"/>
  <c r="T212" i="41"/>
  <c r="C213" i="41"/>
  <c r="D213" i="41" s="1"/>
  <c r="F213" i="41"/>
  <c r="G213" i="41"/>
  <c r="I213" i="41"/>
  <c r="K213" i="41"/>
  <c r="M213" i="41" s="1"/>
  <c r="L213" i="41"/>
  <c r="T213" i="41"/>
  <c r="C214" i="41"/>
  <c r="D214" i="41" s="1"/>
  <c r="F214" i="41"/>
  <c r="G214" i="41" s="1"/>
  <c r="I214" i="41"/>
  <c r="V214" i="41" s="1"/>
  <c r="K214" i="41"/>
  <c r="L214" i="41"/>
  <c r="M214" i="41"/>
  <c r="T214" i="41"/>
  <c r="C215" i="41"/>
  <c r="D215" i="41" s="1"/>
  <c r="F215" i="41"/>
  <c r="G215" i="41" s="1"/>
  <c r="I215" i="41"/>
  <c r="V215" i="41" s="1"/>
  <c r="K215" i="41"/>
  <c r="L215" i="41"/>
  <c r="M215" i="41"/>
  <c r="T215" i="41"/>
  <c r="C216" i="41"/>
  <c r="D216" i="41"/>
  <c r="F216" i="41"/>
  <c r="G216" i="41" s="1"/>
  <c r="I216" i="41"/>
  <c r="V216" i="41" s="1"/>
  <c r="K216" i="41"/>
  <c r="L216" i="41"/>
  <c r="M216" i="41"/>
  <c r="T216" i="41"/>
  <c r="C217" i="41"/>
  <c r="D217" i="41" s="1"/>
  <c r="F217" i="41"/>
  <c r="G217" i="41" s="1"/>
  <c r="I217" i="41"/>
  <c r="K217" i="41"/>
  <c r="L217" i="41"/>
  <c r="T217" i="41"/>
  <c r="C218" i="41"/>
  <c r="D218" i="41" s="1"/>
  <c r="F218" i="41"/>
  <c r="G218" i="41" s="1"/>
  <c r="I218" i="41"/>
  <c r="V218" i="41" s="1"/>
  <c r="K218" i="41"/>
  <c r="L218" i="41"/>
  <c r="M218" i="41"/>
  <c r="T218" i="41"/>
  <c r="C219" i="41"/>
  <c r="D219" i="41" s="1"/>
  <c r="F219" i="41"/>
  <c r="G219" i="41" s="1"/>
  <c r="I219" i="41"/>
  <c r="V219" i="41" s="1"/>
  <c r="K219" i="41"/>
  <c r="L219" i="41"/>
  <c r="M219" i="41"/>
  <c r="T219" i="41"/>
  <c r="U219" i="41"/>
  <c r="C220" i="41"/>
  <c r="D220" i="41" s="1"/>
  <c r="F220" i="41"/>
  <c r="G220" i="41" s="1"/>
  <c r="I220" i="41"/>
  <c r="V220" i="41" s="1"/>
  <c r="K220" i="41"/>
  <c r="L220" i="41"/>
  <c r="M220" i="41"/>
  <c r="T220" i="41"/>
  <c r="C221" i="41"/>
  <c r="D221" i="41" s="1"/>
  <c r="F221" i="41"/>
  <c r="G221" i="41" s="1"/>
  <c r="I221" i="41"/>
  <c r="K221" i="41"/>
  <c r="L221" i="41"/>
  <c r="T221" i="41"/>
  <c r="A234" i="41"/>
  <c r="A233" i="41"/>
  <c r="A229" i="41"/>
  <c r="A228" i="41"/>
  <c r="M224" i="41"/>
  <c r="A224" i="41" s="1"/>
  <c r="A223" i="41"/>
  <c r="T9" i="41"/>
  <c r="L9" i="41"/>
  <c r="K9" i="41"/>
  <c r="I9" i="41"/>
  <c r="V9" i="41" s="1"/>
  <c r="F9" i="41"/>
  <c r="G9" i="41" s="1"/>
  <c r="C9" i="41"/>
  <c r="D9" i="41" s="1"/>
  <c r="AG8" i="41"/>
  <c r="M8" i="41"/>
  <c r="A8" i="41" s="1"/>
  <c r="A7" i="41"/>
  <c r="A6" i="41"/>
  <c r="A5" i="41"/>
  <c r="C4" i="41"/>
  <c r="F222" i="41" s="1"/>
  <c r="A222" i="41" s="1"/>
  <c r="A3" i="41"/>
  <c r="A2" i="41"/>
  <c r="C65" i="39"/>
  <c r="D65" i="39" s="1"/>
  <c r="F65" i="39"/>
  <c r="I65" i="39"/>
  <c r="V65" i="39" s="1"/>
  <c r="K65" i="39"/>
  <c r="L65" i="39"/>
  <c r="T65" i="39"/>
  <c r="AA65" i="39"/>
  <c r="AB65" i="39"/>
  <c r="AC65" i="39"/>
  <c r="AD65" i="39"/>
  <c r="C18" i="39"/>
  <c r="D18" i="39" s="1"/>
  <c r="F18" i="39"/>
  <c r="G18" i="39" s="1"/>
  <c r="I18" i="39"/>
  <c r="V18" i="39" s="1"/>
  <c r="K18" i="39"/>
  <c r="L18" i="39"/>
  <c r="T18" i="39"/>
  <c r="U18" i="39"/>
  <c r="AA18" i="39"/>
  <c r="AB18" i="39"/>
  <c r="AC18" i="39"/>
  <c r="AD18" i="39"/>
  <c r="C97" i="39"/>
  <c r="D97" i="39" s="1"/>
  <c r="F97" i="39"/>
  <c r="G97" i="39" s="1"/>
  <c r="I97" i="39"/>
  <c r="U97" i="39" s="1"/>
  <c r="K97" i="39"/>
  <c r="L97" i="39"/>
  <c r="T97" i="39"/>
  <c r="AA97" i="39"/>
  <c r="AB97" i="39"/>
  <c r="AC97" i="39"/>
  <c r="AD97" i="39"/>
  <c r="C66" i="39"/>
  <c r="D66" i="39" s="1"/>
  <c r="F66" i="39"/>
  <c r="G66" i="39" s="1"/>
  <c r="I66" i="39"/>
  <c r="U66" i="39" s="1"/>
  <c r="K66" i="39"/>
  <c r="L66" i="39"/>
  <c r="T66" i="39"/>
  <c r="AA66" i="39"/>
  <c r="AB66" i="39"/>
  <c r="AC66" i="39"/>
  <c r="AD66" i="39"/>
  <c r="C19" i="39"/>
  <c r="D19" i="39" s="1"/>
  <c r="F19" i="39"/>
  <c r="I19" i="39"/>
  <c r="V19" i="39" s="1"/>
  <c r="K19" i="39"/>
  <c r="L19" i="39"/>
  <c r="T19" i="39"/>
  <c r="U19" i="39"/>
  <c r="AA19" i="39"/>
  <c r="AB19" i="39"/>
  <c r="AC19" i="39"/>
  <c r="AD19" i="39"/>
  <c r="C84" i="39"/>
  <c r="D84" i="39" s="1"/>
  <c r="F84" i="39"/>
  <c r="G84" i="39" s="1"/>
  <c r="I84" i="39"/>
  <c r="V84" i="39" s="1"/>
  <c r="K84" i="39"/>
  <c r="L84" i="39"/>
  <c r="T84" i="39"/>
  <c r="AA84" i="39"/>
  <c r="AB84" i="39"/>
  <c r="AC84" i="39"/>
  <c r="AD84" i="39"/>
  <c r="C20" i="39"/>
  <c r="D20" i="39" s="1"/>
  <c r="F20" i="39"/>
  <c r="G20" i="39" s="1"/>
  <c r="I20" i="39"/>
  <c r="U20" i="39" s="1"/>
  <c r="K20" i="39"/>
  <c r="L20" i="39"/>
  <c r="T20" i="39"/>
  <c r="AA20" i="39"/>
  <c r="AB20" i="39"/>
  <c r="AC20" i="39"/>
  <c r="AD20" i="39"/>
  <c r="C25" i="39"/>
  <c r="D25" i="39" s="1"/>
  <c r="F25" i="39"/>
  <c r="G25" i="39" s="1"/>
  <c r="I25" i="39"/>
  <c r="U25" i="39" s="1"/>
  <c r="K25" i="39"/>
  <c r="L25" i="39"/>
  <c r="T25" i="39"/>
  <c r="AA25" i="39"/>
  <c r="AB25" i="39"/>
  <c r="AC25" i="39"/>
  <c r="AD25" i="39"/>
  <c r="C26" i="39"/>
  <c r="D26" i="39" s="1"/>
  <c r="F26" i="39"/>
  <c r="I26" i="39"/>
  <c r="V26" i="39" s="1"/>
  <c r="K26" i="39"/>
  <c r="L26" i="39"/>
  <c r="T26" i="39"/>
  <c r="U26" i="39"/>
  <c r="AA26" i="39"/>
  <c r="AB26" i="39"/>
  <c r="AC26" i="39"/>
  <c r="AD26" i="39"/>
  <c r="C27" i="39"/>
  <c r="D27" i="39" s="1"/>
  <c r="F27" i="39"/>
  <c r="G27" i="39" s="1"/>
  <c r="I27" i="39"/>
  <c r="V27" i="39" s="1"/>
  <c r="K27" i="39"/>
  <c r="L27" i="39"/>
  <c r="T27" i="39"/>
  <c r="U27" i="39"/>
  <c r="AA27" i="39"/>
  <c r="AB27" i="39"/>
  <c r="AC27" i="39"/>
  <c r="AD27" i="39"/>
  <c r="C28" i="39"/>
  <c r="D28" i="39" s="1"/>
  <c r="F28" i="39"/>
  <c r="G28" i="39" s="1"/>
  <c r="I28" i="39"/>
  <c r="U28" i="39" s="1"/>
  <c r="K28" i="39"/>
  <c r="L28" i="39"/>
  <c r="T28" i="39"/>
  <c r="AA28" i="39"/>
  <c r="AB28" i="39"/>
  <c r="AC28" i="39"/>
  <c r="AD28" i="39"/>
  <c r="C29" i="39"/>
  <c r="D29" i="39" s="1"/>
  <c r="F29" i="39"/>
  <c r="G29" i="39" s="1"/>
  <c r="I29" i="39"/>
  <c r="K29" i="39"/>
  <c r="L29" i="39"/>
  <c r="T29" i="39"/>
  <c r="U29" i="39"/>
  <c r="AA29" i="39"/>
  <c r="AB29" i="39"/>
  <c r="AC29" i="39"/>
  <c r="AD29" i="39"/>
  <c r="C85" i="39"/>
  <c r="D85" i="39" s="1"/>
  <c r="F85" i="39"/>
  <c r="G85" i="39" s="1"/>
  <c r="I85" i="39"/>
  <c r="U85" i="39" s="1"/>
  <c r="K85" i="39"/>
  <c r="L85" i="39"/>
  <c r="T85" i="39"/>
  <c r="AA85" i="39"/>
  <c r="AB85" i="39"/>
  <c r="AC85" i="39"/>
  <c r="AD85" i="39"/>
  <c r="C30" i="39"/>
  <c r="D30" i="39" s="1"/>
  <c r="F30" i="39"/>
  <c r="G30" i="39" s="1"/>
  <c r="I30" i="39"/>
  <c r="K30" i="39"/>
  <c r="L30" i="39"/>
  <c r="T30" i="39"/>
  <c r="U30" i="39"/>
  <c r="AA30" i="39"/>
  <c r="AB30" i="39"/>
  <c r="AC30" i="39"/>
  <c r="AD30" i="39"/>
  <c r="C31" i="39"/>
  <c r="D31" i="39" s="1"/>
  <c r="F31" i="39"/>
  <c r="G31" i="39" s="1"/>
  <c r="I31" i="39"/>
  <c r="V31" i="39" s="1"/>
  <c r="K31" i="39"/>
  <c r="L31" i="39"/>
  <c r="T31" i="39"/>
  <c r="U31" i="39"/>
  <c r="AA31" i="39"/>
  <c r="AB31" i="39"/>
  <c r="AC31" i="39"/>
  <c r="AD31" i="39"/>
  <c r="C32" i="39"/>
  <c r="D32" i="39" s="1"/>
  <c r="F32" i="39"/>
  <c r="G32" i="39" s="1"/>
  <c r="I32" i="39"/>
  <c r="K32" i="39"/>
  <c r="L32" i="39"/>
  <c r="T32" i="39"/>
  <c r="U32" i="39"/>
  <c r="AA32" i="39"/>
  <c r="AB32" i="39"/>
  <c r="AC32" i="39"/>
  <c r="AD32" i="39"/>
  <c r="C33" i="39"/>
  <c r="D33" i="39" s="1"/>
  <c r="F33" i="39"/>
  <c r="G33" i="39" s="1"/>
  <c r="I33" i="39"/>
  <c r="U33" i="39" s="1"/>
  <c r="K33" i="39"/>
  <c r="L33" i="39"/>
  <c r="T33" i="39"/>
  <c r="AA33" i="39"/>
  <c r="AB33" i="39"/>
  <c r="AC33" i="39"/>
  <c r="AD33" i="39"/>
  <c r="C34" i="39"/>
  <c r="D34" i="39" s="1"/>
  <c r="F34" i="39"/>
  <c r="G34" i="39" s="1"/>
  <c r="I34" i="39"/>
  <c r="U34" i="39" s="1"/>
  <c r="K34" i="39"/>
  <c r="L34" i="39"/>
  <c r="T34" i="39"/>
  <c r="V34" i="39"/>
  <c r="AA34" i="39"/>
  <c r="AB34" i="39"/>
  <c r="AC34" i="39"/>
  <c r="AD34" i="39"/>
  <c r="C39" i="39"/>
  <c r="D39" i="39" s="1"/>
  <c r="F39" i="39"/>
  <c r="G39" i="39" s="1"/>
  <c r="I39" i="39"/>
  <c r="V39" i="39" s="1"/>
  <c r="K39" i="39"/>
  <c r="L39" i="39"/>
  <c r="T39" i="39"/>
  <c r="U39" i="39"/>
  <c r="AA39" i="39"/>
  <c r="AB39" i="39"/>
  <c r="AC39" i="39"/>
  <c r="AD39" i="39"/>
  <c r="C40" i="39"/>
  <c r="D40" i="39" s="1"/>
  <c r="F40" i="39"/>
  <c r="G40" i="39" s="1"/>
  <c r="I40" i="39"/>
  <c r="U40" i="39" s="1"/>
  <c r="K40" i="39"/>
  <c r="L40" i="39"/>
  <c r="T40" i="39"/>
  <c r="AA40" i="39"/>
  <c r="AB40" i="39"/>
  <c r="AC40" i="39"/>
  <c r="AD40" i="39"/>
  <c r="C41" i="39"/>
  <c r="D41" i="39" s="1"/>
  <c r="F41" i="39"/>
  <c r="G41" i="39" s="1"/>
  <c r="I41" i="39"/>
  <c r="V41" i="39" s="1"/>
  <c r="K41" i="39"/>
  <c r="L41" i="39"/>
  <c r="T41" i="39"/>
  <c r="AA41" i="39"/>
  <c r="AB41" i="39"/>
  <c r="AC41" i="39"/>
  <c r="AD41" i="39"/>
  <c r="C42" i="39"/>
  <c r="D42" i="39" s="1"/>
  <c r="F42" i="39"/>
  <c r="G42" i="39" s="1"/>
  <c r="I42" i="39"/>
  <c r="V42" i="39" s="1"/>
  <c r="K42" i="39"/>
  <c r="L42" i="39"/>
  <c r="T42" i="39"/>
  <c r="U42" i="39"/>
  <c r="AA42" i="39"/>
  <c r="AB42" i="39"/>
  <c r="AC42" i="39"/>
  <c r="AD42" i="39"/>
  <c r="C43" i="39"/>
  <c r="D43" i="39" s="1"/>
  <c r="F43" i="39"/>
  <c r="G43" i="39" s="1"/>
  <c r="I43" i="39"/>
  <c r="V43" i="39" s="1"/>
  <c r="K43" i="39"/>
  <c r="L43" i="39"/>
  <c r="T43" i="39"/>
  <c r="U43" i="39"/>
  <c r="AA43" i="39"/>
  <c r="AB43" i="39"/>
  <c r="AC43" i="39"/>
  <c r="AD43" i="39"/>
  <c r="C44" i="39"/>
  <c r="D44" i="39" s="1"/>
  <c r="F44" i="39"/>
  <c r="G44" i="39" s="1"/>
  <c r="I44" i="39"/>
  <c r="U44" i="39" s="1"/>
  <c r="K44" i="39"/>
  <c r="L44" i="39"/>
  <c r="T44" i="39"/>
  <c r="AA44" i="39"/>
  <c r="AB44" i="39"/>
  <c r="AC44" i="39"/>
  <c r="AD44" i="39"/>
  <c r="C45" i="39"/>
  <c r="D45" i="39" s="1"/>
  <c r="F45" i="39"/>
  <c r="G45" i="39" s="1"/>
  <c r="I45" i="39"/>
  <c r="U45" i="39" s="1"/>
  <c r="K45" i="39"/>
  <c r="L45" i="39"/>
  <c r="T45" i="39"/>
  <c r="AA45" i="39"/>
  <c r="AB45" i="39"/>
  <c r="AC45" i="39"/>
  <c r="AD45" i="39"/>
  <c r="C46" i="39"/>
  <c r="D46" i="39" s="1"/>
  <c r="F46" i="39"/>
  <c r="G46" i="39" s="1"/>
  <c r="I46" i="39"/>
  <c r="V46" i="39" s="1"/>
  <c r="K46" i="39"/>
  <c r="L46" i="39"/>
  <c r="T46" i="39"/>
  <c r="U46" i="39"/>
  <c r="AA46" i="39"/>
  <c r="AB46" i="39"/>
  <c r="AC46" i="39"/>
  <c r="AD46" i="39"/>
  <c r="C47" i="39"/>
  <c r="D47" i="39" s="1"/>
  <c r="F47" i="39"/>
  <c r="G47" i="39" s="1"/>
  <c r="I47" i="39"/>
  <c r="V47" i="39" s="1"/>
  <c r="K47" i="39"/>
  <c r="L47" i="39"/>
  <c r="T47" i="39"/>
  <c r="U47" i="39"/>
  <c r="AA47" i="39"/>
  <c r="AB47" i="39"/>
  <c r="AC47" i="39"/>
  <c r="AD47" i="39"/>
  <c r="C48" i="39"/>
  <c r="D48" i="39" s="1"/>
  <c r="F48" i="39"/>
  <c r="G48" i="39" s="1"/>
  <c r="I48" i="39"/>
  <c r="U48" i="39" s="1"/>
  <c r="K48" i="39"/>
  <c r="L48" i="39"/>
  <c r="T48" i="39"/>
  <c r="AA48" i="39"/>
  <c r="AB48" i="39"/>
  <c r="AC48" i="39"/>
  <c r="AD48" i="39"/>
  <c r="C86" i="39"/>
  <c r="D86" i="39" s="1"/>
  <c r="F86" i="39"/>
  <c r="G86" i="39" s="1"/>
  <c r="I86" i="39"/>
  <c r="V86" i="39" s="1"/>
  <c r="K86" i="39"/>
  <c r="L86" i="39"/>
  <c r="T86" i="39"/>
  <c r="AA86" i="39"/>
  <c r="AB86" i="39"/>
  <c r="AC86" i="39"/>
  <c r="AD86" i="39"/>
  <c r="C49" i="39"/>
  <c r="D49" i="39" s="1"/>
  <c r="F49" i="39"/>
  <c r="G49" i="39" s="1"/>
  <c r="I49" i="39"/>
  <c r="V49" i="39" s="1"/>
  <c r="K49" i="39"/>
  <c r="L49" i="39"/>
  <c r="T49" i="39"/>
  <c r="U49" i="39"/>
  <c r="AA49" i="39"/>
  <c r="AB49" i="39"/>
  <c r="AC49" i="39"/>
  <c r="AD49" i="39"/>
  <c r="C87" i="39"/>
  <c r="D87" i="39" s="1"/>
  <c r="F87" i="39"/>
  <c r="G87" i="39" s="1"/>
  <c r="I87" i="39"/>
  <c r="V87" i="39" s="1"/>
  <c r="K87" i="39"/>
  <c r="L87" i="39"/>
  <c r="T87" i="39"/>
  <c r="AA87" i="39"/>
  <c r="AB87" i="39"/>
  <c r="AC87" i="39"/>
  <c r="AD87" i="39"/>
  <c r="C88" i="39"/>
  <c r="D88" i="39" s="1"/>
  <c r="F88" i="39"/>
  <c r="G88" i="39" s="1"/>
  <c r="I88" i="39"/>
  <c r="U88" i="39" s="1"/>
  <c r="K88" i="39"/>
  <c r="L88" i="39"/>
  <c r="T88" i="39"/>
  <c r="AA88" i="39"/>
  <c r="AB88" i="39"/>
  <c r="AC88" i="39"/>
  <c r="AD88" i="39"/>
  <c r="C54" i="39"/>
  <c r="D54" i="39" s="1"/>
  <c r="F54" i="39"/>
  <c r="G54" i="39" s="1"/>
  <c r="I54" i="39"/>
  <c r="U54" i="39" s="1"/>
  <c r="K54" i="39"/>
  <c r="L54" i="39"/>
  <c r="T54" i="39"/>
  <c r="AA54" i="39"/>
  <c r="AB54" i="39"/>
  <c r="AC54" i="39"/>
  <c r="AD54" i="39"/>
  <c r="C89" i="39"/>
  <c r="F89" i="39"/>
  <c r="G89" i="39" s="1"/>
  <c r="I89" i="39"/>
  <c r="V89" i="39" s="1"/>
  <c r="K89" i="39"/>
  <c r="L89" i="39"/>
  <c r="T89" i="39"/>
  <c r="AA89" i="39"/>
  <c r="AB89" i="39"/>
  <c r="AC89" i="39"/>
  <c r="AD89" i="39"/>
  <c r="C90" i="39"/>
  <c r="D90" i="39" s="1"/>
  <c r="F90" i="39"/>
  <c r="G90" i="39" s="1"/>
  <c r="I90" i="39"/>
  <c r="V90" i="39" s="1"/>
  <c r="K90" i="39"/>
  <c r="L90" i="39"/>
  <c r="T90" i="39"/>
  <c r="AA90" i="39"/>
  <c r="AB90" i="39"/>
  <c r="AC90" i="39"/>
  <c r="AD90" i="39"/>
  <c r="C55" i="39"/>
  <c r="D55" i="39" s="1"/>
  <c r="F55" i="39"/>
  <c r="G55" i="39" s="1"/>
  <c r="I55" i="39"/>
  <c r="U55" i="39" s="1"/>
  <c r="K55" i="39"/>
  <c r="L55" i="39"/>
  <c r="T55" i="39"/>
  <c r="AA55" i="39"/>
  <c r="AB55" i="39"/>
  <c r="AC55" i="39"/>
  <c r="AD55" i="39"/>
  <c r="C56" i="39"/>
  <c r="D56" i="39" s="1"/>
  <c r="F56" i="39"/>
  <c r="G56" i="39" s="1"/>
  <c r="I56" i="39"/>
  <c r="V56" i="39" s="1"/>
  <c r="K56" i="39"/>
  <c r="L56" i="39"/>
  <c r="T56" i="39"/>
  <c r="U56" i="39"/>
  <c r="AA56" i="39"/>
  <c r="AB56" i="39"/>
  <c r="AC56" i="39"/>
  <c r="AD56" i="39"/>
  <c r="C57" i="39"/>
  <c r="D57" i="39" s="1"/>
  <c r="F57" i="39"/>
  <c r="G57" i="39" s="1"/>
  <c r="I57" i="39"/>
  <c r="V57" i="39" s="1"/>
  <c r="K57" i="39"/>
  <c r="L57" i="39"/>
  <c r="T57" i="39"/>
  <c r="U57" i="39"/>
  <c r="AA57" i="39"/>
  <c r="AB57" i="39"/>
  <c r="AC57" i="39"/>
  <c r="AD57" i="39"/>
  <c r="C73" i="39"/>
  <c r="D73" i="39" s="1"/>
  <c r="F73" i="39"/>
  <c r="G73" i="39" s="1"/>
  <c r="I73" i="39"/>
  <c r="V73" i="39" s="1"/>
  <c r="K73" i="39"/>
  <c r="L73" i="39"/>
  <c r="T73" i="39"/>
  <c r="U73" i="39"/>
  <c r="AA73" i="39"/>
  <c r="AB73" i="39"/>
  <c r="AC73" i="39"/>
  <c r="AD73" i="39"/>
  <c r="A23" i="40"/>
  <c r="A24" i="40"/>
  <c r="C8" i="40"/>
  <c r="D8" i="40" s="1"/>
  <c r="F8" i="40"/>
  <c r="G8" i="40" s="1"/>
  <c r="I8" i="40"/>
  <c r="U8" i="40" s="1"/>
  <c r="K8" i="40"/>
  <c r="L8" i="40"/>
  <c r="T8" i="40"/>
  <c r="AA8" i="40"/>
  <c r="AB8" i="40"/>
  <c r="AC8" i="40"/>
  <c r="AD8" i="40"/>
  <c r="C9" i="40"/>
  <c r="D9" i="40" s="1"/>
  <c r="F9" i="40"/>
  <c r="G9" i="40" s="1"/>
  <c r="I9" i="40"/>
  <c r="U9" i="40" s="1"/>
  <c r="K9" i="40"/>
  <c r="L9" i="40"/>
  <c r="T9" i="40"/>
  <c r="AA9" i="40"/>
  <c r="AB9" i="40"/>
  <c r="AC9" i="40"/>
  <c r="AD9" i="40"/>
  <c r="C17" i="40"/>
  <c r="D17" i="40" s="1"/>
  <c r="F17" i="40"/>
  <c r="I17" i="40"/>
  <c r="V17" i="40" s="1"/>
  <c r="K17" i="40"/>
  <c r="L17" i="40"/>
  <c r="T17" i="40"/>
  <c r="U17" i="40"/>
  <c r="AA17" i="40"/>
  <c r="AC17" i="40"/>
  <c r="AD17" i="40"/>
  <c r="C18" i="40"/>
  <c r="D18" i="40" s="1"/>
  <c r="F18" i="40"/>
  <c r="G18" i="40" s="1"/>
  <c r="I18" i="40"/>
  <c r="V18" i="40" s="1"/>
  <c r="K18" i="40"/>
  <c r="L18" i="40"/>
  <c r="T18" i="40"/>
  <c r="U18" i="40"/>
  <c r="AA18" i="40"/>
  <c r="AB18" i="40"/>
  <c r="AC18" i="40"/>
  <c r="AD18" i="40"/>
  <c r="C10" i="40"/>
  <c r="D10" i="40" s="1"/>
  <c r="F10" i="40"/>
  <c r="G10" i="40" s="1"/>
  <c r="I10" i="40"/>
  <c r="U10" i="40" s="1"/>
  <c r="K10" i="40"/>
  <c r="L10" i="40"/>
  <c r="T10" i="40"/>
  <c r="AA10" i="40"/>
  <c r="AB10" i="40"/>
  <c r="AC10" i="40"/>
  <c r="AD10" i="40"/>
  <c r="C11" i="40"/>
  <c r="D11" i="40" s="1"/>
  <c r="F11" i="40"/>
  <c r="G11" i="40" s="1"/>
  <c r="I11" i="40"/>
  <c r="U11" i="40" s="1"/>
  <c r="K11" i="40"/>
  <c r="L11" i="40"/>
  <c r="T11" i="40"/>
  <c r="V11" i="40"/>
  <c r="AA11" i="40"/>
  <c r="AB11" i="40"/>
  <c r="AC11" i="40"/>
  <c r="AD11" i="40"/>
  <c r="C19" i="40"/>
  <c r="D19" i="40" s="1"/>
  <c r="F19" i="40"/>
  <c r="I19" i="40"/>
  <c r="V19" i="40" s="1"/>
  <c r="K19" i="40"/>
  <c r="L19" i="40"/>
  <c r="T19" i="40"/>
  <c r="U19" i="40"/>
  <c r="AA19" i="40"/>
  <c r="AB19" i="40"/>
  <c r="AC19" i="40"/>
  <c r="AD19" i="40"/>
  <c r="C25" i="40"/>
  <c r="D25" i="40" s="1"/>
  <c r="F25" i="40"/>
  <c r="G25" i="40" s="1"/>
  <c r="I25" i="40"/>
  <c r="V25" i="40" s="1"/>
  <c r="K25" i="40"/>
  <c r="L25" i="40"/>
  <c r="T25" i="40"/>
  <c r="AA25" i="40"/>
  <c r="AB25" i="40"/>
  <c r="AC25" i="40"/>
  <c r="AD25" i="40"/>
  <c r="C26" i="40"/>
  <c r="D26" i="40" s="1"/>
  <c r="F26" i="40"/>
  <c r="G26" i="40" s="1"/>
  <c r="I26" i="40"/>
  <c r="U26" i="40" s="1"/>
  <c r="K26" i="40"/>
  <c r="L26" i="40"/>
  <c r="T26" i="40"/>
  <c r="AA26" i="40"/>
  <c r="AB26" i="40"/>
  <c r="AC26" i="40"/>
  <c r="AD26" i="40"/>
  <c r="A31" i="40"/>
  <c r="A30" i="40"/>
  <c r="AE15" i="40"/>
  <c r="M15" i="40"/>
  <c r="A15" i="40" s="1"/>
  <c r="A14" i="40"/>
  <c r="AD7" i="40"/>
  <c r="AC7" i="40"/>
  <c r="AB7" i="40"/>
  <c r="AA7" i="40"/>
  <c r="T7" i="40"/>
  <c r="L7" i="40"/>
  <c r="K7" i="40"/>
  <c r="I7" i="40"/>
  <c r="V7" i="40" s="1"/>
  <c r="F7" i="40"/>
  <c r="G7" i="40" s="1"/>
  <c r="C7" i="40"/>
  <c r="D7" i="40" s="1"/>
  <c r="AE6" i="40"/>
  <c r="M6" i="40"/>
  <c r="A6" i="40" s="1"/>
  <c r="A5" i="40"/>
  <c r="C4" i="40"/>
  <c r="F29" i="40" s="1"/>
  <c r="A29" i="40" s="1"/>
  <c r="A3" i="40"/>
  <c r="A2" i="40"/>
  <c r="C9" i="39"/>
  <c r="D9" i="39" s="1"/>
  <c r="F9" i="39"/>
  <c r="G9" i="39" s="1"/>
  <c r="I9" i="39"/>
  <c r="U9" i="39" s="1"/>
  <c r="K9" i="39"/>
  <c r="L9" i="39"/>
  <c r="T9" i="39"/>
  <c r="AA9" i="39"/>
  <c r="AB9" i="39"/>
  <c r="AC9" i="39"/>
  <c r="AD9" i="39"/>
  <c r="C63" i="39"/>
  <c r="D63" i="39" s="1"/>
  <c r="F63" i="39"/>
  <c r="G63" i="39" s="1"/>
  <c r="I63" i="39"/>
  <c r="V63" i="39" s="1"/>
  <c r="K63" i="39"/>
  <c r="L63" i="39"/>
  <c r="T63" i="39"/>
  <c r="U63" i="39"/>
  <c r="AA63" i="39"/>
  <c r="AB63" i="39"/>
  <c r="AC63" i="39"/>
  <c r="AD63" i="39"/>
  <c r="C79" i="39"/>
  <c r="D79" i="39" s="1"/>
  <c r="F79" i="39"/>
  <c r="G79" i="39" s="1"/>
  <c r="I79" i="39"/>
  <c r="U79" i="39" s="1"/>
  <c r="K79" i="39"/>
  <c r="L79" i="39"/>
  <c r="T79" i="39"/>
  <c r="AA79" i="39"/>
  <c r="AB79" i="39"/>
  <c r="AC79" i="39"/>
  <c r="AD79" i="39"/>
  <c r="C80" i="39"/>
  <c r="D80" i="39" s="1"/>
  <c r="F80" i="39"/>
  <c r="G80" i="39" s="1"/>
  <c r="I80" i="39"/>
  <c r="U80" i="39" s="1"/>
  <c r="K80" i="39"/>
  <c r="L80" i="39"/>
  <c r="T80" i="39"/>
  <c r="AA80" i="39"/>
  <c r="AB80" i="39"/>
  <c r="AC80" i="39"/>
  <c r="AD80" i="39"/>
  <c r="C10" i="39"/>
  <c r="D10" i="39" s="1"/>
  <c r="F10" i="39"/>
  <c r="G10" i="39" s="1"/>
  <c r="I10" i="39"/>
  <c r="U10" i="39" s="1"/>
  <c r="K10" i="39"/>
  <c r="L10" i="39"/>
  <c r="T10" i="39"/>
  <c r="AA10" i="39"/>
  <c r="AB10" i="39"/>
  <c r="AC10" i="39"/>
  <c r="AD10" i="39"/>
  <c r="C81" i="39"/>
  <c r="D81" i="39" s="1"/>
  <c r="F81" i="39"/>
  <c r="G81" i="39" s="1"/>
  <c r="I81" i="39"/>
  <c r="U81" i="39" s="1"/>
  <c r="K81" i="39"/>
  <c r="L81" i="39"/>
  <c r="T81" i="39"/>
  <c r="AA81" i="39"/>
  <c r="AB81" i="39"/>
  <c r="AC81" i="39"/>
  <c r="AD81" i="39"/>
  <c r="C11" i="39"/>
  <c r="D11" i="39" s="1"/>
  <c r="F11" i="39"/>
  <c r="G11" i="39" s="1"/>
  <c r="I11" i="39"/>
  <c r="V11" i="39" s="1"/>
  <c r="K11" i="39"/>
  <c r="L11" i="39"/>
  <c r="T11" i="39"/>
  <c r="U11" i="39"/>
  <c r="AA11" i="39"/>
  <c r="AB11" i="39"/>
  <c r="AC11" i="39"/>
  <c r="AD11" i="39"/>
  <c r="C64" i="39"/>
  <c r="D64" i="39" s="1"/>
  <c r="F64" i="39"/>
  <c r="G64" i="39" s="1"/>
  <c r="I64" i="39"/>
  <c r="V64" i="39" s="1"/>
  <c r="K64" i="39"/>
  <c r="L64" i="39"/>
  <c r="T64" i="39"/>
  <c r="U64" i="39"/>
  <c r="AA64" i="39"/>
  <c r="AB64" i="39"/>
  <c r="AC64" i="39"/>
  <c r="AD64" i="39"/>
  <c r="C82" i="39"/>
  <c r="D82" i="39" s="1"/>
  <c r="F82" i="39"/>
  <c r="G82" i="39" s="1"/>
  <c r="I82" i="39"/>
  <c r="U82" i="39" s="1"/>
  <c r="K82" i="39"/>
  <c r="L82" i="39"/>
  <c r="T82" i="39"/>
  <c r="AA82" i="39"/>
  <c r="AB82" i="39"/>
  <c r="AC82" i="39"/>
  <c r="AD82" i="39"/>
  <c r="C98" i="39"/>
  <c r="D98" i="39" s="1"/>
  <c r="F98" i="39"/>
  <c r="G98" i="39" s="1"/>
  <c r="I98" i="39"/>
  <c r="U98" i="39" s="1"/>
  <c r="K98" i="39"/>
  <c r="L98" i="39"/>
  <c r="T98" i="39"/>
  <c r="AA98" i="39"/>
  <c r="AB98" i="39"/>
  <c r="AC98" i="39"/>
  <c r="AD98" i="39"/>
  <c r="C83" i="39"/>
  <c r="D83" i="39" s="1"/>
  <c r="F83" i="39"/>
  <c r="G83" i="39" s="1"/>
  <c r="I83" i="39"/>
  <c r="U83" i="39" s="1"/>
  <c r="K83" i="39"/>
  <c r="L83" i="39"/>
  <c r="T83" i="39"/>
  <c r="AA83" i="39"/>
  <c r="AB83" i="39"/>
  <c r="AC83" i="39"/>
  <c r="AD83" i="39"/>
  <c r="C16" i="39"/>
  <c r="D16" i="39" s="1"/>
  <c r="F16" i="39"/>
  <c r="G16" i="39" s="1"/>
  <c r="I16" i="39"/>
  <c r="U16" i="39" s="1"/>
  <c r="K16" i="39"/>
  <c r="L16" i="39"/>
  <c r="T16" i="39"/>
  <c r="AA16" i="39"/>
  <c r="AB16" i="39"/>
  <c r="AC16" i="39"/>
  <c r="AD16" i="39"/>
  <c r="C17" i="39"/>
  <c r="D17" i="39" s="1"/>
  <c r="F17" i="39"/>
  <c r="G17" i="39" s="1"/>
  <c r="I17" i="39"/>
  <c r="V17" i="39" s="1"/>
  <c r="K17" i="39"/>
  <c r="L17" i="39"/>
  <c r="T17" i="39"/>
  <c r="U17" i="39"/>
  <c r="AA17" i="39"/>
  <c r="AB17" i="39"/>
  <c r="AC17" i="39"/>
  <c r="AD17" i="39"/>
  <c r="U41" i="39" l="1"/>
  <c r="M221" i="41"/>
  <c r="U216" i="41"/>
  <c r="U206" i="41"/>
  <c r="M189" i="41"/>
  <c r="U145" i="41"/>
  <c r="U134" i="41"/>
  <c r="U133" i="41"/>
  <c r="M102" i="41"/>
  <c r="M30" i="41"/>
  <c r="AG219" i="41"/>
  <c r="AG215" i="41"/>
  <c r="AG195" i="41"/>
  <c r="AG179" i="41"/>
  <c r="AG159" i="41"/>
  <c r="AG155" i="41"/>
  <c r="AG59" i="41"/>
  <c r="AG55" i="41"/>
  <c r="AG39" i="41"/>
  <c r="AG27" i="41"/>
  <c r="AG142" i="41"/>
  <c r="AG54" i="41"/>
  <c r="AG46" i="41"/>
  <c r="AG30" i="41"/>
  <c r="AG22" i="41"/>
  <c r="U179" i="41"/>
  <c r="U159" i="41"/>
  <c r="U142" i="41"/>
  <c r="U130" i="41"/>
  <c r="M110" i="41"/>
  <c r="M95" i="41"/>
  <c r="U22" i="41"/>
  <c r="U13" i="41"/>
  <c r="A69" i="39"/>
  <c r="A71" i="39"/>
  <c r="A72" i="39"/>
  <c r="A70" i="39"/>
  <c r="A68" i="39"/>
  <c r="A67" i="39"/>
  <c r="AE44" i="39"/>
  <c r="M30" i="39"/>
  <c r="M45" i="39"/>
  <c r="AE45" i="39"/>
  <c r="M33" i="39"/>
  <c r="AE30" i="39"/>
  <c r="U65" i="39"/>
  <c r="AE81" i="39"/>
  <c r="M16" i="39"/>
  <c r="M54" i="39"/>
  <c r="M40" i="39"/>
  <c r="M20" i="39"/>
  <c r="M28" i="39"/>
  <c r="M27" i="39"/>
  <c r="A27" i="39" s="1"/>
  <c r="M25" i="39"/>
  <c r="AE20" i="39"/>
  <c r="M56" i="39"/>
  <c r="A56" i="39" s="1"/>
  <c r="V45" i="39"/>
  <c r="M44" i="39"/>
  <c r="M43" i="39"/>
  <c r="A43" i="39" s="1"/>
  <c r="M41" i="39"/>
  <c r="A41" i="39" s="1"/>
  <c r="AE32" i="39"/>
  <c r="AE98" i="39"/>
  <c r="AE57" i="39"/>
  <c r="AE56" i="39"/>
  <c r="AE55" i="39"/>
  <c r="U89" i="39"/>
  <c r="A89" i="39" s="1"/>
  <c r="V54" i="39"/>
  <c r="U86" i="39"/>
  <c r="A86" i="39" s="1"/>
  <c r="AE33" i="39"/>
  <c r="M31" i="39"/>
  <c r="A31" i="39" s="1"/>
  <c r="V30" i="39"/>
  <c r="V29" i="39"/>
  <c r="M97" i="39"/>
  <c r="M55" i="39"/>
  <c r="M42" i="39"/>
  <c r="A42" i="39" s="1"/>
  <c r="AE65" i="39"/>
  <c r="M98" i="39"/>
  <c r="AE89" i="39"/>
  <c r="AE54" i="39"/>
  <c r="AE86" i="39"/>
  <c r="AE41" i="39"/>
  <c r="AE40" i="39"/>
  <c r="M34" i="39"/>
  <c r="A34" i="39" s="1"/>
  <c r="AE28" i="39"/>
  <c r="M26" i="39"/>
  <c r="A26" i="39" s="1"/>
  <c r="V25" i="39"/>
  <c r="M66" i="39"/>
  <c r="M49" i="39"/>
  <c r="A49" i="39" s="1"/>
  <c r="M48" i="39"/>
  <c r="AE46" i="39"/>
  <c r="M32" i="39"/>
  <c r="M19" i="39"/>
  <c r="A19" i="39" s="1"/>
  <c r="U87" i="39"/>
  <c r="A87" i="39" s="1"/>
  <c r="U84" i="39"/>
  <c r="A84" i="39" s="1"/>
  <c r="M73" i="39"/>
  <c r="A73" i="39" s="1"/>
  <c r="U90" i="39"/>
  <c r="A90" i="39" s="1"/>
  <c r="AE88" i="39"/>
  <c r="AE87" i="39"/>
  <c r="M47" i="39"/>
  <c r="A47" i="39" s="1"/>
  <c r="M39" i="39"/>
  <c r="A39" i="39" s="1"/>
  <c r="AE34" i="39"/>
  <c r="AE85" i="39"/>
  <c r="AE29" i="39"/>
  <c r="AE26" i="39"/>
  <c r="AE25" i="39"/>
  <c r="AE97" i="39"/>
  <c r="AE18" i="39"/>
  <c r="M65" i="39"/>
  <c r="AE73" i="39"/>
  <c r="M57" i="39"/>
  <c r="A57" i="39" s="1"/>
  <c r="D89" i="39"/>
  <c r="AE48" i="39"/>
  <c r="AE47" i="39"/>
  <c r="M46" i="39"/>
  <c r="A46" i="39" s="1"/>
  <c r="AE42" i="39"/>
  <c r="V32" i="39"/>
  <c r="M29" i="39"/>
  <c r="AE19" i="39"/>
  <c r="AE66" i="39"/>
  <c r="V66" i="39"/>
  <c r="M18" i="39"/>
  <c r="A18" i="39" s="1"/>
  <c r="A16" i="40"/>
  <c r="U183" i="41"/>
  <c r="M92" i="41"/>
  <c r="A92" i="41" s="1"/>
  <c r="U78" i="41"/>
  <c r="A78" i="41" s="1"/>
  <c r="A4" i="41"/>
  <c r="U170" i="41"/>
  <c r="M127" i="41"/>
  <c r="U116" i="41"/>
  <c r="A116" i="41" s="1"/>
  <c r="M96" i="41"/>
  <c r="M93" i="41"/>
  <c r="M70" i="41"/>
  <c r="A70" i="41" s="1"/>
  <c r="U69" i="41"/>
  <c r="A69" i="41" s="1"/>
  <c r="M46" i="41"/>
  <c r="V45" i="41"/>
  <c r="M41" i="41"/>
  <c r="A41" i="41" s="1"/>
  <c r="V20" i="41"/>
  <c r="A20" i="41" s="1"/>
  <c r="U152" i="41"/>
  <c r="M173" i="41"/>
  <c r="M80" i="41"/>
  <c r="A80" i="41" s="1"/>
  <c r="U196" i="41"/>
  <c r="A196" i="41" s="1"/>
  <c r="U166" i="41"/>
  <c r="U165" i="41"/>
  <c r="U156" i="41"/>
  <c r="A156" i="41" s="1"/>
  <c r="U126" i="41"/>
  <c r="A126" i="41" s="1"/>
  <c r="U97" i="41"/>
  <c r="M56" i="41"/>
  <c r="A111" i="41"/>
  <c r="AG52" i="41"/>
  <c r="AG24" i="41"/>
  <c r="AG20" i="41"/>
  <c r="V98" i="41"/>
  <c r="U98" i="41"/>
  <c r="U42" i="41"/>
  <c r="M217" i="41"/>
  <c r="U215" i="41"/>
  <c r="V180" i="41"/>
  <c r="U180" i="41"/>
  <c r="U61" i="41"/>
  <c r="V61" i="41"/>
  <c r="A61" i="41" s="1"/>
  <c r="U53" i="41"/>
  <c r="V53" i="41"/>
  <c r="V44" i="41"/>
  <c r="U44" i="41"/>
  <c r="V185" i="41"/>
  <c r="U185" i="41"/>
  <c r="V90" i="41"/>
  <c r="U90" i="41"/>
  <c r="V200" i="41"/>
  <c r="U200" i="41"/>
  <c r="M171" i="41"/>
  <c r="U29" i="41"/>
  <c r="V29" i="41"/>
  <c r="M177" i="41"/>
  <c r="V103" i="41"/>
  <c r="U103" i="41"/>
  <c r="A103" i="41" s="1"/>
  <c r="A93" i="41"/>
  <c r="U43" i="41"/>
  <c r="V43" i="41"/>
  <c r="A43" i="41" s="1"/>
  <c r="M194" i="41"/>
  <c r="A194" i="41" s="1"/>
  <c r="M124" i="41"/>
  <c r="A124" i="41" s="1"/>
  <c r="M82" i="41"/>
  <c r="U80" i="41"/>
  <c r="M71" i="41"/>
  <c r="AG183" i="41"/>
  <c r="AG175" i="41"/>
  <c r="AG143" i="41"/>
  <c r="AG47" i="41"/>
  <c r="AG11" i="41"/>
  <c r="M199" i="41"/>
  <c r="A199" i="41" s="1"/>
  <c r="M184" i="41"/>
  <c r="M160" i="41"/>
  <c r="A160" i="41" s="1"/>
  <c r="M155" i="41"/>
  <c r="A155" i="41" s="1"/>
  <c r="M151" i="41"/>
  <c r="M150" i="41"/>
  <c r="V148" i="41"/>
  <c r="M121" i="41"/>
  <c r="A121" i="41" s="1"/>
  <c r="M109" i="41"/>
  <c r="A109" i="41" s="1"/>
  <c r="M57" i="41"/>
  <c r="M50" i="41"/>
  <c r="A50" i="41" s="1"/>
  <c r="M191" i="41"/>
  <c r="A191" i="41" s="1"/>
  <c r="M147" i="41"/>
  <c r="M143" i="41"/>
  <c r="U21" i="41"/>
  <c r="AG211" i="41"/>
  <c r="AG199" i="41"/>
  <c r="AG43" i="41"/>
  <c r="AG15" i="41"/>
  <c r="M204" i="41"/>
  <c r="M186" i="41"/>
  <c r="A186" i="41" s="1"/>
  <c r="A170" i="41"/>
  <c r="M148" i="41"/>
  <c r="M144" i="41"/>
  <c r="M132" i="41"/>
  <c r="A132" i="41" s="1"/>
  <c r="M129" i="41"/>
  <c r="A129" i="41" s="1"/>
  <c r="M128" i="41"/>
  <c r="M125" i="41"/>
  <c r="A125" i="41" s="1"/>
  <c r="M118" i="41"/>
  <c r="A118" i="41" s="1"/>
  <c r="M113" i="41"/>
  <c r="M107" i="41"/>
  <c r="A107" i="41" s="1"/>
  <c r="M106" i="41"/>
  <c r="A106" i="41" s="1"/>
  <c r="M101" i="41"/>
  <c r="A101" i="41" s="1"/>
  <c r="M84" i="41"/>
  <c r="M83" i="41"/>
  <c r="A83" i="41" s="1"/>
  <c r="M59" i="41"/>
  <c r="A59" i="41" s="1"/>
  <c r="M58" i="41"/>
  <c r="A58" i="41" s="1"/>
  <c r="AG144" i="41"/>
  <c r="AG56" i="41"/>
  <c r="AG17" i="41"/>
  <c r="AG13" i="41"/>
  <c r="AG40" i="41"/>
  <c r="V213" i="41"/>
  <c r="U213" i="41"/>
  <c r="V73" i="41"/>
  <c r="U73" i="41"/>
  <c r="V64" i="41"/>
  <c r="U64" i="41"/>
  <c r="V35" i="41"/>
  <c r="U35" i="41"/>
  <c r="V12" i="41"/>
  <c r="U12" i="41"/>
  <c r="V167" i="41"/>
  <c r="U167" i="41"/>
  <c r="V135" i="41"/>
  <c r="U135" i="41"/>
  <c r="V74" i="41"/>
  <c r="U74" i="41"/>
  <c r="V65" i="41"/>
  <c r="U65" i="41"/>
  <c r="V217" i="41"/>
  <c r="U217" i="41"/>
  <c r="M211" i="41"/>
  <c r="A211" i="41" s="1"/>
  <c r="V201" i="41"/>
  <c r="A201" i="41" s="1"/>
  <c r="U201" i="41"/>
  <c r="D192" i="41"/>
  <c r="V181" i="41"/>
  <c r="U181" i="41"/>
  <c r="V162" i="41"/>
  <c r="U162" i="41"/>
  <c r="V157" i="41"/>
  <c r="A157" i="41" s="1"/>
  <c r="U157" i="41"/>
  <c r="M153" i="41"/>
  <c r="A153" i="41" s="1"/>
  <c r="V146" i="41"/>
  <c r="U146" i="41"/>
  <c r="A113" i="41"/>
  <c r="V91" i="41"/>
  <c r="U91" i="41"/>
  <c r="V18" i="41"/>
  <c r="A18" i="41" s="1"/>
  <c r="U18" i="41"/>
  <c r="V221" i="41"/>
  <c r="U221" i="41"/>
  <c r="V177" i="41"/>
  <c r="A177" i="41" s="1"/>
  <c r="U177" i="41"/>
  <c r="A166" i="41"/>
  <c r="A216" i="41"/>
  <c r="M210" i="41"/>
  <c r="A210" i="41" s="1"/>
  <c r="M205" i="41"/>
  <c r="A205" i="41" s="1"/>
  <c r="M195" i="41"/>
  <c r="A195" i="41" s="1"/>
  <c r="M174" i="41"/>
  <c r="A174" i="41" s="1"/>
  <c r="D162" i="41"/>
  <c r="M152" i="41"/>
  <c r="A152" i="41" s="1"/>
  <c r="U49" i="41"/>
  <c r="A49" i="41" s="1"/>
  <c r="V49" i="41"/>
  <c r="M175" i="41"/>
  <c r="A175" i="41" s="1"/>
  <c r="U220" i="41"/>
  <c r="A220" i="41" s="1"/>
  <c r="U212" i="41"/>
  <c r="A212" i="41" s="1"/>
  <c r="V207" i="41"/>
  <c r="U207" i="41"/>
  <c r="V197" i="41"/>
  <c r="U197" i="41"/>
  <c r="V192" i="41"/>
  <c r="U192" i="41"/>
  <c r="V187" i="41"/>
  <c r="U187" i="41"/>
  <c r="M183" i="41"/>
  <c r="A183" i="41" s="1"/>
  <c r="U176" i="41"/>
  <c r="A176" i="41" s="1"/>
  <c r="V171" i="41"/>
  <c r="U171" i="41"/>
  <c r="D166" i="41"/>
  <c r="M164" i="41"/>
  <c r="A164" i="41" s="1"/>
  <c r="M154" i="41"/>
  <c r="A154" i="41" s="1"/>
  <c r="V137" i="41"/>
  <c r="U137" i="41"/>
  <c r="V117" i="41"/>
  <c r="A117" i="41" s="1"/>
  <c r="U117" i="41"/>
  <c r="V119" i="41"/>
  <c r="U119" i="41"/>
  <c r="M76" i="41"/>
  <c r="A76" i="41" s="1"/>
  <c r="M62" i="41"/>
  <c r="AG48" i="41"/>
  <c r="U46" i="41"/>
  <c r="V46" i="41"/>
  <c r="M33" i="41"/>
  <c r="V10" i="41"/>
  <c r="U10" i="41"/>
  <c r="U218" i="41"/>
  <c r="A218" i="41" s="1"/>
  <c r="U214" i="41"/>
  <c r="U209" i="41"/>
  <c r="A209" i="41" s="1"/>
  <c r="M208" i="41"/>
  <c r="A208" i="41" s="1"/>
  <c r="U203" i="41"/>
  <c r="A203" i="41" s="1"/>
  <c r="M202" i="41"/>
  <c r="U198" i="41"/>
  <c r="A198" i="41" s="1"/>
  <c r="U193" i="41"/>
  <c r="A193" i="41" s="1"/>
  <c r="U189" i="41"/>
  <c r="A189" i="41" s="1"/>
  <c r="M188" i="41"/>
  <c r="U182" i="41"/>
  <c r="U178" i="41"/>
  <c r="A178" i="41" s="1"/>
  <c r="U173" i="41"/>
  <c r="A173" i="41" s="1"/>
  <c r="M172" i="41"/>
  <c r="U168" i="41"/>
  <c r="U163" i="41"/>
  <c r="A163" i="41" s="1"/>
  <c r="U158" i="41"/>
  <c r="A158" i="41" s="1"/>
  <c r="U139" i="41"/>
  <c r="M138" i="41"/>
  <c r="A138" i="41" s="1"/>
  <c r="V127" i="41"/>
  <c r="U127" i="41"/>
  <c r="M123" i="41"/>
  <c r="A123" i="41" s="1"/>
  <c r="V114" i="41"/>
  <c r="U114" i="41"/>
  <c r="M108" i="41"/>
  <c r="A108" i="41" s="1"/>
  <c r="V104" i="41"/>
  <c r="U104" i="41"/>
  <c r="V99" i="41"/>
  <c r="U99" i="41"/>
  <c r="V67" i="41"/>
  <c r="U67" i="41"/>
  <c r="M63" i="41"/>
  <c r="A63" i="41" s="1"/>
  <c r="AG49" i="41"/>
  <c r="U47" i="41"/>
  <c r="V47" i="41"/>
  <c r="A47" i="41" s="1"/>
  <c r="U37" i="41"/>
  <c r="A37" i="41" s="1"/>
  <c r="V27" i="41"/>
  <c r="U27" i="41"/>
  <c r="U23" i="41"/>
  <c r="A23" i="41" s="1"/>
  <c r="V11" i="41"/>
  <c r="U11" i="41"/>
  <c r="V87" i="41"/>
  <c r="U87" i="41"/>
  <c r="A87" i="41" s="1"/>
  <c r="A219" i="41"/>
  <c r="A215" i="41"/>
  <c r="A179" i="41"/>
  <c r="A169" i="41"/>
  <c r="A165" i="41"/>
  <c r="A159" i="41"/>
  <c r="V94" i="41"/>
  <c r="U94" i="41"/>
  <c r="V85" i="41"/>
  <c r="U85" i="41"/>
  <c r="U48" i="41"/>
  <c r="V48" i="41"/>
  <c r="AG37" i="41"/>
  <c r="A97" i="41"/>
  <c r="A79" i="41"/>
  <c r="A77" i="41"/>
  <c r="AG35" i="41"/>
  <c r="AG125" i="41"/>
  <c r="AG123" i="41"/>
  <c r="U120" i="41"/>
  <c r="A120" i="41" s="1"/>
  <c r="AG117" i="41"/>
  <c r="U115" i="41"/>
  <c r="A115" i="41" s="1"/>
  <c r="AG113" i="41"/>
  <c r="AG111" i="41"/>
  <c r="U105" i="41"/>
  <c r="A105" i="41" s="1"/>
  <c r="AG103" i="41"/>
  <c r="U100" i="41"/>
  <c r="U95" i="41"/>
  <c r="A95" i="41" s="1"/>
  <c r="AG93" i="41"/>
  <c r="AG91" i="41"/>
  <c r="U89" i="41"/>
  <c r="M88" i="41"/>
  <c r="A88" i="41" s="1"/>
  <c r="AG83" i="41"/>
  <c r="AG81" i="41"/>
  <c r="U75" i="41"/>
  <c r="AG73" i="41"/>
  <c r="AG71" i="41"/>
  <c r="U68" i="41"/>
  <c r="A68" i="41" s="1"/>
  <c r="AG60" i="41"/>
  <c r="V57" i="41"/>
  <c r="A57" i="41" s="1"/>
  <c r="V56" i="41"/>
  <c r="A56" i="41" s="1"/>
  <c r="V55" i="41"/>
  <c r="A55" i="41" s="1"/>
  <c r="AG51" i="41"/>
  <c r="M51" i="41"/>
  <c r="A51" i="41" s="1"/>
  <c r="M39" i="41"/>
  <c r="A39" i="41" s="1"/>
  <c r="AG32" i="41"/>
  <c r="U28" i="41"/>
  <c r="A28" i="41" s="1"/>
  <c r="A206" i="41"/>
  <c r="A190" i="41"/>
  <c r="A185" i="41"/>
  <c r="A161" i="41"/>
  <c r="A67" i="41"/>
  <c r="A181" i="41"/>
  <c r="A167" i="41"/>
  <c r="A89" i="41"/>
  <c r="A75" i="41"/>
  <c r="M9" i="41"/>
  <c r="A214" i="41"/>
  <c r="A202" i="41"/>
  <c r="A188" i="41"/>
  <c r="A182" i="41"/>
  <c r="A172" i="41"/>
  <c r="A168" i="41"/>
  <c r="A81" i="41"/>
  <c r="A71" i="41"/>
  <c r="AG193" i="41"/>
  <c r="AG173" i="41"/>
  <c r="AG163" i="41"/>
  <c r="AG121" i="41"/>
  <c r="AG107" i="41"/>
  <c r="AG101" i="41"/>
  <c r="AG97" i="41"/>
  <c r="AG79" i="41"/>
  <c r="AG77" i="41"/>
  <c r="AG61" i="41"/>
  <c r="AG34" i="41"/>
  <c r="AG217" i="41"/>
  <c r="AG207" i="41"/>
  <c r="AG201" i="41"/>
  <c r="AG197" i="41"/>
  <c r="AG187" i="41"/>
  <c r="AG181" i="41"/>
  <c r="AG177" i="41"/>
  <c r="AG171" i="41"/>
  <c r="AG167" i="41"/>
  <c r="AG157" i="41"/>
  <c r="AG138" i="41"/>
  <c r="AG137" i="41"/>
  <c r="AG127" i="41"/>
  <c r="AG115" i="41"/>
  <c r="AG105" i="41"/>
  <c r="AG95" i="41"/>
  <c r="AG89" i="41"/>
  <c r="AG75" i="41"/>
  <c r="AG58" i="41"/>
  <c r="AG50" i="41"/>
  <c r="AG16" i="41"/>
  <c r="AG9" i="41"/>
  <c r="AG209" i="41"/>
  <c r="AG203" i="41"/>
  <c r="AG189" i="41"/>
  <c r="AG129" i="41"/>
  <c r="AG109" i="41"/>
  <c r="AG69" i="41"/>
  <c r="AG63" i="41"/>
  <c r="AG221" i="41"/>
  <c r="AG213" i="41"/>
  <c r="AG191" i="41"/>
  <c r="AG185" i="41"/>
  <c r="AG161" i="41"/>
  <c r="AG119" i="41"/>
  <c r="AG99" i="41"/>
  <c r="AG87" i="41"/>
  <c r="AG85" i="41"/>
  <c r="AG67" i="41"/>
  <c r="AG65" i="41"/>
  <c r="AG44" i="41"/>
  <c r="AG41" i="41"/>
  <c r="AG28" i="41"/>
  <c r="AG25" i="41"/>
  <c r="AG19" i="41"/>
  <c r="AG14" i="41"/>
  <c r="A184" i="41"/>
  <c r="A204" i="41"/>
  <c r="A148" i="41"/>
  <c r="A147" i="41"/>
  <c r="A82" i="41"/>
  <c r="D59" i="41"/>
  <c r="U52" i="41"/>
  <c r="V52" i="41"/>
  <c r="D49" i="41"/>
  <c r="U34" i="41"/>
  <c r="V34" i="41"/>
  <c r="A30" i="41"/>
  <c r="D30" i="41"/>
  <c r="A25" i="41"/>
  <c r="D25" i="41"/>
  <c r="A24" i="41"/>
  <c r="D24" i="41"/>
  <c r="D18" i="41"/>
  <c r="A16" i="41"/>
  <c r="D16" i="41"/>
  <c r="D14" i="41"/>
  <c r="A13" i="41"/>
  <c r="D13" i="41"/>
  <c r="D10" i="41"/>
  <c r="AG154" i="41"/>
  <c r="AG153" i="41"/>
  <c r="AG152" i="41"/>
  <c r="AG151" i="41"/>
  <c r="AG150" i="41"/>
  <c r="AG149" i="41"/>
  <c r="AG141" i="41"/>
  <c r="A140" i="41"/>
  <c r="AG136" i="41"/>
  <c r="AG132" i="41"/>
  <c r="AG131" i="41"/>
  <c r="A130" i="41"/>
  <c r="A62" i="41"/>
  <c r="U60" i="41"/>
  <c r="V60" i="41"/>
  <c r="D57" i="41"/>
  <c r="D48" i="41"/>
  <c r="V38" i="41"/>
  <c r="U38" i="41"/>
  <c r="M17" i="41"/>
  <c r="A17" i="41" s="1"/>
  <c r="AG220" i="41"/>
  <c r="AG218" i="41"/>
  <c r="AG216" i="41"/>
  <c r="AG214" i="41"/>
  <c r="AG212" i="41"/>
  <c r="AG210" i="41"/>
  <c r="AG208" i="41"/>
  <c r="AG206" i="41"/>
  <c r="AG204" i="41"/>
  <c r="AG202" i="41"/>
  <c r="AG200" i="41"/>
  <c r="AG198" i="41"/>
  <c r="AG196" i="41"/>
  <c r="AG194" i="41"/>
  <c r="AG192" i="41"/>
  <c r="AG190" i="41"/>
  <c r="AG188" i="41"/>
  <c r="AG186" i="41"/>
  <c r="AG184" i="41"/>
  <c r="AG182" i="41"/>
  <c r="AG180" i="41"/>
  <c r="AG178" i="41"/>
  <c r="AG176" i="41"/>
  <c r="AG174" i="41"/>
  <c r="AG172" i="41"/>
  <c r="AG170" i="41"/>
  <c r="AG168" i="41"/>
  <c r="AG166" i="41"/>
  <c r="AG164" i="41"/>
  <c r="AG162" i="41"/>
  <c r="AG160" i="41"/>
  <c r="AG158" i="41"/>
  <c r="AG156" i="41"/>
  <c r="AG148" i="41"/>
  <c r="AG147" i="41"/>
  <c r="AG146" i="41"/>
  <c r="A145" i="41"/>
  <c r="A144" i="41"/>
  <c r="A143" i="41"/>
  <c r="AG140" i="41"/>
  <c r="A139" i="41"/>
  <c r="AG135" i="41"/>
  <c r="A134" i="41"/>
  <c r="AG130" i="41"/>
  <c r="A122" i="41"/>
  <c r="A110" i="41"/>
  <c r="A100" i="41"/>
  <c r="A84" i="41"/>
  <c r="D56" i="41"/>
  <c r="D46" i="41"/>
  <c r="D41" i="41"/>
  <c r="V151" i="41"/>
  <c r="A150" i="41"/>
  <c r="U149" i="41"/>
  <c r="A149" i="41" s="1"/>
  <c r="D149" i="41"/>
  <c r="D148" i="41"/>
  <c r="D147" i="41"/>
  <c r="AG145" i="41"/>
  <c r="A142" i="41"/>
  <c r="U141" i="41"/>
  <c r="A141" i="41" s="1"/>
  <c r="D141" i="41"/>
  <c r="AG139" i="41"/>
  <c r="U136" i="41"/>
  <c r="A136" i="41" s="1"/>
  <c r="D136" i="41"/>
  <c r="AG134" i="41"/>
  <c r="A133" i="41"/>
  <c r="U131" i="41"/>
  <c r="A131" i="41" s="1"/>
  <c r="D131" i="41"/>
  <c r="V128" i="41"/>
  <c r="D124" i="41"/>
  <c r="U112" i="41"/>
  <c r="A112" i="41" s="1"/>
  <c r="D112" i="41"/>
  <c r="D108" i="41"/>
  <c r="A102" i="41"/>
  <c r="A96" i="41"/>
  <c r="D92" i="41"/>
  <c r="U86" i="41"/>
  <c r="A86" i="41" s="1"/>
  <c r="D86" i="41"/>
  <c r="D82" i="41"/>
  <c r="D78" i="41"/>
  <c r="U72" i="41"/>
  <c r="A72" i="41" s="1"/>
  <c r="D72" i="41"/>
  <c r="U66" i="41"/>
  <c r="A66" i="41" s="1"/>
  <c r="D66" i="41"/>
  <c r="V54" i="41"/>
  <c r="A54" i="41" s="1"/>
  <c r="D51" i="41"/>
  <c r="D44" i="41"/>
  <c r="AG42" i="41"/>
  <c r="AG38" i="41"/>
  <c r="D37" i="41"/>
  <c r="D35" i="41"/>
  <c r="AG18" i="41"/>
  <c r="AG128" i="41"/>
  <c r="AG126" i="41"/>
  <c r="AG124" i="41"/>
  <c r="AG122" i="41"/>
  <c r="AG120" i="41"/>
  <c r="AG118" i="41"/>
  <c r="AG116" i="41"/>
  <c r="AG114" i="41"/>
  <c r="AG112" i="41"/>
  <c r="AG110" i="41"/>
  <c r="AG108" i="41"/>
  <c r="AG106" i="41"/>
  <c r="AG104" i="41"/>
  <c r="AG102" i="41"/>
  <c r="AG100" i="41"/>
  <c r="AG98" i="41"/>
  <c r="AG96" i="41"/>
  <c r="AG94" i="41"/>
  <c r="AG92" i="41"/>
  <c r="AG90" i="41"/>
  <c r="AG88" i="41"/>
  <c r="AG86" i="41"/>
  <c r="AG84" i="41"/>
  <c r="AG82" i="41"/>
  <c r="AG80" i="41"/>
  <c r="AG78" i="41"/>
  <c r="AG76" i="41"/>
  <c r="AG74" i="41"/>
  <c r="AG72" i="41"/>
  <c r="AG70" i="41"/>
  <c r="AG68" i="41"/>
  <c r="AG66" i="41"/>
  <c r="AG64" i="41"/>
  <c r="AG62" i="41"/>
  <c r="D61" i="41"/>
  <c r="D53" i="41"/>
  <c r="A45" i="41"/>
  <c r="A32" i="41"/>
  <c r="D28" i="41"/>
  <c r="AG26" i="41"/>
  <c r="A22" i="41"/>
  <c r="V14" i="41"/>
  <c r="U14" i="41"/>
  <c r="AG12" i="41"/>
  <c r="D55" i="41"/>
  <c r="D47" i="41"/>
  <c r="D39" i="41"/>
  <c r="A29" i="41"/>
  <c r="AG23" i="41"/>
  <c r="U19" i="41"/>
  <c r="V19" i="41"/>
  <c r="M40" i="41"/>
  <c r="A40" i="41"/>
  <c r="D38" i="41"/>
  <c r="AG36" i="41"/>
  <c r="A33" i="41"/>
  <c r="D33" i="41"/>
  <c r="AG31" i="41"/>
  <c r="A27" i="41"/>
  <c r="D23" i="41"/>
  <c r="AG21" i="41"/>
  <c r="A15" i="41"/>
  <c r="A12" i="41"/>
  <c r="D12" i="41"/>
  <c r="AG10" i="41"/>
  <c r="M42" i="41"/>
  <c r="M36" i="41"/>
  <c r="A36" i="41" s="1"/>
  <c r="M31" i="41"/>
  <c r="A31" i="41" s="1"/>
  <c r="M26" i="41"/>
  <c r="A26" i="41" s="1"/>
  <c r="M21" i="41"/>
  <c r="A21" i="41" s="1"/>
  <c r="F227" i="41"/>
  <c r="A227" i="41" s="1"/>
  <c r="F232" i="41"/>
  <c r="A232" i="41" s="1"/>
  <c r="U9" i="41"/>
  <c r="AE49" i="39"/>
  <c r="AE39" i="39"/>
  <c r="AE31" i="39"/>
  <c r="AE84" i="39"/>
  <c r="AE90" i="39"/>
  <c r="AE43" i="39"/>
  <c r="AE27" i="39"/>
  <c r="V55" i="39"/>
  <c r="V88" i="39"/>
  <c r="A88" i="39" s="1"/>
  <c r="V48" i="39"/>
  <c r="V44" i="39"/>
  <c r="V40" i="39"/>
  <c r="V33" i="39"/>
  <c r="V85" i="39"/>
  <c r="A85" i="39" s="1"/>
  <c r="V28" i="39"/>
  <c r="V20" i="39"/>
  <c r="V97" i="39"/>
  <c r="G26" i="39"/>
  <c r="G19" i="39"/>
  <c r="G65" i="39"/>
  <c r="AE10" i="39"/>
  <c r="M9" i="39"/>
  <c r="AE82" i="39"/>
  <c r="M63" i="39"/>
  <c r="A63" i="39" s="1"/>
  <c r="M10" i="39"/>
  <c r="M11" i="39"/>
  <c r="A11" i="39" s="1"/>
  <c r="AE9" i="39"/>
  <c r="V79" i="39"/>
  <c r="A79" i="39" s="1"/>
  <c r="AE63" i="39"/>
  <c r="AE17" i="39"/>
  <c r="M17" i="39"/>
  <c r="A17" i="39" s="1"/>
  <c r="AE64" i="39"/>
  <c r="AE79" i="39"/>
  <c r="V83" i="39"/>
  <c r="A83" i="39" s="1"/>
  <c r="V98" i="39"/>
  <c r="V81" i="39"/>
  <c r="AE16" i="39"/>
  <c r="V16" i="39"/>
  <c r="AE11" i="39"/>
  <c r="AE83" i="39"/>
  <c r="M64" i="39"/>
  <c r="A64" i="39" s="1"/>
  <c r="AE80" i="39"/>
  <c r="V80" i="39"/>
  <c r="A80" i="39" s="1"/>
  <c r="M9" i="40"/>
  <c r="AE26" i="40"/>
  <c r="AE25" i="40"/>
  <c r="AE11" i="40"/>
  <c r="M10" i="40"/>
  <c r="M8" i="40"/>
  <c r="M19" i="40"/>
  <c r="A19" i="40" s="1"/>
  <c r="AE10" i="40"/>
  <c r="M11" i="40"/>
  <c r="AE9" i="40"/>
  <c r="M18" i="40"/>
  <c r="A18" i="40" s="1"/>
  <c r="AE8" i="40"/>
  <c r="M7" i="40"/>
  <c r="M17" i="40"/>
  <c r="A17" i="40" s="1"/>
  <c r="U25" i="40"/>
  <c r="A25" i="40" s="1"/>
  <c r="V9" i="40"/>
  <c r="AE7" i="40"/>
  <c r="AE19" i="40"/>
  <c r="AE18" i="40"/>
  <c r="AE17" i="40"/>
  <c r="A11" i="40"/>
  <c r="V26" i="40"/>
  <c r="A26" i="40" s="1"/>
  <c r="V10" i="40"/>
  <c r="V8" i="40"/>
  <c r="G19" i="40"/>
  <c r="G17" i="40"/>
  <c r="A4" i="40"/>
  <c r="F13" i="40"/>
  <c r="A13" i="40" s="1"/>
  <c r="U7" i="40"/>
  <c r="A7" i="40" s="1"/>
  <c r="F22" i="40"/>
  <c r="A22" i="40" s="1"/>
  <c r="V82" i="39"/>
  <c r="V10" i="39"/>
  <c r="V9" i="39"/>
  <c r="A96" i="39"/>
  <c r="A95" i="39"/>
  <c r="A78" i="39"/>
  <c r="A77" i="39"/>
  <c r="AE61" i="39"/>
  <c r="M61" i="39"/>
  <c r="A61" i="39" s="1"/>
  <c r="A60" i="39"/>
  <c r="AD62" i="39"/>
  <c r="AC62" i="39"/>
  <c r="AB62" i="39"/>
  <c r="AA62" i="39"/>
  <c r="T62" i="39"/>
  <c r="L62" i="39"/>
  <c r="K62" i="39"/>
  <c r="I62" i="39"/>
  <c r="U62" i="39" s="1"/>
  <c r="F62" i="39"/>
  <c r="G62" i="39" s="1"/>
  <c r="C62" i="39"/>
  <c r="AE8" i="39"/>
  <c r="M8" i="39"/>
  <c r="A8" i="39" s="1"/>
  <c r="A7" i="39"/>
  <c r="A6" i="39"/>
  <c r="A94" i="39"/>
  <c r="C4" i="39"/>
  <c r="F59" i="39" s="1"/>
  <c r="A59" i="39" s="1"/>
  <c r="A3" i="39"/>
  <c r="A2" i="39"/>
  <c r="AE34" i="38"/>
  <c r="M34" i="38"/>
  <c r="A34" i="38"/>
  <c r="A33" i="38"/>
  <c r="A32" i="38"/>
  <c r="A31" i="38"/>
  <c r="AE25" i="38"/>
  <c r="M25" i="38"/>
  <c r="A25" i="38"/>
  <c r="A24" i="38"/>
  <c r="A23" i="38"/>
  <c r="A22" i="38"/>
  <c r="AE20" i="38"/>
  <c r="M20" i="38"/>
  <c r="A20" i="38"/>
  <c r="A19" i="38"/>
  <c r="A18" i="38"/>
  <c r="A17" i="38"/>
  <c r="AE13" i="38"/>
  <c r="M13" i="38"/>
  <c r="A13" i="38"/>
  <c r="A12" i="38"/>
  <c r="A11" i="38"/>
  <c r="A10" i="38"/>
  <c r="AD47" i="38"/>
  <c r="AC47" i="38"/>
  <c r="AB47" i="38"/>
  <c r="AA47" i="38"/>
  <c r="T47" i="38"/>
  <c r="L47" i="38"/>
  <c r="K47" i="38"/>
  <c r="I47" i="38"/>
  <c r="V47" i="38" s="1"/>
  <c r="F47" i="38"/>
  <c r="G47" i="38" s="1"/>
  <c r="C47" i="38"/>
  <c r="AA54" i="38"/>
  <c r="AB54" i="38"/>
  <c r="AC54" i="38"/>
  <c r="AD54" i="38"/>
  <c r="AA42" i="38"/>
  <c r="AB42" i="38"/>
  <c r="AC42" i="38"/>
  <c r="AD42" i="38"/>
  <c r="AA9" i="38"/>
  <c r="AB9" i="38"/>
  <c r="AC9" i="38"/>
  <c r="AD9" i="38"/>
  <c r="AA43" i="38"/>
  <c r="AB43" i="38"/>
  <c r="AC43" i="38"/>
  <c r="AD43" i="38"/>
  <c r="AA14" i="38"/>
  <c r="AB14" i="38"/>
  <c r="AC14" i="38"/>
  <c r="AD14" i="38"/>
  <c r="AA55" i="38"/>
  <c r="AB55" i="38"/>
  <c r="AC55" i="38"/>
  <c r="AD55" i="38"/>
  <c r="AA15" i="38"/>
  <c r="AB15" i="38"/>
  <c r="AC15" i="38"/>
  <c r="AD15" i="38"/>
  <c r="AA56" i="38"/>
  <c r="AB56" i="38"/>
  <c r="AC56" i="38"/>
  <c r="AD56" i="38"/>
  <c r="AA16" i="38"/>
  <c r="AB16" i="38"/>
  <c r="AC16" i="38"/>
  <c r="AD16" i="38"/>
  <c r="AA44" i="38"/>
  <c r="AB44" i="38"/>
  <c r="AC44" i="38"/>
  <c r="AD44" i="38"/>
  <c r="AA45" i="38"/>
  <c r="AB45" i="38"/>
  <c r="AC45" i="38"/>
  <c r="AD45" i="38"/>
  <c r="AA21" i="38"/>
  <c r="AB21" i="38"/>
  <c r="AC21" i="38"/>
  <c r="AD21" i="38"/>
  <c r="AA26" i="38"/>
  <c r="AB26" i="38"/>
  <c r="AC26" i="38"/>
  <c r="AD26" i="38"/>
  <c r="AA27" i="38"/>
  <c r="AB27" i="38"/>
  <c r="AC27" i="38"/>
  <c r="AD27" i="38"/>
  <c r="AA46" i="38"/>
  <c r="AB46" i="38"/>
  <c r="AC46" i="38"/>
  <c r="AD46" i="38"/>
  <c r="AA28" i="38"/>
  <c r="AB28" i="38"/>
  <c r="AC28" i="38"/>
  <c r="AD28" i="38"/>
  <c r="AA29" i="38"/>
  <c r="AB29" i="38"/>
  <c r="AC29" i="38"/>
  <c r="AD29" i="38"/>
  <c r="AA30" i="38"/>
  <c r="AB30" i="38"/>
  <c r="AC30" i="38"/>
  <c r="AD30" i="38"/>
  <c r="AA35" i="38"/>
  <c r="AB35" i="38"/>
  <c r="AC35" i="38"/>
  <c r="AD35" i="38"/>
  <c r="AA48" i="38"/>
  <c r="AB48" i="38"/>
  <c r="AC48" i="38"/>
  <c r="AD48" i="38"/>
  <c r="AA36" i="38"/>
  <c r="AB36" i="38"/>
  <c r="AC36" i="38"/>
  <c r="AD36" i="38"/>
  <c r="AA62" i="38"/>
  <c r="AB62" i="38"/>
  <c r="AC62" i="38"/>
  <c r="AD62" i="38"/>
  <c r="C54" i="38"/>
  <c r="D54" i="38" s="1"/>
  <c r="F54" i="38"/>
  <c r="I54" i="38"/>
  <c r="V54" i="38" s="1"/>
  <c r="K54" i="38"/>
  <c r="L54" i="38"/>
  <c r="T54" i="38"/>
  <c r="C42" i="38"/>
  <c r="D42" i="38" s="1"/>
  <c r="F42" i="38"/>
  <c r="I42" i="38"/>
  <c r="V42" i="38" s="1"/>
  <c r="K42" i="38"/>
  <c r="L42" i="38"/>
  <c r="T42" i="38"/>
  <c r="U42" i="38"/>
  <c r="C9" i="38"/>
  <c r="D9" i="38" s="1"/>
  <c r="F9" i="38"/>
  <c r="G9" i="38" s="1"/>
  <c r="I9" i="38"/>
  <c r="U9" i="38" s="1"/>
  <c r="K9" i="38"/>
  <c r="L9" i="38"/>
  <c r="T9" i="38"/>
  <c r="C43" i="38"/>
  <c r="D43" i="38" s="1"/>
  <c r="F43" i="38"/>
  <c r="G43" i="38" s="1"/>
  <c r="I43" i="38"/>
  <c r="U43" i="38" s="1"/>
  <c r="K43" i="38"/>
  <c r="L43" i="38"/>
  <c r="T43" i="38"/>
  <c r="C14" i="38"/>
  <c r="D14" i="38" s="1"/>
  <c r="F14" i="38"/>
  <c r="G14" i="38" s="1"/>
  <c r="I14" i="38"/>
  <c r="V14" i="38" s="1"/>
  <c r="K14" i="38"/>
  <c r="L14" i="38"/>
  <c r="T14" i="38"/>
  <c r="U14" i="38"/>
  <c r="C55" i="38"/>
  <c r="D55" i="38" s="1"/>
  <c r="F55" i="38"/>
  <c r="I55" i="38"/>
  <c r="V55" i="38" s="1"/>
  <c r="K55" i="38"/>
  <c r="L55" i="38"/>
  <c r="T55" i="38"/>
  <c r="U55" i="38"/>
  <c r="C15" i="38"/>
  <c r="D15" i="38" s="1"/>
  <c r="F15" i="38"/>
  <c r="I15" i="38"/>
  <c r="V15" i="38" s="1"/>
  <c r="K15" i="38"/>
  <c r="L15" i="38"/>
  <c r="T15" i="38"/>
  <c r="C56" i="38"/>
  <c r="D56" i="38" s="1"/>
  <c r="F56" i="38"/>
  <c r="G56" i="38" s="1"/>
  <c r="I56" i="38"/>
  <c r="U56" i="38" s="1"/>
  <c r="K56" i="38"/>
  <c r="L56" i="38"/>
  <c r="T56" i="38"/>
  <c r="C16" i="38"/>
  <c r="D16" i="38" s="1"/>
  <c r="F16" i="38"/>
  <c r="G16" i="38" s="1"/>
  <c r="I16" i="38"/>
  <c r="V16" i="38" s="1"/>
  <c r="K16" i="38"/>
  <c r="L16" i="38"/>
  <c r="T16" i="38"/>
  <c r="C44" i="38"/>
  <c r="D44" i="38" s="1"/>
  <c r="F44" i="38"/>
  <c r="I44" i="38"/>
  <c r="V44" i="38" s="1"/>
  <c r="K44" i="38"/>
  <c r="L44" i="38"/>
  <c r="T44" i="38"/>
  <c r="U44" i="38"/>
  <c r="C45" i="38"/>
  <c r="D45" i="38" s="1"/>
  <c r="F45" i="38"/>
  <c r="G45" i="38" s="1"/>
  <c r="I45" i="38"/>
  <c r="U45" i="38" s="1"/>
  <c r="K45" i="38"/>
  <c r="L45" i="38"/>
  <c r="T45" i="38"/>
  <c r="V45" i="38"/>
  <c r="C21" i="38"/>
  <c r="D21" i="38" s="1"/>
  <c r="F21" i="38"/>
  <c r="I21" i="38"/>
  <c r="V21" i="38" s="1"/>
  <c r="K21" i="38"/>
  <c r="L21" i="38"/>
  <c r="T21" i="38"/>
  <c r="U21" i="38"/>
  <c r="C26" i="38"/>
  <c r="D26" i="38" s="1"/>
  <c r="F26" i="38"/>
  <c r="I26" i="38"/>
  <c r="V26" i="38" s="1"/>
  <c r="K26" i="38"/>
  <c r="L26" i="38"/>
  <c r="T26" i="38"/>
  <c r="C27" i="38"/>
  <c r="D27" i="38" s="1"/>
  <c r="F27" i="38"/>
  <c r="I27" i="38"/>
  <c r="V27" i="38" s="1"/>
  <c r="K27" i="38"/>
  <c r="L27" i="38"/>
  <c r="T27" i="38"/>
  <c r="C46" i="38"/>
  <c r="D46" i="38"/>
  <c r="F46" i="38"/>
  <c r="I46" i="38"/>
  <c r="V46" i="38" s="1"/>
  <c r="K46" i="38"/>
  <c r="L46" i="38"/>
  <c r="T46" i="38"/>
  <c r="U46" i="38"/>
  <c r="C28" i="38"/>
  <c r="D28" i="38" s="1"/>
  <c r="F28" i="38"/>
  <c r="I28" i="38"/>
  <c r="V28" i="38" s="1"/>
  <c r="K28" i="38"/>
  <c r="L28" i="38"/>
  <c r="T28" i="38"/>
  <c r="C29" i="38"/>
  <c r="D29" i="38" s="1"/>
  <c r="F29" i="38"/>
  <c r="I29" i="38"/>
  <c r="V29" i="38" s="1"/>
  <c r="K29" i="38"/>
  <c r="L29" i="38"/>
  <c r="T29" i="38"/>
  <c r="C30" i="38"/>
  <c r="D30" i="38" s="1"/>
  <c r="F30" i="38"/>
  <c r="I30" i="38"/>
  <c r="V30" i="38" s="1"/>
  <c r="K30" i="38"/>
  <c r="L30" i="38"/>
  <c r="T30" i="38"/>
  <c r="U30" i="38"/>
  <c r="C35" i="38"/>
  <c r="D35" i="38" s="1"/>
  <c r="F35" i="38"/>
  <c r="I35" i="38"/>
  <c r="V35" i="38" s="1"/>
  <c r="K35" i="38"/>
  <c r="L35" i="38"/>
  <c r="T35" i="38"/>
  <c r="C48" i="38"/>
  <c r="D48" i="38" s="1"/>
  <c r="F48" i="38"/>
  <c r="I48" i="38"/>
  <c r="V48" i="38" s="1"/>
  <c r="K48" i="38"/>
  <c r="L48" i="38"/>
  <c r="T48" i="38"/>
  <c r="C36" i="38"/>
  <c r="D36" i="38" s="1"/>
  <c r="F36" i="38"/>
  <c r="G36" i="38" s="1"/>
  <c r="I36" i="38"/>
  <c r="U36" i="38" s="1"/>
  <c r="K36" i="38"/>
  <c r="L36" i="38"/>
  <c r="T36" i="38"/>
  <c r="C62" i="38"/>
  <c r="D62" i="38" s="1"/>
  <c r="F62" i="38"/>
  <c r="G62" i="38" s="1"/>
  <c r="I62" i="38"/>
  <c r="U62" i="38" s="1"/>
  <c r="K62" i="38"/>
  <c r="L62" i="38"/>
  <c r="T62" i="38"/>
  <c r="A61" i="38"/>
  <c r="A60" i="38"/>
  <c r="A53" i="38"/>
  <c r="A52" i="38"/>
  <c r="AE40" i="38"/>
  <c r="M40" i="38"/>
  <c r="A40" i="38" s="1"/>
  <c r="A39" i="38"/>
  <c r="AD41" i="38"/>
  <c r="AC41" i="38"/>
  <c r="AB41" i="38"/>
  <c r="AA41" i="38"/>
  <c r="T41" i="38"/>
  <c r="L41" i="38"/>
  <c r="K41" i="38"/>
  <c r="I41" i="38"/>
  <c r="U41" i="38" s="1"/>
  <c r="F41" i="38"/>
  <c r="G41" i="38" s="1"/>
  <c r="C41" i="38"/>
  <c r="D41" i="38" s="1"/>
  <c r="AE8" i="38"/>
  <c r="M8" i="38"/>
  <c r="A8" i="38" s="1"/>
  <c r="A7" i="38"/>
  <c r="A6" i="38"/>
  <c r="A5" i="38"/>
  <c r="C4" i="38"/>
  <c r="F51" i="38" s="1"/>
  <c r="A51" i="38" s="1"/>
  <c r="A3" i="38"/>
  <c r="A2" i="38"/>
  <c r="AE43" i="30"/>
  <c r="M43" i="30"/>
  <c r="A43" i="30"/>
  <c r="A42" i="30"/>
  <c r="A41" i="30"/>
  <c r="A40" i="30"/>
  <c r="U24" i="30"/>
  <c r="U26" i="30"/>
  <c r="U28" i="30"/>
  <c r="AE33" i="30"/>
  <c r="M33" i="30"/>
  <c r="A33" i="30"/>
  <c r="A32" i="30"/>
  <c r="A31" i="30"/>
  <c r="A30" i="30"/>
  <c r="AE20" i="30"/>
  <c r="M20" i="30"/>
  <c r="A20" i="30" s="1"/>
  <c r="A19" i="30"/>
  <c r="A18" i="30"/>
  <c r="A17" i="30"/>
  <c r="AE14" i="30"/>
  <c r="M14" i="30"/>
  <c r="A14" i="30"/>
  <c r="A13" i="30"/>
  <c r="A12" i="30"/>
  <c r="A11" i="30"/>
  <c r="AE19" i="35"/>
  <c r="M19" i="35"/>
  <c r="A19" i="35" s="1"/>
  <c r="A18" i="35"/>
  <c r="AE15" i="35"/>
  <c r="M15" i="35"/>
  <c r="A15" i="35" s="1"/>
  <c r="A14" i="35"/>
  <c r="AE11" i="35"/>
  <c r="M11" i="35"/>
  <c r="A11" i="35" s="1"/>
  <c r="A10" i="35"/>
  <c r="AE7" i="35"/>
  <c r="M7" i="35"/>
  <c r="A7" i="35" s="1"/>
  <c r="A6" i="35"/>
  <c r="M36" i="35"/>
  <c r="A36" i="35" s="1"/>
  <c r="A35" i="35"/>
  <c r="AE32" i="35"/>
  <c r="M32" i="35"/>
  <c r="A32" i="35"/>
  <c r="A31" i="35"/>
  <c r="A171" i="41" l="1"/>
  <c r="U16" i="38"/>
  <c r="U54" i="38"/>
  <c r="A44" i="39"/>
  <c r="A45" i="39"/>
  <c r="A40" i="39"/>
  <c r="A25" i="39"/>
  <c r="A65" i="39"/>
  <c r="A28" i="39"/>
  <c r="A9" i="39"/>
  <c r="A30" i="39"/>
  <c r="A54" i="39"/>
  <c r="A66" i="39"/>
  <c r="A33" i="39"/>
  <c r="A16" i="39"/>
  <c r="A20" i="39"/>
  <c r="M62" i="39"/>
  <c r="A97" i="39"/>
  <c r="A29" i="39"/>
  <c r="A98" i="39"/>
  <c r="A48" i="39"/>
  <c r="A55" i="39"/>
  <c r="A32" i="39"/>
  <c r="A146" i="41"/>
  <c r="A128" i="41"/>
  <c r="A60" i="41"/>
  <c r="A104" i="41"/>
  <c r="A207" i="41"/>
  <c r="A65" i="41"/>
  <c r="A90" i="41"/>
  <c r="A44" i="41"/>
  <c r="A85" i="41"/>
  <c r="A99" i="41"/>
  <c r="A53" i="41"/>
  <c r="A200" i="41"/>
  <c r="A180" i="41"/>
  <c r="A98" i="41"/>
  <c r="A114" i="41"/>
  <c r="A10" i="41"/>
  <c r="A119" i="41"/>
  <c r="A221" i="41"/>
  <c r="A91" i="41"/>
  <c r="A162" i="41"/>
  <c r="A42" i="41"/>
  <c r="A11" i="41"/>
  <c r="A187" i="41"/>
  <c r="A64" i="41"/>
  <c r="A34" i="41"/>
  <c r="A94" i="41"/>
  <c r="A127" i="41"/>
  <c r="A197" i="41"/>
  <c r="A213" i="41"/>
  <c r="A151" i="41"/>
  <c r="A38" i="41"/>
  <c r="A217" i="41"/>
  <c r="A74" i="41"/>
  <c r="A48" i="41"/>
  <c r="A46" i="41"/>
  <c r="A9" i="41"/>
  <c r="A137" i="41"/>
  <c r="A192" i="41"/>
  <c r="A35" i="41"/>
  <c r="A73" i="41"/>
  <c r="A135" i="41"/>
  <c r="A19" i="41"/>
  <c r="A14" i="41"/>
  <c r="A52" i="41"/>
  <c r="A82" i="39"/>
  <c r="A10" i="39"/>
  <c r="A81" i="39"/>
  <c r="V62" i="39"/>
  <c r="D62" i="39"/>
  <c r="F76" i="39"/>
  <c r="A76" i="39" s="1"/>
  <c r="AE62" i="39"/>
  <c r="A9" i="40"/>
  <c r="A10" i="40"/>
  <c r="A8" i="40"/>
  <c r="F93" i="39"/>
  <c r="A93" i="39" s="1"/>
  <c r="A4" i="39"/>
  <c r="AE47" i="38"/>
  <c r="M47" i="38"/>
  <c r="D47" i="38"/>
  <c r="U47" i="38"/>
  <c r="U26" i="38"/>
  <c r="U28" i="38"/>
  <c r="U35" i="38"/>
  <c r="AE46" i="38"/>
  <c r="U29" i="38"/>
  <c r="AE27" i="38"/>
  <c r="A4" i="38"/>
  <c r="AE21" i="38"/>
  <c r="AE44" i="38"/>
  <c r="AE15" i="38"/>
  <c r="U48" i="38"/>
  <c r="AE26" i="38"/>
  <c r="AE45" i="38"/>
  <c r="AE55" i="38"/>
  <c r="U27" i="38"/>
  <c r="U15" i="38"/>
  <c r="M41" i="38"/>
  <c r="AE62" i="38"/>
  <c r="V36" i="38"/>
  <c r="AE35" i="38"/>
  <c r="AE9" i="38"/>
  <c r="AE42" i="38"/>
  <c r="AE30" i="38"/>
  <c r="AE14" i="38"/>
  <c r="AE43" i="38"/>
  <c r="M36" i="38"/>
  <c r="M14" i="38"/>
  <c r="A14" i="38" s="1"/>
  <c r="AE29" i="38"/>
  <c r="AE28" i="38"/>
  <c r="AE16" i="38"/>
  <c r="AE56" i="38"/>
  <c r="AE54" i="38"/>
  <c r="AE41" i="38"/>
  <c r="M9" i="38"/>
  <c r="M45" i="38"/>
  <c r="A45" i="38" s="1"/>
  <c r="M43" i="38"/>
  <c r="AE36" i="38"/>
  <c r="AE48" i="38"/>
  <c r="M48" i="38"/>
  <c r="M29" i="38"/>
  <c r="M28" i="38"/>
  <c r="M26" i="38"/>
  <c r="M21" i="38"/>
  <c r="F59" i="38"/>
  <c r="A59" i="38" s="1"/>
  <c r="M44" i="38"/>
  <c r="A44" i="38" s="1"/>
  <c r="M16" i="38"/>
  <c r="A16" i="38" s="1"/>
  <c r="F38" i="38"/>
  <c r="A38" i="38" s="1"/>
  <c r="M42" i="38"/>
  <c r="A42" i="38" s="1"/>
  <c r="M35" i="38"/>
  <c r="M15" i="38"/>
  <c r="V9" i="38"/>
  <c r="A54" i="38"/>
  <c r="A55" i="38"/>
  <c r="M46" i="38"/>
  <c r="A46" i="38" s="1"/>
  <c r="V41" i="38"/>
  <c r="V62" i="38"/>
  <c r="M30" i="38"/>
  <c r="A30" i="38" s="1"/>
  <c r="M27" i="38"/>
  <c r="V56" i="38"/>
  <c r="A56" i="38" s="1"/>
  <c r="V43" i="38"/>
  <c r="G44" i="38"/>
  <c r="G42" i="38"/>
  <c r="A21" i="38"/>
  <c r="G48" i="38"/>
  <c r="G35" i="38"/>
  <c r="G30" i="38"/>
  <c r="G29" i="38"/>
  <c r="G28" i="38"/>
  <c r="G46" i="38"/>
  <c r="G27" i="38"/>
  <c r="G26" i="38"/>
  <c r="G21" i="38"/>
  <c r="G15" i="38"/>
  <c r="G55" i="38"/>
  <c r="G54" i="38"/>
  <c r="AD72" i="30"/>
  <c r="AC72" i="30"/>
  <c r="AE72" i="30" s="1"/>
  <c r="AB72" i="30"/>
  <c r="AA72" i="30"/>
  <c r="T72" i="30"/>
  <c r="L72" i="30"/>
  <c r="K72" i="30"/>
  <c r="I72" i="30"/>
  <c r="F72" i="30"/>
  <c r="G72" i="30" s="1"/>
  <c r="C72" i="30"/>
  <c r="D72" i="30" s="1"/>
  <c r="AD54" i="30"/>
  <c r="AC54" i="30"/>
  <c r="AB54" i="30"/>
  <c r="AA54" i="30"/>
  <c r="T54" i="30"/>
  <c r="L54" i="30"/>
  <c r="K54" i="30"/>
  <c r="I54" i="30"/>
  <c r="F54" i="30"/>
  <c r="G54" i="30" s="1"/>
  <c r="C54" i="30"/>
  <c r="D54" i="30" s="1"/>
  <c r="A62" i="39" l="1"/>
  <c r="A29" i="38"/>
  <c r="A28" i="38"/>
  <c r="A47" i="38"/>
  <c r="A26" i="38"/>
  <c r="A35" i="38"/>
  <c r="A15" i="38"/>
  <c r="A41" i="38"/>
  <c r="A36" i="38"/>
  <c r="A48" i="38"/>
  <c r="A27" i="38"/>
  <c r="A9" i="38"/>
  <c r="A62" i="38"/>
  <c r="A43" i="38"/>
  <c r="A72" i="30"/>
  <c r="M54" i="30"/>
  <c r="A54" i="30" s="1"/>
  <c r="AE54" i="30"/>
  <c r="C333" i="37"/>
  <c r="A332" i="37"/>
  <c r="M338" i="37"/>
  <c r="A338" i="37" s="1"/>
  <c r="A337" i="37"/>
  <c r="C336" i="37"/>
  <c r="A336" i="37" s="1"/>
  <c r="A335" i="37"/>
  <c r="M330" i="37"/>
  <c r="A330" i="37" s="1"/>
  <c r="A329" i="37"/>
  <c r="C328" i="37"/>
  <c r="A328" i="37" s="1"/>
  <c r="A327" i="37"/>
  <c r="M320" i="37"/>
  <c r="A320" i="37" s="1"/>
  <c r="A319" i="37"/>
  <c r="C318" i="37"/>
  <c r="A318" i="37" s="1"/>
  <c r="A317" i="37"/>
  <c r="M315" i="37"/>
  <c r="A315" i="37" s="1"/>
  <c r="A314" i="37"/>
  <c r="C313" i="37"/>
  <c r="A313" i="37" s="1"/>
  <c r="A312" i="37"/>
  <c r="T339" i="37"/>
  <c r="O339" i="37"/>
  <c r="L339" i="37"/>
  <c r="K339" i="37"/>
  <c r="I339" i="37"/>
  <c r="V339" i="37" s="1"/>
  <c r="F339" i="37"/>
  <c r="G339" i="37" s="1"/>
  <c r="C339" i="37"/>
  <c r="T331" i="37"/>
  <c r="O331" i="37"/>
  <c r="L331" i="37"/>
  <c r="K331" i="37"/>
  <c r="I331" i="37"/>
  <c r="V331" i="37" s="1"/>
  <c r="F331" i="37"/>
  <c r="G331" i="37" s="1"/>
  <c r="C331" i="37"/>
  <c r="D331" i="37" s="1"/>
  <c r="T326" i="37"/>
  <c r="O326" i="37"/>
  <c r="L326" i="37"/>
  <c r="K326" i="37"/>
  <c r="I326" i="37"/>
  <c r="V326" i="37" s="1"/>
  <c r="F326" i="37"/>
  <c r="G326" i="37" s="1"/>
  <c r="C326" i="37"/>
  <c r="D326" i="37" s="1"/>
  <c r="T325" i="37"/>
  <c r="O325" i="37"/>
  <c r="L325" i="37"/>
  <c r="K325" i="37"/>
  <c r="I325" i="37"/>
  <c r="U325" i="37" s="1"/>
  <c r="F325" i="37"/>
  <c r="G325" i="37" s="1"/>
  <c r="C325" i="37"/>
  <c r="D325" i="37" s="1"/>
  <c r="T324" i="37"/>
  <c r="O324" i="37"/>
  <c r="L324" i="37"/>
  <c r="K324" i="37"/>
  <c r="I324" i="37"/>
  <c r="V324" i="37" s="1"/>
  <c r="F324" i="37"/>
  <c r="G324" i="37" s="1"/>
  <c r="C324" i="37"/>
  <c r="T323" i="37"/>
  <c r="O323" i="37"/>
  <c r="L323" i="37"/>
  <c r="K323" i="37"/>
  <c r="I323" i="37"/>
  <c r="V323" i="37" s="1"/>
  <c r="F323" i="37"/>
  <c r="G323" i="37" s="1"/>
  <c r="C323" i="37"/>
  <c r="D323" i="37" s="1"/>
  <c r="T322" i="37"/>
  <c r="O322" i="37"/>
  <c r="L322" i="37"/>
  <c r="K322" i="37"/>
  <c r="I322" i="37"/>
  <c r="V322" i="37" s="1"/>
  <c r="F322" i="37"/>
  <c r="G322" i="37" s="1"/>
  <c r="C322" i="37"/>
  <c r="D322" i="37" s="1"/>
  <c r="T321" i="37"/>
  <c r="O321" i="37"/>
  <c r="L321" i="37"/>
  <c r="K321" i="37"/>
  <c r="I321" i="37"/>
  <c r="U321" i="37" s="1"/>
  <c r="F321" i="37"/>
  <c r="G321" i="37" s="1"/>
  <c r="C321" i="37"/>
  <c r="D321" i="37" s="1"/>
  <c r="T316" i="37"/>
  <c r="O316" i="37"/>
  <c r="L316" i="37"/>
  <c r="K316" i="37"/>
  <c r="I316" i="37"/>
  <c r="V316" i="37" s="1"/>
  <c r="F316" i="37"/>
  <c r="G316" i="37" s="1"/>
  <c r="C316" i="37"/>
  <c r="T311" i="37"/>
  <c r="O311" i="37"/>
  <c r="L311" i="37"/>
  <c r="K311" i="37"/>
  <c r="I311" i="37"/>
  <c r="V311" i="37" s="1"/>
  <c r="F311" i="37"/>
  <c r="G311" i="37" s="1"/>
  <c r="C311" i="37"/>
  <c r="D311" i="37" s="1"/>
  <c r="T310" i="37"/>
  <c r="O310" i="37"/>
  <c r="L310" i="37"/>
  <c r="K310" i="37"/>
  <c r="I310" i="37"/>
  <c r="U310" i="37" s="1"/>
  <c r="F310" i="37"/>
  <c r="G310" i="37" s="1"/>
  <c r="C310" i="37"/>
  <c r="D310" i="37" s="1"/>
  <c r="T309" i="37"/>
  <c r="O309" i="37"/>
  <c r="L309" i="37"/>
  <c r="K309" i="37"/>
  <c r="I309" i="37"/>
  <c r="U309" i="37" s="1"/>
  <c r="F309" i="37"/>
  <c r="G309" i="37" s="1"/>
  <c r="C309" i="37"/>
  <c r="D309" i="37" s="1"/>
  <c r="T308" i="37"/>
  <c r="O308" i="37"/>
  <c r="L308" i="37"/>
  <c r="K308" i="37"/>
  <c r="I308" i="37"/>
  <c r="V308" i="37" s="1"/>
  <c r="F308" i="37"/>
  <c r="G308" i="37" s="1"/>
  <c r="C308" i="37"/>
  <c r="T307" i="37"/>
  <c r="O307" i="37"/>
  <c r="L307" i="37"/>
  <c r="K307" i="37"/>
  <c r="I307" i="37"/>
  <c r="V307" i="37" s="1"/>
  <c r="F307" i="37"/>
  <c r="G307" i="37" s="1"/>
  <c r="C307" i="37"/>
  <c r="M306" i="37"/>
  <c r="A306" i="37" s="1"/>
  <c r="A305" i="37"/>
  <c r="A304" i="37"/>
  <c r="A303" i="37"/>
  <c r="C302" i="37"/>
  <c r="A302" i="37" s="1"/>
  <c r="A301" i="37"/>
  <c r="C298" i="37"/>
  <c r="D298" i="37" s="1"/>
  <c r="F298" i="37"/>
  <c r="G298" i="37" s="1"/>
  <c r="I298" i="37"/>
  <c r="U298" i="37" s="1"/>
  <c r="K298" i="37"/>
  <c r="L298" i="37"/>
  <c r="O298" i="37"/>
  <c r="T298" i="37"/>
  <c r="C299" i="37"/>
  <c r="F299" i="37"/>
  <c r="G299" i="37" s="1"/>
  <c r="I299" i="37"/>
  <c r="U299" i="37" s="1"/>
  <c r="K299" i="37"/>
  <c r="L299" i="37"/>
  <c r="O299" i="37"/>
  <c r="T299" i="37"/>
  <c r="C300" i="37"/>
  <c r="D300" i="37" s="1"/>
  <c r="F300" i="37"/>
  <c r="G300" i="37" s="1"/>
  <c r="I300" i="37"/>
  <c r="U300" i="37" s="1"/>
  <c r="K300" i="37"/>
  <c r="L300" i="37"/>
  <c r="O300" i="37"/>
  <c r="T300" i="37"/>
  <c r="V300" i="37" s="1"/>
  <c r="T297" i="37"/>
  <c r="O297" i="37"/>
  <c r="L297" i="37"/>
  <c r="K297" i="37"/>
  <c r="I297" i="37"/>
  <c r="V297" i="37" s="1"/>
  <c r="F297" i="37"/>
  <c r="G297" i="37" s="1"/>
  <c r="C297" i="37"/>
  <c r="D297" i="37" s="1"/>
  <c r="M296" i="37"/>
  <c r="A296" i="37" s="1"/>
  <c r="A295" i="37"/>
  <c r="C294" i="37"/>
  <c r="A294" i="37" s="1"/>
  <c r="A293" i="37"/>
  <c r="M286" i="37"/>
  <c r="A286" i="37" s="1"/>
  <c r="A285" i="37"/>
  <c r="A284" i="37"/>
  <c r="A283" i="37"/>
  <c r="M270" i="37"/>
  <c r="A270" i="37" s="1"/>
  <c r="A269" i="37"/>
  <c r="A268" i="37"/>
  <c r="A267" i="37"/>
  <c r="M255" i="37"/>
  <c r="A255" i="37" s="1"/>
  <c r="A254" i="37"/>
  <c r="A253" i="37"/>
  <c r="A252" i="37"/>
  <c r="M242" i="37"/>
  <c r="A242" i="37" s="1"/>
  <c r="A241" i="37"/>
  <c r="A240" i="37"/>
  <c r="A239" i="37"/>
  <c r="C235" i="37"/>
  <c r="D235" i="37" s="1"/>
  <c r="F235" i="37"/>
  <c r="G235" i="37" s="1"/>
  <c r="I235" i="37"/>
  <c r="V235" i="37" s="1"/>
  <c r="K235" i="37"/>
  <c r="L235" i="37"/>
  <c r="O235" i="37"/>
  <c r="T235" i="37"/>
  <c r="C236" i="37"/>
  <c r="F236" i="37"/>
  <c r="G236" i="37" s="1"/>
  <c r="I236" i="37"/>
  <c r="U236" i="37" s="1"/>
  <c r="K236" i="37"/>
  <c r="L236" i="37"/>
  <c r="O236" i="37"/>
  <c r="T236" i="37"/>
  <c r="C237" i="37"/>
  <c r="D237" i="37" s="1"/>
  <c r="F237" i="37"/>
  <c r="G237" i="37" s="1"/>
  <c r="I237" i="37"/>
  <c r="V237" i="37" s="1"/>
  <c r="K237" i="37"/>
  <c r="L237" i="37"/>
  <c r="O237" i="37"/>
  <c r="T237" i="37"/>
  <c r="C238" i="37"/>
  <c r="D238" i="37" s="1"/>
  <c r="F238" i="37"/>
  <c r="I238" i="37"/>
  <c r="K238" i="37"/>
  <c r="L238" i="37"/>
  <c r="O238" i="37"/>
  <c r="T238" i="37"/>
  <c r="C243" i="37"/>
  <c r="D243" i="37" s="1"/>
  <c r="F243" i="37"/>
  <c r="G243" i="37" s="1"/>
  <c r="I243" i="37"/>
  <c r="V243" i="37" s="1"/>
  <c r="K243" i="37"/>
  <c r="L243" i="37"/>
  <c r="O243" i="37"/>
  <c r="T243" i="37"/>
  <c r="C244" i="37"/>
  <c r="F244" i="37"/>
  <c r="G244" i="37" s="1"/>
  <c r="I244" i="37"/>
  <c r="U244" i="37" s="1"/>
  <c r="K244" i="37"/>
  <c r="L244" i="37"/>
  <c r="O244" i="37"/>
  <c r="T244" i="37"/>
  <c r="C245" i="37"/>
  <c r="D245" i="37" s="1"/>
  <c r="F245" i="37"/>
  <c r="G245" i="37" s="1"/>
  <c r="I245" i="37"/>
  <c r="V245" i="37" s="1"/>
  <c r="K245" i="37"/>
  <c r="L245" i="37"/>
  <c r="O245" i="37"/>
  <c r="T245" i="37"/>
  <c r="C246" i="37"/>
  <c r="D246" i="37" s="1"/>
  <c r="F246" i="37"/>
  <c r="I246" i="37"/>
  <c r="U246" i="37" s="1"/>
  <c r="K246" i="37"/>
  <c r="L246" i="37"/>
  <c r="O246" i="37"/>
  <c r="T246" i="37"/>
  <c r="C247" i="37"/>
  <c r="D247" i="37" s="1"/>
  <c r="F247" i="37"/>
  <c r="G247" i="37" s="1"/>
  <c r="I247" i="37"/>
  <c r="V247" i="37" s="1"/>
  <c r="K247" i="37"/>
  <c r="L247" i="37"/>
  <c r="O247" i="37"/>
  <c r="T247" i="37"/>
  <c r="C248" i="37"/>
  <c r="F248" i="37"/>
  <c r="G248" i="37" s="1"/>
  <c r="I248" i="37"/>
  <c r="K248" i="37"/>
  <c r="L248" i="37"/>
  <c r="O248" i="37"/>
  <c r="T248" i="37"/>
  <c r="C249" i="37"/>
  <c r="D249" i="37" s="1"/>
  <c r="F249" i="37"/>
  <c r="I249" i="37"/>
  <c r="V249" i="37" s="1"/>
  <c r="K249" i="37"/>
  <c r="L249" i="37"/>
  <c r="O249" i="37"/>
  <c r="T249" i="37"/>
  <c r="C250" i="37"/>
  <c r="D250" i="37" s="1"/>
  <c r="F250" i="37"/>
  <c r="I250" i="37"/>
  <c r="V250" i="37" s="1"/>
  <c r="K250" i="37"/>
  <c r="L250" i="37"/>
  <c r="O250" i="37"/>
  <c r="T250" i="37"/>
  <c r="C251" i="37"/>
  <c r="D251" i="37" s="1"/>
  <c r="F251" i="37"/>
  <c r="G251" i="37" s="1"/>
  <c r="I251" i="37"/>
  <c r="V251" i="37" s="1"/>
  <c r="K251" i="37"/>
  <c r="L251" i="37"/>
  <c r="O251" i="37"/>
  <c r="T251" i="37"/>
  <c r="C256" i="37"/>
  <c r="F256" i="37"/>
  <c r="G256" i="37" s="1"/>
  <c r="I256" i="37"/>
  <c r="K256" i="37"/>
  <c r="L256" i="37"/>
  <c r="O256" i="37"/>
  <c r="T256" i="37"/>
  <c r="C257" i="37"/>
  <c r="D257" i="37" s="1"/>
  <c r="F257" i="37"/>
  <c r="G257" i="37" s="1"/>
  <c r="I257" i="37"/>
  <c r="K257" i="37"/>
  <c r="L257" i="37"/>
  <c r="O257" i="37"/>
  <c r="T257" i="37"/>
  <c r="C258" i="37"/>
  <c r="D258" i="37" s="1"/>
  <c r="F258" i="37"/>
  <c r="I258" i="37"/>
  <c r="V258" i="37" s="1"/>
  <c r="K258" i="37"/>
  <c r="L258" i="37"/>
  <c r="O258" i="37"/>
  <c r="T258" i="37"/>
  <c r="C259" i="37"/>
  <c r="D259" i="37" s="1"/>
  <c r="F259" i="37"/>
  <c r="G259" i="37" s="1"/>
  <c r="I259" i="37"/>
  <c r="V259" i="37" s="1"/>
  <c r="K259" i="37"/>
  <c r="L259" i="37"/>
  <c r="O259" i="37"/>
  <c r="T259" i="37"/>
  <c r="C260" i="37"/>
  <c r="F260" i="37"/>
  <c r="G260" i="37" s="1"/>
  <c r="I260" i="37"/>
  <c r="K260" i="37"/>
  <c r="L260" i="37"/>
  <c r="O260" i="37"/>
  <c r="T260" i="37"/>
  <c r="C261" i="37"/>
  <c r="F261" i="37"/>
  <c r="G261" i="37" s="1"/>
  <c r="I261" i="37"/>
  <c r="V261" i="37" s="1"/>
  <c r="K261" i="37"/>
  <c r="L261" i="37"/>
  <c r="O261" i="37"/>
  <c r="T261" i="37"/>
  <c r="C262" i="37"/>
  <c r="D262" i="37" s="1"/>
  <c r="F262" i="37"/>
  <c r="I262" i="37"/>
  <c r="U262" i="37" s="1"/>
  <c r="K262" i="37"/>
  <c r="L262" i="37"/>
  <c r="O262" i="37"/>
  <c r="T262" i="37"/>
  <c r="C263" i="37"/>
  <c r="D263" i="37" s="1"/>
  <c r="F263" i="37"/>
  <c r="G263" i="37" s="1"/>
  <c r="I263" i="37"/>
  <c r="K263" i="37"/>
  <c r="L263" i="37"/>
  <c r="O263" i="37"/>
  <c r="T263" i="37"/>
  <c r="C264" i="37"/>
  <c r="F264" i="37"/>
  <c r="G264" i="37" s="1"/>
  <c r="I264" i="37"/>
  <c r="K264" i="37"/>
  <c r="L264" i="37"/>
  <c r="O264" i="37"/>
  <c r="T264" i="37"/>
  <c r="C265" i="37"/>
  <c r="D265" i="37" s="1"/>
  <c r="F265" i="37"/>
  <c r="G265" i="37" s="1"/>
  <c r="I265" i="37"/>
  <c r="U265" i="37" s="1"/>
  <c r="K265" i="37"/>
  <c r="L265" i="37"/>
  <c r="O265" i="37"/>
  <c r="T265" i="37"/>
  <c r="C266" i="37"/>
  <c r="D266" i="37" s="1"/>
  <c r="F266" i="37"/>
  <c r="I266" i="37"/>
  <c r="K266" i="37"/>
  <c r="L266" i="37"/>
  <c r="O266" i="37"/>
  <c r="T266" i="37"/>
  <c r="C271" i="37"/>
  <c r="D271" i="37" s="1"/>
  <c r="F271" i="37"/>
  <c r="G271" i="37" s="1"/>
  <c r="I271" i="37"/>
  <c r="V271" i="37" s="1"/>
  <c r="K271" i="37"/>
  <c r="L271" i="37"/>
  <c r="O271" i="37"/>
  <c r="T271" i="37"/>
  <c r="C272" i="37"/>
  <c r="F272" i="37"/>
  <c r="G272" i="37" s="1"/>
  <c r="I272" i="37"/>
  <c r="K272" i="37"/>
  <c r="L272" i="37"/>
  <c r="O272" i="37"/>
  <c r="T272" i="37"/>
  <c r="C273" i="37"/>
  <c r="D273" i="37" s="1"/>
  <c r="F273" i="37"/>
  <c r="G273" i="37" s="1"/>
  <c r="I273" i="37"/>
  <c r="K273" i="37"/>
  <c r="L273" i="37"/>
  <c r="O273" i="37"/>
  <c r="T273" i="37"/>
  <c r="C274" i="37"/>
  <c r="D274" i="37" s="1"/>
  <c r="F274" i="37"/>
  <c r="I274" i="37"/>
  <c r="U274" i="37" s="1"/>
  <c r="K274" i="37"/>
  <c r="L274" i="37"/>
  <c r="O274" i="37"/>
  <c r="T274" i="37"/>
  <c r="C275" i="37"/>
  <c r="D275" i="37" s="1"/>
  <c r="F275" i="37"/>
  <c r="G275" i="37" s="1"/>
  <c r="I275" i="37"/>
  <c r="V275" i="37" s="1"/>
  <c r="K275" i="37"/>
  <c r="L275" i="37"/>
  <c r="O275" i="37"/>
  <c r="T275" i="37"/>
  <c r="C276" i="37"/>
  <c r="F276" i="37"/>
  <c r="G276" i="37" s="1"/>
  <c r="I276" i="37"/>
  <c r="K276" i="37"/>
  <c r="L276" i="37"/>
  <c r="O276" i="37"/>
  <c r="T276" i="37"/>
  <c r="C277" i="37"/>
  <c r="D277" i="37" s="1"/>
  <c r="F277" i="37"/>
  <c r="G277" i="37" s="1"/>
  <c r="I277" i="37"/>
  <c r="V277" i="37" s="1"/>
  <c r="K277" i="37"/>
  <c r="L277" i="37"/>
  <c r="O277" i="37"/>
  <c r="T277" i="37"/>
  <c r="C278" i="37"/>
  <c r="D278" i="37" s="1"/>
  <c r="F278" i="37"/>
  <c r="I278" i="37"/>
  <c r="V278" i="37" s="1"/>
  <c r="K278" i="37"/>
  <c r="L278" i="37"/>
  <c r="O278" i="37"/>
  <c r="T278" i="37"/>
  <c r="C279" i="37"/>
  <c r="D279" i="37" s="1"/>
  <c r="F279" i="37"/>
  <c r="G279" i="37" s="1"/>
  <c r="I279" i="37"/>
  <c r="V279" i="37" s="1"/>
  <c r="K279" i="37"/>
  <c r="L279" i="37"/>
  <c r="O279" i="37"/>
  <c r="T279" i="37"/>
  <c r="C280" i="37"/>
  <c r="F280" i="37"/>
  <c r="G280" i="37" s="1"/>
  <c r="I280" i="37"/>
  <c r="K280" i="37"/>
  <c r="L280" i="37"/>
  <c r="O280" i="37"/>
  <c r="T280" i="37"/>
  <c r="C281" i="37"/>
  <c r="D281" i="37" s="1"/>
  <c r="F281" i="37"/>
  <c r="G281" i="37" s="1"/>
  <c r="I281" i="37"/>
  <c r="U281" i="37" s="1"/>
  <c r="K281" i="37"/>
  <c r="L281" i="37"/>
  <c r="O281" i="37"/>
  <c r="T281" i="37"/>
  <c r="C282" i="37"/>
  <c r="D282" i="37" s="1"/>
  <c r="F282" i="37"/>
  <c r="I282" i="37"/>
  <c r="K282" i="37"/>
  <c r="L282" i="37"/>
  <c r="O282" i="37"/>
  <c r="T282" i="37"/>
  <c r="C288" i="37"/>
  <c r="D288" i="37" s="1"/>
  <c r="F288" i="37"/>
  <c r="G288" i="37" s="1"/>
  <c r="I288" i="37"/>
  <c r="V288" i="37" s="1"/>
  <c r="K288" i="37"/>
  <c r="L288" i="37"/>
  <c r="O288" i="37"/>
  <c r="T288" i="37"/>
  <c r="C289" i="37"/>
  <c r="F289" i="37"/>
  <c r="G289" i="37" s="1"/>
  <c r="I289" i="37"/>
  <c r="K289" i="37"/>
  <c r="L289" i="37"/>
  <c r="O289" i="37"/>
  <c r="T289" i="37"/>
  <c r="C290" i="37"/>
  <c r="D290" i="37" s="1"/>
  <c r="F290" i="37"/>
  <c r="G290" i="37" s="1"/>
  <c r="I290" i="37"/>
  <c r="V290" i="37" s="1"/>
  <c r="K290" i="37"/>
  <c r="L290" i="37"/>
  <c r="O290" i="37"/>
  <c r="T290" i="37"/>
  <c r="C291" i="37"/>
  <c r="D291" i="37" s="1"/>
  <c r="F291" i="37"/>
  <c r="I291" i="37"/>
  <c r="U291" i="37" s="1"/>
  <c r="K291" i="37"/>
  <c r="L291" i="37"/>
  <c r="O291" i="37"/>
  <c r="T291" i="37"/>
  <c r="C287" i="37"/>
  <c r="D287" i="37" s="1"/>
  <c r="F287" i="37"/>
  <c r="G287" i="37" s="1"/>
  <c r="I287" i="37"/>
  <c r="V287" i="37" s="1"/>
  <c r="K287" i="37"/>
  <c r="L287" i="37"/>
  <c r="O287" i="37"/>
  <c r="T287" i="37"/>
  <c r="T234" i="37"/>
  <c r="O234" i="37"/>
  <c r="L234" i="37"/>
  <c r="K234" i="37"/>
  <c r="I234" i="37"/>
  <c r="V234" i="37" s="1"/>
  <c r="F234" i="37"/>
  <c r="G234" i="37" s="1"/>
  <c r="C234" i="37"/>
  <c r="M233" i="37"/>
  <c r="A233" i="37" s="1"/>
  <c r="A232" i="37"/>
  <c r="A231" i="37"/>
  <c r="A230" i="37"/>
  <c r="C229" i="37"/>
  <c r="A229" i="37" s="1"/>
  <c r="A228" i="37"/>
  <c r="M224" i="37"/>
  <c r="A224" i="37" s="1"/>
  <c r="A223" i="37"/>
  <c r="A222" i="37"/>
  <c r="A221" i="37"/>
  <c r="M217" i="37"/>
  <c r="A217" i="37" s="1"/>
  <c r="A216" i="37"/>
  <c r="A215" i="37"/>
  <c r="A214" i="37"/>
  <c r="M208" i="37"/>
  <c r="A208" i="37" s="1"/>
  <c r="A207" i="37"/>
  <c r="A206" i="37"/>
  <c r="A205" i="37"/>
  <c r="M200" i="37"/>
  <c r="A200" i="37" s="1"/>
  <c r="A199" i="37"/>
  <c r="A198" i="37"/>
  <c r="A197" i="37"/>
  <c r="C195" i="37"/>
  <c r="D195" i="37" s="1"/>
  <c r="F195" i="37"/>
  <c r="I195" i="37"/>
  <c r="V195" i="37" s="1"/>
  <c r="K195" i="37"/>
  <c r="L195" i="37"/>
  <c r="O195" i="37"/>
  <c r="T195" i="37"/>
  <c r="C196" i="37"/>
  <c r="D196" i="37" s="1"/>
  <c r="F196" i="37"/>
  <c r="G196" i="37" s="1"/>
  <c r="I196" i="37"/>
  <c r="U196" i="37" s="1"/>
  <c r="K196" i="37"/>
  <c r="L196" i="37"/>
  <c r="O196" i="37"/>
  <c r="T196" i="37"/>
  <c r="C201" i="37"/>
  <c r="D201" i="37" s="1"/>
  <c r="F201" i="37"/>
  <c r="G201" i="37" s="1"/>
  <c r="I201" i="37"/>
  <c r="U201" i="37" s="1"/>
  <c r="K201" i="37"/>
  <c r="L201" i="37"/>
  <c r="O201" i="37"/>
  <c r="T201" i="37"/>
  <c r="C202" i="37"/>
  <c r="D202" i="37" s="1"/>
  <c r="F202" i="37"/>
  <c r="G202" i="37" s="1"/>
  <c r="I202" i="37"/>
  <c r="V202" i="37" s="1"/>
  <c r="K202" i="37"/>
  <c r="L202" i="37"/>
  <c r="O202" i="37"/>
  <c r="T202" i="37"/>
  <c r="C203" i="37"/>
  <c r="D203" i="37" s="1"/>
  <c r="F203" i="37"/>
  <c r="I203" i="37"/>
  <c r="V203" i="37" s="1"/>
  <c r="K203" i="37"/>
  <c r="L203" i="37"/>
  <c r="O203" i="37"/>
  <c r="T203" i="37"/>
  <c r="C204" i="37"/>
  <c r="D204" i="37" s="1"/>
  <c r="F204" i="37"/>
  <c r="G204" i="37" s="1"/>
  <c r="I204" i="37"/>
  <c r="U204" i="37" s="1"/>
  <c r="K204" i="37"/>
  <c r="L204" i="37"/>
  <c r="O204" i="37"/>
  <c r="T204" i="37"/>
  <c r="C209" i="37"/>
  <c r="D209" i="37" s="1"/>
  <c r="F209" i="37"/>
  <c r="G209" i="37" s="1"/>
  <c r="I209" i="37"/>
  <c r="U209" i="37" s="1"/>
  <c r="K209" i="37"/>
  <c r="L209" i="37"/>
  <c r="O209" i="37"/>
  <c r="T209" i="37"/>
  <c r="C210" i="37"/>
  <c r="D210" i="37" s="1"/>
  <c r="F210" i="37"/>
  <c r="G210" i="37" s="1"/>
  <c r="I210" i="37"/>
  <c r="K210" i="37"/>
  <c r="L210" i="37"/>
  <c r="O210" i="37"/>
  <c r="T210" i="37"/>
  <c r="C211" i="37"/>
  <c r="D211" i="37" s="1"/>
  <c r="F211" i="37"/>
  <c r="I211" i="37"/>
  <c r="V211" i="37" s="1"/>
  <c r="K211" i="37"/>
  <c r="L211" i="37"/>
  <c r="O211" i="37"/>
  <c r="T211" i="37"/>
  <c r="C212" i="37"/>
  <c r="D212" i="37" s="1"/>
  <c r="F212" i="37"/>
  <c r="G212" i="37" s="1"/>
  <c r="I212" i="37"/>
  <c r="U212" i="37" s="1"/>
  <c r="K212" i="37"/>
  <c r="L212" i="37"/>
  <c r="O212" i="37"/>
  <c r="T212" i="37"/>
  <c r="C213" i="37"/>
  <c r="D213" i="37" s="1"/>
  <c r="F213" i="37"/>
  <c r="G213" i="37" s="1"/>
  <c r="I213" i="37"/>
  <c r="V213" i="37" s="1"/>
  <c r="K213" i="37"/>
  <c r="L213" i="37"/>
  <c r="O213" i="37"/>
  <c r="T213" i="37"/>
  <c r="C218" i="37"/>
  <c r="D218" i="37" s="1"/>
  <c r="F218" i="37"/>
  <c r="G218" i="37" s="1"/>
  <c r="I218" i="37"/>
  <c r="V218" i="37" s="1"/>
  <c r="K218" i="37"/>
  <c r="L218" i="37"/>
  <c r="O218" i="37"/>
  <c r="T218" i="37"/>
  <c r="C219" i="37"/>
  <c r="D219" i="37" s="1"/>
  <c r="F219" i="37"/>
  <c r="I219" i="37"/>
  <c r="V219" i="37" s="1"/>
  <c r="K219" i="37"/>
  <c r="L219" i="37"/>
  <c r="O219" i="37"/>
  <c r="T219" i="37"/>
  <c r="C220" i="37"/>
  <c r="D220" i="37" s="1"/>
  <c r="F220" i="37"/>
  <c r="G220" i="37" s="1"/>
  <c r="I220" i="37"/>
  <c r="U220" i="37" s="1"/>
  <c r="K220" i="37"/>
  <c r="L220" i="37"/>
  <c r="O220" i="37"/>
  <c r="T220" i="37"/>
  <c r="C225" i="37"/>
  <c r="D225" i="37" s="1"/>
  <c r="F225" i="37"/>
  <c r="G225" i="37" s="1"/>
  <c r="I225" i="37"/>
  <c r="V225" i="37" s="1"/>
  <c r="K225" i="37"/>
  <c r="L225" i="37"/>
  <c r="O225" i="37"/>
  <c r="T225" i="37"/>
  <c r="C226" i="37"/>
  <c r="D226" i="37" s="1"/>
  <c r="F226" i="37"/>
  <c r="G226" i="37" s="1"/>
  <c r="I226" i="37"/>
  <c r="K226" i="37"/>
  <c r="L226" i="37"/>
  <c r="O226" i="37"/>
  <c r="T226" i="37"/>
  <c r="T194" i="37"/>
  <c r="O194" i="37"/>
  <c r="L194" i="37"/>
  <c r="K194" i="37"/>
  <c r="I194" i="37"/>
  <c r="V194" i="37" s="1"/>
  <c r="F194" i="37"/>
  <c r="G194" i="37" s="1"/>
  <c r="C194" i="37"/>
  <c r="M193" i="37"/>
  <c r="A193" i="37" s="1"/>
  <c r="A192" i="37"/>
  <c r="A191" i="37"/>
  <c r="A190" i="37"/>
  <c r="C189" i="37"/>
  <c r="A189" i="37" s="1"/>
  <c r="A188" i="37"/>
  <c r="M176" i="37"/>
  <c r="A176" i="37" s="1"/>
  <c r="A175" i="37"/>
  <c r="A174" i="37"/>
  <c r="A173" i="37"/>
  <c r="M148" i="37"/>
  <c r="A148" i="37" s="1"/>
  <c r="A147" i="37"/>
  <c r="A146" i="37"/>
  <c r="A145" i="37"/>
  <c r="M115" i="37"/>
  <c r="A115" i="37" s="1"/>
  <c r="A114" i="37"/>
  <c r="A113" i="37"/>
  <c r="A112" i="37"/>
  <c r="M102" i="37"/>
  <c r="A102" i="37" s="1"/>
  <c r="A101" i="37"/>
  <c r="A100" i="37"/>
  <c r="A99" i="37"/>
  <c r="C87" i="37"/>
  <c r="F87" i="37"/>
  <c r="G87" i="37" s="1"/>
  <c r="I87" i="37"/>
  <c r="U87" i="37" s="1"/>
  <c r="K87" i="37"/>
  <c r="L87" i="37"/>
  <c r="O87" i="37"/>
  <c r="T87" i="37"/>
  <c r="C88" i="37"/>
  <c r="D88" i="37" s="1"/>
  <c r="F88" i="37"/>
  <c r="G88" i="37" s="1"/>
  <c r="I88" i="37"/>
  <c r="V88" i="37" s="1"/>
  <c r="K88" i="37"/>
  <c r="L88" i="37"/>
  <c r="O88" i="37"/>
  <c r="T88" i="37"/>
  <c r="C89" i="37"/>
  <c r="F89" i="37"/>
  <c r="G89" i="37" s="1"/>
  <c r="I89" i="37"/>
  <c r="V89" i="37" s="1"/>
  <c r="K89" i="37"/>
  <c r="L89" i="37"/>
  <c r="O89" i="37"/>
  <c r="T89" i="37"/>
  <c r="C90" i="37"/>
  <c r="D90" i="37" s="1"/>
  <c r="F90" i="37"/>
  <c r="G90" i="37" s="1"/>
  <c r="I90" i="37"/>
  <c r="U90" i="37" s="1"/>
  <c r="K90" i="37"/>
  <c r="L90" i="37"/>
  <c r="O90" i="37"/>
  <c r="T90" i="37"/>
  <c r="C91" i="37"/>
  <c r="D91" i="37" s="1"/>
  <c r="F91" i="37"/>
  <c r="G91" i="37" s="1"/>
  <c r="I91" i="37"/>
  <c r="V91" i="37" s="1"/>
  <c r="K91" i="37"/>
  <c r="L91" i="37"/>
  <c r="O91" i="37"/>
  <c r="T91" i="37"/>
  <c r="C92" i="37"/>
  <c r="D92" i="37" s="1"/>
  <c r="F92" i="37"/>
  <c r="I92" i="37"/>
  <c r="U92" i="37" s="1"/>
  <c r="K92" i="37"/>
  <c r="L92" i="37"/>
  <c r="O92" i="37"/>
  <c r="T92" i="37"/>
  <c r="C93" i="37"/>
  <c r="D93" i="37" s="1"/>
  <c r="F93" i="37"/>
  <c r="G93" i="37" s="1"/>
  <c r="I93" i="37"/>
  <c r="V93" i="37" s="1"/>
  <c r="K93" i="37"/>
  <c r="L93" i="37"/>
  <c r="O93" i="37"/>
  <c r="T93" i="37"/>
  <c r="C94" i="37"/>
  <c r="F94" i="37"/>
  <c r="G94" i="37" s="1"/>
  <c r="I94" i="37"/>
  <c r="K94" i="37"/>
  <c r="L94" i="37"/>
  <c r="O94" i="37"/>
  <c r="T94" i="37"/>
  <c r="C95" i="37"/>
  <c r="F95" i="37"/>
  <c r="G95" i="37" s="1"/>
  <c r="I95" i="37"/>
  <c r="U95" i="37" s="1"/>
  <c r="K95" i="37"/>
  <c r="L95" i="37"/>
  <c r="O95" i="37"/>
  <c r="T95" i="37"/>
  <c r="C96" i="37"/>
  <c r="D96" i="37" s="1"/>
  <c r="F96" i="37"/>
  <c r="G96" i="37" s="1"/>
  <c r="I96" i="37"/>
  <c r="U96" i="37" s="1"/>
  <c r="K96" i="37"/>
  <c r="L96" i="37"/>
  <c r="O96" i="37"/>
  <c r="T96" i="37"/>
  <c r="C97" i="37"/>
  <c r="F97" i="37"/>
  <c r="G97" i="37" s="1"/>
  <c r="I97" i="37"/>
  <c r="V97" i="37" s="1"/>
  <c r="K97" i="37"/>
  <c r="L97" i="37"/>
  <c r="O97" i="37"/>
  <c r="T97" i="37"/>
  <c r="C98" i="37"/>
  <c r="D98" i="37" s="1"/>
  <c r="F98" i="37"/>
  <c r="G98" i="37" s="1"/>
  <c r="I98" i="37"/>
  <c r="K98" i="37"/>
  <c r="L98" i="37"/>
  <c r="O98" i="37"/>
  <c r="T98" i="37"/>
  <c r="C103" i="37"/>
  <c r="D103" i="37" s="1"/>
  <c r="F103" i="37"/>
  <c r="G103" i="37" s="1"/>
  <c r="I103" i="37"/>
  <c r="U103" i="37" s="1"/>
  <c r="K103" i="37"/>
  <c r="L103" i="37"/>
  <c r="O103" i="37"/>
  <c r="T103" i="37"/>
  <c r="C104" i="37"/>
  <c r="D104" i="37" s="1"/>
  <c r="F104" i="37"/>
  <c r="I104" i="37"/>
  <c r="U104" i="37" s="1"/>
  <c r="K104" i="37"/>
  <c r="L104" i="37"/>
  <c r="O104" i="37"/>
  <c r="T104" i="37"/>
  <c r="C105" i="37"/>
  <c r="D105" i="37" s="1"/>
  <c r="F105" i="37"/>
  <c r="G105" i="37" s="1"/>
  <c r="I105" i="37"/>
  <c r="K105" i="37"/>
  <c r="L105" i="37"/>
  <c r="O105" i="37"/>
  <c r="T105" i="37"/>
  <c r="C106" i="37"/>
  <c r="D106" i="37" s="1"/>
  <c r="F106" i="37"/>
  <c r="G106" i="37" s="1"/>
  <c r="I106" i="37"/>
  <c r="K106" i="37"/>
  <c r="L106" i="37"/>
  <c r="O106" i="37"/>
  <c r="T106" i="37"/>
  <c r="C107" i="37"/>
  <c r="D107" i="37" s="1"/>
  <c r="F107" i="37"/>
  <c r="G107" i="37" s="1"/>
  <c r="I107" i="37"/>
  <c r="K107" i="37"/>
  <c r="L107" i="37"/>
  <c r="O107" i="37"/>
  <c r="T107" i="37"/>
  <c r="C108" i="37"/>
  <c r="D108" i="37" s="1"/>
  <c r="F108" i="37"/>
  <c r="G108" i="37" s="1"/>
  <c r="I108" i="37"/>
  <c r="V108" i="37" s="1"/>
  <c r="K108" i="37"/>
  <c r="L108" i="37"/>
  <c r="O108" i="37"/>
  <c r="T108" i="37"/>
  <c r="C109" i="37"/>
  <c r="F109" i="37"/>
  <c r="G109" i="37" s="1"/>
  <c r="I109" i="37"/>
  <c r="K109" i="37"/>
  <c r="L109" i="37"/>
  <c r="O109" i="37"/>
  <c r="T109" i="37"/>
  <c r="C110" i="37"/>
  <c r="D110" i="37" s="1"/>
  <c r="F110" i="37"/>
  <c r="G110" i="37" s="1"/>
  <c r="I110" i="37"/>
  <c r="K110" i="37"/>
  <c r="L110" i="37"/>
  <c r="O110" i="37"/>
  <c r="T110" i="37"/>
  <c r="C111" i="37"/>
  <c r="D111" i="37" s="1"/>
  <c r="F111" i="37"/>
  <c r="G111" i="37" s="1"/>
  <c r="I111" i="37"/>
  <c r="U111" i="37" s="1"/>
  <c r="K111" i="37"/>
  <c r="L111" i="37"/>
  <c r="O111" i="37"/>
  <c r="T111" i="37"/>
  <c r="C116" i="37"/>
  <c r="D116" i="37" s="1"/>
  <c r="F116" i="37"/>
  <c r="I116" i="37"/>
  <c r="U116" i="37" s="1"/>
  <c r="K116" i="37"/>
  <c r="L116" i="37"/>
  <c r="O116" i="37"/>
  <c r="T116" i="37"/>
  <c r="V116" i="37" s="1"/>
  <c r="C117" i="37"/>
  <c r="D117" i="37" s="1"/>
  <c r="F117" i="37"/>
  <c r="G117" i="37" s="1"/>
  <c r="I117" i="37"/>
  <c r="U117" i="37" s="1"/>
  <c r="K117" i="37"/>
  <c r="L117" i="37"/>
  <c r="O117" i="37"/>
  <c r="T117" i="37"/>
  <c r="C118" i="37"/>
  <c r="D118" i="37" s="1"/>
  <c r="F118" i="37"/>
  <c r="G118" i="37" s="1"/>
  <c r="I118" i="37"/>
  <c r="K118" i="37"/>
  <c r="L118" i="37"/>
  <c r="O118" i="37"/>
  <c r="T118" i="37"/>
  <c r="C119" i="37"/>
  <c r="D119" i="37" s="1"/>
  <c r="F119" i="37"/>
  <c r="G119" i="37" s="1"/>
  <c r="I119" i="37"/>
  <c r="K119" i="37"/>
  <c r="L119" i="37"/>
  <c r="O119" i="37"/>
  <c r="T119" i="37"/>
  <c r="C120" i="37"/>
  <c r="D120" i="37" s="1"/>
  <c r="F120" i="37"/>
  <c r="G120" i="37" s="1"/>
  <c r="I120" i="37"/>
  <c r="U120" i="37" s="1"/>
  <c r="K120" i="37"/>
  <c r="L120" i="37"/>
  <c r="O120" i="37"/>
  <c r="T120" i="37"/>
  <c r="C121" i="37"/>
  <c r="F121" i="37"/>
  <c r="G121" i="37" s="1"/>
  <c r="I121" i="37"/>
  <c r="V121" i="37" s="1"/>
  <c r="K121" i="37"/>
  <c r="L121" i="37"/>
  <c r="O121" i="37"/>
  <c r="T121" i="37"/>
  <c r="C122" i="37"/>
  <c r="D122" i="37" s="1"/>
  <c r="F122" i="37"/>
  <c r="G122" i="37" s="1"/>
  <c r="I122" i="37"/>
  <c r="U122" i="37" s="1"/>
  <c r="K122" i="37"/>
  <c r="L122" i="37"/>
  <c r="O122" i="37"/>
  <c r="T122" i="37"/>
  <c r="C123" i="37"/>
  <c r="D123" i="37" s="1"/>
  <c r="F123" i="37"/>
  <c r="G123" i="37" s="1"/>
  <c r="I123" i="37"/>
  <c r="V123" i="37" s="1"/>
  <c r="K123" i="37"/>
  <c r="L123" i="37"/>
  <c r="O123" i="37"/>
  <c r="T123" i="37"/>
  <c r="C124" i="37"/>
  <c r="D124" i="37" s="1"/>
  <c r="F124" i="37"/>
  <c r="I124" i="37"/>
  <c r="U124" i="37" s="1"/>
  <c r="K124" i="37"/>
  <c r="L124" i="37"/>
  <c r="O124" i="37"/>
  <c r="T124" i="37"/>
  <c r="V124" i="37" s="1"/>
  <c r="C125" i="37"/>
  <c r="D125" i="37" s="1"/>
  <c r="F125" i="37"/>
  <c r="G125" i="37" s="1"/>
  <c r="I125" i="37"/>
  <c r="U125" i="37" s="1"/>
  <c r="K125" i="37"/>
  <c r="L125" i="37"/>
  <c r="O125" i="37"/>
  <c r="T125" i="37"/>
  <c r="C126" i="37"/>
  <c r="D126" i="37" s="1"/>
  <c r="F126" i="37"/>
  <c r="G126" i="37" s="1"/>
  <c r="I126" i="37"/>
  <c r="K126" i="37"/>
  <c r="L126" i="37"/>
  <c r="O126" i="37"/>
  <c r="T126" i="37"/>
  <c r="C127" i="37"/>
  <c r="D127" i="37" s="1"/>
  <c r="F127" i="37"/>
  <c r="G127" i="37" s="1"/>
  <c r="I127" i="37"/>
  <c r="K127" i="37"/>
  <c r="L127" i="37"/>
  <c r="O127" i="37"/>
  <c r="T127" i="37"/>
  <c r="C128" i="37"/>
  <c r="D128" i="37" s="1"/>
  <c r="F128" i="37"/>
  <c r="G128" i="37" s="1"/>
  <c r="I128" i="37"/>
  <c r="V128" i="37" s="1"/>
  <c r="K128" i="37"/>
  <c r="L128" i="37"/>
  <c r="O128" i="37"/>
  <c r="T128" i="37"/>
  <c r="C129" i="37"/>
  <c r="F129" i="37"/>
  <c r="G129" i="37" s="1"/>
  <c r="I129" i="37"/>
  <c r="K129" i="37"/>
  <c r="L129" i="37"/>
  <c r="O129" i="37"/>
  <c r="T129" i="37"/>
  <c r="C130" i="37"/>
  <c r="D130" i="37" s="1"/>
  <c r="F130" i="37"/>
  <c r="G130" i="37" s="1"/>
  <c r="I130" i="37"/>
  <c r="U130" i="37" s="1"/>
  <c r="K130" i="37"/>
  <c r="L130" i="37"/>
  <c r="O130" i="37"/>
  <c r="T130" i="37"/>
  <c r="C131" i="37"/>
  <c r="D131" i="37" s="1"/>
  <c r="F131" i="37"/>
  <c r="G131" i="37" s="1"/>
  <c r="I131" i="37"/>
  <c r="K131" i="37"/>
  <c r="L131" i="37"/>
  <c r="O131" i="37"/>
  <c r="T131" i="37"/>
  <c r="C132" i="37"/>
  <c r="D132" i="37" s="1"/>
  <c r="F132" i="37"/>
  <c r="I132" i="37"/>
  <c r="U132" i="37" s="1"/>
  <c r="K132" i="37"/>
  <c r="L132" i="37"/>
  <c r="O132" i="37"/>
  <c r="T132" i="37"/>
  <c r="C133" i="37"/>
  <c r="D133" i="37" s="1"/>
  <c r="F133" i="37"/>
  <c r="G133" i="37" s="1"/>
  <c r="I133" i="37"/>
  <c r="U133" i="37" s="1"/>
  <c r="K133" i="37"/>
  <c r="L133" i="37"/>
  <c r="O133" i="37"/>
  <c r="T133" i="37"/>
  <c r="C134" i="37"/>
  <c r="D134" i="37" s="1"/>
  <c r="F134" i="37"/>
  <c r="G134" i="37" s="1"/>
  <c r="I134" i="37"/>
  <c r="K134" i="37"/>
  <c r="L134" i="37"/>
  <c r="O134" i="37"/>
  <c r="T134" i="37"/>
  <c r="C135" i="37"/>
  <c r="D135" i="37" s="1"/>
  <c r="F135" i="37"/>
  <c r="G135" i="37" s="1"/>
  <c r="I135" i="37"/>
  <c r="K135" i="37"/>
  <c r="L135" i="37"/>
  <c r="O135" i="37"/>
  <c r="T135" i="37"/>
  <c r="C136" i="37"/>
  <c r="D136" i="37" s="1"/>
  <c r="F136" i="37"/>
  <c r="G136" i="37" s="1"/>
  <c r="I136" i="37"/>
  <c r="U136" i="37" s="1"/>
  <c r="K136" i="37"/>
  <c r="L136" i="37"/>
  <c r="O136" i="37"/>
  <c r="T136" i="37"/>
  <c r="C137" i="37"/>
  <c r="F137" i="37"/>
  <c r="G137" i="37" s="1"/>
  <c r="I137" i="37"/>
  <c r="V137" i="37" s="1"/>
  <c r="K137" i="37"/>
  <c r="L137" i="37"/>
  <c r="O137" i="37"/>
  <c r="T137" i="37"/>
  <c r="C138" i="37"/>
  <c r="D138" i="37" s="1"/>
  <c r="F138" i="37"/>
  <c r="G138" i="37" s="1"/>
  <c r="I138" i="37"/>
  <c r="K138" i="37"/>
  <c r="L138" i="37"/>
  <c r="O138" i="37"/>
  <c r="T138" i="37"/>
  <c r="C139" i="37"/>
  <c r="D139" i="37" s="1"/>
  <c r="F139" i="37"/>
  <c r="G139" i="37" s="1"/>
  <c r="I139" i="37"/>
  <c r="V139" i="37" s="1"/>
  <c r="K139" i="37"/>
  <c r="L139" i="37"/>
  <c r="O139" i="37"/>
  <c r="T139" i="37"/>
  <c r="C140" i="37"/>
  <c r="D140" i="37" s="1"/>
  <c r="F140" i="37"/>
  <c r="I140" i="37"/>
  <c r="U140" i="37" s="1"/>
  <c r="K140" i="37"/>
  <c r="L140" i="37"/>
  <c r="O140" i="37"/>
  <c r="T140" i="37"/>
  <c r="C141" i="37"/>
  <c r="D141" i="37" s="1"/>
  <c r="F141" i="37"/>
  <c r="G141" i="37" s="1"/>
  <c r="I141" i="37"/>
  <c r="V141" i="37" s="1"/>
  <c r="K141" i="37"/>
  <c r="L141" i="37"/>
  <c r="O141" i="37"/>
  <c r="T141" i="37"/>
  <c r="C142" i="37"/>
  <c r="D142" i="37" s="1"/>
  <c r="F142" i="37"/>
  <c r="G142" i="37" s="1"/>
  <c r="I142" i="37"/>
  <c r="K142" i="37"/>
  <c r="L142" i="37"/>
  <c r="O142" i="37"/>
  <c r="T142" i="37"/>
  <c r="C143" i="37"/>
  <c r="D143" i="37" s="1"/>
  <c r="F143" i="37"/>
  <c r="G143" i="37" s="1"/>
  <c r="I143" i="37"/>
  <c r="K143" i="37"/>
  <c r="L143" i="37"/>
  <c r="O143" i="37"/>
  <c r="T143" i="37"/>
  <c r="C144" i="37"/>
  <c r="D144" i="37" s="1"/>
  <c r="F144" i="37"/>
  <c r="G144" i="37" s="1"/>
  <c r="I144" i="37"/>
  <c r="V144" i="37" s="1"/>
  <c r="K144" i="37"/>
  <c r="L144" i="37"/>
  <c r="O144" i="37"/>
  <c r="T144" i="37"/>
  <c r="C149" i="37"/>
  <c r="F149" i="37"/>
  <c r="G149" i="37" s="1"/>
  <c r="I149" i="37"/>
  <c r="K149" i="37"/>
  <c r="L149" i="37"/>
  <c r="O149" i="37"/>
  <c r="T149" i="37"/>
  <c r="C150" i="37"/>
  <c r="D150" i="37" s="1"/>
  <c r="F150" i="37"/>
  <c r="G150" i="37" s="1"/>
  <c r="I150" i="37"/>
  <c r="U150" i="37" s="1"/>
  <c r="K150" i="37"/>
  <c r="L150" i="37"/>
  <c r="O150" i="37"/>
  <c r="T150" i="37"/>
  <c r="C151" i="37"/>
  <c r="D151" i="37" s="1"/>
  <c r="F151" i="37"/>
  <c r="G151" i="37" s="1"/>
  <c r="I151" i="37"/>
  <c r="U151" i="37" s="1"/>
  <c r="K151" i="37"/>
  <c r="L151" i="37"/>
  <c r="O151" i="37"/>
  <c r="T151" i="37"/>
  <c r="C152" i="37"/>
  <c r="D152" i="37" s="1"/>
  <c r="F152" i="37"/>
  <c r="I152" i="37"/>
  <c r="U152" i="37" s="1"/>
  <c r="K152" i="37"/>
  <c r="L152" i="37"/>
  <c r="O152" i="37"/>
  <c r="T152" i="37"/>
  <c r="C153" i="37"/>
  <c r="D153" i="37" s="1"/>
  <c r="F153" i="37"/>
  <c r="G153" i="37" s="1"/>
  <c r="I153" i="37"/>
  <c r="V153" i="37" s="1"/>
  <c r="K153" i="37"/>
  <c r="L153" i="37"/>
  <c r="O153" i="37"/>
  <c r="T153" i="37"/>
  <c r="C154" i="37"/>
  <c r="D154" i="37" s="1"/>
  <c r="F154" i="37"/>
  <c r="G154" i="37" s="1"/>
  <c r="I154" i="37"/>
  <c r="K154" i="37"/>
  <c r="L154" i="37"/>
  <c r="O154" i="37"/>
  <c r="T154" i="37"/>
  <c r="C155" i="37"/>
  <c r="D155" i="37" s="1"/>
  <c r="F155" i="37"/>
  <c r="G155" i="37" s="1"/>
  <c r="I155" i="37"/>
  <c r="K155" i="37"/>
  <c r="L155" i="37"/>
  <c r="O155" i="37"/>
  <c r="T155" i="37"/>
  <c r="C156" i="37"/>
  <c r="D156" i="37" s="1"/>
  <c r="F156" i="37"/>
  <c r="G156" i="37" s="1"/>
  <c r="I156" i="37"/>
  <c r="U156" i="37" s="1"/>
  <c r="K156" i="37"/>
  <c r="L156" i="37"/>
  <c r="O156" i="37"/>
  <c r="T156" i="37"/>
  <c r="C157" i="37"/>
  <c r="D157" i="37" s="1"/>
  <c r="F157" i="37"/>
  <c r="I157" i="37"/>
  <c r="U157" i="37" s="1"/>
  <c r="K157" i="37"/>
  <c r="L157" i="37"/>
  <c r="O157" i="37"/>
  <c r="T157" i="37"/>
  <c r="C158" i="37"/>
  <c r="D158" i="37" s="1"/>
  <c r="F158" i="37"/>
  <c r="G158" i="37" s="1"/>
  <c r="I158" i="37"/>
  <c r="V158" i="37" s="1"/>
  <c r="K158" i="37"/>
  <c r="L158" i="37"/>
  <c r="O158" i="37"/>
  <c r="T158" i="37"/>
  <c r="C159" i="37"/>
  <c r="D159" i="37" s="1"/>
  <c r="F159" i="37"/>
  <c r="G159" i="37" s="1"/>
  <c r="I159" i="37"/>
  <c r="K159" i="37"/>
  <c r="L159" i="37"/>
  <c r="O159" i="37"/>
  <c r="T159" i="37"/>
  <c r="C160" i="37"/>
  <c r="D160" i="37" s="1"/>
  <c r="F160" i="37"/>
  <c r="G160" i="37" s="1"/>
  <c r="I160" i="37"/>
  <c r="U160" i="37" s="1"/>
  <c r="K160" i="37"/>
  <c r="L160" i="37"/>
  <c r="O160" i="37"/>
  <c r="T160" i="37"/>
  <c r="C161" i="37"/>
  <c r="D161" i="37" s="1"/>
  <c r="F161" i="37"/>
  <c r="I161" i="37"/>
  <c r="U161" i="37" s="1"/>
  <c r="K161" i="37"/>
  <c r="L161" i="37"/>
  <c r="O161" i="37"/>
  <c r="T161" i="37"/>
  <c r="C162" i="37"/>
  <c r="D162" i="37" s="1"/>
  <c r="F162" i="37"/>
  <c r="G162" i="37" s="1"/>
  <c r="I162" i="37"/>
  <c r="V162" i="37" s="1"/>
  <c r="K162" i="37"/>
  <c r="L162" i="37"/>
  <c r="O162" i="37"/>
  <c r="T162" i="37"/>
  <c r="C163" i="37"/>
  <c r="D163" i="37" s="1"/>
  <c r="F163" i="37"/>
  <c r="G163" i="37" s="1"/>
  <c r="I163" i="37"/>
  <c r="K163" i="37"/>
  <c r="L163" i="37"/>
  <c r="O163" i="37"/>
  <c r="T163" i="37"/>
  <c r="C164" i="37"/>
  <c r="D164" i="37" s="1"/>
  <c r="F164" i="37"/>
  <c r="G164" i="37" s="1"/>
  <c r="I164" i="37"/>
  <c r="U164" i="37" s="1"/>
  <c r="K164" i="37"/>
  <c r="L164" i="37"/>
  <c r="O164" i="37"/>
  <c r="T164" i="37"/>
  <c r="C165" i="37"/>
  <c r="D165" i="37" s="1"/>
  <c r="F165" i="37"/>
  <c r="I165" i="37"/>
  <c r="U165" i="37" s="1"/>
  <c r="K165" i="37"/>
  <c r="L165" i="37"/>
  <c r="O165" i="37"/>
  <c r="T165" i="37"/>
  <c r="C166" i="37"/>
  <c r="D166" i="37" s="1"/>
  <c r="F166" i="37"/>
  <c r="G166" i="37" s="1"/>
  <c r="I166" i="37"/>
  <c r="V166" i="37" s="1"/>
  <c r="K166" i="37"/>
  <c r="L166" i="37"/>
  <c r="O166" i="37"/>
  <c r="T166" i="37"/>
  <c r="C167" i="37"/>
  <c r="D167" i="37" s="1"/>
  <c r="F167" i="37"/>
  <c r="G167" i="37" s="1"/>
  <c r="I167" i="37"/>
  <c r="K167" i="37"/>
  <c r="L167" i="37"/>
  <c r="O167" i="37"/>
  <c r="T167" i="37"/>
  <c r="C168" i="37"/>
  <c r="D168" i="37" s="1"/>
  <c r="F168" i="37"/>
  <c r="G168" i="37" s="1"/>
  <c r="I168" i="37"/>
  <c r="U168" i="37" s="1"/>
  <c r="K168" i="37"/>
  <c r="L168" i="37"/>
  <c r="O168" i="37"/>
  <c r="T168" i="37"/>
  <c r="C169" i="37"/>
  <c r="D169" i="37" s="1"/>
  <c r="F169" i="37"/>
  <c r="I169" i="37"/>
  <c r="V169" i="37" s="1"/>
  <c r="K169" i="37"/>
  <c r="L169" i="37"/>
  <c r="O169" i="37"/>
  <c r="T169" i="37"/>
  <c r="C170" i="37"/>
  <c r="D170" i="37" s="1"/>
  <c r="F170" i="37"/>
  <c r="G170" i="37" s="1"/>
  <c r="I170" i="37"/>
  <c r="V170" i="37" s="1"/>
  <c r="K170" i="37"/>
  <c r="L170" i="37"/>
  <c r="O170" i="37"/>
  <c r="T170" i="37"/>
  <c r="C171" i="37"/>
  <c r="D171" i="37" s="1"/>
  <c r="F171" i="37"/>
  <c r="G171" i="37" s="1"/>
  <c r="I171" i="37"/>
  <c r="K171" i="37"/>
  <c r="L171" i="37"/>
  <c r="O171" i="37"/>
  <c r="T171" i="37"/>
  <c r="C172" i="37"/>
  <c r="D172" i="37" s="1"/>
  <c r="F172" i="37"/>
  <c r="G172" i="37" s="1"/>
  <c r="I172" i="37"/>
  <c r="U172" i="37" s="1"/>
  <c r="K172" i="37"/>
  <c r="L172" i="37"/>
  <c r="O172" i="37"/>
  <c r="T172" i="37"/>
  <c r="C177" i="37"/>
  <c r="D177" i="37" s="1"/>
  <c r="F177" i="37"/>
  <c r="I177" i="37"/>
  <c r="U177" i="37" s="1"/>
  <c r="K177" i="37"/>
  <c r="L177" i="37"/>
  <c r="O177" i="37"/>
  <c r="T177" i="37"/>
  <c r="C178" i="37"/>
  <c r="D178" i="37" s="1"/>
  <c r="F178" i="37"/>
  <c r="G178" i="37" s="1"/>
  <c r="I178" i="37"/>
  <c r="V178" i="37" s="1"/>
  <c r="K178" i="37"/>
  <c r="L178" i="37"/>
  <c r="O178" i="37"/>
  <c r="T178" i="37"/>
  <c r="C180" i="37"/>
  <c r="D180" i="37" s="1"/>
  <c r="F180" i="37"/>
  <c r="G180" i="37" s="1"/>
  <c r="I180" i="37"/>
  <c r="K180" i="37"/>
  <c r="L180" i="37"/>
  <c r="O180" i="37"/>
  <c r="T180" i="37"/>
  <c r="C181" i="37"/>
  <c r="D181" i="37" s="1"/>
  <c r="F181" i="37"/>
  <c r="G181" i="37" s="1"/>
  <c r="I181" i="37"/>
  <c r="U181" i="37" s="1"/>
  <c r="K181" i="37"/>
  <c r="L181" i="37"/>
  <c r="O181" i="37"/>
  <c r="T181" i="37"/>
  <c r="C182" i="37"/>
  <c r="D182" i="37" s="1"/>
  <c r="F182" i="37"/>
  <c r="I182" i="37"/>
  <c r="U182" i="37" s="1"/>
  <c r="K182" i="37"/>
  <c r="L182" i="37"/>
  <c r="O182" i="37"/>
  <c r="T182" i="37"/>
  <c r="C183" i="37"/>
  <c r="D183" i="37" s="1"/>
  <c r="F183" i="37"/>
  <c r="G183" i="37" s="1"/>
  <c r="I183" i="37"/>
  <c r="V183" i="37" s="1"/>
  <c r="K183" i="37"/>
  <c r="L183" i="37"/>
  <c r="O183" i="37"/>
  <c r="T183" i="37"/>
  <c r="C185" i="37"/>
  <c r="D185" i="37" s="1"/>
  <c r="F185" i="37"/>
  <c r="G185" i="37" s="1"/>
  <c r="I185" i="37"/>
  <c r="K185" i="37"/>
  <c r="L185" i="37"/>
  <c r="O185" i="37"/>
  <c r="T185" i="37"/>
  <c r="C186" i="37"/>
  <c r="D186" i="37" s="1"/>
  <c r="F186" i="37"/>
  <c r="G186" i="37" s="1"/>
  <c r="I186" i="37"/>
  <c r="U186" i="37" s="1"/>
  <c r="K186" i="37"/>
  <c r="L186" i="37"/>
  <c r="O186" i="37"/>
  <c r="T186" i="37"/>
  <c r="C179" i="37"/>
  <c r="D179" i="37" s="1"/>
  <c r="F179" i="37"/>
  <c r="I179" i="37"/>
  <c r="V179" i="37" s="1"/>
  <c r="K179" i="37"/>
  <c r="L179" i="37"/>
  <c r="O179" i="37"/>
  <c r="T179" i="37"/>
  <c r="C184" i="37"/>
  <c r="D184" i="37" s="1"/>
  <c r="F184" i="37"/>
  <c r="G184" i="37" s="1"/>
  <c r="I184" i="37"/>
  <c r="V184" i="37" s="1"/>
  <c r="K184" i="37"/>
  <c r="L184" i="37"/>
  <c r="O184" i="37"/>
  <c r="T184" i="37"/>
  <c r="T86" i="37"/>
  <c r="O86" i="37"/>
  <c r="L86" i="37"/>
  <c r="K86" i="37"/>
  <c r="I86" i="37"/>
  <c r="V86" i="37" s="1"/>
  <c r="F86" i="37"/>
  <c r="G86" i="37" s="1"/>
  <c r="C86" i="37"/>
  <c r="D86" i="37" s="1"/>
  <c r="M85" i="37"/>
  <c r="A85" i="37" s="1"/>
  <c r="A84" i="37"/>
  <c r="A83" i="37"/>
  <c r="A82" i="37"/>
  <c r="C81" i="37"/>
  <c r="A81" i="37" s="1"/>
  <c r="A80" i="37"/>
  <c r="T28" i="35"/>
  <c r="O28" i="35"/>
  <c r="L28" i="35"/>
  <c r="K28" i="35"/>
  <c r="I28" i="35"/>
  <c r="V28" i="35" s="1"/>
  <c r="F28" i="35"/>
  <c r="G28" i="35" s="1"/>
  <c r="C28" i="35"/>
  <c r="M27" i="35"/>
  <c r="A27" i="35" s="1"/>
  <c r="A26" i="35"/>
  <c r="A25" i="35"/>
  <c r="A24" i="35"/>
  <c r="C23" i="35"/>
  <c r="A23" i="35" s="1"/>
  <c r="A22" i="35"/>
  <c r="M70" i="37"/>
  <c r="A70" i="37" s="1"/>
  <c r="A69" i="37"/>
  <c r="A68" i="37"/>
  <c r="A67" i="37"/>
  <c r="M60" i="37"/>
  <c r="A60" i="37" s="1"/>
  <c r="A59" i="37"/>
  <c r="A58" i="37"/>
  <c r="A57" i="37"/>
  <c r="M37" i="37"/>
  <c r="A37" i="37" s="1"/>
  <c r="A36" i="37"/>
  <c r="A35" i="37"/>
  <c r="A34" i="37"/>
  <c r="M19" i="37"/>
  <c r="A19" i="37" s="1"/>
  <c r="A18" i="37"/>
  <c r="A17" i="37"/>
  <c r="A16" i="37"/>
  <c r="C9" i="37"/>
  <c r="D9" i="37" s="1"/>
  <c r="F9" i="37"/>
  <c r="I9" i="37"/>
  <c r="U9" i="37" s="1"/>
  <c r="K9" i="37"/>
  <c r="L9" i="37"/>
  <c r="O9" i="37"/>
  <c r="T9" i="37"/>
  <c r="C10" i="37"/>
  <c r="D10" i="37" s="1"/>
  <c r="F10" i="37"/>
  <c r="G10" i="37" s="1"/>
  <c r="I10" i="37"/>
  <c r="U10" i="37" s="1"/>
  <c r="K10" i="37"/>
  <c r="L10" i="37"/>
  <c r="O10" i="37"/>
  <c r="T10" i="37"/>
  <c r="C11" i="37"/>
  <c r="F11" i="37"/>
  <c r="G11" i="37" s="1"/>
  <c r="I11" i="37"/>
  <c r="K11" i="37"/>
  <c r="L11" i="37"/>
  <c r="O11" i="37"/>
  <c r="T11" i="37"/>
  <c r="C12" i="37"/>
  <c r="D12" i="37" s="1"/>
  <c r="F12" i="37"/>
  <c r="G12" i="37" s="1"/>
  <c r="I12" i="37"/>
  <c r="U12" i="37" s="1"/>
  <c r="K12" i="37"/>
  <c r="L12" i="37"/>
  <c r="O12" i="37"/>
  <c r="T12" i="37"/>
  <c r="C13" i="37"/>
  <c r="D13" i="37" s="1"/>
  <c r="F13" i="37"/>
  <c r="I13" i="37"/>
  <c r="V13" i="37" s="1"/>
  <c r="K13" i="37"/>
  <c r="L13" i="37"/>
  <c r="O13" i="37"/>
  <c r="T13" i="37"/>
  <c r="C14" i="37"/>
  <c r="D14" i="37" s="1"/>
  <c r="F14" i="37"/>
  <c r="G14" i="37" s="1"/>
  <c r="I14" i="37"/>
  <c r="U14" i="37" s="1"/>
  <c r="K14" i="37"/>
  <c r="L14" i="37"/>
  <c r="O14" i="37"/>
  <c r="T14" i="37"/>
  <c r="C15" i="37"/>
  <c r="F15" i="37"/>
  <c r="G15" i="37" s="1"/>
  <c r="I15" i="37"/>
  <c r="K15" i="37"/>
  <c r="L15" i="37"/>
  <c r="O15" i="37"/>
  <c r="T15" i="37"/>
  <c r="C20" i="37"/>
  <c r="D20" i="37" s="1"/>
  <c r="F20" i="37"/>
  <c r="G20" i="37" s="1"/>
  <c r="I20" i="37"/>
  <c r="U20" i="37" s="1"/>
  <c r="K20" i="37"/>
  <c r="L20" i="37"/>
  <c r="O20" i="37"/>
  <c r="T20" i="37"/>
  <c r="C21" i="37"/>
  <c r="D21" i="37" s="1"/>
  <c r="F21" i="37"/>
  <c r="I21" i="37"/>
  <c r="U21" i="37" s="1"/>
  <c r="K21" i="37"/>
  <c r="L21" i="37"/>
  <c r="O21" i="37"/>
  <c r="T21" i="37"/>
  <c r="C22" i="37"/>
  <c r="D22" i="37" s="1"/>
  <c r="F22" i="37"/>
  <c r="G22" i="37" s="1"/>
  <c r="I22" i="37"/>
  <c r="U22" i="37" s="1"/>
  <c r="K22" i="37"/>
  <c r="L22" i="37"/>
  <c r="O22" i="37"/>
  <c r="T22" i="37"/>
  <c r="C23" i="37"/>
  <c r="F23" i="37"/>
  <c r="G23" i="37" s="1"/>
  <c r="I23" i="37"/>
  <c r="K23" i="37"/>
  <c r="L23" i="37"/>
  <c r="O23" i="37"/>
  <c r="T23" i="37"/>
  <c r="C24" i="37"/>
  <c r="D24" i="37" s="1"/>
  <c r="F24" i="37"/>
  <c r="G24" i="37" s="1"/>
  <c r="I24" i="37"/>
  <c r="U24" i="37" s="1"/>
  <c r="K24" i="37"/>
  <c r="L24" i="37"/>
  <c r="O24" i="37"/>
  <c r="T24" i="37"/>
  <c r="C25" i="37"/>
  <c r="D25" i="37" s="1"/>
  <c r="F25" i="37"/>
  <c r="I25" i="37"/>
  <c r="U25" i="37" s="1"/>
  <c r="K25" i="37"/>
  <c r="L25" i="37"/>
  <c r="O25" i="37"/>
  <c r="T25" i="37"/>
  <c r="C26" i="37"/>
  <c r="F26" i="37"/>
  <c r="G26" i="37" s="1"/>
  <c r="I26" i="37"/>
  <c r="K26" i="37"/>
  <c r="L26" i="37"/>
  <c r="O26" i="37"/>
  <c r="T26" i="37"/>
  <c r="C27" i="37"/>
  <c r="D27" i="37" s="1"/>
  <c r="F27" i="37"/>
  <c r="G27" i="37" s="1"/>
  <c r="I27" i="37"/>
  <c r="U27" i="37" s="1"/>
  <c r="K27" i="37"/>
  <c r="L27" i="37"/>
  <c r="O27" i="37"/>
  <c r="T27" i="37"/>
  <c r="C28" i="37"/>
  <c r="D28" i="37" s="1"/>
  <c r="F28" i="37"/>
  <c r="G28" i="37" s="1"/>
  <c r="I28" i="37"/>
  <c r="V28" i="37" s="1"/>
  <c r="K28" i="37"/>
  <c r="L28" i="37"/>
  <c r="O28" i="37"/>
  <c r="T28" i="37"/>
  <c r="C29" i="37"/>
  <c r="D29" i="37" s="1"/>
  <c r="F29" i="37"/>
  <c r="I29" i="37"/>
  <c r="U29" i="37" s="1"/>
  <c r="K29" i="37"/>
  <c r="L29" i="37"/>
  <c r="O29" i="37"/>
  <c r="T29" i="37"/>
  <c r="C30" i="37"/>
  <c r="D30" i="37" s="1"/>
  <c r="F30" i="37"/>
  <c r="G30" i="37" s="1"/>
  <c r="I30" i="37"/>
  <c r="K30" i="37"/>
  <c r="L30" i="37"/>
  <c r="O30" i="37"/>
  <c r="T30" i="37"/>
  <c r="C31" i="37"/>
  <c r="D31" i="37" s="1"/>
  <c r="F31" i="37"/>
  <c r="G31" i="37" s="1"/>
  <c r="I31" i="37"/>
  <c r="U31" i="37" s="1"/>
  <c r="K31" i="37"/>
  <c r="L31" i="37"/>
  <c r="O31" i="37"/>
  <c r="T31" i="37"/>
  <c r="C32" i="37"/>
  <c r="D32" i="37" s="1"/>
  <c r="F32" i="37"/>
  <c r="G32" i="37" s="1"/>
  <c r="I32" i="37"/>
  <c r="U32" i="37" s="1"/>
  <c r="K32" i="37"/>
  <c r="L32" i="37"/>
  <c r="O32" i="37"/>
  <c r="T32" i="37"/>
  <c r="C33" i="37"/>
  <c r="D33" i="37" s="1"/>
  <c r="F33" i="37"/>
  <c r="I33" i="37"/>
  <c r="U33" i="37" s="1"/>
  <c r="K33" i="37"/>
  <c r="L33" i="37"/>
  <c r="O33" i="37"/>
  <c r="T33" i="37"/>
  <c r="C38" i="37"/>
  <c r="D38" i="37" s="1"/>
  <c r="F38" i="37"/>
  <c r="G38" i="37" s="1"/>
  <c r="I38" i="37"/>
  <c r="K38" i="37"/>
  <c r="L38" i="37"/>
  <c r="O38" i="37"/>
  <c r="T38" i="37"/>
  <c r="C39" i="37"/>
  <c r="D39" i="37" s="1"/>
  <c r="F39" i="37"/>
  <c r="G39" i="37" s="1"/>
  <c r="I39" i="37"/>
  <c r="U39" i="37" s="1"/>
  <c r="K39" i="37"/>
  <c r="L39" i="37"/>
  <c r="O39" i="37"/>
  <c r="T39" i="37"/>
  <c r="C40" i="37"/>
  <c r="D40" i="37" s="1"/>
  <c r="F40" i="37"/>
  <c r="G40" i="37" s="1"/>
  <c r="I40" i="37"/>
  <c r="U40" i="37" s="1"/>
  <c r="K40" i="37"/>
  <c r="L40" i="37"/>
  <c r="O40" i="37"/>
  <c r="T40" i="37"/>
  <c r="C41" i="37"/>
  <c r="D41" i="37" s="1"/>
  <c r="F41" i="37"/>
  <c r="I41" i="37"/>
  <c r="V41" i="37" s="1"/>
  <c r="K41" i="37"/>
  <c r="L41" i="37"/>
  <c r="O41" i="37"/>
  <c r="T41" i="37"/>
  <c r="C42" i="37"/>
  <c r="D42" i="37" s="1"/>
  <c r="F42" i="37"/>
  <c r="G42" i="37" s="1"/>
  <c r="I42" i="37"/>
  <c r="K42" i="37"/>
  <c r="L42" i="37"/>
  <c r="O42" i="37"/>
  <c r="T42" i="37"/>
  <c r="C43" i="37"/>
  <c r="D43" i="37" s="1"/>
  <c r="F43" i="37"/>
  <c r="G43" i="37" s="1"/>
  <c r="I43" i="37"/>
  <c r="U43" i="37" s="1"/>
  <c r="K43" i="37"/>
  <c r="L43" i="37"/>
  <c r="O43" i="37"/>
  <c r="T43" i="37"/>
  <c r="C44" i="37"/>
  <c r="D44" i="37" s="1"/>
  <c r="F44" i="37"/>
  <c r="G44" i="37" s="1"/>
  <c r="I44" i="37"/>
  <c r="U44" i="37" s="1"/>
  <c r="K44" i="37"/>
  <c r="L44" i="37"/>
  <c r="O44" i="37"/>
  <c r="T44" i="37"/>
  <c r="C45" i="37"/>
  <c r="D45" i="37" s="1"/>
  <c r="F45" i="37"/>
  <c r="I45" i="37"/>
  <c r="U45" i="37" s="1"/>
  <c r="K45" i="37"/>
  <c r="L45" i="37"/>
  <c r="O45" i="37"/>
  <c r="T45" i="37"/>
  <c r="V45" i="37" s="1"/>
  <c r="C46" i="37"/>
  <c r="D46" i="37" s="1"/>
  <c r="F46" i="37"/>
  <c r="G46" i="37" s="1"/>
  <c r="I46" i="37"/>
  <c r="K46" i="37"/>
  <c r="L46" i="37"/>
  <c r="O46" i="37"/>
  <c r="T46" i="37"/>
  <c r="C47" i="37"/>
  <c r="D47" i="37" s="1"/>
  <c r="F47" i="37"/>
  <c r="G47" i="37" s="1"/>
  <c r="I47" i="37"/>
  <c r="U47" i="37" s="1"/>
  <c r="K47" i="37"/>
  <c r="L47" i="37"/>
  <c r="O47" i="37"/>
  <c r="T47" i="37"/>
  <c r="C48" i="37"/>
  <c r="D48" i="37" s="1"/>
  <c r="F48" i="37"/>
  <c r="G48" i="37" s="1"/>
  <c r="I48" i="37"/>
  <c r="U48" i="37" s="1"/>
  <c r="K48" i="37"/>
  <c r="L48" i="37"/>
  <c r="O48" i="37"/>
  <c r="T48" i="37"/>
  <c r="C49" i="37"/>
  <c r="D49" i="37" s="1"/>
  <c r="F49" i="37"/>
  <c r="I49" i="37"/>
  <c r="V49" i="37" s="1"/>
  <c r="K49" i="37"/>
  <c r="L49" i="37"/>
  <c r="O49" i="37"/>
  <c r="T49" i="37"/>
  <c r="C50" i="37"/>
  <c r="F50" i="37"/>
  <c r="G50" i="37" s="1"/>
  <c r="I50" i="37"/>
  <c r="K50" i="37"/>
  <c r="L50" i="37"/>
  <c r="O50" i="37"/>
  <c r="T50" i="37"/>
  <c r="C51" i="37"/>
  <c r="D51" i="37" s="1"/>
  <c r="F51" i="37"/>
  <c r="G51" i="37" s="1"/>
  <c r="I51" i="37"/>
  <c r="U51" i="37" s="1"/>
  <c r="K51" i="37"/>
  <c r="L51" i="37"/>
  <c r="O51" i="37"/>
  <c r="T51" i="37"/>
  <c r="C52" i="37"/>
  <c r="D52" i="37" s="1"/>
  <c r="F52" i="37"/>
  <c r="G52" i="37" s="1"/>
  <c r="I52" i="37"/>
  <c r="V52" i="37" s="1"/>
  <c r="K52" i="37"/>
  <c r="L52" i="37"/>
  <c r="O52" i="37"/>
  <c r="T52" i="37"/>
  <c r="C53" i="37"/>
  <c r="D53" i="37" s="1"/>
  <c r="F53" i="37"/>
  <c r="I53" i="37"/>
  <c r="U53" i="37" s="1"/>
  <c r="K53" i="37"/>
  <c r="L53" i="37"/>
  <c r="O53" i="37"/>
  <c r="T53" i="37"/>
  <c r="C54" i="37"/>
  <c r="D54" i="37" s="1"/>
  <c r="F54" i="37"/>
  <c r="G54" i="37" s="1"/>
  <c r="I54" i="37"/>
  <c r="K54" i="37"/>
  <c r="L54" i="37"/>
  <c r="O54" i="37"/>
  <c r="T54" i="37"/>
  <c r="C55" i="37"/>
  <c r="D55" i="37" s="1"/>
  <c r="F55" i="37"/>
  <c r="G55" i="37" s="1"/>
  <c r="I55" i="37"/>
  <c r="U55" i="37" s="1"/>
  <c r="K55" i="37"/>
  <c r="L55" i="37"/>
  <c r="O55" i="37"/>
  <c r="T55" i="37"/>
  <c r="C56" i="37"/>
  <c r="D56" i="37" s="1"/>
  <c r="F56" i="37"/>
  <c r="G56" i="37" s="1"/>
  <c r="I56" i="37"/>
  <c r="V56" i="37" s="1"/>
  <c r="K56" i="37"/>
  <c r="L56" i="37"/>
  <c r="O56" i="37"/>
  <c r="T56" i="37"/>
  <c r="C61" i="37"/>
  <c r="D61" i="37" s="1"/>
  <c r="F61" i="37"/>
  <c r="I61" i="37"/>
  <c r="U61" i="37" s="1"/>
  <c r="K61" i="37"/>
  <c r="L61" i="37"/>
  <c r="O61" i="37"/>
  <c r="T61" i="37"/>
  <c r="C62" i="37"/>
  <c r="D62" i="37" s="1"/>
  <c r="F62" i="37"/>
  <c r="G62" i="37" s="1"/>
  <c r="I62" i="37"/>
  <c r="K62" i="37"/>
  <c r="L62" i="37"/>
  <c r="O62" i="37"/>
  <c r="T62" i="37"/>
  <c r="C63" i="37"/>
  <c r="D63" i="37" s="1"/>
  <c r="F63" i="37"/>
  <c r="G63" i="37" s="1"/>
  <c r="I63" i="37"/>
  <c r="U63" i="37" s="1"/>
  <c r="K63" i="37"/>
  <c r="L63" i="37"/>
  <c r="O63" i="37"/>
  <c r="T63" i="37"/>
  <c r="C64" i="37"/>
  <c r="D64" i="37" s="1"/>
  <c r="F64" i="37"/>
  <c r="G64" i="37" s="1"/>
  <c r="I64" i="37"/>
  <c r="U64" i="37" s="1"/>
  <c r="K64" i="37"/>
  <c r="L64" i="37"/>
  <c r="O64" i="37"/>
  <c r="T64" i="37"/>
  <c r="C65" i="37"/>
  <c r="D65" i="37" s="1"/>
  <c r="F65" i="37"/>
  <c r="I65" i="37"/>
  <c r="V65" i="37" s="1"/>
  <c r="K65" i="37"/>
  <c r="L65" i="37"/>
  <c r="O65" i="37"/>
  <c r="T65" i="37"/>
  <c r="C66" i="37"/>
  <c r="D66" i="37" s="1"/>
  <c r="F66" i="37"/>
  <c r="G66" i="37" s="1"/>
  <c r="I66" i="37"/>
  <c r="K66" i="37"/>
  <c r="L66" i="37"/>
  <c r="O66" i="37"/>
  <c r="T66" i="37"/>
  <c r="C71" i="37"/>
  <c r="D71" i="37" s="1"/>
  <c r="F71" i="37"/>
  <c r="G71" i="37" s="1"/>
  <c r="I71" i="37"/>
  <c r="U71" i="37" s="1"/>
  <c r="K71" i="37"/>
  <c r="L71" i="37"/>
  <c r="O71" i="37"/>
  <c r="T71" i="37"/>
  <c r="C72" i="37"/>
  <c r="D72" i="37" s="1"/>
  <c r="F72" i="37"/>
  <c r="G72" i="37" s="1"/>
  <c r="I72" i="37"/>
  <c r="U72" i="37" s="1"/>
  <c r="K72" i="37"/>
  <c r="L72" i="37"/>
  <c r="O72" i="37"/>
  <c r="T72" i="37"/>
  <c r="C73" i="37"/>
  <c r="D73" i="37" s="1"/>
  <c r="F73" i="37"/>
  <c r="I73" i="37"/>
  <c r="V73" i="37" s="1"/>
  <c r="K73" i="37"/>
  <c r="L73" i="37"/>
  <c r="O73" i="37"/>
  <c r="T73" i="37"/>
  <c r="C74" i="37"/>
  <c r="F74" i="37"/>
  <c r="G74" i="37" s="1"/>
  <c r="I74" i="37"/>
  <c r="K74" i="37"/>
  <c r="L74" i="37"/>
  <c r="O74" i="37"/>
  <c r="T74" i="37"/>
  <c r="C77" i="37"/>
  <c r="D77" i="37" s="1"/>
  <c r="F77" i="37"/>
  <c r="G77" i="37" s="1"/>
  <c r="I77" i="37"/>
  <c r="U77" i="37" s="1"/>
  <c r="K77" i="37"/>
  <c r="L77" i="37"/>
  <c r="O77" i="37"/>
  <c r="T77" i="37"/>
  <c r="C78" i="37"/>
  <c r="D78" i="37" s="1"/>
  <c r="F78" i="37"/>
  <c r="G78" i="37" s="1"/>
  <c r="I78" i="37"/>
  <c r="U78" i="37" s="1"/>
  <c r="K78" i="37"/>
  <c r="L78" i="37"/>
  <c r="O78" i="37"/>
  <c r="T78" i="37"/>
  <c r="C75" i="37"/>
  <c r="D75" i="37" s="1"/>
  <c r="F75" i="37"/>
  <c r="I75" i="37"/>
  <c r="U75" i="37" s="1"/>
  <c r="K75" i="37"/>
  <c r="L75" i="37"/>
  <c r="O75" i="37"/>
  <c r="T75" i="37"/>
  <c r="C76" i="37"/>
  <c r="D76" i="37" s="1"/>
  <c r="F76" i="37"/>
  <c r="G76" i="37" s="1"/>
  <c r="I76" i="37"/>
  <c r="K76" i="37"/>
  <c r="L76" i="37"/>
  <c r="O76" i="37"/>
  <c r="T76" i="37"/>
  <c r="M7" i="37"/>
  <c r="A7" i="37" s="1"/>
  <c r="A6" i="37"/>
  <c r="A5" i="37"/>
  <c r="A4" i="37"/>
  <c r="C3" i="37"/>
  <c r="A3" i="37" s="1"/>
  <c r="A2" i="37"/>
  <c r="T8" i="37"/>
  <c r="O8" i="37"/>
  <c r="L8" i="37"/>
  <c r="K8" i="37"/>
  <c r="I8" i="37"/>
  <c r="U8" i="37" s="1"/>
  <c r="F8" i="37"/>
  <c r="G8" i="37" s="1"/>
  <c r="C8" i="37"/>
  <c r="D8" i="37" s="1"/>
  <c r="M620" i="32"/>
  <c r="A620" i="32" s="1"/>
  <c r="A619" i="32"/>
  <c r="A618" i="32"/>
  <c r="A617" i="32"/>
  <c r="M575" i="32"/>
  <c r="A575" i="32"/>
  <c r="A574" i="32"/>
  <c r="A573" i="32"/>
  <c r="A572" i="32"/>
  <c r="M527" i="32"/>
  <c r="A527" i="32" s="1"/>
  <c r="A526" i="32"/>
  <c r="A525" i="32"/>
  <c r="A524" i="32"/>
  <c r="M483" i="32"/>
  <c r="A483" i="32" s="1"/>
  <c r="A482" i="32"/>
  <c r="A481" i="32"/>
  <c r="A480" i="32"/>
  <c r="C451" i="32"/>
  <c r="D451" i="32" s="1"/>
  <c r="F451" i="32"/>
  <c r="G451" i="32"/>
  <c r="I451" i="32"/>
  <c r="K451" i="32"/>
  <c r="M451" i="32" s="1"/>
  <c r="L451" i="32"/>
  <c r="O451" i="32"/>
  <c r="T451" i="32"/>
  <c r="C452" i="32"/>
  <c r="F452" i="32"/>
  <c r="G452" i="32"/>
  <c r="I452" i="32"/>
  <c r="U452" i="32" s="1"/>
  <c r="K452" i="32"/>
  <c r="M452" i="32" s="1"/>
  <c r="L452" i="32"/>
  <c r="O452" i="32"/>
  <c r="T452" i="32"/>
  <c r="C453" i="32"/>
  <c r="D453" i="32" s="1"/>
  <c r="F453" i="32"/>
  <c r="I453" i="32"/>
  <c r="K453" i="32"/>
  <c r="L453" i="32"/>
  <c r="O453" i="32"/>
  <c r="T453" i="32"/>
  <c r="U453" i="32"/>
  <c r="V453" i="32"/>
  <c r="C454" i="32"/>
  <c r="D454" i="32" s="1"/>
  <c r="F454" i="32"/>
  <c r="G454" i="32" s="1"/>
  <c r="I454" i="32"/>
  <c r="V454" i="32" s="1"/>
  <c r="K454" i="32"/>
  <c r="L454" i="32"/>
  <c r="O454" i="32"/>
  <c r="T454" i="32"/>
  <c r="U454" i="32"/>
  <c r="C455" i="32"/>
  <c r="D455" i="32"/>
  <c r="F455" i="32"/>
  <c r="G455" i="32"/>
  <c r="I455" i="32"/>
  <c r="K455" i="32"/>
  <c r="M455" i="32" s="1"/>
  <c r="L455" i="32"/>
  <c r="O455" i="32"/>
  <c r="T455" i="32"/>
  <c r="C456" i="32"/>
  <c r="D456" i="32" s="1"/>
  <c r="F456" i="32"/>
  <c r="G456" i="32"/>
  <c r="I456" i="32"/>
  <c r="K456" i="32"/>
  <c r="L456" i="32"/>
  <c r="M456" i="32"/>
  <c r="O456" i="32"/>
  <c r="T456" i="32"/>
  <c r="C457" i="32"/>
  <c r="D457" i="32"/>
  <c r="F457" i="32"/>
  <c r="G457" i="32"/>
  <c r="I457" i="32"/>
  <c r="U457" i="32" s="1"/>
  <c r="K457" i="32"/>
  <c r="M457" i="32" s="1"/>
  <c r="L457" i="32"/>
  <c r="O457" i="32"/>
  <c r="T457" i="32"/>
  <c r="V457" i="32"/>
  <c r="C458" i="32"/>
  <c r="D458" i="32"/>
  <c r="F458" i="32"/>
  <c r="G458" i="32" s="1"/>
  <c r="I458" i="32"/>
  <c r="V458" i="32" s="1"/>
  <c r="K458" i="32"/>
  <c r="L458" i="32"/>
  <c r="O458" i="32"/>
  <c r="T458" i="32"/>
  <c r="C459" i="32"/>
  <c r="D459" i="32" s="1"/>
  <c r="F459" i="32"/>
  <c r="G459" i="32"/>
  <c r="I459" i="32"/>
  <c r="K459" i="32"/>
  <c r="M459" i="32" s="1"/>
  <c r="L459" i="32"/>
  <c r="O459" i="32"/>
  <c r="T459" i="32"/>
  <c r="C460" i="32"/>
  <c r="F460" i="32"/>
  <c r="G460" i="32"/>
  <c r="I460" i="32"/>
  <c r="U460" i="32" s="1"/>
  <c r="K460" i="32"/>
  <c r="M460" i="32" s="1"/>
  <c r="L460" i="32"/>
  <c r="O460" i="32"/>
  <c r="T460" i="32"/>
  <c r="C461" i="32"/>
  <c r="D461" i="32" s="1"/>
  <c r="F461" i="32"/>
  <c r="I461" i="32"/>
  <c r="K461" i="32"/>
  <c r="L461" i="32"/>
  <c r="O461" i="32"/>
  <c r="T461" i="32"/>
  <c r="U461" i="32"/>
  <c r="V461" i="32"/>
  <c r="C462" i="32"/>
  <c r="D462" i="32" s="1"/>
  <c r="F462" i="32"/>
  <c r="G462" i="32" s="1"/>
  <c r="I462" i="32"/>
  <c r="V462" i="32" s="1"/>
  <c r="K462" i="32"/>
  <c r="L462" i="32"/>
  <c r="O462" i="32"/>
  <c r="T462" i="32"/>
  <c r="U462" i="32"/>
  <c r="C463" i="32"/>
  <c r="F463" i="32"/>
  <c r="G463" i="32" s="1"/>
  <c r="I463" i="32"/>
  <c r="K463" i="32"/>
  <c r="L463" i="32"/>
  <c r="O463" i="32"/>
  <c r="T463" i="32"/>
  <c r="C464" i="32"/>
  <c r="D464" i="32" s="1"/>
  <c r="F464" i="32"/>
  <c r="G464" i="32" s="1"/>
  <c r="I464" i="32"/>
  <c r="K464" i="32"/>
  <c r="L464" i="32"/>
  <c r="M464" i="32" s="1"/>
  <c r="O464" i="32"/>
  <c r="T464" i="32"/>
  <c r="C465" i="32"/>
  <c r="D465" i="32" s="1"/>
  <c r="F465" i="32"/>
  <c r="G465" i="32" s="1"/>
  <c r="I465" i="32"/>
  <c r="V465" i="32" s="1"/>
  <c r="K465" i="32"/>
  <c r="M465" i="32" s="1"/>
  <c r="L465" i="32"/>
  <c r="O465" i="32"/>
  <c r="T465" i="32"/>
  <c r="U465" i="32"/>
  <c r="C466" i="32"/>
  <c r="D466" i="32" s="1"/>
  <c r="F466" i="32"/>
  <c r="G466" i="32" s="1"/>
  <c r="I466" i="32"/>
  <c r="V466" i="32" s="1"/>
  <c r="K466" i="32"/>
  <c r="M466" i="32" s="1"/>
  <c r="L466" i="32"/>
  <c r="O466" i="32"/>
  <c r="T466" i="32"/>
  <c r="U466" i="32"/>
  <c r="C467" i="32"/>
  <c r="D467" i="32" s="1"/>
  <c r="F467" i="32"/>
  <c r="G467" i="32" s="1"/>
  <c r="I467" i="32"/>
  <c r="K467" i="32"/>
  <c r="L467" i="32"/>
  <c r="O467" i="32"/>
  <c r="T467" i="32"/>
  <c r="C468" i="32"/>
  <c r="F468" i="32"/>
  <c r="G468" i="32" s="1"/>
  <c r="I468" i="32"/>
  <c r="U468" i="32" s="1"/>
  <c r="K468" i="32"/>
  <c r="M468" i="32" s="1"/>
  <c r="L468" i="32"/>
  <c r="O468" i="32"/>
  <c r="T468" i="32"/>
  <c r="V468" i="32"/>
  <c r="C469" i="32"/>
  <c r="D469" i="32"/>
  <c r="F469" i="32"/>
  <c r="I469" i="32"/>
  <c r="U469" i="32" s="1"/>
  <c r="K469" i="32"/>
  <c r="L469" i="32"/>
  <c r="M469" i="32" s="1"/>
  <c r="O469" i="32"/>
  <c r="T469" i="32"/>
  <c r="C470" i="32"/>
  <c r="D470" i="32"/>
  <c r="F470" i="32"/>
  <c r="G470" i="32" s="1"/>
  <c r="I470" i="32"/>
  <c r="V470" i="32" s="1"/>
  <c r="K470" i="32"/>
  <c r="L470" i="32"/>
  <c r="O470" i="32"/>
  <c r="T470" i="32"/>
  <c r="C471" i="32"/>
  <c r="D471" i="32" s="1"/>
  <c r="F471" i="32"/>
  <c r="G471" i="32" s="1"/>
  <c r="I471" i="32"/>
  <c r="K471" i="32"/>
  <c r="L471" i="32"/>
  <c r="O471" i="32"/>
  <c r="T471" i="32"/>
  <c r="C472" i="32"/>
  <c r="D472" i="32" s="1"/>
  <c r="F472" i="32"/>
  <c r="G472" i="32" s="1"/>
  <c r="I472" i="32"/>
  <c r="K472" i="32"/>
  <c r="L472" i="32"/>
  <c r="M472" i="32" s="1"/>
  <c r="O472" i="32"/>
  <c r="T472" i="32"/>
  <c r="C473" i="32"/>
  <c r="D473" i="32" s="1"/>
  <c r="F473" i="32"/>
  <c r="I473" i="32"/>
  <c r="K473" i="32"/>
  <c r="L473" i="32"/>
  <c r="O473" i="32"/>
  <c r="T473" i="32"/>
  <c r="U473" i="32"/>
  <c r="V473" i="32"/>
  <c r="C474" i="32"/>
  <c r="D474" i="32" s="1"/>
  <c r="F474" i="32"/>
  <c r="G474" i="32" s="1"/>
  <c r="I474" i="32"/>
  <c r="K474" i="32"/>
  <c r="L474" i="32"/>
  <c r="O474" i="32"/>
  <c r="T474" i="32"/>
  <c r="C475" i="32"/>
  <c r="D475" i="32"/>
  <c r="F475" i="32"/>
  <c r="G475" i="32"/>
  <c r="I475" i="32"/>
  <c r="K475" i="32"/>
  <c r="M475" i="32" s="1"/>
  <c r="L475" i="32"/>
  <c r="O475" i="32"/>
  <c r="T475" i="32"/>
  <c r="C476" i="32"/>
  <c r="F476" i="32"/>
  <c r="G476" i="32" s="1"/>
  <c r="I476" i="32"/>
  <c r="U476" i="32" s="1"/>
  <c r="K476" i="32"/>
  <c r="L476" i="32"/>
  <c r="M476" i="32" s="1"/>
  <c r="O476" i="32"/>
  <c r="T476" i="32"/>
  <c r="V476" i="32"/>
  <c r="C477" i="32"/>
  <c r="D477" i="32"/>
  <c r="F477" i="32"/>
  <c r="I477" i="32"/>
  <c r="U477" i="32" s="1"/>
  <c r="K477" i="32"/>
  <c r="L477" i="32"/>
  <c r="O477" i="32"/>
  <c r="T477" i="32"/>
  <c r="C478" i="32"/>
  <c r="D478" i="32"/>
  <c r="F478" i="32"/>
  <c r="G478" i="32" s="1"/>
  <c r="I478" i="32"/>
  <c r="V478" i="32" s="1"/>
  <c r="K478" i="32"/>
  <c r="L478" i="32"/>
  <c r="O478" i="32"/>
  <c r="T478" i="32"/>
  <c r="C479" i="32"/>
  <c r="D479" i="32" s="1"/>
  <c r="F479" i="32"/>
  <c r="G479" i="32"/>
  <c r="I479" i="32"/>
  <c r="U479" i="32" s="1"/>
  <c r="K479" i="32"/>
  <c r="M479" i="32" s="1"/>
  <c r="L479" i="32"/>
  <c r="O479" i="32"/>
  <c r="T479" i="32"/>
  <c r="V479" i="32"/>
  <c r="C484" i="32"/>
  <c r="D484" i="32" s="1"/>
  <c r="F484" i="32"/>
  <c r="G484" i="32"/>
  <c r="I484" i="32"/>
  <c r="U484" i="32" s="1"/>
  <c r="K484" i="32"/>
  <c r="L484" i="32"/>
  <c r="M484" i="32"/>
  <c r="O484" i="32"/>
  <c r="T484" i="32"/>
  <c r="C485" i="32"/>
  <c r="D485" i="32" s="1"/>
  <c r="F485" i="32"/>
  <c r="I485" i="32"/>
  <c r="K485" i="32"/>
  <c r="L485" i="32"/>
  <c r="O485" i="32"/>
  <c r="T485" i="32"/>
  <c r="U485" i="32"/>
  <c r="V485" i="32"/>
  <c r="C486" i="32"/>
  <c r="D486" i="32" s="1"/>
  <c r="F486" i="32"/>
  <c r="G486" i="32" s="1"/>
  <c r="I486" i="32"/>
  <c r="K486" i="32"/>
  <c r="L486" i="32"/>
  <c r="O486" i="32"/>
  <c r="T486" i="32"/>
  <c r="C487" i="32"/>
  <c r="D487" i="32" s="1"/>
  <c r="F487" i="32"/>
  <c r="G487" i="32" s="1"/>
  <c r="I487" i="32"/>
  <c r="K487" i="32"/>
  <c r="L487" i="32"/>
  <c r="O487" i="32"/>
  <c r="T487" i="32"/>
  <c r="C488" i="32"/>
  <c r="F488" i="32"/>
  <c r="G488" i="32" s="1"/>
  <c r="I488" i="32"/>
  <c r="K488" i="32"/>
  <c r="L488" i="32"/>
  <c r="O488" i="32"/>
  <c r="T488" i="32"/>
  <c r="U488" i="32"/>
  <c r="V488" i="32"/>
  <c r="C489" i="32"/>
  <c r="D489" i="32" s="1"/>
  <c r="F489" i="32"/>
  <c r="I489" i="32"/>
  <c r="V489" i="32" s="1"/>
  <c r="K489" i="32"/>
  <c r="M489" i="32" s="1"/>
  <c r="L489" i="32"/>
  <c r="O489" i="32"/>
  <c r="T489" i="32"/>
  <c r="U489" i="32"/>
  <c r="C490" i="32"/>
  <c r="D490" i="32" s="1"/>
  <c r="F490" i="32"/>
  <c r="G490" i="32" s="1"/>
  <c r="I490" i="32"/>
  <c r="V490" i="32" s="1"/>
  <c r="K490" i="32"/>
  <c r="L490" i="32"/>
  <c r="O490" i="32"/>
  <c r="T490" i="32"/>
  <c r="C491" i="32"/>
  <c r="D491" i="32" s="1"/>
  <c r="F491" i="32"/>
  <c r="G491" i="32"/>
  <c r="I491" i="32"/>
  <c r="U491" i="32" s="1"/>
  <c r="K491" i="32"/>
  <c r="M491" i="32" s="1"/>
  <c r="L491" i="32"/>
  <c r="O491" i="32"/>
  <c r="T491" i="32"/>
  <c r="V491" i="32"/>
  <c r="C492" i="32"/>
  <c r="D492" i="32" s="1"/>
  <c r="F492" i="32"/>
  <c r="G492" i="32"/>
  <c r="I492" i="32"/>
  <c r="U492" i="32" s="1"/>
  <c r="K492" i="32"/>
  <c r="L492" i="32"/>
  <c r="M492" i="32"/>
  <c r="O492" i="32"/>
  <c r="T492" i="32"/>
  <c r="C493" i="32"/>
  <c r="D493" i="32" s="1"/>
  <c r="F493" i="32"/>
  <c r="I493" i="32"/>
  <c r="K493" i="32"/>
  <c r="L493" i="32"/>
  <c r="O493" i="32"/>
  <c r="T493" i="32"/>
  <c r="U493" i="32"/>
  <c r="V493" i="32"/>
  <c r="C494" i="32"/>
  <c r="D494" i="32" s="1"/>
  <c r="F494" i="32"/>
  <c r="G494" i="32" s="1"/>
  <c r="I494" i="32"/>
  <c r="K494" i="32"/>
  <c r="L494" i="32"/>
  <c r="O494" i="32"/>
  <c r="T494" i="32"/>
  <c r="C495" i="32"/>
  <c r="F495" i="32"/>
  <c r="G495" i="32" s="1"/>
  <c r="I495" i="32"/>
  <c r="K495" i="32"/>
  <c r="L495" i="32"/>
  <c r="O495" i="32"/>
  <c r="T495" i="32"/>
  <c r="C496" i="32"/>
  <c r="F496" i="32"/>
  <c r="G496" i="32" s="1"/>
  <c r="I496" i="32"/>
  <c r="K496" i="32"/>
  <c r="L496" i="32"/>
  <c r="O496" i="32"/>
  <c r="T496" i="32"/>
  <c r="U496" i="32"/>
  <c r="V496" i="32"/>
  <c r="C497" i="32"/>
  <c r="D497" i="32" s="1"/>
  <c r="F497" i="32"/>
  <c r="I497" i="32"/>
  <c r="V497" i="32" s="1"/>
  <c r="K497" i="32"/>
  <c r="M497" i="32" s="1"/>
  <c r="L497" i="32"/>
  <c r="O497" i="32"/>
  <c r="T497" i="32"/>
  <c r="U497" i="32"/>
  <c r="C498" i="32"/>
  <c r="F498" i="32"/>
  <c r="G498" i="32" s="1"/>
  <c r="I498" i="32"/>
  <c r="V498" i="32" s="1"/>
  <c r="K498" i="32"/>
  <c r="L498" i="32"/>
  <c r="O498" i="32"/>
  <c r="T498" i="32"/>
  <c r="C499" i="32"/>
  <c r="D499" i="32" s="1"/>
  <c r="F499" i="32"/>
  <c r="G499" i="32"/>
  <c r="I499" i="32"/>
  <c r="U499" i="32" s="1"/>
  <c r="K499" i="32"/>
  <c r="M499" i="32" s="1"/>
  <c r="L499" i="32"/>
  <c r="O499" i="32"/>
  <c r="T499" i="32"/>
  <c r="V499" i="32"/>
  <c r="C500" i="32"/>
  <c r="D500" i="32" s="1"/>
  <c r="F500" i="32"/>
  <c r="G500" i="32"/>
  <c r="I500" i="32"/>
  <c r="K500" i="32"/>
  <c r="L500" i="32"/>
  <c r="M500" i="32"/>
  <c r="O500" i="32"/>
  <c r="T500" i="32"/>
  <c r="C501" i="32"/>
  <c r="D501" i="32"/>
  <c r="F501" i="32"/>
  <c r="G501" i="32"/>
  <c r="I501" i="32"/>
  <c r="K501" i="32"/>
  <c r="M501" i="32" s="1"/>
  <c r="L501" i="32"/>
  <c r="O501" i="32"/>
  <c r="T501" i="32"/>
  <c r="U501" i="32"/>
  <c r="V501" i="32"/>
  <c r="C502" i="32"/>
  <c r="D502" i="32" s="1"/>
  <c r="F502" i="32"/>
  <c r="G502" i="32" s="1"/>
  <c r="I502" i="32"/>
  <c r="K502" i="32"/>
  <c r="M502" i="32" s="1"/>
  <c r="L502" i="32"/>
  <c r="O502" i="32"/>
  <c r="T502" i="32"/>
  <c r="C503" i="32"/>
  <c r="F503" i="32"/>
  <c r="G503" i="32"/>
  <c r="I503" i="32"/>
  <c r="K503" i="32"/>
  <c r="M503" i="32" s="1"/>
  <c r="L503" i="32"/>
  <c r="O503" i="32"/>
  <c r="T503" i="32"/>
  <c r="C504" i="32"/>
  <c r="F504" i="32"/>
  <c r="G504" i="32" s="1"/>
  <c r="I504" i="32"/>
  <c r="U504" i="32" s="1"/>
  <c r="K504" i="32"/>
  <c r="L504" i="32"/>
  <c r="M504" i="32" s="1"/>
  <c r="O504" i="32"/>
  <c r="T504" i="32"/>
  <c r="C505" i="32"/>
  <c r="D505" i="32"/>
  <c r="F505" i="32"/>
  <c r="I505" i="32"/>
  <c r="U505" i="32" s="1"/>
  <c r="K505" i="32"/>
  <c r="L505" i="32"/>
  <c r="O505" i="32"/>
  <c r="T505" i="32"/>
  <c r="V505" i="32"/>
  <c r="C506" i="32"/>
  <c r="F506" i="32"/>
  <c r="G506" i="32" s="1"/>
  <c r="I506" i="32"/>
  <c r="V506" i="32" s="1"/>
  <c r="K506" i="32"/>
  <c r="M506" i="32" s="1"/>
  <c r="L506" i="32"/>
  <c r="O506" i="32"/>
  <c r="T506" i="32"/>
  <c r="U506" i="32"/>
  <c r="C507" i="32"/>
  <c r="D507" i="32" s="1"/>
  <c r="F507" i="32"/>
  <c r="G507" i="32" s="1"/>
  <c r="I507" i="32"/>
  <c r="K507" i="32"/>
  <c r="M507" i="32" s="1"/>
  <c r="L507" i="32"/>
  <c r="O507" i="32"/>
  <c r="T507" i="32"/>
  <c r="C508" i="32"/>
  <c r="D508" i="32" s="1"/>
  <c r="F508" i="32"/>
  <c r="G508" i="32" s="1"/>
  <c r="I508" i="32"/>
  <c r="K508" i="32"/>
  <c r="L508" i="32"/>
  <c r="M508" i="32" s="1"/>
  <c r="O508" i="32"/>
  <c r="T508" i="32"/>
  <c r="C509" i="32"/>
  <c r="D509" i="32" s="1"/>
  <c r="F509" i="32"/>
  <c r="I509" i="32"/>
  <c r="K509" i="32"/>
  <c r="L509" i="32"/>
  <c r="O509" i="32"/>
  <c r="T509" i="32"/>
  <c r="U509" i="32"/>
  <c r="V509" i="32"/>
  <c r="C510" i="32"/>
  <c r="F510" i="32"/>
  <c r="G510" i="32" s="1"/>
  <c r="I510" i="32"/>
  <c r="V510" i="32" s="1"/>
  <c r="K510" i="32"/>
  <c r="L510" i="32"/>
  <c r="O510" i="32"/>
  <c r="T510" i="32"/>
  <c r="C511" i="32"/>
  <c r="D511" i="32"/>
  <c r="F511" i="32"/>
  <c r="G511" i="32"/>
  <c r="I511" i="32"/>
  <c r="U511" i="32" s="1"/>
  <c r="K511" i="32"/>
  <c r="M511" i="32" s="1"/>
  <c r="L511" i="32"/>
  <c r="O511" i="32"/>
  <c r="T511" i="32"/>
  <c r="V511" i="32"/>
  <c r="C512" i="32"/>
  <c r="D512" i="32" s="1"/>
  <c r="F512" i="32"/>
  <c r="G512" i="32" s="1"/>
  <c r="I512" i="32"/>
  <c r="K512" i="32"/>
  <c r="M512" i="32" s="1"/>
  <c r="L512" i="32"/>
  <c r="O512" i="32"/>
  <c r="T512" i="32"/>
  <c r="C513" i="32"/>
  <c r="F513" i="32"/>
  <c r="G513" i="32"/>
  <c r="I513" i="32"/>
  <c r="K513" i="32"/>
  <c r="M513" i="32" s="1"/>
  <c r="L513" i="32"/>
  <c r="O513" i="32"/>
  <c r="T513" i="32"/>
  <c r="C514" i="32"/>
  <c r="F514" i="32"/>
  <c r="G514" i="32" s="1"/>
  <c r="I514" i="32"/>
  <c r="K514" i="32"/>
  <c r="L514" i="32"/>
  <c r="M514" i="32" s="1"/>
  <c r="O514" i="32"/>
  <c r="T514" i="32"/>
  <c r="C515" i="32"/>
  <c r="D515" i="32"/>
  <c r="F515" i="32"/>
  <c r="I515" i="32"/>
  <c r="U515" i="32" s="1"/>
  <c r="K515" i="32"/>
  <c r="L515" i="32"/>
  <c r="O515" i="32"/>
  <c r="T515" i="32"/>
  <c r="V515" i="32"/>
  <c r="C516" i="32"/>
  <c r="F516" i="32"/>
  <c r="G516" i="32" s="1"/>
  <c r="I516" i="32"/>
  <c r="V516" i="32" s="1"/>
  <c r="K516" i="32"/>
  <c r="M516" i="32" s="1"/>
  <c r="L516" i="32"/>
  <c r="O516" i="32"/>
  <c r="T516" i="32"/>
  <c r="U516" i="32"/>
  <c r="C517" i="32"/>
  <c r="D517" i="32" s="1"/>
  <c r="F517" i="32"/>
  <c r="G517" i="32" s="1"/>
  <c r="I517" i="32"/>
  <c r="K517" i="32"/>
  <c r="L517" i="32"/>
  <c r="M517" i="32" s="1"/>
  <c r="O517" i="32"/>
  <c r="T517" i="32"/>
  <c r="C518" i="32"/>
  <c r="D518" i="32" s="1"/>
  <c r="F518" i="32"/>
  <c r="G518" i="32" s="1"/>
  <c r="I518" i="32"/>
  <c r="U518" i="32" s="1"/>
  <c r="K518" i="32"/>
  <c r="M518" i="32" s="1"/>
  <c r="L518" i="32"/>
  <c r="O518" i="32"/>
  <c r="T518" i="32"/>
  <c r="C519" i="32"/>
  <c r="D519" i="32" s="1"/>
  <c r="F519" i="32"/>
  <c r="G519" i="32" s="1"/>
  <c r="I519" i="32"/>
  <c r="K519" i="32"/>
  <c r="L519" i="32"/>
  <c r="M519" i="32" s="1"/>
  <c r="O519" i="32"/>
  <c r="T519" i="32"/>
  <c r="C520" i="32"/>
  <c r="D520" i="32" s="1"/>
  <c r="F520" i="32"/>
  <c r="G520" i="32" s="1"/>
  <c r="I520" i="32"/>
  <c r="K520" i="32"/>
  <c r="L520" i="32"/>
  <c r="O520" i="32"/>
  <c r="T520" i="32"/>
  <c r="C521" i="32"/>
  <c r="D521" i="32"/>
  <c r="F521" i="32"/>
  <c r="G521" i="32"/>
  <c r="I521" i="32"/>
  <c r="K521" i="32"/>
  <c r="M521" i="32" s="1"/>
  <c r="L521" i="32"/>
  <c r="O521" i="32"/>
  <c r="T521" i="32"/>
  <c r="C522" i="32"/>
  <c r="F522" i="32"/>
  <c r="G522" i="32" s="1"/>
  <c r="I522" i="32"/>
  <c r="U522" i="32" s="1"/>
  <c r="K522" i="32"/>
  <c r="L522" i="32"/>
  <c r="M522" i="32" s="1"/>
  <c r="O522" i="32"/>
  <c r="T522" i="32"/>
  <c r="V522" i="32"/>
  <c r="C523" i="32"/>
  <c r="D523" i="32"/>
  <c r="F523" i="32"/>
  <c r="I523" i="32"/>
  <c r="K523" i="32"/>
  <c r="L523" i="32"/>
  <c r="O523" i="32"/>
  <c r="T523" i="32"/>
  <c r="C528" i="32"/>
  <c r="D528" i="32"/>
  <c r="F528" i="32"/>
  <c r="G528" i="32" s="1"/>
  <c r="I528" i="32"/>
  <c r="V528" i="32" s="1"/>
  <c r="K528" i="32"/>
  <c r="L528" i="32"/>
  <c r="O528" i="32"/>
  <c r="T528" i="32"/>
  <c r="C529" i="32"/>
  <c r="D529" i="32" s="1"/>
  <c r="F529" i="32"/>
  <c r="G529" i="32"/>
  <c r="I529" i="32"/>
  <c r="U529" i="32" s="1"/>
  <c r="K529" i="32"/>
  <c r="M529" i="32" s="1"/>
  <c r="L529" i="32"/>
  <c r="O529" i="32"/>
  <c r="T529" i="32"/>
  <c r="V529" i="32"/>
  <c r="C530" i="32"/>
  <c r="D530" i="32" s="1"/>
  <c r="F530" i="32"/>
  <c r="G530" i="32"/>
  <c r="I530" i="32"/>
  <c r="U530" i="32" s="1"/>
  <c r="K530" i="32"/>
  <c r="L530" i="32"/>
  <c r="M530" i="32"/>
  <c r="O530" i="32"/>
  <c r="T530" i="32"/>
  <c r="C531" i="32"/>
  <c r="D531" i="32"/>
  <c r="F531" i="32"/>
  <c r="I531" i="32"/>
  <c r="U531" i="32" s="1"/>
  <c r="K531" i="32"/>
  <c r="L531" i="32"/>
  <c r="M531" i="32" s="1"/>
  <c r="O531" i="32"/>
  <c r="T531" i="32"/>
  <c r="V531" i="32"/>
  <c r="C532" i="32"/>
  <c r="D532" i="32" s="1"/>
  <c r="F532" i="32"/>
  <c r="G532" i="32" s="1"/>
  <c r="I532" i="32"/>
  <c r="K532" i="32"/>
  <c r="M532" i="32" s="1"/>
  <c r="L532" i="32"/>
  <c r="O532" i="32"/>
  <c r="T532" i="32"/>
  <c r="C533" i="32"/>
  <c r="D533" i="32" s="1"/>
  <c r="F533" i="32"/>
  <c r="G533" i="32" s="1"/>
  <c r="I533" i="32"/>
  <c r="K533" i="32"/>
  <c r="L533" i="32"/>
  <c r="O533" i="32"/>
  <c r="T533" i="32"/>
  <c r="C534" i="32"/>
  <c r="F534" i="32"/>
  <c r="G534" i="32" s="1"/>
  <c r="I534" i="32"/>
  <c r="K534" i="32"/>
  <c r="L534" i="32"/>
  <c r="O534" i="32"/>
  <c r="T534" i="32"/>
  <c r="U534" i="32"/>
  <c r="V534" i="32"/>
  <c r="C535" i="32"/>
  <c r="D535" i="32" s="1"/>
  <c r="F535" i="32"/>
  <c r="I535" i="32"/>
  <c r="V535" i="32" s="1"/>
  <c r="K535" i="32"/>
  <c r="M535" i="32" s="1"/>
  <c r="L535" i="32"/>
  <c r="O535" i="32"/>
  <c r="T535" i="32"/>
  <c r="U535" i="32"/>
  <c r="C536" i="32"/>
  <c r="D536" i="32" s="1"/>
  <c r="F536" i="32"/>
  <c r="G536" i="32" s="1"/>
  <c r="I536" i="32"/>
  <c r="K536" i="32"/>
  <c r="M536" i="32" s="1"/>
  <c r="L536" i="32"/>
  <c r="O536" i="32"/>
  <c r="T536" i="32"/>
  <c r="C537" i="32"/>
  <c r="D537" i="32" s="1"/>
  <c r="F537" i="32"/>
  <c r="G537" i="32"/>
  <c r="I537" i="32"/>
  <c r="U537" i="32" s="1"/>
  <c r="K537" i="32"/>
  <c r="M537" i="32" s="1"/>
  <c r="L537" i="32"/>
  <c r="O537" i="32"/>
  <c r="T537" i="32"/>
  <c r="V537" i="32"/>
  <c r="C538" i="32"/>
  <c r="D538" i="32" s="1"/>
  <c r="F538" i="32"/>
  <c r="G538" i="32"/>
  <c r="I538" i="32"/>
  <c r="U538" i="32" s="1"/>
  <c r="K538" i="32"/>
  <c r="L538" i="32"/>
  <c r="M538" i="32"/>
  <c r="O538" i="32"/>
  <c r="T538" i="32"/>
  <c r="V538" i="32"/>
  <c r="C539" i="32"/>
  <c r="D539" i="32"/>
  <c r="F539" i="32"/>
  <c r="I539" i="32"/>
  <c r="U539" i="32" s="1"/>
  <c r="K539" i="32"/>
  <c r="L539" i="32"/>
  <c r="O539" i="32"/>
  <c r="T539" i="32"/>
  <c r="V539" i="32" s="1"/>
  <c r="C540" i="32"/>
  <c r="D540" i="32" s="1"/>
  <c r="F540" i="32"/>
  <c r="G540" i="32" s="1"/>
  <c r="I540" i="32"/>
  <c r="K540" i="32"/>
  <c r="M540" i="32" s="1"/>
  <c r="L540" i="32"/>
  <c r="O540" i="32"/>
  <c r="T540" i="32"/>
  <c r="C541" i="32"/>
  <c r="D541" i="32" s="1"/>
  <c r="F541" i="32"/>
  <c r="G541" i="32"/>
  <c r="I541" i="32"/>
  <c r="U541" i="32" s="1"/>
  <c r="K541" i="32"/>
  <c r="L541" i="32"/>
  <c r="M541" i="32"/>
  <c r="O541" i="32"/>
  <c r="T541" i="32"/>
  <c r="C542" i="32"/>
  <c r="D542" i="32" s="1"/>
  <c r="F542" i="32"/>
  <c r="G542" i="32"/>
  <c r="I542" i="32"/>
  <c r="K542" i="32"/>
  <c r="M542" i="32" s="1"/>
  <c r="L542" i="32"/>
  <c r="O542" i="32"/>
  <c r="T542" i="32"/>
  <c r="V542" i="32" s="1"/>
  <c r="U542" i="32"/>
  <c r="C543" i="32"/>
  <c r="D543" i="32"/>
  <c r="F543" i="32"/>
  <c r="I543" i="32"/>
  <c r="U543" i="32" s="1"/>
  <c r="K543" i="32"/>
  <c r="L543" i="32"/>
  <c r="O543" i="32"/>
  <c r="T543" i="32"/>
  <c r="V543" i="32" s="1"/>
  <c r="C544" i="32"/>
  <c r="D544" i="32" s="1"/>
  <c r="F544" i="32"/>
  <c r="G544" i="32" s="1"/>
  <c r="I544" i="32"/>
  <c r="K544" i="32"/>
  <c r="M544" i="32" s="1"/>
  <c r="L544" i="32"/>
  <c r="O544" i="32"/>
  <c r="T544" i="32"/>
  <c r="C545" i="32"/>
  <c r="D545" i="32" s="1"/>
  <c r="F545" i="32"/>
  <c r="G545" i="32"/>
  <c r="I545" i="32"/>
  <c r="U545" i="32" s="1"/>
  <c r="K545" i="32"/>
  <c r="M545" i="32" s="1"/>
  <c r="L545" i="32"/>
  <c r="O545" i="32"/>
  <c r="T545" i="32"/>
  <c r="V545" i="32"/>
  <c r="C546" i="32"/>
  <c r="D546" i="32" s="1"/>
  <c r="F546" i="32"/>
  <c r="G546" i="32"/>
  <c r="I546" i="32"/>
  <c r="U546" i="32" s="1"/>
  <c r="K546" i="32"/>
  <c r="L546" i="32"/>
  <c r="M546" i="32"/>
  <c r="O546" i="32"/>
  <c r="T546" i="32"/>
  <c r="V546" i="32" s="1"/>
  <c r="C547" i="32"/>
  <c r="D547" i="32"/>
  <c r="F547" i="32"/>
  <c r="I547" i="32"/>
  <c r="U547" i="32" s="1"/>
  <c r="K547" i="32"/>
  <c r="L547" i="32"/>
  <c r="O547" i="32"/>
  <c r="T547" i="32"/>
  <c r="V547" i="32"/>
  <c r="C548" i="32"/>
  <c r="D548" i="32"/>
  <c r="F548" i="32"/>
  <c r="G548" i="32" s="1"/>
  <c r="I548" i="32"/>
  <c r="K548" i="32"/>
  <c r="L548" i="32"/>
  <c r="O548" i="32"/>
  <c r="T548" i="32"/>
  <c r="C549" i="32"/>
  <c r="D549" i="32" s="1"/>
  <c r="F549" i="32"/>
  <c r="G549" i="32" s="1"/>
  <c r="I549" i="32"/>
  <c r="U549" i="32" s="1"/>
  <c r="K549" i="32"/>
  <c r="L549" i="32"/>
  <c r="M549" i="32" s="1"/>
  <c r="O549" i="32"/>
  <c r="T549" i="32"/>
  <c r="C550" i="32"/>
  <c r="D550" i="32" s="1"/>
  <c r="F550" i="32"/>
  <c r="G550" i="32" s="1"/>
  <c r="I550" i="32"/>
  <c r="U550" i="32" s="1"/>
  <c r="K550" i="32"/>
  <c r="L550" i="32"/>
  <c r="M550" i="32" s="1"/>
  <c r="O550" i="32"/>
  <c r="T550" i="32"/>
  <c r="C551" i="32"/>
  <c r="D551" i="32"/>
  <c r="F551" i="32"/>
  <c r="I551" i="32"/>
  <c r="U551" i="32" s="1"/>
  <c r="K551" i="32"/>
  <c r="L551" i="32"/>
  <c r="O551" i="32"/>
  <c r="T551" i="32"/>
  <c r="V551" i="32" s="1"/>
  <c r="C552" i="32"/>
  <c r="D552" i="32" s="1"/>
  <c r="F552" i="32"/>
  <c r="G552" i="32" s="1"/>
  <c r="I552" i="32"/>
  <c r="K552" i="32"/>
  <c r="M552" i="32" s="1"/>
  <c r="L552" i="32"/>
  <c r="O552" i="32"/>
  <c r="T552" i="32"/>
  <c r="C553" i="32"/>
  <c r="D553" i="32" s="1"/>
  <c r="F553" i="32"/>
  <c r="G553" i="32"/>
  <c r="I553" i="32"/>
  <c r="U553" i="32" s="1"/>
  <c r="K553" i="32"/>
  <c r="L553" i="32"/>
  <c r="M553" i="32"/>
  <c r="O553" i="32"/>
  <c r="T553" i="32"/>
  <c r="C554" i="32"/>
  <c r="D554" i="32" s="1"/>
  <c r="F554" i="32"/>
  <c r="G554" i="32" s="1"/>
  <c r="I554" i="32"/>
  <c r="V554" i="32" s="1"/>
  <c r="K554" i="32"/>
  <c r="L554" i="32"/>
  <c r="O554" i="32"/>
  <c r="T554" i="32"/>
  <c r="U554" i="32"/>
  <c r="C555" i="32"/>
  <c r="D555" i="32" s="1"/>
  <c r="F555" i="32"/>
  <c r="I555" i="32"/>
  <c r="K555" i="32"/>
  <c r="L555" i="32"/>
  <c r="O555" i="32"/>
  <c r="T555" i="32"/>
  <c r="V555" i="32" s="1"/>
  <c r="U555" i="32"/>
  <c r="C556" i="32"/>
  <c r="D556" i="32"/>
  <c r="F556" i="32"/>
  <c r="G556" i="32" s="1"/>
  <c r="I556" i="32"/>
  <c r="K556" i="32"/>
  <c r="L556" i="32"/>
  <c r="O556" i="32"/>
  <c r="T556" i="32"/>
  <c r="C557" i="32"/>
  <c r="D557" i="32" s="1"/>
  <c r="F557" i="32"/>
  <c r="G557" i="32" s="1"/>
  <c r="I557" i="32"/>
  <c r="U557" i="32" s="1"/>
  <c r="K557" i="32"/>
  <c r="L557" i="32"/>
  <c r="O557" i="32"/>
  <c r="T557" i="32"/>
  <c r="C558" i="32"/>
  <c r="D558" i="32" s="1"/>
  <c r="F558" i="32"/>
  <c r="G558" i="32" s="1"/>
  <c r="I558" i="32"/>
  <c r="U558" i="32" s="1"/>
  <c r="K558" i="32"/>
  <c r="L558" i="32"/>
  <c r="M558" i="32" s="1"/>
  <c r="O558" i="32"/>
  <c r="T558" i="32"/>
  <c r="C559" i="32"/>
  <c r="D559" i="32"/>
  <c r="F559" i="32"/>
  <c r="I559" i="32"/>
  <c r="U559" i="32" s="1"/>
  <c r="K559" i="32"/>
  <c r="L559" i="32"/>
  <c r="O559" i="32"/>
  <c r="T559" i="32"/>
  <c r="V559" i="32"/>
  <c r="C560" i="32"/>
  <c r="F560" i="32"/>
  <c r="G560" i="32" s="1"/>
  <c r="I560" i="32"/>
  <c r="K560" i="32"/>
  <c r="M560" i="32" s="1"/>
  <c r="L560" i="32"/>
  <c r="O560" i="32"/>
  <c r="T560" i="32"/>
  <c r="C561" i="32"/>
  <c r="D561" i="32" s="1"/>
  <c r="F561" i="32"/>
  <c r="G561" i="32"/>
  <c r="I561" i="32"/>
  <c r="U561" i="32" s="1"/>
  <c r="K561" i="32"/>
  <c r="L561" i="32"/>
  <c r="M561" i="32"/>
  <c r="O561" i="32"/>
  <c r="T561" i="32"/>
  <c r="C562" i="32"/>
  <c r="D562" i="32" s="1"/>
  <c r="F562" i="32"/>
  <c r="G562" i="32" s="1"/>
  <c r="I562" i="32"/>
  <c r="K562" i="32"/>
  <c r="L562" i="32"/>
  <c r="O562" i="32"/>
  <c r="T562" i="32"/>
  <c r="U562" i="32"/>
  <c r="V562" i="32"/>
  <c r="C563" i="32"/>
  <c r="D563" i="32" s="1"/>
  <c r="F563" i="32"/>
  <c r="I563" i="32"/>
  <c r="V563" i="32" s="1"/>
  <c r="K563" i="32"/>
  <c r="L563" i="32"/>
  <c r="O563" i="32"/>
  <c r="T563" i="32"/>
  <c r="U563" i="32"/>
  <c r="C564" i="32"/>
  <c r="D564" i="32" s="1"/>
  <c r="F564" i="32"/>
  <c r="G564" i="32" s="1"/>
  <c r="I564" i="32"/>
  <c r="K564" i="32"/>
  <c r="L564" i="32"/>
  <c r="O564" i="32"/>
  <c r="T564" i="32"/>
  <c r="C565" i="32"/>
  <c r="D565" i="32" s="1"/>
  <c r="F565" i="32"/>
  <c r="G565" i="32" s="1"/>
  <c r="I565" i="32"/>
  <c r="U565" i="32" s="1"/>
  <c r="K565" i="32"/>
  <c r="L565" i="32"/>
  <c r="M565" i="32" s="1"/>
  <c r="O565" i="32"/>
  <c r="T565" i="32"/>
  <c r="V565" i="32"/>
  <c r="C566" i="32"/>
  <c r="D566" i="32" s="1"/>
  <c r="F566" i="32"/>
  <c r="G566" i="32" s="1"/>
  <c r="I566" i="32"/>
  <c r="V566" i="32" s="1"/>
  <c r="K566" i="32"/>
  <c r="L566" i="32"/>
  <c r="O566" i="32"/>
  <c r="T566" i="32"/>
  <c r="U566" i="32"/>
  <c r="C567" i="32"/>
  <c r="D567" i="32" s="1"/>
  <c r="F567" i="32"/>
  <c r="I567" i="32"/>
  <c r="K567" i="32"/>
  <c r="M567" i="32" s="1"/>
  <c r="L567" i="32"/>
  <c r="O567" i="32"/>
  <c r="T567" i="32"/>
  <c r="V567" i="32" s="1"/>
  <c r="U567" i="32"/>
  <c r="C568" i="32"/>
  <c r="D568" i="32" s="1"/>
  <c r="F568" i="32"/>
  <c r="G568" i="32" s="1"/>
  <c r="I568" i="32"/>
  <c r="K568" i="32"/>
  <c r="M568" i="32" s="1"/>
  <c r="L568" i="32"/>
  <c r="O568" i="32"/>
  <c r="T568" i="32"/>
  <c r="C569" i="32"/>
  <c r="D569" i="32" s="1"/>
  <c r="F569" i="32"/>
  <c r="G569" i="32"/>
  <c r="I569" i="32"/>
  <c r="U569" i="32" s="1"/>
  <c r="K569" i="32"/>
  <c r="L569" i="32"/>
  <c r="M569" i="32"/>
  <c r="O569" i="32"/>
  <c r="T569" i="32"/>
  <c r="V569" i="32"/>
  <c r="C570" i="32"/>
  <c r="D570" i="32" s="1"/>
  <c r="F570" i="32"/>
  <c r="G570" i="32"/>
  <c r="I570" i="32"/>
  <c r="U570" i="32" s="1"/>
  <c r="K570" i="32"/>
  <c r="M570" i="32" s="1"/>
  <c r="L570" i="32"/>
  <c r="O570" i="32"/>
  <c r="T570" i="32"/>
  <c r="V570" i="32"/>
  <c r="C571" i="32"/>
  <c r="D571" i="32"/>
  <c r="F571" i="32"/>
  <c r="I571" i="32"/>
  <c r="U571" i="32" s="1"/>
  <c r="K571" i="32"/>
  <c r="L571" i="32"/>
  <c r="O571" i="32"/>
  <c r="T571" i="32"/>
  <c r="V571" i="32"/>
  <c r="C576" i="32"/>
  <c r="D576" i="32"/>
  <c r="F576" i="32"/>
  <c r="G576" i="32" s="1"/>
  <c r="I576" i="32"/>
  <c r="K576" i="32"/>
  <c r="L576" i="32"/>
  <c r="O576" i="32"/>
  <c r="T576" i="32"/>
  <c r="C577" i="32"/>
  <c r="D577" i="32" s="1"/>
  <c r="F577" i="32"/>
  <c r="G577" i="32" s="1"/>
  <c r="I577" i="32"/>
  <c r="K577" i="32"/>
  <c r="L577" i="32"/>
  <c r="O577" i="32"/>
  <c r="T577" i="32"/>
  <c r="C578" i="32"/>
  <c r="D578" i="32" s="1"/>
  <c r="F578" i="32"/>
  <c r="G578" i="32"/>
  <c r="I578" i="32"/>
  <c r="K578" i="32"/>
  <c r="L578" i="32"/>
  <c r="M578" i="32"/>
  <c r="O578" i="32"/>
  <c r="T578" i="32"/>
  <c r="U578" i="32"/>
  <c r="V578" i="32"/>
  <c r="C579" i="32"/>
  <c r="D579" i="32"/>
  <c r="F579" i="32"/>
  <c r="I579" i="32"/>
  <c r="U579" i="32" s="1"/>
  <c r="K579" i="32"/>
  <c r="L579" i="32"/>
  <c r="O579" i="32"/>
  <c r="T579" i="32"/>
  <c r="C580" i="32"/>
  <c r="D580" i="32"/>
  <c r="F580" i="32"/>
  <c r="G580" i="32" s="1"/>
  <c r="I580" i="32"/>
  <c r="V580" i="32" s="1"/>
  <c r="K580" i="32"/>
  <c r="L580" i="32"/>
  <c r="O580" i="32"/>
  <c r="T580" i="32"/>
  <c r="C581" i="32"/>
  <c r="D581" i="32" s="1"/>
  <c r="F581" i="32"/>
  <c r="G581" i="32" s="1"/>
  <c r="I581" i="32"/>
  <c r="U581" i="32" s="1"/>
  <c r="K581" i="32"/>
  <c r="L581" i="32"/>
  <c r="O581" i="32"/>
  <c r="T581" i="32"/>
  <c r="C582" i="32"/>
  <c r="D582" i="32" s="1"/>
  <c r="F582" i="32"/>
  <c r="G582" i="32" s="1"/>
  <c r="I582" i="32"/>
  <c r="U582" i="32" s="1"/>
  <c r="K582" i="32"/>
  <c r="L582" i="32"/>
  <c r="M582" i="32" s="1"/>
  <c r="O582" i="32"/>
  <c r="T582" i="32"/>
  <c r="C583" i="32"/>
  <c r="D583" i="32"/>
  <c r="F583" i="32"/>
  <c r="G583" i="32"/>
  <c r="I583" i="32"/>
  <c r="U583" i="32" s="1"/>
  <c r="K583" i="32"/>
  <c r="L583" i="32"/>
  <c r="M583" i="32"/>
  <c r="O583" i="32"/>
  <c r="T583" i="32"/>
  <c r="V583" i="32"/>
  <c r="C584" i="32"/>
  <c r="F584" i="32"/>
  <c r="G584" i="32" s="1"/>
  <c r="I584" i="32"/>
  <c r="V584" i="32" s="1"/>
  <c r="K584" i="32"/>
  <c r="M584" i="32" s="1"/>
  <c r="L584" i="32"/>
  <c r="O584" i="32"/>
  <c r="T584" i="32"/>
  <c r="U584" i="32"/>
  <c r="C585" i="32"/>
  <c r="D585" i="32"/>
  <c r="F585" i="32"/>
  <c r="G585" i="32"/>
  <c r="I585" i="32"/>
  <c r="U585" i="32" s="1"/>
  <c r="K585" i="32"/>
  <c r="M585" i="32" s="1"/>
  <c r="L585" i="32"/>
  <c r="O585" i="32"/>
  <c r="T585" i="32"/>
  <c r="V585" i="32"/>
  <c r="C586" i="32"/>
  <c r="D586" i="32" s="1"/>
  <c r="F586" i="32"/>
  <c r="G586" i="32" s="1"/>
  <c r="I586" i="32"/>
  <c r="V586" i="32" s="1"/>
  <c r="K586" i="32"/>
  <c r="L586" i="32"/>
  <c r="M586" i="32" s="1"/>
  <c r="O586" i="32"/>
  <c r="T586" i="32"/>
  <c r="U586" i="32"/>
  <c r="C587" i="32"/>
  <c r="D587" i="32" s="1"/>
  <c r="F587" i="32"/>
  <c r="I587" i="32"/>
  <c r="V587" i="32" s="1"/>
  <c r="K587" i="32"/>
  <c r="M587" i="32" s="1"/>
  <c r="L587" i="32"/>
  <c r="O587" i="32"/>
  <c r="T587" i="32"/>
  <c r="U587" i="32"/>
  <c r="C588" i="32"/>
  <c r="D588" i="32" s="1"/>
  <c r="F588" i="32"/>
  <c r="G588" i="32" s="1"/>
  <c r="I588" i="32"/>
  <c r="V588" i="32" s="1"/>
  <c r="K588" i="32"/>
  <c r="L588" i="32"/>
  <c r="O588" i="32"/>
  <c r="T588" i="32"/>
  <c r="C589" i="32"/>
  <c r="D589" i="32" s="1"/>
  <c r="F589" i="32"/>
  <c r="G589" i="32"/>
  <c r="I589" i="32"/>
  <c r="U589" i="32" s="1"/>
  <c r="K589" i="32"/>
  <c r="M589" i="32" s="1"/>
  <c r="L589" i="32"/>
  <c r="O589" i="32"/>
  <c r="T589" i="32"/>
  <c r="C590" i="32"/>
  <c r="D590" i="32" s="1"/>
  <c r="F590" i="32"/>
  <c r="G590" i="32" s="1"/>
  <c r="I590" i="32"/>
  <c r="U590" i="32" s="1"/>
  <c r="K590" i="32"/>
  <c r="L590" i="32"/>
  <c r="O590" i="32"/>
  <c r="T590" i="32"/>
  <c r="C591" i="32"/>
  <c r="D591" i="32" s="1"/>
  <c r="F591" i="32"/>
  <c r="G591" i="32" s="1"/>
  <c r="I591" i="32"/>
  <c r="V591" i="32" s="1"/>
  <c r="K591" i="32"/>
  <c r="M591" i="32" s="1"/>
  <c r="L591" i="32"/>
  <c r="O591" i="32"/>
  <c r="T591" i="32"/>
  <c r="U591" i="32"/>
  <c r="C592" i="32"/>
  <c r="F592" i="32"/>
  <c r="G592" i="32" s="1"/>
  <c r="I592" i="32"/>
  <c r="V592" i="32" s="1"/>
  <c r="K592" i="32"/>
  <c r="M592" i="32" s="1"/>
  <c r="L592" i="32"/>
  <c r="O592" i="32"/>
  <c r="T592" i="32"/>
  <c r="U592" i="32"/>
  <c r="C593" i="32"/>
  <c r="D593" i="32"/>
  <c r="F593" i="32"/>
  <c r="G593" i="32"/>
  <c r="I593" i="32"/>
  <c r="U593" i="32" s="1"/>
  <c r="K593" i="32"/>
  <c r="M593" i="32" s="1"/>
  <c r="L593" i="32"/>
  <c r="O593" i="32"/>
  <c r="T593" i="32"/>
  <c r="V593" i="32"/>
  <c r="C594" i="32"/>
  <c r="D594" i="32" s="1"/>
  <c r="F594" i="32"/>
  <c r="G594" i="32" s="1"/>
  <c r="I594" i="32"/>
  <c r="V594" i="32" s="1"/>
  <c r="K594" i="32"/>
  <c r="M594" i="32" s="1"/>
  <c r="L594" i="32"/>
  <c r="O594" i="32"/>
  <c r="T594" i="32"/>
  <c r="U594" i="32"/>
  <c r="C595" i="32"/>
  <c r="D595" i="32" s="1"/>
  <c r="F595" i="32"/>
  <c r="I595" i="32"/>
  <c r="K595" i="32"/>
  <c r="M595" i="32" s="1"/>
  <c r="L595" i="32"/>
  <c r="O595" i="32"/>
  <c r="T595" i="32"/>
  <c r="U595" i="32"/>
  <c r="V595" i="32"/>
  <c r="C596" i="32"/>
  <c r="D596" i="32" s="1"/>
  <c r="F596" i="32"/>
  <c r="G596" i="32" s="1"/>
  <c r="I596" i="32"/>
  <c r="V596" i="32" s="1"/>
  <c r="K596" i="32"/>
  <c r="L596" i="32"/>
  <c r="O596" i="32"/>
  <c r="T596" i="32"/>
  <c r="C597" i="32"/>
  <c r="D597" i="32" s="1"/>
  <c r="F597" i="32"/>
  <c r="G597" i="32"/>
  <c r="I597" i="32"/>
  <c r="U597" i="32" s="1"/>
  <c r="K597" i="32"/>
  <c r="M597" i="32" s="1"/>
  <c r="L597" i="32"/>
  <c r="O597" i="32"/>
  <c r="T597" i="32"/>
  <c r="C598" i="32"/>
  <c r="D598" i="32" s="1"/>
  <c r="F598" i="32"/>
  <c r="G598" i="32" s="1"/>
  <c r="I598" i="32"/>
  <c r="U598" i="32" s="1"/>
  <c r="K598" i="32"/>
  <c r="L598" i="32"/>
  <c r="O598" i="32"/>
  <c r="T598" i="32"/>
  <c r="C599" i="32"/>
  <c r="D599" i="32" s="1"/>
  <c r="F599" i="32"/>
  <c r="G599" i="32" s="1"/>
  <c r="I599" i="32"/>
  <c r="U599" i="32" s="1"/>
  <c r="K599" i="32"/>
  <c r="L599" i="32"/>
  <c r="M599" i="32" s="1"/>
  <c r="O599" i="32"/>
  <c r="T599" i="32"/>
  <c r="C600" i="32"/>
  <c r="F600" i="32"/>
  <c r="G600" i="32" s="1"/>
  <c r="I600" i="32"/>
  <c r="V600" i="32" s="1"/>
  <c r="K600" i="32"/>
  <c r="L600" i="32"/>
  <c r="O600" i="32"/>
  <c r="T600" i="32"/>
  <c r="C601" i="32"/>
  <c r="D601" i="32" s="1"/>
  <c r="F601" i="32"/>
  <c r="G601" i="32" s="1"/>
  <c r="I601" i="32"/>
  <c r="U601" i="32" s="1"/>
  <c r="K601" i="32"/>
  <c r="L601" i="32"/>
  <c r="O601" i="32"/>
  <c r="T601" i="32"/>
  <c r="C602" i="32"/>
  <c r="D602" i="32" s="1"/>
  <c r="F602" i="32"/>
  <c r="G602" i="32"/>
  <c r="I602" i="32"/>
  <c r="K602" i="32"/>
  <c r="L602" i="32"/>
  <c r="M602" i="32"/>
  <c r="O602" i="32"/>
  <c r="T602" i="32"/>
  <c r="U602" i="32"/>
  <c r="V602" i="32"/>
  <c r="C603" i="32"/>
  <c r="D603" i="32"/>
  <c r="F603" i="32"/>
  <c r="I603" i="32"/>
  <c r="U603" i="32" s="1"/>
  <c r="K603" i="32"/>
  <c r="L603" i="32"/>
  <c r="O603" i="32"/>
  <c r="T603" i="32"/>
  <c r="C604" i="32"/>
  <c r="D604" i="32"/>
  <c r="F604" i="32"/>
  <c r="G604" i="32" s="1"/>
  <c r="I604" i="32"/>
  <c r="V604" i="32" s="1"/>
  <c r="K604" i="32"/>
  <c r="L604" i="32"/>
  <c r="O604" i="32"/>
  <c r="T604" i="32"/>
  <c r="C605" i="32"/>
  <c r="D605" i="32" s="1"/>
  <c r="F605" i="32"/>
  <c r="G605" i="32" s="1"/>
  <c r="I605" i="32"/>
  <c r="U605" i="32" s="1"/>
  <c r="K605" i="32"/>
  <c r="M605" i="32" s="1"/>
  <c r="L605" i="32"/>
  <c r="O605" i="32"/>
  <c r="T605" i="32"/>
  <c r="C606" i="32"/>
  <c r="D606" i="32" s="1"/>
  <c r="F606" i="32"/>
  <c r="G606" i="32" s="1"/>
  <c r="I606" i="32"/>
  <c r="U606" i="32" s="1"/>
  <c r="K606" i="32"/>
  <c r="L606" i="32"/>
  <c r="M606" i="32" s="1"/>
  <c r="O606" i="32"/>
  <c r="T606" i="32"/>
  <c r="C607" i="32"/>
  <c r="D607" i="32"/>
  <c r="F607" i="32"/>
  <c r="G607" i="32"/>
  <c r="I607" i="32"/>
  <c r="U607" i="32" s="1"/>
  <c r="K607" i="32"/>
  <c r="M607" i="32" s="1"/>
  <c r="L607" i="32"/>
  <c r="O607" i="32"/>
  <c r="T607" i="32"/>
  <c r="V607" i="32"/>
  <c r="C608" i="32"/>
  <c r="F608" i="32"/>
  <c r="G608" i="32" s="1"/>
  <c r="I608" i="32"/>
  <c r="V608" i="32" s="1"/>
  <c r="K608" i="32"/>
  <c r="M608" i="32" s="1"/>
  <c r="L608" i="32"/>
  <c r="O608" i="32"/>
  <c r="T608" i="32"/>
  <c r="U608" i="32"/>
  <c r="C609" i="32"/>
  <c r="D609" i="32"/>
  <c r="F609" i="32"/>
  <c r="G609" i="32"/>
  <c r="I609" i="32"/>
  <c r="U609" i="32" s="1"/>
  <c r="K609" i="32"/>
  <c r="M609" i="32" s="1"/>
  <c r="L609" i="32"/>
  <c r="O609" i="32"/>
  <c r="T609" i="32"/>
  <c r="V609" i="32"/>
  <c r="C610" i="32"/>
  <c r="D610" i="32" s="1"/>
  <c r="F610" i="32"/>
  <c r="G610" i="32" s="1"/>
  <c r="I610" i="32"/>
  <c r="U610" i="32" s="1"/>
  <c r="K610" i="32"/>
  <c r="L610" i="32"/>
  <c r="M610" i="32" s="1"/>
  <c r="O610" i="32"/>
  <c r="T610" i="32"/>
  <c r="C611" i="32"/>
  <c r="D611" i="32" s="1"/>
  <c r="F611" i="32"/>
  <c r="I611" i="32"/>
  <c r="V611" i="32" s="1"/>
  <c r="K611" i="32"/>
  <c r="M611" i="32" s="1"/>
  <c r="L611" i="32"/>
  <c r="O611" i="32"/>
  <c r="T611" i="32"/>
  <c r="U611" i="32"/>
  <c r="C612" i="32"/>
  <c r="D612" i="32" s="1"/>
  <c r="F612" i="32"/>
  <c r="G612" i="32" s="1"/>
  <c r="I612" i="32"/>
  <c r="U612" i="32" s="1"/>
  <c r="K612" i="32"/>
  <c r="L612" i="32"/>
  <c r="O612" i="32"/>
  <c r="T612" i="32"/>
  <c r="V612" i="32"/>
  <c r="C613" i="32"/>
  <c r="D613" i="32" s="1"/>
  <c r="F613" i="32"/>
  <c r="G613" i="32" s="1"/>
  <c r="I613" i="32"/>
  <c r="V613" i="32" s="1"/>
  <c r="K613" i="32"/>
  <c r="M613" i="32" s="1"/>
  <c r="L613" i="32"/>
  <c r="O613" i="32"/>
  <c r="T613" i="32"/>
  <c r="U613" i="32"/>
  <c r="C614" i="32"/>
  <c r="D614" i="32" s="1"/>
  <c r="F614" i="32"/>
  <c r="I614" i="32"/>
  <c r="K614" i="32"/>
  <c r="M614" i="32" s="1"/>
  <c r="L614" i="32"/>
  <c r="O614" i="32"/>
  <c r="T614" i="32"/>
  <c r="U614" i="32"/>
  <c r="V614" i="32"/>
  <c r="C615" i="32"/>
  <c r="D615" i="32" s="1"/>
  <c r="F615" i="32"/>
  <c r="G615" i="32" s="1"/>
  <c r="I615" i="32"/>
  <c r="U615" i="32" s="1"/>
  <c r="K615" i="32"/>
  <c r="M615" i="32" s="1"/>
  <c r="L615" i="32"/>
  <c r="O615" i="32"/>
  <c r="T615" i="32"/>
  <c r="C616" i="32"/>
  <c r="D616" i="32" s="1"/>
  <c r="F616" i="32"/>
  <c r="G616" i="32"/>
  <c r="I616" i="32"/>
  <c r="U616" i="32" s="1"/>
  <c r="K616" i="32"/>
  <c r="M616" i="32" s="1"/>
  <c r="L616" i="32"/>
  <c r="O616" i="32"/>
  <c r="T616" i="32"/>
  <c r="C621" i="32"/>
  <c r="D621" i="32" s="1"/>
  <c r="F621" i="32"/>
  <c r="G621" i="32" s="1"/>
  <c r="I621" i="32"/>
  <c r="U621" i="32" s="1"/>
  <c r="K621" i="32"/>
  <c r="L621" i="32"/>
  <c r="M621" i="32" s="1"/>
  <c r="O621" i="32"/>
  <c r="T621" i="32"/>
  <c r="C622" i="32"/>
  <c r="D622" i="32" s="1"/>
  <c r="F622" i="32"/>
  <c r="I622" i="32"/>
  <c r="V622" i="32" s="1"/>
  <c r="K622" i="32"/>
  <c r="M622" i="32" s="1"/>
  <c r="L622" i="32"/>
  <c r="O622" i="32"/>
  <c r="T622" i="32"/>
  <c r="U622" i="32"/>
  <c r="C623" i="32"/>
  <c r="D623" i="32" s="1"/>
  <c r="F623" i="32"/>
  <c r="G623" i="32" s="1"/>
  <c r="I623" i="32"/>
  <c r="U623" i="32" s="1"/>
  <c r="K623" i="32"/>
  <c r="M623" i="32" s="1"/>
  <c r="L623" i="32"/>
  <c r="O623" i="32"/>
  <c r="T623" i="32"/>
  <c r="C624" i="32"/>
  <c r="D624" i="32" s="1"/>
  <c r="F624" i="32"/>
  <c r="G624" i="32"/>
  <c r="I624" i="32"/>
  <c r="U624" i="32" s="1"/>
  <c r="K624" i="32"/>
  <c r="L624" i="32"/>
  <c r="M624" i="32"/>
  <c r="O624" i="32"/>
  <c r="T624" i="32"/>
  <c r="C625" i="32"/>
  <c r="D625" i="32" s="1"/>
  <c r="F625" i="32"/>
  <c r="G625" i="32" s="1"/>
  <c r="I625" i="32"/>
  <c r="V625" i="32" s="1"/>
  <c r="K625" i="32"/>
  <c r="M625" i="32" s="1"/>
  <c r="L625" i="32"/>
  <c r="O625" i="32"/>
  <c r="T625" i="32"/>
  <c r="U625" i="32"/>
  <c r="C626" i="32"/>
  <c r="D626" i="32" s="1"/>
  <c r="F626" i="32"/>
  <c r="I626" i="32"/>
  <c r="K626" i="32"/>
  <c r="M626" i="32" s="1"/>
  <c r="L626" i="32"/>
  <c r="O626" i="32"/>
  <c r="T626" i="32"/>
  <c r="U626" i="32"/>
  <c r="V626" i="32"/>
  <c r="C627" i="32"/>
  <c r="D627" i="32" s="1"/>
  <c r="F627" i="32"/>
  <c r="G627" i="32" s="1"/>
  <c r="I627" i="32"/>
  <c r="U627" i="32" s="1"/>
  <c r="K627" i="32"/>
  <c r="M627" i="32" s="1"/>
  <c r="L627" i="32"/>
  <c r="O627" i="32"/>
  <c r="T627" i="32"/>
  <c r="C628" i="32"/>
  <c r="D628" i="32" s="1"/>
  <c r="F628" i="32"/>
  <c r="G628" i="32"/>
  <c r="I628" i="32"/>
  <c r="U628" i="32" s="1"/>
  <c r="K628" i="32"/>
  <c r="M628" i="32" s="1"/>
  <c r="L628" i="32"/>
  <c r="O628" i="32"/>
  <c r="T628" i="32"/>
  <c r="C629" i="32"/>
  <c r="D629" i="32" s="1"/>
  <c r="F629" i="32"/>
  <c r="G629" i="32" s="1"/>
  <c r="I629" i="32"/>
  <c r="U629" i="32" s="1"/>
  <c r="K629" i="32"/>
  <c r="L629" i="32"/>
  <c r="M629" i="32" s="1"/>
  <c r="O629" i="32"/>
  <c r="T629" i="32"/>
  <c r="C630" i="32"/>
  <c r="D630" i="32" s="1"/>
  <c r="F630" i="32"/>
  <c r="I630" i="32"/>
  <c r="V630" i="32" s="1"/>
  <c r="K630" i="32"/>
  <c r="M630" i="32" s="1"/>
  <c r="L630" i="32"/>
  <c r="O630" i="32"/>
  <c r="T630" i="32"/>
  <c r="U630" i="32"/>
  <c r="C631" i="32"/>
  <c r="D631" i="32" s="1"/>
  <c r="F631" i="32"/>
  <c r="G631" i="32" s="1"/>
  <c r="I631" i="32"/>
  <c r="U631" i="32" s="1"/>
  <c r="K631" i="32"/>
  <c r="M631" i="32" s="1"/>
  <c r="L631" i="32"/>
  <c r="O631" i="32"/>
  <c r="T631" i="32"/>
  <c r="C632" i="32"/>
  <c r="D632" i="32" s="1"/>
  <c r="F632" i="32"/>
  <c r="G632" i="32"/>
  <c r="I632" i="32"/>
  <c r="V632" i="32" s="1"/>
  <c r="K632" i="32"/>
  <c r="L632" i="32"/>
  <c r="M632" i="32"/>
  <c r="O632" i="32"/>
  <c r="T632" i="32"/>
  <c r="C633" i="32"/>
  <c r="D633" i="32" s="1"/>
  <c r="F633" i="32"/>
  <c r="G633" i="32" s="1"/>
  <c r="I633" i="32"/>
  <c r="V633" i="32" s="1"/>
  <c r="K633" i="32"/>
  <c r="M633" i="32" s="1"/>
  <c r="L633" i="32"/>
  <c r="O633" i="32"/>
  <c r="T633" i="32"/>
  <c r="U633" i="32"/>
  <c r="C634" i="32"/>
  <c r="D634" i="32" s="1"/>
  <c r="F634" i="32"/>
  <c r="I634" i="32"/>
  <c r="K634" i="32"/>
  <c r="M634" i="32" s="1"/>
  <c r="L634" i="32"/>
  <c r="O634" i="32"/>
  <c r="T634" i="32"/>
  <c r="U634" i="32"/>
  <c r="V634" i="32"/>
  <c r="C635" i="32"/>
  <c r="D635" i="32" s="1"/>
  <c r="F635" i="32"/>
  <c r="G635" i="32" s="1"/>
  <c r="I635" i="32"/>
  <c r="U635" i="32" s="1"/>
  <c r="K635" i="32"/>
  <c r="M635" i="32" s="1"/>
  <c r="L635" i="32"/>
  <c r="O635" i="32"/>
  <c r="T635" i="32"/>
  <c r="C636" i="32"/>
  <c r="D636" i="32" s="1"/>
  <c r="F636" i="32"/>
  <c r="G636" i="32"/>
  <c r="I636" i="32"/>
  <c r="V636" i="32" s="1"/>
  <c r="K636" i="32"/>
  <c r="M636" i="32" s="1"/>
  <c r="L636" i="32"/>
  <c r="O636" i="32"/>
  <c r="T636" i="32"/>
  <c r="C637" i="32"/>
  <c r="D637" i="32" s="1"/>
  <c r="F637" i="32"/>
  <c r="G637" i="32" s="1"/>
  <c r="I637" i="32"/>
  <c r="U637" i="32" s="1"/>
  <c r="K637" i="32"/>
  <c r="L637" i="32"/>
  <c r="M637" i="32" s="1"/>
  <c r="O637" i="32"/>
  <c r="T637" i="32"/>
  <c r="C638" i="32"/>
  <c r="D638" i="32" s="1"/>
  <c r="F638" i="32"/>
  <c r="I638" i="32"/>
  <c r="V638" i="32" s="1"/>
  <c r="K638" i="32"/>
  <c r="M638" i="32" s="1"/>
  <c r="L638" i="32"/>
  <c r="O638" i="32"/>
  <c r="T638" i="32"/>
  <c r="U638" i="32"/>
  <c r="C639" i="32"/>
  <c r="D639" i="32" s="1"/>
  <c r="F639" i="32"/>
  <c r="G639" i="32" s="1"/>
  <c r="I639" i="32"/>
  <c r="U639" i="32" s="1"/>
  <c r="K639" i="32"/>
  <c r="M639" i="32" s="1"/>
  <c r="L639" i="32"/>
  <c r="O639" i="32"/>
  <c r="T639" i="32"/>
  <c r="C640" i="32"/>
  <c r="D640" i="32" s="1"/>
  <c r="F640" i="32"/>
  <c r="G640" i="32"/>
  <c r="I640" i="32"/>
  <c r="V640" i="32" s="1"/>
  <c r="K640" i="32"/>
  <c r="L640" i="32"/>
  <c r="M640" i="32"/>
  <c r="O640" i="32"/>
  <c r="T640" i="32"/>
  <c r="C641" i="32"/>
  <c r="D641" i="32" s="1"/>
  <c r="F641" i="32"/>
  <c r="G641" i="32" s="1"/>
  <c r="I641" i="32"/>
  <c r="V641" i="32" s="1"/>
  <c r="K641" i="32"/>
  <c r="L641" i="32"/>
  <c r="O641" i="32"/>
  <c r="T641" i="32"/>
  <c r="U641" i="32"/>
  <c r="C642" i="32"/>
  <c r="D642" i="32" s="1"/>
  <c r="F642" i="32"/>
  <c r="I642" i="32"/>
  <c r="K642" i="32"/>
  <c r="M642" i="32" s="1"/>
  <c r="L642" i="32"/>
  <c r="O642" i="32"/>
  <c r="T642" i="32"/>
  <c r="U642" i="32"/>
  <c r="V642" i="32"/>
  <c r="C643" i="32"/>
  <c r="D643" i="32" s="1"/>
  <c r="F643" i="32"/>
  <c r="G643" i="32" s="1"/>
  <c r="I643" i="32"/>
  <c r="U643" i="32" s="1"/>
  <c r="K643" i="32"/>
  <c r="M643" i="32" s="1"/>
  <c r="L643" i="32"/>
  <c r="O643" i="32"/>
  <c r="T643" i="32"/>
  <c r="C644" i="32"/>
  <c r="D644" i="32" s="1"/>
  <c r="F644" i="32"/>
  <c r="G644" i="32"/>
  <c r="I644" i="32"/>
  <c r="V644" i="32" s="1"/>
  <c r="K644" i="32"/>
  <c r="M644" i="32" s="1"/>
  <c r="L644" i="32"/>
  <c r="O644" i="32"/>
  <c r="T644" i="32"/>
  <c r="C645" i="32"/>
  <c r="D645" i="32" s="1"/>
  <c r="F645" i="32"/>
  <c r="G645" i="32" s="1"/>
  <c r="I645" i="32"/>
  <c r="K645" i="32"/>
  <c r="L645" i="32"/>
  <c r="M645" i="32" s="1"/>
  <c r="O645" i="32"/>
  <c r="T645" i="32"/>
  <c r="C646" i="32"/>
  <c r="D646" i="32" s="1"/>
  <c r="F646" i="32"/>
  <c r="I646" i="32"/>
  <c r="V646" i="32" s="1"/>
  <c r="K646" i="32"/>
  <c r="M646" i="32" s="1"/>
  <c r="L646" i="32"/>
  <c r="O646" i="32"/>
  <c r="T646" i="32"/>
  <c r="U646" i="32"/>
  <c r="C647" i="32"/>
  <c r="D647" i="32" s="1"/>
  <c r="F647" i="32"/>
  <c r="G647" i="32" s="1"/>
  <c r="I647" i="32"/>
  <c r="U647" i="32" s="1"/>
  <c r="K647" i="32"/>
  <c r="M647" i="32" s="1"/>
  <c r="L647" i="32"/>
  <c r="O647" i="32"/>
  <c r="T647" i="32"/>
  <c r="C648" i="32"/>
  <c r="D648" i="32" s="1"/>
  <c r="F648" i="32"/>
  <c r="G648" i="32"/>
  <c r="I648" i="32"/>
  <c r="V648" i="32" s="1"/>
  <c r="K648" i="32"/>
  <c r="L648" i="32"/>
  <c r="M648" i="32"/>
  <c r="O648" i="32"/>
  <c r="T648" i="32"/>
  <c r="C649" i="32"/>
  <c r="D649" i="32" s="1"/>
  <c r="F649" i="32"/>
  <c r="G649" i="32" s="1"/>
  <c r="I649" i="32"/>
  <c r="V649" i="32" s="1"/>
  <c r="K649" i="32"/>
  <c r="L649" i="32"/>
  <c r="O649" i="32"/>
  <c r="T649" i="32"/>
  <c r="U649" i="32"/>
  <c r="T450" i="32"/>
  <c r="O450" i="32"/>
  <c r="L450" i="32"/>
  <c r="K450" i="32"/>
  <c r="I450" i="32"/>
  <c r="V450" i="32" s="1"/>
  <c r="F450" i="32"/>
  <c r="G450" i="32" s="1"/>
  <c r="C450" i="32"/>
  <c r="M449" i="32"/>
  <c r="A449" i="32" s="1"/>
  <c r="A448" i="32"/>
  <c r="A447" i="32"/>
  <c r="A446" i="32"/>
  <c r="C445" i="32"/>
  <c r="A445" i="32"/>
  <c r="A444" i="32"/>
  <c r="M422" i="32"/>
  <c r="A422" i="32" s="1"/>
  <c r="A421" i="32"/>
  <c r="A420" i="32"/>
  <c r="A419" i="32"/>
  <c r="M395" i="32"/>
  <c r="A395" i="32" s="1"/>
  <c r="A394" i="32"/>
  <c r="A393" i="32"/>
  <c r="A392" i="32"/>
  <c r="M364" i="32"/>
  <c r="A364" i="32" s="1"/>
  <c r="A363" i="32"/>
  <c r="A362" i="32"/>
  <c r="A361" i="32"/>
  <c r="M332" i="32"/>
  <c r="A332" i="32"/>
  <c r="A331" i="32"/>
  <c r="A330" i="32"/>
  <c r="A329" i="32"/>
  <c r="C309" i="32"/>
  <c r="F309" i="32"/>
  <c r="G309" i="32" s="1"/>
  <c r="I309" i="32"/>
  <c r="K309" i="32"/>
  <c r="L309" i="32"/>
  <c r="O309" i="32"/>
  <c r="T309" i="32"/>
  <c r="C310" i="32"/>
  <c r="D310" i="32" s="1"/>
  <c r="F310" i="32"/>
  <c r="G310" i="32" s="1"/>
  <c r="I310" i="32"/>
  <c r="V310" i="32" s="1"/>
  <c r="K310" i="32"/>
  <c r="M310" i="32" s="1"/>
  <c r="L310" i="32"/>
  <c r="O310" i="32"/>
  <c r="T310" i="32"/>
  <c r="U310" i="32"/>
  <c r="C311" i="32"/>
  <c r="F311" i="32"/>
  <c r="G311" i="32" s="1"/>
  <c r="I311" i="32"/>
  <c r="K311" i="32"/>
  <c r="L311" i="32"/>
  <c r="O311" i="32"/>
  <c r="T311" i="32"/>
  <c r="C312" i="32"/>
  <c r="D312" i="32"/>
  <c r="F312" i="32"/>
  <c r="G312" i="32"/>
  <c r="I312" i="32"/>
  <c r="U312" i="32" s="1"/>
  <c r="K312" i="32"/>
  <c r="M312" i="32" s="1"/>
  <c r="L312" i="32"/>
  <c r="O312" i="32"/>
  <c r="T312" i="32"/>
  <c r="V312" i="32"/>
  <c r="C313" i="32"/>
  <c r="F313" i="32"/>
  <c r="G313" i="32" s="1"/>
  <c r="I313" i="32"/>
  <c r="K313" i="32"/>
  <c r="L313" i="32"/>
  <c r="M313" i="32" s="1"/>
  <c r="O313" i="32"/>
  <c r="T313" i="32"/>
  <c r="C314" i="32"/>
  <c r="D314" i="32"/>
  <c r="F314" i="32"/>
  <c r="G314" i="32"/>
  <c r="I314" i="32"/>
  <c r="V314" i="32" s="1"/>
  <c r="K314" i="32"/>
  <c r="M314" i="32" s="1"/>
  <c r="L314" i="32"/>
  <c r="O314" i="32"/>
  <c r="T314" i="32"/>
  <c r="U314" i="32"/>
  <c r="C315" i="32"/>
  <c r="F315" i="32"/>
  <c r="G315" i="32" s="1"/>
  <c r="I315" i="32"/>
  <c r="K315" i="32"/>
  <c r="L315" i="32"/>
  <c r="O315" i="32"/>
  <c r="T315" i="32"/>
  <c r="C316" i="32"/>
  <c r="D316" i="32" s="1"/>
  <c r="F316" i="32"/>
  <c r="G316" i="32" s="1"/>
  <c r="I316" i="32"/>
  <c r="U316" i="32" s="1"/>
  <c r="K316" i="32"/>
  <c r="L316" i="32"/>
  <c r="O316" i="32"/>
  <c r="T316" i="32"/>
  <c r="C317" i="32"/>
  <c r="F317" i="32"/>
  <c r="G317" i="32" s="1"/>
  <c r="I317" i="32"/>
  <c r="V317" i="32" s="1"/>
  <c r="K317" i="32"/>
  <c r="L317" i="32"/>
  <c r="O317" i="32"/>
  <c r="T317" i="32"/>
  <c r="U317" i="32"/>
  <c r="C318" i="32"/>
  <c r="D318" i="32"/>
  <c r="F318" i="32"/>
  <c r="G318" i="32"/>
  <c r="I318" i="32"/>
  <c r="K318" i="32"/>
  <c r="M318" i="32" s="1"/>
  <c r="L318" i="32"/>
  <c r="O318" i="32"/>
  <c r="T318" i="32"/>
  <c r="U318" i="32"/>
  <c r="V318" i="32"/>
  <c r="C319" i="32"/>
  <c r="F319" i="32"/>
  <c r="G319" i="32" s="1"/>
  <c r="I319" i="32"/>
  <c r="K319" i="32"/>
  <c r="L319" i="32"/>
  <c r="O319" i="32"/>
  <c r="T319" i="32"/>
  <c r="C320" i="32"/>
  <c r="D320" i="32" s="1"/>
  <c r="F320" i="32"/>
  <c r="G320" i="32" s="1"/>
  <c r="I320" i="32"/>
  <c r="K320" i="32"/>
  <c r="L320" i="32"/>
  <c r="O320" i="32"/>
  <c r="T320" i="32"/>
  <c r="C321" i="32"/>
  <c r="F321" i="32"/>
  <c r="G321" i="32" s="1"/>
  <c r="I321" i="32"/>
  <c r="K321" i="32"/>
  <c r="L321" i="32"/>
  <c r="M321" i="32" s="1"/>
  <c r="O321" i="32"/>
  <c r="T321" i="32"/>
  <c r="C322" i="32"/>
  <c r="D322" i="32"/>
  <c r="F322" i="32"/>
  <c r="G322" i="32"/>
  <c r="I322" i="32"/>
  <c r="K322" i="32"/>
  <c r="M322" i="32" s="1"/>
  <c r="L322" i="32"/>
  <c r="O322" i="32"/>
  <c r="T322" i="32"/>
  <c r="U322" i="32"/>
  <c r="V322" i="32"/>
  <c r="C323" i="32"/>
  <c r="F323" i="32"/>
  <c r="G323" i="32" s="1"/>
  <c r="I323" i="32"/>
  <c r="V323" i="32" s="1"/>
  <c r="K323" i="32"/>
  <c r="M323" i="32" s="1"/>
  <c r="L323" i="32"/>
  <c r="O323" i="32"/>
  <c r="T323" i="32"/>
  <c r="U323" i="32"/>
  <c r="C324" i="32"/>
  <c r="D324" i="32"/>
  <c r="F324" i="32"/>
  <c r="G324" i="32"/>
  <c r="I324" i="32"/>
  <c r="U324" i="32" s="1"/>
  <c r="K324" i="32"/>
  <c r="M324" i="32" s="1"/>
  <c r="L324" i="32"/>
  <c r="O324" i="32"/>
  <c r="T324" i="32"/>
  <c r="V324" i="32"/>
  <c r="C325" i="32"/>
  <c r="F325" i="32"/>
  <c r="G325" i="32" s="1"/>
  <c r="I325" i="32"/>
  <c r="K325" i="32"/>
  <c r="L325" i="32"/>
  <c r="M325" i="32" s="1"/>
  <c r="O325" i="32"/>
  <c r="T325" i="32"/>
  <c r="C326" i="32"/>
  <c r="D326" i="32" s="1"/>
  <c r="F326" i="32"/>
  <c r="G326" i="32" s="1"/>
  <c r="I326" i="32"/>
  <c r="K326" i="32"/>
  <c r="L326" i="32"/>
  <c r="M326" i="32" s="1"/>
  <c r="O326" i="32"/>
  <c r="T326" i="32"/>
  <c r="C327" i="32"/>
  <c r="F327" i="32"/>
  <c r="G327" i="32" s="1"/>
  <c r="I327" i="32"/>
  <c r="K327" i="32"/>
  <c r="L327" i="32"/>
  <c r="O327" i="32"/>
  <c r="T327" i="32"/>
  <c r="C328" i="32"/>
  <c r="D328" i="32"/>
  <c r="F328" i="32"/>
  <c r="G328" i="32"/>
  <c r="I328" i="32"/>
  <c r="U328" i="32" s="1"/>
  <c r="K328" i="32"/>
  <c r="L328" i="32"/>
  <c r="M328" i="32"/>
  <c r="O328" i="32"/>
  <c r="T328" i="32"/>
  <c r="C333" i="32"/>
  <c r="F333" i="32"/>
  <c r="G333" i="32" s="1"/>
  <c r="I333" i="32"/>
  <c r="K333" i="32"/>
  <c r="L333" i="32"/>
  <c r="M333" i="32" s="1"/>
  <c r="O333" i="32"/>
  <c r="T333" i="32"/>
  <c r="C334" i="32"/>
  <c r="D334" i="32"/>
  <c r="F334" i="32"/>
  <c r="G334" i="32"/>
  <c r="I334" i="32"/>
  <c r="K334" i="32"/>
  <c r="M334" i="32" s="1"/>
  <c r="L334" i="32"/>
  <c r="O334" i="32"/>
  <c r="T334" i="32"/>
  <c r="U334" i="32"/>
  <c r="V334" i="32"/>
  <c r="C335" i="32"/>
  <c r="F335" i="32"/>
  <c r="G335" i="32" s="1"/>
  <c r="I335" i="32"/>
  <c r="K335" i="32"/>
  <c r="L335" i="32"/>
  <c r="O335" i="32"/>
  <c r="T335" i="32"/>
  <c r="C336" i="32"/>
  <c r="D336" i="32" s="1"/>
  <c r="F336" i="32"/>
  <c r="G336" i="32" s="1"/>
  <c r="I336" i="32"/>
  <c r="U336" i="32" s="1"/>
  <c r="K336" i="32"/>
  <c r="L336" i="32"/>
  <c r="M336" i="32" s="1"/>
  <c r="O336" i="32"/>
  <c r="T336" i="32"/>
  <c r="V336" i="32"/>
  <c r="C337" i="32"/>
  <c r="F337" i="32"/>
  <c r="G337" i="32" s="1"/>
  <c r="I337" i="32"/>
  <c r="V337" i="32" s="1"/>
  <c r="K337" i="32"/>
  <c r="L337" i="32"/>
  <c r="O337" i="32"/>
  <c r="T337" i="32"/>
  <c r="U337" i="32"/>
  <c r="C338" i="32"/>
  <c r="D338" i="32"/>
  <c r="F338" i="32"/>
  <c r="G338" i="32"/>
  <c r="I338" i="32"/>
  <c r="U338" i="32" s="1"/>
  <c r="K338" i="32"/>
  <c r="M338" i="32" s="1"/>
  <c r="L338" i="32"/>
  <c r="O338" i="32"/>
  <c r="T338" i="32"/>
  <c r="V338" i="32"/>
  <c r="C339" i="32"/>
  <c r="F339" i="32"/>
  <c r="G339" i="32" s="1"/>
  <c r="I339" i="32"/>
  <c r="K339" i="32"/>
  <c r="L339" i="32"/>
  <c r="O339" i="32"/>
  <c r="T339" i="32"/>
  <c r="C340" i="32"/>
  <c r="D340" i="32" s="1"/>
  <c r="F340" i="32"/>
  <c r="G340" i="32" s="1"/>
  <c r="I340" i="32"/>
  <c r="K340" i="32"/>
  <c r="M340" i="32" s="1"/>
  <c r="L340" i="32"/>
  <c r="O340" i="32"/>
  <c r="T340" i="32"/>
  <c r="C341" i="32"/>
  <c r="F341" i="32"/>
  <c r="G341" i="32" s="1"/>
  <c r="I341" i="32"/>
  <c r="K341" i="32"/>
  <c r="L341" i="32"/>
  <c r="O341" i="32"/>
  <c r="T341" i="32"/>
  <c r="C342" i="32"/>
  <c r="D342" i="32" s="1"/>
  <c r="F342" i="32"/>
  <c r="G342" i="32"/>
  <c r="I342" i="32"/>
  <c r="U342" i="32" s="1"/>
  <c r="K342" i="32"/>
  <c r="L342" i="32"/>
  <c r="M342" i="32"/>
  <c r="O342" i="32"/>
  <c r="T342" i="32"/>
  <c r="C343" i="32"/>
  <c r="F343" i="32"/>
  <c r="G343" i="32" s="1"/>
  <c r="I343" i="32"/>
  <c r="V343" i="32" s="1"/>
  <c r="K343" i="32"/>
  <c r="L343" i="32"/>
  <c r="O343" i="32"/>
  <c r="T343" i="32"/>
  <c r="U343" i="32"/>
  <c r="C344" i="32"/>
  <c r="D344" i="32" s="1"/>
  <c r="F344" i="32"/>
  <c r="G344" i="32"/>
  <c r="I344" i="32"/>
  <c r="K344" i="32"/>
  <c r="M344" i="32" s="1"/>
  <c r="L344" i="32"/>
  <c r="O344" i="32"/>
  <c r="T344" i="32"/>
  <c r="C345" i="32"/>
  <c r="F345" i="32"/>
  <c r="G345" i="32" s="1"/>
  <c r="I345" i="32"/>
  <c r="K345" i="32"/>
  <c r="L345" i="32"/>
  <c r="M345" i="32" s="1"/>
  <c r="O345" i="32"/>
  <c r="T345" i="32"/>
  <c r="C346" i="32"/>
  <c r="D346" i="32" s="1"/>
  <c r="F346" i="32"/>
  <c r="G346" i="32" s="1"/>
  <c r="I346" i="32"/>
  <c r="K346" i="32"/>
  <c r="M346" i="32" s="1"/>
  <c r="L346" i="32"/>
  <c r="O346" i="32"/>
  <c r="T346" i="32"/>
  <c r="C347" i="32"/>
  <c r="F347" i="32"/>
  <c r="G347" i="32" s="1"/>
  <c r="I347" i="32"/>
  <c r="K347" i="32"/>
  <c r="L347" i="32"/>
  <c r="O347" i="32"/>
  <c r="T347" i="32"/>
  <c r="C348" i="32"/>
  <c r="D348" i="32"/>
  <c r="F348" i="32"/>
  <c r="G348" i="32"/>
  <c r="I348" i="32"/>
  <c r="U348" i="32" s="1"/>
  <c r="K348" i="32"/>
  <c r="L348" i="32"/>
  <c r="M348" i="32"/>
  <c r="O348" i="32"/>
  <c r="T348" i="32"/>
  <c r="V348" i="32"/>
  <c r="C349" i="32"/>
  <c r="F349" i="32"/>
  <c r="G349" i="32" s="1"/>
  <c r="I349" i="32"/>
  <c r="K349" i="32"/>
  <c r="L349" i="32"/>
  <c r="M349" i="32" s="1"/>
  <c r="O349" i="32"/>
  <c r="T349" i="32"/>
  <c r="C350" i="32"/>
  <c r="D350" i="32"/>
  <c r="F350" i="32"/>
  <c r="G350" i="32"/>
  <c r="I350" i="32"/>
  <c r="V350" i="32" s="1"/>
  <c r="K350" i="32"/>
  <c r="M350" i="32" s="1"/>
  <c r="L350" i="32"/>
  <c r="O350" i="32"/>
  <c r="T350" i="32"/>
  <c r="U350" i="32"/>
  <c r="C351" i="32"/>
  <c r="F351" i="32"/>
  <c r="G351" i="32" s="1"/>
  <c r="I351" i="32"/>
  <c r="K351" i="32"/>
  <c r="L351" i="32"/>
  <c r="O351" i="32"/>
  <c r="T351" i="32"/>
  <c r="C352" i="32"/>
  <c r="D352" i="32" s="1"/>
  <c r="F352" i="32"/>
  <c r="G352" i="32" s="1"/>
  <c r="I352" i="32"/>
  <c r="U352" i="32" s="1"/>
  <c r="K352" i="32"/>
  <c r="M352" i="32" s="1"/>
  <c r="L352" i="32"/>
  <c r="O352" i="32"/>
  <c r="T352" i="32"/>
  <c r="V352" i="32"/>
  <c r="C353" i="32"/>
  <c r="F353" i="32"/>
  <c r="G353" i="32" s="1"/>
  <c r="I353" i="32"/>
  <c r="V353" i="32" s="1"/>
  <c r="K353" i="32"/>
  <c r="L353" i="32"/>
  <c r="O353" i="32"/>
  <c r="T353" i="32"/>
  <c r="U353" i="32"/>
  <c r="C354" i="32"/>
  <c r="D354" i="32"/>
  <c r="F354" i="32"/>
  <c r="G354" i="32"/>
  <c r="I354" i="32"/>
  <c r="K354" i="32"/>
  <c r="L354" i="32"/>
  <c r="M354" i="32"/>
  <c r="O354" i="32"/>
  <c r="T354" i="32"/>
  <c r="U354" i="32"/>
  <c r="V354" i="32"/>
  <c r="C355" i="32"/>
  <c r="F355" i="32"/>
  <c r="G355" i="32" s="1"/>
  <c r="I355" i="32"/>
  <c r="K355" i="32"/>
  <c r="L355" i="32"/>
  <c r="O355" i="32"/>
  <c r="T355" i="32"/>
  <c r="C356" i="32"/>
  <c r="D356" i="32" s="1"/>
  <c r="F356" i="32"/>
  <c r="G356" i="32" s="1"/>
  <c r="I356" i="32"/>
  <c r="U356" i="32" s="1"/>
  <c r="K356" i="32"/>
  <c r="M356" i="32" s="1"/>
  <c r="L356" i="32"/>
  <c r="O356" i="32"/>
  <c r="T356" i="32"/>
  <c r="V356" i="32"/>
  <c r="C357" i="32"/>
  <c r="F357" i="32"/>
  <c r="G357" i="32" s="1"/>
  <c r="I357" i="32"/>
  <c r="K357" i="32"/>
  <c r="L357" i="32"/>
  <c r="O357" i="32"/>
  <c r="T357" i="32"/>
  <c r="C358" i="32"/>
  <c r="D358" i="32" s="1"/>
  <c r="F358" i="32"/>
  <c r="G358" i="32"/>
  <c r="I358" i="32"/>
  <c r="K358" i="32"/>
  <c r="L358" i="32"/>
  <c r="M358" i="32"/>
  <c r="O358" i="32"/>
  <c r="T358" i="32"/>
  <c r="U358" i="32"/>
  <c r="V358" i="32"/>
  <c r="C359" i="32"/>
  <c r="F359" i="32"/>
  <c r="G359" i="32" s="1"/>
  <c r="I359" i="32"/>
  <c r="V359" i="32" s="1"/>
  <c r="K359" i="32"/>
  <c r="M359" i="32" s="1"/>
  <c r="L359" i="32"/>
  <c r="O359" i="32"/>
  <c r="T359" i="32"/>
  <c r="U359" i="32"/>
  <c r="C360" i="32"/>
  <c r="D360" i="32" s="1"/>
  <c r="F360" i="32"/>
  <c r="G360" i="32"/>
  <c r="I360" i="32"/>
  <c r="U360" i="32" s="1"/>
  <c r="K360" i="32"/>
  <c r="L360" i="32"/>
  <c r="M360" i="32"/>
  <c r="O360" i="32"/>
  <c r="T360" i="32"/>
  <c r="V360" i="32"/>
  <c r="C365" i="32"/>
  <c r="F365" i="32"/>
  <c r="G365" i="32" s="1"/>
  <c r="I365" i="32"/>
  <c r="V365" i="32" s="1"/>
  <c r="K365" i="32"/>
  <c r="L365" i="32"/>
  <c r="M365" i="32" s="1"/>
  <c r="O365" i="32"/>
  <c r="T365" i="32"/>
  <c r="U365" i="32"/>
  <c r="C366" i="32"/>
  <c r="D366" i="32" s="1"/>
  <c r="F366" i="32"/>
  <c r="G366" i="32"/>
  <c r="I366" i="32"/>
  <c r="K366" i="32"/>
  <c r="L366" i="32"/>
  <c r="M366" i="32"/>
  <c r="O366" i="32"/>
  <c r="T366" i="32"/>
  <c r="C367" i="32"/>
  <c r="F367" i="32"/>
  <c r="G367" i="32" s="1"/>
  <c r="I367" i="32"/>
  <c r="K367" i="32"/>
  <c r="L367" i="32"/>
  <c r="O367" i="32"/>
  <c r="T367" i="32"/>
  <c r="C368" i="32"/>
  <c r="D368" i="32"/>
  <c r="F368" i="32"/>
  <c r="G368" i="32" s="1"/>
  <c r="I368" i="32"/>
  <c r="U368" i="32" s="1"/>
  <c r="K368" i="32"/>
  <c r="M368" i="32" s="1"/>
  <c r="L368" i="32"/>
  <c r="O368" i="32"/>
  <c r="T368" i="32"/>
  <c r="V368" i="32"/>
  <c r="C369" i="32"/>
  <c r="D369" i="32" s="1"/>
  <c r="F369" i="32"/>
  <c r="G369" i="32" s="1"/>
  <c r="I369" i="32"/>
  <c r="V369" i="32" s="1"/>
  <c r="K369" i="32"/>
  <c r="L369" i="32"/>
  <c r="O369" i="32"/>
  <c r="T369" i="32"/>
  <c r="U369" i="32"/>
  <c r="C370" i="32"/>
  <c r="D370" i="32" s="1"/>
  <c r="F370" i="32"/>
  <c r="G370" i="32"/>
  <c r="I370" i="32"/>
  <c r="U370" i="32" s="1"/>
  <c r="K370" i="32"/>
  <c r="L370" i="32"/>
  <c r="M370" i="32"/>
  <c r="O370" i="32"/>
  <c r="T370" i="32"/>
  <c r="V370" i="32"/>
  <c r="C371" i="32"/>
  <c r="D371" i="32" s="1"/>
  <c r="F371" i="32"/>
  <c r="G371" i="32" s="1"/>
  <c r="I371" i="32"/>
  <c r="K371" i="32"/>
  <c r="L371" i="32"/>
  <c r="O371" i="32"/>
  <c r="T371" i="32"/>
  <c r="C372" i="32"/>
  <c r="D372" i="32" s="1"/>
  <c r="F372" i="32"/>
  <c r="G372" i="32"/>
  <c r="I372" i="32"/>
  <c r="U372" i="32" s="1"/>
  <c r="K372" i="32"/>
  <c r="L372" i="32"/>
  <c r="M372" i="32"/>
  <c r="O372" i="32"/>
  <c r="T372" i="32"/>
  <c r="C373" i="32"/>
  <c r="D373" i="32" s="1"/>
  <c r="F373" i="32"/>
  <c r="G373" i="32" s="1"/>
  <c r="I373" i="32"/>
  <c r="V373" i="32" s="1"/>
  <c r="K373" i="32"/>
  <c r="L373" i="32"/>
  <c r="O373" i="32"/>
  <c r="T373" i="32"/>
  <c r="C374" i="32"/>
  <c r="D374" i="32"/>
  <c r="F374" i="32"/>
  <c r="G374" i="32" s="1"/>
  <c r="I374" i="32"/>
  <c r="U374" i="32" s="1"/>
  <c r="K374" i="32"/>
  <c r="L374" i="32"/>
  <c r="O374" i="32"/>
  <c r="T374" i="32"/>
  <c r="V374" i="32"/>
  <c r="C375" i="32"/>
  <c r="F375" i="32"/>
  <c r="G375" i="32" s="1"/>
  <c r="I375" i="32"/>
  <c r="V375" i="32" s="1"/>
  <c r="K375" i="32"/>
  <c r="L375" i="32"/>
  <c r="O375" i="32"/>
  <c r="T375" i="32"/>
  <c r="C376" i="32"/>
  <c r="D376" i="32" s="1"/>
  <c r="F376" i="32"/>
  <c r="G376" i="32"/>
  <c r="I376" i="32"/>
  <c r="K376" i="32"/>
  <c r="L376" i="32"/>
  <c r="M376" i="32"/>
  <c r="O376" i="32"/>
  <c r="T376" i="32"/>
  <c r="C377" i="32"/>
  <c r="F377" i="32"/>
  <c r="G377" i="32" s="1"/>
  <c r="I377" i="32"/>
  <c r="V377" i="32" s="1"/>
  <c r="K377" i="32"/>
  <c r="L377" i="32"/>
  <c r="O377" i="32"/>
  <c r="T377" i="32"/>
  <c r="U377" i="32"/>
  <c r="C378" i="32"/>
  <c r="D378" i="32" s="1"/>
  <c r="F378" i="32"/>
  <c r="G378" i="32"/>
  <c r="I378" i="32"/>
  <c r="K378" i="32"/>
  <c r="M378" i="32" s="1"/>
  <c r="L378" i="32"/>
  <c r="O378" i="32"/>
  <c r="T378" i="32"/>
  <c r="C379" i="32"/>
  <c r="F379" i="32"/>
  <c r="G379" i="32" s="1"/>
  <c r="I379" i="32"/>
  <c r="K379" i="32"/>
  <c r="L379" i="32"/>
  <c r="O379" i="32"/>
  <c r="T379" i="32"/>
  <c r="C380" i="32"/>
  <c r="D380" i="32"/>
  <c r="F380" i="32"/>
  <c r="G380" i="32" s="1"/>
  <c r="I380" i="32"/>
  <c r="K380" i="32"/>
  <c r="L380" i="32"/>
  <c r="O380" i="32"/>
  <c r="T380" i="32"/>
  <c r="U380" i="32"/>
  <c r="V380" i="32"/>
  <c r="C381" i="32"/>
  <c r="F381" i="32"/>
  <c r="G381" i="32" s="1"/>
  <c r="I381" i="32"/>
  <c r="K381" i="32"/>
  <c r="L381" i="32"/>
  <c r="O381" i="32"/>
  <c r="T381" i="32"/>
  <c r="C382" i="32"/>
  <c r="D382" i="32" s="1"/>
  <c r="F382" i="32"/>
  <c r="G382" i="32"/>
  <c r="I382" i="32"/>
  <c r="K382" i="32"/>
  <c r="M382" i="32" s="1"/>
  <c r="L382" i="32"/>
  <c r="O382" i="32"/>
  <c r="T382" i="32"/>
  <c r="C383" i="32"/>
  <c r="F383" i="32"/>
  <c r="G383" i="32" s="1"/>
  <c r="I383" i="32"/>
  <c r="V383" i="32" s="1"/>
  <c r="K383" i="32"/>
  <c r="L383" i="32"/>
  <c r="O383" i="32"/>
  <c r="T383" i="32"/>
  <c r="C384" i="32"/>
  <c r="D384" i="32" s="1"/>
  <c r="F384" i="32"/>
  <c r="G384" i="32"/>
  <c r="I384" i="32"/>
  <c r="U384" i="32" s="1"/>
  <c r="K384" i="32"/>
  <c r="L384" i="32"/>
  <c r="O384" i="32"/>
  <c r="T384" i="32"/>
  <c r="V384" i="32"/>
  <c r="C385" i="32"/>
  <c r="F385" i="32"/>
  <c r="G385" i="32" s="1"/>
  <c r="I385" i="32"/>
  <c r="K385" i="32"/>
  <c r="L385" i="32"/>
  <c r="O385" i="32"/>
  <c r="T385" i="32"/>
  <c r="U385" i="32"/>
  <c r="C386" i="32"/>
  <c r="D386" i="32" s="1"/>
  <c r="F386" i="32"/>
  <c r="G386" i="32"/>
  <c r="I386" i="32"/>
  <c r="K386" i="32"/>
  <c r="L386" i="32"/>
  <c r="M386" i="32"/>
  <c r="O386" i="32"/>
  <c r="T386" i="32"/>
  <c r="C387" i="32"/>
  <c r="F387" i="32"/>
  <c r="G387" i="32" s="1"/>
  <c r="I387" i="32"/>
  <c r="V387" i="32" s="1"/>
  <c r="K387" i="32"/>
  <c r="L387" i="32"/>
  <c r="M387" i="32" s="1"/>
  <c r="O387" i="32"/>
  <c r="T387" i="32"/>
  <c r="C388" i="32"/>
  <c r="D388" i="32"/>
  <c r="F388" i="32"/>
  <c r="G388" i="32" s="1"/>
  <c r="I388" i="32"/>
  <c r="U388" i="32" s="1"/>
  <c r="K388" i="32"/>
  <c r="M388" i="32" s="1"/>
  <c r="L388" i="32"/>
  <c r="O388" i="32"/>
  <c r="T388" i="32"/>
  <c r="C389" i="32"/>
  <c r="F389" i="32"/>
  <c r="G389" i="32" s="1"/>
  <c r="I389" i="32"/>
  <c r="V389" i="32" s="1"/>
  <c r="K389" i="32"/>
  <c r="L389" i="32"/>
  <c r="O389" i="32"/>
  <c r="T389" i="32"/>
  <c r="C390" i="32"/>
  <c r="D390" i="32"/>
  <c r="F390" i="32"/>
  <c r="G390" i="32" s="1"/>
  <c r="I390" i="32"/>
  <c r="U390" i="32" s="1"/>
  <c r="K390" i="32"/>
  <c r="L390" i="32"/>
  <c r="O390" i="32"/>
  <c r="T390" i="32"/>
  <c r="V390" i="32"/>
  <c r="C391" i="32"/>
  <c r="F391" i="32"/>
  <c r="G391" i="32" s="1"/>
  <c r="I391" i="32"/>
  <c r="V391" i="32" s="1"/>
  <c r="K391" i="32"/>
  <c r="L391" i="32"/>
  <c r="O391" i="32"/>
  <c r="T391" i="32"/>
  <c r="C396" i="32"/>
  <c r="D396" i="32" s="1"/>
  <c r="F396" i="32"/>
  <c r="G396" i="32"/>
  <c r="I396" i="32"/>
  <c r="K396" i="32"/>
  <c r="L396" i="32"/>
  <c r="M396" i="32"/>
  <c r="O396" i="32"/>
  <c r="T396" i="32"/>
  <c r="C397" i="32"/>
  <c r="F397" i="32"/>
  <c r="G397" i="32" s="1"/>
  <c r="I397" i="32"/>
  <c r="V397" i="32" s="1"/>
  <c r="K397" i="32"/>
  <c r="L397" i="32"/>
  <c r="O397" i="32"/>
  <c r="T397" i="32"/>
  <c r="U397" i="32"/>
  <c r="C398" i="32"/>
  <c r="D398" i="32" s="1"/>
  <c r="F398" i="32"/>
  <c r="G398" i="32"/>
  <c r="I398" i="32"/>
  <c r="K398" i="32"/>
  <c r="M398" i="32" s="1"/>
  <c r="L398" i="32"/>
  <c r="O398" i="32"/>
  <c r="T398" i="32"/>
  <c r="C399" i="32"/>
  <c r="F399" i="32"/>
  <c r="G399" i="32" s="1"/>
  <c r="I399" i="32"/>
  <c r="K399" i="32"/>
  <c r="L399" i="32"/>
  <c r="O399" i="32"/>
  <c r="T399" i="32"/>
  <c r="C400" i="32"/>
  <c r="D400" i="32"/>
  <c r="F400" i="32"/>
  <c r="G400" i="32" s="1"/>
  <c r="I400" i="32"/>
  <c r="K400" i="32"/>
  <c r="L400" i="32"/>
  <c r="O400" i="32"/>
  <c r="T400" i="32"/>
  <c r="U400" i="32"/>
  <c r="V400" i="32"/>
  <c r="C401" i="32"/>
  <c r="F401" i="32"/>
  <c r="G401" i="32" s="1"/>
  <c r="I401" i="32"/>
  <c r="V401" i="32" s="1"/>
  <c r="K401" i="32"/>
  <c r="L401" i="32"/>
  <c r="O401" i="32"/>
  <c r="T401" i="32"/>
  <c r="C402" i="32"/>
  <c r="D402" i="32" s="1"/>
  <c r="F402" i="32"/>
  <c r="G402" i="32"/>
  <c r="I402" i="32"/>
  <c r="K402" i="32"/>
  <c r="M402" i="32" s="1"/>
  <c r="L402" i="32"/>
  <c r="O402" i="32"/>
  <c r="T402" i="32"/>
  <c r="C403" i="32"/>
  <c r="F403" i="32"/>
  <c r="G403" i="32" s="1"/>
  <c r="I403" i="32"/>
  <c r="V403" i="32" s="1"/>
  <c r="K403" i="32"/>
  <c r="L403" i="32"/>
  <c r="O403" i="32"/>
  <c r="T403" i="32"/>
  <c r="C404" i="32"/>
  <c r="D404" i="32" s="1"/>
  <c r="F404" i="32"/>
  <c r="G404" i="32"/>
  <c r="I404" i="32"/>
  <c r="U404" i="32" s="1"/>
  <c r="K404" i="32"/>
  <c r="L404" i="32"/>
  <c r="O404" i="32"/>
  <c r="T404" i="32"/>
  <c r="V404" i="32"/>
  <c r="C405" i="32"/>
  <c r="F405" i="32"/>
  <c r="G405" i="32" s="1"/>
  <c r="I405" i="32"/>
  <c r="V405" i="32" s="1"/>
  <c r="K405" i="32"/>
  <c r="L405" i="32"/>
  <c r="O405" i="32"/>
  <c r="T405" i="32"/>
  <c r="U405" i="32"/>
  <c r="C406" i="32"/>
  <c r="D406" i="32" s="1"/>
  <c r="F406" i="32"/>
  <c r="G406" i="32"/>
  <c r="I406" i="32"/>
  <c r="K406" i="32"/>
  <c r="L406" i="32"/>
  <c r="M406" i="32"/>
  <c r="O406" i="32"/>
  <c r="T406" i="32"/>
  <c r="C407" i="32"/>
  <c r="F407" i="32"/>
  <c r="G407" i="32" s="1"/>
  <c r="I407" i="32"/>
  <c r="V407" i="32" s="1"/>
  <c r="K407" i="32"/>
  <c r="L407" i="32"/>
  <c r="M407" i="32" s="1"/>
  <c r="O407" i="32"/>
  <c r="T407" i="32"/>
  <c r="C408" i="32"/>
  <c r="D408" i="32"/>
  <c r="F408" i="32"/>
  <c r="G408" i="32" s="1"/>
  <c r="I408" i="32"/>
  <c r="U408" i="32" s="1"/>
  <c r="K408" i="32"/>
  <c r="M408" i="32" s="1"/>
  <c r="L408" i="32"/>
  <c r="O408" i="32"/>
  <c r="T408" i="32"/>
  <c r="C409" i="32"/>
  <c r="F409" i="32"/>
  <c r="G409" i="32" s="1"/>
  <c r="I409" i="32"/>
  <c r="V409" i="32" s="1"/>
  <c r="K409" i="32"/>
  <c r="L409" i="32"/>
  <c r="O409" i="32"/>
  <c r="T409" i="32"/>
  <c r="C410" i="32"/>
  <c r="D410" i="32"/>
  <c r="F410" i="32"/>
  <c r="G410" i="32" s="1"/>
  <c r="I410" i="32"/>
  <c r="U410" i="32" s="1"/>
  <c r="K410" i="32"/>
  <c r="L410" i="32"/>
  <c r="O410" i="32"/>
  <c r="T410" i="32"/>
  <c r="V410" i="32"/>
  <c r="C411" i="32"/>
  <c r="F411" i="32"/>
  <c r="G411" i="32" s="1"/>
  <c r="I411" i="32"/>
  <c r="V411" i="32" s="1"/>
  <c r="K411" i="32"/>
  <c r="L411" i="32"/>
  <c r="O411" i="32"/>
  <c r="T411" i="32"/>
  <c r="C412" i="32"/>
  <c r="D412" i="32" s="1"/>
  <c r="F412" i="32"/>
  <c r="G412" i="32"/>
  <c r="I412" i="32"/>
  <c r="K412" i="32"/>
  <c r="L412" i="32"/>
  <c r="M412" i="32"/>
  <c r="O412" i="32"/>
  <c r="T412" i="32"/>
  <c r="C413" i="32"/>
  <c r="F413" i="32"/>
  <c r="G413" i="32" s="1"/>
  <c r="I413" i="32"/>
  <c r="V413" i="32" s="1"/>
  <c r="K413" i="32"/>
  <c r="L413" i="32"/>
  <c r="O413" i="32"/>
  <c r="T413" i="32"/>
  <c r="U413" i="32"/>
  <c r="C414" i="32"/>
  <c r="D414" i="32" s="1"/>
  <c r="F414" i="32"/>
  <c r="G414" i="32"/>
  <c r="I414" i="32"/>
  <c r="K414" i="32"/>
  <c r="M414" i="32" s="1"/>
  <c r="L414" i="32"/>
  <c r="O414" i="32"/>
  <c r="T414" i="32"/>
  <c r="C415" i="32"/>
  <c r="F415" i="32"/>
  <c r="G415" i="32" s="1"/>
  <c r="I415" i="32"/>
  <c r="K415" i="32"/>
  <c r="L415" i="32"/>
  <c r="O415" i="32"/>
  <c r="T415" i="32"/>
  <c r="C416" i="32"/>
  <c r="D416" i="32"/>
  <c r="F416" i="32"/>
  <c r="G416" i="32" s="1"/>
  <c r="I416" i="32"/>
  <c r="K416" i="32"/>
  <c r="L416" i="32"/>
  <c r="O416" i="32"/>
  <c r="T416" i="32"/>
  <c r="U416" i="32"/>
  <c r="V416" i="32"/>
  <c r="C417" i="32"/>
  <c r="F417" i="32"/>
  <c r="G417" i="32" s="1"/>
  <c r="I417" i="32"/>
  <c r="V417" i="32" s="1"/>
  <c r="K417" i="32"/>
  <c r="L417" i="32"/>
  <c r="O417" i="32"/>
  <c r="T417" i="32"/>
  <c r="C418" i="32"/>
  <c r="D418" i="32" s="1"/>
  <c r="F418" i="32"/>
  <c r="G418" i="32"/>
  <c r="I418" i="32"/>
  <c r="K418" i="32"/>
  <c r="M418" i="32" s="1"/>
  <c r="L418" i="32"/>
  <c r="O418" i="32"/>
  <c r="T418" i="32"/>
  <c r="C423" i="32"/>
  <c r="F423" i="32"/>
  <c r="G423" i="32" s="1"/>
  <c r="I423" i="32"/>
  <c r="V423" i="32" s="1"/>
  <c r="K423" i="32"/>
  <c r="L423" i="32"/>
  <c r="O423" i="32"/>
  <c r="T423" i="32"/>
  <c r="C424" i="32"/>
  <c r="D424" i="32" s="1"/>
  <c r="F424" i="32"/>
  <c r="G424" i="32"/>
  <c r="I424" i="32"/>
  <c r="U424" i="32" s="1"/>
  <c r="K424" i="32"/>
  <c r="L424" i="32"/>
  <c r="O424" i="32"/>
  <c r="T424" i="32"/>
  <c r="V424" i="32"/>
  <c r="C425" i="32"/>
  <c r="F425" i="32"/>
  <c r="G425" i="32" s="1"/>
  <c r="I425" i="32"/>
  <c r="V425" i="32" s="1"/>
  <c r="K425" i="32"/>
  <c r="L425" i="32"/>
  <c r="O425" i="32"/>
  <c r="T425" i="32"/>
  <c r="U425" i="32"/>
  <c r="C426" i="32"/>
  <c r="D426" i="32" s="1"/>
  <c r="F426" i="32"/>
  <c r="G426" i="32"/>
  <c r="I426" i="32"/>
  <c r="K426" i="32"/>
  <c r="L426" i="32"/>
  <c r="M426" i="32"/>
  <c r="O426" i="32"/>
  <c r="T426" i="32"/>
  <c r="C427" i="32"/>
  <c r="F427" i="32"/>
  <c r="G427" i="32" s="1"/>
  <c r="I427" i="32"/>
  <c r="V427" i="32" s="1"/>
  <c r="K427" i="32"/>
  <c r="L427" i="32"/>
  <c r="M427" i="32" s="1"/>
  <c r="O427" i="32"/>
  <c r="T427" i="32"/>
  <c r="C428" i="32"/>
  <c r="D428" i="32"/>
  <c r="F428" i="32"/>
  <c r="G428" i="32" s="1"/>
  <c r="I428" i="32"/>
  <c r="U428" i="32" s="1"/>
  <c r="K428" i="32"/>
  <c r="M428" i="32" s="1"/>
  <c r="L428" i="32"/>
  <c r="O428" i="32"/>
  <c r="T428" i="32"/>
  <c r="C429" i="32"/>
  <c r="F429" i="32"/>
  <c r="G429" i="32" s="1"/>
  <c r="I429" i="32"/>
  <c r="V429" i="32" s="1"/>
  <c r="K429" i="32"/>
  <c r="L429" i="32"/>
  <c r="O429" i="32"/>
  <c r="T429" i="32"/>
  <c r="C430" i="32"/>
  <c r="D430" i="32"/>
  <c r="F430" i="32"/>
  <c r="G430" i="32" s="1"/>
  <c r="I430" i="32"/>
  <c r="U430" i="32" s="1"/>
  <c r="K430" i="32"/>
  <c r="L430" i="32"/>
  <c r="O430" i="32"/>
  <c r="T430" i="32"/>
  <c r="V430" i="32"/>
  <c r="C431" i="32"/>
  <c r="F431" i="32"/>
  <c r="G431" i="32" s="1"/>
  <c r="I431" i="32"/>
  <c r="V431" i="32" s="1"/>
  <c r="K431" i="32"/>
  <c r="L431" i="32"/>
  <c r="O431" i="32"/>
  <c r="T431" i="32"/>
  <c r="U431" i="32"/>
  <c r="C432" i="32"/>
  <c r="D432" i="32" s="1"/>
  <c r="F432" i="32"/>
  <c r="G432" i="32"/>
  <c r="I432" i="32"/>
  <c r="U432" i="32" s="1"/>
  <c r="K432" i="32"/>
  <c r="L432" i="32"/>
  <c r="O432" i="32"/>
  <c r="T432" i="32"/>
  <c r="V432" i="32"/>
  <c r="C433" i="32"/>
  <c r="D433" i="32" s="1"/>
  <c r="F433" i="32"/>
  <c r="G433" i="32" s="1"/>
  <c r="I433" i="32"/>
  <c r="V433" i="32" s="1"/>
  <c r="K433" i="32"/>
  <c r="L433" i="32"/>
  <c r="O433" i="32"/>
  <c r="T433" i="32"/>
  <c r="C434" i="32"/>
  <c r="D434" i="32" s="1"/>
  <c r="F434" i="32"/>
  <c r="G434" i="32"/>
  <c r="I434" i="32"/>
  <c r="K434" i="32"/>
  <c r="L434" i="32"/>
  <c r="M434" i="32"/>
  <c r="O434" i="32"/>
  <c r="T434" i="32"/>
  <c r="C435" i="32"/>
  <c r="D435" i="32" s="1"/>
  <c r="F435" i="32"/>
  <c r="G435" i="32" s="1"/>
  <c r="I435" i="32"/>
  <c r="V435" i="32" s="1"/>
  <c r="K435" i="32"/>
  <c r="L435" i="32"/>
  <c r="M435" i="32" s="1"/>
  <c r="O435" i="32"/>
  <c r="T435" i="32"/>
  <c r="C436" i="32"/>
  <c r="D436" i="32"/>
  <c r="F436" i="32"/>
  <c r="G436" i="32" s="1"/>
  <c r="I436" i="32"/>
  <c r="K436" i="32"/>
  <c r="M436" i="32" s="1"/>
  <c r="L436" i="32"/>
  <c r="O436" i="32"/>
  <c r="T436" i="32"/>
  <c r="U436" i="32"/>
  <c r="V436" i="32"/>
  <c r="C437" i="32"/>
  <c r="D437" i="32"/>
  <c r="F437" i="32"/>
  <c r="G437" i="32" s="1"/>
  <c r="I437" i="32"/>
  <c r="V437" i="32" s="1"/>
  <c r="K437" i="32"/>
  <c r="L437" i="32"/>
  <c r="O437" i="32"/>
  <c r="T437" i="32"/>
  <c r="C438" i="32"/>
  <c r="D438" i="32"/>
  <c r="F438" i="32"/>
  <c r="G438" i="32" s="1"/>
  <c r="I438" i="32"/>
  <c r="U438" i="32" s="1"/>
  <c r="K438" i="32"/>
  <c r="L438" i="32"/>
  <c r="O438" i="32"/>
  <c r="T438" i="32"/>
  <c r="C439" i="32"/>
  <c r="D439" i="32" s="1"/>
  <c r="F439" i="32"/>
  <c r="G439" i="32" s="1"/>
  <c r="I439" i="32"/>
  <c r="V439" i="32" s="1"/>
  <c r="K439" i="32"/>
  <c r="L439" i="32"/>
  <c r="M439" i="32" s="1"/>
  <c r="O439" i="32"/>
  <c r="T439" i="32"/>
  <c r="C440" i="32"/>
  <c r="D440" i="32"/>
  <c r="F440" i="32"/>
  <c r="G440" i="32" s="1"/>
  <c r="I440" i="32"/>
  <c r="V440" i="32" s="1"/>
  <c r="K440" i="32"/>
  <c r="M440" i="32" s="1"/>
  <c r="L440" i="32"/>
  <c r="O440" i="32"/>
  <c r="T440" i="32"/>
  <c r="U440" i="32"/>
  <c r="C441" i="32"/>
  <c r="D441" i="32"/>
  <c r="F441" i="32"/>
  <c r="G441" i="32" s="1"/>
  <c r="I441" i="32"/>
  <c r="V441" i="32" s="1"/>
  <c r="K441" i="32"/>
  <c r="L441" i="32"/>
  <c r="O441" i="32"/>
  <c r="T441" i="32"/>
  <c r="C442" i="32"/>
  <c r="D442" i="32"/>
  <c r="F442" i="32"/>
  <c r="G442" i="32" s="1"/>
  <c r="I442" i="32"/>
  <c r="U442" i="32" s="1"/>
  <c r="K442" i="32"/>
  <c r="M442" i="32" s="1"/>
  <c r="L442" i="32"/>
  <c r="O442" i="32"/>
  <c r="T442" i="32"/>
  <c r="V442" i="32"/>
  <c r="T308" i="32"/>
  <c r="O308" i="32"/>
  <c r="L308" i="32"/>
  <c r="K308" i="32"/>
  <c r="I308" i="32"/>
  <c r="V308" i="32" s="1"/>
  <c r="F308" i="32"/>
  <c r="G308" i="32" s="1"/>
  <c r="C308" i="32"/>
  <c r="M307" i="32"/>
  <c r="A307" i="32" s="1"/>
  <c r="A306" i="32"/>
  <c r="A305" i="32"/>
  <c r="A304" i="32"/>
  <c r="C303" i="32"/>
  <c r="A303" i="32" s="1"/>
  <c r="A302" i="32"/>
  <c r="M281" i="32"/>
  <c r="A281" i="32"/>
  <c r="A280" i="32"/>
  <c r="A279" i="32"/>
  <c r="A278" i="32"/>
  <c r="M245" i="32"/>
  <c r="A245" i="32" s="1"/>
  <c r="A244" i="32"/>
  <c r="A243" i="32"/>
  <c r="A242" i="32"/>
  <c r="M213" i="32"/>
  <c r="A213" i="32" s="1"/>
  <c r="A212" i="32"/>
  <c r="A211" i="32"/>
  <c r="A210" i="32"/>
  <c r="M177" i="32"/>
  <c r="A177" i="32"/>
  <c r="A176" i="32"/>
  <c r="A175" i="32"/>
  <c r="A174" i="32"/>
  <c r="A17" i="35"/>
  <c r="A16" i="35"/>
  <c r="A13" i="35"/>
  <c r="A12" i="35"/>
  <c r="A9" i="35"/>
  <c r="A8" i="35"/>
  <c r="A5" i="35"/>
  <c r="A4" i="35"/>
  <c r="C146" i="32"/>
  <c r="D146" i="32"/>
  <c r="F146" i="32"/>
  <c r="I146" i="32"/>
  <c r="K146" i="32"/>
  <c r="L146" i="32"/>
  <c r="O146" i="32"/>
  <c r="T146" i="32"/>
  <c r="U146" i="32"/>
  <c r="V146" i="32"/>
  <c r="C147" i="32"/>
  <c r="F147" i="32"/>
  <c r="G147" i="32" s="1"/>
  <c r="I147" i="32"/>
  <c r="K147" i="32"/>
  <c r="M147" i="32" s="1"/>
  <c r="L147" i="32"/>
  <c r="O147" i="32"/>
  <c r="T147" i="32"/>
  <c r="C148" i="32"/>
  <c r="D148" i="32" s="1"/>
  <c r="F148" i="32"/>
  <c r="G148" i="32" s="1"/>
  <c r="I148" i="32"/>
  <c r="K148" i="32"/>
  <c r="M148" i="32" s="1"/>
  <c r="L148" i="32"/>
  <c r="O148" i="32"/>
  <c r="T148" i="32"/>
  <c r="C149" i="32"/>
  <c r="D149" i="32" s="1"/>
  <c r="F149" i="32"/>
  <c r="G149" i="32"/>
  <c r="I149" i="32"/>
  <c r="U149" i="32" s="1"/>
  <c r="K149" i="32"/>
  <c r="L149" i="32"/>
  <c r="M149" i="32"/>
  <c r="O149" i="32"/>
  <c r="T149" i="32"/>
  <c r="V149" i="32"/>
  <c r="A149" i="32" s="1"/>
  <c r="C150" i="32"/>
  <c r="D150" i="32" s="1"/>
  <c r="F150" i="32"/>
  <c r="I150" i="32"/>
  <c r="V150" i="32" s="1"/>
  <c r="K150" i="32"/>
  <c r="L150" i="32"/>
  <c r="O150" i="32"/>
  <c r="T150" i="32"/>
  <c r="U150" i="32"/>
  <c r="C151" i="32"/>
  <c r="D151" i="32"/>
  <c r="F151" i="32"/>
  <c r="G151" i="32" s="1"/>
  <c r="I151" i="32"/>
  <c r="K151" i="32"/>
  <c r="L151" i="32"/>
  <c r="O151" i="32"/>
  <c r="T151" i="32"/>
  <c r="C152" i="32"/>
  <c r="D152" i="32" s="1"/>
  <c r="F152" i="32"/>
  <c r="G152" i="32" s="1"/>
  <c r="I152" i="32"/>
  <c r="U152" i="32" s="1"/>
  <c r="K152" i="32"/>
  <c r="L152" i="32"/>
  <c r="M152" i="32" s="1"/>
  <c r="O152" i="32"/>
  <c r="T152" i="32"/>
  <c r="V152" i="32"/>
  <c r="C153" i="32"/>
  <c r="D153" i="32" s="1"/>
  <c r="F153" i="32"/>
  <c r="G153" i="32" s="1"/>
  <c r="I153" i="32"/>
  <c r="K153" i="32"/>
  <c r="M153" i="32" s="1"/>
  <c r="L153" i="32"/>
  <c r="O153" i="32"/>
  <c r="T153" i="32"/>
  <c r="C154" i="32"/>
  <c r="D154" i="32" s="1"/>
  <c r="F154" i="32"/>
  <c r="I154" i="32"/>
  <c r="K154" i="32"/>
  <c r="M154" i="32" s="1"/>
  <c r="L154" i="32"/>
  <c r="O154" i="32"/>
  <c r="T154" i="32"/>
  <c r="U154" i="32"/>
  <c r="V154" i="32"/>
  <c r="C155" i="32"/>
  <c r="D155" i="32" s="1"/>
  <c r="F155" i="32"/>
  <c r="G155" i="32" s="1"/>
  <c r="I155" i="32"/>
  <c r="K155" i="32"/>
  <c r="M155" i="32" s="1"/>
  <c r="L155" i="32"/>
  <c r="O155" i="32"/>
  <c r="T155" i="32"/>
  <c r="C156" i="32"/>
  <c r="F156" i="32"/>
  <c r="G156" i="32"/>
  <c r="I156" i="32"/>
  <c r="K156" i="32"/>
  <c r="L156" i="32"/>
  <c r="M156" i="32"/>
  <c r="O156" i="32"/>
  <c r="T156" i="32"/>
  <c r="C157" i="32"/>
  <c r="D157" i="32" s="1"/>
  <c r="F157" i="32"/>
  <c r="G157" i="32" s="1"/>
  <c r="I157" i="32"/>
  <c r="K157" i="32"/>
  <c r="L157" i="32"/>
  <c r="O157" i="32"/>
  <c r="T157" i="32"/>
  <c r="U157" i="32"/>
  <c r="V157" i="32"/>
  <c r="C158" i="32"/>
  <c r="D158" i="32"/>
  <c r="F158" i="32"/>
  <c r="I158" i="32"/>
  <c r="U158" i="32" s="1"/>
  <c r="K158" i="32"/>
  <c r="L158" i="32"/>
  <c r="O158" i="32"/>
  <c r="T158" i="32"/>
  <c r="V158" i="32"/>
  <c r="C159" i="32"/>
  <c r="D159" i="32" s="1"/>
  <c r="F159" i="32"/>
  <c r="G159" i="32" s="1"/>
  <c r="I159" i="32"/>
  <c r="K159" i="32"/>
  <c r="M159" i="32" s="1"/>
  <c r="L159" i="32"/>
  <c r="O159" i="32"/>
  <c r="T159" i="32"/>
  <c r="C160" i="32"/>
  <c r="D160" i="32" s="1"/>
  <c r="F160" i="32"/>
  <c r="G160" i="32" s="1"/>
  <c r="I160" i="32"/>
  <c r="K160" i="32"/>
  <c r="M160" i="32" s="1"/>
  <c r="L160" i="32"/>
  <c r="O160" i="32"/>
  <c r="T160" i="32"/>
  <c r="C161" i="32"/>
  <c r="D161" i="32" s="1"/>
  <c r="F161" i="32"/>
  <c r="I161" i="32"/>
  <c r="V161" i="32" s="1"/>
  <c r="K161" i="32"/>
  <c r="L161" i="32"/>
  <c r="O161" i="32"/>
  <c r="T161" i="32"/>
  <c r="C162" i="32"/>
  <c r="D162" i="32"/>
  <c r="F162" i="32"/>
  <c r="I162" i="32"/>
  <c r="U162" i="32" s="1"/>
  <c r="K162" i="32"/>
  <c r="L162" i="32"/>
  <c r="O162" i="32"/>
  <c r="T162" i="32"/>
  <c r="V162" i="32"/>
  <c r="C163" i="32"/>
  <c r="F163" i="32"/>
  <c r="G163" i="32" s="1"/>
  <c r="I163" i="32"/>
  <c r="K163" i="32"/>
  <c r="M163" i="32" s="1"/>
  <c r="L163" i="32"/>
  <c r="O163" i="32"/>
  <c r="T163" i="32"/>
  <c r="C164" i="32"/>
  <c r="D164" i="32" s="1"/>
  <c r="F164" i="32"/>
  <c r="G164" i="32" s="1"/>
  <c r="I164" i="32"/>
  <c r="K164" i="32"/>
  <c r="L164" i="32"/>
  <c r="O164" i="32"/>
  <c r="T164" i="32"/>
  <c r="C165" i="32"/>
  <c r="D165" i="32" s="1"/>
  <c r="F165" i="32"/>
  <c r="G165" i="32" s="1"/>
  <c r="I165" i="32"/>
  <c r="K165" i="32"/>
  <c r="M165" i="32" s="1"/>
  <c r="L165" i="32"/>
  <c r="O165" i="32"/>
  <c r="T165" i="32"/>
  <c r="C166" i="32"/>
  <c r="D166" i="32" s="1"/>
  <c r="F166" i="32"/>
  <c r="I166" i="32"/>
  <c r="K166" i="32"/>
  <c r="M166" i="32" s="1"/>
  <c r="L166" i="32"/>
  <c r="O166" i="32"/>
  <c r="T166" i="32"/>
  <c r="U166" i="32"/>
  <c r="V166" i="32"/>
  <c r="C167" i="32"/>
  <c r="D167" i="32" s="1"/>
  <c r="F167" i="32"/>
  <c r="G167" i="32" s="1"/>
  <c r="I167" i="32"/>
  <c r="K167" i="32"/>
  <c r="M167" i="32" s="1"/>
  <c r="L167" i="32"/>
  <c r="O167" i="32"/>
  <c r="T167" i="32"/>
  <c r="C168" i="32"/>
  <c r="D168" i="32" s="1"/>
  <c r="F168" i="32"/>
  <c r="G168" i="32"/>
  <c r="I168" i="32"/>
  <c r="K168" i="32"/>
  <c r="L168" i="32"/>
  <c r="M168" i="32"/>
  <c r="O168" i="32"/>
  <c r="T168" i="32"/>
  <c r="C169" i="32"/>
  <c r="D169" i="32" s="1"/>
  <c r="F169" i="32"/>
  <c r="G169" i="32" s="1"/>
  <c r="I169" i="32"/>
  <c r="K169" i="32"/>
  <c r="L169" i="32"/>
  <c r="O169" i="32"/>
  <c r="T169" i="32"/>
  <c r="U169" i="32"/>
  <c r="V169" i="32"/>
  <c r="C170" i="32"/>
  <c r="D170" i="32"/>
  <c r="F170" i="32"/>
  <c r="I170" i="32"/>
  <c r="U170" i="32" s="1"/>
  <c r="K170" i="32"/>
  <c r="L170" i="32"/>
  <c r="O170" i="32"/>
  <c r="T170" i="32"/>
  <c r="C171" i="32"/>
  <c r="D171" i="32" s="1"/>
  <c r="F171" i="32"/>
  <c r="G171" i="32" s="1"/>
  <c r="I171" i="32"/>
  <c r="K171" i="32"/>
  <c r="M171" i="32" s="1"/>
  <c r="L171" i="32"/>
  <c r="O171" i="32"/>
  <c r="T171" i="32"/>
  <c r="C172" i="32"/>
  <c r="F172" i="32"/>
  <c r="G172" i="32" s="1"/>
  <c r="I172" i="32"/>
  <c r="U172" i="32" s="1"/>
  <c r="K172" i="32"/>
  <c r="L172" i="32"/>
  <c r="O172" i="32"/>
  <c r="T172" i="32"/>
  <c r="C173" i="32"/>
  <c r="D173" i="32" s="1"/>
  <c r="F173" i="32"/>
  <c r="G173" i="32"/>
  <c r="I173" i="32"/>
  <c r="U173" i="32" s="1"/>
  <c r="K173" i="32"/>
  <c r="L173" i="32"/>
  <c r="M173" i="32"/>
  <c r="O173" i="32"/>
  <c r="T173" i="32"/>
  <c r="V173" i="32"/>
  <c r="C178" i="32"/>
  <c r="D178" i="32" s="1"/>
  <c r="F178" i="32"/>
  <c r="I178" i="32"/>
  <c r="K178" i="32"/>
  <c r="L178" i="32"/>
  <c r="O178" i="32"/>
  <c r="T178" i="32"/>
  <c r="U178" i="32"/>
  <c r="V178" i="32"/>
  <c r="C179" i="32"/>
  <c r="D179" i="32" s="1"/>
  <c r="F179" i="32"/>
  <c r="G179" i="32" s="1"/>
  <c r="I179" i="32"/>
  <c r="K179" i="32"/>
  <c r="M179" i="32" s="1"/>
  <c r="L179" i="32"/>
  <c r="O179" i="32"/>
  <c r="T179" i="32"/>
  <c r="C180" i="32"/>
  <c r="D180" i="32" s="1"/>
  <c r="F180" i="32"/>
  <c r="G180" i="32"/>
  <c r="I180" i="32"/>
  <c r="K180" i="32"/>
  <c r="L180" i="32"/>
  <c r="M180" i="32"/>
  <c r="O180" i="32"/>
  <c r="T180" i="32"/>
  <c r="C181" i="32"/>
  <c r="D181" i="32" s="1"/>
  <c r="F181" i="32"/>
  <c r="I181" i="32"/>
  <c r="V181" i="32" s="1"/>
  <c r="K181" i="32"/>
  <c r="L181" i="32"/>
  <c r="O181" i="32"/>
  <c r="T181" i="32"/>
  <c r="U181" i="32"/>
  <c r="C182" i="32"/>
  <c r="D182" i="32" s="1"/>
  <c r="F182" i="32"/>
  <c r="I182" i="32"/>
  <c r="K182" i="32"/>
  <c r="L182" i="32"/>
  <c r="O182" i="32"/>
  <c r="T182" i="32"/>
  <c r="U182" i="32"/>
  <c r="V182" i="32"/>
  <c r="C183" i="32"/>
  <c r="F183" i="32"/>
  <c r="G183" i="32" s="1"/>
  <c r="I183" i="32"/>
  <c r="K183" i="32"/>
  <c r="L183" i="32"/>
  <c r="O183" i="32"/>
  <c r="T183" i="32"/>
  <c r="C184" i="32"/>
  <c r="D184" i="32" s="1"/>
  <c r="F184" i="32"/>
  <c r="G184" i="32" s="1"/>
  <c r="I184" i="32"/>
  <c r="K184" i="32"/>
  <c r="M184" i="32" s="1"/>
  <c r="L184" i="32"/>
  <c r="O184" i="32"/>
  <c r="T184" i="32"/>
  <c r="C185" i="32"/>
  <c r="D185" i="32" s="1"/>
  <c r="F185" i="32"/>
  <c r="G185" i="32"/>
  <c r="I185" i="32"/>
  <c r="U185" i="32" s="1"/>
  <c r="K185" i="32"/>
  <c r="L185" i="32"/>
  <c r="M185" i="32"/>
  <c r="O185" i="32"/>
  <c r="T185" i="32"/>
  <c r="V185" i="32"/>
  <c r="C186" i="32"/>
  <c r="D186" i="32"/>
  <c r="F186" i="32"/>
  <c r="I186" i="32"/>
  <c r="U186" i="32" s="1"/>
  <c r="K186" i="32"/>
  <c r="L186" i="32"/>
  <c r="O186" i="32"/>
  <c r="T186" i="32"/>
  <c r="C187" i="32"/>
  <c r="D187" i="32"/>
  <c r="F187" i="32"/>
  <c r="G187" i="32" s="1"/>
  <c r="I187" i="32"/>
  <c r="K187" i="32"/>
  <c r="L187" i="32"/>
  <c r="O187" i="32"/>
  <c r="T187" i="32"/>
  <c r="C188" i="32"/>
  <c r="D188" i="32" s="1"/>
  <c r="F188" i="32"/>
  <c r="G188" i="32" s="1"/>
  <c r="I188" i="32"/>
  <c r="U188" i="32" s="1"/>
  <c r="K188" i="32"/>
  <c r="L188" i="32"/>
  <c r="M188" i="32" s="1"/>
  <c r="O188" i="32"/>
  <c r="T188" i="32"/>
  <c r="V188" i="32"/>
  <c r="C189" i="32"/>
  <c r="D189" i="32" s="1"/>
  <c r="F189" i="32"/>
  <c r="G189" i="32" s="1"/>
  <c r="I189" i="32"/>
  <c r="U189" i="32" s="1"/>
  <c r="K189" i="32"/>
  <c r="M189" i="32" s="1"/>
  <c r="L189" i="32"/>
  <c r="O189" i="32"/>
  <c r="T189" i="32"/>
  <c r="C190" i="32"/>
  <c r="D190" i="32" s="1"/>
  <c r="F190" i="32"/>
  <c r="I190" i="32"/>
  <c r="K190" i="32"/>
  <c r="M190" i="32" s="1"/>
  <c r="L190" i="32"/>
  <c r="O190" i="32"/>
  <c r="T190" i="32"/>
  <c r="U190" i="32"/>
  <c r="V190" i="32"/>
  <c r="C191" i="32"/>
  <c r="D191" i="32" s="1"/>
  <c r="F191" i="32"/>
  <c r="G191" i="32" s="1"/>
  <c r="I191" i="32"/>
  <c r="V191" i="32" s="1"/>
  <c r="K191" i="32"/>
  <c r="L191" i="32"/>
  <c r="O191" i="32"/>
  <c r="T191" i="32"/>
  <c r="U191" i="32"/>
  <c r="C192" i="32"/>
  <c r="D192" i="32" s="1"/>
  <c r="F192" i="32"/>
  <c r="G192" i="32" s="1"/>
  <c r="I192" i="32"/>
  <c r="K192" i="32"/>
  <c r="L192" i="32"/>
  <c r="M192" i="32" s="1"/>
  <c r="O192" i="32"/>
  <c r="T192" i="32"/>
  <c r="C193" i="32"/>
  <c r="D193" i="32" s="1"/>
  <c r="F193" i="32"/>
  <c r="G193" i="32"/>
  <c r="I193" i="32"/>
  <c r="K193" i="32"/>
  <c r="M193" i="32" s="1"/>
  <c r="L193" i="32"/>
  <c r="O193" i="32"/>
  <c r="T193" i="32"/>
  <c r="C194" i="32"/>
  <c r="D194" i="32"/>
  <c r="F194" i="32"/>
  <c r="G194" i="32"/>
  <c r="I194" i="32"/>
  <c r="U194" i="32" s="1"/>
  <c r="K194" i="32"/>
  <c r="L194" i="32"/>
  <c r="M194" i="32"/>
  <c r="O194" i="32"/>
  <c r="T194" i="32"/>
  <c r="V194" i="32"/>
  <c r="C195" i="32"/>
  <c r="F195" i="32"/>
  <c r="G195" i="32" s="1"/>
  <c r="I195" i="32"/>
  <c r="V195" i="32" s="1"/>
  <c r="K195" i="32"/>
  <c r="M195" i="32" s="1"/>
  <c r="L195" i="32"/>
  <c r="O195" i="32"/>
  <c r="T195" i="32"/>
  <c r="U195" i="32"/>
  <c r="C196" i="32"/>
  <c r="D196" i="32"/>
  <c r="F196" i="32"/>
  <c r="G196" i="32"/>
  <c r="I196" i="32"/>
  <c r="U196" i="32" s="1"/>
  <c r="K196" i="32"/>
  <c r="M196" i="32" s="1"/>
  <c r="L196" i="32"/>
  <c r="O196" i="32"/>
  <c r="T196" i="32"/>
  <c r="V196" i="32"/>
  <c r="C197" i="32"/>
  <c r="D197" i="32" s="1"/>
  <c r="F197" i="32"/>
  <c r="G197" i="32" s="1"/>
  <c r="I197" i="32"/>
  <c r="V197" i="32" s="1"/>
  <c r="K197" i="32"/>
  <c r="L197" i="32"/>
  <c r="M197" i="32" s="1"/>
  <c r="O197" i="32"/>
  <c r="T197" i="32"/>
  <c r="U197" i="32"/>
  <c r="C198" i="32"/>
  <c r="D198" i="32" s="1"/>
  <c r="F198" i="32"/>
  <c r="I198" i="32"/>
  <c r="V198" i="32" s="1"/>
  <c r="K198" i="32"/>
  <c r="M198" i="32" s="1"/>
  <c r="L198" i="32"/>
  <c r="O198" i="32"/>
  <c r="T198" i="32"/>
  <c r="U198" i="32"/>
  <c r="C199" i="32"/>
  <c r="D199" i="32" s="1"/>
  <c r="F199" i="32"/>
  <c r="G199" i="32" s="1"/>
  <c r="I199" i="32"/>
  <c r="V199" i="32" s="1"/>
  <c r="K199" i="32"/>
  <c r="L199" i="32"/>
  <c r="O199" i="32"/>
  <c r="T199" i="32"/>
  <c r="U199" i="32"/>
  <c r="C200" i="32"/>
  <c r="F200" i="32"/>
  <c r="G200" i="32" s="1"/>
  <c r="I200" i="32"/>
  <c r="K200" i="32"/>
  <c r="M200" i="32" s="1"/>
  <c r="L200" i="32"/>
  <c r="O200" i="32"/>
  <c r="T200" i="32"/>
  <c r="C201" i="32"/>
  <c r="D201" i="32" s="1"/>
  <c r="F201" i="32"/>
  <c r="G201" i="32"/>
  <c r="I201" i="32"/>
  <c r="K201" i="32"/>
  <c r="L201" i="32"/>
  <c r="M201" i="32"/>
  <c r="O201" i="32"/>
  <c r="T201" i="32"/>
  <c r="C202" i="32"/>
  <c r="D202" i="32"/>
  <c r="F202" i="32"/>
  <c r="G202" i="32"/>
  <c r="I202" i="32"/>
  <c r="K202" i="32"/>
  <c r="M202" i="32" s="1"/>
  <c r="L202" i="32"/>
  <c r="O202" i="32"/>
  <c r="T202" i="32"/>
  <c r="U202" i="32"/>
  <c r="V202" i="32"/>
  <c r="C203" i="32"/>
  <c r="F203" i="32"/>
  <c r="G203" i="32" s="1"/>
  <c r="I203" i="32"/>
  <c r="V203" i="32" s="1"/>
  <c r="K203" i="32"/>
  <c r="M203" i="32" s="1"/>
  <c r="L203" i="32"/>
  <c r="O203" i="32"/>
  <c r="T203" i="32"/>
  <c r="U203" i="32"/>
  <c r="C204" i="32"/>
  <c r="D204" i="32"/>
  <c r="F204" i="32"/>
  <c r="G204" i="32"/>
  <c r="I204" i="32"/>
  <c r="U204" i="32" s="1"/>
  <c r="K204" i="32"/>
  <c r="M204" i="32" s="1"/>
  <c r="L204" i="32"/>
  <c r="O204" i="32"/>
  <c r="T204" i="32"/>
  <c r="V204" i="32"/>
  <c r="C205" i="32"/>
  <c r="D205" i="32" s="1"/>
  <c r="F205" i="32"/>
  <c r="G205" i="32" s="1"/>
  <c r="I205" i="32"/>
  <c r="U205" i="32" s="1"/>
  <c r="K205" i="32"/>
  <c r="M205" i="32" s="1"/>
  <c r="L205" i="32"/>
  <c r="O205" i="32"/>
  <c r="T205" i="32"/>
  <c r="C206" i="32"/>
  <c r="D206" i="32" s="1"/>
  <c r="F206" i="32"/>
  <c r="I206" i="32"/>
  <c r="K206" i="32"/>
  <c r="L206" i="32"/>
  <c r="O206" i="32"/>
  <c r="T206" i="32"/>
  <c r="U206" i="32"/>
  <c r="V206" i="32"/>
  <c r="C207" i="32"/>
  <c r="D207" i="32" s="1"/>
  <c r="F207" i="32"/>
  <c r="G207" i="32" s="1"/>
  <c r="I207" i="32"/>
  <c r="V207" i="32" s="1"/>
  <c r="K207" i="32"/>
  <c r="L207" i="32"/>
  <c r="O207" i="32"/>
  <c r="T207" i="32"/>
  <c r="U207" i="32"/>
  <c r="C208" i="32"/>
  <c r="F208" i="32"/>
  <c r="G208" i="32" s="1"/>
  <c r="I208" i="32"/>
  <c r="K208" i="32"/>
  <c r="L208" i="32"/>
  <c r="O208" i="32"/>
  <c r="T208" i="32"/>
  <c r="C209" i="32"/>
  <c r="D209" i="32" s="1"/>
  <c r="F209" i="32"/>
  <c r="G209" i="32" s="1"/>
  <c r="I209" i="32"/>
  <c r="V209" i="32" s="1"/>
  <c r="K209" i="32"/>
  <c r="L209" i="32"/>
  <c r="M209" i="32" s="1"/>
  <c r="O209" i="32"/>
  <c r="T209" i="32"/>
  <c r="U209" i="32"/>
  <c r="C214" i="32"/>
  <c r="D214" i="32" s="1"/>
  <c r="F214" i="32"/>
  <c r="I214" i="32"/>
  <c r="V214" i="32" s="1"/>
  <c r="K214" i="32"/>
  <c r="M214" i="32" s="1"/>
  <c r="L214" i="32"/>
  <c r="O214" i="32"/>
  <c r="T214" i="32"/>
  <c r="U214" i="32"/>
  <c r="C215" i="32"/>
  <c r="D215" i="32" s="1"/>
  <c r="F215" i="32"/>
  <c r="G215" i="32" s="1"/>
  <c r="I215" i="32"/>
  <c r="V215" i="32" s="1"/>
  <c r="K215" i="32"/>
  <c r="L215" i="32"/>
  <c r="O215" i="32"/>
  <c r="T215" i="32"/>
  <c r="U215" i="32"/>
  <c r="C216" i="32"/>
  <c r="F216" i="32"/>
  <c r="G216" i="32" s="1"/>
  <c r="I216" i="32"/>
  <c r="K216" i="32"/>
  <c r="M216" i="32" s="1"/>
  <c r="L216" i="32"/>
  <c r="O216" i="32"/>
  <c r="T216" i="32"/>
  <c r="C217" i="32"/>
  <c r="F217" i="32"/>
  <c r="G217" i="32"/>
  <c r="I217" i="32"/>
  <c r="V217" i="32" s="1"/>
  <c r="K217" i="32"/>
  <c r="L217" i="32"/>
  <c r="M217" i="32"/>
  <c r="O217" i="32"/>
  <c r="T217" i="32"/>
  <c r="C218" i="32"/>
  <c r="D218" i="32"/>
  <c r="F218" i="32"/>
  <c r="G218" i="32"/>
  <c r="I218" i="32"/>
  <c r="K218" i="32"/>
  <c r="M218" i="32" s="1"/>
  <c r="L218" i="32"/>
  <c r="O218" i="32"/>
  <c r="T218" i="32"/>
  <c r="U218" i="32"/>
  <c r="V218" i="32"/>
  <c r="C219" i="32"/>
  <c r="F219" i="32"/>
  <c r="G219" i="32" s="1"/>
  <c r="I219" i="32"/>
  <c r="V219" i="32" s="1"/>
  <c r="K219" i="32"/>
  <c r="M219" i="32" s="1"/>
  <c r="L219" i="32"/>
  <c r="O219" i="32"/>
  <c r="T219" i="32"/>
  <c r="U219" i="32"/>
  <c r="C220" i="32"/>
  <c r="D220" i="32"/>
  <c r="F220" i="32"/>
  <c r="G220" i="32"/>
  <c r="I220" i="32"/>
  <c r="U220" i="32" s="1"/>
  <c r="K220" i="32"/>
  <c r="M220" i="32" s="1"/>
  <c r="L220" i="32"/>
  <c r="O220" i="32"/>
  <c r="T220" i="32"/>
  <c r="V220" i="32"/>
  <c r="C221" i="32"/>
  <c r="D221" i="32" s="1"/>
  <c r="F221" i="32"/>
  <c r="G221" i="32" s="1"/>
  <c r="I221" i="32"/>
  <c r="K221" i="32"/>
  <c r="L221" i="32"/>
  <c r="O221" i="32"/>
  <c r="T221" i="32"/>
  <c r="U221" i="32"/>
  <c r="V221" i="32"/>
  <c r="C222" i="32"/>
  <c r="D222" i="32" s="1"/>
  <c r="F222" i="32"/>
  <c r="I222" i="32"/>
  <c r="V222" i="32" s="1"/>
  <c r="K222" i="32"/>
  <c r="L222" i="32"/>
  <c r="O222" i="32"/>
  <c r="T222" i="32"/>
  <c r="U222" i="32"/>
  <c r="C223" i="32"/>
  <c r="D223" i="32" s="1"/>
  <c r="F223" i="32"/>
  <c r="G223" i="32" s="1"/>
  <c r="I223" i="32"/>
  <c r="V223" i="32" s="1"/>
  <c r="K223" i="32"/>
  <c r="L223" i="32"/>
  <c r="O223" i="32"/>
  <c r="T223" i="32"/>
  <c r="U223" i="32"/>
  <c r="C224" i="32"/>
  <c r="D224" i="32" s="1"/>
  <c r="F224" i="32"/>
  <c r="G224" i="32" s="1"/>
  <c r="I224" i="32"/>
  <c r="K224" i="32"/>
  <c r="M224" i="32" s="1"/>
  <c r="L224" i="32"/>
  <c r="O224" i="32"/>
  <c r="T224" i="32"/>
  <c r="C225" i="32"/>
  <c r="D225" i="32" s="1"/>
  <c r="F225" i="32"/>
  <c r="G225" i="32"/>
  <c r="I225" i="32"/>
  <c r="K225" i="32"/>
  <c r="L225" i="32"/>
  <c r="M225" i="32"/>
  <c r="O225" i="32"/>
  <c r="T225" i="32"/>
  <c r="C226" i="32"/>
  <c r="D226" i="32"/>
  <c r="F226" i="32"/>
  <c r="G226" i="32"/>
  <c r="I226" i="32"/>
  <c r="K226" i="32"/>
  <c r="M226" i="32" s="1"/>
  <c r="L226" i="32"/>
  <c r="O226" i="32"/>
  <c r="T226" i="32"/>
  <c r="U226" i="32"/>
  <c r="V226" i="32"/>
  <c r="C227" i="32"/>
  <c r="F227" i="32"/>
  <c r="G227" i="32" s="1"/>
  <c r="I227" i="32"/>
  <c r="V227" i="32" s="1"/>
  <c r="K227" i="32"/>
  <c r="M227" i="32" s="1"/>
  <c r="L227" i="32"/>
  <c r="O227" i="32"/>
  <c r="T227" i="32"/>
  <c r="C228" i="32"/>
  <c r="D228" i="32" s="1"/>
  <c r="F228" i="32"/>
  <c r="G228" i="32" s="1"/>
  <c r="I228" i="32"/>
  <c r="U228" i="32" s="1"/>
  <c r="K228" i="32"/>
  <c r="L228" i="32"/>
  <c r="O228" i="32"/>
  <c r="T228" i="32"/>
  <c r="C229" i="32"/>
  <c r="D229" i="32" s="1"/>
  <c r="F229" i="32"/>
  <c r="G229" i="32"/>
  <c r="I229" i="32"/>
  <c r="K229" i="32"/>
  <c r="M229" i="32" s="1"/>
  <c r="L229" i="32"/>
  <c r="O229" i="32"/>
  <c r="T229" i="32"/>
  <c r="U229" i="32"/>
  <c r="V229" i="32"/>
  <c r="C230" i="32"/>
  <c r="D230" i="32"/>
  <c r="F230" i="32"/>
  <c r="I230" i="32"/>
  <c r="U230" i="32" s="1"/>
  <c r="K230" i="32"/>
  <c r="L230" i="32"/>
  <c r="O230" i="32"/>
  <c r="T230" i="32"/>
  <c r="V230" i="32"/>
  <c r="C231" i="32"/>
  <c r="D231" i="32"/>
  <c r="F231" i="32"/>
  <c r="G231" i="32" s="1"/>
  <c r="I231" i="32"/>
  <c r="V231" i="32" s="1"/>
  <c r="K231" i="32"/>
  <c r="L231" i="32"/>
  <c r="O231" i="32"/>
  <c r="T231" i="32"/>
  <c r="C232" i="32"/>
  <c r="D232" i="32" s="1"/>
  <c r="F232" i="32"/>
  <c r="G232" i="32"/>
  <c r="I232" i="32"/>
  <c r="K232" i="32"/>
  <c r="L232" i="32"/>
  <c r="M232" i="32"/>
  <c r="O232" i="32"/>
  <c r="T232" i="32"/>
  <c r="C233" i="32"/>
  <c r="D233" i="32" s="1"/>
  <c r="F233" i="32"/>
  <c r="G233" i="32" s="1"/>
  <c r="I233" i="32"/>
  <c r="K233" i="32"/>
  <c r="L233" i="32"/>
  <c r="M233" i="32" s="1"/>
  <c r="O233" i="32"/>
  <c r="T233" i="32"/>
  <c r="C234" i="32"/>
  <c r="D234" i="32" s="1"/>
  <c r="F234" i="32"/>
  <c r="G234" i="32" s="1"/>
  <c r="I234" i="32"/>
  <c r="U234" i="32" s="1"/>
  <c r="K234" i="32"/>
  <c r="M234" i="32" s="1"/>
  <c r="L234" i="32"/>
  <c r="O234" i="32"/>
  <c r="T234" i="32"/>
  <c r="C235" i="32"/>
  <c r="F235" i="32"/>
  <c r="G235" i="32" s="1"/>
  <c r="I235" i="32"/>
  <c r="V235" i="32" s="1"/>
  <c r="K235" i="32"/>
  <c r="L235" i="32"/>
  <c r="O235" i="32"/>
  <c r="T235" i="32"/>
  <c r="C236" i="32"/>
  <c r="D236" i="32" s="1"/>
  <c r="F236" i="32"/>
  <c r="G236" i="32" s="1"/>
  <c r="I236" i="32"/>
  <c r="U236" i="32" s="1"/>
  <c r="K236" i="32"/>
  <c r="L236" i="32"/>
  <c r="O236" i="32"/>
  <c r="T236" i="32"/>
  <c r="C237" i="32"/>
  <c r="D237" i="32" s="1"/>
  <c r="F237" i="32"/>
  <c r="G237" i="32"/>
  <c r="I237" i="32"/>
  <c r="U237" i="32" s="1"/>
  <c r="K237" i="32"/>
  <c r="L237" i="32"/>
  <c r="M237" i="32"/>
  <c r="O237" i="32"/>
  <c r="T237" i="32"/>
  <c r="V237" i="32"/>
  <c r="C238" i="32"/>
  <c r="D238" i="32"/>
  <c r="F238" i="32"/>
  <c r="I238" i="32"/>
  <c r="U238" i="32" s="1"/>
  <c r="K238" i="32"/>
  <c r="L238" i="32"/>
  <c r="O238" i="32"/>
  <c r="T238" i="32"/>
  <c r="C239" i="32"/>
  <c r="D239" i="32"/>
  <c r="F239" i="32"/>
  <c r="G239" i="32" s="1"/>
  <c r="I239" i="32"/>
  <c r="V239" i="32" s="1"/>
  <c r="K239" i="32"/>
  <c r="L239" i="32"/>
  <c r="O239" i="32"/>
  <c r="T239" i="32"/>
  <c r="C240" i="32"/>
  <c r="D240" i="32" s="1"/>
  <c r="F240" i="32"/>
  <c r="G240" i="32"/>
  <c r="I240" i="32"/>
  <c r="K240" i="32"/>
  <c r="M240" i="32" s="1"/>
  <c r="L240" i="32"/>
  <c r="O240" i="32"/>
  <c r="T240" i="32"/>
  <c r="C241" i="32"/>
  <c r="D241" i="32" s="1"/>
  <c r="F241" i="32"/>
  <c r="G241" i="32" s="1"/>
  <c r="I241" i="32"/>
  <c r="U241" i="32" s="1"/>
  <c r="K241" i="32"/>
  <c r="M241" i="32" s="1"/>
  <c r="L241" i="32"/>
  <c r="O241" i="32"/>
  <c r="T241" i="32"/>
  <c r="C246" i="32"/>
  <c r="D246" i="32"/>
  <c r="F246" i="32"/>
  <c r="G246" i="32"/>
  <c r="I246" i="32"/>
  <c r="K246" i="32"/>
  <c r="M246" i="32" s="1"/>
  <c r="L246" i="32"/>
  <c r="O246" i="32"/>
  <c r="T246" i="32"/>
  <c r="U246" i="32"/>
  <c r="V246" i="32"/>
  <c r="C247" i="32"/>
  <c r="D247" i="32"/>
  <c r="F247" i="32"/>
  <c r="G247" i="32" s="1"/>
  <c r="I247" i="32"/>
  <c r="V247" i="32" s="1"/>
  <c r="K247" i="32"/>
  <c r="L247" i="32"/>
  <c r="O247" i="32"/>
  <c r="T247" i="32"/>
  <c r="C248" i="32"/>
  <c r="D248" i="32" s="1"/>
  <c r="F248" i="32"/>
  <c r="G248" i="32" s="1"/>
  <c r="I248" i="32"/>
  <c r="K248" i="32"/>
  <c r="L248" i="32"/>
  <c r="O248" i="32"/>
  <c r="T248" i="32"/>
  <c r="C249" i="32"/>
  <c r="D249" i="32" s="1"/>
  <c r="F249" i="32"/>
  <c r="G249" i="32" s="1"/>
  <c r="I249" i="32"/>
  <c r="U249" i="32" s="1"/>
  <c r="K249" i="32"/>
  <c r="M249" i="32" s="1"/>
  <c r="L249" i="32"/>
  <c r="O249" i="32"/>
  <c r="T249" i="32"/>
  <c r="C250" i="32"/>
  <c r="D250" i="32" s="1"/>
  <c r="F250" i="32"/>
  <c r="G250" i="32" s="1"/>
  <c r="I250" i="32"/>
  <c r="V250" i="32" s="1"/>
  <c r="K250" i="32"/>
  <c r="L250" i="32"/>
  <c r="M250" i="32" s="1"/>
  <c r="O250" i="32"/>
  <c r="T250" i="32"/>
  <c r="U250" i="32"/>
  <c r="C251" i="32"/>
  <c r="D251" i="32" s="1"/>
  <c r="F251" i="32"/>
  <c r="G251" i="32" s="1"/>
  <c r="I251" i="32"/>
  <c r="V251" i="32" s="1"/>
  <c r="K251" i="32"/>
  <c r="L251" i="32"/>
  <c r="O251" i="32"/>
  <c r="T251" i="32"/>
  <c r="U251" i="32"/>
  <c r="C252" i="32"/>
  <c r="F252" i="32"/>
  <c r="G252" i="32" s="1"/>
  <c r="I252" i="32"/>
  <c r="K252" i="32"/>
  <c r="L252" i="32"/>
  <c r="O252" i="32"/>
  <c r="T252" i="32"/>
  <c r="C253" i="32"/>
  <c r="D253" i="32" s="1"/>
  <c r="F253" i="32"/>
  <c r="G253" i="32" s="1"/>
  <c r="I253" i="32"/>
  <c r="U253" i="32" s="1"/>
  <c r="K253" i="32"/>
  <c r="L253" i="32"/>
  <c r="M253" i="32" s="1"/>
  <c r="O253" i="32"/>
  <c r="T253" i="32"/>
  <c r="V253" i="32"/>
  <c r="C254" i="32"/>
  <c r="D254" i="32"/>
  <c r="F254" i="32"/>
  <c r="G254" i="32"/>
  <c r="I254" i="32"/>
  <c r="U254" i="32" s="1"/>
  <c r="K254" i="32"/>
  <c r="L254" i="32"/>
  <c r="M254" i="32"/>
  <c r="O254" i="32"/>
  <c r="T254" i="32"/>
  <c r="V254" i="32"/>
  <c r="C255" i="32"/>
  <c r="D255" i="32"/>
  <c r="F255" i="32"/>
  <c r="G255" i="32" s="1"/>
  <c r="I255" i="32"/>
  <c r="V255" i="32" s="1"/>
  <c r="K255" i="32"/>
  <c r="L255" i="32"/>
  <c r="O255" i="32"/>
  <c r="T255" i="32"/>
  <c r="C256" i="32"/>
  <c r="D256" i="32" s="1"/>
  <c r="F256" i="32"/>
  <c r="G256" i="32" s="1"/>
  <c r="I256" i="32"/>
  <c r="K256" i="32"/>
  <c r="L256" i="32"/>
  <c r="O256" i="32"/>
  <c r="T256" i="32"/>
  <c r="C257" i="32"/>
  <c r="D257" i="32" s="1"/>
  <c r="F257" i="32"/>
  <c r="G257" i="32" s="1"/>
  <c r="I257" i="32"/>
  <c r="U257" i="32" s="1"/>
  <c r="K257" i="32"/>
  <c r="L257" i="32"/>
  <c r="M257" i="32" s="1"/>
  <c r="O257" i="32"/>
  <c r="T257" i="32"/>
  <c r="C258" i="32"/>
  <c r="D258" i="32" s="1"/>
  <c r="F258" i="32"/>
  <c r="G258" i="32" s="1"/>
  <c r="I258" i="32"/>
  <c r="U258" i="32" s="1"/>
  <c r="K258" i="32"/>
  <c r="M258" i="32" s="1"/>
  <c r="L258" i="32"/>
  <c r="O258" i="32"/>
  <c r="T258" i="32"/>
  <c r="C259" i="32"/>
  <c r="D259" i="32" s="1"/>
  <c r="F259" i="32"/>
  <c r="G259" i="32" s="1"/>
  <c r="I259" i="32"/>
  <c r="V259" i="32" s="1"/>
  <c r="K259" i="32"/>
  <c r="L259" i="32"/>
  <c r="O259" i="32"/>
  <c r="T259" i="32"/>
  <c r="U259" i="32"/>
  <c r="C260" i="32"/>
  <c r="F260" i="32"/>
  <c r="G260" i="32" s="1"/>
  <c r="I260" i="32"/>
  <c r="K260" i="32"/>
  <c r="L260" i="32"/>
  <c r="O260" i="32"/>
  <c r="T260" i="32"/>
  <c r="C261" i="32"/>
  <c r="D261" i="32" s="1"/>
  <c r="F261" i="32"/>
  <c r="G261" i="32" s="1"/>
  <c r="I261" i="32"/>
  <c r="U261" i="32" s="1"/>
  <c r="K261" i="32"/>
  <c r="M261" i="32" s="1"/>
  <c r="L261" i="32"/>
  <c r="O261" i="32"/>
  <c r="T261" i="32"/>
  <c r="C262" i="32"/>
  <c r="D262" i="32"/>
  <c r="F262" i="32"/>
  <c r="G262" i="32"/>
  <c r="I262" i="32"/>
  <c r="K262" i="32"/>
  <c r="M262" i="32" s="1"/>
  <c r="L262" i="32"/>
  <c r="O262" i="32"/>
  <c r="T262" i="32"/>
  <c r="U262" i="32"/>
  <c r="V262" i="32"/>
  <c r="C263" i="32"/>
  <c r="D263" i="32"/>
  <c r="F263" i="32"/>
  <c r="G263" i="32" s="1"/>
  <c r="I263" i="32"/>
  <c r="V263" i="32" s="1"/>
  <c r="K263" i="32"/>
  <c r="L263" i="32"/>
  <c r="O263" i="32"/>
  <c r="T263" i="32"/>
  <c r="C264" i="32"/>
  <c r="D264" i="32" s="1"/>
  <c r="F264" i="32"/>
  <c r="G264" i="32" s="1"/>
  <c r="I264" i="32"/>
  <c r="K264" i="32"/>
  <c r="L264" i="32"/>
  <c r="O264" i="32"/>
  <c r="T264" i="32"/>
  <c r="C265" i="32"/>
  <c r="D265" i="32" s="1"/>
  <c r="F265" i="32"/>
  <c r="G265" i="32" s="1"/>
  <c r="I265" i="32"/>
  <c r="U265" i="32" s="1"/>
  <c r="K265" i="32"/>
  <c r="M265" i="32" s="1"/>
  <c r="L265" i="32"/>
  <c r="O265" i="32"/>
  <c r="T265" i="32"/>
  <c r="C266" i="32"/>
  <c r="D266" i="32" s="1"/>
  <c r="F266" i="32"/>
  <c r="G266" i="32" s="1"/>
  <c r="I266" i="32"/>
  <c r="V266" i="32" s="1"/>
  <c r="K266" i="32"/>
  <c r="L266" i="32"/>
  <c r="M266" i="32" s="1"/>
  <c r="O266" i="32"/>
  <c r="T266" i="32"/>
  <c r="U266" i="32"/>
  <c r="C267" i="32"/>
  <c r="D267" i="32" s="1"/>
  <c r="F267" i="32"/>
  <c r="G267" i="32" s="1"/>
  <c r="I267" i="32"/>
  <c r="V267" i="32" s="1"/>
  <c r="K267" i="32"/>
  <c r="L267" i="32"/>
  <c r="O267" i="32"/>
  <c r="T267" i="32"/>
  <c r="U267" i="32"/>
  <c r="C268" i="32"/>
  <c r="D268" i="32" s="1"/>
  <c r="F268" i="32"/>
  <c r="G268" i="32" s="1"/>
  <c r="I268" i="32"/>
  <c r="K268" i="32"/>
  <c r="L268" i="32"/>
  <c r="O268" i="32"/>
  <c r="T268" i="32"/>
  <c r="C269" i="32"/>
  <c r="D269" i="32" s="1"/>
  <c r="F269" i="32"/>
  <c r="G269" i="32" s="1"/>
  <c r="I269" i="32"/>
  <c r="U269" i="32" s="1"/>
  <c r="K269" i="32"/>
  <c r="L269" i="32"/>
  <c r="M269" i="32" s="1"/>
  <c r="O269" i="32"/>
  <c r="T269" i="32"/>
  <c r="V269" i="32"/>
  <c r="C270" i="32"/>
  <c r="D270" i="32"/>
  <c r="F270" i="32"/>
  <c r="G270" i="32"/>
  <c r="I270" i="32"/>
  <c r="U270" i="32" s="1"/>
  <c r="K270" i="32"/>
  <c r="L270" i="32"/>
  <c r="M270" i="32"/>
  <c r="O270" i="32"/>
  <c r="T270" i="32"/>
  <c r="V270" i="32"/>
  <c r="C271" i="32"/>
  <c r="D271" i="32"/>
  <c r="F271" i="32"/>
  <c r="G271" i="32" s="1"/>
  <c r="I271" i="32"/>
  <c r="V271" i="32" s="1"/>
  <c r="K271" i="32"/>
  <c r="L271" i="32"/>
  <c r="O271" i="32"/>
  <c r="T271" i="32"/>
  <c r="C272" i="32"/>
  <c r="D272" i="32" s="1"/>
  <c r="F272" i="32"/>
  <c r="G272" i="32" s="1"/>
  <c r="I272" i="32"/>
  <c r="K272" i="32"/>
  <c r="L272" i="32"/>
  <c r="O272" i="32"/>
  <c r="T272" i="32"/>
  <c r="C273" i="32"/>
  <c r="D273" i="32" s="1"/>
  <c r="F273" i="32"/>
  <c r="G273" i="32" s="1"/>
  <c r="I273" i="32"/>
  <c r="U273" i="32" s="1"/>
  <c r="K273" i="32"/>
  <c r="L273" i="32"/>
  <c r="M273" i="32" s="1"/>
  <c r="O273" i="32"/>
  <c r="T273" i="32"/>
  <c r="C274" i="32"/>
  <c r="D274" i="32" s="1"/>
  <c r="F274" i="32"/>
  <c r="G274" i="32" s="1"/>
  <c r="I274" i="32"/>
  <c r="U274" i="32" s="1"/>
  <c r="K274" i="32"/>
  <c r="M274" i="32" s="1"/>
  <c r="L274" i="32"/>
  <c r="O274" i="32"/>
  <c r="T274" i="32"/>
  <c r="C275" i="32"/>
  <c r="D275" i="32" s="1"/>
  <c r="F275" i="32"/>
  <c r="G275" i="32" s="1"/>
  <c r="I275" i="32"/>
  <c r="V275" i="32" s="1"/>
  <c r="K275" i="32"/>
  <c r="L275" i="32"/>
  <c r="O275" i="32"/>
  <c r="T275" i="32"/>
  <c r="U275" i="32"/>
  <c r="C276" i="32"/>
  <c r="D276" i="32" s="1"/>
  <c r="F276" i="32"/>
  <c r="G276" i="32" s="1"/>
  <c r="I276" i="32"/>
  <c r="K276" i="32"/>
  <c r="L276" i="32"/>
  <c r="O276" i="32"/>
  <c r="T276" i="32"/>
  <c r="C277" i="32"/>
  <c r="D277" i="32" s="1"/>
  <c r="F277" i="32"/>
  <c r="G277" i="32" s="1"/>
  <c r="I277" i="32"/>
  <c r="U277" i="32" s="1"/>
  <c r="K277" i="32"/>
  <c r="M277" i="32" s="1"/>
  <c r="L277" i="32"/>
  <c r="O277" i="32"/>
  <c r="T277" i="32"/>
  <c r="C282" i="32"/>
  <c r="D282" i="32"/>
  <c r="F282" i="32"/>
  <c r="G282" i="32"/>
  <c r="I282" i="32"/>
  <c r="K282" i="32"/>
  <c r="M282" i="32" s="1"/>
  <c r="L282" i="32"/>
  <c r="O282" i="32"/>
  <c r="T282" i="32"/>
  <c r="U282" i="32"/>
  <c r="V282" i="32"/>
  <c r="C283" i="32"/>
  <c r="D283" i="32"/>
  <c r="F283" i="32"/>
  <c r="G283" i="32" s="1"/>
  <c r="I283" i="32"/>
  <c r="V283" i="32" s="1"/>
  <c r="K283" i="32"/>
  <c r="L283" i="32"/>
  <c r="O283" i="32"/>
  <c r="T283" i="32"/>
  <c r="C284" i="32"/>
  <c r="D284" i="32" s="1"/>
  <c r="F284" i="32"/>
  <c r="G284" i="32" s="1"/>
  <c r="I284" i="32"/>
  <c r="K284" i="32"/>
  <c r="L284" i="32"/>
  <c r="O284" i="32"/>
  <c r="T284" i="32"/>
  <c r="C285" i="32"/>
  <c r="D285" i="32" s="1"/>
  <c r="F285" i="32"/>
  <c r="G285" i="32" s="1"/>
  <c r="I285" i="32"/>
  <c r="U285" i="32" s="1"/>
  <c r="K285" i="32"/>
  <c r="M285" i="32" s="1"/>
  <c r="L285" i="32"/>
  <c r="O285" i="32"/>
  <c r="T285" i="32"/>
  <c r="C286" i="32"/>
  <c r="D286" i="32" s="1"/>
  <c r="F286" i="32"/>
  <c r="G286" i="32" s="1"/>
  <c r="I286" i="32"/>
  <c r="V286" i="32" s="1"/>
  <c r="K286" i="32"/>
  <c r="L286" i="32"/>
  <c r="M286" i="32" s="1"/>
  <c r="O286" i="32"/>
  <c r="T286" i="32"/>
  <c r="U286" i="32"/>
  <c r="C287" i="32"/>
  <c r="D287" i="32" s="1"/>
  <c r="F287" i="32"/>
  <c r="G287" i="32" s="1"/>
  <c r="I287" i="32"/>
  <c r="V287" i="32" s="1"/>
  <c r="K287" i="32"/>
  <c r="L287" i="32"/>
  <c r="O287" i="32"/>
  <c r="T287" i="32"/>
  <c r="U287" i="32"/>
  <c r="C288" i="32"/>
  <c r="D288" i="32" s="1"/>
  <c r="F288" i="32"/>
  <c r="G288" i="32" s="1"/>
  <c r="I288" i="32"/>
  <c r="K288" i="32"/>
  <c r="L288" i="32"/>
  <c r="O288" i="32"/>
  <c r="T288" i="32"/>
  <c r="C289" i="32"/>
  <c r="D289" i="32" s="1"/>
  <c r="F289" i="32"/>
  <c r="G289" i="32" s="1"/>
  <c r="I289" i="32"/>
  <c r="U289" i="32" s="1"/>
  <c r="K289" i="32"/>
  <c r="L289" i="32"/>
  <c r="M289" i="32" s="1"/>
  <c r="O289" i="32"/>
  <c r="T289" i="32"/>
  <c r="V289" i="32"/>
  <c r="C290" i="32"/>
  <c r="D290" i="32"/>
  <c r="F290" i="32"/>
  <c r="G290" i="32"/>
  <c r="I290" i="32"/>
  <c r="U290" i="32" s="1"/>
  <c r="K290" i="32"/>
  <c r="L290" i="32"/>
  <c r="M290" i="32"/>
  <c r="O290" i="32"/>
  <c r="T290" i="32"/>
  <c r="V290" i="32"/>
  <c r="C291" i="32"/>
  <c r="D291" i="32"/>
  <c r="F291" i="32"/>
  <c r="G291" i="32" s="1"/>
  <c r="I291" i="32"/>
  <c r="V291" i="32" s="1"/>
  <c r="K291" i="32"/>
  <c r="L291" i="32"/>
  <c r="O291" i="32"/>
  <c r="T291" i="32"/>
  <c r="C292" i="32"/>
  <c r="D292" i="32" s="1"/>
  <c r="F292" i="32"/>
  <c r="G292" i="32" s="1"/>
  <c r="I292" i="32"/>
  <c r="K292" i="32"/>
  <c r="L292" i="32"/>
  <c r="O292" i="32"/>
  <c r="T292" i="32"/>
  <c r="C293" i="32"/>
  <c r="D293" i="32" s="1"/>
  <c r="F293" i="32"/>
  <c r="G293" i="32" s="1"/>
  <c r="I293" i="32"/>
  <c r="U293" i="32" s="1"/>
  <c r="K293" i="32"/>
  <c r="L293" i="32"/>
  <c r="M293" i="32" s="1"/>
  <c r="O293" i="32"/>
  <c r="T293" i="32"/>
  <c r="C294" i="32"/>
  <c r="D294" i="32" s="1"/>
  <c r="F294" i="32"/>
  <c r="G294" i="32" s="1"/>
  <c r="I294" i="32"/>
  <c r="U294" i="32" s="1"/>
  <c r="K294" i="32"/>
  <c r="M294" i="32" s="1"/>
  <c r="L294" i="32"/>
  <c r="O294" i="32"/>
  <c r="T294" i="32"/>
  <c r="C295" i="32"/>
  <c r="D295" i="32" s="1"/>
  <c r="F295" i="32"/>
  <c r="G295" i="32" s="1"/>
  <c r="I295" i="32"/>
  <c r="V295" i="32" s="1"/>
  <c r="K295" i="32"/>
  <c r="L295" i="32"/>
  <c r="O295" i="32"/>
  <c r="T295" i="32"/>
  <c r="U295" i="32"/>
  <c r="C296" i="32"/>
  <c r="D296" i="32" s="1"/>
  <c r="F296" i="32"/>
  <c r="G296" i="32" s="1"/>
  <c r="I296" i="32"/>
  <c r="K296" i="32"/>
  <c r="L296" i="32"/>
  <c r="O296" i="32"/>
  <c r="T296" i="32"/>
  <c r="C297" i="32"/>
  <c r="D297" i="32" s="1"/>
  <c r="F297" i="32"/>
  <c r="G297" i="32" s="1"/>
  <c r="I297" i="32"/>
  <c r="K297" i="32"/>
  <c r="M297" i="32" s="1"/>
  <c r="L297" i="32"/>
  <c r="O297" i="32"/>
  <c r="T297" i="32"/>
  <c r="C298" i="32"/>
  <c r="D298" i="32"/>
  <c r="F298" i="32"/>
  <c r="G298" i="32"/>
  <c r="I298" i="32"/>
  <c r="K298" i="32"/>
  <c r="M298" i="32" s="1"/>
  <c r="L298" i="32"/>
  <c r="O298" i="32"/>
  <c r="T298" i="32"/>
  <c r="U298" i="32"/>
  <c r="V298" i="32"/>
  <c r="C299" i="32"/>
  <c r="D299" i="32"/>
  <c r="F299" i="32"/>
  <c r="G299" i="32" s="1"/>
  <c r="I299" i="32"/>
  <c r="V299" i="32" s="1"/>
  <c r="K299" i="32"/>
  <c r="L299" i="32"/>
  <c r="O299" i="32"/>
  <c r="T299" i="32"/>
  <c r="C300" i="32"/>
  <c r="D300" i="32" s="1"/>
  <c r="F300" i="32"/>
  <c r="G300" i="32" s="1"/>
  <c r="I300" i="32"/>
  <c r="K300" i="32"/>
  <c r="L300" i="32"/>
  <c r="O300" i="32"/>
  <c r="T300" i="32"/>
  <c r="T145" i="32"/>
  <c r="O145" i="32"/>
  <c r="L145" i="32"/>
  <c r="K145" i="32"/>
  <c r="I145" i="32"/>
  <c r="V145" i="32" s="1"/>
  <c r="F145" i="32"/>
  <c r="G145" i="32" s="1"/>
  <c r="C145" i="32"/>
  <c r="M144" i="32"/>
  <c r="A144" i="32" s="1"/>
  <c r="A143" i="32"/>
  <c r="A142" i="32"/>
  <c r="A141" i="32"/>
  <c r="C140" i="32"/>
  <c r="A140" i="32"/>
  <c r="A139" i="32"/>
  <c r="M128" i="32"/>
  <c r="A128" i="32" s="1"/>
  <c r="A127" i="32"/>
  <c r="M101" i="32"/>
  <c r="A101" i="32" s="1"/>
  <c r="A100" i="32"/>
  <c r="M68" i="32"/>
  <c r="A68" i="32" s="1"/>
  <c r="A67" i="32"/>
  <c r="V96" i="32"/>
  <c r="V88" i="32"/>
  <c r="V84" i="32"/>
  <c r="V80" i="32"/>
  <c r="V76" i="32"/>
  <c r="V72" i="32"/>
  <c r="V10" i="32"/>
  <c r="A126" i="32"/>
  <c r="A125" i="32"/>
  <c r="A99" i="32"/>
  <c r="A98" i="32"/>
  <c r="A66" i="32"/>
  <c r="A65" i="32"/>
  <c r="C69" i="32"/>
  <c r="D69" i="32" s="1"/>
  <c r="F69" i="32"/>
  <c r="G69" i="32" s="1"/>
  <c r="I69" i="32"/>
  <c r="V69" i="32" s="1"/>
  <c r="K69" i="32"/>
  <c r="M69" i="32" s="1"/>
  <c r="L69" i="32"/>
  <c r="O69" i="32"/>
  <c r="T69" i="32"/>
  <c r="U69" i="32"/>
  <c r="C70" i="32"/>
  <c r="F70" i="32"/>
  <c r="G70" i="32" s="1"/>
  <c r="I70" i="32"/>
  <c r="U70" i="32" s="1"/>
  <c r="K70" i="32"/>
  <c r="L70" i="32"/>
  <c r="O70" i="32"/>
  <c r="T70" i="32"/>
  <c r="C71" i="32"/>
  <c r="D71" i="32" s="1"/>
  <c r="F71" i="32"/>
  <c r="G71" i="32" s="1"/>
  <c r="I71" i="32"/>
  <c r="U71" i="32" s="1"/>
  <c r="K71" i="32"/>
  <c r="L71" i="32"/>
  <c r="M71" i="32" s="1"/>
  <c r="O71" i="32"/>
  <c r="T71" i="32"/>
  <c r="C72" i="32"/>
  <c r="D72" i="32" s="1"/>
  <c r="F72" i="32"/>
  <c r="I72" i="32"/>
  <c r="K72" i="32"/>
  <c r="L72" i="32"/>
  <c r="O72" i="32"/>
  <c r="T72" i="32"/>
  <c r="U72" i="32"/>
  <c r="M42" i="32"/>
  <c r="A42" i="32"/>
  <c r="A41" i="32"/>
  <c r="A40" i="32"/>
  <c r="A39" i="32"/>
  <c r="C13" i="32"/>
  <c r="A13" i="32" s="1"/>
  <c r="C19" i="32"/>
  <c r="D19" i="32" s="1"/>
  <c r="F19" i="32"/>
  <c r="I19" i="32"/>
  <c r="V19" i="32" s="1"/>
  <c r="K19" i="32"/>
  <c r="L19" i="32"/>
  <c r="O19" i="32"/>
  <c r="T19" i="32"/>
  <c r="C20" i="32"/>
  <c r="D20" i="32" s="1"/>
  <c r="F20" i="32"/>
  <c r="G20" i="32" s="1"/>
  <c r="I20" i="32"/>
  <c r="K20" i="32"/>
  <c r="L20" i="32"/>
  <c r="O20" i="32"/>
  <c r="T20" i="32"/>
  <c r="C21" i="32"/>
  <c r="F21" i="32"/>
  <c r="G21" i="32" s="1"/>
  <c r="I21" i="32"/>
  <c r="U21" i="32" s="1"/>
  <c r="K21" i="32"/>
  <c r="L21" i="32"/>
  <c r="O21" i="32"/>
  <c r="T21" i="32"/>
  <c r="C22" i="32"/>
  <c r="D22" i="32" s="1"/>
  <c r="F22" i="32"/>
  <c r="G22" i="32" s="1"/>
  <c r="I22" i="32"/>
  <c r="U22" i="32" s="1"/>
  <c r="K22" i="32"/>
  <c r="L22" i="32"/>
  <c r="O22" i="32"/>
  <c r="T22" i="32"/>
  <c r="C23" i="32"/>
  <c r="D23" i="32" s="1"/>
  <c r="F23" i="32"/>
  <c r="I23" i="32"/>
  <c r="K23" i="32"/>
  <c r="L23" i="32"/>
  <c r="O23" i="32"/>
  <c r="T23" i="32"/>
  <c r="C24" i="32"/>
  <c r="F24" i="32"/>
  <c r="G24" i="32" s="1"/>
  <c r="I24" i="32"/>
  <c r="K24" i="32"/>
  <c r="L24" i="32"/>
  <c r="O24" i="32"/>
  <c r="T24" i="32"/>
  <c r="C25" i="32"/>
  <c r="D25" i="32" s="1"/>
  <c r="F25" i="32"/>
  <c r="G25" i="32" s="1"/>
  <c r="I25" i="32"/>
  <c r="U25" i="32" s="1"/>
  <c r="K25" i="32"/>
  <c r="L25" i="32"/>
  <c r="O25" i="32"/>
  <c r="T25" i="32"/>
  <c r="C26" i="32"/>
  <c r="D26" i="32" s="1"/>
  <c r="F26" i="32"/>
  <c r="I26" i="32"/>
  <c r="V26" i="32" s="1"/>
  <c r="K26" i="32"/>
  <c r="L26" i="32"/>
  <c r="O26" i="32"/>
  <c r="T26" i="32"/>
  <c r="C27" i="32"/>
  <c r="D27" i="32" s="1"/>
  <c r="F27" i="32"/>
  <c r="I27" i="32"/>
  <c r="U27" i="32" s="1"/>
  <c r="K27" i="32"/>
  <c r="L27" i="32"/>
  <c r="O27" i="32"/>
  <c r="T27" i="32"/>
  <c r="V27" i="32"/>
  <c r="C28" i="32"/>
  <c r="D28" i="32" s="1"/>
  <c r="F28" i="32"/>
  <c r="G28" i="32" s="1"/>
  <c r="I28" i="32"/>
  <c r="K28" i="32"/>
  <c r="L28" i="32"/>
  <c r="O28" i="32"/>
  <c r="T28" i="32"/>
  <c r="C29" i="32"/>
  <c r="F29" i="32"/>
  <c r="G29" i="32" s="1"/>
  <c r="I29" i="32"/>
  <c r="U29" i="32" s="1"/>
  <c r="K29" i="32"/>
  <c r="L29" i="32"/>
  <c r="O29" i="32"/>
  <c r="T29" i="32"/>
  <c r="C30" i="32"/>
  <c r="D30" i="32" s="1"/>
  <c r="F30" i="32"/>
  <c r="G30" i="32" s="1"/>
  <c r="I30" i="32"/>
  <c r="V30" i="32" s="1"/>
  <c r="K30" i="32"/>
  <c r="L30" i="32"/>
  <c r="O30" i="32"/>
  <c r="T30" i="32"/>
  <c r="U30" i="32"/>
  <c r="C31" i="32"/>
  <c r="D31" i="32" s="1"/>
  <c r="F31" i="32"/>
  <c r="I31" i="32"/>
  <c r="V31" i="32" s="1"/>
  <c r="K31" i="32"/>
  <c r="M31" i="32" s="1"/>
  <c r="L31" i="32"/>
  <c r="O31" i="32"/>
  <c r="T31" i="32"/>
  <c r="U31" i="32"/>
  <c r="C32" i="32"/>
  <c r="F32" i="32"/>
  <c r="G32" i="32" s="1"/>
  <c r="I32" i="32"/>
  <c r="K32" i="32"/>
  <c r="L32" i="32"/>
  <c r="O32" i="32"/>
  <c r="T32" i="32"/>
  <c r="C33" i="32"/>
  <c r="D33" i="32" s="1"/>
  <c r="F33" i="32"/>
  <c r="G33" i="32" s="1"/>
  <c r="I33" i="32"/>
  <c r="U33" i="32" s="1"/>
  <c r="K33" i="32"/>
  <c r="L33" i="32"/>
  <c r="O33" i="32"/>
  <c r="T33" i="32"/>
  <c r="C34" i="32"/>
  <c r="D34" i="32" s="1"/>
  <c r="F34" i="32"/>
  <c r="G34" i="32" s="1"/>
  <c r="I34" i="32"/>
  <c r="U34" i="32" s="1"/>
  <c r="K34" i="32"/>
  <c r="L34" i="32"/>
  <c r="O34" i="32"/>
  <c r="T34" i="32"/>
  <c r="C35" i="32"/>
  <c r="D35" i="32" s="1"/>
  <c r="F35" i="32"/>
  <c r="I35" i="32"/>
  <c r="U35" i="32" s="1"/>
  <c r="K35" i="32"/>
  <c r="L35" i="32"/>
  <c r="O35" i="32"/>
  <c r="T35" i="32"/>
  <c r="C36" i="32"/>
  <c r="D36" i="32" s="1"/>
  <c r="F36" i="32"/>
  <c r="G36" i="32" s="1"/>
  <c r="I36" i="32"/>
  <c r="K36" i="32"/>
  <c r="L36" i="32"/>
  <c r="O36" i="32"/>
  <c r="T36" i="32"/>
  <c r="C37" i="32"/>
  <c r="F37" i="32"/>
  <c r="G37" i="32" s="1"/>
  <c r="I37" i="32"/>
  <c r="K37" i="32"/>
  <c r="L37" i="32"/>
  <c r="O37" i="32"/>
  <c r="T37" i="32"/>
  <c r="C38" i="32"/>
  <c r="D38" i="32" s="1"/>
  <c r="F38" i="32"/>
  <c r="G38" i="32" s="1"/>
  <c r="I38" i="32"/>
  <c r="K38" i="32"/>
  <c r="L38" i="32"/>
  <c r="O38" i="32"/>
  <c r="T38" i="32"/>
  <c r="C43" i="32"/>
  <c r="D43" i="32" s="1"/>
  <c r="F43" i="32"/>
  <c r="I43" i="32"/>
  <c r="V43" i="32" s="1"/>
  <c r="K43" i="32"/>
  <c r="M43" i="32" s="1"/>
  <c r="L43" i="32"/>
  <c r="O43" i="32"/>
  <c r="T43" i="32"/>
  <c r="U43" i="32"/>
  <c r="C44" i="32"/>
  <c r="F44" i="32"/>
  <c r="G44" i="32" s="1"/>
  <c r="I44" i="32"/>
  <c r="K44" i="32"/>
  <c r="L44" i="32"/>
  <c r="O44" i="32"/>
  <c r="T44" i="32"/>
  <c r="C45" i="32"/>
  <c r="D45" i="32" s="1"/>
  <c r="F45" i="32"/>
  <c r="G45" i="32" s="1"/>
  <c r="I45" i="32"/>
  <c r="U45" i="32" s="1"/>
  <c r="K45" i="32"/>
  <c r="L45" i="32"/>
  <c r="M45" i="32" s="1"/>
  <c r="O45" i="32"/>
  <c r="T45" i="32"/>
  <c r="C46" i="32"/>
  <c r="D46" i="32" s="1"/>
  <c r="F46" i="32"/>
  <c r="G46" i="32" s="1"/>
  <c r="I46" i="32"/>
  <c r="K46" i="32"/>
  <c r="M46" i="32" s="1"/>
  <c r="L46" i="32"/>
  <c r="O46" i="32"/>
  <c r="T46" i="32"/>
  <c r="C47" i="32"/>
  <c r="D47" i="32" s="1"/>
  <c r="F47" i="32"/>
  <c r="I47" i="32"/>
  <c r="K47" i="32"/>
  <c r="L47" i="32"/>
  <c r="O47" i="32"/>
  <c r="T47" i="32"/>
  <c r="C48" i="32"/>
  <c r="D48" i="32" s="1"/>
  <c r="F48" i="32"/>
  <c r="G48" i="32" s="1"/>
  <c r="I48" i="32"/>
  <c r="K48" i="32"/>
  <c r="L48" i="32"/>
  <c r="O48" i="32"/>
  <c r="T48" i="32"/>
  <c r="C49" i="32"/>
  <c r="F49" i="32"/>
  <c r="G49" i="32" s="1"/>
  <c r="I49" i="32"/>
  <c r="U49" i="32" s="1"/>
  <c r="K49" i="32"/>
  <c r="L49" i="32"/>
  <c r="O49" i="32"/>
  <c r="T49" i="32"/>
  <c r="C50" i="32"/>
  <c r="D50" i="32" s="1"/>
  <c r="F50" i="32"/>
  <c r="G50" i="32" s="1"/>
  <c r="I50" i="32"/>
  <c r="U50" i="32" s="1"/>
  <c r="K50" i="32"/>
  <c r="L50" i="32"/>
  <c r="O50" i="32"/>
  <c r="T50" i="32"/>
  <c r="C51" i="32"/>
  <c r="D51" i="32" s="1"/>
  <c r="F51" i="32"/>
  <c r="I51" i="32"/>
  <c r="U51" i="32" s="1"/>
  <c r="K51" i="32"/>
  <c r="L51" i="32"/>
  <c r="O51" i="32"/>
  <c r="T51" i="32"/>
  <c r="V51" i="32"/>
  <c r="C52" i="32"/>
  <c r="F52" i="32"/>
  <c r="G52" i="32" s="1"/>
  <c r="I52" i="32"/>
  <c r="K52" i="32"/>
  <c r="M52" i="32" s="1"/>
  <c r="L52" i="32"/>
  <c r="O52" i="32"/>
  <c r="T52" i="32"/>
  <c r="C53" i="32"/>
  <c r="D53" i="32" s="1"/>
  <c r="F53" i="32"/>
  <c r="G53" i="32"/>
  <c r="I53" i="32"/>
  <c r="U53" i="32" s="1"/>
  <c r="K53" i="32"/>
  <c r="M53" i="32" s="1"/>
  <c r="L53" i="32"/>
  <c r="O53" i="32"/>
  <c r="T53" i="32"/>
  <c r="C54" i="32"/>
  <c r="D54" i="32" s="1"/>
  <c r="F54" i="32"/>
  <c r="G54" i="32" s="1"/>
  <c r="I54" i="32"/>
  <c r="K54" i="32"/>
  <c r="L54" i="32"/>
  <c r="O54" i="32"/>
  <c r="T54" i="32"/>
  <c r="C55" i="32"/>
  <c r="D55" i="32" s="1"/>
  <c r="F55" i="32"/>
  <c r="I55" i="32"/>
  <c r="K55" i="32"/>
  <c r="L55" i="32"/>
  <c r="O55" i="32"/>
  <c r="T55" i="32"/>
  <c r="C56" i="32"/>
  <c r="D56" i="32" s="1"/>
  <c r="F56" i="32"/>
  <c r="G56" i="32" s="1"/>
  <c r="I56" i="32"/>
  <c r="K56" i="32"/>
  <c r="M56" i="32" s="1"/>
  <c r="L56" i="32"/>
  <c r="O56" i="32"/>
  <c r="T56" i="32"/>
  <c r="C57" i="32"/>
  <c r="F57" i="32"/>
  <c r="G57" i="32"/>
  <c r="I57" i="32"/>
  <c r="U57" i="32" s="1"/>
  <c r="K57" i="32"/>
  <c r="M57" i="32" s="1"/>
  <c r="L57" i="32"/>
  <c r="O57" i="32"/>
  <c r="T57" i="32"/>
  <c r="C58" i="32"/>
  <c r="D58" i="32" s="1"/>
  <c r="F58" i="32"/>
  <c r="G58" i="32" s="1"/>
  <c r="I58" i="32"/>
  <c r="U58" i="32" s="1"/>
  <c r="K58" i="32"/>
  <c r="L58" i="32"/>
  <c r="M58" i="32" s="1"/>
  <c r="O58" i="32"/>
  <c r="T58" i="32"/>
  <c r="C59" i="32"/>
  <c r="D59" i="32"/>
  <c r="F59" i="32"/>
  <c r="I59" i="32"/>
  <c r="K59" i="32"/>
  <c r="L59" i="32"/>
  <c r="O59" i="32"/>
  <c r="T59" i="32"/>
  <c r="C60" i="32"/>
  <c r="F60" i="32"/>
  <c r="G60" i="32" s="1"/>
  <c r="I60" i="32"/>
  <c r="K60" i="32"/>
  <c r="L60" i="32"/>
  <c r="O60" i="32"/>
  <c r="T60" i="32"/>
  <c r="C61" i="32"/>
  <c r="F61" i="32"/>
  <c r="G61" i="32" s="1"/>
  <c r="I61" i="32"/>
  <c r="K61" i="32"/>
  <c r="L61" i="32"/>
  <c r="M61" i="32" s="1"/>
  <c r="O61" i="32"/>
  <c r="T61" i="32"/>
  <c r="C62" i="32"/>
  <c r="F62" i="32"/>
  <c r="G62" i="32" s="1"/>
  <c r="I62" i="32"/>
  <c r="K62" i="32"/>
  <c r="L62" i="32"/>
  <c r="O62" i="32"/>
  <c r="T62" i="32"/>
  <c r="C63" i="32"/>
  <c r="D63" i="32" s="1"/>
  <c r="F63" i="32"/>
  <c r="I63" i="32"/>
  <c r="U63" i="32" s="1"/>
  <c r="K63" i="32"/>
  <c r="L63" i="32"/>
  <c r="O63" i="32"/>
  <c r="T63" i="32"/>
  <c r="C64" i="32"/>
  <c r="F64" i="32"/>
  <c r="G64" i="32" s="1"/>
  <c r="I64" i="32"/>
  <c r="K64" i="32"/>
  <c r="L64" i="32"/>
  <c r="O64" i="32"/>
  <c r="T64" i="32"/>
  <c r="C73" i="32"/>
  <c r="F73" i="32"/>
  <c r="G73" i="32"/>
  <c r="I73" i="32"/>
  <c r="U73" i="32" s="1"/>
  <c r="K73" i="32"/>
  <c r="L73" i="32"/>
  <c r="M73" i="32"/>
  <c r="O73" i="32"/>
  <c r="T73" i="32"/>
  <c r="C74" i="32"/>
  <c r="F74" i="32"/>
  <c r="G74" i="32" s="1"/>
  <c r="I74" i="32"/>
  <c r="U74" i="32" s="1"/>
  <c r="K74" i="32"/>
  <c r="L74" i="32"/>
  <c r="M74" i="32" s="1"/>
  <c r="O74" i="32"/>
  <c r="T74" i="32"/>
  <c r="C75" i="32"/>
  <c r="D75" i="32" s="1"/>
  <c r="F75" i="32"/>
  <c r="I75" i="32"/>
  <c r="V75" i="32" s="1"/>
  <c r="K75" i="32"/>
  <c r="L75" i="32"/>
  <c r="O75" i="32"/>
  <c r="T75" i="32"/>
  <c r="C76" i="32"/>
  <c r="F76" i="32"/>
  <c r="G76" i="32" s="1"/>
  <c r="I76" i="32"/>
  <c r="K76" i="32"/>
  <c r="L76" i="32"/>
  <c r="O76" i="32"/>
  <c r="T76" i="32"/>
  <c r="C77" i="32"/>
  <c r="F77" i="32"/>
  <c r="G77" i="32" s="1"/>
  <c r="I77" i="32"/>
  <c r="U77" i="32" s="1"/>
  <c r="K77" i="32"/>
  <c r="L77" i="32"/>
  <c r="O77" i="32"/>
  <c r="T77" i="32"/>
  <c r="C78" i="32"/>
  <c r="F78" i="32"/>
  <c r="G78" i="32" s="1"/>
  <c r="I78" i="32"/>
  <c r="V78" i="32" s="1"/>
  <c r="K78" i="32"/>
  <c r="L78" i="32"/>
  <c r="O78" i="32"/>
  <c r="T78" i="32"/>
  <c r="C79" i="32"/>
  <c r="D79" i="32" s="1"/>
  <c r="F79" i="32"/>
  <c r="I79" i="32"/>
  <c r="U79" i="32" s="1"/>
  <c r="K79" i="32"/>
  <c r="L79" i="32"/>
  <c r="O79" i="32"/>
  <c r="T79" i="32"/>
  <c r="C80" i="32"/>
  <c r="F80" i="32"/>
  <c r="G80" i="32" s="1"/>
  <c r="I80" i="32"/>
  <c r="U80" i="32" s="1"/>
  <c r="K80" i="32"/>
  <c r="L80" i="32"/>
  <c r="O80" i="32"/>
  <c r="T80" i="32"/>
  <c r="C81" i="32"/>
  <c r="F81" i="32"/>
  <c r="G81" i="32" s="1"/>
  <c r="I81" i="32"/>
  <c r="K81" i="32"/>
  <c r="L81" i="32"/>
  <c r="O81" i="32"/>
  <c r="T81" i="32"/>
  <c r="C82" i="32"/>
  <c r="F82" i="32"/>
  <c r="G82" i="32" s="1"/>
  <c r="I82" i="32"/>
  <c r="U82" i="32" s="1"/>
  <c r="K82" i="32"/>
  <c r="L82" i="32"/>
  <c r="O82" i="32"/>
  <c r="T82" i="32"/>
  <c r="C83" i="32"/>
  <c r="D83" i="32" s="1"/>
  <c r="F83" i="32"/>
  <c r="I83" i="32"/>
  <c r="U83" i="32" s="1"/>
  <c r="K83" i="32"/>
  <c r="L83" i="32"/>
  <c r="O83" i="32"/>
  <c r="T83" i="32"/>
  <c r="C84" i="32"/>
  <c r="F84" i="32"/>
  <c r="G84" i="32" s="1"/>
  <c r="I84" i="32"/>
  <c r="U84" i="32" s="1"/>
  <c r="K84" i="32"/>
  <c r="L84" i="32"/>
  <c r="O84" i="32"/>
  <c r="T84" i="32"/>
  <c r="C85" i="32"/>
  <c r="D85" i="32" s="1"/>
  <c r="F85" i="32"/>
  <c r="G85" i="32" s="1"/>
  <c r="I85" i="32"/>
  <c r="V85" i="32" s="1"/>
  <c r="K85" i="32"/>
  <c r="L85" i="32"/>
  <c r="M85" i="32" s="1"/>
  <c r="O85" i="32"/>
  <c r="T85" i="32"/>
  <c r="C86" i="32"/>
  <c r="F86" i="32"/>
  <c r="G86" i="32" s="1"/>
  <c r="I86" i="32"/>
  <c r="V86" i="32" s="1"/>
  <c r="K86" i="32"/>
  <c r="L86" i="32"/>
  <c r="O86" i="32"/>
  <c r="T86" i="32"/>
  <c r="C87" i="32"/>
  <c r="D87" i="32" s="1"/>
  <c r="F87" i="32"/>
  <c r="G87" i="32" s="1"/>
  <c r="I87" i="32"/>
  <c r="V87" i="32" s="1"/>
  <c r="K87" i="32"/>
  <c r="L87" i="32"/>
  <c r="O87" i="32"/>
  <c r="T87" i="32"/>
  <c r="C88" i="32"/>
  <c r="F88" i="32"/>
  <c r="G88" i="32" s="1"/>
  <c r="I88" i="32"/>
  <c r="K88" i="32"/>
  <c r="L88" i="32"/>
  <c r="O88" i="32"/>
  <c r="T88" i="32"/>
  <c r="C89" i="32"/>
  <c r="D89" i="32" s="1"/>
  <c r="F89" i="32"/>
  <c r="G89" i="32" s="1"/>
  <c r="I89" i="32"/>
  <c r="K89" i="32"/>
  <c r="L89" i="32"/>
  <c r="O89" i="32"/>
  <c r="T89" i="32"/>
  <c r="C90" i="32"/>
  <c r="F90" i="32"/>
  <c r="G90" i="32" s="1"/>
  <c r="I90" i="32"/>
  <c r="V90" i="32" s="1"/>
  <c r="K90" i="32"/>
  <c r="L90" i="32"/>
  <c r="O90" i="32"/>
  <c r="T90" i="32"/>
  <c r="C91" i="32"/>
  <c r="D91" i="32" s="1"/>
  <c r="F91" i="32"/>
  <c r="G91" i="32" s="1"/>
  <c r="I91" i="32"/>
  <c r="V91" i="32" s="1"/>
  <c r="K91" i="32"/>
  <c r="L91" i="32"/>
  <c r="O91" i="32"/>
  <c r="T91" i="32"/>
  <c r="C92" i="32"/>
  <c r="F92" i="32"/>
  <c r="G92" i="32" s="1"/>
  <c r="I92" i="32"/>
  <c r="V92" i="32" s="1"/>
  <c r="K92" i="32"/>
  <c r="L92" i="32"/>
  <c r="M92" i="32" s="1"/>
  <c r="O92" i="32"/>
  <c r="T92" i="32"/>
  <c r="C93" i="32"/>
  <c r="D93" i="32" s="1"/>
  <c r="F93" i="32"/>
  <c r="G93" i="32" s="1"/>
  <c r="I93" i="32"/>
  <c r="U93" i="32" s="1"/>
  <c r="K93" i="32"/>
  <c r="L93" i="32"/>
  <c r="O93" i="32"/>
  <c r="T93" i="32"/>
  <c r="C94" i="32"/>
  <c r="F94" i="32"/>
  <c r="G94" i="32" s="1"/>
  <c r="I94" i="32"/>
  <c r="K94" i="32"/>
  <c r="L94" i="32"/>
  <c r="O94" i="32"/>
  <c r="T94" i="32"/>
  <c r="C95" i="32"/>
  <c r="F95" i="32"/>
  <c r="G95" i="32" s="1"/>
  <c r="I95" i="32"/>
  <c r="K95" i="32"/>
  <c r="L95" i="32"/>
  <c r="M95" i="32" s="1"/>
  <c r="O95" i="32"/>
  <c r="T95" i="32"/>
  <c r="C96" i="32"/>
  <c r="D96" i="32" s="1"/>
  <c r="F96" i="32"/>
  <c r="G96" i="32" s="1"/>
  <c r="I96" i="32"/>
  <c r="U96" i="32" s="1"/>
  <c r="K96" i="32"/>
  <c r="M96" i="32" s="1"/>
  <c r="L96" i="32"/>
  <c r="O96" i="32"/>
  <c r="T96" i="32"/>
  <c r="C97" i="32"/>
  <c r="D97" i="32" s="1"/>
  <c r="F97" i="32"/>
  <c r="I97" i="32"/>
  <c r="U97" i="32" s="1"/>
  <c r="K97" i="32"/>
  <c r="L97" i="32"/>
  <c r="O97" i="32"/>
  <c r="T97" i="32"/>
  <c r="C102" i="32"/>
  <c r="D102" i="32" s="1"/>
  <c r="F102" i="32"/>
  <c r="G102" i="32" s="1"/>
  <c r="I102" i="32"/>
  <c r="K102" i="32"/>
  <c r="L102" i="32"/>
  <c r="O102" i="32"/>
  <c r="T102" i="32"/>
  <c r="C103" i="32"/>
  <c r="D103" i="32" s="1"/>
  <c r="F103" i="32"/>
  <c r="G103" i="32" s="1"/>
  <c r="I103" i="32"/>
  <c r="U103" i="32" s="1"/>
  <c r="K103" i="32"/>
  <c r="L103" i="32"/>
  <c r="O103" i="32"/>
  <c r="T103" i="32"/>
  <c r="C104" i="32"/>
  <c r="D104" i="32" s="1"/>
  <c r="F104" i="32"/>
  <c r="G104" i="32" s="1"/>
  <c r="I104" i="32"/>
  <c r="V104" i="32" s="1"/>
  <c r="K104" i="32"/>
  <c r="M104" i="32" s="1"/>
  <c r="L104" i="32"/>
  <c r="O104" i="32"/>
  <c r="T104" i="32"/>
  <c r="U104" i="32"/>
  <c r="C105" i="32"/>
  <c r="D105" i="32" s="1"/>
  <c r="F105" i="32"/>
  <c r="I105" i="32"/>
  <c r="K105" i="32"/>
  <c r="M105" i="32" s="1"/>
  <c r="L105" i="32"/>
  <c r="O105" i="32"/>
  <c r="T105" i="32"/>
  <c r="U105" i="32"/>
  <c r="V105" i="32"/>
  <c r="C106" i="32"/>
  <c r="F106" i="32"/>
  <c r="G106" i="32" s="1"/>
  <c r="I106" i="32"/>
  <c r="K106" i="32"/>
  <c r="L106" i="32"/>
  <c r="O106" i="32"/>
  <c r="T106" i="32"/>
  <c r="C107" i="32"/>
  <c r="F107" i="32"/>
  <c r="G107" i="32" s="1"/>
  <c r="I107" i="32"/>
  <c r="U107" i="32" s="1"/>
  <c r="K107" i="32"/>
  <c r="M107" i="32" s="1"/>
  <c r="L107" i="32"/>
  <c r="O107" i="32"/>
  <c r="T107" i="32"/>
  <c r="C108" i="32"/>
  <c r="D108" i="32" s="1"/>
  <c r="F108" i="32"/>
  <c r="G108" i="32"/>
  <c r="I108" i="32"/>
  <c r="U108" i="32" s="1"/>
  <c r="K108" i="32"/>
  <c r="M108" i="32" s="1"/>
  <c r="L108" i="32"/>
  <c r="O108" i="32"/>
  <c r="T108" i="32"/>
  <c r="C109" i="32"/>
  <c r="D109" i="32" s="1"/>
  <c r="F109" i="32"/>
  <c r="I109" i="32"/>
  <c r="K109" i="32"/>
  <c r="L109" i="32"/>
  <c r="O109" i="32"/>
  <c r="T109" i="32"/>
  <c r="C110" i="32"/>
  <c r="D110" i="32" s="1"/>
  <c r="F110" i="32"/>
  <c r="G110" i="32" s="1"/>
  <c r="I110" i="32"/>
  <c r="K110" i="32"/>
  <c r="L110" i="32"/>
  <c r="O110" i="32"/>
  <c r="T110" i="32"/>
  <c r="C111" i="32"/>
  <c r="D111" i="32" s="1"/>
  <c r="F111" i="32"/>
  <c r="G111" i="32" s="1"/>
  <c r="I111" i="32"/>
  <c r="U111" i="32" s="1"/>
  <c r="K111" i="32"/>
  <c r="L111" i="32"/>
  <c r="O111" i="32"/>
  <c r="T111" i="32"/>
  <c r="C112" i="32"/>
  <c r="D112" i="32" s="1"/>
  <c r="F112" i="32"/>
  <c r="G112" i="32" s="1"/>
  <c r="I112" i="32"/>
  <c r="U112" i="32" s="1"/>
  <c r="K112" i="32"/>
  <c r="L112" i="32"/>
  <c r="O112" i="32"/>
  <c r="T112" i="32"/>
  <c r="V112" i="32"/>
  <c r="C113" i="32"/>
  <c r="D113" i="32" s="1"/>
  <c r="F113" i="32"/>
  <c r="I113" i="32"/>
  <c r="U113" i="32" s="1"/>
  <c r="K113" i="32"/>
  <c r="L113" i="32"/>
  <c r="O113" i="32"/>
  <c r="T113" i="32"/>
  <c r="V113" i="32"/>
  <c r="C114" i="32"/>
  <c r="F114" i="32"/>
  <c r="G114" i="32" s="1"/>
  <c r="I114" i="32"/>
  <c r="V114" i="32" s="1"/>
  <c r="K114" i="32"/>
  <c r="M114" i="32" s="1"/>
  <c r="L114" i="32"/>
  <c r="O114" i="32"/>
  <c r="T114" i="32"/>
  <c r="U114" i="32"/>
  <c r="C115" i="32"/>
  <c r="F115" i="32"/>
  <c r="G115" i="32" s="1"/>
  <c r="I115" i="32"/>
  <c r="U115" i="32" s="1"/>
  <c r="K115" i="32"/>
  <c r="M115" i="32" s="1"/>
  <c r="L115" i="32"/>
  <c r="O115" i="32"/>
  <c r="T115" i="32"/>
  <c r="V115" i="32"/>
  <c r="C116" i="32"/>
  <c r="D116" i="32" s="1"/>
  <c r="F116" i="32"/>
  <c r="G116" i="32" s="1"/>
  <c r="I116" i="32"/>
  <c r="U116" i="32" s="1"/>
  <c r="K116" i="32"/>
  <c r="L116" i="32"/>
  <c r="O116" i="32"/>
  <c r="T116" i="32"/>
  <c r="V116" i="32"/>
  <c r="C117" i="32"/>
  <c r="D117" i="32" s="1"/>
  <c r="F117" i="32"/>
  <c r="I117" i="32"/>
  <c r="U117" i="32" s="1"/>
  <c r="K117" i="32"/>
  <c r="L117" i="32"/>
  <c r="O117" i="32"/>
  <c r="T117" i="32"/>
  <c r="C118" i="32"/>
  <c r="D118" i="32" s="1"/>
  <c r="F118" i="32"/>
  <c r="G118" i="32" s="1"/>
  <c r="I118" i="32"/>
  <c r="V118" i="32" s="1"/>
  <c r="K118" i="32"/>
  <c r="L118" i="32"/>
  <c r="O118" i="32"/>
  <c r="T118" i="32"/>
  <c r="U118" i="32"/>
  <c r="C119" i="32"/>
  <c r="D119" i="32" s="1"/>
  <c r="F119" i="32"/>
  <c r="G119" i="32" s="1"/>
  <c r="I119" i="32"/>
  <c r="U119" i="32" s="1"/>
  <c r="K119" i="32"/>
  <c r="L119" i="32"/>
  <c r="O119" i="32"/>
  <c r="T119" i="32"/>
  <c r="V119" i="32"/>
  <c r="C120" i="32"/>
  <c r="D120" i="32" s="1"/>
  <c r="F120" i="32"/>
  <c r="G120" i="32" s="1"/>
  <c r="I120" i="32"/>
  <c r="U120" i="32" s="1"/>
  <c r="K120" i="32"/>
  <c r="L120" i="32"/>
  <c r="O120" i="32"/>
  <c r="T120" i="32"/>
  <c r="C121" i="32"/>
  <c r="D121" i="32" s="1"/>
  <c r="F121" i="32"/>
  <c r="G121" i="32" s="1"/>
  <c r="I121" i="32"/>
  <c r="U121" i="32" s="1"/>
  <c r="K121" i="32"/>
  <c r="M121" i="32" s="1"/>
  <c r="L121" i="32"/>
  <c r="O121" i="32"/>
  <c r="T121" i="32"/>
  <c r="C122" i="32"/>
  <c r="F122" i="32"/>
  <c r="G122" i="32" s="1"/>
  <c r="I122" i="32"/>
  <c r="K122" i="32"/>
  <c r="L122" i="32"/>
  <c r="M122" i="32" s="1"/>
  <c r="O122" i="32"/>
  <c r="T122" i="32"/>
  <c r="C123" i="32"/>
  <c r="D123" i="32" s="1"/>
  <c r="F123" i="32"/>
  <c r="G123" i="32" s="1"/>
  <c r="I123" i="32"/>
  <c r="K123" i="32"/>
  <c r="L123" i="32"/>
  <c r="O123" i="32"/>
  <c r="T123" i="32"/>
  <c r="C124" i="32"/>
  <c r="F124" i="32"/>
  <c r="G124" i="32" s="1"/>
  <c r="I124" i="32"/>
  <c r="K124" i="32"/>
  <c r="L124" i="32"/>
  <c r="O124" i="32"/>
  <c r="T124" i="32"/>
  <c r="C129" i="32"/>
  <c r="D129" i="32" s="1"/>
  <c r="F129" i="32"/>
  <c r="G129" i="32" s="1"/>
  <c r="I129" i="32"/>
  <c r="U129" i="32" s="1"/>
  <c r="K129" i="32"/>
  <c r="L129" i="32"/>
  <c r="O129" i="32"/>
  <c r="T129" i="32"/>
  <c r="C130" i="32"/>
  <c r="F130" i="32"/>
  <c r="G130" i="32" s="1"/>
  <c r="I130" i="32"/>
  <c r="V130" i="32" s="1"/>
  <c r="K130" i="32"/>
  <c r="L130" i="32"/>
  <c r="O130" i="32"/>
  <c r="T130" i="32"/>
  <c r="U130" i="32"/>
  <c r="C131" i="32"/>
  <c r="D131" i="32" s="1"/>
  <c r="F131" i="32"/>
  <c r="G131" i="32" s="1"/>
  <c r="I131" i="32"/>
  <c r="V131" i="32" s="1"/>
  <c r="K131" i="32"/>
  <c r="M131" i="32" s="1"/>
  <c r="L131" i="32"/>
  <c r="O131" i="32"/>
  <c r="T131" i="32"/>
  <c r="U131" i="32"/>
  <c r="C132" i="32"/>
  <c r="F132" i="32"/>
  <c r="G132" i="32" s="1"/>
  <c r="I132" i="32"/>
  <c r="K132" i="32"/>
  <c r="L132" i="32"/>
  <c r="O132" i="32"/>
  <c r="T132" i="32"/>
  <c r="C133" i="32"/>
  <c r="D133" i="32" s="1"/>
  <c r="F133" i="32"/>
  <c r="G133" i="32"/>
  <c r="I133" i="32"/>
  <c r="U133" i="32" s="1"/>
  <c r="K133" i="32"/>
  <c r="M133" i="32" s="1"/>
  <c r="L133" i="32"/>
  <c r="O133" i="32"/>
  <c r="T133" i="32"/>
  <c r="C134" i="32"/>
  <c r="F134" i="32"/>
  <c r="G134" i="32" s="1"/>
  <c r="I134" i="32"/>
  <c r="V134" i="32" s="1"/>
  <c r="K134" i="32"/>
  <c r="L134" i="32"/>
  <c r="O134" i="32"/>
  <c r="T134" i="32"/>
  <c r="C135" i="32"/>
  <c r="D135" i="32"/>
  <c r="F135" i="32"/>
  <c r="G135" i="32" s="1"/>
  <c r="I135" i="32"/>
  <c r="V135" i="32" s="1"/>
  <c r="K135" i="32"/>
  <c r="L135" i="32"/>
  <c r="O135" i="32"/>
  <c r="T135" i="32"/>
  <c r="U135" i="32"/>
  <c r="C136" i="32"/>
  <c r="F136" i="32"/>
  <c r="G136" i="32" s="1"/>
  <c r="I136" i="32"/>
  <c r="V136" i="32" s="1"/>
  <c r="K136" i="32"/>
  <c r="L136" i="32"/>
  <c r="O136" i="32"/>
  <c r="T136" i="32"/>
  <c r="O18" i="32"/>
  <c r="M17" i="32"/>
  <c r="A17" i="32" s="1"/>
  <c r="A16" i="32"/>
  <c r="A2" i="32"/>
  <c r="C3" i="32"/>
  <c r="A3" i="32" s="1"/>
  <c r="A4" i="32"/>
  <c r="A5" i="32"/>
  <c r="M6" i="32"/>
  <c r="A6" i="32" s="1"/>
  <c r="C7" i="32"/>
  <c r="D7" i="32" s="1"/>
  <c r="F7" i="32"/>
  <c r="G7" i="32" s="1"/>
  <c r="I7" i="32"/>
  <c r="K7" i="32"/>
  <c r="L7" i="32"/>
  <c r="O7" i="32"/>
  <c r="T7" i="32"/>
  <c r="C8" i="32"/>
  <c r="F8" i="32"/>
  <c r="G8" i="32" s="1"/>
  <c r="I8" i="32"/>
  <c r="V8" i="32" s="1"/>
  <c r="K8" i="32"/>
  <c r="L8" i="32"/>
  <c r="O8" i="32"/>
  <c r="T8" i="32"/>
  <c r="C9" i="32"/>
  <c r="D9" i="32" s="1"/>
  <c r="F9" i="32"/>
  <c r="G9" i="32" s="1"/>
  <c r="I9" i="32"/>
  <c r="K9" i="32"/>
  <c r="L9" i="32"/>
  <c r="O9" i="32"/>
  <c r="T9" i="32"/>
  <c r="C10" i="32"/>
  <c r="D10" i="32" s="1"/>
  <c r="F10" i="32"/>
  <c r="G10" i="32" s="1"/>
  <c r="I10" i="32"/>
  <c r="K10" i="32"/>
  <c r="L10" i="32"/>
  <c r="O10" i="32"/>
  <c r="T10" i="32"/>
  <c r="AC2" i="1"/>
  <c r="C511" i="35"/>
  <c r="D511" i="35" s="1"/>
  <c r="F511" i="35"/>
  <c r="G511" i="35" s="1"/>
  <c r="I511" i="35"/>
  <c r="V511" i="35" s="1"/>
  <c r="K511" i="35"/>
  <c r="L511" i="35"/>
  <c r="O511" i="35"/>
  <c r="T511" i="35"/>
  <c r="C512" i="35"/>
  <c r="D512" i="35" s="1"/>
  <c r="F512" i="35"/>
  <c r="G512" i="35" s="1"/>
  <c r="I512" i="35"/>
  <c r="U512" i="35" s="1"/>
  <c r="K512" i="35"/>
  <c r="L512" i="35"/>
  <c r="O512" i="35"/>
  <c r="T512" i="35"/>
  <c r="C506" i="35"/>
  <c r="D506" i="35" s="1"/>
  <c r="F506" i="35"/>
  <c r="G506" i="35" s="1"/>
  <c r="I506" i="35"/>
  <c r="V506" i="35" s="1"/>
  <c r="K506" i="35"/>
  <c r="L506" i="35"/>
  <c r="O506" i="35"/>
  <c r="T506" i="35"/>
  <c r="C513" i="35"/>
  <c r="D513" i="35" s="1"/>
  <c r="F513" i="35"/>
  <c r="I513" i="35"/>
  <c r="U513" i="35" s="1"/>
  <c r="K513" i="35"/>
  <c r="L513" i="35"/>
  <c r="O513" i="35"/>
  <c r="T513" i="35"/>
  <c r="C515" i="35"/>
  <c r="D515" i="35" s="1"/>
  <c r="F515" i="35"/>
  <c r="G515" i="35" s="1"/>
  <c r="I515" i="35"/>
  <c r="V515" i="35" s="1"/>
  <c r="K515" i="35"/>
  <c r="L515" i="35"/>
  <c r="O515" i="35"/>
  <c r="T515" i="35"/>
  <c r="C507" i="35"/>
  <c r="D507" i="35" s="1"/>
  <c r="F507" i="35"/>
  <c r="G507" i="35" s="1"/>
  <c r="I507" i="35"/>
  <c r="U507" i="35" s="1"/>
  <c r="K507" i="35"/>
  <c r="L507" i="35"/>
  <c r="O507" i="35"/>
  <c r="T507" i="35"/>
  <c r="C517" i="35"/>
  <c r="D517" i="35" s="1"/>
  <c r="F517" i="35"/>
  <c r="G517" i="35" s="1"/>
  <c r="I517" i="35"/>
  <c r="U517" i="35" s="1"/>
  <c r="K517" i="35"/>
  <c r="L517" i="35"/>
  <c r="O517" i="35"/>
  <c r="T517" i="35"/>
  <c r="C514" i="35"/>
  <c r="D514" i="35" s="1"/>
  <c r="F514" i="35"/>
  <c r="I514" i="35"/>
  <c r="U514" i="35" s="1"/>
  <c r="K514" i="35"/>
  <c r="L514" i="35"/>
  <c r="O514" i="35"/>
  <c r="T514" i="35"/>
  <c r="V514" i="35" s="1"/>
  <c r="C516" i="35"/>
  <c r="D516" i="35" s="1"/>
  <c r="F516" i="35"/>
  <c r="G516" i="35" s="1"/>
  <c r="I516" i="35"/>
  <c r="K516" i="35"/>
  <c r="L516" i="35"/>
  <c r="O516" i="35"/>
  <c r="T516" i="35"/>
  <c r="C523" i="35"/>
  <c r="D523" i="35" s="1"/>
  <c r="F523" i="35"/>
  <c r="G523" i="35" s="1"/>
  <c r="I523" i="35"/>
  <c r="U523" i="35" s="1"/>
  <c r="K523" i="35"/>
  <c r="L523" i="35"/>
  <c r="O523" i="35"/>
  <c r="T523" i="35"/>
  <c r="C508" i="35"/>
  <c r="D508" i="35" s="1"/>
  <c r="F508" i="35"/>
  <c r="G508" i="35" s="1"/>
  <c r="I508" i="35"/>
  <c r="K508" i="35"/>
  <c r="L508" i="35"/>
  <c r="M508" i="35" s="1"/>
  <c r="O508" i="35"/>
  <c r="T508" i="35"/>
  <c r="C518" i="35"/>
  <c r="D518" i="35" s="1"/>
  <c r="F518" i="35"/>
  <c r="I518" i="35"/>
  <c r="U518" i="35" s="1"/>
  <c r="K518" i="35"/>
  <c r="L518" i="35"/>
  <c r="O518" i="35"/>
  <c r="T518" i="35"/>
  <c r="V518" i="35" s="1"/>
  <c r="C522" i="35"/>
  <c r="D522" i="35" s="1"/>
  <c r="F522" i="35"/>
  <c r="G522" i="35" s="1"/>
  <c r="I522" i="35"/>
  <c r="V522" i="35" s="1"/>
  <c r="K522" i="35"/>
  <c r="L522" i="35"/>
  <c r="O522" i="35"/>
  <c r="T522" i="35"/>
  <c r="C519" i="35"/>
  <c r="F519" i="35"/>
  <c r="G519" i="35" s="1"/>
  <c r="I519" i="35"/>
  <c r="U519" i="35" s="1"/>
  <c r="K519" i="35"/>
  <c r="L519" i="35"/>
  <c r="O519" i="35"/>
  <c r="T519" i="35"/>
  <c r="C520" i="35"/>
  <c r="D520" i="35" s="1"/>
  <c r="F520" i="35"/>
  <c r="G520" i="35" s="1"/>
  <c r="I520" i="35"/>
  <c r="V520" i="35" s="1"/>
  <c r="K520" i="35"/>
  <c r="L520" i="35"/>
  <c r="O520" i="35"/>
  <c r="T520" i="35"/>
  <c r="C510" i="35"/>
  <c r="D510" i="35" s="1"/>
  <c r="F510" i="35"/>
  <c r="I510" i="35"/>
  <c r="V510" i="35" s="1"/>
  <c r="K510" i="35"/>
  <c r="L510" i="35"/>
  <c r="O510" i="35"/>
  <c r="T510" i="35"/>
  <c r="C521" i="35"/>
  <c r="D521" i="35" s="1"/>
  <c r="F521" i="35"/>
  <c r="G521" i="35" s="1"/>
  <c r="I521" i="35"/>
  <c r="V521" i="35" s="1"/>
  <c r="K521" i="35"/>
  <c r="L521" i="35"/>
  <c r="O521" i="35"/>
  <c r="T521" i="35"/>
  <c r="T509" i="35"/>
  <c r="O509" i="35"/>
  <c r="L509" i="35"/>
  <c r="K509" i="35"/>
  <c r="I509" i="35"/>
  <c r="V509" i="35" s="1"/>
  <c r="F509" i="35"/>
  <c r="G509" i="35" s="1"/>
  <c r="C509" i="35"/>
  <c r="V505" i="35"/>
  <c r="M505" i="35"/>
  <c r="A504" i="35"/>
  <c r="E502" i="35"/>
  <c r="C502" i="35"/>
  <c r="C493" i="35"/>
  <c r="D493" i="35" s="1"/>
  <c r="F493" i="35"/>
  <c r="I493" i="35"/>
  <c r="U493" i="35" s="1"/>
  <c r="K493" i="35"/>
  <c r="L493" i="35"/>
  <c r="O493" i="35"/>
  <c r="T493" i="35"/>
  <c r="C494" i="35"/>
  <c r="D494" i="35" s="1"/>
  <c r="F494" i="35"/>
  <c r="G494" i="35" s="1"/>
  <c r="I494" i="35"/>
  <c r="U494" i="35" s="1"/>
  <c r="K494" i="35"/>
  <c r="L494" i="35"/>
  <c r="O494" i="35"/>
  <c r="T494" i="35"/>
  <c r="C495" i="35"/>
  <c r="D495" i="35" s="1"/>
  <c r="F495" i="35"/>
  <c r="G495" i="35" s="1"/>
  <c r="I495" i="35"/>
  <c r="U495" i="35" s="1"/>
  <c r="K495" i="35"/>
  <c r="L495" i="35"/>
  <c r="O495" i="35"/>
  <c r="T495" i="35"/>
  <c r="C498" i="35"/>
  <c r="D498" i="35" s="1"/>
  <c r="F498" i="35"/>
  <c r="G498" i="35" s="1"/>
  <c r="I498" i="35"/>
  <c r="U498" i="35" s="1"/>
  <c r="K498" i="35"/>
  <c r="L498" i="35"/>
  <c r="O498" i="35"/>
  <c r="T498" i="35"/>
  <c r="C496" i="35"/>
  <c r="D496" i="35" s="1"/>
  <c r="F496" i="35"/>
  <c r="I496" i="35"/>
  <c r="U496" i="35" s="1"/>
  <c r="K496" i="35"/>
  <c r="L496" i="35"/>
  <c r="O496" i="35"/>
  <c r="T496" i="35"/>
  <c r="C499" i="35"/>
  <c r="D499" i="35" s="1"/>
  <c r="F499" i="35"/>
  <c r="G499" i="35" s="1"/>
  <c r="I499" i="35"/>
  <c r="U499" i="35" s="1"/>
  <c r="K499" i="35"/>
  <c r="L499" i="35"/>
  <c r="O499" i="35"/>
  <c r="T499" i="35"/>
  <c r="C497" i="35"/>
  <c r="D497" i="35" s="1"/>
  <c r="F497" i="35"/>
  <c r="G497" i="35" s="1"/>
  <c r="I497" i="35"/>
  <c r="U497" i="35" s="1"/>
  <c r="K497" i="35"/>
  <c r="L497" i="35"/>
  <c r="O497" i="35"/>
  <c r="T497" i="35"/>
  <c r="T492" i="35"/>
  <c r="O492" i="35"/>
  <c r="L492" i="35"/>
  <c r="K492" i="35"/>
  <c r="I492" i="35"/>
  <c r="V492" i="35" s="1"/>
  <c r="F492" i="35"/>
  <c r="G492" i="35" s="1"/>
  <c r="C492" i="35"/>
  <c r="V491" i="35"/>
  <c r="M491" i="35"/>
  <c r="A490" i="35"/>
  <c r="E488" i="35"/>
  <c r="C488" i="35"/>
  <c r="V473" i="35"/>
  <c r="M473" i="35"/>
  <c r="A472" i="35"/>
  <c r="A470" i="35"/>
  <c r="C474" i="35"/>
  <c r="F474" i="35"/>
  <c r="G474" i="35" s="1"/>
  <c r="I474" i="35"/>
  <c r="V474" i="35" s="1"/>
  <c r="K474" i="35"/>
  <c r="F471" i="35" s="1"/>
  <c r="A471" i="35" s="1"/>
  <c r="L474" i="35"/>
  <c r="O474" i="35"/>
  <c r="T474" i="35"/>
  <c r="C466" i="35"/>
  <c r="D466" i="35" s="1"/>
  <c r="F466" i="35"/>
  <c r="G466" i="35" s="1"/>
  <c r="I466" i="35"/>
  <c r="U466" i="35" s="1"/>
  <c r="K466" i="35"/>
  <c r="L466" i="35"/>
  <c r="O466" i="35"/>
  <c r="T466" i="35"/>
  <c r="C469" i="35"/>
  <c r="D469" i="35" s="1"/>
  <c r="F469" i="35"/>
  <c r="G469" i="35" s="1"/>
  <c r="I469" i="35"/>
  <c r="V469" i="35" s="1"/>
  <c r="K469" i="35"/>
  <c r="L469" i="35"/>
  <c r="O469" i="35"/>
  <c r="T469" i="35"/>
  <c r="C467" i="35"/>
  <c r="D467" i="35" s="1"/>
  <c r="F467" i="35"/>
  <c r="G467" i="35" s="1"/>
  <c r="I467" i="35"/>
  <c r="U467" i="35" s="1"/>
  <c r="K467" i="35"/>
  <c r="L467" i="35"/>
  <c r="O467" i="35"/>
  <c r="T467" i="35"/>
  <c r="C483" i="35"/>
  <c r="F483" i="35"/>
  <c r="G483" i="35" s="1"/>
  <c r="I483" i="35"/>
  <c r="V483" i="35" s="1"/>
  <c r="K483" i="35"/>
  <c r="L483" i="35"/>
  <c r="O483" i="35"/>
  <c r="T483" i="35"/>
  <c r="C475" i="35"/>
  <c r="D475" i="35" s="1"/>
  <c r="F475" i="35"/>
  <c r="G475" i="35" s="1"/>
  <c r="I475" i="35"/>
  <c r="U475" i="35" s="1"/>
  <c r="K475" i="35"/>
  <c r="L475" i="35"/>
  <c r="O475" i="35"/>
  <c r="T475" i="35"/>
  <c r="V475" i="35" s="1"/>
  <c r="C476" i="35"/>
  <c r="D476" i="35" s="1"/>
  <c r="F476" i="35"/>
  <c r="G476" i="35" s="1"/>
  <c r="I476" i="35"/>
  <c r="K476" i="35"/>
  <c r="L476" i="35"/>
  <c r="O476" i="35"/>
  <c r="T476" i="35"/>
  <c r="C477" i="35"/>
  <c r="D477" i="35" s="1"/>
  <c r="F477" i="35"/>
  <c r="G477" i="35" s="1"/>
  <c r="I477" i="35"/>
  <c r="U477" i="35" s="1"/>
  <c r="K477" i="35"/>
  <c r="L477" i="35"/>
  <c r="O477" i="35"/>
  <c r="T477" i="35"/>
  <c r="C478" i="35"/>
  <c r="F478" i="35"/>
  <c r="G478" i="35" s="1"/>
  <c r="I478" i="35"/>
  <c r="V478" i="35" s="1"/>
  <c r="K478" i="35"/>
  <c r="L478" i="35"/>
  <c r="O478" i="35"/>
  <c r="T478" i="35"/>
  <c r="C484" i="35"/>
  <c r="D484" i="35" s="1"/>
  <c r="F484" i="35"/>
  <c r="G484" i="35" s="1"/>
  <c r="I484" i="35"/>
  <c r="V484" i="35" s="1"/>
  <c r="K484" i="35"/>
  <c r="L484" i="35"/>
  <c r="O484" i="35"/>
  <c r="T484" i="35"/>
  <c r="C468" i="35"/>
  <c r="D468" i="35" s="1"/>
  <c r="F468" i="35"/>
  <c r="G468" i="35" s="1"/>
  <c r="I468" i="35"/>
  <c r="V468" i="35" s="1"/>
  <c r="K468" i="35"/>
  <c r="L468" i="35"/>
  <c r="O468" i="35"/>
  <c r="T468" i="35"/>
  <c r="C479" i="35"/>
  <c r="D479" i="35" s="1"/>
  <c r="F479" i="35"/>
  <c r="G479" i="35" s="1"/>
  <c r="I479" i="35"/>
  <c r="U479" i="35" s="1"/>
  <c r="K479" i="35"/>
  <c r="L479" i="35"/>
  <c r="O479" i="35"/>
  <c r="T479" i="35"/>
  <c r="C485" i="35"/>
  <c r="F485" i="35"/>
  <c r="G485" i="35" s="1"/>
  <c r="I485" i="35"/>
  <c r="V485" i="35" s="1"/>
  <c r="K485" i="35"/>
  <c r="L485" i="35"/>
  <c r="O485" i="35"/>
  <c r="T485" i="35"/>
  <c r="C480" i="35"/>
  <c r="D480" i="35" s="1"/>
  <c r="F480" i="35"/>
  <c r="G480" i="35" s="1"/>
  <c r="I480" i="35"/>
  <c r="K480" i="35"/>
  <c r="L480" i="35"/>
  <c r="O480" i="35"/>
  <c r="T480" i="35"/>
  <c r="C481" i="35"/>
  <c r="D481" i="35" s="1"/>
  <c r="F481" i="35"/>
  <c r="G481" i="35" s="1"/>
  <c r="I481" i="35"/>
  <c r="V481" i="35" s="1"/>
  <c r="K481" i="35"/>
  <c r="L481" i="35"/>
  <c r="O481" i="35"/>
  <c r="T481" i="35"/>
  <c r="T482" i="35"/>
  <c r="O482" i="35"/>
  <c r="L482" i="35"/>
  <c r="K482" i="35"/>
  <c r="I482" i="35"/>
  <c r="F482" i="35"/>
  <c r="G482" i="35" s="1"/>
  <c r="C482" i="35"/>
  <c r="V465" i="35"/>
  <c r="M465" i="35"/>
  <c r="A464" i="35"/>
  <c r="A462" i="35"/>
  <c r="E460" i="35"/>
  <c r="C460" i="35"/>
  <c r="V456" i="35"/>
  <c r="M456" i="35"/>
  <c r="V455" i="35"/>
  <c r="A455" i="35" s="1"/>
  <c r="V454" i="35"/>
  <c r="A453" i="35"/>
  <c r="V430" i="35"/>
  <c r="M430" i="35"/>
  <c r="V429" i="35"/>
  <c r="A429" i="35" s="1"/>
  <c r="V428" i="35"/>
  <c r="A427" i="35"/>
  <c r="C432" i="35"/>
  <c r="F432" i="35"/>
  <c r="G432" i="35" s="1"/>
  <c r="I432" i="35"/>
  <c r="V432" i="35" s="1"/>
  <c r="K432" i="35"/>
  <c r="L432" i="35"/>
  <c r="O432" i="35"/>
  <c r="T432" i="35"/>
  <c r="C433" i="35"/>
  <c r="D433" i="35" s="1"/>
  <c r="F433" i="35"/>
  <c r="G433" i="35" s="1"/>
  <c r="I433" i="35"/>
  <c r="V433" i="35" s="1"/>
  <c r="K433" i="35"/>
  <c r="L433" i="35"/>
  <c r="O433" i="35"/>
  <c r="T433" i="35"/>
  <c r="C434" i="35"/>
  <c r="D434" i="35" s="1"/>
  <c r="F434" i="35"/>
  <c r="G434" i="35" s="1"/>
  <c r="I434" i="35"/>
  <c r="V434" i="35" s="1"/>
  <c r="K434" i="35"/>
  <c r="L434" i="35"/>
  <c r="O434" i="35"/>
  <c r="T434" i="35"/>
  <c r="C435" i="35"/>
  <c r="D435" i="35" s="1"/>
  <c r="F435" i="35"/>
  <c r="G435" i="35" s="1"/>
  <c r="I435" i="35"/>
  <c r="K435" i="35"/>
  <c r="L435" i="35"/>
  <c r="O435" i="35"/>
  <c r="T435" i="35"/>
  <c r="C457" i="35"/>
  <c r="F457" i="35"/>
  <c r="G457" i="35" s="1"/>
  <c r="I457" i="35"/>
  <c r="V457" i="35" s="1"/>
  <c r="K457" i="35"/>
  <c r="C454" i="35" s="1"/>
  <c r="L457" i="35"/>
  <c r="F454" i="35" s="1"/>
  <c r="O457" i="35"/>
  <c r="T457" i="35"/>
  <c r="C436" i="35"/>
  <c r="D436" i="35" s="1"/>
  <c r="F436" i="35"/>
  <c r="G436" i="35" s="1"/>
  <c r="I436" i="35"/>
  <c r="K436" i="35"/>
  <c r="L436" i="35"/>
  <c r="O436" i="35"/>
  <c r="T436" i="35"/>
  <c r="C437" i="35"/>
  <c r="D437" i="35" s="1"/>
  <c r="F437" i="35"/>
  <c r="G437" i="35" s="1"/>
  <c r="I437" i="35"/>
  <c r="U437" i="35" s="1"/>
  <c r="K437" i="35"/>
  <c r="L437" i="35"/>
  <c r="O437" i="35"/>
  <c r="T437" i="35"/>
  <c r="C438" i="35"/>
  <c r="D438" i="35" s="1"/>
  <c r="F438" i="35"/>
  <c r="G438" i="35" s="1"/>
  <c r="I438" i="35"/>
  <c r="U438" i="35" s="1"/>
  <c r="K438" i="35"/>
  <c r="L438" i="35"/>
  <c r="O438" i="35"/>
  <c r="T438" i="35"/>
  <c r="C439" i="35"/>
  <c r="F439" i="35"/>
  <c r="G439" i="35" s="1"/>
  <c r="I439" i="35"/>
  <c r="V439" i="35" s="1"/>
  <c r="K439" i="35"/>
  <c r="L439" i="35"/>
  <c r="O439" i="35"/>
  <c r="T439" i="35"/>
  <c r="C440" i="35"/>
  <c r="D440" i="35" s="1"/>
  <c r="F440" i="35"/>
  <c r="G440" i="35" s="1"/>
  <c r="I440" i="35"/>
  <c r="U440" i="35" s="1"/>
  <c r="K440" i="35"/>
  <c r="L440" i="35"/>
  <c r="O440" i="35"/>
  <c r="T440" i="35"/>
  <c r="C441" i="35"/>
  <c r="D441" i="35" s="1"/>
  <c r="F441" i="35"/>
  <c r="G441" i="35" s="1"/>
  <c r="I441" i="35"/>
  <c r="K441" i="35"/>
  <c r="L441" i="35"/>
  <c r="O441" i="35"/>
  <c r="T441" i="35"/>
  <c r="C425" i="35"/>
  <c r="D425" i="35" s="1"/>
  <c r="F425" i="35"/>
  <c r="G425" i="35" s="1"/>
  <c r="I425" i="35"/>
  <c r="U425" i="35" s="1"/>
  <c r="K425" i="35"/>
  <c r="L425" i="35"/>
  <c r="O425" i="35"/>
  <c r="T425" i="35"/>
  <c r="C423" i="35"/>
  <c r="F423" i="35"/>
  <c r="G423" i="35" s="1"/>
  <c r="I423" i="35"/>
  <c r="V423" i="35" s="1"/>
  <c r="K423" i="35"/>
  <c r="L423" i="35"/>
  <c r="O423" i="35"/>
  <c r="T423" i="35"/>
  <c r="C442" i="35"/>
  <c r="D442" i="35" s="1"/>
  <c r="F442" i="35"/>
  <c r="G442" i="35" s="1"/>
  <c r="I442" i="35"/>
  <c r="U442" i="35" s="1"/>
  <c r="K442" i="35"/>
  <c r="L442" i="35"/>
  <c r="O442" i="35"/>
  <c r="T442" i="35"/>
  <c r="C443" i="35"/>
  <c r="D443" i="35" s="1"/>
  <c r="F443" i="35"/>
  <c r="G443" i="35" s="1"/>
  <c r="I443" i="35"/>
  <c r="V443" i="35" s="1"/>
  <c r="K443" i="35"/>
  <c r="L443" i="35"/>
  <c r="O443" i="35"/>
  <c r="T443" i="35"/>
  <c r="C444" i="35"/>
  <c r="D444" i="35" s="1"/>
  <c r="F444" i="35"/>
  <c r="G444" i="35" s="1"/>
  <c r="I444" i="35"/>
  <c r="U444" i="35" s="1"/>
  <c r="K444" i="35"/>
  <c r="L444" i="35"/>
  <c r="O444" i="35"/>
  <c r="T444" i="35"/>
  <c r="C426" i="35"/>
  <c r="F426" i="35"/>
  <c r="G426" i="35" s="1"/>
  <c r="I426" i="35"/>
  <c r="V426" i="35" s="1"/>
  <c r="K426" i="35"/>
  <c r="L426" i="35"/>
  <c r="O426" i="35"/>
  <c r="T426" i="35"/>
  <c r="C445" i="35"/>
  <c r="D445" i="35" s="1"/>
  <c r="F445" i="35"/>
  <c r="G445" i="35" s="1"/>
  <c r="I445" i="35"/>
  <c r="V445" i="35" s="1"/>
  <c r="K445" i="35"/>
  <c r="L445" i="35"/>
  <c r="O445" i="35"/>
  <c r="T445" i="35"/>
  <c r="C424" i="35"/>
  <c r="D424" i="35" s="1"/>
  <c r="F424" i="35"/>
  <c r="G424" i="35" s="1"/>
  <c r="I424" i="35"/>
  <c r="U424" i="35" s="1"/>
  <c r="K424" i="35"/>
  <c r="L424" i="35"/>
  <c r="O424" i="35"/>
  <c r="T424" i="35"/>
  <c r="C446" i="35"/>
  <c r="D446" i="35" s="1"/>
  <c r="F446" i="35"/>
  <c r="G446" i="35" s="1"/>
  <c r="I446" i="35"/>
  <c r="K446" i="35"/>
  <c r="L446" i="35"/>
  <c r="O446" i="35"/>
  <c r="T446" i="35"/>
  <c r="C447" i="35"/>
  <c r="F447" i="35"/>
  <c r="G447" i="35" s="1"/>
  <c r="I447" i="35"/>
  <c r="V447" i="35" s="1"/>
  <c r="K447" i="35"/>
  <c r="L447" i="35"/>
  <c r="O447" i="35"/>
  <c r="T447" i="35"/>
  <c r="C448" i="35"/>
  <c r="D448" i="35" s="1"/>
  <c r="F448" i="35"/>
  <c r="G448" i="35" s="1"/>
  <c r="I448" i="35"/>
  <c r="U448" i="35" s="1"/>
  <c r="K448" i="35"/>
  <c r="L448" i="35"/>
  <c r="O448" i="35"/>
  <c r="T448" i="35"/>
  <c r="C449" i="35"/>
  <c r="D449" i="35" s="1"/>
  <c r="F449" i="35"/>
  <c r="G449" i="35" s="1"/>
  <c r="I449" i="35"/>
  <c r="U449" i="35" s="1"/>
  <c r="K449" i="35"/>
  <c r="L449" i="35"/>
  <c r="O449" i="35"/>
  <c r="T449" i="35"/>
  <c r="C450" i="35"/>
  <c r="D450" i="35" s="1"/>
  <c r="F450" i="35"/>
  <c r="G450" i="35" s="1"/>
  <c r="I450" i="35"/>
  <c r="U450" i="35" s="1"/>
  <c r="K450" i="35"/>
  <c r="L450" i="35"/>
  <c r="O450" i="35"/>
  <c r="T450" i="35"/>
  <c r="C451" i="35"/>
  <c r="F451" i="35"/>
  <c r="G451" i="35" s="1"/>
  <c r="I451" i="35"/>
  <c r="V451" i="35" s="1"/>
  <c r="K451" i="35"/>
  <c r="L451" i="35"/>
  <c r="O451" i="35"/>
  <c r="T451" i="35"/>
  <c r="C452" i="35"/>
  <c r="D452" i="35" s="1"/>
  <c r="F452" i="35"/>
  <c r="G452" i="35" s="1"/>
  <c r="I452" i="35"/>
  <c r="U452" i="35" s="1"/>
  <c r="K452" i="35"/>
  <c r="L452" i="35"/>
  <c r="O452" i="35"/>
  <c r="T452" i="35"/>
  <c r="T431" i="35"/>
  <c r="O431" i="35"/>
  <c r="L431" i="35"/>
  <c r="F428" i="35" s="1"/>
  <c r="K431" i="35"/>
  <c r="C428" i="35" s="1"/>
  <c r="I431" i="35"/>
  <c r="F431" i="35"/>
  <c r="G431" i="35" s="1"/>
  <c r="C431" i="35"/>
  <c r="V422" i="35"/>
  <c r="M422" i="35"/>
  <c r="A421" i="35"/>
  <c r="A419" i="35"/>
  <c r="E417" i="35"/>
  <c r="C417" i="35"/>
  <c r="V409" i="35"/>
  <c r="M409" i="35"/>
  <c r="V408" i="35"/>
  <c r="A408" i="35" s="1"/>
  <c r="V407" i="35"/>
  <c r="A406" i="35"/>
  <c r="V391" i="35"/>
  <c r="M391" i="35"/>
  <c r="V390" i="35"/>
  <c r="A390" i="35" s="1"/>
  <c r="V389" i="35"/>
  <c r="A388" i="35"/>
  <c r="V378" i="35"/>
  <c r="M378" i="35"/>
  <c r="V377" i="35"/>
  <c r="A377" i="35" s="1"/>
  <c r="V376" i="35"/>
  <c r="A375" i="35"/>
  <c r="V369" i="35"/>
  <c r="M369" i="35"/>
  <c r="V368" i="35"/>
  <c r="A368" i="35" s="1"/>
  <c r="V367" i="35"/>
  <c r="A366" i="35"/>
  <c r="V364" i="35"/>
  <c r="M364" i="35"/>
  <c r="V363" i="35"/>
  <c r="A363" i="35" s="1"/>
  <c r="V362" i="35"/>
  <c r="A361" i="35"/>
  <c r="V333" i="35"/>
  <c r="A3" i="35"/>
  <c r="V87" i="35"/>
  <c r="A121" i="35"/>
  <c r="A145" i="35"/>
  <c r="V159" i="35"/>
  <c r="A177" i="35"/>
  <c r="A194" i="35"/>
  <c r="V195" i="35"/>
  <c r="V196" i="35"/>
  <c r="A196" i="35" s="1"/>
  <c r="V197" i="35"/>
  <c r="V245" i="35"/>
  <c r="V246" i="35"/>
  <c r="A246" i="35" s="1"/>
  <c r="V247" i="35"/>
  <c r="V265" i="35"/>
  <c r="V266" i="35"/>
  <c r="A266" i="35" s="1"/>
  <c r="V267" i="35"/>
  <c r="V276" i="35"/>
  <c r="V277" i="35"/>
  <c r="A277" i="35" s="1"/>
  <c r="V278" i="35"/>
  <c r="A330" i="35"/>
  <c r="V331" i="35"/>
  <c r="V332" i="35"/>
  <c r="A332" i="35" s="1"/>
  <c r="V344" i="35"/>
  <c r="V345" i="35"/>
  <c r="A345" i="35" s="1"/>
  <c r="V346" i="35"/>
  <c r="A358" i="35"/>
  <c r="V359" i="35"/>
  <c r="C370" i="35"/>
  <c r="D370" i="35" s="1"/>
  <c r="F370" i="35"/>
  <c r="I370" i="35"/>
  <c r="K370" i="35"/>
  <c r="C367" i="35" s="1"/>
  <c r="L370" i="35"/>
  <c r="F367" i="35" s="1"/>
  <c r="O370" i="35"/>
  <c r="T370" i="35"/>
  <c r="C365" i="35"/>
  <c r="D365" i="35" s="1"/>
  <c r="F365" i="35"/>
  <c r="G365" i="35" s="1"/>
  <c r="I365" i="35"/>
  <c r="U365" i="35" s="1"/>
  <c r="K365" i="35"/>
  <c r="C362" i="35" s="1"/>
  <c r="L365" i="35"/>
  <c r="F362" i="35" s="1"/>
  <c r="O365" i="35"/>
  <c r="T365" i="35"/>
  <c r="C371" i="35"/>
  <c r="D371" i="35" s="1"/>
  <c r="F371" i="35"/>
  <c r="G371" i="35" s="1"/>
  <c r="I371" i="35"/>
  <c r="V371" i="35" s="1"/>
  <c r="K371" i="35"/>
  <c r="L371" i="35"/>
  <c r="O371" i="35"/>
  <c r="T371" i="35"/>
  <c r="C372" i="35"/>
  <c r="D372" i="35" s="1"/>
  <c r="F372" i="35"/>
  <c r="G372" i="35" s="1"/>
  <c r="I372" i="35"/>
  <c r="K372" i="35"/>
  <c r="L372" i="35"/>
  <c r="O372" i="35"/>
  <c r="T372" i="35"/>
  <c r="C392" i="35"/>
  <c r="D392" i="35" s="1"/>
  <c r="F392" i="35"/>
  <c r="I392" i="35"/>
  <c r="K392" i="35"/>
  <c r="L392" i="35"/>
  <c r="F389" i="35" s="1"/>
  <c r="O392" i="35"/>
  <c r="T392" i="35"/>
  <c r="C373" i="35"/>
  <c r="D373" i="35" s="1"/>
  <c r="F373" i="35"/>
  <c r="G373" i="35" s="1"/>
  <c r="I373" i="35"/>
  <c r="U373" i="35" s="1"/>
  <c r="K373" i="35"/>
  <c r="L373" i="35"/>
  <c r="O373" i="35"/>
  <c r="T373" i="35"/>
  <c r="C393" i="35"/>
  <c r="D393" i="35" s="1"/>
  <c r="F393" i="35"/>
  <c r="G393" i="35" s="1"/>
  <c r="I393" i="35"/>
  <c r="U393" i="35" s="1"/>
  <c r="K393" i="35"/>
  <c r="L393" i="35"/>
  <c r="O393" i="35"/>
  <c r="T393" i="35"/>
  <c r="C394" i="35"/>
  <c r="D394" i="35" s="1"/>
  <c r="F394" i="35"/>
  <c r="G394" i="35" s="1"/>
  <c r="I394" i="35"/>
  <c r="U394" i="35" s="1"/>
  <c r="K394" i="35"/>
  <c r="L394" i="35"/>
  <c r="O394" i="35"/>
  <c r="T394" i="35"/>
  <c r="C395" i="35"/>
  <c r="D395" i="35" s="1"/>
  <c r="F395" i="35"/>
  <c r="I395" i="35"/>
  <c r="K395" i="35"/>
  <c r="L395" i="35"/>
  <c r="O395" i="35"/>
  <c r="T395" i="35"/>
  <c r="C396" i="35"/>
  <c r="D396" i="35" s="1"/>
  <c r="F396" i="35"/>
  <c r="G396" i="35" s="1"/>
  <c r="I396" i="35"/>
  <c r="U396" i="35" s="1"/>
  <c r="K396" i="35"/>
  <c r="L396" i="35"/>
  <c r="O396" i="35"/>
  <c r="T396" i="35"/>
  <c r="C397" i="35"/>
  <c r="D397" i="35" s="1"/>
  <c r="F397" i="35"/>
  <c r="G397" i="35" s="1"/>
  <c r="I397" i="35"/>
  <c r="V397" i="35" s="1"/>
  <c r="K397" i="35"/>
  <c r="L397" i="35"/>
  <c r="O397" i="35"/>
  <c r="T397" i="35"/>
  <c r="C379" i="35"/>
  <c r="D379" i="35" s="1"/>
  <c r="F379" i="35"/>
  <c r="G379" i="35" s="1"/>
  <c r="I379" i="35"/>
  <c r="K379" i="35"/>
  <c r="C376" i="35" s="1"/>
  <c r="L379" i="35"/>
  <c r="F376" i="35" s="1"/>
  <c r="O379" i="35"/>
  <c r="T379" i="35"/>
  <c r="C380" i="35"/>
  <c r="D380" i="35" s="1"/>
  <c r="F380" i="35"/>
  <c r="I380" i="35"/>
  <c r="K380" i="35"/>
  <c r="L380" i="35"/>
  <c r="O380" i="35"/>
  <c r="T380" i="35"/>
  <c r="C411" i="35"/>
  <c r="D411" i="35" s="1"/>
  <c r="F411" i="35"/>
  <c r="G411" i="35" s="1"/>
  <c r="I411" i="35"/>
  <c r="U411" i="35" s="1"/>
  <c r="K411" i="35"/>
  <c r="L411" i="35"/>
  <c r="O411" i="35"/>
  <c r="T411" i="35"/>
  <c r="C398" i="35"/>
  <c r="D398" i="35" s="1"/>
  <c r="F398" i="35"/>
  <c r="G398" i="35" s="1"/>
  <c r="I398" i="35"/>
  <c r="U398" i="35" s="1"/>
  <c r="K398" i="35"/>
  <c r="L398" i="35"/>
  <c r="O398" i="35"/>
  <c r="T398" i="35"/>
  <c r="C381" i="35"/>
  <c r="D381" i="35" s="1"/>
  <c r="F381" i="35"/>
  <c r="G381" i="35" s="1"/>
  <c r="I381" i="35"/>
  <c r="K381" i="35"/>
  <c r="L381" i="35"/>
  <c r="O381" i="35"/>
  <c r="T381" i="35"/>
  <c r="C374" i="35"/>
  <c r="D374" i="35" s="1"/>
  <c r="F374" i="35"/>
  <c r="I374" i="35"/>
  <c r="K374" i="35"/>
  <c r="L374" i="35"/>
  <c r="O374" i="35"/>
  <c r="T374" i="35"/>
  <c r="C360" i="35"/>
  <c r="D360" i="35" s="1"/>
  <c r="F360" i="35"/>
  <c r="G360" i="35" s="1"/>
  <c r="I360" i="35"/>
  <c r="K360" i="35"/>
  <c r="L360" i="35"/>
  <c r="O360" i="35"/>
  <c r="T360" i="35"/>
  <c r="C399" i="35"/>
  <c r="D399" i="35" s="1"/>
  <c r="F399" i="35"/>
  <c r="G399" i="35" s="1"/>
  <c r="I399" i="35"/>
  <c r="V399" i="35" s="1"/>
  <c r="K399" i="35"/>
  <c r="L399" i="35"/>
  <c r="O399" i="35"/>
  <c r="T399" i="35"/>
  <c r="C412" i="35"/>
  <c r="D412" i="35" s="1"/>
  <c r="F412" i="35"/>
  <c r="G412" i="35" s="1"/>
  <c r="I412" i="35"/>
  <c r="V412" i="35" s="1"/>
  <c r="K412" i="35"/>
  <c r="L412" i="35"/>
  <c r="O412" i="35"/>
  <c r="T412" i="35"/>
  <c r="C382" i="35"/>
  <c r="D382" i="35" s="1"/>
  <c r="F382" i="35"/>
  <c r="I382" i="35"/>
  <c r="V382" i="35" s="1"/>
  <c r="K382" i="35"/>
  <c r="L382" i="35"/>
  <c r="O382" i="35"/>
  <c r="T382" i="35"/>
  <c r="C383" i="35"/>
  <c r="D383" i="35" s="1"/>
  <c r="F383" i="35"/>
  <c r="G383" i="35" s="1"/>
  <c r="I383" i="35"/>
  <c r="K383" i="35"/>
  <c r="L383" i="35"/>
  <c r="O383" i="35"/>
  <c r="T383" i="35"/>
  <c r="C400" i="35"/>
  <c r="D400" i="35" s="1"/>
  <c r="F400" i="35"/>
  <c r="G400" i="35" s="1"/>
  <c r="I400" i="35"/>
  <c r="U400" i="35" s="1"/>
  <c r="K400" i="35"/>
  <c r="L400" i="35"/>
  <c r="O400" i="35"/>
  <c r="T400" i="35"/>
  <c r="C401" i="35"/>
  <c r="D401" i="35" s="1"/>
  <c r="F401" i="35"/>
  <c r="G401" i="35" s="1"/>
  <c r="I401" i="35"/>
  <c r="V401" i="35" s="1"/>
  <c r="K401" i="35"/>
  <c r="L401" i="35"/>
  <c r="O401" i="35"/>
  <c r="T401" i="35"/>
  <c r="C384" i="35"/>
  <c r="D384" i="35" s="1"/>
  <c r="F384" i="35"/>
  <c r="I384" i="35"/>
  <c r="V384" i="35" s="1"/>
  <c r="K384" i="35"/>
  <c r="L384" i="35"/>
  <c r="O384" i="35"/>
  <c r="T384" i="35"/>
  <c r="C413" i="35"/>
  <c r="D413" i="35" s="1"/>
  <c r="F413" i="35"/>
  <c r="G413" i="35" s="1"/>
  <c r="I413" i="35"/>
  <c r="U413" i="35" s="1"/>
  <c r="K413" i="35"/>
  <c r="L413" i="35"/>
  <c r="O413" i="35"/>
  <c r="T413" i="35"/>
  <c r="C402" i="35"/>
  <c r="D402" i="35" s="1"/>
  <c r="F402" i="35"/>
  <c r="G402" i="35" s="1"/>
  <c r="I402" i="35"/>
  <c r="V402" i="35" s="1"/>
  <c r="K402" i="35"/>
  <c r="L402" i="35"/>
  <c r="O402" i="35"/>
  <c r="T402" i="35"/>
  <c r="C403" i="35"/>
  <c r="D403" i="35" s="1"/>
  <c r="F403" i="35"/>
  <c r="G403" i="35" s="1"/>
  <c r="I403" i="35"/>
  <c r="V403" i="35" s="1"/>
  <c r="K403" i="35"/>
  <c r="L403" i="35"/>
  <c r="O403" i="35"/>
  <c r="T403" i="35"/>
  <c r="C385" i="35"/>
  <c r="D385" i="35" s="1"/>
  <c r="F385" i="35"/>
  <c r="I385" i="35"/>
  <c r="V385" i="35" s="1"/>
  <c r="K385" i="35"/>
  <c r="L385" i="35"/>
  <c r="O385" i="35"/>
  <c r="T385" i="35"/>
  <c r="C386" i="35"/>
  <c r="D386" i="35" s="1"/>
  <c r="F386" i="35"/>
  <c r="G386" i="35" s="1"/>
  <c r="I386" i="35"/>
  <c r="K386" i="35"/>
  <c r="L386" i="35"/>
  <c r="O386" i="35"/>
  <c r="T386" i="35"/>
  <c r="C404" i="35"/>
  <c r="D404" i="35" s="1"/>
  <c r="F404" i="35"/>
  <c r="G404" i="35" s="1"/>
  <c r="I404" i="35"/>
  <c r="U404" i="35" s="1"/>
  <c r="K404" i="35"/>
  <c r="L404" i="35"/>
  <c r="O404" i="35"/>
  <c r="T404" i="35"/>
  <c r="C387" i="35"/>
  <c r="D387" i="35" s="1"/>
  <c r="F387" i="35"/>
  <c r="G387" i="35" s="1"/>
  <c r="I387" i="35"/>
  <c r="K387" i="35"/>
  <c r="L387" i="35"/>
  <c r="O387" i="35"/>
  <c r="T387" i="35"/>
  <c r="C405" i="35"/>
  <c r="D405" i="35" s="1"/>
  <c r="F405" i="35"/>
  <c r="I405" i="35"/>
  <c r="K405" i="35"/>
  <c r="L405" i="35"/>
  <c r="O405" i="35"/>
  <c r="T405" i="35"/>
  <c r="T410" i="35"/>
  <c r="O410" i="35"/>
  <c r="L410" i="35"/>
  <c r="F407" i="35" s="1"/>
  <c r="K410" i="35"/>
  <c r="I410" i="35"/>
  <c r="F410" i="35"/>
  <c r="G410" i="35" s="1"/>
  <c r="C410" i="35"/>
  <c r="D410" i="35" s="1"/>
  <c r="M359" i="35"/>
  <c r="A356" i="35"/>
  <c r="E354" i="35"/>
  <c r="C354" i="35"/>
  <c r="M346" i="35"/>
  <c r="A343" i="35"/>
  <c r="M333" i="35"/>
  <c r="C334" i="35"/>
  <c r="D334" i="35" s="1"/>
  <c r="F334" i="35"/>
  <c r="G334" i="35" s="1"/>
  <c r="I334" i="35"/>
  <c r="K334" i="35"/>
  <c r="C331" i="35" s="1"/>
  <c r="L334" i="35"/>
  <c r="F331" i="35" s="1"/>
  <c r="O334" i="35"/>
  <c r="T334" i="35"/>
  <c r="C335" i="35"/>
  <c r="F335" i="35"/>
  <c r="G335" i="35" s="1"/>
  <c r="I335" i="35"/>
  <c r="V335" i="35" s="1"/>
  <c r="K335" i="35"/>
  <c r="L335" i="35"/>
  <c r="O335" i="35"/>
  <c r="T335" i="35"/>
  <c r="C336" i="35"/>
  <c r="D336" i="35" s="1"/>
  <c r="F336" i="35"/>
  <c r="G336" i="35" s="1"/>
  <c r="I336" i="35"/>
  <c r="V336" i="35" s="1"/>
  <c r="K336" i="35"/>
  <c r="L336" i="35"/>
  <c r="O336" i="35"/>
  <c r="T336" i="35"/>
  <c r="C337" i="35"/>
  <c r="D337" i="35" s="1"/>
  <c r="F337" i="35"/>
  <c r="G337" i="35" s="1"/>
  <c r="I337" i="35"/>
  <c r="U337" i="35" s="1"/>
  <c r="K337" i="35"/>
  <c r="L337" i="35"/>
  <c r="O337" i="35"/>
  <c r="T337" i="35"/>
  <c r="M278" i="35"/>
  <c r="A275" i="35"/>
  <c r="C350" i="35"/>
  <c r="F350" i="35"/>
  <c r="G350" i="35" s="1"/>
  <c r="I350" i="35"/>
  <c r="V350" i="35" s="1"/>
  <c r="K350" i="35"/>
  <c r="L350" i="35"/>
  <c r="O350" i="35"/>
  <c r="T350" i="35"/>
  <c r="C280" i="35"/>
  <c r="D280" i="35" s="1"/>
  <c r="F280" i="35"/>
  <c r="G280" i="35" s="1"/>
  <c r="I280" i="35"/>
  <c r="K280" i="35"/>
  <c r="L280" i="35"/>
  <c r="O280" i="35"/>
  <c r="T280" i="35"/>
  <c r="C351" i="35"/>
  <c r="F351" i="35"/>
  <c r="G351" i="35" s="1"/>
  <c r="I351" i="35"/>
  <c r="V351" i="35" s="1"/>
  <c r="K351" i="35"/>
  <c r="L351" i="35"/>
  <c r="O351" i="35"/>
  <c r="T351" i="35"/>
  <c r="C281" i="35"/>
  <c r="D281" i="35" s="1"/>
  <c r="F281" i="35"/>
  <c r="G281" i="35" s="1"/>
  <c r="I281" i="35"/>
  <c r="K281" i="35"/>
  <c r="L281" i="35"/>
  <c r="O281" i="35"/>
  <c r="T281" i="35"/>
  <c r="C282" i="35"/>
  <c r="F282" i="35"/>
  <c r="G282" i="35" s="1"/>
  <c r="I282" i="35"/>
  <c r="V282" i="35" s="1"/>
  <c r="K282" i="35"/>
  <c r="L282" i="35"/>
  <c r="O282" i="35"/>
  <c r="T282" i="35"/>
  <c r="C283" i="35"/>
  <c r="D283" i="35" s="1"/>
  <c r="F283" i="35"/>
  <c r="G283" i="35" s="1"/>
  <c r="I283" i="35"/>
  <c r="K283" i="35"/>
  <c r="L283" i="35"/>
  <c r="O283" i="35"/>
  <c r="T283" i="35"/>
  <c r="C284" i="35"/>
  <c r="F284" i="35"/>
  <c r="G284" i="35" s="1"/>
  <c r="I284" i="35"/>
  <c r="V284" i="35" s="1"/>
  <c r="K284" i="35"/>
  <c r="L284" i="35"/>
  <c r="O284" i="35"/>
  <c r="T284" i="35"/>
  <c r="C285" i="35"/>
  <c r="D285" i="35" s="1"/>
  <c r="F285" i="35"/>
  <c r="G285" i="35" s="1"/>
  <c r="I285" i="35"/>
  <c r="K285" i="35"/>
  <c r="L285" i="35"/>
  <c r="O285" i="35"/>
  <c r="T285" i="35"/>
  <c r="C286" i="35"/>
  <c r="F286" i="35"/>
  <c r="G286" i="35" s="1"/>
  <c r="I286" i="35"/>
  <c r="V286" i="35" s="1"/>
  <c r="K286" i="35"/>
  <c r="L286" i="35"/>
  <c r="O286" i="35"/>
  <c r="T286" i="35"/>
  <c r="C347" i="35"/>
  <c r="D347" i="35" s="1"/>
  <c r="F347" i="35"/>
  <c r="G347" i="35" s="1"/>
  <c r="I347" i="35"/>
  <c r="V347" i="35" s="1"/>
  <c r="K347" i="35"/>
  <c r="C344" i="35" s="1"/>
  <c r="L347" i="35"/>
  <c r="F344" i="35" s="1"/>
  <c r="O347" i="35"/>
  <c r="T347" i="35"/>
  <c r="C287" i="35"/>
  <c r="F287" i="35"/>
  <c r="G287" i="35" s="1"/>
  <c r="I287" i="35"/>
  <c r="V287" i="35" s="1"/>
  <c r="K287" i="35"/>
  <c r="L287" i="35"/>
  <c r="O287" i="35"/>
  <c r="T287" i="35"/>
  <c r="C288" i="35"/>
  <c r="D288" i="35" s="1"/>
  <c r="F288" i="35"/>
  <c r="G288" i="35" s="1"/>
  <c r="I288" i="35"/>
  <c r="K288" i="35"/>
  <c r="L288" i="35"/>
  <c r="O288" i="35"/>
  <c r="T288" i="35"/>
  <c r="C289" i="35"/>
  <c r="F289" i="35"/>
  <c r="G289" i="35" s="1"/>
  <c r="I289" i="35"/>
  <c r="V289" i="35" s="1"/>
  <c r="K289" i="35"/>
  <c r="L289" i="35"/>
  <c r="O289" i="35"/>
  <c r="T289" i="35"/>
  <c r="C290" i="35"/>
  <c r="D290" i="35" s="1"/>
  <c r="F290" i="35"/>
  <c r="G290" i="35" s="1"/>
  <c r="I290" i="35"/>
  <c r="U290" i="35" s="1"/>
  <c r="K290" i="35"/>
  <c r="L290" i="35"/>
  <c r="O290" i="35"/>
  <c r="T290" i="35"/>
  <c r="C291" i="35"/>
  <c r="F291" i="35"/>
  <c r="G291" i="35" s="1"/>
  <c r="I291" i="35"/>
  <c r="V291" i="35" s="1"/>
  <c r="K291" i="35"/>
  <c r="L291" i="35"/>
  <c r="O291" i="35"/>
  <c r="T291" i="35"/>
  <c r="C292" i="35"/>
  <c r="D292" i="35" s="1"/>
  <c r="F292" i="35"/>
  <c r="G292" i="35" s="1"/>
  <c r="I292" i="35"/>
  <c r="K292" i="35"/>
  <c r="L292" i="35"/>
  <c r="O292" i="35"/>
  <c r="T292" i="35"/>
  <c r="C293" i="35"/>
  <c r="D293" i="35" s="1"/>
  <c r="F293" i="35"/>
  <c r="G293" i="35" s="1"/>
  <c r="I293" i="35"/>
  <c r="K293" i="35"/>
  <c r="L293" i="35"/>
  <c r="O293" i="35"/>
  <c r="T293" i="35"/>
  <c r="C294" i="35"/>
  <c r="F294" i="35"/>
  <c r="G294" i="35" s="1"/>
  <c r="I294" i="35"/>
  <c r="V294" i="35" s="1"/>
  <c r="K294" i="35"/>
  <c r="L294" i="35"/>
  <c r="O294" i="35"/>
  <c r="T294" i="35"/>
  <c r="C268" i="35"/>
  <c r="D268" i="35" s="1"/>
  <c r="F268" i="35"/>
  <c r="G268" i="35" s="1"/>
  <c r="I268" i="35"/>
  <c r="K268" i="35"/>
  <c r="L268" i="35"/>
  <c r="O268" i="35"/>
  <c r="T268" i="35"/>
  <c r="C295" i="35"/>
  <c r="F295" i="35"/>
  <c r="G295" i="35" s="1"/>
  <c r="I295" i="35"/>
  <c r="V295" i="35" s="1"/>
  <c r="K295" i="35"/>
  <c r="L295" i="35"/>
  <c r="O295" i="35"/>
  <c r="T295" i="35"/>
  <c r="C296" i="35"/>
  <c r="D296" i="35" s="1"/>
  <c r="F296" i="35"/>
  <c r="G296" i="35" s="1"/>
  <c r="I296" i="35"/>
  <c r="K296" i="35"/>
  <c r="L296" i="35"/>
  <c r="O296" i="35"/>
  <c r="T296" i="35"/>
  <c r="C297" i="35"/>
  <c r="F297" i="35"/>
  <c r="G297" i="35" s="1"/>
  <c r="I297" i="35"/>
  <c r="V297" i="35" s="1"/>
  <c r="K297" i="35"/>
  <c r="L297" i="35"/>
  <c r="O297" i="35"/>
  <c r="T297" i="35"/>
  <c r="C298" i="35"/>
  <c r="D298" i="35" s="1"/>
  <c r="F298" i="35"/>
  <c r="G298" i="35" s="1"/>
  <c r="I298" i="35"/>
  <c r="U298" i="35" s="1"/>
  <c r="K298" i="35"/>
  <c r="L298" i="35"/>
  <c r="O298" i="35"/>
  <c r="T298" i="35"/>
  <c r="C269" i="35"/>
  <c r="F269" i="35"/>
  <c r="G269" i="35" s="1"/>
  <c r="I269" i="35"/>
  <c r="V269" i="35" s="1"/>
  <c r="K269" i="35"/>
  <c r="L269" i="35"/>
  <c r="O269" i="35"/>
  <c r="T269" i="35"/>
  <c r="C270" i="35"/>
  <c r="D270" i="35" s="1"/>
  <c r="F270" i="35"/>
  <c r="G270" i="35" s="1"/>
  <c r="I270" i="35"/>
  <c r="K270" i="35"/>
  <c r="L270" i="35"/>
  <c r="O270" i="35"/>
  <c r="T270" i="35"/>
  <c r="C299" i="35"/>
  <c r="F299" i="35"/>
  <c r="G299" i="35" s="1"/>
  <c r="I299" i="35"/>
  <c r="K299" i="35"/>
  <c r="L299" i="35"/>
  <c r="O299" i="35"/>
  <c r="T299" i="35"/>
  <c r="C300" i="35"/>
  <c r="F300" i="35"/>
  <c r="G300" i="35" s="1"/>
  <c r="I300" i="35"/>
  <c r="U300" i="35" s="1"/>
  <c r="K300" i="35"/>
  <c r="L300" i="35"/>
  <c r="O300" i="35"/>
  <c r="T300" i="35"/>
  <c r="C271" i="35"/>
  <c r="D271" i="35" s="1"/>
  <c r="F271" i="35"/>
  <c r="G271" i="35" s="1"/>
  <c r="I271" i="35"/>
  <c r="K271" i="35"/>
  <c r="L271" i="35"/>
  <c r="O271" i="35"/>
  <c r="T271" i="35"/>
  <c r="C301" i="35"/>
  <c r="F301" i="35"/>
  <c r="G301" i="35" s="1"/>
  <c r="I301" i="35"/>
  <c r="K301" i="35"/>
  <c r="L301" i="35"/>
  <c r="O301" i="35"/>
  <c r="T301" i="35"/>
  <c r="C302" i="35"/>
  <c r="D302" i="35" s="1"/>
  <c r="F302" i="35"/>
  <c r="G302" i="35" s="1"/>
  <c r="I302" i="35"/>
  <c r="K302" i="35"/>
  <c r="L302" i="35"/>
  <c r="O302" i="35"/>
  <c r="T302" i="35"/>
  <c r="C272" i="35"/>
  <c r="F272" i="35"/>
  <c r="G272" i="35" s="1"/>
  <c r="I272" i="35"/>
  <c r="K272" i="35"/>
  <c r="L272" i="35"/>
  <c r="O272" i="35"/>
  <c r="T272" i="35"/>
  <c r="C348" i="35"/>
  <c r="D348" i="35" s="1"/>
  <c r="F348" i="35"/>
  <c r="G348" i="35" s="1"/>
  <c r="I348" i="35"/>
  <c r="U348" i="35" s="1"/>
  <c r="K348" i="35"/>
  <c r="L348" i="35"/>
  <c r="O348" i="35"/>
  <c r="T348" i="35"/>
  <c r="C303" i="35"/>
  <c r="F303" i="35"/>
  <c r="G303" i="35" s="1"/>
  <c r="I303" i="35"/>
  <c r="V303" i="35" s="1"/>
  <c r="K303" i="35"/>
  <c r="L303" i="35"/>
  <c r="O303" i="35"/>
  <c r="T303" i="35"/>
  <c r="C304" i="35"/>
  <c r="D304" i="35" s="1"/>
  <c r="F304" i="35"/>
  <c r="G304" i="35" s="1"/>
  <c r="I304" i="35"/>
  <c r="V304" i="35" s="1"/>
  <c r="K304" i="35"/>
  <c r="L304" i="35"/>
  <c r="O304" i="35"/>
  <c r="T304" i="35"/>
  <c r="C305" i="35"/>
  <c r="F305" i="35"/>
  <c r="G305" i="35" s="1"/>
  <c r="I305" i="35"/>
  <c r="V305" i="35" s="1"/>
  <c r="K305" i="35"/>
  <c r="L305" i="35"/>
  <c r="O305" i="35"/>
  <c r="T305" i="35"/>
  <c r="C306" i="35"/>
  <c r="D306" i="35" s="1"/>
  <c r="F306" i="35"/>
  <c r="G306" i="35" s="1"/>
  <c r="I306" i="35"/>
  <c r="U306" i="35" s="1"/>
  <c r="K306" i="35"/>
  <c r="L306" i="35"/>
  <c r="O306" i="35"/>
  <c r="T306" i="35"/>
  <c r="C349" i="35"/>
  <c r="F349" i="35"/>
  <c r="G349" i="35" s="1"/>
  <c r="I349" i="35"/>
  <c r="K349" i="35"/>
  <c r="L349" i="35"/>
  <c r="O349" i="35"/>
  <c r="T349" i="35"/>
  <c r="C273" i="35"/>
  <c r="D273" i="35" s="1"/>
  <c r="F273" i="35"/>
  <c r="G273" i="35" s="1"/>
  <c r="I273" i="35"/>
  <c r="V273" i="35" s="1"/>
  <c r="K273" i="35"/>
  <c r="L273" i="35"/>
  <c r="O273" i="35"/>
  <c r="T273" i="35"/>
  <c r="C307" i="35"/>
  <c r="F307" i="35"/>
  <c r="G307" i="35" s="1"/>
  <c r="I307" i="35"/>
  <c r="V307" i="35" s="1"/>
  <c r="K307" i="35"/>
  <c r="L307" i="35"/>
  <c r="O307" i="35"/>
  <c r="T307" i="35"/>
  <c r="C338" i="35"/>
  <c r="D338" i="35" s="1"/>
  <c r="F338" i="35"/>
  <c r="G338" i="35" s="1"/>
  <c r="I338" i="35"/>
  <c r="K338" i="35"/>
  <c r="L338" i="35"/>
  <c r="O338" i="35"/>
  <c r="T338" i="35"/>
  <c r="C308" i="35"/>
  <c r="F308" i="35"/>
  <c r="G308" i="35" s="1"/>
  <c r="I308" i="35"/>
  <c r="K308" i="35"/>
  <c r="L308" i="35"/>
  <c r="O308" i="35"/>
  <c r="T308" i="35"/>
  <c r="C309" i="35"/>
  <c r="D309" i="35" s="1"/>
  <c r="F309" i="35"/>
  <c r="G309" i="35" s="1"/>
  <c r="I309" i="35"/>
  <c r="K309" i="35"/>
  <c r="L309" i="35"/>
  <c r="O309" i="35"/>
  <c r="T309" i="35"/>
  <c r="C310" i="35"/>
  <c r="D310" i="35" s="1"/>
  <c r="F310" i="35"/>
  <c r="G310" i="35" s="1"/>
  <c r="I310" i="35"/>
  <c r="V310" i="35" s="1"/>
  <c r="K310" i="35"/>
  <c r="L310" i="35"/>
  <c r="O310" i="35"/>
  <c r="T310" i="35"/>
  <c r="C311" i="35"/>
  <c r="D311" i="35" s="1"/>
  <c r="F311" i="35"/>
  <c r="G311" i="35" s="1"/>
  <c r="I311" i="35"/>
  <c r="K311" i="35"/>
  <c r="L311" i="35"/>
  <c r="O311" i="35"/>
  <c r="T311" i="35"/>
  <c r="C312" i="35"/>
  <c r="D312" i="35" s="1"/>
  <c r="F312" i="35"/>
  <c r="G312" i="35" s="1"/>
  <c r="I312" i="35"/>
  <c r="K312" i="35"/>
  <c r="L312" i="35"/>
  <c r="O312" i="35"/>
  <c r="T312" i="35"/>
  <c r="C313" i="35"/>
  <c r="D313" i="35" s="1"/>
  <c r="F313" i="35"/>
  <c r="I313" i="35"/>
  <c r="V313" i="35" s="1"/>
  <c r="K313" i="35"/>
  <c r="L313" i="35"/>
  <c r="O313" i="35"/>
  <c r="T313" i="35"/>
  <c r="C314" i="35"/>
  <c r="D314" i="35" s="1"/>
  <c r="F314" i="35"/>
  <c r="G314" i="35" s="1"/>
  <c r="I314" i="35"/>
  <c r="V314" i="35" s="1"/>
  <c r="K314" i="35"/>
  <c r="L314" i="35"/>
  <c r="O314" i="35"/>
  <c r="T314" i="35"/>
  <c r="C315" i="35"/>
  <c r="D315" i="35" s="1"/>
  <c r="F315" i="35"/>
  <c r="G315" i="35" s="1"/>
  <c r="I315" i="35"/>
  <c r="K315" i="35"/>
  <c r="L315" i="35"/>
  <c r="O315" i="35"/>
  <c r="T315" i="35"/>
  <c r="C316" i="35"/>
  <c r="D316" i="35" s="1"/>
  <c r="F316" i="35"/>
  <c r="G316" i="35" s="1"/>
  <c r="I316" i="35"/>
  <c r="K316" i="35"/>
  <c r="L316" i="35"/>
  <c r="O316" i="35"/>
  <c r="T316" i="35"/>
  <c r="C317" i="35"/>
  <c r="D317" i="35" s="1"/>
  <c r="F317" i="35"/>
  <c r="G317" i="35" s="1"/>
  <c r="I317" i="35"/>
  <c r="V317" i="35" s="1"/>
  <c r="K317" i="35"/>
  <c r="L317" i="35"/>
  <c r="O317" i="35"/>
  <c r="T317" i="35"/>
  <c r="C318" i="35"/>
  <c r="D318" i="35" s="1"/>
  <c r="F318" i="35"/>
  <c r="G318" i="35" s="1"/>
  <c r="I318" i="35"/>
  <c r="V318" i="35" s="1"/>
  <c r="K318" i="35"/>
  <c r="L318" i="35"/>
  <c r="O318" i="35"/>
  <c r="T318" i="35"/>
  <c r="C339" i="35"/>
  <c r="D339" i="35" s="1"/>
  <c r="F339" i="35"/>
  <c r="G339" i="35" s="1"/>
  <c r="I339" i="35"/>
  <c r="U339" i="35" s="1"/>
  <c r="K339" i="35"/>
  <c r="L339" i="35"/>
  <c r="O339" i="35"/>
  <c r="T339" i="35"/>
  <c r="C340" i="35"/>
  <c r="D340" i="35" s="1"/>
  <c r="F340" i="35"/>
  <c r="G340" i="35" s="1"/>
  <c r="I340" i="35"/>
  <c r="K340" i="35"/>
  <c r="L340" i="35"/>
  <c r="O340" i="35"/>
  <c r="T340" i="35"/>
  <c r="C319" i="35"/>
  <c r="D319" i="35" s="1"/>
  <c r="F319" i="35"/>
  <c r="G319" i="35" s="1"/>
  <c r="I319" i="35"/>
  <c r="K319" i="35"/>
  <c r="L319" i="35"/>
  <c r="O319" i="35"/>
  <c r="T319" i="35"/>
  <c r="C320" i="35"/>
  <c r="D320" i="35" s="1"/>
  <c r="F320" i="35"/>
  <c r="G320" i="35" s="1"/>
  <c r="I320" i="35"/>
  <c r="V320" i="35" s="1"/>
  <c r="K320" i="35"/>
  <c r="L320" i="35"/>
  <c r="O320" i="35"/>
  <c r="T320" i="35"/>
  <c r="C321" i="35"/>
  <c r="D321" i="35" s="1"/>
  <c r="F321" i="35"/>
  <c r="G321" i="35" s="1"/>
  <c r="I321" i="35"/>
  <c r="K321" i="35"/>
  <c r="L321" i="35"/>
  <c r="O321" i="35"/>
  <c r="T321" i="35"/>
  <c r="C341" i="35"/>
  <c r="D341" i="35" s="1"/>
  <c r="F341" i="35"/>
  <c r="I341" i="35"/>
  <c r="K341" i="35"/>
  <c r="L341" i="35"/>
  <c r="O341" i="35"/>
  <c r="T341" i="35"/>
  <c r="C322" i="35"/>
  <c r="D322" i="35" s="1"/>
  <c r="F322" i="35"/>
  <c r="G322" i="35" s="1"/>
  <c r="I322" i="35"/>
  <c r="U322" i="35" s="1"/>
  <c r="K322" i="35"/>
  <c r="L322" i="35"/>
  <c r="O322" i="35"/>
  <c r="T322" i="35"/>
  <c r="C323" i="35"/>
  <c r="D323" i="35" s="1"/>
  <c r="F323" i="35"/>
  <c r="G323" i="35" s="1"/>
  <c r="I323" i="35"/>
  <c r="V323" i="35" s="1"/>
  <c r="K323" i="35"/>
  <c r="L323" i="35"/>
  <c r="O323" i="35"/>
  <c r="T323" i="35"/>
  <c r="C324" i="35"/>
  <c r="D324" i="35" s="1"/>
  <c r="F324" i="35"/>
  <c r="G324" i="35" s="1"/>
  <c r="I324" i="35"/>
  <c r="K324" i="35"/>
  <c r="L324" i="35"/>
  <c r="O324" i="35"/>
  <c r="T324" i="35"/>
  <c r="C325" i="35"/>
  <c r="D325" i="35" s="1"/>
  <c r="F325" i="35"/>
  <c r="I325" i="35"/>
  <c r="K325" i="35"/>
  <c r="L325" i="35"/>
  <c r="O325" i="35"/>
  <c r="T325" i="35"/>
  <c r="C342" i="35"/>
  <c r="D342" i="35" s="1"/>
  <c r="F342" i="35"/>
  <c r="G342" i="35" s="1"/>
  <c r="I342" i="35"/>
  <c r="K342" i="35"/>
  <c r="L342" i="35"/>
  <c r="O342" i="35"/>
  <c r="T342" i="35"/>
  <c r="C326" i="35"/>
  <c r="D326" i="35" s="1"/>
  <c r="F326" i="35"/>
  <c r="G326" i="35" s="1"/>
  <c r="I326" i="35"/>
  <c r="K326" i="35"/>
  <c r="L326" i="35"/>
  <c r="O326" i="35"/>
  <c r="T326" i="35"/>
  <c r="C327" i="35"/>
  <c r="D327" i="35" s="1"/>
  <c r="F327" i="35"/>
  <c r="G327" i="35" s="1"/>
  <c r="I327" i="35"/>
  <c r="K327" i="35"/>
  <c r="L327" i="35"/>
  <c r="O327" i="35"/>
  <c r="T327" i="35"/>
  <c r="C328" i="35"/>
  <c r="D328" i="35" s="1"/>
  <c r="F328" i="35"/>
  <c r="I328" i="35"/>
  <c r="K328" i="35"/>
  <c r="L328" i="35"/>
  <c r="O328" i="35"/>
  <c r="T328" i="35"/>
  <c r="C274" i="35"/>
  <c r="D274" i="35" s="1"/>
  <c r="F274" i="35"/>
  <c r="G274" i="35" s="1"/>
  <c r="I274" i="35"/>
  <c r="K274" i="35"/>
  <c r="L274" i="35"/>
  <c r="O274" i="35"/>
  <c r="T274" i="35"/>
  <c r="C329" i="35"/>
  <c r="D329" i="35" s="1"/>
  <c r="F329" i="35"/>
  <c r="G329" i="35" s="1"/>
  <c r="I329" i="35"/>
  <c r="V329" i="35" s="1"/>
  <c r="K329" i="35"/>
  <c r="L329" i="35"/>
  <c r="O329" i="35"/>
  <c r="T329" i="35"/>
  <c r="E82" i="35"/>
  <c r="C82" i="35"/>
  <c r="E154" i="35"/>
  <c r="C154" i="35"/>
  <c r="E262" i="35"/>
  <c r="C262" i="35"/>
  <c r="T279" i="35"/>
  <c r="O279" i="35"/>
  <c r="L279" i="35"/>
  <c r="F276" i="35" s="1"/>
  <c r="K279" i="35"/>
  <c r="C276" i="35" s="1"/>
  <c r="I279" i="35"/>
  <c r="V279" i="35" s="1"/>
  <c r="F279" i="35"/>
  <c r="G279" i="35" s="1"/>
  <c r="C279" i="35"/>
  <c r="M267" i="35"/>
  <c r="A264" i="35"/>
  <c r="M247" i="35"/>
  <c r="A244" i="35"/>
  <c r="C248" i="35"/>
  <c r="D248" i="35" s="1"/>
  <c r="F248" i="35"/>
  <c r="G248" i="35" s="1"/>
  <c r="I248" i="35"/>
  <c r="V248" i="35" s="1"/>
  <c r="K248" i="35"/>
  <c r="C245" i="35" s="1"/>
  <c r="L248" i="35"/>
  <c r="F245" i="35" s="1"/>
  <c r="O248" i="35"/>
  <c r="T248" i="35"/>
  <c r="C249" i="35"/>
  <c r="F249" i="35"/>
  <c r="G249" i="35" s="1"/>
  <c r="I249" i="35"/>
  <c r="V249" i="35" s="1"/>
  <c r="K249" i="35"/>
  <c r="L249" i="35"/>
  <c r="O249" i="35"/>
  <c r="T249" i="35"/>
  <c r="C250" i="35"/>
  <c r="D250" i="35" s="1"/>
  <c r="F250" i="35"/>
  <c r="G250" i="35" s="1"/>
  <c r="I250" i="35"/>
  <c r="K250" i="35"/>
  <c r="L250" i="35"/>
  <c r="O250" i="35"/>
  <c r="T250" i="35"/>
  <c r="C251" i="35"/>
  <c r="D251" i="35" s="1"/>
  <c r="F251" i="35"/>
  <c r="G251" i="35" s="1"/>
  <c r="I251" i="35"/>
  <c r="K251" i="35"/>
  <c r="L251" i="35"/>
  <c r="O251" i="35"/>
  <c r="T251" i="35"/>
  <c r="M197" i="35"/>
  <c r="M178" i="35"/>
  <c r="A178" i="35" s="1"/>
  <c r="A175" i="35"/>
  <c r="C199" i="35"/>
  <c r="D199" i="35" s="1"/>
  <c r="F199" i="35"/>
  <c r="G199" i="35" s="1"/>
  <c r="I199" i="35"/>
  <c r="V199" i="35" s="1"/>
  <c r="K199" i="35"/>
  <c r="L199" i="35"/>
  <c r="O199" i="35"/>
  <c r="T199" i="35"/>
  <c r="C160" i="35"/>
  <c r="D160" i="35" s="1"/>
  <c r="F160" i="35"/>
  <c r="G160" i="35" s="1"/>
  <c r="I160" i="35"/>
  <c r="V160" i="35" s="1"/>
  <c r="K160" i="35"/>
  <c r="C157" i="35" s="1"/>
  <c r="L160" i="35"/>
  <c r="O160" i="35"/>
  <c r="T160" i="35"/>
  <c r="C200" i="35"/>
  <c r="F200" i="35"/>
  <c r="G200" i="35" s="1"/>
  <c r="I200" i="35"/>
  <c r="V200" i="35" s="1"/>
  <c r="K200" i="35"/>
  <c r="L200" i="35"/>
  <c r="O200" i="35"/>
  <c r="T200" i="35"/>
  <c r="C161" i="35"/>
  <c r="D161" i="35" s="1"/>
  <c r="F161" i="35"/>
  <c r="G161" i="35" s="1"/>
  <c r="I161" i="35"/>
  <c r="U161" i="35" s="1"/>
  <c r="K161" i="35"/>
  <c r="L161" i="35"/>
  <c r="O161" i="35"/>
  <c r="T161" i="35"/>
  <c r="C162" i="35"/>
  <c r="D162" i="35" s="1"/>
  <c r="F162" i="35"/>
  <c r="G162" i="35" s="1"/>
  <c r="I162" i="35"/>
  <c r="K162" i="35"/>
  <c r="L162" i="35"/>
  <c r="O162" i="35"/>
  <c r="T162" i="35"/>
  <c r="C201" i="35"/>
  <c r="D201" i="35" s="1"/>
  <c r="F201" i="35"/>
  <c r="I201" i="35"/>
  <c r="V201" i="35" s="1"/>
  <c r="K201" i="35"/>
  <c r="L201" i="35"/>
  <c r="O201" i="35"/>
  <c r="T201" i="35"/>
  <c r="C202" i="35"/>
  <c r="D202" i="35" s="1"/>
  <c r="F202" i="35"/>
  <c r="G202" i="35" s="1"/>
  <c r="I202" i="35"/>
  <c r="V202" i="35" s="1"/>
  <c r="K202" i="35"/>
  <c r="L202" i="35"/>
  <c r="O202" i="35"/>
  <c r="T202" i="35"/>
  <c r="C203" i="35"/>
  <c r="F203" i="35"/>
  <c r="G203" i="35" s="1"/>
  <c r="I203" i="35"/>
  <c r="K203" i="35"/>
  <c r="L203" i="35"/>
  <c r="O203" i="35"/>
  <c r="T203" i="35"/>
  <c r="C204" i="35"/>
  <c r="D204" i="35" s="1"/>
  <c r="F204" i="35"/>
  <c r="I204" i="35"/>
  <c r="U204" i="35" s="1"/>
  <c r="K204" i="35"/>
  <c r="L204" i="35"/>
  <c r="O204" i="35"/>
  <c r="T204" i="35"/>
  <c r="C205" i="35"/>
  <c r="D205" i="35" s="1"/>
  <c r="F205" i="35"/>
  <c r="I205" i="35"/>
  <c r="V205" i="35" s="1"/>
  <c r="K205" i="35"/>
  <c r="L205" i="35"/>
  <c r="O205" i="35"/>
  <c r="T205" i="35"/>
  <c r="C206" i="35"/>
  <c r="F206" i="35"/>
  <c r="G206" i="35" s="1"/>
  <c r="I206" i="35"/>
  <c r="V206" i="35" s="1"/>
  <c r="K206" i="35"/>
  <c r="L206" i="35"/>
  <c r="O206" i="35"/>
  <c r="T206" i="35"/>
  <c r="C163" i="35"/>
  <c r="D163" i="35" s="1"/>
  <c r="F163" i="35"/>
  <c r="G163" i="35" s="1"/>
  <c r="I163" i="35"/>
  <c r="K163" i="35"/>
  <c r="L163" i="35"/>
  <c r="O163" i="35"/>
  <c r="T163" i="35"/>
  <c r="C207" i="35"/>
  <c r="D207" i="35" s="1"/>
  <c r="F207" i="35"/>
  <c r="G207" i="35" s="1"/>
  <c r="I207" i="35"/>
  <c r="K207" i="35"/>
  <c r="L207" i="35"/>
  <c r="O207" i="35"/>
  <c r="T207" i="35"/>
  <c r="C179" i="35"/>
  <c r="D179" i="35" s="1"/>
  <c r="F179" i="35"/>
  <c r="I179" i="35"/>
  <c r="U179" i="35" s="1"/>
  <c r="K179" i="35"/>
  <c r="C176" i="35" s="1"/>
  <c r="L179" i="35"/>
  <c r="F176" i="35" s="1"/>
  <c r="O179" i="35"/>
  <c r="T179" i="35"/>
  <c r="C164" i="35"/>
  <c r="D164" i="35" s="1"/>
  <c r="F164" i="35"/>
  <c r="G164" i="35" s="1"/>
  <c r="I164" i="35"/>
  <c r="V164" i="35" s="1"/>
  <c r="K164" i="35"/>
  <c r="L164" i="35"/>
  <c r="O164" i="35"/>
  <c r="T164" i="35"/>
  <c r="C208" i="35"/>
  <c r="F208" i="35"/>
  <c r="G208" i="35" s="1"/>
  <c r="I208" i="35"/>
  <c r="K208" i="35"/>
  <c r="L208" i="35"/>
  <c r="O208" i="35"/>
  <c r="T208" i="35"/>
  <c r="C165" i="35"/>
  <c r="D165" i="35" s="1"/>
  <c r="F165" i="35"/>
  <c r="I165" i="35"/>
  <c r="V165" i="35" s="1"/>
  <c r="K165" i="35"/>
  <c r="L165" i="35"/>
  <c r="O165" i="35"/>
  <c r="T165" i="35"/>
  <c r="C166" i="35"/>
  <c r="F166" i="35"/>
  <c r="G166" i="35" s="1"/>
  <c r="I166" i="35"/>
  <c r="V166" i="35" s="1"/>
  <c r="K166" i="35"/>
  <c r="L166" i="35"/>
  <c r="O166" i="35"/>
  <c r="T166" i="35"/>
  <c r="C209" i="35"/>
  <c r="D209" i="35" s="1"/>
  <c r="F209" i="35"/>
  <c r="G209" i="35" s="1"/>
  <c r="I209" i="35"/>
  <c r="U209" i="35" s="1"/>
  <c r="K209" i="35"/>
  <c r="L209" i="35"/>
  <c r="O209" i="35"/>
  <c r="T209" i="35"/>
  <c r="C210" i="35"/>
  <c r="D210" i="35" s="1"/>
  <c r="F210" i="35"/>
  <c r="G210" i="35" s="1"/>
  <c r="I210" i="35"/>
  <c r="K210" i="35"/>
  <c r="L210" i="35"/>
  <c r="O210" i="35"/>
  <c r="T210" i="35"/>
  <c r="C211" i="35"/>
  <c r="D211" i="35" s="1"/>
  <c r="F211" i="35"/>
  <c r="I211" i="35"/>
  <c r="V211" i="35" s="1"/>
  <c r="K211" i="35"/>
  <c r="L211" i="35"/>
  <c r="O211" i="35"/>
  <c r="T211" i="35"/>
  <c r="C212" i="35"/>
  <c r="D212" i="35" s="1"/>
  <c r="F212" i="35"/>
  <c r="G212" i="35" s="1"/>
  <c r="I212" i="35"/>
  <c r="V212" i="35" s="1"/>
  <c r="K212" i="35"/>
  <c r="L212" i="35"/>
  <c r="O212" i="35"/>
  <c r="T212" i="35"/>
  <c r="C213" i="35"/>
  <c r="F213" i="35"/>
  <c r="G213" i="35" s="1"/>
  <c r="I213" i="35"/>
  <c r="K213" i="35"/>
  <c r="L213" i="35"/>
  <c r="O213" i="35"/>
  <c r="T213" i="35"/>
  <c r="C252" i="35"/>
  <c r="D252" i="35" s="1"/>
  <c r="F252" i="35"/>
  <c r="G252" i="35" s="1"/>
  <c r="I252" i="35"/>
  <c r="V252" i="35" s="1"/>
  <c r="K252" i="35"/>
  <c r="L252" i="35"/>
  <c r="O252" i="35"/>
  <c r="T252" i="35"/>
  <c r="C214" i="35"/>
  <c r="D214" i="35" s="1"/>
  <c r="F214" i="35"/>
  <c r="I214" i="35"/>
  <c r="V214" i="35" s="1"/>
  <c r="K214" i="35"/>
  <c r="L214" i="35"/>
  <c r="O214" i="35"/>
  <c r="T214" i="35"/>
  <c r="C215" i="35"/>
  <c r="F215" i="35"/>
  <c r="G215" i="35" s="1"/>
  <c r="I215" i="35"/>
  <c r="V215" i="35" s="1"/>
  <c r="K215" i="35"/>
  <c r="L215" i="35"/>
  <c r="O215" i="35"/>
  <c r="T215" i="35"/>
  <c r="C216" i="35"/>
  <c r="D216" i="35" s="1"/>
  <c r="F216" i="35"/>
  <c r="G216" i="35" s="1"/>
  <c r="I216" i="35"/>
  <c r="K216" i="35"/>
  <c r="L216" i="35"/>
  <c r="O216" i="35"/>
  <c r="T216" i="35"/>
  <c r="C217" i="35"/>
  <c r="D217" i="35" s="1"/>
  <c r="F217" i="35"/>
  <c r="G217" i="35" s="1"/>
  <c r="I217" i="35"/>
  <c r="V217" i="35" s="1"/>
  <c r="K217" i="35"/>
  <c r="L217" i="35"/>
  <c r="O217" i="35"/>
  <c r="T217" i="35"/>
  <c r="C218" i="35"/>
  <c r="D218" i="35" s="1"/>
  <c r="F218" i="35"/>
  <c r="I218" i="35"/>
  <c r="K218" i="35"/>
  <c r="L218" i="35"/>
  <c r="O218" i="35"/>
  <c r="T218" i="35"/>
  <c r="C219" i="35"/>
  <c r="D219" i="35" s="1"/>
  <c r="F219" i="35"/>
  <c r="G219" i="35" s="1"/>
  <c r="I219" i="35"/>
  <c r="V219" i="35" s="1"/>
  <c r="K219" i="35"/>
  <c r="L219" i="35"/>
  <c r="O219" i="35"/>
  <c r="T219" i="35"/>
  <c r="C253" i="35"/>
  <c r="F253" i="35"/>
  <c r="G253" i="35" s="1"/>
  <c r="I253" i="35"/>
  <c r="K253" i="35"/>
  <c r="L253" i="35"/>
  <c r="O253" i="35"/>
  <c r="T253" i="35"/>
  <c r="C167" i="35"/>
  <c r="D167" i="35" s="1"/>
  <c r="F167" i="35"/>
  <c r="G167" i="35" s="1"/>
  <c r="I167" i="35"/>
  <c r="V167" i="35" s="1"/>
  <c r="K167" i="35"/>
  <c r="L167" i="35"/>
  <c r="O167" i="35"/>
  <c r="T167" i="35"/>
  <c r="C180" i="35"/>
  <c r="D180" i="35" s="1"/>
  <c r="F180" i="35"/>
  <c r="I180" i="35"/>
  <c r="V180" i="35" s="1"/>
  <c r="K180" i="35"/>
  <c r="L180" i="35"/>
  <c r="O180" i="35"/>
  <c r="T180" i="35"/>
  <c r="C181" i="35"/>
  <c r="F181" i="35"/>
  <c r="G181" i="35" s="1"/>
  <c r="I181" i="35"/>
  <c r="V181" i="35" s="1"/>
  <c r="K181" i="35"/>
  <c r="L181" i="35"/>
  <c r="O181" i="35"/>
  <c r="T181" i="35"/>
  <c r="C182" i="35"/>
  <c r="D182" i="35" s="1"/>
  <c r="F182" i="35"/>
  <c r="G182" i="35" s="1"/>
  <c r="I182" i="35"/>
  <c r="K182" i="35"/>
  <c r="L182" i="35"/>
  <c r="O182" i="35"/>
  <c r="T182" i="35"/>
  <c r="C168" i="35"/>
  <c r="D168" i="35" s="1"/>
  <c r="F168" i="35"/>
  <c r="G168" i="35" s="1"/>
  <c r="I168" i="35"/>
  <c r="K168" i="35"/>
  <c r="L168" i="35"/>
  <c r="O168" i="35"/>
  <c r="T168" i="35"/>
  <c r="C183" i="35"/>
  <c r="D183" i="35" s="1"/>
  <c r="F183" i="35"/>
  <c r="I183" i="35"/>
  <c r="V183" i="35" s="1"/>
  <c r="K183" i="35"/>
  <c r="L183" i="35"/>
  <c r="O183" i="35"/>
  <c r="T183" i="35"/>
  <c r="C184" i="35"/>
  <c r="D184" i="35" s="1"/>
  <c r="F184" i="35"/>
  <c r="G184" i="35" s="1"/>
  <c r="I184" i="35"/>
  <c r="V184" i="35" s="1"/>
  <c r="K184" i="35"/>
  <c r="L184" i="35"/>
  <c r="O184" i="35"/>
  <c r="T184" i="35"/>
  <c r="C220" i="35"/>
  <c r="F220" i="35"/>
  <c r="G220" i="35" s="1"/>
  <c r="I220" i="35"/>
  <c r="U220" i="35" s="1"/>
  <c r="K220" i="35"/>
  <c r="L220" i="35"/>
  <c r="O220" i="35"/>
  <c r="T220" i="35"/>
  <c r="C254" i="35"/>
  <c r="D254" i="35" s="1"/>
  <c r="F254" i="35"/>
  <c r="G254" i="35" s="1"/>
  <c r="I254" i="35"/>
  <c r="V254" i="35" s="1"/>
  <c r="K254" i="35"/>
  <c r="L254" i="35"/>
  <c r="O254" i="35"/>
  <c r="T254" i="35"/>
  <c r="C169" i="35"/>
  <c r="D169" i="35" s="1"/>
  <c r="F169" i="35"/>
  <c r="G169" i="35" s="1"/>
  <c r="I169" i="35"/>
  <c r="V169" i="35" s="1"/>
  <c r="K169" i="35"/>
  <c r="L169" i="35"/>
  <c r="O169" i="35"/>
  <c r="T169" i="35"/>
  <c r="C255" i="35"/>
  <c r="D255" i="35" s="1"/>
  <c r="F255" i="35"/>
  <c r="G255" i="35" s="1"/>
  <c r="I255" i="35"/>
  <c r="K255" i="35"/>
  <c r="L255" i="35"/>
  <c r="O255" i="35"/>
  <c r="T255" i="35"/>
  <c r="C221" i="35"/>
  <c r="D221" i="35" s="1"/>
  <c r="F221" i="35"/>
  <c r="G221" i="35" s="1"/>
  <c r="I221" i="35"/>
  <c r="K221" i="35"/>
  <c r="L221" i="35"/>
  <c r="O221" i="35"/>
  <c r="T221" i="35"/>
  <c r="C222" i="35"/>
  <c r="D222" i="35" s="1"/>
  <c r="F222" i="35"/>
  <c r="G222" i="35" s="1"/>
  <c r="I222" i="35"/>
  <c r="U222" i="35" s="1"/>
  <c r="K222" i="35"/>
  <c r="L222" i="35"/>
  <c r="O222" i="35"/>
  <c r="T222" i="35"/>
  <c r="C185" i="35"/>
  <c r="D185" i="35" s="1"/>
  <c r="F185" i="35"/>
  <c r="G185" i="35" s="1"/>
  <c r="I185" i="35"/>
  <c r="K185" i="35"/>
  <c r="L185" i="35"/>
  <c r="O185" i="35"/>
  <c r="T185" i="35"/>
  <c r="C223" i="35"/>
  <c r="D223" i="35" s="1"/>
  <c r="F223" i="35"/>
  <c r="G223" i="35" s="1"/>
  <c r="I223" i="35"/>
  <c r="K223" i="35"/>
  <c r="L223" i="35"/>
  <c r="O223" i="35"/>
  <c r="T223" i="35"/>
  <c r="C224" i="35"/>
  <c r="D224" i="35" s="1"/>
  <c r="F224" i="35"/>
  <c r="G224" i="35" s="1"/>
  <c r="I224" i="35"/>
  <c r="K224" i="35"/>
  <c r="L224" i="35"/>
  <c r="O224" i="35"/>
  <c r="T224" i="35"/>
  <c r="C186" i="35"/>
  <c r="D186" i="35" s="1"/>
  <c r="F186" i="35"/>
  <c r="G186" i="35" s="1"/>
  <c r="I186" i="35"/>
  <c r="V186" i="35" s="1"/>
  <c r="K186" i="35"/>
  <c r="L186" i="35"/>
  <c r="O186" i="35"/>
  <c r="T186" i="35"/>
  <c r="C256" i="35"/>
  <c r="D256" i="35" s="1"/>
  <c r="F256" i="35"/>
  <c r="G256" i="35" s="1"/>
  <c r="I256" i="35"/>
  <c r="U256" i="35" s="1"/>
  <c r="K256" i="35"/>
  <c r="L256" i="35"/>
  <c r="O256" i="35"/>
  <c r="T256" i="35"/>
  <c r="C257" i="35"/>
  <c r="D257" i="35" s="1"/>
  <c r="F257" i="35"/>
  <c r="G257" i="35" s="1"/>
  <c r="I257" i="35"/>
  <c r="V257" i="35" s="1"/>
  <c r="K257" i="35"/>
  <c r="L257" i="35"/>
  <c r="O257" i="35"/>
  <c r="T257" i="35"/>
  <c r="C225" i="35"/>
  <c r="D225" i="35" s="1"/>
  <c r="F225" i="35"/>
  <c r="G225" i="35" s="1"/>
  <c r="I225" i="35"/>
  <c r="U225" i="35" s="1"/>
  <c r="K225" i="35"/>
  <c r="L225" i="35"/>
  <c r="O225" i="35"/>
  <c r="T225" i="35"/>
  <c r="C226" i="35"/>
  <c r="D226" i="35" s="1"/>
  <c r="F226" i="35"/>
  <c r="G226" i="35" s="1"/>
  <c r="I226" i="35"/>
  <c r="V226" i="35" s="1"/>
  <c r="K226" i="35"/>
  <c r="L226" i="35"/>
  <c r="O226" i="35"/>
  <c r="T226" i="35"/>
  <c r="C227" i="35"/>
  <c r="D227" i="35" s="1"/>
  <c r="F227" i="35"/>
  <c r="G227" i="35" s="1"/>
  <c r="I227" i="35"/>
  <c r="K227" i="35"/>
  <c r="L227" i="35"/>
  <c r="O227" i="35"/>
  <c r="T227" i="35"/>
  <c r="C258" i="35"/>
  <c r="D258" i="35" s="1"/>
  <c r="F258" i="35"/>
  <c r="G258" i="35" s="1"/>
  <c r="I258" i="35"/>
  <c r="K258" i="35"/>
  <c r="L258" i="35"/>
  <c r="O258" i="35"/>
  <c r="T258" i="35"/>
  <c r="C259" i="35"/>
  <c r="F259" i="35"/>
  <c r="G259" i="35" s="1"/>
  <c r="I259" i="35"/>
  <c r="V259" i="35" s="1"/>
  <c r="K259" i="35"/>
  <c r="L259" i="35"/>
  <c r="O259" i="35"/>
  <c r="T259" i="35"/>
  <c r="C228" i="35"/>
  <c r="D228" i="35" s="1"/>
  <c r="F228" i="35"/>
  <c r="G228" i="35" s="1"/>
  <c r="I228" i="35"/>
  <c r="K228" i="35"/>
  <c r="L228" i="35"/>
  <c r="O228" i="35"/>
  <c r="T228" i="35"/>
  <c r="C229" i="35"/>
  <c r="F229" i="35"/>
  <c r="G229" i="35" s="1"/>
  <c r="I229" i="35"/>
  <c r="V229" i="35" s="1"/>
  <c r="K229" i="35"/>
  <c r="L229" i="35"/>
  <c r="O229" i="35"/>
  <c r="T229" i="35"/>
  <c r="C170" i="35"/>
  <c r="D170" i="35" s="1"/>
  <c r="F170" i="35"/>
  <c r="G170" i="35" s="1"/>
  <c r="I170" i="35"/>
  <c r="V170" i="35" s="1"/>
  <c r="K170" i="35"/>
  <c r="L170" i="35"/>
  <c r="O170" i="35"/>
  <c r="T170" i="35"/>
  <c r="C171" i="35"/>
  <c r="F171" i="35"/>
  <c r="G171" i="35" s="1"/>
  <c r="I171" i="35"/>
  <c r="V171" i="35" s="1"/>
  <c r="K171" i="35"/>
  <c r="L171" i="35"/>
  <c r="O171" i="35"/>
  <c r="T171" i="35"/>
  <c r="C172" i="35"/>
  <c r="D172" i="35" s="1"/>
  <c r="F172" i="35"/>
  <c r="G172" i="35" s="1"/>
  <c r="I172" i="35"/>
  <c r="U172" i="35" s="1"/>
  <c r="K172" i="35"/>
  <c r="L172" i="35"/>
  <c r="O172" i="35"/>
  <c r="T172" i="35"/>
  <c r="C230" i="35"/>
  <c r="F230" i="35"/>
  <c r="G230" i="35" s="1"/>
  <c r="I230" i="35"/>
  <c r="V230" i="35" s="1"/>
  <c r="K230" i="35"/>
  <c r="L230" i="35"/>
  <c r="O230" i="35"/>
  <c r="T230" i="35"/>
  <c r="C231" i="35"/>
  <c r="D231" i="35" s="1"/>
  <c r="F231" i="35"/>
  <c r="G231" i="35" s="1"/>
  <c r="I231" i="35"/>
  <c r="U231" i="35" s="1"/>
  <c r="K231" i="35"/>
  <c r="L231" i="35"/>
  <c r="O231" i="35"/>
  <c r="T231" i="35"/>
  <c r="C232" i="35"/>
  <c r="F232" i="35"/>
  <c r="G232" i="35" s="1"/>
  <c r="I232" i="35"/>
  <c r="V232" i="35" s="1"/>
  <c r="K232" i="35"/>
  <c r="L232" i="35"/>
  <c r="O232" i="35"/>
  <c r="T232" i="35"/>
  <c r="C233" i="35"/>
  <c r="D233" i="35" s="1"/>
  <c r="F233" i="35"/>
  <c r="G233" i="35" s="1"/>
  <c r="I233" i="35"/>
  <c r="K233" i="35"/>
  <c r="L233" i="35"/>
  <c r="O233" i="35"/>
  <c r="T233" i="35"/>
  <c r="C234" i="35"/>
  <c r="F234" i="35"/>
  <c r="G234" i="35" s="1"/>
  <c r="I234" i="35"/>
  <c r="V234" i="35" s="1"/>
  <c r="K234" i="35"/>
  <c r="L234" i="35"/>
  <c r="O234" i="35"/>
  <c r="T234" i="35"/>
  <c r="C235" i="35"/>
  <c r="D235" i="35" s="1"/>
  <c r="F235" i="35"/>
  <c r="G235" i="35" s="1"/>
  <c r="I235" i="35"/>
  <c r="V235" i="35" s="1"/>
  <c r="K235" i="35"/>
  <c r="L235" i="35"/>
  <c r="O235" i="35"/>
  <c r="T235" i="35"/>
  <c r="C173" i="35"/>
  <c r="F173" i="35"/>
  <c r="G173" i="35" s="1"/>
  <c r="I173" i="35"/>
  <c r="V173" i="35" s="1"/>
  <c r="K173" i="35"/>
  <c r="L173" i="35"/>
  <c r="O173" i="35"/>
  <c r="T173" i="35"/>
  <c r="C236" i="35"/>
  <c r="D236" i="35" s="1"/>
  <c r="F236" i="35"/>
  <c r="G236" i="35" s="1"/>
  <c r="I236" i="35"/>
  <c r="U236" i="35" s="1"/>
  <c r="K236" i="35"/>
  <c r="L236" i="35"/>
  <c r="O236" i="35"/>
  <c r="T236" i="35"/>
  <c r="C174" i="35"/>
  <c r="F174" i="35"/>
  <c r="G174" i="35" s="1"/>
  <c r="I174" i="35"/>
  <c r="V174" i="35" s="1"/>
  <c r="K174" i="35"/>
  <c r="L174" i="35"/>
  <c r="O174" i="35"/>
  <c r="T174" i="35"/>
  <c r="C187" i="35"/>
  <c r="D187" i="35" s="1"/>
  <c r="F187" i="35"/>
  <c r="G187" i="35" s="1"/>
  <c r="I187" i="35"/>
  <c r="K187" i="35"/>
  <c r="L187" i="35"/>
  <c r="O187" i="35"/>
  <c r="T187" i="35"/>
  <c r="C188" i="35"/>
  <c r="F188" i="35"/>
  <c r="G188" i="35" s="1"/>
  <c r="I188" i="35"/>
  <c r="V188" i="35" s="1"/>
  <c r="K188" i="35"/>
  <c r="L188" i="35"/>
  <c r="O188" i="35"/>
  <c r="T188" i="35"/>
  <c r="C260" i="35"/>
  <c r="D260" i="35" s="1"/>
  <c r="F260" i="35"/>
  <c r="G260" i="35" s="1"/>
  <c r="I260" i="35"/>
  <c r="K260" i="35"/>
  <c r="L260" i="35"/>
  <c r="O260" i="35"/>
  <c r="T260" i="35"/>
  <c r="C237" i="35"/>
  <c r="F237" i="35"/>
  <c r="G237" i="35" s="1"/>
  <c r="I237" i="35"/>
  <c r="V237" i="35" s="1"/>
  <c r="K237" i="35"/>
  <c r="L237" i="35"/>
  <c r="O237" i="35"/>
  <c r="T237" i="35"/>
  <c r="C238" i="35"/>
  <c r="D238" i="35" s="1"/>
  <c r="F238" i="35"/>
  <c r="G238" i="35" s="1"/>
  <c r="I238" i="35"/>
  <c r="V238" i="35" s="1"/>
  <c r="K238" i="35"/>
  <c r="L238" i="35"/>
  <c r="O238" i="35"/>
  <c r="T238" i="35"/>
  <c r="C189" i="35"/>
  <c r="F189" i="35"/>
  <c r="G189" i="35" s="1"/>
  <c r="I189" i="35"/>
  <c r="V189" i="35" s="1"/>
  <c r="K189" i="35"/>
  <c r="L189" i="35"/>
  <c r="O189" i="35"/>
  <c r="T189" i="35"/>
  <c r="C239" i="35"/>
  <c r="D239" i="35" s="1"/>
  <c r="F239" i="35"/>
  <c r="G239" i="35" s="1"/>
  <c r="I239" i="35"/>
  <c r="K239" i="35"/>
  <c r="L239" i="35"/>
  <c r="O239" i="35"/>
  <c r="T239" i="35"/>
  <c r="C240" i="35"/>
  <c r="F240" i="35"/>
  <c r="G240" i="35" s="1"/>
  <c r="I240" i="35"/>
  <c r="V240" i="35" s="1"/>
  <c r="K240" i="35"/>
  <c r="L240" i="35"/>
  <c r="O240" i="35"/>
  <c r="T240" i="35"/>
  <c r="C190" i="35"/>
  <c r="D190" i="35" s="1"/>
  <c r="F190" i="35"/>
  <c r="G190" i="35" s="1"/>
  <c r="I190" i="35"/>
  <c r="K190" i="35"/>
  <c r="L190" i="35"/>
  <c r="O190" i="35"/>
  <c r="T190" i="35"/>
  <c r="C191" i="35"/>
  <c r="F191" i="35"/>
  <c r="G191" i="35" s="1"/>
  <c r="I191" i="35"/>
  <c r="V191" i="35" s="1"/>
  <c r="K191" i="35"/>
  <c r="L191" i="35"/>
  <c r="O191" i="35"/>
  <c r="T191" i="35"/>
  <c r="C192" i="35"/>
  <c r="D192" i="35" s="1"/>
  <c r="F192" i="35"/>
  <c r="G192" i="35" s="1"/>
  <c r="I192" i="35"/>
  <c r="K192" i="35"/>
  <c r="L192" i="35"/>
  <c r="O192" i="35"/>
  <c r="T192" i="35"/>
  <c r="C241" i="35"/>
  <c r="F241" i="35"/>
  <c r="G241" i="35" s="1"/>
  <c r="I241" i="35"/>
  <c r="V241" i="35" s="1"/>
  <c r="K241" i="35"/>
  <c r="L241" i="35"/>
  <c r="O241" i="35"/>
  <c r="T241" i="35"/>
  <c r="C193" i="35"/>
  <c r="D193" i="35" s="1"/>
  <c r="F193" i="35"/>
  <c r="G193" i="35" s="1"/>
  <c r="I193" i="35"/>
  <c r="V193" i="35" s="1"/>
  <c r="K193" i="35"/>
  <c r="L193" i="35"/>
  <c r="O193" i="35"/>
  <c r="T193" i="35"/>
  <c r="C242" i="35"/>
  <c r="F242" i="35"/>
  <c r="G242" i="35" s="1"/>
  <c r="I242" i="35"/>
  <c r="V242" i="35" s="1"/>
  <c r="K242" i="35"/>
  <c r="L242" i="35"/>
  <c r="O242" i="35"/>
  <c r="T242" i="35"/>
  <c r="C243" i="35"/>
  <c r="D243" i="35" s="1"/>
  <c r="F243" i="35"/>
  <c r="G243" i="35" s="1"/>
  <c r="I243" i="35"/>
  <c r="K243" i="35"/>
  <c r="L243" i="35"/>
  <c r="O243" i="35"/>
  <c r="T243" i="35"/>
  <c r="T198" i="35"/>
  <c r="O198" i="35"/>
  <c r="L198" i="35"/>
  <c r="F195" i="35" s="1"/>
  <c r="K198" i="35"/>
  <c r="C195" i="35" s="1"/>
  <c r="I198" i="35"/>
  <c r="F198" i="35"/>
  <c r="G198" i="35" s="1"/>
  <c r="C198" i="35"/>
  <c r="M159" i="35"/>
  <c r="A158" i="35"/>
  <c r="A156" i="35"/>
  <c r="M146" i="35"/>
  <c r="A146" i="35" s="1"/>
  <c r="A143" i="35"/>
  <c r="M136" i="35"/>
  <c r="A136" i="35" s="1"/>
  <c r="A135" i="35"/>
  <c r="A133" i="35"/>
  <c r="M124" i="35"/>
  <c r="A124" i="35" s="1"/>
  <c r="A123" i="35"/>
  <c r="C88" i="35"/>
  <c r="F88" i="35"/>
  <c r="G88" i="35" s="1"/>
  <c r="I88" i="35"/>
  <c r="V88" i="35" s="1"/>
  <c r="K88" i="35"/>
  <c r="C85" i="35" s="1"/>
  <c r="L88" i="35"/>
  <c r="O88" i="35"/>
  <c r="T88" i="35"/>
  <c r="C125" i="35"/>
  <c r="D125" i="35" s="1"/>
  <c r="F125" i="35"/>
  <c r="G125" i="35" s="1"/>
  <c r="I125" i="35"/>
  <c r="K125" i="35"/>
  <c r="C122" i="35" s="1"/>
  <c r="L125" i="35"/>
  <c r="F122" i="35" s="1"/>
  <c r="O125" i="35"/>
  <c r="T125" i="35"/>
  <c r="C151" i="35"/>
  <c r="D151" i="35" s="1"/>
  <c r="F151" i="35"/>
  <c r="G151" i="35" s="1"/>
  <c r="I151" i="35"/>
  <c r="V151" i="35" s="1"/>
  <c r="K151" i="35"/>
  <c r="L151" i="35"/>
  <c r="O151" i="35"/>
  <c r="T151" i="35"/>
  <c r="C89" i="35"/>
  <c r="D89" i="35" s="1"/>
  <c r="F89" i="35"/>
  <c r="G89" i="35" s="1"/>
  <c r="I89" i="35"/>
  <c r="U89" i="35" s="1"/>
  <c r="K89" i="35"/>
  <c r="L89" i="35"/>
  <c r="O89" i="35"/>
  <c r="T89" i="35"/>
  <c r="C90" i="35"/>
  <c r="F90" i="35"/>
  <c r="G90" i="35" s="1"/>
  <c r="I90" i="35"/>
  <c r="V90" i="35" s="1"/>
  <c r="K90" i="35"/>
  <c r="L90" i="35"/>
  <c r="O90" i="35"/>
  <c r="T90" i="35"/>
  <c r="C91" i="35"/>
  <c r="D91" i="35" s="1"/>
  <c r="F91" i="35"/>
  <c r="G91" i="35" s="1"/>
  <c r="I91" i="35"/>
  <c r="K91" i="35"/>
  <c r="L91" i="35"/>
  <c r="O91" i="35"/>
  <c r="T91" i="35"/>
  <c r="C92" i="35"/>
  <c r="D92" i="35" s="1"/>
  <c r="F92" i="35"/>
  <c r="G92" i="35" s="1"/>
  <c r="I92" i="35"/>
  <c r="V92" i="35" s="1"/>
  <c r="K92" i="35"/>
  <c r="L92" i="35"/>
  <c r="O92" i="35"/>
  <c r="T92" i="35"/>
  <c r="C93" i="35"/>
  <c r="D93" i="35" s="1"/>
  <c r="F93" i="35"/>
  <c r="G93" i="35" s="1"/>
  <c r="I93" i="35"/>
  <c r="K93" i="35"/>
  <c r="L93" i="35"/>
  <c r="O93" i="35"/>
  <c r="T93" i="35"/>
  <c r="C94" i="35"/>
  <c r="F94" i="35"/>
  <c r="G94" i="35" s="1"/>
  <c r="I94" i="35"/>
  <c r="V94" i="35" s="1"/>
  <c r="K94" i="35"/>
  <c r="L94" i="35"/>
  <c r="O94" i="35"/>
  <c r="T94" i="35"/>
  <c r="C95" i="35"/>
  <c r="D95" i="35" s="1"/>
  <c r="F95" i="35"/>
  <c r="G95" i="35" s="1"/>
  <c r="I95" i="35"/>
  <c r="V95" i="35" s="1"/>
  <c r="K95" i="35"/>
  <c r="L95" i="35"/>
  <c r="O95" i="35"/>
  <c r="T95" i="35"/>
  <c r="C96" i="35"/>
  <c r="D96" i="35" s="1"/>
  <c r="F96" i="35"/>
  <c r="G96" i="35" s="1"/>
  <c r="I96" i="35"/>
  <c r="V96" i="35" s="1"/>
  <c r="K96" i="35"/>
  <c r="L96" i="35"/>
  <c r="O96" i="35"/>
  <c r="T96" i="35"/>
  <c r="C97" i="35"/>
  <c r="D97" i="35" s="1"/>
  <c r="F97" i="35"/>
  <c r="G97" i="35" s="1"/>
  <c r="I97" i="35"/>
  <c r="K97" i="35"/>
  <c r="L97" i="35"/>
  <c r="O97" i="35"/>
  <c r="T97" i="35"/>
  <c r="C148" i="35"/>
  <c r="F148" i="35"/>
  <c r="G148" i="35" s="1"/>
  <c r="I148" i="35"/>
  <c r="V148" i="35" s="1"/>
  <c r="K148" i="35"/>
  <c r="L148" i="35"/>
  <c r="O148" i="35"/>
  <c r="T148" i="35"/>
  <c r="C98" i="35"/>
  <c r="D98" i="35" s="1"/>
  <c r="F98" i="35"/>
  <c r="G98" i="35" s="1"/>
  <c r="I98" i="35"/>
  <c r="K98" i="35"/>
  <c r="L98" i="35"/>
  <c r="O98" i="35"/>
  <c r="T98" i="35"/>
  <c r="C99" i="35"/>
  <c r="F99" i="35"/>
  <c r="G99" i="35" s="1"/>
  <c r="I99" i="35"/>
  <c r="V99" i="35" s="1"/>
  <c r="K99" i="35"/>
  <c r="L99" i="35"/>
  <c r="O99" i="35"/>
  <c r="T99" i="35"/>
  <c r="C126" i="35"/>
  <c r="D126" i="35" s="1"/>
  <c r="F126" i="35"/>
  <c r="G126" i="35" s="1"/>
  <c r="I126" i="35"/>
  <c r="K126" i="35"/>
  <c r="L126" i="35"/>
  <c r="O126" i="35"/>
  <c r="T126" i="35"/>
  <c r="C100" i="35"/>
  <c r="F100" i="35"/>
  <c r="G100" i="35" s="1"/>
  <c r="I100" i="35"/>
  <c r="K100" i="35"/>
  <c r="L100" i="35"/>
  <c r="O100" i="35"/>
  <c r="T100" i="35"/>
  <c r="C101" i="35"/>
  <c r="D101" i="35" s="1"/>
  <c r="F101" i="35"/>
  <c r="G101" i="35" s="1"/>
  <c r="I101" i="35"/>
  <c r="V101" i="35" s="1"/>
  <c r="K101" i="35"/>
  <c r="L101" i="35"/>
  <c r="O101" i="35"/>
  <c r="T101" i="35"/>
  <c r="C102" i="35"/>
  <c r="F102" i="35"/>
  <c r="G102" i="35" s="1"/>
  <c r="I102" i="35"/>
  <c r="V102" i="35" s="1"/>
  <c r="K102" i="35"/>
  <c r="L102" i="35"/>
  <c r="O102" i="35"/>
  <c r="T102" i="35"/>
  <c r="C103" i="35"/>
  <c r="D103" i="35" s="1"/>
  <c r="F103" i="35"/>
  <c r="G103" i="35" s="1"/>
  <c r="I103" i="35"/>
  <c r="K103" i="35"/>
  <c r="L103" i="35"/>
  <c r="O103" i="35"/>
  <c r="T103" i="35"/>
  <c r="C104" i="35"/>
  <c r="F104" i="35"/>
  <c r="G104" i="35" s="1"/>
  <c r="I104" i="35"/>
  <c r="V104" i="35" s="1"/>
  <c r="K104" i="35"/>
  <c r="L104" i="35"/>
  <c r="O104" i="35"/>
  <c r="T104" i="35"/>
  <c r="C137" i="35"/>
  <c r="D137" i="35" s="1"/>
  <c r="F137" i="35"/>
  <c r="G137" i="35" s="1"/>
  <c r="I137" i="35"/>
  <c r="K137" i="35"/>
  <c r="L137" i="35"/>
  <c r="F134" i="35" s="1"/>
  <c r="O137" i="35"/>
  <c r="T137" i="35"/>
  <c r="C105" i="35"/>
  <c r="F105" i="35"/>
  <c r="G105" i="35" s="1"/>
  <c r="I105" i="35"/>
  <c r="V105" i="35" s="1"/>
  <c r="K105" i="35"/>
  <c r="L105" i="35"/>
  <c r="O105" i="35"/>
  <c r="T105" i="35"/>
  <c r="C106" i="35"/>
  <c r="D106" i="35" s="1"/>
  <c r="F106" i="35"/>
  <c r="G106" i="35" s="1"/>
  <c r="I106" i="35"/>
  <c r="K106" i="35"/>
  <c r="L106" i="35"/>
  <c r="O106" i="35"/>
  <c r="T106" i="35"/>
  <c r="C127" i="35"/>
  <c r="F127" i="35"/>
  <c r="G127" i="35" s="1"/>
  <c r="I127" i="35"/>
  <c r="V127" i="35" s="1"/>
  <c r="K127" i="35"/>
  <c r="L127" i="35"/>
  <c r="O127" i="35"/>
  <c r="T127" i="35"/>
  <c r="C128" i="35"/>
  <c r="D128" i="35" s="1"/>
  <c r="F128" i="35"/>
  <c r="G128" i="35" s="1"/>
  <c r="I128" i="35"/>
  <c r="U128" i="35" s="1"/>
  <c r="K128" i="35"/>
  <c r="L128" i="35"/>
  <c r="O128" i="35"/>
  <c r="T128" i="35"/>
  <c r="C107" i="35"/>
  <c r="F107" i="35"/>
  <c r="G107" i="35" s="1"/>
  <c r="I107" i="35"/>
  <c r="V107" i="35" s="1"/>
  <c r="K107" i="35"/>
  <c r="L107" i="35"/>
  <c r="O107" i="35"/>
  <c r="T107" i="35"/>
  <c r="C108" i="35"/>
  <c r="D108" i="35" s="1"/>
  <c r="F108" i="35"/>
  <c r="G108" i="35" s="1"/>
  <c r="I108" i="35"/>
  <c r="K108" i="35"/>
  <c r="L108" i="35"/>
  <c r="O108" i="35"/>
  <c r="T108" i="35"/>
  <c r="C109" i="35"/>
  <c r="F109" i="35"/>
  <c r="G109" i="35" s="1"/>
  <c r="I109" i="35"/>
  <c r="V109" i="35" s="1"/>
  <c r="K109" i="35"/>
  <c r="L109" i="35"/>
  <c r="O109" i="35"/>
  <c r="T109" i="35"/>
  <c r="C149" i="35"/>
  <c r="D149" i="35" s="1"/>
  <c r="F149" i="35"/>
  <c r="G149" i="35" s="1"/>
  <c r="I149" i="35"/>
  <c r="K149" i="35"/>
  <c r="L149" i="35"/>
  <c r="O149" i="35"/>
  <c r="T149" i="35"/>
  <c r="C138" i="35"/>
  <c r="F138" i="35"/>
  <c r="G138" i="35" s="1"/>
  <c r="I138" i="35"/>
  <c r="K138" i="35"/>
  <c r="L138" i="35"/>
  <c r="O138" i="35"/>
  <c r="T138" i="35"/>
  <c r="C110" i="35"/>
  <c r="D110" i="35" s="1"/>
  <c r="F110" i="35"/>
  <c r="G110" i="35" s="1"/>
  <c r="I110" i="35"/>
  <c r="U110" i="35" s="1"/>
  <c r="K110" i="35"/>
  <c r="L110" i="35"/>
  <c r="O110" i="35"/>
  <c r="T110" i="35"/>
  <c r="C111" i="35"/>
  <c r="F111" i="35"/>
  <c r="G111" i="35" s="1"/>
  <c r="I111" i="35"/>
  <c r="V111" i="35" s="1"/>
  <c r="K111" i="35"/>
  <c r="L111" i="35"/>
  <c r="O111" i="35"/>
  <c r="T111" i="35"/>
  <c r="C112" i="35"/>
  <c r="D112" i="35" s="1"/>
  <c r="F112" i="35"/>
  <c r="G112" i="35" s="1"/>
  <c r="I112" i="35"/>
  <c r="K112" i="35"/>
  <c r="L112" i="35"/>
  <c r="O112" i="35"/>
  <c r="T112" i="35"/>
  <c r="C113" i="35"/>
  <c r="F113" i="35"/>
  <c r="G113" i="35" s="1"/>
  <c r="I113" i="35"/>
  <c r="V113" i="35" s="1"/>
  <c r="K113" i="35"/>
  <c r="L113" i="35"/>
  <c r="O113" i="35"/>
  <c r="T113" i="35"/>
  <c r="C114" i="35"/>
  <c r="D114" i="35" s="1"/>
  <c r="F114" i="35"/>
  <c r="G114" i="35" s="1"/>
  <c r="I114" i="35"/>
  <c r="K114" i="35"/>
  <c r="L114" i="35"/>
  <c r="O114" i="35"/>
  <c r="T114" i="35"/>
  <c r="C115" i="35"/>
  <c r="F115" i="35"/>
  <c r="G115" i="35" s="1"/>
  <c r="I115" i="35"/>
  <c r="V115" i="35" s="1"/>
  <c r="K115" i="35"/>
  <c r="L115" i="35"/>
  <c r="O115" i="35"/>
  <c r="T115" i="35"/>
  <c r="C116" i="35"/>
  <c r="D116" i="35" s="1"/>
  <c r="F116" i="35"/>
  <c r="G116" i="35" s="1"/>
  <c r="I116" i="35"/>
  <c r="K116" i="35"/>
  <c r="L116" i="35"/>
  <c r="O116" i="35"/>
  <c r="T116" i="35"/>
  <c r="C150" i="35"/>
  <c r="F150" i="35"/>
  <c r="G150" i="35" s="1"/>
  <c r="I150" i="35"/>
  <c r="V150" i="35" s="1"/>
  <c r="K150" i="35"/>
  <c r="L150" i="35"/>
  <c r="O150" i="35"/>
  <c r="T150" i="35"/>
  <c r="C117" i="35"/>
  <c r="D117" i="35" s="1"/>
  <c r="F117" i="35"/>
  <c r="G117" i="35" s="1"/>
  <c r="I117" i="35"/>
  <c r="K117" i="35"/>
  <c r="L117" i="35"/>
  <c r="O117" i="35"/>
  <c r="T117" i="35"/>
  <c r="C129" i="35"/>
  <c r="F129" i="35"/>
  <c r="G129" i="35" s="1"/>
  <c r="I129" i="35"/>
  <c r="K129" i="35"/>
  <c r="L129" i="35"/>
  <c r="O129" i="35"/>
  <c r="T129" i="35"/>
  <c r="C139" i="35"/>
  <c r="D139" i="35" s="1"/>
  <c r="F139" i="35"/>
  <c r="G139" i="35" s="1"/>
  <c r="I139" i="35"/>
  <c r="K139" i="35"/>
  <c r="L139" i="35"/>
  <c r="O139" i="35"/>
  <c r="T139" i="35"/>
  <c r="C118" i="35"/>
  <c r="F118" i="35"/>
  <c r="G118" i="35" s="1"/>
  <c r="I118" i="35"/>
  <c r="V118" i="35" s="1"/>
  <c r="K118" i="35"/>
  <c r="L118" i="35"/>
  <c r="O118" i="35"/>
  <c r="T118" i="35"/>
  <c r="C130" i="35"/>
  <c r="D130" i="35" s="1"/>
  <c r="F130" i="35"/>
  <c r="G130" i="35" s="1"/>
  <c r="I130" i="35"/>
  <c r="K130" i="35"/>
  <c r="L130" i="35"/>
  <c r="O130" i="35"/>
  <c r="T130" i="35"/>
  <c r="C119" i="35"/>
  <c r="F119" i="35"/>
  <c r="G119" i="35" s="1"/>
  <c r="I119" i="35"/>
  <c r="V119" i="35" s="1"/>
  <c r="K119" i="35"/>
  <c r="L119" i="35"/>
  <c r="O119" i="35"/>
  <c r="T119" i="35"/>
  <c r="C140" i="35"/>
  <c r="D140" i="35" s="1"/>
  <c r="F140" i="35"/>
  <c r="G140" i="35" s="1"/>
  <c r="I140" i="35"/>
  <c r="K140" i="35"/>
  <c r="L140" i="35"/>
  <c r="O140" i="35"/>
  <c r="T140" i="35"/>
  <c r="C131" i="35"/>
  <c r="F131" i="35"/>
  <c r="G131" i="35" s="1"/>
  <c r="I131" i="35"/>
  <c r="K131" i="35"/>
  <c r="L131" i="35"/>
  <c r="O131" i="35"/>
  <c r="T131" i="35"/>
  <c r="C120" i="35"/>
  <c r="D120" i="35" s="1"/>
  <c r="F120" i="35"/>
  <c r="G120" i="35" s="1"/>
  <c r="I120" i="35"/>
  <c r="K120" i="35"/>
  <c r="L120" i="35"/>
  <c r="O120" i="35"/>
  <c r="T120" i="35"/>
  <c r="C141" i="35"/>
  <c r="F141" i="35"/>
  <c r="G141" i="35" s="1"/>
  <c r="I141" i="35"/>
  <c r="V141" i="35" s="1"/>
  <c r="K141" i="35"/>
  <c r="L141" i="35"/>
  <c r="O141" i="35"/>
  <c r="T141" i="35"/>
  <c r="C142" i="35"/>
  <c r="D142" i="35" s="1"/>
  <c r="F142" i="35"/>
  <c r="G142" i="35" s="1"/>
  <c r="I142" i="35"/>
  <c r="K142" i="35"/>
  <c r="L142" i="35"/>
  <c r="O142" i="35"/>
  <c r="T142" i="35"/>
  <c r="C132" i="35"/>
  <c r="F132" i="35"/>
  <c r="G132" i="35" s="1"/>
  <c r="I132" i="35"/>
  <c r="V132" i="35" s="1"/>
  <c r="K132" i="35"/>
  <c r="L132" i="35"/>
  <c r="O132" i="35"/>
  <c r="T132" i="35"/>
  <c r="T147" i="35"/>
  <c r="O147" i="35"/>
  <c r="L147" i="35"/>
  <c r="F144" i="35" s="1"/>
  <c r="K147" i="35"/>
  <c r="C144" i="35" s="1"/>
  <c r="I147" i="35"/>
  <c r="V147" i="35" s="1"/>
  <c r="F147" i="35"/>
  <c r="G147" i="35" s="1"/>
  <c r="C147" i="35"/>
  <c r="M87" i="35"/>
  <c r="A86" i="35"/>
  <c r="A84" i="35"/>
  <c r="U95" i="32" l="1"/>
  <c r="V95" i="32"/>
  <c r="V64" i="32"/>
  <c r="U64" i="32"/>
  <c r="V60" i="32"/>
  <c r="U60" i="32"/>
  <c r="V54" i="32"/>
  <c r="U54" i="32"/>
  <c r="U9" i="32"/>
  <c r="V9" i="32"/>
  <c r="M135" i="32"/>
  <c r="V109" i="32"/>
  <c r="U109" i="32"/>
  <c r="U61" i="32"/>
  <c r="V61" i="32"/>
  <c r="U55" i="32"/>
  <c r="V55" i="32"/>
  <c r="V89" i="32"/>
  <c r="U89" i="32"/>
  <c r="U85" i="32"/>
  <c r="U62" i="32"/>
  <c r="V62" i="32"/>
  <c r="U46" i="32"/>
  <c r="V46" i="32"/>
  <c r="U297" i="32"/>
  <c r="V297" i="32"/>
  <c r="U7" i="32"/>
  <c r="V7" i="32"/>
  <c r="U134" i="32"/>
  <c r="V133" i="32"/>
  <c r="U123" i="32"/>
  <c r="V123" i="32"/>
  <c r="M116" i="32"/>
  <c r="V102" i="32"/>
  <c r="U102" i="32"/>
  <c r="V94" i="32"/>
  <c r="U94" i="32"/>
  <c r="U81" i="32"/>
  <c r="V81" i="32"/>
  <c r="U59" i="32"/>
  <c r="V59" i="32"/>
  <c r="U38" i="32"/>
  <c r="V38" i="32"/>
  <c r="A185" i="32"/>
  <c r="U366" i="32"/>
  <c r="V366" i="32"/>
  <c r="V345" i="32"/>
  <c r="U345" i="32"/>
  <c r="V309" i="32"/>
  <c r="U309" i="32"/>
  <c r="M129" i="32"/>
  <c r="M124" i="32"/>
  <c r="M119" i="32"/>
  <c r="M117" i="32"/>
  <c r="M112" i="32"/>
  <c r="M111" i="32"/>
  <c r="V108" i="32"/>
  <c r="M97" i="32"/>
  <c r="M94" i="32"/>
  <c r="M89" i="32"/>
  <c r="M88" i="32"/>
  <c r="M83" i="32"/>
  <c r="M82" i="32"/>
  <c r="M81" i="32"/>
  <c r="M80" i="32"/>
  <c r="U78" i="32"/>
  <c r="M78" i="32"/>
  <c r="M77" i="32"/>
  <c r="U75" i="32"/>
  <c r="M63" i="32"/>
  <c r="M50" i="32"/>
  <c r="M49" i="32"/>
  <c r="M37" i="32"/>
  <c r="V34" i="32"/>
  <c r="M34" i="32"/>
  <c r="M33" i="32"/>
  <c r="M70" i="32"/>
  <c r="V73" i="32"/>
  <c r="V77" i="32"/>
  <c r="V93" i="32"/>
  <c r="V97" i="32"/>
  <c r="U299" i="32"/>
  <c r="V294" i="32"/>
  <c r="M292" i="32"/>
  <c r="M288" i="32"/>
  <c r="U283" i="32"/>
  <c r="V274" i="32"/>
  <c r="M272" i="32"/>
  <c r="M268" i="32"/>
  <c r="U263" i="32"/>
  <c r="V258" i="32"/>
  <c r="M256" i="32"/>
  <c r="M252" i="32"/>
  <c r="U247" i="32"/>
  <c r="U239" i="32"/>
  <c r="U235" i="32"/>
  <c r="M235" i="32"/>
  <c r="V234" i="32"/>
  <c r="V228" i="32"/>
  <c r="M228" i="32"/>
  <c r="M208" i="32"/>
  <c r="V205" i="32"/>
  <c r="V189" i="32"/>
  <c r="A189" i="32" s="1"/>
  <c r="M187" i="32"/>
  <c r="M181" i="32"/>
  <c r="M169" i="32"/>
  <c r="M164" i="32"/>
  <c r="U161" i="32"/>
  <c r="M157" i="32"/>
  <c r="U434" i="32"/>
  <c r="V434" i="32"/>
  <c r="M430" i="32"/>
  <c r="A430" i="32" s="1"/>
  <c r="U426" i="32"/>
  <c r="V426" i="32"/>
  <c r="U418" i="32"/>
  <c r="V418" i="32"/>
  <c r="A418" i="32" s="1"/>
  <c r="U414" i="32"/>
  <c r="V414" i="32"/>
  <c r="M410" i="32"/>
  <c r="U406" i="32"/>
  <c r="A406" i="32" s="1"/>
  <c r="V406" i="32"/>
  <c r="U402" i="32"/>
  <c r="V402" i="32"/>
  <c r="U398" i="32"/>
  <c r="A398" i="32" s="1"/>
  <c r="V398" i="32"/>
  <c r="M390" i="32"/>
  <c r="U386" i="32"/>
  <c r="V386" i="32"/>
  <c r="A386" i="32" s="1"/>
  <c r="U382" i="32"/>
  <c r="V382" i="32"/>
  <c r="U378" i="32"/>
  <c r="V378" i="32"/>
  <c r="A378" i="32" s="1"/>
  <c r="M374" i="32"/>
  <c r="V346" i="32"/>
  <c r="U346" i="32"/>
  <c r="V326" i="32"/>
  <c r="A326" i="32" s="1"/>
  <c r="U326" i="32"/>
  <c r="V70" i="32"/>
  <c r="V74" i="32"/>
  <c r="V82" i="32"/>
  <c r="V277" i="32"/>
  <c r="V261" i="32"/>
  <c r="V241" i="32"/>
  <c r="V238" i="32"/>
  <c r="V186" i="32"/>
  <c r="U168" i="32"/>
  <c r="V168" i="32"/>
  <c r="U156" i="32"/>
  <c r="V156" i="32"/>
  <c r="V415" i="32"/>
  <c r="U415" i="32"/>
  <c r="U412" i="32"/>
  <c r="A412" i="32" s="1"/>
  <c r="V412" i="32"/>
  <c r="V399" i="32"/>
  <c r="U399" i="32"/>
  <c r="U396" i="32"/>
  <c r="A396" i="32" s="1"/>
  <c r="V396" i="32"/>
  <c r="V379" i="32"/>
  <c r="U379" i="32"/>
  <c r="U376" i="32"/>
  <c r="A376" i="32" s="1"/>
  <c r="V376" i="32"/>
  <c r="M102" i="32"/>
  <c r="M64" i="32"/>
  <c r="M62" i="32"/>
  <c r="M60" i="32"/>
  <c r="M54" i="32"/>
  <c r="M25" i="32"/>
  <c r="M21" i="32"/>
  <c r="M72" i="32"/>
  <c r="V71" i="32"/>
  <c r="V79" i="32"/>
  <c r="V83" i="32"/>
  <c r="M300" i="32"/>
  <c r="M296" i="32"/>
  <c r="U291" i="32"/>
  <c r="M284" i="32"/>
  <c r="M276" i="32"/>
  <c r="U271" i="32"/>
  <c r="M264" i="32"/>
  <c r="M260" i="32"/>
  <c r="U255" i="32"/>
  <c r="M248" i="32"/>
  <c r="M238" i="32"/>
  <c r="V236" i="32"/>
  <c r="M236" i="32"/>
  <c r="U231" i="32"/>
  <c r="M221" i="32"/>
  <c r="M183" i="32"/>
  <c r="V172" i="32"/>
  <c r="M172" i="32"/>
  <c r="V170" i="32"/>
  <c r="U165" i="32"/>
  <c r="V165" i="32"/>
  <c r="U153" i="32"/>
  <c r="V153" i="32"/>
  <c r="U344" i="32"/>
  <c r="A344" i="32" s="1"/>
  <c r="V344" i="32"/>
  <c r="U340" i="32"/>
  <c r="V340" i="32"/>
  <c r="U320" i="32"/>
  <c r="V320" i="32"/>
  <c r="M308" i="32"/>
  <c r="M438" i="32"/>
  <c r="M425" i="32"/>
  <c r="A425" i="32" s="1"/>
  <c r="M416" i="32"/>
  <c r="M413" i="32"/>
  <c r="M405" i="32"/>
  <c r="M400" i="32"/>
  <c r="A400" i="32" s="1"/>
  <c r="M397" i="32"/>
  <c r="M385" i="32"/>
  <c r="V381" i="32"/>
  <c r="M380" i="32"/>
  <c r="A380" i="32" s="1"/>
  <c r="M377" i="32"/>
  <c r="V351" i="32"/>
  <c r="U351" i="32"/>
  <c r="M343" i="32"/>
  <c r="V342" i="32"/>
  <c r="V335" i="32"/>
  <c r="U335" i="32"/>
  <c r="M641" i="32"/>
  <c r="A641" i="32" s="1"/>
  <c r="M170" i="32"/>
  <c r="M151" i="32"/>
  <c r="U441" i="32"/>
  <c r="M441" i="32"/>
  <c r="A441" i="32" s="1"/>
  <c r="U439" i="32"/>
  <c r="M432" i="32"/>
  <c r="V428" i="32"/>
  <c r="U427" i="32"/>
  <c r="A427" i="32" s="1"/>
  <c r="M424" i="32"/>
  <c r="M423" i="32"/>
  <c r="M415" i="32"/>
  <c r="V408" i="32"/>
  <c r="A408" i="32" s="1"/>
  <c r="U407" i="32"/>
  <c r="M404" i="32"/>
  <c r="M403" i="32"/>
  <c r="M399" i="32"/>
  <c r="V388" i="32"/>
  <c r="U387" i="32"/>
  <c r="V385" i="32"/>
  <c r="M384" i="32"/>
  <c r="A384" i="32" s="1"/>
  <c r="M383" i="32"/>
  <c r="M379" i="32"/>
  <c r="M357" i="32"/>
  <c r="M341" i="32"/>
  <c r="V316" i="32"/>
  <c r="M316" i="32"/>
  <c r="V315" i="32"/>
  <c r="U315" i="32"/>
  <c r="A315" i="32" s="1"/>
  <c r="M649" i="32"/>
  <c r="U645" i="32"/>
  <c r="V645" i="32"/>
  <c r="A169" i="32"/>
  <c r="M161" i="32"/>
  <c r="M431" i="32"/>
  <c r="M411" i="32"/>
  <c r="M391" i="32"/>
  <c r="M375" i="32"/>
  <c r="M369" i="32"/>
  <c r="V325" i="32"/>
  <c r="U325" i="32"/>
  <c r="A325" i="32" s="1"/>
  <c r="U517" i="32"/>
  <c r="V517" i="32"/>
  <c r="U514" i="32"/>
  <c r="V514" i="32"/>
  <c r="A514" i="32" s="1"/>
  <c r="M337" i="32"/>
  <c r="M335" i="32"/>
  <c r="V637" i="32"/>
  <c r="V629" i="32"/>
  <c r="A629" i="32" s="1"/>
  <c r="V621" i="32"/>
  <c r="V610" i="32"/>
  <c r="U600" i="32"/>
  <c r="M600" i="32"/>
  <c r="V599" i="32"/>
  <c r="V603" i="32"/>
  <c r="M566" i="32"/>
  <c r="M557" i="32"/>
  <c r="V550" i="32"/>
  <c r="U523" i="32"/>
  <c r="V523" i="32"/>
  <c r="U519" i="32"/>
  <c r="V519" i="32"/>
  <c r="M353" i="32"/>
  <c r="M351" i="32"/>
  <c r="V328" i="32"/>
  <c r="A328" i="32" s="1"/>
  <c r="M320" i="32"/>
  <c r="M317" i="32"/>
  <c r="M315" i="32"/>
  <c r="M309" i="32"/>
  <c r="M603" i="32"/>
  <c r="V601" i="32"/>
  <c r="M601" i="32"/>
  <c r="M598" i="32"/>
  <c r="M590" i="32"/>
  <c r="M581" i="32"/>
  <c r="V579" i="32"/>
  <c r="U577" i="32"/>
  <c r="A577" i="32" s="1"/>
  <c r="V577" i="32"/>
  <c r="A570" i="32"/>
  <c r="A566" i="32"/>
  <c r="V558" i="32"/>
  <c r="U507" i="32"/>
  <c r="V507" i="32"/>
  <c r="A497" i="32"/>
  <c r="M579" i="32"/>
  <c r="M577" i="32"/>
  <c r="M576" i="32"/>
  <c r="M564" i="32"/>
  <c r="M554" i="32"/>
  <c r="M548" i="32"/>
  <c r="M543" i="32"/>
  <c r="V541" i="32"/>
  <c r="U528" i="32"/>
  <c r="M520" i="32"/>
  <c r="M515" i="32"/>
  <c r="M505" i="32"/>
  <c r="U498" i="32"/>
  <c r="A498" i="32" s="1"/>
  <c r="M498" i="32"/>
  <c r="V492" i="32"/>
  <c r="U490" i="32"/>
  <c r="M490" i="32"/>
  <c r="A490" i="32" s="1"/>
  <c r="V484" i="32"/>
  <c r="U478" i="32"/>
  <c r="M474" i="32"/>
  <c r="M473" i="32"/>
  <c r="A473" i="32" s="1"/>
  <c r="U470" i="32"/>
  <c r="M467" i="32"/>
  <c r="M461" i="32"/>
  <c r="U458" i="32"/>
  <c r="A458" i="32" s="1"/>
  <c r="M458" i="32"/>
  <c r="M453" i="32"/>
  <c r="V504" i="32"/>
  <c r="V477" i="32"/>
  <c r="A477" i="32" s="1"/>
  <c r="V469" i="32"/>
  <c r="M571" i="32"/>
  <c r="M562" i="32"/>
  <c r="M556" i="32"/>
  <c r="M547" i="32"/>
  <c r="M539" i="32"/>
  <c r="M534" i="32"/>
  <c r="M533" i="32"/>
  <c r="A529" i="32"/>
  <c r="M523" i="32"/>
  <c r="M510" i="32"/>
  <c r="M509" i="32"/>
  <c r="A509" i="32" s="1"/>
  <c r="M496" i="32"/>
  <c r="M495" i="32"/>
  <c r="M494" i="32"/>
  <c r="M493" i="32"/>
  <c r="A493" i="32" s="1"/>
  <c r="M488" i="32"/>
  <c r="M487" i="32"/>
  <c r="M486" i="32"/>
  <c r="M485" i="32"/>
  <c r="A485" i="32" s="1"/>
  <c r="A479" i="32"/>
  <c r="M477" i="32"/>
  <c r="M471" i="32"/>
  <c r="M463" i="32"/>
  <c r="V460" i="32"/>
  <c r="V452" i="32"/>
  <c r="M28" i="35"/>
  <c r="V325" i="37"/>
  <c r="M237" i="37"/>
  <c r="U322" i="37"/>
  <c r="V321" i="37"/>
  <c r="A321" i="37" s="1"/>
  <c r="M218" i="37"/>
  <c r="M202" i="37"/>
  <c r="M325" i="37"/>
  <c r="M181" i="37"/>
  <c r="M168" i="37"/>
  <c r="M164" i="37"/>
  <c r="M134" i="37"/>
  <c r="M122" i="37"/>
  <c r="M201" i="37"/>
  <c r="M321" i="37"/>
  <c r="M339" i="37"/>
  <c r="M77" i="37"/>
  <c r="M46" i="37"/>
  <c r="V44" i="37"/>
  <c r="V157" i="37"/>
  <c r="M120" i="37"/>
  <c r="U93" i="37"/>
  <c r="V92" i="37"/>
  <c r="M236" i="37"/>
  <c r="U307" i="37"/>
  <c r="M309" i="37"/>
  <c r="M310" i="37"/>
  <c r="M213" i="37"/>
  <c r="M300" i="37"/>
  <c r="A300" i="37" s="1"/>
  <c r="M298" i="37"/>
  <c r="U323" i="37"/>
  <c r="M64" i="37"/>
  <c r="V21" i="37"/>
  <c r="M171" i="37"/>
  <c r="U194" i="37"/>
  <c r="M226" i="37"/>
  <c r="V310" i="37"/>
  <c r="A310" i="37" s="1"/>
  <c r="M326" i="37"/>
  <c r="M156" i="37"/>
  <c r="M143" i="37"/>
  <c r="M289" i="37"/>
  <c r="U258" i="37"/>
  <c r="M307" i="37"/>
  <c r="M316" i="37"/>
  <c r="A307" i="37"/>
  <c r="M63" i="37"/>
  <c r="V31" i="37"/>
  <c r="V182" i="37"/>
  <c r="U139" i="37"/>
  <c r="M127" i="37"/>
  <c r="M126" i="37"/>
  <c r="V104" i="37"/>
  <c r="V90" i="37"/>
  <c r="U211" i="37"/>
  <c r="V246" i="37"/>
  <c r="U245" i="37"/>
  <c r="M299" i="37"/>
  <c r="V298" i="37"/>
  <c r="A298" i="37" s="1"/>
  <c r="D307" i="37"/>
  <c r="M308" i="37"/>
  <c r="M311" i="37"/>
  <c r="U311" i="37"/>
  <c r="M322" i="37"/>
  <c r="A322" i="37" s="1"/>
  <c r="U326" i="37"/>
  <c r="V274" i="37"/>
  <c r="V309" i="37"/>
  <c r="M323" i="37"/>
  <c r="V75" i="37"/>
  <c r="M15" i="37"/>
  <c r="M86" i="37"/>
  <c r="M170" i="37"/>
  <c r="U169" i="37"/>
  <c r="M154" i="37"/>
  <c r="V132" i="37"/>
  <c r="U121" i="37"/>
  <c r="V111" i="37"/>
  <c r="M108" i="37"/>
  <c r="V96" i="37"/>
  <c r="U261" i="37"/>
  <c r="M260" i="37"/>
  <c r="M324" i="37"/>
  <c r="M331" i="37"/>
  <c r="U331" i="37"/>
  <c r="D324" i="37"/>
  <c r="D339" i="37"/>
  <c r="U308" i="37"/>
  <c r="U316" i="37"/>
  <c r="A316" i="37" s="1"/>
  <c r="U324" i="37"/>
  <c r="U339" i="37"/>
  <c r="D308" i="37"/>
  <c r="D316" i="37"/>
  <c r="M297" i="37"/>
  <c r="D299" i="37"/>
  <c r="V299" i="37"/>
  <c r="U297" i="37"/>
  <c r="M106" i="37"/>
  <c r="M90" i="37"/>
  <c r="M276" i="37"/>
  <c r="M275" i="37"/>
  <c r="M71" i="37"/>
  <c r="M186" i="37"/>
  <c r="U166" i="37"/>
  <c r="V160" i="37"/>
  <c r="U128" i="37"/>
  <c r="M87" i="37"/>
  <c r="M281" i="37"/>
  <c r="M280" i="37"/>
  <c r="M279" i="37"/>
  <c r="U278" i="37"/>
  <c r="U277" i="37"/>
  <c r="U237" i="37"/>
  <c r="A237" i="37" s="1"/>
  <c r="M65" i="37"/>
  <c r="M183" i="37"/>
  <c r="M119" i="37"/>
  <c r="M95" i="37"/>
  <c r="M211" i="37"/>
  <c r="M273" i="37"/>
  <c r="M245" i="37"/>
  <c r="M72" i="37"/>
  <c r="V53" i="37"/>
  <c r="M12" i="37"/>
  <c r="V151" i="37"/>
  <c r="U141" i="37"/>
  <c r="M135" i="37"/>
  <c r="V122" i="37"/>
  <c r="U108" i="37"/>
  <c r="A108" i="37" s="1"/>
  <c r="U89" i="37"/>
  <c r="U203" i="37"/>
  <c r="U202" i="37"/>
  <c r="A202" i="37" s="1"/>
  <c r="V291" i="37"/>
  <c r="M272" i="37"/>
  <c r="M265" i="37"/>
  <c r="M264" i="37"/>
  <c r="V262" i="37"/>
  <c r="V131" i="37"/>
  <c r="M47" i="37"/>
  <c r="M32" i="37"/>
  <c r="M31" i="37"/>
  <c r="M22" i="37"/>
  <c r="M20" i="37"/>
  <c r="M172" i="37"/>
  <c r="M159" i="37"/>
  <c r="M124" i="37"/>
  <c r="A124" i="37" s="1"/>
  <c r="M274" i="37"/>
  <c r="U56" i="37"/>
  <c r="M56" i="37"/>
  <c r="M51" i="37"/>
  <c r="U49" i="37"/>
  <c r="M43" i="37"/>
  <c r="M40" i="37"/>
  <c r="M39" i="37"/>
  <c r="U28" i="37"/>
  <c r="U179" i="37"/>
  <c r="M182" i="37"/>
  <c r="M180" i="37"/>
  <c r="M163" i="37"/>
  <c r="M151" i="37"/>
  <c r="M142" i="37"/>
  <c r="M137" i="37"/>
  <c r="M136" i="37"/>
  <c r="U131" i="37"/>
  <c r="V130" i="37"/>
  <c r="M130" i="37"/>
  <c r="M118" i="37"/>
  <c r="M111" i="37"/>
  <c r="V103" i="37"/>
  <c r="M103" i="37"/>
  <c r="M94" i="37"/>
  <c r="U88" i="37"/>
  <c r="M88" i="37"/>
  <c r="M225" i="37"/>
  <c r="M220" i="37"/>
  <c r="U219" i="37"/>
  <c r="M219" i="37"/>
  <c r="U218" i="37"/>
  <c r="M212" i="37"/>
  <c r="M210" i="37"/>
  <c r="U195" i="37"/>
  <c r="M195" i="37"/>
  <c r="U290" i="37"/>
  <c r="M290" i="37"/>
  <c r="V281" i="37"/>
  <c r="A281" i="37" s="1"/>
  <c r="M277" i="37"/>
  <c r="V265" i="37"/>
  <c r="M259" i="37"/>
  <c r="M257" i="37"/>
  <c r="U250" i="37"/>
  <c r="M250" i="37"/>
  <c r="U249" i="37"/>
  <c r="M249" i="37"/>
  <c r="M244" i="37"/>
  <c r="M235" i="37"/>
  <c r="M26" i="37"/>
  <c r="M167" i="37"/>
  <c r="M158" i="37"/>
  <c r="M139" i="37"/>
  <c r="M8" i="37"/>
  <c r="M76" i="37"/>
  <c r="M61" i="37"/>
  <c r="M50" i="37"/>
  <c r="M27" i="37"/>
  <c r="M23" i="37"/>
  <c r="M9" i="37"/>
  <c r="M184" i="37"/>
  <c r="M166" i="37"/>
  <c r="M160" i="37"/>
  <c r="M128" i="37"/>
  <c r="M121" i="37"/>
  <c r="V120" i="37"/>
  <c r="M97" i="37"/>
  <c r="M96" i="37"/>
  <c r="M89" i="37"/>
  <c r="M209" i="37"/>
  <c r="M204" i="37"/>
  <c r="M203" i="37"/>
  <c r="M196" i="37"/>
  <c r="M261" i="37"/>
  <c r="A261" i="37" s="1"/>
  <c r="M256" i="37"/>
  <c r="M251" i="37"/>
  <c r="M248" i="37"/>
  <c r="U110" i="37"/>
  <c r="V110" i="37"/>
  <c r="U210" i="37"/>
  <c r="V210" i="37"/>
  <c r="U266" i="37"/>
  <c r="V266" i="37"/>
  <c r="M74" i="37"/>
  <c r="U73" i="37"/>
  <c r="V72" i="37"/>
  <c r="V55" i="37"/>
  <c r="M55" i="37"/>
  <c r="U52" i="37"/>
  <c r="U41" i="37"/>
  <c r="M41" i="37"/>
  <c r="M33" i="37"/>
  <c r="V32" i="37"/>
  <c r="U13" i="37"/>
  <c r="M13" i="37"/>
  <c r="M11" i="37"/>
  <c r="M185" i="37"/>
  <c r="U178" i="37"/>
  <c r="M178" i="37"/>
  <c r="V168" i="37"/>
  <c r="V165" i="37"/>
  <c r="M165" i="37"/>
  <c r="U162" i="37"/>
  <c r="M162" i="37"/>
  <c r="V150" i="37"/>
  <c r="M150" i="37"/>
  <c r="U144" i="37"/>
  <c r="M144" i="37"/>
  <c r="V140" i="37"/>
  <c r="U138" i="37"/>
  <c r="V138" i="37"/>
  <c r="V136" i="37"/>
  <c r="M131" i="37"/>
  <c r="M107" i="37"/>
  <c r="U98" i="37"/>
  <c r="V98" i="37"/>
  <c r="U226" i="37"/>
  <c r="V226" i="37"/>
  <c r="U273" i="37"/>
  <c r="V273" i="37"/>
  <c r="U257" i="37"/>
  <c r="V257" i="37"/>
  <c r="U238" i="37"/>
  <c r="V238" i="37"/>
  <c r="U65" i="37"/>
  <c r="A65" i="37" s="1"/>
  <c r="V39" i="37"/>
  <c r="V25" i="37"/>
  <c r="U184" i="37"/>
  <c r="V181" i="37"/>
  <c r="V177" i="37"/>
  <c r="M177" i="37"/>
  <c r="U170" i="37"/>
  <c r="V161" i="37"/>
  <c r="U158" i="37"/>
  <c r="M157" i="37"/>
  <c r="U153" i="37"/>
  <c r="V149" i="37"/>
  <c r="U149" i="37"/>
  <c r="V105" i="37"/>
  <c r="U105" i="37"/>
  <c r="G249" i="37"/>
  <c r="V63" i="37"/>
  <c r="M44" i="37"/>
  <c r="V29" i="37"/>
  <c r="M179" i="37"/>
  <c r="U183" i="37"/>
  <c r="A183" i="37" s="1"/>
  <c r="M169" i="37"/>
  <c r="V152" i="37"/>
  <c r="V129" i="37"/>
  <c r="U129" i="37"/>
  <c r="U123" i="37"/>
  <c r="V109" i="37"/>
  <c r="U109" i="37"/>
  <c r="U91" i="37"/>
  <c r="M91" i="37"/>
  <c r="U282" i="37"/>
  <c r="V282" i="37"/>
  <c r="D261" i="37"/>
  <c r="M161" i="37"/>
  <c r="M155" i="37"/>
  <c r="M152" i="37"/>
  <c r="M149" i="37"/>
  <c r="M138" i="37"/>
  <c r="M132" i="37"/>
  <c r="M129" i="37"/>
  <c r="M123" i="37"/>
  <c r="M110" i="37"/>
  <c r="M194" i="37"/>
  <c r="M288" i="37"/>
  <c r="M271" i="37"/>
  <c r="M262" i="37"/>
  <c r="M243" i="37"/>
  <c r="M116" i="37"/>
  <c r="A116" i="37" s="1"/>
  <c r="M109" i="37"/>
  <c r="M98" i="37"/>
  <c r="M287" i="37"/>
  <c r="M282" i="37"/>
  <c r="M263" i="37"/>
  <c r="M247" i="37"/>
  <c r="M238" i="37"/>
  <c r="G274" i="37"/>
  <c r="M291" i="37"/>
  <c r="D280" i="37"/>
  <c r="G278" i="37"/>
  <c r="U276" i="37"/>
  <c r="V276" i="37"/>
  <c r="M266" i="37"/>
  <c r="D260" i="37"/>
  <c r="G258" i="37"/>
  <c r="U256" i="37"/>
  <c r="V256" i="37"/>
  <c r="M246" i="37"/>
  <c r="A246" i="37" s="1"/>
  <c r="U272" i="37"/>
  <c r="V272" i="37"/>
  <c r="D256" i="37"/>
  <c r="D289" i="37"/>
  <c r="G282" i="37"/>
  <c r="U280" i="37"/>
  <c r="V280" i="37"/>
  <c r="D264" i="37"/>
  <c r="G262" i="37"/>
  <c r="U260" i="37"/>
  <c r="V260" i="37"/>
  <c r="D276" i="37"/>
  <c r="G250" i="37"/>
  <c r="U248" i="37"/>
  <c r="V248" i="37"/>
  <c r="G291" i="37"/>
  <c r="U289" i="37"/>
  <c r="V289" i="37"/>
  <c r="M278" i="37"/>
  <c r="D272" i="37"/>
  <c r="G266" i="37"/>
  <c r="U264" i="37"/>
  <c r="V264" i="37"/>
  <c r="V263" i="37"/>
  <c r="M258" i="37"/>
  <c r="D248" i="37"/>
  <c r="G246" i="37"/>
  <c r="U287" i="37"/>
  <c r="U288" i="37"/>
  <c r="U279" i="37"/>
  <c r="A279" i="37" s="1"/>
  <c r="U275" i="37"/>
  <c r="U271" i="37"/>
  <c r="U263" i="37"/>
  <c r="U259" i="37"/>
  <c r="U251" i="37"/>
  <c r="U247" i="37"/>
  <c r="D244" i="37"/>
  <c r="U243" i="37"/>
  <c r="G238" i="37"/>
  <c r="D236" i="37"/>
  <c r="U235" i="37"/>
  <c r="V244" i="37"/>
  <c r="V236" i="37"/>
  <c r="M234" i="37"/>
  <c r="U234" i="37"/>
  <c r="D234" i="37"/>
  <c r="V209" i="37"/>
  <c r="V201" i="37"/>
  <c r="U225" i="37"/>
  <c r="V220" i="37"/>
  <c r="U213" i="37"/>
  <c r="V212" i="37"/>
  <c r="V204" i="37"/>
  <c r="V196" i="37"/>
  <c r="G219" i="37"/>
  <c r="G211" i="37"/>
  <c r="G203" i="37"/>
  <c r="G195" i="37"/>
  <c r="D194" i="37"/>
  <c r="V186" i="37"/>
  <c r="V172" i="37"/>
  <c r="V164" i="37"/>
  <c r="V156" i="37"/>
  <c r="A156" i="37" s="1"/>
  <c r="U143" i="37"/>
  <c r="V143" i="37"/>
  <c r="G132" i="37"/>
  <c r="U126" i="37"/>
  <c r="V126" i="37"/>
  <c r="G124" i="37"/>
  <c r="U118" i="37"/>
  <c r="V118" i="37"/>
  <c r="G116" i="37"/>
  <c r="U106" i="37"/>
  <c r="V106" i="37"/>
  <c r="D97" i="37"/>
  <c r="G182" i="37"/>
  <c r="U180" i="37"/>
  <c r="V180" i="37"/>
  <c r="G169" i="37"/>
  <c r="U167" i="37"/>
  <c r="V167" i="37"/>
  <c r="G161" i="37"/>
  <c r="U159" i="37"/>
  <c r="V159" i="37"/>
  <c r="U154" i="37"/>
  <c r="V154" i="37"/>
  <c r="D149" i="37"/>
  <c r="M140" i="37"/>
  <c r="U135" i="37"/>
  <c r="V135" i="37"/>
  <c r="G104" i="37"/>
  <c r="U97" i="37"/>
  <c r="D95" i="37"/>
  <c r="M92" i="37"/>
  <c r="G152" i="37"/>
  <c r="U142" i="37"/>
  <c r="V142" i="37"/>
  <c r="D137" i="37"/>
  <c r="U127" i="37"/>
  <c r="V127" i="37"/>
  <c r="U119" i="37"/>
  <c r="V119" i="37"/>
  <c r="U107" i="37"/>
  <c r="V107" i="37"/>
  <c r="D94" i="37"/>
  <c r="D89" i="37"/>
  <c r="G179" i="37"/>
  <c r="U185" i="37"/>
  <c r="V185" i="37"/>
  <c r="G177" i="37"/>
  <c r="U171" i="37"/>
  <c r="V171" i="37"/>
  <c r="G165" i="37"/>
  <c r="U163" i="37"/>
  <c r="V163" i="37"/>
  <c r="G157" i="37"/>
  <c r="U155" i="37"/>
  <c r="V155" i="37"/>
  <c r="G140" i="37"/>
  <c r="U137" i="37"/>
  <c r="U134" i="37"/>
  <c r="V134" i="37"/>
  <c r="D129" i="37"/>
  <c r="A121" i="37"/>
  <c r="D121" i="37"/>
  <c r="D109" i="37"/>
  <c r="M104" i="37"/>
  <c r="U94" i="37"/>
  <c r="V94" i="37"/>
  <c r="G92" i="37"/>
  <c r="D87" i="37"/>
  <c r="M153" i="37"/>
  <c r="M141" i="37"/>
  <c r="M133" i="37"/>
  <c r="M125" i="37"/>
  <c r="M117" i="37"/>
  <c r="M105" i="37"/>
  <c r="V95" i="37"/>
  <c r="M93" i="37"/>
  <c r="V87" i="37"/>
  <c r="V133" i="37"/>
  <c r="V125" i="37"/>
  <c r="V117" i="37"/>
  <c r="U86" i="37"/>
  <c r="D28" i="35"/>
  <c r="U28" i="35"/>
  <c r="A28" i="35" s="1"/>
  <c r="V64" i="37"/>
  <c r="M62" i="37"/>
  <c r="V40" i="37"/>
  <c r="M38" i="37"/>
  <c r="M30" i="37"/>
  <c r="V12" i="37"/>
  <c r="M10" i="37"/>
  <c r="V78" i="37"/>
  <c r="M78" i="37"/>
  <c r="M66" i="37"/>
  <c r="V61" i="37"/>
  <c r="V48" i="37"/>
  <c r="M48" i="37"/>
  <c r="M42" i="37"/>
  <c r="V33" i="37"/>
  <c r="V24" i="37"/>
  <c r="M24" i="37"/>
  <c r="V20" i="37"/>
  <c r="M14" i="37"/>
  <c r="V9" i="37"/>
  <c r="M54" i="37"/>
  <c r="M52" i="37"/>
  <c r="M28" i="37"/>
  <c r="M75" i="37"/>
  <c r="U50" i="37"/>
  <c r="V50" i="37"/>
  <c r="G41" i="37"/>
  <c r="M29" i="37"/>
  <c r="U26" i="37"/>
  <c r="V26" i="37"/>
  <c r="M21" i="37"/>
  <c r="D11" i="37"/>
  <c r="G9" i="37"/>
  <c r="V77" i="37"/>
  <c r="M73" i="37"/>
  <c r="U66" i="37"/>
  <c r="V66" i="37"/>
  <c r="G61" i="37"/>
  <c r="V51" i="37"/>
  <c r="M49" i="37"/>
  <c r="U46" i="37"/>
  <c r="V46" i="37"/>
  <c r="M45" i="37"/>
  <c r="A45" i="37" s="1"/>
  <c r="U42" i="37"/>
  <c r="V42" i="37"/>
  <c r="G33" i="37"/>
  <c r="V27" i="37"/>
  <c r="M25" i="37"/>
  <c r="D15" i="37"/>
  <c r="G13" i="37"/>
  <c r="V11" i="37"/>
  <c r="U11" i="37"/>
  <c r="U76" i="37"/>
  <c r="V76" i="37"/>
  <c r="G73" i="37"/>
  <c r="U54" i="37"/>
  <c r="V54" i="37"/>
  <c r="G49" i="37"/>
  <c r="G45" i="37"/>
  <c r="U30" i="37"/>
  <c r="V30" i="37"/>
  <c r="G25" i="37"/>
  <c r="U23" i="37"/>
  <c r="V23" i="37"/>
  <c r="U74" i="37"/>
  <c r="V74" i="37"/>
  <c r="G65" i="37"/>
  <c r="M53" i="37"/>
  <c r="G75" i="37"/>
  <c r="D74" i="37"/>
  <c r="V71" i="37"/>
  <c r="U62" i="37"/>
  <c r="V62" i="37"/>
  <c r="G53" i="37"/>
  <c r="D50" i="37"/>
  <c r="V47" i="37"/>
  <c r="V43" i="37"/>
  <c r="U38" i="37"/>
  <c r="V38" i="37"/>
  <c r="G29" i="37"/>
  <c r="D26" i="37"/>
  <c r="D23" i="37"/>
  <c r="G21" i="37"/>
  <c r="V15" i="37"/>
  <c r="U15" i="37"/>
  <c r="V22" i="37"/>
  <c r="V14" i="37"/>
  <c r="A14" i="37" s="1"/>
  <c r="V10" i="37"/>
  <c r="V8" i="37"/>
  <c r="A491" i="32"/>
  <c r="A594" i="32"/>
  <c r="A542" i="32"/>
  <c r="A410" i="32"/>
  <c r="A390" i="32"/>
  <c r="A374" i="32"/>
  <c r="A646" i="32"/>
  <c r="A638" i="32"/>
  <c r="A630" i="32"/>
  <c r="A622" i="32"/>
  <c r="A611" i="32"/>
  <c r="A579" i="32"/>
  <c r="A610" i="32"/>
  <c r="A578" i="32"/>
  <c r="A546" i="32"/>
  <c r="A538" i="32"/>
  <c r="A609" i="32"/>
  <c r="A591" i="32"/>
  <c r="A562" i="32"/>
  <c r="A501" i="32"/>
  <c r="A645" i="32"/>
  <c r="A637" i="32"/>
  <c r="A621" i="32"/>
  <c r="A603" i="32"/>
  <c r="A602" i="32"/>
  <c r="A599" i="32"/>
  <c r="A585" i="32"/>
  <c r="A515" i="32"/>
  <c r="A505" i="32"/>
  <c r="A457" i="32"/>
  <c r="A436" i="32"/>
  <c r="A607" i="32"/>
  <c r="A593" i="32"/>
  <c r="A465" i="32"/>
  <c r="A649" i="32"/>
  <c r="A633" i="32"/>
  <c r="A625" i="32"/>
  <c r="A613" i="32"/>
  <c r="A601" i="32"/>
  <c r="A586" i="32"/>
  <c r="A583" i="32"/>
  <c r="A519" i="32"/>
  <c r="A517" i="32"/>
  <c r="A507" i="32"/>
  <c r="A642" i="32"/>
  <c r="A634" i="32"/>
  <c r="A626" i="32"/>
  <c r="A614" i="32"/>
  <c r="A595" i="32"/>
  <c r="A531" i="32"/>
  <c r="A587" i="32"/>
  <c r="A584" i="32"/>
  <c r="U564" i="32"/>
  <c r="V564" i="32"/>
  <c r="G559" i="32"/>
  <c r="G551" i="32"/>
  <c r="D498" i="32"/>
  <c r="V494" i="32"/>
  <c r="U494" i="32"/>
  <c r="D476" i="32"/>
  <c r="A476" i="32"/>
  <c r="U472" i="32"/>
  <c r="V472" i="32"/>
  <c r="A472" i="32" s="1"/>
  <c r="V628" i="32"/>
  <c r="A628" i="32" s="1"/>
  <c r="V624" i="32"/>
  <c r="A624" i="32" s="1"/>
  <c r="V616" i="32"/>
  <c r="A616" i="32" s="1"/>
  <c r="M563" i="32"/>
  <c r="A563" i="32" s="1"/>
  <c r="U560" i="32"/>
  <c r="V560" i="32"/>
  <c r="A523" i="32"/>
  <c r="U521" i="32"/>
  <c r="V521" i="32"/>
  <c r="A521" i="32"/>
  <c r="V512" i="32"/>
  <c r="A512" i="32" s="1"/>
  <c r="U512" i="32"/>
  <c r="A511" i="32"/>
  <c r="G485" i="32"/>
  <c r="D463" i="32"/>
  <c r="U456" i="32"/>
  <c r="V456" i="32"/>
  <c r="U648" i="32"/>
  <c r="A648" i="32" s="1"/>
  <c r="V647" i="32"/>
  <c r="A647" i="32" s="1"/>
  <c r="U644" i="32"/>
  <c r="A644" i="32" s="1"/>
  <c r="V643" i="32"/>
  <c r="A643" i="32" s="1"/>
  <c r="U640" i="32"/>
  <c r="A640" i="32" s="1"/>
  <c r="V639" i="32"/>
  <c r="A639" i="32" s="1"/>
  <c r="U636" i="32"/>
  <c r="A636" i="32" s="1"/>
  <c r="V635" i="32"/>
  <c r="A635" i="32" s="1"/>
  <c r="U632" i="32"/>
  <c r="A632" i="32" s="1"/>
  <c r="V631" i="32"/>
  <c r="A631" i="32" s="1"/>
  <c r="V627" i="32"/>
  <c r="A627" i="32" s="1"/>
  <c r="V623" i="32"/>
  <c r="A623" i="32" s="1"/>
  <c r="V615" i="32"/>
  <c r="A615" i="32" s="1"/>
  <c r="M612" i="32"/>
  <c r="A612" i="32" s="1"/>
  <c r="V606" i="32"/>
  <c r="A606" i="32" s="1"/>
  <c r="V605" i="32"/>
  <c r="A605" i="32" s="1"/>
  <c r="U604" i="32"/>
  <c r="M604" i="32"/>
  <c r="V598" i="32"/>
  <c r="V597" i="32"/>
  <c r="A597" i="32" s="1"/>
  <c r="U596" i="32"/>
  <c r="M596" i="32"/>
  <c r="V590" i="32"/>
  <c r="A590" i="32" s="1"/>
  <c r="V589" i="32"/>
  <c r="A589" i="32" s="1"/>
  <c r="U588" i="32"/>
  <c r="M588" i="32"/>
  <c r="A588" i="32"/>
  <c r="V582" i="32"/>
  <c r="A582" i="32" s="1"/>
  <c r="V581" i="32"/>
  <c r="A581" i="32" s="1"/>
  <c r="U580" i="32"/>
  <c r="M580" i="32"/>
  <c r="A580" i="32"/>
  <c r="A571" i="32"/>
  <c r="G571" i="32"/>
  <c r="A567" i="32"/>
  <c r="G567" i="32"/>
  <c r="V561" i="32"/>
  <c r="A561" i="32" s="1"/>
  <c r="M559" i="32"/>
  <c r="A559" i="32" s="1"/>
  <c r="A558" i="32"/>
  <c r="U556" i="32"/>
  <c r="V556" i="32"/>
  <c r="M555" i="32"/>
  <c r="A555" i="32" s="1"/>
  <c r="A554" i="32"/>
  <c r="U552" i="32"/>
  <c r="V552" i="32"/>
  <c r="M551" i="32"/>
  <c r="A551" i="32" s="1"/>
  <c r="A550" i="32"/>
  <c r="U548" i="32"/>
  <c r="V548" i="32"/>
  <c r="A545" i="32"/>
  <c r="A541" i="32"/>
  <c r="A537" i="32"/>
  <c r="A535" i="32"/>
  <c r="U533" i="32"/>
  <c r="V533" i="32"/>
  <c r="G531" i="32"/>
  <c r="V520" i="32"/>
  <c r="U520" i="32"/>
  <c r="V518" i="32"/>
  <c r="A518" i="32" s="1"/>
  <c r="U500" i="32"/>
  <c r="V500" i="32"/>
  <c r="A500" i="32"/>
  <c r="A499" i="32"/>
  <c r="V463" i="32"/>
  <c r="U463" i="32"/>
  <c r="A461" i="32"/>
  <c r="G461" i="32"/>
  <c r="D460" i="32"/>
  <c r="A460" i="32"/>
  <c r="A608" i="32"/>
  <c r="A600" i="32"/>
  <c r="A592" i="32"/>
  <c r="U568" i="32"/>
  <c r="V568" i="32"/>
  <c r="A568" i="32" s="1"/>
  <c r="G555" i="32"/>
  <c r="D522" i="32"/>
  <c r="A522" i="32"/>
  <c r="A516" i="32"/>
  <c r="U513" i="32"/>
  <c r="V513" i="32"/>
  <c r="U508" i="32"/>
  <c r="V508" i="32"/>
  <c r="A506" i="32"/>
  <c r="U503" i="32"/>
  <c r="V503" i="32"/>
  <c r="U495" i="32"/>
  <c r="V495" i="32"/>
  <c r="A495" i="32" s="1"/>
  <c r="A547" i="32"/>
  <c r="G547" i="32"/>
  <c r="A543" i="32"/>
  <c r="G543" i="32"/>
  <c r="A539" i="32"/>
  <c r="G539" i="32"/>
  <c r="D534" i="32"/>
  <c r="A534" i="32"/>
  <c r="M528" i="32"/>
  <c r="A528" i="32" s="1"/>
  <c r="G646" i="32"/>
  <c r="G642" i="32"/>
  <c r="G638" i="32"/>
  <c r="G634" i="32"/>
  <c r="G630" i="32"/>
  <c r="G626" i="32"/>
  <c r="G622" i="32"/>
  <c r="G614" i="32"/>
  <c r="G611" i="32"/>
  <c r="D608" i="32"/>
  <c r="G603" i="32"/>
  <c r="D600" i="32"/>
  <c r="G595" i="32"/>
  <c r="D592" i="32"/>
  <c r="G587" i="32"/>
  <c r="D584" i="32"/>
  <c r="G579" i="32"/>
  <c r="U576" i="32"/>
  <c r="V576" i="32"/>
  <c r="A569" i="32"/>
  <c r="A565" i="32"/>
  <c r="G563" i="32"/>
  <c r="D560" i="32"/>
  <c r="V557" i="32"/>
  <c r="V553" i="32"/>
  <c r="A553" i="32" s="1"/>
  <c r="V549" i="32"/>
  <c r="A549" i="32" s="1"/>
  <c r="U544" i="32"/>
  <c r="V544" i="32"/>
  <c r="U540" i="32"/>
  <c r="V540" i="32"/>
  <c r="A540" i="32" s="1"/>
  <c r="U536" i="32"/>
  <c r="V536" i="32"/>
  <c r="V532" i="32"/>
  <c r="U532" i="32"/>
  <c r="A532" i="32" s="1"/>
  <c r="V530" i="32"/>
  <c r="A530" i="32" s="1"/>
  <c r="D516" i="32"/>
  <c r="D514" i="32"/>
  <c r="D513" i="32"/>
  <c r="D506" i="32"/>
  <c r="D504" i="32"/>
  <c r="A504" i="32"/>
  <c r="D503" i="32"/>
  <c r="D495" i="32"/>
  <c r="G493" i="32"/>
  <c r="V486" i="32"/>
  <c r="U486" i="32"/>
  <c r="A466" i="32"/>
  <c r="G535" i="32"/>
  <c r="G523" i="32"/>
  <c r="G515" i="32"/>
  <c r="U510" i="32"/>
  <c r="A510" i="32" s="1"/>
  <c r="G509" i="32"/>
  <c r="V502" i="32"/>
  <c r="U502" i="32"/>
  <c r="D488" i="32"/>
  <c r="A488" i="32"/>
  <c r="A484" i="32"/>
  <c r="M478" i="32"/>
  <c r="A478" i="32" s="1"/>
  <c r="U475" i="32"/>
  <c r="V475" i="32"/>
  <c r="G473" i="32"/>
  <c r="V471" i="32"/>
  <c r="U471" i="32"/>
  <c r="V455" i="32"/>
  <c r="U455" i="32"/>
  <c r="A520" i="32"/>
  <c r="D496" i="32"/>
  <c r="A496" i="32"/>
  <c r="A492" i="32"/>
  <c r="A489" i="32"/>
  <c r="U487" i="32"/>
  <c r="V487" i="32"/>
  <c r="V474" i="32"/>
  <c r="U474" i="32"/>
  <c r="A469" i="32"/>
  <c r="G469" i="32"/>
  <c r="D468" i="32"/>
  <c r="A468" i="32"/>
  <c r="U464" i="32"/>
  <c r="V464" i="32"/>
  <c r="A453" i="32"/>
  <c r="G453" i="32"/>
  <c r="D452" i="32"/>
  <c r="A452" i="32"/>
  <c r="D510" i="32"/>
  <c r="G505" i="32"/>
  <c r="G497" i="32"/>
  <c r="G489" i="32"/>
  <c r="G477" i="32"/>
  <c r="M470" i="32"/>
  <c r="A470" i="32" s="1"/>
  <c r="M462" i="32"/>
  <c r="A462" i="32" s="1"/>
  <c r="M454" i="32"/>
  <c r="A454" i="32" s="1"/>
  <c r="V467" i="32"/>
  <c r="A467" i="32" s="1"/>
  <c r="U467" i="32"/>
  <c r="V459" i="32"/>
  <c r="U459" i="32"/>
  <c r="V451" i="32"/>
  <c r="U451" i="32"/>
  <c r="M450" i="32"/>
  <c r="D450" i="32"/>
  <c r="U450" i="32"/>
  <c r="A450" i="32" s="1"/>
  <c r="A416" i="32"/>
  <c r="A350" i="32"/>
  <c r="A314" i="32"/>
  <c r="A334" i="32"/>
  <c r="A434" i="32"/>
  <c r="A426" i="32"/>
  <c r="A348" i="32"/>
  <c r="A312" i="32"/>
  <c r="A366" i="32"/>
  <c r="A354" i="32"/>
  <c r="A322" i="32"/>
  <c r="A318" i="32"/>
  <c r="A432" i="32"/>
  <c r="A428" i="32"/>
  <c r="A424" i="32"/>
  <c r="A404" i="32"/>
  <c r="A388" i="32"/>
  <c r="A356" i="32"/>
  <c r="A340" i="32"/>
  <c r="A414" i="32"/>
  <c r="A402" i="32"/>
  <c r="A382" i="32"/>
  <c r="A342" i="32"/>
  <c r="A338" i="32"/>
  <c r="A442" i="32"/>
  <c r="A440" i="32"/>
  <c r="A370" i="32"/>
  <c r="A368" i="32"/>
  <c r="A358" i="32"/>
  <c r="A346" i="32"/>
  <c r="A320" i="32"/>
  <c r="A310" i="32"/>
  <c r="M288" i="35"/>
  <c r="V513" i="35"/>
  <c r="M298" i="35"/>
  <c r="M517" i="35"/>
  <c r="M507" i="35"/>
  <c r="M515" i="35"/>
  <c r="M512" i="35"/>
  <c r="A439" i="32"/>
  <c r="U435" i="32"/>
  <c r="D423" i="32"/>
  <c r="D417" i="32"/>
  <c r="D403" i="32"/>
  <c r="D401" i="32"/>
  <c r="D383" i="32"/>
  <c r="D381" i="32"/>
  <c r="A369" i="32"/>
  <c r="V357" i="32"/>
  <c r="U357" i="32"/>
  <c r="D349" i="32"/>
  <c r="V341" i="32"/>
  <c r="U341" i="32"/>
  <c r="D333" i="32"/>
  <c r="V321" i="32"/>
  <c r="A321" i="32" s="1"/>
  <c r="U321" i="32"/>
  <c r="D313" i="32"/>
  <c r="V438" i="32"/>
  <c r="A438" i="32" s="1"/>
  <c r="U437" i="32"/>
  <c r="M437" i="32"/>
  <c r="U423" i="32"/>
  <c r="A423" i="32" s="1"/>
  <c r="U417" i="32"/>
  <c r="M417" i="32"/>
  <c r="A417" i="32" s="1"/>
  <c r="A415" i="32"/>
  <c r="D415" i="32"/>
  <c r="D413" i="32"/>
  <c r="A413" i="32"/>
  <c r="U403" i="32"/>
  <c r="A403" i="32" s="1"/>
  <c r="U401" i="32"/>
  <c r="M401" i="32"/>
  <c r="A399" i="32"/>
  <c r="D399" i="32"/>
  <c r="D397" i="32"/>
  <c r="A397" i="32"/>
  <c r="U383" i="32"/>
  <c r="A383" i="32" s="1"/>
  <c r="U381" i="32"/>
  <c r="M381" i="32"/>
  <c r="A379" i="32"/>
  <c r="D379" i="32"/>
  <c r="D377" i="32"/>
  <c r="A377" i="32"/>
  <c r="V367" i="32"/>
  <c r="U367" i="32"/>
  <c r="D355" i="32"/>
  <c r="A352" i="32"/>
  <c r="V347" i="32"/>
  <c r="U347" i="32"/>
  <c r="D339" i="32"/>
  <c r="A336" i="32"/>
  <c r="V327" i="32"/>
  <c r="U327" i="32"/>
  <c r="D319" i="32"/>
  <c r="A316" i="32"/>
  <c r="V311" i="32"/>
  <c r="U311" i="32"/>
  <c r="A435" i="32"/>
  <c r="A431" i="32"/>
  <c r="D431" i="32"/>
  <c r="D429" i="32"/>
  <c r="D411" i="32"/>
  <c r="D409" i="32"/>
  <c r="D391" i="32"/>
  <c r="D389" i="32"/>
  <c r="D375" i="32"/>
  <c r="D357" i="32"/>
  <c r="V349" i="32"/>
  <c r="U349" i="32"/>
  <c r="D341" i="32"/>
  <c r="V333" i="32"/>
  <c r="U333" i="32"/>
  <c r="D321" i="32"/>
  <c r="V313" i="32"/>
  <c r="U313" i="32"/>
  <c r="U433" i="32"/>
  <c r="M433" i="32"/>
  <c r="U429" i="32"/>
  <c r="M429" i="32"/>
  <c r="D427" i="32"/>
  <c r="D425" i="32"/>
  <c r="U411" i="32"/>
  <c r="A411" i="32" s="1"/>
  <c r="U409" i="32"/>
  <c r="M409" i="32"/>
  <c r="A409" i="32" s="1"/>
  <c r="A407" i="32"/>
  <c r="D407" i="32"/>
  <c r="D405" i="32"/>
  <c r="A405" i="32"/>
  <c r="U391" i="32"/>
  <c r="U389" i="32"/>
  <c r="M389" i="32"/>
  <c r="A389" i="32" s="1"/>
  <c r="A387" i="32"/>
  <c r="D387" i="32"/>
  <c r="D385" i="32"/>
  <c r="A385" i="32"/>
  <c r="U375" i="32"/>
  <c r="A375" i="32" s="1"/>
  <c r="U373" i="32"/>
  <c r="A373" i="32" s="1"/>
  <c r="M373" i="32"/>
  <c r="V371" i="32"/>
  <c r="U371" i="32"/>
  <c r="D367" i="32"/>
  <c r="A360" i="32"/>
  <c r="V355" i="32"/>
  <c r="U355" i="32"/>
  <c r="D347" i="32"/>
  <c r="V339" i="32"/>
  <c r="U339" i="32"/>
  <c r="D327" i="32"/>
  <c r="A324" i="32"/>
  <c r="V319" i="32"/>
  <c r="U319" i="32"/>
  <c r="D311" i="32"/>
  <c r="V372" i="32"/>
  <c r="A372" i="32" s="1"/>
  <c r="M371" i="32"/>
  <c r="M355" i="32"/>
  <c r="A353" i="32"/>
  <c r="D353" i="32"/>
  <c r="D351" i="32"/>
  <c r="A351" i="32"/>
  <c r="M339" i="32"/>
  <c r="A337" i="32"/>
  <c r="D337" i="32"/>
  <c r="D335" i="32"/>
  <c r="A335" i="32"/>
  <c r="M319" i="32"/>
  <c r="A317" i="32"/>
  <c r="D317" i="32"/>
  <c r="D315" i="32"/>
  <c r="M367" i="32"/>
  <c r="A365" i="32"/>
  <c r="D365" i="32"/>
  <c r="D359" i="32"/>
  <c r="A359" i="32"/>
  <c r="M347" i="32"/>
  <c r="A345" i="32"/>
  <c r="D345" i="32"/>
  <c r="D343" i="32"/>
  <c r="A343" i="32"/>
  <c r="M327" i="32"/>
  <c r="D325" i="32"/>
  <c r="D323" i="32"/>
  <c r="A323" i="32"/>
  <c r="M311" i="32"/>
  <c r="A309" i="32"/>
  <c r="D309" i="32"/>
  <c r="U308" i="32"/>
  <c r="A308" i="32" s="1"/>
  <c r="D308" i="32"/>
  <c r="A286" i="32"/>
  <c r="A266" i="32"/>
  <c r="A250" i="32"/>
  <c r="A290" i="32"/>
  <c r="A270" i="32"/>
  <c r="A254" i="32"/>
  <c r="A194" i="32"/>
  <c r="A294" i="32"/>
  <c r="A274" i="32"/>
  <c r="A258" i="32"/>
  <c r="A234" i="32"/>
  <c r="A298" i="32"/>
  <c r="A282" i="32"/>
  <c r="A262" i="32"/>
  <c r="A246" i="32"/>
  <c r="A226" i="32"/>
  <c r="A218" i="32"/>
  <c r="A202" i="32"/>
  <c r="M498" i="35"/>
  <c r="M495" i="35"/>
  <c r="A505" i="35"/>
  <c r="M523" i="35"/>
  <c r="V296" i="32"/>
  <c r="U296" i="32"/>
  <c r="V288" i="32"/>
  <c r="U288" i="32"/>
  <c r="V276" i="32"/>
  <c r="U276" i="32"/>
  <c r="V268" i="32"/>
  <c r="U268" i="32"/>
  <c r="D217" i="32"/>
  <c r="A217" i="32"/>
  <c r="M295" i="32"/>
  <c r="A295" i="32" s="1"/>
  <c r="M287" i="32"/>
  <c r="A236" i="32"/>
  <c r="V225" i="32"/>
  <c r="U225" i="32"/>
  <c r="M299" i="32"/>
  <c r="A299" i="32"/>
  <c r="A297" i="32"/>
  <c r="V293" i="32"/>
  <c r="A293" i="32" s="1"/>
  <c r="M291" i="32"/>
  <c r="A291" i="32"/>
  <c r="A289" i="32"/>
  <c r="V285" i="32"/>
  <c r="A285" i="32" s="1"/>
  <c r="M283" i="32"/>
  <c r="A283" i="32"/>
  <c r="A277" i="32"/>
  <c r="V273" i="32"/>
  <c r="A273" i="32" s="1"/>
  <c r="M271" i="32"/>
  <c r="A271" i="32"/>
  <c r="A269" i="32"/>
  <c r="V265" i="32"/>
  <c r="A265" i="32" s="1"/>
  <c r="M263" i="32"/>
  <c r="A263" i="32"/>
  <c r="A261" i="32"/>
  <c r="D260" i="32"/>
  <c r="V257" i="32"/>
  <c r="A257" i="32" s="1"/>
  <c r="M255" i="32"/>
  <c r="A255" i="32" s="1"/>
  <c r="A253" i="32"/>
  <c r="D252" i="32"/>
  <c r="V249" i="32"/>
  <c r="A249" i="32" s="1"/>
  <c r="M247" i="32"/>
  <c r="A247" i="32" s="1"/>
  <c r="A241" i="32"/>
  <c r="A230" i="32"/>
  <c r="G230" i="32"/>
  <c r="U227" i="32"/>
  <c r="U224" i="32"/>
  <c r="V224" i="32"/>
  <c r="A224" i="32" s="1"/>
  <c r="A220" i="32"/>
  <c r="D219" i="32"/>
  <c r="D208" i="32"/>
  <c r="A204" i="32"/>
  <c r="A203" i="32"/>
  <c r="D203" i="32"/>
  <c r="V193" i="32"/>
  <c r="U193" i="32"/>
  <c r="V260" i="32"/>
  <c r="U260" i="32"/>
  <c r="V252" i="32"/>
  <c r="U252" i="32"/>
  <c r="V233" i="32"/>
  <c r="U233" i="32"/>
  <c r="G222" i="32"/>
  <c r="V208" i="32"/>
  <c r="U208" i="32"/>
  <c r="D147" i="32"/>
  <c r="G146" i="32"/>
  <c r="A287" i="32"/>
  <c r="M275" i="32"/>
  <c r="A275" i="32" s="1"/>
  <c r="M267" i="32"/>
  <c r="A267" i="32" s="1"/>
  <c r="M259" i="32"/>
  <c r="A259" i="32" s="1"/>
  <c r="M251" i="32"/>
  <c r="A251" i="32" s="1"/>
  <c r="U240" i="32"/>
  <c r="V240" i="32"/>
  <c r="A235" i="32"/>
  <c r="D235" i="32"/>
  <c r="M230" i="32"/>
  <c r="D216" i="32"/>
  <c r="D200" i="32"/>
  <c r="U183" i="32"/>
  <c r="V183" i="32"/>
  <c r="A181" i="32"/>
  <c r="G181" i="32"/>
  <c r="V300" i="32"/>
  <c r="A300" i="32" s="1"/>
  <c r="U300" i="32"/>
  <c r="V292" i="32"/>
  <c r="U292" i="32"/>
  <c r="V284" i="32"/>
  <c r="U284" i="32"/>
  <c r="V272" i="32"/>
  <c r="U272" i="32"/>
  <c r="V264" i="32"/>
  <c r="A264" i="32" s="1"/>
  <c r="U264" i="32"/>
  <c r="V256" i="32"/>
  <c r="U256" i="32"/>
  <c r="V248" i="32"/>
  <c r="U248" i="32"/>
  <c r="A238" i="32"/>
  <c r="G238" i="32"/>
  <c r="U232" i="32"/>
  <c r="V232" i="32"/>
  <c r="A228" i="32"/>
  <c r="A227" i="32"/>
  <c r="D227" i="32"/>
  <c r="M222" i="32"/>
  <c r="A222" i="32" s="1"/>
  <c r="U216" i="32"/>
  <c r="V216" i="32"/>
  <c r="A214" i="32"/>
  <c r="G214" i="32"/>
  <c r="U187" i="32"/>
  <c r="V187" i="32"/>
  <c r="A187" i="32" s="1"/>
  <c r="A153" i="32"/>
  <c r="M207" i="32"/>
  <c r="A207" i="32" s="1"/>
  <c r="G206" i="32"/>
  <c r="G162" i="32"/>
  <c r="D156" i="32"/>
  <c r="A156" i="32"/>
  <c r="A237" i="32"/>
  <c r="A229" i="32"/>
  <c r="A221" i="32"/>
  <c r="U217" i="32"/>
  <c r="A209" i="32"/>
  <c r="M206" i="32"/>
  <c r="A206" i="32" s="1"/>
  <c r="V201" i="32"/>
  <c r="A201" i="32" s="1"/>
  <c r="U201" i="32"/>
  <c r="U184" i="32"/>
  <c r="V184" i="32"/>
  <c r="U180" i="32"/>
  <c r="V180" i="32"/>
  <c r="G178" i="32"/>
  <c r="A173" i="32"/>
  <c r="U167" i="32"/>
  <c r="V167" i="32"/>
  <c r="U163" i="32"/>
  <c r="V163" i="32"/>
  <c r="A163" i="32" s="1"/>
  <c r="A161" i="32"/>
  <c r="G161" i="32"/>
  <c r="M150" i="32"/>
  <c r="A150" i="32" s="1"/>
  <c r="A219" i="32"/>
  <c r="U200" i="32"/>
  <c r="V200" i="32"/>
  <c r="A196" i="32"/>
  <c r="A195" i="32"/>
  <c r="D195" i="32"/>
  <c r="M186" i="32"/>
  <c r="D163" i="32"/>
  <c r="U148" i="32"/>
  <c r="V148" i="32"/>
  <c r="M239" i="32"/>
  <c r="A239" i="32" s="1"/>
  <c r="M231" i="32"/>
  <c r="A231" i="32"/>
  <c r="M223" i="32"/>
  <c r="A223" i="32" s="1"/>
  <c r="M215" i="32"/>
  <c r="A215" i="32"/>
  <c r="A198" i="32"/>
  <c r="G198" i="32"/>
  <c r="U192" i="32"/>
  <c r="V192" i="32"/>
  <c r="A192" i="32" s="1"/>
  <c r="D183" i="32"/>
  <c r="G182" i="32"/>
  <c r="D172" i="32"/>
  <c r="A172" i="32"/>
  <c r="U164" i="32"/>
  <c r="V164" i="32"/>
  <c r="U160" i="32"/>
  <c r="V160" i="32"/>
  <c r="A160" i="32" s="1"/>
  <c r="G158" i="32"/>
  <c r="A157" i="32"/>
  <c r="U151" i="32"/>
  <c r="V151" i="32"/>
  <c r="A151" i="32" s="1"/>
  <c r="U147" i="32"/>
  <c r="V147" i="32"/>
  <c r="A205" i="32"/>
  <c r="A197" i="32"/>
  <c r="A188" i="32"/>
  <c r="A186" i="32"/>
  <c r="G186" i="32"/>
  <c r="M178" i="32"/>
  <c r="A178" i="32" s="1"/>
  <c r="U171" i="32"/>
  <c r="V171" i="32"/>
  <c r="A168" i="32"/>
  <c r="A166" i="32"/>
  <c r="G166" i="32"/>
  <c r="M158" i="32"/>
  <c r="A158" i="32" s="1"/>
  <c r="U155" i="32"/>
  <c r="V155" i="32"/>
  <c r="A152" i="32"/>
  <c r="G150" i="32"/>
  <c r="M199" i="32"/>
  <c r="A199" i="32"/>
  <c r="M191" i="32"/>
  <c r="A191" i="32" s="1"/>
  <c r="A190" i="32"/>
  <c r="G190" i="32"/>
  <c r="M182" i="32"/>
  <c r="A182" i="32" s="1"/>
  <c r="U179" i="32"/>
  <c r="V179" i="32"/>
  <c r="A170" i="32"/>
  <c r="G170" i="32"/>
  <c r="M162" i="32"/>
  <c r="A162" i="32" s="1"/>
  <c r="U159" i="32"/>
  <c r="V159" i="32"/>
  <c r="A154" i="32"/>
  <c r="G154" i="32"/>
  <c r="M146" i="32"/>
  <c r="A146" i="32" s="1"/>
  <c r="M145" i="32"/>
  <c r="A145" i="32" s="1"/>
  <c r="U145" i="32"/>
  <c r="D145" i="32"/>
  <c r="U26" i="32"/>
  <c r="M26" i="32"/>
  <c r="M24" i="32"/>
  <c r="V22" i="32"/>
  <c r="V21" i="32"/>
  <c r="M20" i="32"/>
  <c r="U19" i="32"/>
  <c r="V35" i="32"/>
  <c r="M29" i="32"/>
  <c r="M28" i="32"/>
  <c r="M22" i="32"/>
  <c r="A22" i="32" s="1"/>
  <c r="A72" i="32"/>
  <c r="A71" i="32"/>
  <c r="A69" i="32"/>
  <c r="G72" i="32"/>
  <c r="D70" i="32"/>
  <c r="A70" i="32"/>
  <c r="A135" i="32"/>
  <c r="V122" i="32"/>
  <c r="U122" i="32"/>
  <c r="V110" i="32"/>
  <c r="U110" i="32"/>
  <c r="A105" i="32"/>
  <c r="U90" i="32"/>
  <c r="A89" i="32"/>
  <c r="U76" i="32"/>
  <c r="U47" i="32"/>
  <c r="V47" i="32"/>
  <c r="A26" i="32"/>
  <c r="G26" i="32"/>
  <c r="V129" i="32"/>
  <c r="A129" i="32" s="1"/>
  <c r="A119" i="32"/>
  <c r="A97" i="32"/>
  <c r="U91" i="32"/>
  <c r="U87" i="32"/>
  <c r="V63" i="32"/>
  <c r="A63" i="32" s="1"/>
  <c r="V50" i="32"/>
  <c r="A50" i="32" s="1"/>
  <c r="A133" i="32"/>
  <c r="V106" i="32"/>
  <c r="U106" i="32"/>
  <c r="U92" i="32"/>
  <c r="U37" i="32"/>
  <c r="V37" i="32"/>
  <c r="U23" i="32"/>
  <c r="V23" i="32"/>
  <c r="A131" i="32"/>
  <c r="V117" i="32"/>
  <c r="A117" i="32" s="1"/>
  <c r="A85" i="32"/>
  <c r="A83" i="32"/>
  <c r="V58" i="32"/>
  <c r="A58" i="32" s="1"/>
  <c r="M132" i="32"/>
  <c r="V121" i="32"/>
  <c r="A121" i="32" s="1"/>
  <c r="M118" i="32"/>
  <c r="M113" i="32"/>
  <c r="A113" i="32" s="1"/>
  <c r="M110" i="32"/>
  <c r="M109" i="32"/>
  <c r="V107" i="32"/>
  <c r="A107" i="32" s="1"/>
  <c r="A95" i="32"/>
  <c r="M91" i="32"/>
  <c r="M87" i="32"/>
  <c r="M84" i="32"/>
  <c r="A84" i="32" s="1"/>
  <c r="M76" i="32"/>
  <c r="M75" i="32"/>
  <c r="A75" i="32" s="1"/>
  <c r="A73" i="32"/>
  <c r="V57" i="32"/>
  <c r="A57" i="32" s="1"/>
  <c r="M51" i="32"/>
  <c r="A51" i="32" s="1"/>
  <c r="M44" i="32"/>
  <c r="M36" i="32"/>
  <c r="M30" i="32"/>
  <c r="A30" i="32" s="1"/>
  <c r="M23" i="32"/>
  <c r="M134" i="32"/>
  <c r="A134" i="32" s="1"/>
  <c r="M130" i="32"/>
  <c r="M123" i="32"/>
  <c r="A123" i="32" s="1"/>
  <c r="M120" i="32"/>
  <c r="A115" i="32"/>
  <c r="M106" i="32"/>
  <c r="M103" i="32"/>
  <c r="M93" i="32"/>
  <c r="A93" i="32" s="1"/>
  <c r="M90" i="32"/>
  <c r="A90" i="32" s="1"/>
  <c r="M59" i="32"/>
  <c r="A59" i="32" s="1"/>
  <c r="M48" i="32"/>
  <c r="M38" i="32"/>
  <c r="A38" i="32" s="1"/>
  <c r="M32" i="32"/>
  <c r="D136" i="32"/>
  <c r="D132" i="32"/>
  <c r="U124" i="32"/>
  <c r="V124" i="32"/>
  <c r="U136" i="32"/>
  <c r="M136" i="32"/>
  <c r="D134" i="32"/>
  <c r="A109" i="32"/>
  <c r="U132" i="32"/>
  <c r="V132" i="32"/>
  <c r="D124" i="32"/>
  <c r="A130" i="32"/>
  <c r="A114" i="32"/>
  <c r="A94" i="32"/>
  <c r="U56" i="32"/>
  <c r="V56" i="32"/>
  <c r="U48" i="32"/>
  <c r="V48" i="32"/>
  <c r="D37" i="32"/>
  <c r="D29" i="32"/>
  <c r="D130" i="32"/>
  <c r="D122" i="32"/>
  <c r="V120" i="32"/>
  <c r="A120" i="32" s="1"/>
  <c r="D115" i="32"/>
  <c r="G113" i="32"/>
  <c r="A112" i="32"/>
  <c r="D107" i="32"/>
  <c r="G105" i="32"/>
  <c r="A104" i="32"/>
  <c r="D95" i="32"/>
  <c r="D92" i="32"/>
  <c r="D90" i="32"/>
  <c r="A81" i="32"/>
  <c r="D81" i="32"/>
  <c r="D80" i="32"/>
  <c r="G79" i="32"/>
  <c r="D73" i="32"/>
  <c r="A61" i="32"/>
  <c r="D61" i="32"/>
  <c r="A60" i="32"/>
  <c r="D60" i="32"/>
  <c r="G59" i="32"/>
  <c r="V53" i="32"/>
  <c r="A53" i="32" s="1"/>
  <c r="V45" i="32"/>
  <c r="A45" i="32" s="1"/>
  <c r="U36" i="32"/>
  <c r="V36" i="32"/>
  <c r="U28" i="32"/>
  <c r="V28" i="32"/>
  <c r="D21" i="32"/>
  <c r="A21" i="32"/>
  <c r="A118" i="32"/>
  <c r="V111" i="32"/>
  <c r="A111" i="32" s="1"/>
  <c r="V103" i="32"/>
  <c r="A102" i="32"/>
  <c r="D88" i="32"/>
  <c r="D86" i="32"/>
  <c r="D78" i="32"/>
  <c r="A78" i="32"/>
  <c r="A54" i="32"/>
  <c r="D52" i="32"/>
  <c r="G51" i="32"/>
  <c r="D44" i="32"/>
  <c r="A43" i="32"/>
  <c r="G43" i="32"/>
  <c r="V33" i="32"/>
  <c r="A33" i="32" s="1"/>
  <c r="V25" i="32"/>
  <c r="A25" i="32" s="1"/>
  <c r="U20" i="32"/>
  <c r="V20" i="32"/>
  <c r="G117" i="32"/>
  <c r="A116" i="32"/>
  <c r="D114" i="32"/>
  <c r="G109" i="32"/>
  <c r="A108" i="32"/>
  <c r="D106" i="32"/>
  <c r="G97" i="32"/>
  <c r="A96" i="32"/>
  <c r="D94" i="32"/>
  <c r="U88" i="32"/>
  <c r="A88" i="32" s="1"/>
  <c r="U86" i="32"/>
  <c r="M86" i="32"/>
  <c r="D84" i="32"/>
  <c r="G83" i="32"/>
  <c r="D82" i="32"/>
  <c r="A82" i="32"/>
  <c r="M79" i="32"/>
  <c r="A79" i="32" s="1"/>
  <c r="A77" i="32"/>
  <c r="D77" i="32"/>
  <c r="D76" i="32"/>
  <c r="G75" i="32"/>
  <c r="D74" i="32"/>
  <c r="A74" i="32"/>
  <c r="A64" i="32"/>
  <c r="D64" i="32"/>
  <c r="G63" i="32"/>
  <c r="D62" i="32"/>
  <c r="A62" i="32"/>
  <c r="D57" i="32"/>
  <c r="D49" i="32"/>
  <c r="A46" i="32"/>
  <c r="A34" i="32"/>
  <c r="D32" i="32"/>
  <c r="A31" i="32"/>
  <c r="G31" i="32"/>
  <c r="D24" i="32"/>
  <c r="G23" i="32"/>
  <c r="A80" i="32"/>
  <c r="G55" i="32"/>
  <c r="V49" i="32"/>
  <c r="A49" i="32" s="1"/>
  <c r="M47" i="32"/>
  <c r="U44" i="32"/>
  <c r="V44" i="32"/>
  <c r="G35" i="32"/>
  <c r="V29" i="32"/>
  <c r="A29" i="32" s="1"/>
  <c r="M27" i="32"/>
  <c r="A27" i="32" s="1"/>
  <c r="U24" i="32"/>
  <c r="V24" i="32"/>
  <c r="G19" i="32"/>
  <c r="M55" i="32"/>
  <c r="A55" i="32" s="1"/>
  <c r="U52" i="32"/>
  <c r="V52" i="32"/>
  <c r="A52" i="32" s="1"/>
  <c r="G47" i="32"/>
  <c r="M35" i="32"/>
  <c r="U32" i="32"/>
  <c r="V32" i="32"/>
  <c r="G27" i="32"/>
  <c r="M19" i="32"/>
  <c r="A19" i="32" s="1"/>
  <c r="M7" i="32"/>
  <c r="M9" i="32"/>
  <c r="V508" i="35"/>
  <c r="M497" i="35"/>
  <c r="V496" i="35"/>
  <c r="M519" i="35"/>
  <c r="U506" i="35"/>
  <c r="U10" i="32"/>
  <c r="M10" i="32"/>
  <c r="A9" i="32"/>
  <c r="U510" i="35"/>
  <c r="M8" i="32"/>
  <c r="U508" i="35"/>
  <c r="U8" i="32"/>
  <c r="M521" i="35"/>
  <c r="D8" i="32"/>
  <c r="M336" i="35"/>
  <c r="M514" i="35"/>
  <c r="U520" i="35"/>
  <c r="M520" i="35"/>
  <c r="M506" i="35"/>
  <c r="V517" i="35"/>
  <c r="M518" i="35"/>
  <c r="A518" i="35" s="1"/>
  <c r="M516" i="35"/>
  <c r="V516" i="35"/>
  <c r="M510" i="35"/>
  <c r="M522" i="35"/>
  <c r="M513" i="35"/>
  <c r="M511" i="35"/>
  <c r="A514" i="35"/>
  <c r="U521" i="35"/>
  <c r="G510" i="35"/>
  <c r="D519" i="35"/>
  <c r="U522" i="35"/>
  <c r="G518" i="35"/>
  <c r="U516" i="35"/>
  <c r="G514" i="35"/>
  <c r="U515" i="35"/>
  <c r="A515" i="35" s="1"/>
  <c r="G513" i="35"/>
  <c r="U511" i="35"/>
  <c r="V519" i="35"/>
  <c r="V523" i="35"/>
  <c r="V507" i="35"/>
  <c r="V512" i="35"/>
  <c r="A502" i="35"/>
  <c r="M509" i="35"/>
  <c r="U509" i="35"/>
  <c r="D509" i="35"/>
  <c r="U169" i="35"/>
  <c r="M387" i="35"/>
  <c r="M402" i="35"/>
  <c r="U384" i="35"/>
  <c r="M384" i="35"/>
  <c r="U401" i="35"/>
  <c r="A491" i="35"/>
  <c r="M101" i="35"/>
  <c r="M95" i="35"/>
  <c r="M221" i="35"/>
  <c r="M220" i="35"/>
  <c r="A82" i="35"/>
  <c r="M324" i="35"/>
  <c r="M403" i="35"/>
  <c r="M400" i="35"/>
  <c r="U382" i="35"/>
  <c r="M496" i="35"/>
  <c r="M494" i="35"/>
  <c r="V498" i="35"/>
  <c r="A498" i="35" s="1"/>
  <c r="V493" i="35"/>
  <c r="M492" i="35"/>
  <c r="M499" i="35"/>
  <c r="M493" i="35"/>
  <c r="V497" i="35"/>
  <c r="A497" i="35" s="1"/>
  <c r="V495" i="35"/>
  <c r="V499" i="35"/>
  <c r="V494" i="35"/>
  <c r="G496" i="35"/>
  <c r="G493" i="35"/>
  <c r="A488" i="35"/>
  <c r="V225" i="35"/>
  <c r="A144" i="35"/>
  <c r="U193" i="35"/>
  <c r="M193" i="35"/>
  <c r="U237" i="35"/>
  <c r="M234" i="35"/>
  <c r="M233" i="35"/>
  <c r="U229" i="35"/>
  <c r="M256" i="35"/>
  <c r="M186" i="35"/>
  <c r="M224" i="35"/>
  <c r="M253" i="35"/>
  <c r="M204" i="35"/>
  <c r="U201" i="35"/>
  <c r="M315" i="35"/>
  <c r="M268" i="35"/>
  <c r="M290" i="35"/>
  <c r="M347" i="35"/>
  <c r="U447" i="35"/>
  <c r="V448" i="35"/>
  <c r="U481" i="35"/>
  <c r="M481" i="35"/>
  <c r="U484" i="35"/>
  <c r="M475" i="35"/>
  <c r="A475" i="35" s="1"/>
  <c r="M483" i="35"/>
  <c r="M116" i="35"/>
  <c r="M115" i="35"/>
  <c r="M114" i="35"/>
  <c r="U238" i="35"/>
  <c r="U235" i="35"/>
  <c r="M235" i="35"/>
  <c r="U232" i="35"/>
  <c r="M232" i="35"/>
  <c r="U170" i="35"/>
  <c r="M170" i="35"/>
  <c r="M225" i="35"/>
  <c r="U180" i="35"/>
  <c r="M217" i="35"/>
  <c r="M216" i="35"/>
  <c r="U214" i="35"/>
  <c r="M214" i="35"/>
  <c r="U252" i="35"/>
  <c r="M163" i="35"/>
  <c r="M206" i="35"/>
  <c r="U205" i="35"/>
  <c r="M205" i="35"/>
  <c r="M317" i="35"/>
  <c r="M349" i="35"/>
  <c r="M285" i="35"/>
  <c r="M281" i="35"/>
  <c r="M412" i="35"/>
  <c r="M450" i="35"/>
  <c r="M449" i="35"/>
  <c r="M448" i="35"/>
  <c r="M466" i="35"/>
  <c r="V129" i="35"/>
  <c r="U129" i="35"/>
  <c r="V138" i="35"/>
  <c r="U138" i="35"/>
  <c r="V98" i="35"/>
  <c r="U98" i="35"/>
  <c r="V198" i="35"/>
  <c r="U198" i="35"/>
  <c r="U326" i="35"/>
  <c r="V326" i="35"/>
  <c r="V302" i="35"/>
  <c r="U302" i="35"/>
  <c r="V280" i="35"/>
  <c r="U280" i="35"/>
  <c r="U435" i="35"/>
  <c r="V435" i="35"/>
  <c r="U142" i="35"/>
  <c r="V142" i="35"/>
  <c r="V139" i="35"/>
  <c r="U139" i="35"/>
  <c r="V251" i="35"/>
  <c r="U251" i="35"/>
  <c r="V327" i="35"/>
  <c r="U327" i="35"/>
  <c r="V321" i="35"/>
  <c r="U321" i="35"/>
  <c r="V131" i="35"/>
  <c r="U131" i="35"/>
  <c r="V325" i="35"/>
  <c r="U325" i="35"/>
  <c r="V340" i="35"/>
  <c r="U340" i="35"/>
  <c r="V312" i="35"/>
  <c r="U312" i="35"/>
  <c r="V308" i="35"/>
  <c r="U308" i="35"/>
  <c r="V112" i="35"/>
  <c r="U112" i="35"/>
  <c r="V137" i="35"/>
  <c r="U137" i="35"/>
  <c r="U101" i="35"/>
  <c r="V100" i="35"/>
  <c r="U100" i="35"/>
  <c r="V207" i="35"/>
  <c r="U207" i="35"/>
  <c r="M250" i="35"/>
  <c r="M326" i="35"/>
  <c r="M320" i="35"/>
  <c r="V309" i="35"/>
  <c r="U309" i="35"/>
  <c r="V161" i="35"/>
  <c r="V441" i="35"/>
  <c r="U441" i="35"/>
  <c r="M141" i="35"/>
  <c r="M120" i="35"/>
  <c r="M112" i="35"/>
  <c r="M138" i="35"/>
  <c r="M137" i="35"/>
  <c r="M91" i="35"/>
  <c r="M258" i="35"/>
  <c r="M210" i="35"/>
  <c r="M164" i="35"/>
  <c r="M207" i="35"/>
  <c r="M203" i="35"/>
  <c r="M162" i="35"/>
  <c r="M316" i="35"/>
  <c r="M306" i="35"/>
  <c r="M300" i="35"/>
  <c r="M337" i="35"/>
  <c r="V394" i="35"/>
  <c r="A278" i="35"/>
  <c r="M442" i="35"/>
  <c r="M423" i="35"/>
  <c r="M142" i="35"/>
  <c r="M131" i="35"/>
  <c r="M139" i="35"/>
  <c r="M111" i="35"/>
  <c r="M110" i="35"/>
  <c r="M128" i="35"/>
  <c r="M98" i="35"/>
  <c r="M148" i="35"/>
  <c r="M243" i="35"/>
  <c r="M187" i="35"/>
  <c r="M174" i="35"/>
  <c r="M236" i="35"/>
  <c r="M213" i="35"/>
  <c r="M328" i="35"/>
  <c r="M327" i="35"/>
  <c r="M342" i="35"/>
  <c r="M341" i="35"/>
  <c r="M321" i="35"/>
  <c r="M319" i="35"/>
  <c r="M309" i="35"/>
  <c r="M303" i="35"/>
  <c r="M272" i="35"/>
  <c r="M302" i="35"/>
  <c r="M270" i="35"/>
  <c r="M385" i="35"/>
  <c r="M401" i="35"/>
  <c r="M381" i="35"/>
  <c r="M379" i="35"/>
  <c r="M394" i="35"/>
  <c r="M372" i="35"/>
  <c r="M441" i="35"/>
  <c r="M433" i="35"/>
  <c r="U117" i="35"/>
  <c r="V117" i="35"/>
  <c r="U126" i="35"/>
  <c r="V126" i="35"/>
  <c r="U93" i="35"/>
  <c r="V93" i="35"/>
  <c r="U227" i="35"/>
  <c r="V227" i="35"/>
  <c r="U168" i="35"/>
  <c r="V168" i="35"/>
  <c r="U203" i="35"/>
  <c r="V203" i="35"/>
  <c r="A176" i="35"/>
  <c r="U140" i="35"/>
  <c r="V140" i="35"/>
  <c r="U260" i="35"/>
  <c r="V260" i="35"/>
  <c r="V223" i="35"/>
  <c r="U185" i="35"/>
  <c r="V185" i="35"/>
  <c r="U182" i="35"/>
  <c r="V182" i="35"/>
  <c r="V395" i="35"/>
  <c r="U395" i="35"/>
  <c r="V204" i="35"/>
  <c r="A204" i="35" s="1"/>
  <c r="V179" i="35"/>
  <c r="U480" i="35"/>
  <c r="V480" i="35"/>
  <c r="M130" i="35"/>
  <c r="U150" i="35"/>
  <c r="M150" i="35"/>
  <c r="U116" i="35"/>
  <c r="V116" i="35"/>
  <c r="M127" i="35"/>
  <c r="M103" i="35"/>
  <c r="U95" i="35"/>
  <c r="U92" i="35"/>
  <c r="M92" i="35"/>
  <c r="M90" i="35"/>
  <c r="M241" i="35"/>
  <c r="M192" i="35"/>
  <c r="M239" i="35"/>
  <c r="U188" i="35"/>
  <c r="U187" i="35"/>
  <c r="V187" i="35"/>
  <c r="U233" i="35"/>
  <c r="V233" i="35"/>
  <c r="M228" i="35"/>
  <c r="V222" i="35"/>
  <c r="U221" i="35"/>
  <c r="V221" i="35"/>
  <c r="M254" i="35"/>
  <c r="U216" i="35"/>
  <c r="V216" i="35"/>
  <c r="U213" i="35"/>
  <c r="V213" i="35"/>
  <c r="U211" i="35"/>
  <c r="M209" i="35"/>
  <c r="M166" i="35"/>
  <c r="U165" i="35"/>
  <c r="M208" i="35"/>
  <c r="U163" i="35"/>
  <c r="V163" i="35"/>
  <c r="U162" i="35"/>
  <c r="V162" i="35"/>
  <c r="M251" i="35"/>
  <c r="U279" i="35"/>
  <c r="M329" i="35"/>
  <c r="U274" i="35"/>
  <c r="V274" i="35"/>
  <c r="U328" i="35"/>
  <c r="V328" i="35"/>
  <c r="M323" i="35"/>
  <c r="U341" i="35"/>
  <c r="V341" i="35"/>
  <c r="M339" i="35"/>
  <c r="M338" i="35"/>
  <c r="U273" i="35"/>
  <c r="M273" i="35"/>
  <c r="U304" i="35"/>
  <c r="V272" i="35"/>
  <c r="U301" i="35"/>
  <c r="V301" i="35"/>
  <c r="V300" i="35"/>
  <c r="M296" i="35"/>
  <c r="U268" i="35"/>
  <c r="V268" i="35"/>
  <c r="M289" i="35"/>
  <c r="U281" i="35"/>
  <c r="V281" i="35"/>
  <c r="U383" i="35"/>
  <c r="V383" i="35"/>
  <c r="M382" i="35"/>
  <c r="U412" i="35"/>
  <c r="A359" i="35"/>
  <c r="V322" i="35"/>
  <c r="V306" i="35"/>
  <c r="V290" i="35"/>
  <c r="V220" i="35"/>
  <c r="V110" i="35"/>
  <c r="V89" i="35"/>
  <c r="U108" i="35"/>
  <c r="V108" i="35"/>
  <c r="U125" i="35"/>
  <c r="V125" i="35"/>
  <c r="C134" i="35"/>
  <c r="A134" i="35" s="1"/>
  <c r="U334" i="35"/>
  <c r="V334" i="35"/>
  <c r="U130" i="35"/>
  <c r="V130" i="35"/>
  <c r="U149" i="35"/>
  <c r="V149" i="35"/>
  <c r="U106" i="35"/>
  <c r="V106" i="35"/>
  <c r="U91" i="35"/>
  <c r="V91" i="35"/>
  <c r="A122" i="35"/>
  <c r="U243" i="35"/>
  <c r="V243" i="35"/>
  <c r="U192" i="35"/>
  <c r="V192" i="35"/>
  <c r="U239" i="35"/>
  <c r="V239" i="35"/>
  <c r="U228" i="35"/>
  <c r="V228" i="35"/>
  <c r="V255" i="35"/>
  <c r="U218" i="35"/>
  <c r="V218" i="35"/>
  <c r="U217" i="35"/>
  <c r="U210" i="35"/>
  <c r="V210" i="35"/>
  <c r="U208" i="35"/>
  <c r="V208" i="35"/>
  <c r="U338" i="35"/>
  <c r="V338" i="35"/>
  <c r="V349" i="35"/>
  <c r="U296" i="35"/>
  <c r="V296" i="35"/>
  <c r="U283" i="35"/>
  <c r="V283" i="35"/>
  <c r="U350" i="35"/>
  <c r="U336" i="35"/>
  <c r="U410" i="35"/>
  <c r="V410" i="35"/>
  <c r="U386" i="35"/>
  <c r="V386" i="35"/>
  <c r="U385" i="35"/>
  <c r="U403" i="35"/>
  <c r="A403" i="35" s="1"/>
  <c r="V374" i="35"/>
  <c r="U374" i="35"/>
  <c r="U381" i="35"/>
  <c r="V381" i="35"/>
  <c r="A344" i="35"/>
  <c r="V236" i="35"/>
  <c r="V172" i="35"/>
  <c r="V128" i="35"/>
  <c r="U311" i="35"/>
  <c r="V311" i="35"/>
  <c r="U271" i="35"/>
  <c r="V271" i="35"/>
  <c r="V299" i="35"/>
  <c r="U293" i="35"/>
  <c r="V293" i="35"/>
  <c r="U292" i="35"/>
  <c r="V292" i="35"/>
  <c r="V380" i="35"/>
  <c r="U380" i="35"/>
  <c r="V392" i="35"/>
  <c r="U392" i="35"/>
  <c r="U370" i="35"/>
  <c r="V370" i="35"/>
  <c r="U114" i="35"/>
  <c r="V114" i="35"/>
  <c r="U120" i="35"/>
  <c r="V120" i="35"/>
  <c r="M117" i="35"/>
  <c r="M108" i="35"/>
  <c r="U103" i="35"/>
  <c r="V103" i="35"/>
  <c r="M126" i="35"/>
  <c r="U97" i="35"/>
  <c r="V97" i="35"/>
  <c r="M93" i="35"/>
  <c r="M125" i="35"/>
  <c r="U191" i="35"/>
  <c r="U190" i="35"/>
  <c r="V190" i="35"/>
  <c r="M260" i="35"/>
  <c r="M172" i="35"/>
  <c r="U259" i="35"/>
  <c r="U258" i="35"/>
  <c r="V258" i="35"/>
  <c r="M227" i="35"/>
  <c r="M226" i="35"/>
  <c r="V256" i="35"/>
  <c r="U224" i="35"/>
  <c r="V224" i="35"/>
  <c r="M222" i="35"/>
  <c r="U183" i="35"/>
  <c r="M168" i="35"/>
  <c r="M182" i="35"/>
  <c r="U167" i="35"/>
  <c r="U253" i="35"/>
  <c r="V253" i="35"/>
  <c r="M252" i="35"/>
  <c r="M161" i="35"/>
  <c r="U160" i="35"/>
  <c r="U250" i="35"/>
  <c r="V250" i="35"/>
  <c r="M249" i="35"/>
  <c r="U248" i="35"/>
  <c r="U342" i="35"/>
  <c r="V342" i="35"/>
  <c r="U324" i="35"/>
  <c r="V324" i="35"/>
  <c r="U319" i="35"/>
  <c r="V319" i="35"/>
  <c r="U316" i="35"/>
  <c r="V316" i="35"/>
  <c r="U315" i="35"/>
  <c r="V315" i="35"/>
  <c r="U314" i="35"/>
  <c r="U313" i="35"/>
  <c r="M310" i="35"/>
  <c r="M301" i="35"/>
  <c r="U270" i="35"/>
  <c r="V270" i="35"/>
  <c r="M292" i="35"/>
  <c r="U288" i="35"/>
  <c r="V288" i="35"/>
  <c r="U287" i="35"/>
  <c r="U285" i="35"/>
  <c r="V285" i="35"/>
  <c r="V337" i="35"/>
  <c r="M335" i="35"/>
  <c r="V405" i="35"/>
  <c r="U405" i="35"/>
  <c r="V387" i="35"/>
  <c r="U387" i="35"/>
  <c r="U379" i="35"/>
  <c r="V379" i="35"/>
  <c r="U372" i="35"/>
  <c r="V372" i="35"/>
  <c r="V348" i="35"/>
  <c r="V339" i="35"/>
  <c r="V298" i="35"/>
  <c r="V231" i="35"/>
  <c r="V209" i="35"/>
  <c r="V431" i="35"/>
  <c r="U431" i="35"/>
  <c r="M425" i="35"/>
  <c r="A346" i="35"/>
  <c r="A276" i="35"/>
  <c r="V476" i="35"/>
  <c r="U476" i="35"/>
  <c r="C357" i="35"/>
  <c r="C407" i="35"/>
  <c r="A407" i="35" s="1"/>
  <c r="M405" i="35"/>
  <c r="M404" i="35"/>
  <c r="M399" i="35"/>
  <c r="U360" i="35"/>
  <c r="V360" i="35"/>
  <c r="M374" i="35"/>
  <c r="M398" i="35"/>
  <c r="M380" i="35"/>
  <c r="M397" i="35"/>
  <c r="M395" i="35"/>
  <c r="M393" i="35"/>
  <c r="M392" i="35"/>
  <c r="C389" i="35"/>
  <c r="A389" i="35" s="1"/>
  <c r="M371" i="35"/>
  <c r="M370" i="35"/>
  <c r="U446" i="35"/>
  <c r="V446" i="35"/>
  <c r="V436" i="35"/>
  <c r="U436" i="35"/>
  <c r="V482" i="35"/>
  <c r="U482" i="35"/>
  <c r="A247" i="35"/>
  <c r="A409" i="35"/>
  <c r="A422" i="35"/>
  <c r="M426" i="35"/>
  <c r="M444" i="35"/>
  <c r="M440" i="35"/>
  <c r="U434" i="35"/>
  <c r="M434" i="35"/>
  <c r="A456" i="35"/>
  <c r="A465" i="35"/>
  <c r="M484" i="35"/>
  <c r="V477" i="35"/>
  <c r="M477" i="35"/>
  <c r="F463" i="35"/>
  <c r="A463" i="35" s="1"/>
  <c r="A473" i="35"/>
  <c r="V442" i="35"/>
  <c r="V425" i="35"/>
  <c r="A333" i="35"/>
  <c r="M451" i="35"/>
  <c r="M446" i="35"/>
  <c r="V440" i="35"/>
  <c r="M436" i="35"/>
  <c r="M457" i="35"/>
  <c r="M435" i="35"/>
  <c r="A430" i="35"/>
  <c r="M480" i="35"/>
  <c r="M485" i="35"/>
  <c r="M476" i="35"/>
  <c r="U492" i="35"/>
  <c r="A492" i="35" s="1"/>
  <c r="D492" i="35"/>
  <c r="A454" i="35"/>
  <c r="M482" i="35"/>
  <c r="V479" i="35"/>
  <c r="M479" i="35"/>
  <c r="M478" i="35"/>
  <c r="U469" i="35"/>
  <c r="M469" i="35"/>
  <c r="V466" i="35"/>
  <c r="U468" i="35"/>
  <c r="M468" i="35"/>
  <c r="V467" i="35"/>
  <c r="M467" i="35"/>
  <c r="M474" i="35"/>
  <c r="U485" i="35"/>
  <c r="U478" i="35"/>
  <c r="U483" i="35"/>
  <c r="U474" i="35"/>
  <c r="D485" i="35"/>
  <c r="D478" i="35"/>
  <c r="D483" i="35"/>
  <c r="D474" i="35"/>
  <c r="A460" i="35"/>
  <c r="D482" i="35"/>
  <c r="A428" i="35"/>
  <c r="V450" i="35"/>
  <c r="V444" i="35"/>
  <c r="V438" i="35"/>
  <c r="U451" i="35"/>
  <c r="M424" i="35"/>
  <c r="U445" i="35"/>
  <c r="M445" i="35"/>
  <c r="U443" i="35"/>
  <c r="M443" i="35"/>
  <c r="M439" i="35"/>
  <c r="M438" i="35"/>
  <c r="A438" i="35" s="1"/>
  <c r="V449" i="35"/>
  <c r="V424" i="35"/>
  <c r="V437" i="35"/>
  <c r="U433" i="35"/>
  <c r="V452" i="35"/>
  <c r="A420" i="35"/>
  <c r="M452" i="35"/>
  <c r="M447" i="35"/>
  <c r="A447" i="35" s="1"/>
  <c r="U426" i="35"/>
  <c r="M437" i="35"/>
  <c r="M432" i="35"/>
  <c r="A425" i="35"/>
  <c r="U423" i="35"/>
  <c r="U439" i="35"/>
  <c r="U457" i="35"/>
  <c r="U432" i="35"/>
  <c r="D451" i="35"/>
  <c r="D447" i="35"/>
  <c r="D426" i="35"/>
  <c r="D423" i="35"/>
  <c r="D439" i="35"/>
  <c r="D457" i="35"/>
  <c r="D432" i="35"/>
  <c r="A417" i="35"/>
  <c r="M431" i="35"/>
  <c r="D431" i="35"/>
  <c r="A391" i="35"/>
  <c r="A376" i="35"/>
  <c r="A378" i="35"/>
  <c r="A197" i="35"/>
  <c r="A159" i="35"/>
  <c r="A369" i="35"/>
  <c r="A367" i="35"/>
  <c r="A362" i="35"/>
  <c r="A364" i="35"/>
  <c r="A267" i="35"/>
  <c r="A87" i="35"/>
  <c r="A195" i="35"/>
  <c r="A331" i="35"/>
  <c r="F357" i="35"/>
  <c r="V404" i="35"/>
  <c r="V400" i="35"/>
  <c r="V398" i="35"/>
  <c r="V393" i="35"/>
  <c r="V413" i="35"/>
  <c r="V411" i="35"/>
  <c r="V396" i="35"/>
  <c r="V373" i="35"/>
  <c r="V365" i="35"/>
  <c r="M386" i="35"/>
  <c r="M413" i="35"/>
  <c r="M383" i="35"/>
  <c r="M360" i="35"/>
  <c r="M411" i="35"/>
  <c r="M396" i="35"/>
  <c r="A396" i="35" s="1"/>
  <c r="M373" i="35"/>
  <c r="M365" i="35"/>
  <c r="A365" i="35" s="1"/>
  <c r="A245" i="35"/>
  <c r="A154" i="35"/>
  <c r="A354" i="35"/>
  <c r="U402" i="35"/>
  <c r="U399" i="35"/>
  <c r="U397" i="35"/>
  <c r="U371" i="35"/>
  <c r="A371" i="35" s="1"/>
  <c r="G405" i="35"/>
  <c r="G385" i="35"/>
  <c r="G384" i="35"/>
  <c r="G382" i="35"/>
  <c r="G374" i="35"/>
  <c r="G380" i="35"/>
  <c r="G395" i="35"/>
  <c r="G392" i="35"/>
  <c r="G370" i="35"/>
  <c r="M410" i="35"/>
  <c r="U335" i="35"/>
  <c r="M334" i="35"/>
  <c r="D335" i="35"/>
  <c r="M340" i="35"/>
  <c r="M351" i="35"/>
  <c r="C265" i="35"/>
  <c r="U317" i="35"/>
  <c r="M313" i="35"/>
  <c r="M348" i="35"/>
  <c r="M271" i="35"/>
  <c r="M299" i="35"/>
  <c r="U269" i="35"/>
  <c r="M293" i="35"/>
  <c r="U291" i="35"/>
  <c r="M291" i="35"/>
  <c r="U289" i="35"/>
  <c r="U347" i="35"/>
  <c r="M280" i="35"/>
  <c r="M279" i="35"/>
  <c r="M274" i="35"/>
  <c r="M325" i="35"/>
  <c r="M322" i="35"/>
  <c r="M318" i="35"/>
  <c r="M304" i="35"/>
  <c r="M294" i="35"/>
  <c r="M312" i="35"/>
  <c r="M311" i="35"/>
  <c r="M308" i="35"/>
  <c r="U307" i="35"/>
  <c r="U299" i="35"/>
  <c r="M297" i="35"/>
  <c r="M286" i="35"/>
  <c r="M283" i="35"/>
  <c r="M282" i="35"/>
  <c r="M350" i="35"/>
  <c r="D308" i="35"/>
  <c r="D307" i="35"/>
  <c r="D289" i="35"/>
  <c r="D287" i="35"/>
  <c r="M269" i="35"/>
  <c r="M287" i="35"/>
  <c r="D286" i="35"/>
  <c r="U329" i="35"/>
  <c r="U323" i="35"/>
  <c r="U320" i="35"/>
  <c r="G313" i="35"/>
  <c r="U349" i="35"/>
  <c r="U305" i="35"/>
  <c r="M305" i="35"/>
  <c r="D303" i="35"/>
  <c r="D272" i="35"/>
  <c r="U297" i="35"/>
  <c r="U295" i="35"/>
  <c r="M295" i="35"/>
  <c r="D294" i="35"/>
  <c r="U286" i="35"/>
  <c r="U284" i="35"/>
  <c r="M284" i="35"/>
  <c r="D282" i="35"/>
  <c r="D351" i="35"/>
  <c r="D299" i="35"/>
  <c r="D269" i="35"/>
  <c r="M314" i="35"/>
  <c r="M307" i="35"/>
  <c r="D349" i="35"/>
  <c r="D305" i="35"/>
  <c r="D297" i="35"/>
  <c r="D295" i="35"/>
  <c r="D284" i="35"/>
  <c r="G328" i="35"/>
  <c r="G325" i="35"/>
  <c r="G341" i="35"/>
  <c r="U318" i="35"/>
  <c r="U310" i="35"/>
  <c r="U303" i="35"/>
  <c r="U272" i="35"/>
  <c r="D301" i="35"/>
  <c r="D300" i="35"/>
  <c r="U294" i="35"/>
  <c r="D291" i="35"/>
  <c r="U282" i="35"/>
  <c r="U351" i="35"/>
  <c r="D350" i="35"/>
  <c r="A262" i="35"/>
  <c r="D279" i="35"/>
  <c r="F265" i="35"/>
  <c r="A265" i="35" s="1"/>
  <c r="U249" i="35"/>
  <c r="M248" i="35"/>
  <c r="D249" i="35"/>
  <c r="M198" i="35"/>
  <c r="M169" i="35"/>
  <c r="M181" i="35"/>
  <c r="M219" i="35"/>
  <c r="M165" i="35"/>
  <c r="M200" i="35"/>
  <c r="M199" i="35"/>
  <c r="M191" i="35"/>
  <c r="M238" i="35"/>
  <c r="M259" i="35"/>
  <c r="M180" i="35"/>
  <c r="M212" i="35"/>
  <c r="M202" i="35"/>
  <c r="M188" i="35"/>
  <c r="U241" i="35"/>
  <c r="M190" i="35"/>
  <c r="M240" i="35"/>
  <c r="M237" i="35"/>
  <c r="U234" i="35"/>
  <c r="M231" i="35"/>
  <c r="M230" i="35"/>
  <c r="M229" i="35"/>
  <c r="M185" i="35"/>
  <c r="U254" i="35"/>
  <c r="M184" i="35"/>
  <c r="M167" i="35"/>
  <c r="M215" i="35"/>
  <c r="M160" i="35"/>
  <c r="D240" i="35"/>
  <c r="D189" i="35"/>
  <c r="D230" i="35"/>
  <c r="D171" i="35"/>
  <c r="U257" i="35"/>
  <c r="D181" i="35"/>
  <c r="A180" i="35"/>
  <c r="G180" i="35"/>
  <c r="U164" i="35"/>
  <c r="G204" i="35"/>
  <c r="U240" i="35"/>
  <c r="U189" i="35"/>
  <c r="M189" i="35"/>
  <c r="D237" i="35"/>
  <c r="D188" i="35"/>
  <c r="U230" i="35"/>
  <c r="U171" i="35"/>
  <c r="M171" i="35"/>
  <c r="D229" i="35"/>
  <c r="D259" i="35"/>
  <c r="U186" i="35"/>
  <c r="U223" i="35"/>
  <c r="D220" i="35"/>
  <c r="D215" i="35"/>
  <c r="G214" i="35"/>
  <c r="D166" i="35"/>
  <c r="G165" i="35"/>
  <c r="D242" i="35"/>
  <c r="D174" i="35"/>
  <c r="D173" i="35"/>
  <c r="U184" i="35"/>
  <c r="D253" i="35"/>
  <c r="D213" i="35"/>
  <c r="D206" i="35"/>
  <c r="G205" i="35"/>
  <c r="D203" i="35"/>
  <c r="U242" i="35"/>
  <c r="M242" i="35"/>
  <c r="D241" i="35"/>
  <c r="D191" i="35"/>
  <c r="U174" i="35"/>
  <c r="U173" i="35"/>
  <c r="M173" i="35"/>
  <c r="D234" i="35"/>
  <c r="D232" i="35"/>
  <c r="U226" i="35"/>
  <c r="U255" i="35"/>
  <c r="U219" i="35"/>
  <c r="U212" i="35"/>
  <c r="D208" i="35"/>
  <c r="U202" i="35"/>
  <c r="M223" i="35"/>
  <c r="M183" i="35"/>
  <c r="U181" i="35"/>
  <c r="G218" i="35"/>
  <c r="M211" i="35"/>
  <c r="U166" i="35"/>
  <c r="G179" i="35"/>
  <c r="M201" i="35"/>
  <c r="U200" i="35"/>
  <c r="U199" i="35"/>
  <c r="M257" i="35"/>
  <c r="M255" i="35"/>
  <c r="G183" i="35"/>
  <c r="M218" i="35"/>
  <c r="U215" i="35"/>
  <c r="G211" i="35"/>
  <c r="M179" i="35"/>
  <c r="U206" i="35"/>
  <c r="G201" i="35"/>
  <c r="D200" i="35"/>
  <c r="D198" i="35"/>
  <c r="F157" i="35"/>
  <c r="A157" i="35" s="1"/>
  <c r="M147" i="35"/>
  <c r="U127" i="35"/>
  <c r="M106" i="35"/>
  <c r="M104" i="35"/>
  <c r="M97" i="35"/>
  <c r="M94" i="35"/>
  <c r="U151" i="35"/>
  <c r="M151" i="35"/>
  <c r="U141" i="35"/>
  <c r="M140" i="35"/>
  <c r="M119" i="35"/>
  <c r="M129" i="35"/>
  <c r="U111" i="35"/>
  <c r="M149" i="35"/>
  <c r="M109" i="35"/>
  <c r="U105" i="35"/>
  <c r="M105" i="35"/>
  <c r="M100" i="35"/>
  <c r="U99" i="35"/>
  <c r="M99" i="35"/>
  <c r="U96" i="35"/>
  <c r="M96" i="35"/>
  <c r="M89" i="35"/>
  <c r="M88" i="35"/>
  <c r="D132" i="35"/>
  <c r="D115" i="35"/>
  <c r="D113" i="35"/>
  <c r="D104" i="35"/>
  <c r="D102" i="35"/>
  <c r="U132" i="35"/>
  <c r="M132" i="35"/>
  <c r="D141" i="35"/>
  <c r="D131" i="35"/>
  <c r="U115" i="35"/>
  <c r="U113" i="35"/>
  <c r="M113" i="35"/>
  <c r="D111" i="35"/>
  <c r="D138" i="35"/>
  <c r="U104" i="35"/>
  <c r="U102" i="35"/>
  <c r="M102" i="35"/>
  <c r="D100" i="35"/>
  <c r="D99" i="35"/>
  <c r="D119" i="35"/>
  <c r="D118" i="35"/>
  <c r="D109" i="35"/>
  <c r="D107" i="35"/>
  <c r="D148" i="35"/>
  <c r="U119" i="35"/>
  <c r="U118" i="35"/>
  <c r="M118" i="35"/>
  <c r="D129" i="35"/>
  <c r="D150" i="35"/>
  <c r="U109" i="35"/>
  <c r="U107" i="35"/>
  <c r="M107" i="35"/>
  <c r="D127" i="35"/>
  <c r="D105" i="35"/>
  <c r="U148" i="35"/>
  <c r="U94" i="35"/>
  <c r="U90" i="35"/>
  <c r="U88" i="35"/>
  <c r="D94" i="35"/>
  <c r="D90" i="35"/>
  <c r="D88" i="35"/>
  <c r="U147" i="35"/>
  <c r="D147" i="35"/>
  <c r="F85" i="35"/>
  <c r="A85" i="35" s="1"/>
  <c r="A208" i="32" l="1"/>
  <c r="A319" i="32"/>
  <c r="A355" i="32"/>
  <c r="A371" i="32"/>
  <c r="A327" i="32"/>
  <c r="A502" i="32"/>
  <c r="A486" i="32"/>
  <c r="A533" i="32"/>
  <c r="A598" i="32"/>
  <c r="A494" i="32"/>
  <c r="A63" i="37"/>
  <c r="A311" i="37"/>
  <c r="A86" i="32"/>
  <c r="A48" i="32"/>
  <c r="A37" i="32"/>
  <c r="A106" i="32"/>
  <c r="A167" i="32"/>
  <c r="A180" i="32"/>
  <c r="A256" i="32"/>
  <c r="A292" i="32"/>
  <c r="A193" i="32"/>
  <c r="A276" i="32"/>
  <c r="A296" i="32"/>
  <c r="A433" i="32"/>
  <c r="A381" i="32"/>
  <c r="A401" i="32"/>
  <c r="A357" i="32"/>
  <c r="A459" i="32"/>
  <c r="A552" i="32"/>
  <c r="A596" i="32"/>
  <c r="A604" i="32"/>
  <c r="A564" i="32"/>
  <c r="A434" i="35"/>
  <c r="A298" i="35"/>
  <c r="A222" i="35"/>
  <c r="A290" i="35"/>
  <c r="A512" i="35"/>
  <c r="A136" i="32"/>
  <c r="A148" i="32"/>
  <c r="A232" i="32"/>
  <c r="A183" i="32"/>
  <c r="A391" i="32"/>
  <c r="A429" i="32"/>
  <c r="A437" i="32"/>
  <c r="A341" i="32"/>
  <c r="A557" i="32"/>
  <c r="A168" i="37"/>
  <c r="A218" i="37"/>
  <c r="A165" i="32"/>
  <c r="A513" i="35"/>
  <c r="A21" i="37"/>
  <c r="A120" i="37"/>
  <c r="A122" i="37"/>
  <c r="A170" i="37"/>
  <c r="A339" i="37"/>
  <c r="A77" i="37"/>
  <c r="A181" i="37"/>
  <c r="A139" i="37"/>
  <c r="A323" i="37"/>
  <c r="A325" i="37"/>
  <c r="A92" i="37"/>
  <c r="A164" i="37"/>
  <c r="A44" i="37"/>
  <c r="A299" i="37"/>
  <c r="A64" i="37"/>
  <c r="A117" i="37"/>
  <c r="A93" i="37"/>
  <c r="A201" i="37"/>
  <c r="A33" i="37"/>
  <c r="A133" i="37"/>
  <c r="A141" i="37"/>
  <c r="A236" i="37"/>
  <c r="A132" i="37"/>
  <c r="A87" i="37"/>
  <c r="A243" i="37"/>
  <c r="A161" i="37"/>
  <c r="A169" i="37"/>
  <c r="A157" i="37"/>
  <c r="A277" i="37"/>
  <c r="A309" i="37"/>
  <c r="A194" i="37"/>
  <c r="A213" i="37"/>
  <c r="A287" i="37"/>
  <c r="A258" i="37"/>
  <c r="A265" i="37"/>
  <c r="A53" i="37"/>
  <c r="A211" i="37"/>
  <c r="A297" i="37"/>
  <c r="A326" i="37"/>
  <c r="A71" i="37"/>
  <c r="A28" i="37"/>
  <c r="A52" i="37"/>
  <c r="A20" i="37"/>
  <c r="A86" i="37"/>
  <c r="A185" i="37"/>
  <c r="A212" i="37"/>
  <c r="A177" i="37"/>
  <c r="A226" i="37"/>
  <c r="A290" i="37"/>
  <c r="A111" i="37"/>
  <c r="A331" i="37"/>
  <c r="A274" i="37"/>
  <c r="A10" i="37"/>
  <c r="A47" i="37"/>
  <c r="A49" i="37"/>
  <c r="A75" i="37"/>
  <c r="A163" i="37"/>
  <c r="A196" i="37"/>
  <c r="A220" i="37"/>
  <c r="A235" i="37"/>
  <c r="A184" i="37"/>
  <c r="A136" i="37"/>
  <c r="A203" i="37"/>
  <c r="A96" i="37"/>
  <c r="A128" i="37"/>
  <c r="A250" i="37"/>
  <c r="A195" i="37"/>
  <c r="A245" i="37"/>
  <c r="A129" i="37"/>
  <c r="A149" i="37"/>
  <c r="A150" i="37"/>
  <c r="A165" i="37"/>
  <c r="A31" i="37"/>
  <c r="A90" i="37"/>
  <c r="A43" i="37"/>
  <c r="A27" i="37"/>
  <c r="A104" i="37"/>
  <c r="A324" i="37"/>
  <c r="A259" i="37"/>
  <c r="A278" i="37"/>
  <c r="A152" i="37"/>
  <c r="A29" i="37"/>
  <c r="A158" i="37"/>
  <c r="A89" i="37"/>
  <c r="A12" i="37"/>
  <c r="A186" i="37"/>
  <c r="A234" i="37"/>
  <c r="A288" i="37"/>
  <c r="A144" i="37"/>
  <c r="A162" i="37"/>
  <c r="A55" i="37"/>
  <c r="A249" i="37"/>
  <c r="A219" i="37"/>
  <c r="A88" i="37"/>
  <c r="A182" i="37"/>
  <c r="A56" i="37"/>
  <c r="A308" i="37"/>
  <c r="A238" i="37"/>
  <c r="A98" i="37"/>
  <c r="A76" i="37"/>
  <c r="A110" i="37"/>
  <c r="A39" i="37"/>
  <c r="A272" i="37"/>
  <c r="A291" i="37"/>
  <c r="A262" i="37"/>
  <c r="A138" i="37"/>
  <c r="A109" i="37"/>
  <c r="A22" i="37"/>
  <c r="A9" i="37"/>
  <c r="A247" i="37"/>
  <c r="A178" i="37"/>
  <c r="A41" i="37"/>
  <c r="A160" i="37"/>
  <c r="A61" i="37"/>
  <c r="A251" i="37"/>
  <c r="A275" i="37"/>
  <c r="A257" i="37"/>
  <c r="A131" i="37"/>
  <c r="A140" i="37"/>
  <c r="A166" i="37"/>
  <c r="A151" i="37"/>
  <c r="A179" i="37"/>
  <c r="A32" i="37"/>
  <c r="A51" i="37"/>
  <c r="A276" i="37"/>
  <c r="A13" i="37"/>
  <c r="A72" i="37"/>
  <c r="A103" i="37"/>
  <c r="A130" i="37"/>
  <c r="A74" i="37"/>
  <c r="A95" i="37"/>
  <c r="A137" i="37"/>
  <c r="A225" i="37"/>
  <c r="A244" i="37"/>
  <c r="A91" i="37"/>
  <c r="A123" i="37"/>
  <c r="A142" i="37"/>
  <c r="A204" i="37"/>
  <c r="A8" i="37"/>
  <c r="A23" i="37"/>
  <c r="A24" i="37"/>
  <c r="A105" i="37"/>
  <c r="A172" i="37"/>
  <c r="A263" i="37"/>
  <c r="A264" i="37"/>
  <c r="A282" i="37"/>
  <c r="A273" i="37"/>
  <c r="A25" i="37"/>
  <c r="A73" i="37"/>
  <c r="A40" i="37"/>
  <c r="A153" i="37"/>
  <c r="A97" i="37"/>
  <c r="A106" i="37"/>
  <c r="A143" i="37"/>
  <c r="A209" i="37"/>
  <c r="A271" i="37"/>
  <c r="A248" i="37"/>
  <c r="A256" i="37"/>
  <c r="A210" i="37"/>
  <c r="A30" i="37"/>
  <c r="A171" i="37"/>
  <c r="A260" i="37"/>
  <c r="A266" i="37"/>
  <c r="A107" i="37"/>
  <c r="A26" i="37"/>
  <c r="A155" i="37"/>
  <c r="A135" i="37"/>
  <c r="A289" i="37"/>
  <c r="A280" i="37"/>
  <c r="A119" i="37"/>
  <c r="A127" i="37"/>
  <c r="A154" i="37"/>
  <c r="A180" i="37"/>
  <c r="A159" i="37"/>
  <c r="A118" i="37"/>
  <c r="A126" i="37"/>
  <c r="A125" i="37"/>
  <c r="A167" i="37"/>
  <c r="A94" i="37"/>
  <c r="A134" i="37"/>
  <c r="A48" i="37"/>
  <c r="A15" i="37"/>
  <c r="A66" i="37"/>
  <c r="A42" i="37"/>
  <c r="A38" i="37"/>
  <c r="A62" i="37"/>
  <c r="A54" i="37"/>
  <c r="A78" i="37"/>
  <c r="A11" i="37"/>
  <c r="A46" i="37"/>
  <c r="A50" i="37"/>
  <c r="A560" i="32"/>
  <c r="A474" i="32"/>
  <c r="A536" i="32"/>
  <c r="A544" i="32"/>
  <c r="A513" i="32"/>
  <c r="A464" i="32"/>
  <c r="A487" i="32"/>
  <c r="A463" i="32"/>
  <c r="A508" i="32"/>
  <c r="A471" i="32"/>
  <c r="A475" i="32"/>
  <c r="A576" i="32"/>
  <c r="A503" i="32"/>
  <c r="A548" i="32"/>
  <c r="A556" i="32"/>
  <c r="A456" i="32"/>
  <c r="A451" i="32"/>
  <c r="A455" i="32"/>
  <c r="A311" i="32"/>
  <c r="A313" i="32"/>
  <c r="A339" i="32"/>
  <c r="A233" i="32"/>
  <c r="A260" i="32"/>
  <c r="A349" i="32"/>
  <c r="A347" i="32"/>
  <c r="A252" i="32"/>
  <c r="A225" i="32"/>
  <c r="A367" i="32"/>
  <c r="A333" i="32"/>
  <c r="A201" i="35"/>
  <c r="A237" i="35"/>
  <c r="A241" i="35"/>
  <c r="A495" i="35"/>
  <c r="A506" i="35"/>
  <c r="A508" i="35"/>
  <c r="A519" i="35"/>
  <c r="A209" i="35"/>
  <c r="A401" i="35"/>
  <c r="A306" i="35"/>
  <c r="A448" i="35"/>
  <c r="A217" i="35"/>
  <c r="A231" i="35"/>
  <c r="A335" i="35"/>
  <c r="A387" i="35"/>
  <c r="A324" i="35"/>
  <c r="A336" i="35"/>
  <c r="A169" i="35"/>
  <c r="A279" i="35"/>
  <c r="A300" i="35"/>
  <c r="A510" i="35"/>
  <c r="A517" i="35"/>
  <c r="A160" i="35"/>
  <c r="A341" i="35"/>
  <c r="A235" i="35"/>
  <c r="A105" i="35"/>
  <c r="A226" i="35"/>
  <c r="A313" i="35"/>
  <c r="A484" i="35"/>
  <c r="A172" i="35"/>
  <c r="A385" i="35"/>
  <c r="A507" i="35"/>
  <c r="A171" i="32"/>
  <c r="A159" i="32"/>
  <c r="A184" i="32"/>
  <c r="A164" i="32"/>
  <c r="A268" i="32"/>
  <c r="A288" i="32"/>
  <c r="A179" i="32"/>
  <c r="A155" i="32"/>
  <c r="A147" i="32"/>
  <c r="A248" i="32"/>
  <c r="A272" i="32"/>
  <c r="A240" i="32"/>
  <c r="A35" i="32"/>
  <c r="A200" i="32"/>
  <c r="A216" i="32"/>
  <c r="A284" i="32"/>
  <c r="A259" i="35"/>
  <c r="A179" i="35"/>
  <c r="A211" i="35"/>
  <c r="A238" i="35"/>
  <c r="A128" i="35"/>
  <c r="A395" i="35"/>
  <c r="A101" i="35"/>
  <c r="A214" i="35"/>
  <c r="A225" i="35"/>
  <c r="A232" i="35"/>
  <c r="A193" i="35"/>
  <c r="A523" i="35"/>
  <c r="A230" i="35"/>
  <c r="A220" i="35"/>
  <c r="A23" i="32"/>
  <c r="A47" i="32"/>
  <c r="A92" i="32"/>
  <c r="A91" i="32"/>
  <c r="A110" i="32"/>
  <c r="A122" i="32"/>
  <c r="A24" i="32"/>
  <c r="A28" i="32"/>
  <c r="A56" i="32"/>
  <c r="A44" i="32"/>
  <c r="A76" i="32"/>
  <c r="A32" i="32"/>
  <c r="A124" i="32"/>
  <c r="A20" i="32"/>
  <c r="A103" i="32"/>
  <c r="A36" i="32"/>
  <c r="A132" i="32"/>
  <c r="A87" i="32"/>
  <c r="A7" i="32"/>
  <c r="A10" i="32"/>
  <c r="A162" i="35"/>
  <c r="A189" i="35"/>
  <c r="A311" i="35"/>
  <c r="A347" i="35"/>
  <c r="A291" i="35"/>
  <c r="A433" i="35"/>
  <c r="A380" i="35"/>
  <c r="A227" i="35"/>
  <c r="A139" i="35"/>
  <c r="A496" i="35"/>
  <c r="A384" i="35"/>
  <c r="A120" i="35"/>
  <c r="A282" i="35"/>
  <c r="A431" i="35"/>
  <c r="A382" i="35"/>
  <c r="A92" i="35"/>
  <c r="A142" i="35"/>
  <c r="A494" i="35"/>
  <c r="A511" i="35"/>
  <c r="A516" i="35"/>
  <c r="A8" i="32"/>
  <c r="A440" i="35"/>
  <c r="A103" i="35"/>
  <c r="A243" i="35"/>
  <c r="A88" i="35"/>
  <c r="A104" i="35"/>
  <c r="A89" i="35"/>
  <c r="A274" i="35"/>
  <c r="A398" i="35"/>
  <c r="A450" i="35"/>
  <c r="A321" i="35"/>
  <c r="A251" i="35"/>
  <c r="A521" i="35"/>
  <c r="A451" i="35"/>
  <c r="A102" i="35"/>
  <c r="A174" i="35"/>
  <c r="A167" i="35"/>
  <c r="A229" i="35"/>
  <c r="A249" i="35"/>
  <c r="A303" i="35"/>
  <c r="A323" i="35"/>
  <c r="A340" i="35"/>
  <c r="A399" i="35"/>
  <c r="A520" i="35"/>
  <c r="A509" i="35"/>
  <c r="A522" i="35"/>
  <c r="A234" i="35"/>
  <c r="A284" i="35"/>
  <c r="A320" i="35"/>
  <c r="A393" i="35"/>
  <c r="A357" i="35"/>
  <c r="A480" i="35"/>
  <c r="A436" i="35"/>
  <c r="A379" i="35"/>
  <c r="A285" i="35"/>
  <c r="A288" i="35"/>
  <c r="A301" i="35"/>
  <c r="A315" i="35"/>
  <c r="A342" i="35"/>
  <c r="A250" i="35"/>
  <c r="A252" i="35"/>
  <c r="A182" i="35"/>
  <c r="A191" i="35"/>
  <c r="A108" i="35"/>
  <c r="A114" i="35"/>
  <c r="A292" i="35"/>
  <c r="A386" i="35"/>
  <c r="A350" i="35"/>
  <c r="A296" i="35"/>
  <c r="A208" i="35"/>
  <c r="A192" i="35"/>
  <c r="A130" i="35"/>
  <c r="A125" i="35"/>
  <c r="A110" i="35"/>
  <c r="A289" i="35"/>
  <c r="A328" i="35"/>
  <c r="A213" i="35"/>
  <c r="A187" i="35"/>
  <c r="A95" i="35"/>
  <c r="A116" i="35"/>
  <c r="A260" i="35"/>
  <c r="A168" i="35"/>
  <c r="A117" i="35"/>
  <c r="A270" i="35"/>
  <c r="A309" i="35"/>
  <c r="A236" i="35"/>
  <c r="A394" i="35"/>
  <c r="A137" i="35"/>
  <c r="A161" i="35"/>
  <c r="A326" i="35"/>
  <c r="A302" i="35"/>
  <c r="A412" i="35"/>
  <c r="A163" i="35"/>
  <c r="A216" i="35"/>
  <c r="A170" i="35"/>
  <c r="A481" i="35"/>
  <c r="A256" i="35"/>
  <c r="A499" i="35"/>
  <c r="A424" i="35"/>
  <c r="A90" i="35"/>
  <c r="A166" i="35"/>
  <c r="A186" i="35"/>
  <c r="A314" i="35"/>
  <c r="A269" i="35"/>
  <c r="A286" i="35"/>
  <c r="A402" i="35"/>
  <c r="A400" i="35"/>
  <c r="A253" i="35"/>
  <c r="A183" i="35"/>
  <c r="A370" i="35"/>
  <c r="A338" i="35"/>
  <c r="A281" i="35"/>
  <c r="A221" i="35"/>
  <c r="A239" i="35"/>
  <c r="A372" i="35"/>
  <c r="A203" i="35"/>
  <c r="A258" i="35"/>
  <c r="A112" i="35"/>
  <c r="A207" i="35"/>
  <c r="A308" i="35"/>
  <c r="A205" i="35"/>
  <c r="A224" i="35"/>
  <c r="A233" i="35"/>
  <c r="A493" i="35"/>
  <c r="A374" i="35"/>
  <c r="A339" i="35"/>
  <c r="A111" i="35"/>
  <c r="A316" i="35"/>
  <c r="A435" i="35"/>
  <c r="A109" i="35"/>
  <c r="A115" i="35"/>
  <c r="A140" i="35"/>
  <c r="A127" i="35"/>
  <c r="A171" i="35"/>
  <c r="A272" i="35"/>
  <c r="A280" i="35"/>
  <c r="A317" i="35"/>
  <c r="A404" i="35"/>
  <c r="A437" i="35"/>
  <c r="A483" i="35"/>
  <c r="A467" i="35"/>
  <c r="A466" i="35"/>
  <c r="A476" i="35"/>
  <c r="A126" i="35"/>
  <c r="A91" i="35"/>
  <c r="A268" i="35"/>
  <c r="A273" i="35"/>
  <c r="A150" i="35"/>
  <c r="A93" i="35"/>
  <c r="A441" i="35"/>
  <c r="A381" i="35"/>
  <c r="A319" i="35"/>
  <c r="A327" i="35"/>
  <c r="A98" i="35"/>
  <c r="A442" i="35"/>
  <c r="A337" i="35"/>
  <c r="A210" i="35"/>
  <c r="A138" i="35"/>
  <c r="A131" i="35"/>
  <c r="A119" i="35"/>
  <c r="A446" i="35"/>
  <c r="A99" i="35"/>
  <c r="A129" i="35"/>
  <c r="A141" i="35"/>
  <c r="A248" i="35"/>
  <c r="A351" i="35"/>
  <c r="A287" i="35"/>
  <c r="A293" i="35"/>
  <c r="A383" i="35"/>
  <c r="A423" i="35"/>
  <c r="A449" i="35"/>
  <c r="A443" i="35"/>
  <c r="A482" i="35"/>
  <c r="A477" i="35"/>
  <c r="A426" i="35"/>
  <c r="A228" i="35"/>
  <c r="A444" i="35"/>
  <c r="A392" i="35"/>
  <c r="A360" i="35"/>
  <c r="A100" i="35"/>
  <c r="A310" i="35"/>
  <c r="A305" i="35"/>
  <c r="A325" i="35"/>
  <c r="A397" i="35"/>
  <c r="A457" i="35"/>
  <c r="A485" i="35"/>
  <c r="A479" i="35"/>
  <c r="A405" i="35"/>
  <c r="A148" i="35"/>
  <c r="A173" i="35"/>
  <c r="A164" i="35"/>
  <c r="A188" i="35"/>
  <c r="A219" i="35"/>
  <c r="A198" i="35"/>
  <c r="A312" i="35"/>
  <c r="A334" i="35"/>
  <c r="A410" i="35"/>
  <c r="A413" i="35"/>
  <c r="A373" i="35"/>
  <c r="A439" i="35"/>
  <c r="A254" i="35"/>
  <c r="A165" i="35"/>
  <c r="A295" i="35"/>
  <c r="A329" i="35"/>
  <c r="A297" i="35"/>
  <c r="A299" i="35"/>
  <c r="A468" i="35"/>
  <c r="A469" i="35"/>
  <c r="A304" i="35"/>
  <c r="A271" i="35"/>
  <c r="A411" i="35"/>
  <c r="A432" i="35"/>
  <c r="A478" i="35"/>
  <c r="A107" i="35"/>
  <c r="A118" i="35"/>
  <c r="A132" i="35"/>
  <c r="A96" i="35"/>
  <c r="A151" i="35"/>
  <c r="A294" i="35"/>
  <c r="A318" i="35"/>
  <c r="A445" i="35"/>
  <c r="A474" i="35"/>
  <c r="A452" i="35"/>
  <c r="A349" i="35"/>
  <c r="A283" i="35"/>
  <c r="A255" i="35"/>
  <c r="A184" i="35"/>
  <c r="A322" i="35"/>
  <c r="A307" i="35"/>
  <c r="A348" i="35"/>
  <c r="A218" i="35"/>
  <c r="A206" i="35"/>
  <c r="A202" i="35"/>
  <c r="A212" i="35"/>
  <c r="A223" i="35"/>
  <c r="A215" i="35"/>
  <c r="A199" i="35"/>
  <c r="A200" i="35"/>
  <c r="A185" i="35"/>
  <c r="A190" i="35"/>
  <c r="A181" i="35"/>
  <c r="A257" i="35"/>
  <c r="A242" i="35"/>
  <c r="A240" i="35"/>
  <c r="A106" i="35"/>
  <c r="A147" i="35"/>
  <c r="A149" i="35"/>
  <c r="A94" i="35"/>
  <c r="A113" i="35"/>
  <c r="A97" i="35"/>
  <c r="A15" i="32"/>
  <c r="T937" i="33"/>
  <c r="O937" i="33"/>
  <c r="L937" i="33"/>
  <c r="K937" i="33"/>
  <c r="I937" i="33"/>
  <c r="F937" i="33"/>
  <c r="G937" i="33" s="1"/>
  <c r="C937" i="33"/>
  <c r="D937" i="33" s="1"/>
  <c r="M936" i="33"/>
  <c r="A936" i="33" s="1"/>
  <c r="A935" i="33"/>
  <c r="A934" i="33"/>
  <c r="C933" i="33"/>
  <c r="A933" i="33" s="1"/>
  <c r="A930" i="33"/>
  <c r="T928" i="33"/>
  <c r="O928" i="33"/>
  <c r="L928" i="33"/>
  <c r="K928" i="33"/>
  <c r="I928" i="33"/>
  <c r="F928" i="33"/>
  <c r="C928" i="33"/>
  <c r="D928" i="33" s="1"/>
  <c r="M927" i="33"/>
  <c r="A927" i="33" s="1"/>
  <c r="A926" i="33"/>
  <c r="A925" i="33"/>
  <c r="C924" i="33"/>
  <c r="A924" i="33" s="1"/>
  <c r="C917" i="33"/>
  <c r="D917" i="33" s="1"/>
  <c r="F917" i="33"/>
  <c r="I917" i="33"/>
  <c r="K917" i="33"/>
  <c r="L917" i="33"/>
  <c r="M917" i="33"/>
  <c r="O917" i="33"/>
  <c r="T917" i="33"/>
  <c r="C918" i="33"/>
  <c r="D918" i="33" s="1"/>
  <c r="F918" i="33"/>
  <c r="G918" i="33"/>
  <c r="I918" i="33"/>
  <c r="K918" i="33"/>
  <c r="M918" i="33" s="1"/>
  <c r="A918" i="33" s="1"/>
  <c r="L918" i="33"/>
  <c r="O918" i="33"/>
  <c r="T918" i="33"/>
  <c r="C919" i="33"/>
  <c r="D919" i="33" s="1"/>
  <c r="F919" i="33"/>
  <c r="G919" i="33" s="1"/>
  <c r="I919" i="33"/>
  <c r="K919" i="33"/>
  <c r="M919" i="33" s="1"/>
  <c r="L919" i="33"/>
  <c r="O919" i="33"/>
  <c r="T919" i="33"/>
  <c r="C920" i="33"/>
  <c r="D920" i="33" s="1"/>
  <c r="F920" i="33"/>
  <c r="G920" i="33" s="1"/>
  <c r="I920" i="33"/>
  <c r="K920" i="33"/>
  <c r="L920" i="33"/>
  <c r="O920" i="33"/>
  <c r="T920" i="33"/>
  <c r="C921" i="33"/>
  <c r="D921" i="33" s="1"/>
  <c r="F921" i="33"/>
  <c r="I921" i="33"/>
  <c r="K921" i="33"/>
  <c r="M921" i="33" s="1"/>
  <c r="L921" i="33"/>
  <c r="O921" i="33"/>
  <c r="T921" i="33"/>
  <c r="C922" i="33"/>
  <c r="D922" i="33" s="1"/>
  <c r="F922" i="33"/>
  <c r="G922" i="33" s="1"/>
  <c r="I922" i="33"/>
  <c r="K922" i="33"/>
  <c r="L922" i="33"/>
  <c r="O922" i="33"/>
  <c r="T922" i="33"/>
  <c r="T916" i="33"/>
  <c r="O916" i="33"/>
  <c r="L916" i="33"/>
  <c r="K916" i="33"/>
  <c r="I916" i="33"/>
  <c r="F916" i="33"/>
  <c r="C916" i="33"/>
  <c r="D916" i="33" s="1"/>
  <c r="M915" i="33"/>
  <c r="A915" i="33" s="1"/>
  <c r="A914" i="33"/>
  <c r="A913" i="33"/>
  <c r="C912" i="33"/>
  <c r="A912" i="33" s="1"/>
  <c r="C905" i="33"/>
  <c r="D905" i="33" s="1"/>
  <c r="F905" i="33"/>
  <c r="I905" i="33"/>
  <c r="K905" i="33"/>
  <c r="L905" i="33"/>
  <c r="O905" i="33"/>
  <c r="T905" i="33"/>
  <c r="C906" i="33"/>
  <c r="D906" i="33" s="1"/>
  <c r="F906" i="33"/>
  <c r="G906" i="33" s="1"/>
  <c r="I906" i="33"/>
  <c r="K906" i="33"/>
  <c r="M906" i="33" s="1"/>
  <c r="L906" i="33"/>
  <c r="O906" i="33"/>
  <c r="T906" i="33"/>
  <c r="C907" i="33"/>
  <c r="D907" i="33" s="1"/>
  <c r="F907" i="33"/>
  <c r="G907" i="33"/>
  <c r="I907" i="33"/>
  <c r="K907" i="33"/>
  <c r="L907" i="33"/>
  <c r="M907" i="33"/>
  <c r="O907" i="33"/>
  <c r="T907" i="33"/>
  <c r="C908" i="33"/>
  <c r="D908" i="33"/>
  <c r="F908" i="33"/>
  <c r="G908" i="33" s="1"/>
  <c r="I908" i="33"/>
  <c r="K908" i="33"/>
  <c r="L908" i="33"/>
  <c r="M908" i="33"/>
  <c r="O908" i="33"/>
  <c r="T908" i="33"/>
  <c r="C909" i="33"/>
  <c r="D909" i="33" s="1"/>
  <c r="F909" i="33"/>
  <c r="I909" i="33"/>
  <c r="K909" i="33"/>
  <c r="L909" i="33"/>
  <c r="M909" i="33"/>
  <c r="O909" i="33"/>
  <c r="T909" i="33"/>
  <c r="C910" i="33"/>
  <c r="D910" i="33" s="1"/>
  <c r="F910" i="33"/>
  <c r="G910" i="33" s="1"/>
  <c r="I910" i="33"/>
  <c r="K910" i="33"/>
  <c r="M910" i="33" s="1"/>
  <c r="A910" i="33" s="1"/>
  <c r="L910" i="33"/>
  <c r="O910" i="33"/>
  <c r="T910" i="33"/>
  <c r="T904" i="33"/>
  <c r="O904" i="33"/>
  <c r="L904" i="33"/>
  <c r="K904" i="33"/>
  <c r="I904" i="33"/>
  <c r="F904" i="33"/>
  <c r="G904" i="33" s="1"/>
  <c r="C904" i="33"/>
  <c r="D904" i="33" s="1"/>
  <c r="M903" i="33"/>
  <c r="A903" i="33" s="1"/>
  <c r="A902" i="33"/>
  <c r="A901" i="33"/>
  <c r="C900" i="33"/>
  <c r="A900" i="33" s="1"/>
  <c r="C896" i="33"/>
  <c r="F896" i="33"/>
  <c r="G896" i="33" s="1"/>
  <c r="I896" i="33"/>
  <c r="K896" i="33"/>
  <c r="L896" i="33"/>
  <c r="M896" i="33"/>
  <c r="O896" i="33"/>
  <c r="T896" i="33"/>
  <c r="C897" i="33"/>
  <c r="D897" i="33" s="1"/>
  <c r="F897" i="33"/>
  <c r="G897" i="33" s="1"/>
  <c r="I897" i="33"/>
  <c r="K897" i="33"/>
  <c r="L897" i="33"/>
  <c r="O897" i="33"/>
  <c r="T897" i="33"/>
  <c r="C898" i="33"/>
  <c r="D898" i="33" s="1"/>
  <c r="F898" i="33"/>
  <c r="G898" i="33" s="1"/>
  <c r="I898" i="33"/>
  <c r="K898" i="33"/>
  <c r="M898" i="33" s="1"/>
  <c r="A898" i="33" s="1"/>
  <c r="L898" i="33"/>
  <c r="O898" i="33"/>
  <c r="T898" i="33"/>
  <c r="T895" i="33"/>
  <c r="O895" i="33"/>
  <c r="L895" i="33"/>
  <c r="K895" i="33"/>
  <c r="I895" i="33"/>
  <c r="F895" i="33"/>
  <c r="G895" i="33" s="1"/>
  <c r="C895" i="33"/>
  <c r="D895" i="33" s="1"/>
  <c r="T894" i="33"/>
  <c r="O894" i="33"/>
  <c r="L894" i="33"/>
  <c r="K894" i="33"/>
  <c r="I894" i="33"/>
  <c r="F894" i="33"/>
  <c r="G894" i="33" s="1"/>
  <c r="C894" i="33"/>
  <c r="D894" i="33" s="1"/>
  <c r="M893" i="33"/>
  <c r="A893" i="33"/>
  <c r="A892" i="33"/>
  <c r="A891" i="33"/>
  <c r="C890" i="33"/>
  <c r="A890" i="33"/>
  <c r="C888" i="33"/>
  <c r="D888" i="33" s="1"/>
  <c r="F888" i="33"/>
  <c r="I888" i="33"/>
  <c r="K888" i="33"/>
  <c r="M888" i="33" s="1"/>
  <c r="L888" i="33"/>
  <c r="O888" i="33"/>
  <c r="T888" i="33"/>
  <c r="T887" i="33"/>
  <c r="O887" i="33"/>
  <c r="M887" i="33"/>
  <c r="L887" i="33"/>
  <c r="K887" i="33"/>
  <c r="I887" i="33"/>
  <c r="F887" i="33"/>
  <c r="G887" i="33" s="1"/>
  <c r="C887" i="33"/>
  <c r="D887" i="33" s="1"/>
  <c r="M886" i="33"/>
  <c r="A886" i="33" s="1"/>
  <c r="A885" i="33"/>
  <c r="A884" i="33"/>
  <c r="C883" i="33"/>
  <c r="A883" i="33" s="1"/>
  <c r="A882" i="33"/>
  <c r="M877" i="33"/>
  <c r="A877" i="33" s="1"/>
  <c r="A876" i="33"/>
  <c r="A875" i="33"/>
  <c r="A874" i="33"/>
  <c r="M872" i="33"/>
  <c r="A872" i="33" s="1"/>
  <c r="A871" i="33"/>
  <c r="A870" i="33"/>
  <c r="A869" i="33"/>
  <c r="M866" i="33"/>
  <c r="A866" i="33" s="1"/>
  <c r="A865" i="33"/>
  <c r="A864" i="33"/>
  <c r="A863" i="33"/>
  <c r="M856" i="33"/>
  <c r="A856" i="33" s="1"/>
  <c r="A855" i="33"/>
  <c r="A854" i="33"/>
  <c r="A853" i="33"/>
  <c r="M843" i="33"/>
  <c r="A843" i="33" s="1"/>
  <c r="A842" i="33"/>
  <c r="A841" i="33"/>
  <c r="A840" i="33"/>
  <c r="M834" i="33"/>
  <c r="A834" i="33" s="1"/>
  <c r="A833" i="33"/>
  <c r="A832" i="33"/>
  <c r="A831" i="33"/>
  <c r="M826" i="33"/>
  <c r="A826" i="33" s="1"/>
  <c r="A825" i="33"/>
  <c r="A824" i="33"/>
  <c r="A823" i="33"/>
  <c r="M812" i="33"/>
  <c r="A812" i="33" s="1"/>
  <c r="A811" i="33"/>
  <c r="A810" i="33"/>
  <c r="A809" i="33"/>
  <c r="A791" i="33"/>
  <c r="A786" i="33"/>
  <c r="A785" i="33"/>
  <c r="A780" i="33"/>
  <c r="A779" i="33"/>
  <c r="A773" i="33"/>
  <c r="A772" i="33"/>
  <c r="M793" i="33"/>
  <c r="A793" i="33" s="1"/>
  <c r="A792" i="33"/>
  <c r="M788" i="33"/>
  <c r="A788" i="33" s="1"/>
  <c r="A787" i="33"/>
  <c r="M782" i="33"/>
  <c r="A782" i="33" s="1"/>
  <c r="A781" i="33"/>
  <c r="M775" i="33"/>
  <c r="A775" i="33" s="1"/>
  <c r="A774" i="33"/>
  <c r="C857" i="33"/>
  <c r="D857" i="33" s="1"/>
  <c r="F857" i="33"/>
  <c r="G857" i="33" s="1"/>
  <c r="I857" i="33"/>
  <c r="K857" i="33"/>
  <c r="L857" i="33"/>
  <c r="M857" i="33"/>
  <c r="O857" i="33"/>
  <c r="T857" i="33"/>
  <c r="C858" i="33"/>
  <c r="D858" i="33" s="1"/>
  <c r="F858" i="33"/>
  <c r="G858" i="33" s="1"/>
  <c r="I858" i="33"/>
  <c r="K858" i="33"/>
  <c r="L858" i="33"/>
  <c r="O858" i="33"/>
  <c r="T858" i="33"/>
  <c r="C859" i="33"/>
  <c r="D859" i="33" s="1"/>
  <c r="F859" i="33"/>
  <c r="G859" i="33" s="1"/>
  <c r="I859" i="33"/>
  <c r="K859" i="33"/>
  <c r="M859" i="33" s="1"/>
  <c r="L859" i="33"/>
  <c r="O859" i="33"/>
  <c r="T859" i="33"/>
  <c r="C860" i="33"/>
  <c r="D860" i="33" s="1"/>
  <c r="F860" i="33"/>
  <c r="G860" i="33" s="1"/>
  <c r="I860" i="33"/>
  <c r="K860" i="33"/>
  <c r="L860" i="33"/>
  <c r="M860" i="33"/>
  <c r="O860" i="33"/>
  <c r="T860" i="33"/>
  <c r="C861" i="33"/>
  <c r="D861" i="33" s="1"/>
  <c r="F861" i="33"/>
  <c r="G861" i="33" s="1"/>
  <c r="I861" i="33"/>
  <c r="K861" i="33"/>
  <c r="L861" i="33"/>
  <c r="O861" i="33"/>
  <c r="T861" i="33"/>
  <c r="C862" i="33"/>
  <c r="D862" i="33" s="1"/>
  <c r="F862" i="33"/>
  <c r="G862" i="33" s="1"/>
  <c r="I862" i="33"/>
  <c r="K862" i="33"/>
  <c r="L862" i="33"/>
  <c r="O862" i="33"/>
  <c r="T862" i="33"/>
  <c r="C867" i="33"/>
  <c r="D867" i="33" s="1"/>
  <c r="F867" i="33"/>
  <c r="G867" i="33" s="1"/>
  <c r="I867" i="33"/>
  <c r="K867" i="33"/>
  <c r="L867" i="33"/>
  <c r="O867" i="33"/>
  <c r="T867" i="33"/>
  <c r="C868" i="33"/>
  <c r="D868" i="33" s="1"/>
  <c r="F868" i="33"/>
  <c r="G868" i="33" s="1"/>
  <c r="I868" i="33"/>
  <c r="K868" i="33"/>
  <c r="L868" i="33"/>
  <c r="O868" i="33"/>
  <c r="T868" i="33"/>
  <c r="C873" i="33"/>
  <c r="D873" i="33" s="1"/>
  <c r="F873" i="33"/>
  <c r="G873" i="33" s="1"/>
  <c r="I873" i="33"/>
  <c r="K873" i="33"/>
  <c r="M873" i="33" s="1"/>
  <c r="L873" i="33"/>
  <c r="O873" i="33"/>
  <c r="T873" i="33"/>
  <c r="C878" i="33"/>
  <c r="D878" i="33" s="1"/>
  <c r="F878" i="33"/>
  <c r="G878" i="33" s="1"/>
  <c r="I878" i="33"/>
  <c r="K878" i="33"/>
  <c r="L878" i="33"/>
  <c r="O878" i="33"/>
  <c r="T878" i="33"/>
  <c r="T852" i="33"/>
  <c r="O852" i="33"/>
  <c r="M852" i="33"/>
  <c r="L852" i="33"/>
  <c r="K852" i="33"/>
  <c r="I852" i="33"/>
  <c r="F852" i="33"/>
  <c r="G852" i="33" s="1"/>
  <c r="C852" i="33"/>
  <c r="D852" i="33" s="1"/>
  <c r="M851" i="33"/>
  <c r="A851" i="33" s="1"/>
  <c r="A850" i="33"/>
  <c r="A849" i="33"/>
  <c r="A848" i="33"/>
  <c r="C847" i="33"/>
  <c r="A847" i="33" s="1"/>
  <c r="C806" i="33"/>
  <c r="D806" i="33" s="1"/>
  <c r="F806" i="33"/>
  <c r="I806" i="33"/>
  <c r="K806" i="33"/>
  <c r="L806" i="33"/>
  <c r="O806" i="33"/>
  <c r="T806" i="33"/>
  <c r="C807" i="33"/>
  <c r="D807" i="33" s="1"/>
  <c r="F807" i="33"/>
  <c r="G807" i="33" s="1"/>
  <c r="I807" i="33"/>
  <c r="K807" i="33"/>
  <c r="L807" i="33"/>
  <c r="O807" i="33"/>
  <c r="T807" i="33"/>
  <c r="C808" i="33"/>
  <c r="D808" i="33" s="1"/>
  <c r="F808" i="33"/>
  <c r="G808" i="33" s="1"/>
  <c r="I808" i="33"/>
  <c r="K808" i="33"/>
  <c r="M808" i="33" s="1"/>
  <c r="L808" i="33"/>
  <c r="O808" i="33"/>
  <c r="T808" i="33"/>
  <c r="C813" i="33"/>
  <c r="D813" i="33" s="1"/>
  <c r="F813" i="33"/>
  <c r="G813" i="33" s="1"/>
  <c r="I813" i="33"/>
  <c r="K813" i="33"/>
  <c r="L813" i="33"/>
  <c r="M813" i="33"/>
  <c r="O813" i="33"/>
  <c r="T813" i="33"/>
  <c r="C814" i="33"/>
  <c r="D814" i="33" s="1"/>
  <c r="F814" i="33"/>
  <c r="I814" i="33"/>
  <c r="K814" i="33"/>
  <c r="L814" i="33"/>
  <c r="O814" i="33"/>
  <c r="T814" i="33"/>
  <c r="C815" i="33"/>
  <c r="D815" i="33" s="1"/>
  <c r="F815" i="33"/>
  <c r="G815" i="33" s="1"/>
  <c r="I815" i="33"/>
  <c r="K815" i="33"/>
  <c r="L815" i="33"/>
  <c r="M815" i="33"/>
  <c r="O815" i="33"/>
  <c r="T815" i="33"/>
  <c r="C816" i="33"/>
  <c r="D816" i="33" s="1"/>
  <c r="F816" i="33"/>
  <c r="G816" i="33" s="1"/>
  <c r="I816" i="33"/>
  <c r="K816" i="33"/>
  <c r="M816" i="33" s="1"/>
  <c r="L816" i="33"/>
  <c r="O816" i="33"/>
  <c r="T816" i="33"/>
  <c r="C817" i="33"/>
  <c r="D817" i="33" s="1"/>
  <c r="F817" i="33"/>
  <c r="G817" i="33" s="1"/>
  <c r="I817" i="33"/>
  <c r="K817" i="33"/>
  <c r="L817" i="33"/>
  <c r="O817" i="33"/>
  <c r="T817" i="33"/>
  <c r="C818" i="33"/>
  <c r="D818" i="33" s="1"/>
  <c r="F818" i="33"/>
  <c r="I818" i="33"/>
  <c r="K818" i="33"/>
  <c r="L818" i="33"/>
  <c r="M818" i="33"/>
  <c r="O818" i="33"/>
  <c r="T818" i="33"/>
  <c r="C819" i="33"/>
  <c r="D819" i="33" s="1"/>
  <c r="F819" i="33"/>
  <c r="G819" i="33" s="1"/>
  <c r="I819" i="33"/>
  <c r="K819" i="33"/>
  <c r="L819" i="33"/>
  <c r="O819" i="33"/>
  <c r="T819" i="33"/>
  <c r="C820" i="33"/>
  <c r="D820" i="33" s="1"/>
  <c r="F820" i="33"/>
  <c r="G820" i="33" s="1"/>
  <c r="I820" i="33"/>
  <c r="K820" i="33"/>
  <c r="L820" i="33"/>
  <c r="O820" i="33"/>
  <c r="T820" i="33"/>
  <c r="C821" i="33"/>
  <c r="D821" i="33" s="1"/>
  <c r="F821" i="33"/>
  <c r="G821" i="33" s="1"/>
  <c r="I821" i="33"/>
  <c r="K821" i="33"/>
  <c r="M821" i="33" s="1"/>
  <c r="L821" i="33"/>
  <c r="O821" i="33"/>
  <c r="T821" i="33"/>
  <c r="C822" i="33"/>
  <c r="D822" i="33" s="1"/>
  <c r="F822" i="33"/>
  <c r="I822" i="33"/>
  <c r="K822" i="33"/>
  <c r="L822" i="33"/>
  <c r="O822" i="33"/>
  <c r="T822" i="33"/>
  <c r="C827" i="33"/>
  <c r="D827" i="33" s="1"/>
  <c r="F827" i="33"/>
  <c r="G827" i="33" s="1"/>
  <c r="I827" i="33"/>
  <c r="K827" i="33"/>
  <c r="L827" i="33"/>
  <c r="M827" i="33"/>
  <c r="O827" i="33"/>
  <c r="T827" i="33"/>
  <c r="C828" i="33"/>
  <c r="D828" i="33" s="1"/>
  <c r="F828" i="33"/>
  <c r="G828" i="33" s="1"/>
  <c r="I828" i="33"/>
  <c r="K828" i="33"/>
  <c r="M828" i="33" s="1"/>
  <c r="L828" i="33"/>
  <c r="O828" i="33"/>
  <c r="T828" i="33"/>
  <c r="C829" i="33"/>
  <c r="D829" i="33" s="1"/>
  <c r="F829" i="33"/>
  <c r="G829" i="33" s="1"/>
  <c r="I829" i="33"/>
  <c r="K829" i="33"/>
  <c r="L829" i="33"/>
  <c r="O829" i="33"/>
  <c r="T829" i="33"/>
  <c r="C830" i="33"/>
  <c r="D830" i="33" s="1"/>
  <c r="F830" i="33"/>
  <c r="I830" i="33"/>
  <c r="K830" i="33"/>
  <c r="L830" i="33"/>
  <c r="O830" i="33"/>
  <c r="T830" i="33"/>
  <c r="C835" i="33"/>
  <c r="D835" i="33" s="1"/>
  <c r="F835" i="33"/>
  <c r="G835" i="33" s="1"/>
  <c r="I835" i="33"/>
  <c r="K835" i="33"/>
  <c r="L835" i="33"/>
  <c r="M835" i="33"/>
  <c r="O835" i="33"/>
  <c r="T835" i="33"/>
  <c r="C836" i="33"/>
  <c r="D836" i="33" s="1"/>
  <c r="F836" i="33"/>
  <c r="G836" i="33" s="1"/>
  <c r="I836" i="33"/>
  <c r="K836" i="33"/>
  <c r="L836" i="33"/>
  <c r="O836" i="33"/>
  <c r="T836" i="33"/>
  <c r="C837" i="33"/>
  <c r="D837" i="33" s="1"/>
  <c r="F837" i="33"/>
  <c r="G837" i="33" s="1"/>
  <c r="I837" i="33"/>
  <c r="K837" i="33"/>
  <c r="L837" i="33"/>
  <c r="O837" i="33"/>
  <c r="T837" i="33"/>
  <c r="C838" i="33"/>
  <c r="D838" i="33" s="1"/>
  <c r="F838" i="33"/>
  <c r="I838" i="33"/>
  <c r="K838" i="33"/>
  <c r="L838" i="33"/>
  <c r="O838" i="33"/>
  <c r="T838" i="33"/>
  <c r="C839" i="33"/>
  <c r="D839" i="33" s="1"/>
  <c r="F839" i="33"/>
  <c r="G839" i="33" s="1"/>
  <c r="I839" i="33"/>
  <c r="K839" i="33"/>
  <c r="M839" i="33" s="1"/>
  <c r="L839" i="33"/>
  <c r="O839" i="33"/>
  <c r="T839" i="33"/>
  <c r="C844" i="33"/>
  <c r="D844" i="33" s="1"/>
  <c r="F844" i="33"/>
  <c r="G844" i="33" s="1"/>
  <c r="I844" i="33"/>
  <c r="K844" i="33"/>
  <c r="L844" i="33"/>
  <c r="O844" i="33"/>
  <c r="T844" i="33"/>
  <c r="C845" i="33"/>
  <c r="D845" i="33" s="1"/>
  <c r="F845" i="33"/>
  <c r="G845" i="33" s="1"/>
  <c r="I845" i="33"/>
  <c r="K845" i="33"/>
  <c r="L845" i="33"/>
  <c r="O845" i="33"/>
  <c r="T845" i="33"/>
  <c r="T805" i="33"/>
  <c r="O805" i="33"/>
  <c r="L805" i="33"/>
  <c r="K805" i="33"/>
  <c r="M805" i="33" s="1"/>
  <c r="I805" i="33"/>
  <c r="F805" i="33"/>
  <c r="G805" i="33" s="1"/>
  <c r="C805" i="33"/>
  <c r="D805" i="33" s="1"/>
  <c r="M804" i="33"/>
  <c r="A804" i="33" s="1"/>
  <c r="A803" i="33"/>
  <c r="A802" i="33"/>
  <c r="A801" i="33"/>
  <c r="C800" i="33"/>
  <c r="A800" i="33" s="1"/>
  <c r="C776" i="33"/>
  <c r="D776" i="33" s="1"/>
  <c r="F776" i="33"/>
  <c r="I776" i="33"/>
  <c r="K776" i="33"/>
  <c r="L776" i="33"/>
  <c r="O776" i="33"/>
  <c r="T776" i="33"/>
  <c r="C777" i="33"/>
  <c r="D777" i="33" s="1"/>
  <c r="F777" i="33"/>
  <c r="G777" i="33" s="1"/>
  <c r="I777" i="33"/>
  <c r="K777" i="33"/>
  <c r="L777" i="33"/>
  <c r="O777" i="33"/>
  <c r="T777" i="33"/>
  <c r="C778" i="33"/>
  <c r="D778" i="33" s="1"/>
  <c r="F778" i="33"/>
  <c r="G778" i="33" s="1"/>
  <c r="I778" i="33"/>
  <c r="K778" i="33"/>
  <c r="L778" i="33"/>
  <c r="O778" i="33"/>
  <c r="T778" i="33"/>
  <c r="C783" i="33"/>
  <c r="D783" i="33" s="1"/>
  <c r="F783" i="33"/>
  <c r="G783" i="33" s="1"/>
  <c r="I783" i="33"/>
  <c r="K783" i="33"/>
  <c r="M783" i="33" s="1"/>
  <c r="L783" i="33"/>
  <c r="O783" i="33"/>
  <c r="T783" i="33"/>
  <c r="C784" i="33"/>
  <c r="D784" i="33" s="1"/>
  <c r="F784" i="33"/>
  <c r="I784" i="33"/>
  <c r="K784" i="33"/>
  <c r="L784" i="33"/>
  <c r="O784" i="33"/>
  <c r="T784" i="33"/>
  <c r="C789" i="33"/>
  <c r="D789" i="33" s="1"/>
  <c r="F789" i="33"/>
  <c r="G789" i="33" s="1"/>
  <c r="I789" i="33"/>
  <c r="K789" i="33"/>
  <c r="M789" i="33" s="1"/>
  <c r="L789" i="33"/>
  <c r="O789" i="33"/>
  <c r="T789" i="33"/>
  <c r="C794" i="33"/>
  <c r="D794" i="33" s="1"/>
  <c r="F794" i="33"/>
  <c r="G794" i="33"/>
  <c r="I794" i="33"/>
  <c r="K794" i="33"/>
  <c r="L794" i="33"/>
  <c r="M794" i="33"/>
  <c r="O794" i="33"/>
  <c r="T794" i="33"/>
  <c r="C795" i="33"/>
  <c r="D795" i="33"/>
  <c r="F795" i="33"/>
  <c r="G795" i="33" s="1"/>
  <c r="I795" i="33"/>
  <c r="K795" i="33"/>
  <c r="L795" i="33"/>
  <c r="O795" i="33"/>
  <c r="T795" i="33"/>
  <c r="C796" i="33"/>
  <c r="D796" i="33"/>
  <c r="F796" i="33"/>
  <c r="I796" i="33"/>
  <c r="K796" i="33"/>
  <c r="L796" i="33"/>
  <c r="O796" i="33"/>
  <c r="T796" i="33"/>
  <c r="C797" i="33"/>
  <c r="D797" i="33" s="1"/>
  <c r="F797" i="33"/>
  <c r="G797" i="33" s="1"/>
  <c r="I797" i="33"/>
  <c r="K797" i="33"/>
  <c r="L797" i="33"/>
  <c r="O797" i="33"/>
  <c r="T797" i="33"/>
  <c r="C798" i="33"/>
  <c r="D798" i="33" s="1"/>
  <c r="F798" i="33"/>
  <c r="G798" i="33" s="1"/>
  <c r="I798" i="33"/>
  <c r="K798" i="33"/>
  <c r="L798" i="33"/>
  <c r="M798" i="33"/>
  <c r="O798" i="33"/>
  <c r="T798" i="33"/>
  <c r="T771" i="33"/>
  <c r="O771" i="33"/>
  <c r="L771" i="33"/>
  <c r="K771" i="33"/>
  <c r="I771" i="33"/>
  <c r="F771" i="33"/>
  <c r="G771" i="33" s="1"/>
  <c r="C771" i="33"/>
  <c r="D771" i="33" s="1"/>
  <c r="M770" i="33"/>
  <c r="A770" i="33" s="1"/>
  <c r="A769" i="33"/>
  <c r="A768" i="33"/>
  <c r="A767" i="33"/>
  <c r="C766" i="33"/>
  <c r="A766" i="33" s="1"/>
  <c r="A765" i="33"/>
  <c r="M761" i="33"/>
  <c r="A761" i="33" s="1"/>
  <c r="A760" i="33"/>
  <c r="A759" i="33"/>
  <c r="M751" i="33"/>
  <c r="A751" i="33" s="1"/>
  <c r="A750" i="33"/>
  <c r="A749" i="33"/>
  <c r="A748" i="33"/>
  <c r="M738" i="33"/>
  <c r="A738" i="33" s="1"/>
  <c r="A737" i="33"/>
  <c r="A736" i="33"/>
  <c r="A735" i="33"/>
  <c r="M724" i="33"/>
  <c r="A724" i="33" s="1"/>
  <c r="A723" i="33"/>
  <c r="A722" i="33"/>
  <c r="A721" i="33"/>
  <c r="C720" i="33"/>
  <c r="D720" i="33" s="1"/>
  <c r="F720" i="33"/>
  <c r="I720" i="33"/>
  <c r="K720" i="33"/>
  <c r="L720" i="33"/>
  <c r="O720" i="33"/>
  <c r="T720" i="33"/>
  <c r="C725" i="33"/>
  <c r="D725" i="33" s="1"/>
  <c r="F725" i="33"/>
  <c r="G725" i="33" s="1"/>
  <c r="I725" i="33"/>
  <c r="K725" i="33"/>
  <c r="M725" i="33" s="1"/>
  <c r="L725" i="33"/>
  <c r="O725" i="33"/>
  <c r="T725" i="33"/>
  <c r="C726" i="33"/>
  <c r="D726" i="33" s="1"/>
  <c r="F726" i="33"/>
  <c r="G726" i="33"/>
  <c r="I726" i="33"/>
  <c r="K726" i="33"/>
  <c r="M726" i="33" s="1"/>
  <c r="L726" i="33"/>
  <c r="O726" i="33"/>
  <c r="T726" i="33"/>
  <c r="C727" i="33"/>
  <c r="D727" i="33"/>
  <c r="F727" i="33"/>
  <c r="G727" i="33" s="1"/>
  <c r="I727" i="33"/>
  <c r="K727" i="33"/>
  <c r="L727" i="33"/>
  <c r="O727" i="33"/>
  <c r="T727" i="33"/>
  <c r="C728" i="33"/>
  <c r="D728" i="33"/>
  <c r="F728" i="33"/>
  <c r="I728" i="33"/>
  <c r="K728" i="33"/>
  <c r="L728" i="33"/>
  <c r="O728" i="33"/>
  <c r="T728" i="33"/>
  <c r="C729" i="33"/>
  <c r="D729" i="33" s="1"/>
  <c r="F729" i="33"/>
  <c r="G729" i="33" s="1"/>
  <c r="I729" i="33"/>
  <c r="K729" i="33"/>
  <c r="L729" i="33"/>
  <c r="O729" i="33"/>
  <c r="T729" i="33"/>
  <c r="C730" i="33"/>
  <c r="D730" i="33" s="1"/>
  <c r="F730" i="33"/>
  <c r="G730" i="33" s="1"/>
  <c r="I730" i="33"/>
  <c r="K730" i="33"/>
  <c r="L730" i="33"/>
  <c r="O730" i="33"/>
  <c r="T730" i="33"/>
  <c r="C731" i="33"/>
  <c r="D731" i="33" s="1"/>
  <c r="F731" i="33"/>
  <c r="G731" i="33" s="1"/>
  <c r="I731" i="33"/>
  <c r="K731" i="33"/>
  <c r="L731" i="33"/>
  <c r="O731" i="33"/>
  <c r="T731" i="33"/>
  <c r="C732" i="33"/>
  <c r="D732" i="33" s="1"/>
  <c r="F732" i="33"/>
  <c r="I732" i="33"/>
  <c r="K732" i="33"/>
  <c r="L732" i="33"/>
  <c r="O732" i="33"/>
  <c r="T732" i="33"/>
  <c r="C733" i="33"/>
  <c r="D733" i="33" s="1"/>
  <c r="F733" i="33"/>
  <c r="G733" i="33" s="1"/>
  <c r="I733" i="33"/>
  <c r="K733" i="33"/>
  <c r="M733" i="33" s="1"/>
  <c r="A733" i="33" s="1"/>
  <c r="L733" i="33"/>
  <c r="O733" i="33"/>
  <c r="T733" i="33"/>
  <c r="C734" i="33"/>
  <c r="D734" i="33" s="1"/>
  <c r="F734" i="33"/>
  <c r="G734" i="33" s="1"/>
  <c r="I734" i="33"/>
  <c r="K734" i="33"/>
  <c r="L734" i="33"/>
  <c r="M734" i="33"/>
  <c r="O734" i="33"/>
  <c r="T734" i="33"/>
  <c r="C739" i="33"/>
  <c r="D739" i="33" s="1"/>
  <c r="F739" i="33"/>
  <c r="G739" i="33" s="1"/>
  <c r="I739" i="33"/>
  <c r="K739" i="33"/>
  <c r="L739" i="33"/>
  <c r="O739" i="33"/>
  <c r="T739" i="33"/>
  <c r="C740" i="33"/>
  <c r="D740" i="33" s="1"/>
  <c r="F740" i="33"/>
  <c r="I740" i="33"/>
  <c r="K740" i="33"/>
  <c r="M740" i="33" s="1"/>
  <c r="L740" i="33"/>
  <c r="O740" i="33"/>
  <c r="T740" i="33"/>
  <c r="C741" i="33"/>
  <c r="D741" i="33" s="1"/>
  <c r="F741" i="33"/>
  <c r="G741" i="33" s="1"/>
  <c r="I741" i="33"/>
  <c r="K741" i="33"/>
  <c r="L741" i="33"/>
  <c r="M741" i="33"/>
  <c r="O741" i="33"/>
  <c r="T741" i="33"/>
  <c r="C742" i="33"/>
  <c r="D742" i="33" s="1"/>
  <c r="F742" i="33"/>
  <c r="G742" i="33" s="1"/>
  <c r="I742" i="33"/>
  <c r="K742" i="33"/>
  <c r="L742" i="33"/>
  <c r="O742" i="33"/>
  <c r="T742" i="33"/>
  <c r="C743" i="33"/>
  <c r="D743" i="33" s="1"/>
  <c r="F743" i="33"/>
  <c r="G743" i="33" s="1"/>
  <c r="I743" i="33"/>
  <c r="K743" i="33"/>
  <c r="L743" i="33"/>
  <c r="O743" i="33"/>
  <c r="T743" i="33"/>
  <c r="C744" i="33"/>
  <c r="D744" i="33" s="1"/>
  <c r="F744" i="33"/>
  <c r="I744" i="33"/>
  <c r="K744" i="33"/>
  <c r="L744" i="33"/>
  <c r="O744" i="33"/>
  <c r="T744" i="33"/>
  <c r="C745" i="33"/>
  <c r="D745" i="33" s="1"/>
  <c r="F745" i="33"/>
  <c r="G745" i="33" s="1"/>
  <c r="I745" i="33"/>
  <c r="K745" i="33"/>
  <c r="M745" i="33" s="1"/>
  <c r="L745" i="33"/>
  <c r="O745" i="33"/>
  <c r="T745" i="33"/>
  <c r="C746" i="33"/>
  <c r="D746" i="33" s="1"/>
  <c r="F746" i="33"/>
  <c r="G746" i="33" s="1"/>
  <c r="I746" i="33"/>
  <c r="K746" i="33"/>
  <c r="L746" i="33"/>
  <c r="O746" i="33"/>
  <c r="T746" i="33"/>
  <c r="C747" i="33"/>
  <c r="D747" i="33" s="1"/>
  <c r="F747" i="33"/>
  <c r="G747" i="33" s="1"/>
  <c r="I747" i="33"/>
  <c r="K747" i="33"/>
  <c r="L747" i="33"/>
  <c r="O747" i="33"/>
  <c r="T747" i="33"/>
  <c r="C752" i="33"/>
  <c r="D752" i="33" s="1"/>
  <c r="F752" i="33"/>
  <c r="I752" i="33"/>
  <c r="K752" i="33"/>
  <c r="L752" i="33"/>
  <c r="O752" i="33"/>
  <c r="T752" i="33"/>
  <c r="C753" i="33"/>
  <c r="D753" i="33" s="1"/>
  <c r="F753" i="33"/>
  <c r="G753" i="33" s="1"/>
  <c r="I753" i="33"/>
  <c r="K753" i="33"/>
  <c r="L753" i="33"/>
  <c r="O753" i="33"/>
  <c r="T753" i="33"/>
  <c r="C754" i="33"/>
  <c r="D754" i="33" s="1"/>
  <c r="F754" i="33"/>
  <c r="G754" i="33" s="1"/>
  <c r="I754" i="33"/>
  <c r="K754" i="33"/>
  <c r="L754" i="33"/>
  <c r="O754" i="33"/>
  <c r="T754" i="33"/>
  <c r="C755" i="33"/>
  <c r="D755" i="33" s="1"/>
  <c r="F755" i="33"/>
  <c r="G755" i="33" s="1"/>
  <c r="I755" i="33"/>
  <c r="K755" i="33"/>
  <c r="M755" i="33" s="1"/>
  <c r="L755" i="33"/>
  <c r="O755" i="33"/>
  <c r="T755" i="33"/>
  <c r="C756" i="33"/>
  <c r="D756" i="33" s="1"/>
  <c r="F756" i="33"/>
  <c r="I756" i="33"/>
  <c r="K756" i="33"/>
  <c r="L756" i="33"/>
  <c r="O756" i="33"/>
  <c r="T756" i="33"/>
  <c r="C757" i="33"/>
  <c r="D757" i="33" s="1"/>
  <c r="F757" i="33"/>
  <c r="G757" i="33" s="1"/>
  <c r="I757" i="33"/>
  <c r="K757" i="33"/>
  <c r="M757" i="33" s="1"/>
  <c r="L757" i="33"/>
  <c r="O757" i="33"/>
  <c r="T757" i="33"/>
  <c r="C762" i="33"/>
  <c r="D762" i="33" s="1"/>
  <c r="F762" i="33"/>
  <c r="G762" i="33"/>
  <c r="I762" i="33"/>
  <c r="K762" i="33"/>
  <c r="L762" i="33"/>
  <c r="M762" i="33"/>
  <c r="O762" i="33"/>
  <c r="T762" i="33"/>
  <c r="C763" i="33"/>
  <c r="D763" i="33"/>
  <c r="F763" i="33"/>
  <c r="G763" i="33" s="1"/>
  <c r="I763" i="33"/>
  <c r="K763" i="33"/>
  <c r="L763" i="33"/>
  <c r="O763" i="33"/>
  <c r="T763" i="33"/>
  <c r="C764" i="33"/>
  <c r="D764" i="33"/>
  <c r="F764" i="33"/>
  <c r="I764" i="33"/>
  <c r="K764" i="33"/>
  <c r="L764" i="33"/>
  <c r="O764" i="33"/>
  <c r="T764" i="33"/>
  <c r="T719" i="33"/>
  <c r="O719" i="33"/>
  <c r="L719" i="33"/>
  <c r="M719" i="33" s="1"/>
  <c r="K719" i="33"/>
  <c r="I719" i="33"/>
  <c r="F719" i="33"/>
  <c r="G719" i="33" s="1"/>
  <c r="C719" i="33"/>
  <c r="D719" i="33" s="1"/>
  <c r="M718" i="33"/>
  <c r="A718" i="33" s="1"/>
  <c r="A717" i="33"/>
  <c r="A716" i="33"/>
  <c r="A715" i="33"/>
  <c r="C714" i="33"/>
  <c r="A714" i="33" s="1"/>
  <c r="M707" i="33"/>
  <c r="A707" i="33" s="1"/>
  <c r="A706" i="33"/>
  <c r="A705" i="33"/>
  <c r="M697" i="33"/>
  <c r="A697" i="33" s="1"/>
  <c r="A696" i="33"/>
  <c r="A695" i="33"/>
  <c r="A694" i="33"/>
  <c r="M691" i="33"/>
  <c r="A691" i="33" s="1"/>
  <c r="A690" i="33"/>
  <c r="A689" i="33"/>
  <c r="A688" i="33"/>
  <c r="M675" i="33"/>
  <c r="A675" i="33" s="1"/>
  <c r="A674" i="33"/>
  <c r="A673" i="33"/>
  <c r="A672" i="33"/>
  <c r="C670" i="33"/>
  <c r="D670" i="33" s="1"/>
  <c r="F670" i="33"/>
  <c r="I670" i="33"/>
  <c r="K670" i="33"/>
  <c r="L670" i="33"/>
  <c r="O670" i="33"/>
  <c r="T670" i="33"/>
  <c r="C671" i="33"/>
  <c r="D671" i="33" s="1"/>
  <c r="F671" i="33"/>
  <c r="G671" i="33" s="1"/>
  <c r="I671" i="33"/>
  <c r="K671" i="33"/>
  <c r="M671" i="33" s="1"/>
  <c r="L671" i="33"/>
  <c r="O671" i="33"/>
  <c r="T671" i="33"/>
  <c r="C676" i="33"/>
  <c r="D676" i="33" s="1"/>
  <c r="F676" i="33"/>
  <c r="G676" i="33" s="1"/>
  <c r="I676" i="33"/>
  <c r="K676" i="33"/>
  <c r="L676" i="33"/>
  <c r="O676" i="33"/>
  <c r="T676" i="33"/>
  <c r="C677" i="33"/>
  <c r="D677" i="33" s="1"/>
  <c r="F677" i="33"/>
  <c r="G677" i="33" s="1"/>
  <c r="I677" i="33"/>
  <c r="K677" i="33"/>
  <c r="L677" i="33"/>
  <c r="O677" i="33"/>
  <c r="T677" i="33"/>
  <c r="C678" i="33"/>
  <c r="D678" i="33" s="1"/>
  <c r="F678" i="33"/>
  <c r="I678" i="33"/>
  <c r="K678" i="33"/>
  <c r="L678" i="33"/>
  <c r="O678" i="33"/>
  <c r="T678" i="33"/>
  <c r="C679" i="33"/>
  <c r="D679" i="33" s="1"/>
  <c r="F679" i="33"/>
  <c r="G679" i="33" s="1"/>
  <c r="I679" i="33"/>
  <c r="K679" i="33"/>
  <c r="L679" i="33"/>
  <c r="O679" i="33"/>
  <c r="T679" i="33"/>
  <c r="C680" i="33"/>
  <c r="D680" i="33" s="1"/>
  <c r="F680" i="33"/>
  <c r="G680" i="33" s="1"/>
  <c r="I680" i="33"/>
  <c r="K680" i="33"/>
  <c r="L680" i="33"/>
  <c r="O680" i="33"/>
  <c r="T680" i="33"/>
  <c r="C681" i="33"/>
  <c r="D681" i="33" s="1"/>
  <c r="F681" i="33"/>
  <c r="G681" i="33" s="1"/>
  <c r="I681" i="33"/>
  <c r="K681" i="33"/>
  <c r="L681" i="33"/>
  <c r="O681" i="33"/>
  <c r="T681" i="33"/>
  <c r="C682" i="33"/>
  <c r="D682" i="33" s="1"/>
  <c r="F682" i="33"/>
  <c r="I682" i="33"/>
  <c r="K682" i="33"/>
  <c r="L682" i="33"/>
  <c r="O682" i="33"/>
  <c r="T682" i="33"/>
  <c r="C683" i="33"/>
  <c r="D683" i="33" s="1"/>
  <c r="F683" i="33"/>
  <c r="G683" i="33" s="1"/>
  <c r="I683" i="33"/>
  <c r="K683" i="33"/>
  <c r="L683" i="33"/>
  <c r="O683" i="33"/>
  <c r="T683" i="33"/>
  <c r="C684" i="33"/>
  <c r="D684" i="33" s="1"/>
  <c r="F684" i="33"/>
  <c r="G684" i="33"/>
  <c r="I684" i="33"/>
  <c r="K684" i="33"/>
  <c r="L684" i="33"/>
  <c r="M684" i="33"/>
  <c r="O684" i="33"/>
  <c r="T684" i="33"/>
  <c r="C685" i="33"/>
  <c r="D685" i="33"/>
  <c r="F685" i="33"/>
  <c r="G685" i="33" s="1"/>
  <c r="I685" i="33"/>
  <c r="K685" i="33"/>
  <c r="L685" i="33"/>
  <c r="O685" i="33"/>
  <c r="T685" i="33"/>
  <c r="C686" i="33"/>
  <c r="D686" i="33"/>
  <c r="F686" i="33"/>
  <c r="I686" i="33"/>
  <c r="K686" i="33"/>
  <c r="L686" i="33"/>
  <c r="O686" i="33"/>
  <c r="T686" i="33"/>
  <c r="C687" i="33"/>
  <c r="D687" i="33" s="1"/>
  <c r="F687" i="33"/>
  <c r="G687" i="33" s="1"/>
  <c r="I687" i="33"/>
  <c r="K687" i="33"/>
  <c r="L687" i="33"/>
  <c r="O687" i="33"/>
  <c r="T687" i="33"/>
  <c r="C692" i="33"/>
  <c r="D692" i="33" s="1"/>
  <c r="F692" i="33"/>
  <c r="G692" i="33" s="1"/>
  <c r="I692" i="33"/>
  <c r="K692" i="33"/>
  <c r="L692" i="33"/>
  <c r="O692" i="33"/>
  <c r="T692" i="33"/>
  <c r="C693" i="33"/>
  <c r="D693" i="33" s="1"/>
  <c r="F693" i="33"/>
  <c r="G693" i="33" s="1"/>
  <c r="I693" i="33"/>
  <c r="K693" i="33"/>
  <c r="L693" i="33"/>
  <c r="O693" i="33"/>
  <c r="T693" i="33"/>
  <c r="C698" i="33"/>
  <c r="D698" i="33" s="1"/>
  <c r="F698" i="33"/>
  <c r="I698" i="33"/>
  <c r="K698" i="33"/>
  <c r="L698" i="33"/>
  <c r="O698" i="33"/>
  <c r="T698" i="33"/>
  <c r="C699" i="33"/>
  <c r="D699" i="33" s="1"/>
  <c r="F699" i="33"/>
  <c r="G699" i="33" s="1"/>
  <c r="I699" i="33"/>
  <c r="K699" i="33"/>
  <c r="M699" i="33" s="1"/>
  <c r="L699" i="33"/>
  <c r="O699" i="33"/>
  <c r="T699" i="33"/>
  <c r="C700" i="33"/>
  <c r="D700" i="33" s="1"/>
  <c r="F700" i="33"/>
  <c r="G700" i="33" s="1"/>
  <c r="I700" i="33"/>
  <c r="K700" i="33"/>
  <c r="L700" i="33"/>
  <c r="O700" i="33"/>
  <c r="T700" i="33"/>
  <c r="C701" i="33"/>
  <c r="D701" i="33" s="1"/>
  <c r="F701" i="33"/>
  <c r="G701" i="33" s="1"/>
  <c r="I701" i="33"/>
  <c r="K701" i="33"/>
  <c r="L701" i="33"/>
  <c r="O701" i="33"/>
  <c r="T701" i="33"/>
  <c r="C702" i="33"/>
  <c r="D702" i="33" s="1"/>
  <c r="F702" i="33"/>
  <c r="I702" i="33"/>
  <c r="K702" i="33"/>
  <c r="L702" i="33"/>
  <c r="O702" i="33"/>
  <c r="T702" i="33"/>
  <c r="C703" i="33"/>
  <c r="D703" i="33" s="1"/>
  <c r="F703" i="33"/>
  <c r="G703" i="33" s="1"/>
  <c r="I703" i="33"/>
  <c r="K703" i="33"/>
  <c r="L703" i="33"/>
  <c r="M703" i="33"/>
  <c r="O703" i="33"/>
  <c r="T703" i="33"/>
  <c r="C709" i="33"/>
  <c r="D709" i="33" s="1"/>
  <c r="F709" i="33"/>
  <c r="G709" i="33" s="1"/>
  <c r="I709" i="33"/>
  <c r="K709" i="33"/>
  <c r="L709" i="33"/>
  <c r="M709" i="33"/>
  <c r="O709" i="33"/>
  <c r="T709" i="33"/>
  <c r="C710" i="33"/>
  <c r="D710" i="33" s="1"/>
  <c r="F710" i="33"/>
  <c r="G710" i="33" s="1"/>
  <c r="I710" i="33"/>
  <c r="K710" i="33"/>
  <c r="L710" i="33"/>
  <c r="O710" i="33"/>
  <c r="T710" i="33"/>
  <c r="C711" i="33"/>
  <c r="D711" i="33" s="1"/>
  <c r="F711" i="33"/>
  <c r="I711" i="33"/>
  <c r="K711" i="33"/>
  <c r="L711" i="33"/>
  <c r="O711" i="33"/>
  <c r="T711" i="33"/>
  <c r="C712" i="33"/>
  <c r="D712" i="33" s="1"/>
  <c r="F712" i="33"/>
  <c r="G712" i="33" s="1"/>
  <c r="I712" i="33"/>
  <c r="K712" i="33"/>
  <c r="L712" i="33"/>
  <c r="M712" i="33"/>
  <c r="O712" i="33"/>
  <c r="T712" i="33"/>
  <c r="C708" i="33"/>
  <c r="D708" i="33" s="1"/>
  <c r="F708" i="33"/>
  <c r="G708" i="33" s="1"/>
  <c r="I708" i="33"/>
  <c r="K708" i="33"/>
  <c r="L708" i="33"/>
  <c r="O708" i="33"/>
  <c r="T708" i="33"/>
  <c r="T669" i="33"/>
  <c r="O669" i="33"/>
  <c r="L669" i="33"/>
  <c r="K669" i="33"/>
  <c r="I669" i="33"/>
  <c r="F669" i="33"/>
  <c r="G669" i="33" s="1"/>
  <c r="C669" i="33"/>
  <c r="D669" i="33" s="1"/>
  <c r="M668" i="33"/>
  <c r="A668" i="33" s="1"/>
  <c r="A667" i="33"/>
  <c r="A666" i="33"/>
  <c r="A665" i="33"/>
  <c r="C664" i="33"/>
  <c r="A664" i="33" s="1"/>
  <c r="M653" i="33"/>
  <c r="A653" i="33" s="1"/>
  <c r="A652" i="33"/>
  <c r="A651" i="33"/>
  <c r="M635" i="33"/>
  <c r="A635" i="33" s="1"/>
  <c r="A634" i="33"/>
  <c r="A633" i="33"/>
  <c r="A632" i="33"/>
  <c r="M622" i="33"/>
  <c r="A622" i="33" s="1"/>
  <c r="A621" i="33"/>
  <c r="A620" i="33"/>
  <c r="A619" i="33"/>
  <c r="M605" i="33"/>
  <c r="A605" i="33" s="1"/>
  <c r="A604" i="33"/>
  <c r="A603" i="33"/>
  <c r="A602" i="33"/>
  <c r="C594" i="33"/>
  <c r="D594" i="33" s="1"/>
  <c r="F594" i="33"/>
  <c r="I594" i="33"/>
  <c r="K594" i="33"/>
  <c r="M594" i="33" s="1"/>
  <c r="L594" i="33"/>
  <c r="O594" i="33"/>
  <c r="T594" i="33"/>
  <c r="C595" i="33"/>
  <c r="D595" i="33" s="1"/>
  <c r="F595" i="33"/>
  <c r="G595" i="33" s="1"/>
  <c r="I595" i="33"/>
  <c r="K595" i="33"/>
  <c r="L595" i="33"/>
  <c r="M595" i="33"/>
  <c r="O595" i="33"/>
  <c r="T595" i="33"/>
  <c r="C596" i="33"/>
  <c r="D596" i="33" s="1"/>
  <c r="F596" i="33"/>
  <c r="G596" i="33"/>
  <c r="I596" i="33"/>
  <c r="K596" i="33"/>
  <c r="M596" i="33" s="1"/>
  <c r="L596" i="33"/>
  <c r="O596" i="33"/>
  <c r="T596" i="33"/>
  <c r="C597" i="33"/>
  <c r="D597" i="33" s="1"/>
  <c r="F597" i="33"/>
  <c r="G597" i="33" s="1"/>
  <c r="I597" i="33"/>
  <c r="K597" i="33"/>
  <c r="L597" i="33"/>
  <c r="O597" i="33"/>
  <c r="T597" i="33"/>
  <c r="C598" i="33"/>
  <c r="D598" i="33" s="1"/>
  <c r="F598" i="33"/>
  <c r="I598" i="33"/>
  <c r="K598" i="33"/>
  <c r="L598" i="33"/>
  <c r="O598" i="33"/>
  <c r="T598" i="33"/>
  <c r="C599" i="33"/>
  <c r="D599" i="33" s="1"/>
  <c r="F599" i="33"/>
  <c r="G599" i="33" s="1"/>
  <c r="I599" i="33"/>
  <c r="K599" i="33"/>
  <c r="L599" i="33"/>
  <c r="O599" i="33"/>
  <c r="T599" i="33"/>
  <c r="C600" i="33"/>
  <c r="D600" i="33" s="1"/>
  <c r="F600" i="33"/>
  <c r="G600" i="33" s="1"/>
  <c r="I600" i="33"/>
  <c r="K600" i="33"/>
  <c r="L600" i="33"/>
  <c r="O600" i="33"/>
  <c r="T600" i="33"/>
  <c r="C601" i="33"/>
  <c r="D601" i="33" s="1"/>
  <c r="F601" i="33"/>
  <c r="G601" i="33" s="1"/>
  <c r="I601" i="33"/>
  <c r="K601" i="33"/>
  <c r="L601" i="33"/>
  <c r="O601" i="33"/>
  <c r="T601" i="33"/>
  <c r="C606" i="33"/>
  <c r="D606" i="33" s="1"/>
  <c r="F606" i="33"/>
  <c r="I606" i="33"/>
  <c r="K606" i="33"/>
  <c r="L606" i="33"/>
  <c r="O606" i="33"/>
  <c r="T606" i="33"/>
  <c r="C607" i="33"/>
  <c r="D607" i="33" s="1"/>
  <c r="F607" i="33"/>
  <c r="G607" i="33" s="1"/>
  <c r="I607" i="33"/>
  <c r="K607" i="33"/>
  <c r="L607" i="33"/>
  <c r="M607" i="33"/>
  <c r="O607" i="33"/>
  <c r="T607" i="33"/>
  <c r="C608" i="33"/>
  <c r="D608" i="33" s="1"/>
  <c r="F608" i="33"/>
  <c r="G608" i="33" s="1"/>
  <c r="I608" i="33"/>
  <c r="K608" i="33"/>
  <c r="L608" i="33"/>
  <c r="O608" i="33"/>
  <c r="T608" i="33"/>
  <c r="C609" i="33"/>
  <c r="D609" i="33" s="1"/>
  <c r="F609" i="33"/>
  <c r="G609" i="33" s="1"/>
  <c r="I609" i="33"/>
  <c r="K609" i="33"/>
  <c r="L609" i="33"/>
  <c r="O609" i="33"/>
  <c r="T609" i="33"/>
  <c r="C610" i="33"/>
  <c r="D610" i="33" s="1"/>
  <c r="F610" i="33"/>
  <c r="I610" i="33"/>
  <c r="K610" i="33"/>
  <c r="L610" i="33"/>
  <c r="O610" i="33"/>
  <c r="T610" i="33"/>
  <c r="C611" i="33"/>
  <c r="D611" i="33" s="1"/>
  <c r="F611" i="33"/>
  <c r="G611" i="33" s="1"/>
  <c r="I611" i="33"/>
  <c r="K611" i="33"/>
  <c r="L611" i="33"/>
  <c r="M611" i="33"/>
  <c r="O611" i="33"/>
  <c r="T611" i="33"/>
  <c r="C612" i="33"/>
  <c r="D612" i="33" s="1"/>
  <c r="F612" i="33"/>
  <c r="G612" i="33" s="1"/>
  <c r="I612" i="33"/>
  <c r="K612" i="33"/>
  <c r="L612" i="33"/>
  <c r="O612" i="33"/>
  <c r="T612" i="33"/>
  <c r="C613" i="33"/>
  <c r="D613" i="33" s="1"/>
  <c r="F613" i="33"/>
  <c r="G613" i="33" s="1"/>
  <c r="I613" i="33"/>
  <c r="K613" i="33"/>
  <c r="L613" i="33"/>
  <c r="O613" i="33"/>
  <c r="T613" i="33"/>
  <c r="C614" i="33"/>
  <c r="D614" i="33" s="1"/>
  <c r="F614" i="33"/>
  <c r="I614" i="33"/>
  <c r="K614" i="33"/>
  <c r="L614" i="33"/>
  <c r="M614" i="33"/>
  <c r="O614" i="33"/>
  <c r="T614" i="33"/>
  <c r="C615" i="33"/>
  <c r="D615" i="33" s="1"/>
  <c r="F615" i="33"/>
  <c r="G615" i="33" s="1"/>
  <c r="I615" i="33"/>
  <c r="K615" i="33"/>
  <c r="L615" i="33"/>
  <c r="O615" i="33"/>
  <c r="T615" i="33"/>
  <c r="C616" i="33"/>
  <c r="D616" i="33" s="1"/>
  <c r="F616" i="33"/>
  <c r="G616" i="33" s="1"/>
  <c r="I616" i="33"/>
  <c r="K616" i="33"/>
  <c r="L616" i="33"/>
  <c r="O616" i="33"/>
  <c r="T616" i="33"/>
  <c r="C617" i="33"/>
  <c r="D617" i="33" s="1"/>
  <c r="F617" i="33"/>
  <c r="G617" i="33" s="1"/>
  <c r="I617" i="33"/>
  <c r="K617" i="33"/>
  <c r="L617" i="33"/>
  <c r="O617" i="33"/>
  <c r="T617" i="33"/>
  <c r="C618" i="33"/>
  <c r="D618" i="33" s="1"/>
  <c r="F618" i="33"/>
  <c r="I618" i="33"/>
  <c r="K618" i="33"/>
  <c r="L618" i="33"/>
  <c r="O618" i="33"/>
  <c r="T618" i="33"/>
  <c r="C623" i="33"/>
  <c r="D623" i="33" s="1"/>
  <c r="F623" i="33"/>
  <c r="G623" i="33" s="1"/>
  <c r="I623" i="33"/>
  <c r="K623" i="33"/>
  <c r="L623" i="33"/>
  <c r="O623" i="33"/>
  <c r="T623" i="33"/>
  <c r="C624" i="33"/>
  <c r="D624" i="33" s="1"/>
  <c r="F624" i="33"/>
  <c r="G624" i="33" s="1"/>
  <c r="I624" i="33"/>
  <c r="K624" i="33"/>
  <c r="L624" i="33"/>
  <c r="O624" i="33"/>
  <c r="T624" i="33"/>
  <c r="C625" i="33"/>
  <c r="D625" i="33" s="1"/>
  <c r="F625" i="33"/>
  <c r="G625" i="33" s="1"/>
  <c r="I625" i="33"/>
  <c r="K625" i="33"/>
  <c r="L625" i="33"/>
  <c r="O625" i="33"/>
  <c r="T625" i="33"/>
  <c r="C626" i="33"/>
  <c r="D626" i="33" s="1"/>
  <c r="F626" i="33"/>
  <c r="I626" i="33"/>
  <c r="K626" i="33"/>
  <c r="L626" i="33"/>
  <c r="O626" i="33"/>
  <c r="T626" i="33"/>
  <c r="C627" i="33"/>
  <c r="D627" i="33" s="1"/>
  <c r="F627" i="33"/>
  <c r="G627" i="33" s="1"/>
  <c r="I627" i="33"/>
  <c r="K627" i="33"/>
  <c r="L627" i="33"/>
  <c r="O627" i="33"/>
  <c r="T627" i="33"/>
  <c r="C628" i="33"/>
  <c r="D628" i="33" s="1"/>
  <c r="F628" i="33"/>
  <c r="G628" i="33" s="1"/>
  <c r="I628" i="33"/>
  <c r="K628" i="33"/>
  <c r="L628" i="33"/>
  <c r="O628" i="33"/>
  <c r="T628" i="33"/>
  <c r="C629" i="33"/>
  <c r="D629" i="33" s="1"/>
  <c r="F629" i="33"/>
  <c r="G629" i="33" s="1"/>
  <c r="I629" i="33"/>
  <c r="K629" i="33"/>
  <c r="L629" i="33"/>
  <c r="O629" i="33"/>
  <c r="T629" i="33"/>
  <c r="C630" i="33"/>
  <c r="D630" i="33" s="1"/>
  <c r="F630" i="33"/>
  <c r="I630" i="33"/>
  <c r="K630" i="33"/>
  <c r="L630" i="33"/>
  <c r="O630" i="33"/>
  <c r="T630" i="33"/>
  <c r="C631" i="33"/>
  <c r="D631" i="33" s="1"/>
  <c r="F631" i="33"/>
  <c r="G631" i="33" s="1"/>
  <c r="I631" i="33"/>
  <c r="K631" i="33"/>
  <c r="M631" i="33" s="1"/>
  <c r="L631" i="33"/>
  <c r="O631" i="33"/>
  <c r="T631" i="33"/>
  <c r="C636" i="33"/>
  <c r="D636" i="33" s="1"/>
  <c r="F636" i="33"/>
  <c r="G636" i="33" s="1"/>
  <c r="I636" i="33"/>
  <c r="K636" i="33"/>
  <c r="L636" i="33"/>
  <c r="O636" i="33"/>
  <c r="T636" i="33"/>
  <c r="C637" i="33"/>
  <c r="D637" i="33" s="1"/>
  <c r="F637" i="33"/>
  <c r="G637" i="33" s="1"/>
  <c r="I637" i="33"/>
  <c r="K637" i="33"/>
  <c r="L637" i="33"/>
  <c r="M637" i="33"/>
  <c r="O637" i="33"/>
  <c r="T637" i="33"/>
  <c r="C638" i="33"/>
  <c r="D638" i="33" s="1"/>
  <c r="F638" i="33"/>
  <c r="I638" i="33"/>
  <c r="K638" i="33"/>
  <c r="L638" i="33"/>
  <c r="M638" i="33"/>
  <c r="O638" i="33"/>
  <c r="T638" i="33"/>
  <c r="C639" i="33"/>
  <c r="D639" i="33" s="1"/>
  <c r="F639" i="33"/>
  <c r="G639" i="33" s="1"/>
  <c r="I639" i="33"/>
  <c r="K639" i="33"/>
  <c r="L639" i="33"/>
  <c r="O639" i="33"/>
  <c r="T639" i="33"/>
  <c r="C640" i="33"/>
  <c r="D640" i="33" s="1"/>
  <c r="F640" i="33"/>
  <c r="G640" i="33" s="1"/>
  <c r="I640" i="33"/>
  <c r="K640" i="33"/>
  <c r="L640" i="33"/>
  <c r="O640" i="33"/>
  <c r="T640" i="33"/>
  <c r="C641" i="33"/>
  <c r="D641" i="33" s="1"/>
  <c r="F641" i="33"/>
  <c r="G641" i="33" s="1"/>
  <c r="I641" i="33"/>
  <c r="K641" i="33"/>
  <c r="L641" i="33"/>
  <c r="O641" i="33"/>
  <c r="T641" i="33"/>
  <c r="C642" i="33"/>
  <c r="D642" i="33" s="1"/>
  <c r="F642" i="33"/>
  <c r="I642" i="33"/>
  <c r="K642" i="33"/>
  <c r="L642" i="33"/>
  <c r="O642" i="33"/>
  <c r="T642" i="33"/>
  <c r="C643" i="33"/>
  <c r="D643" i="33" s="1"/>
  <c r="F643" i="33"/>
  <c r="G643" i="33" s="1"/>
  <c r="I643" i="33"/>
  <c r="K643" i="33"/>
  <c r="L643" i="33"/>
  <c r="O643" i="33"/>
  <c r="T643" i="33"/>
  <c r="C644" i="33"/>
  <c r="D644" i="33" s="1"/>
  <c r="F644" i="33"/>
  <c r="G644" i="33" s="1"/>
  <c r="I644" i="33"/>
  <c r="K644" i="33"/>
  <c r="L644" i="33"/>
  <c r="M644" i="33"/>
  <c r="O644" i="33"/>
  <c r="T644" i="33"/>
  <c r="C645" i="33"/>
  <c r="D645" i="33" s="1"/>
  <c r="F645" i="33"/>
  <c r="G645" i="33" s="1"/>
  <c r="I645" i="33"/>
  <c r="K645" i="33"/>
  <c r="L645" i="33"/>
  <c r="O645" i="33"/>
  <c r="T645" i="33"/>
  <c r="C646" i="33"/>
  <c r="D646" i="33" s="1"/>
  <c r="F646" i="33"/>
  <c r="I646" i="33"/>
  <c r="K646" i="33"/>
  <c r="L646" i="33"/>
  <c r="M646" i="33"/>
  <c r="O646" i="33"/>
  <c r="T646" i="33"/>
  <c r="C647" i="33"/>
  <c r="D647" i="33" s="1"/>
  <c r="F647" i="33"/>
  <c r="G647" i="33" s="1"/>
  <c r="I647" i="33"/>
  <c r="K647" i="33"/>
  <c r="L647" i="33"/>
  <c r="O647" i="33"/>
  <c r="T647" i="33"/>
  <c r="C648" i="33"/>
  <c r="D648" i="33" s="1"/>
  <c r="F648" i="33"/>
  <c r="G648" i="33" s="1"/>
  <c r="I648" i="33"/>
  <c r="K648" i="33"/>
  <c r="L648" i="33"/>
  <c r="O648" i="33"/>
  <c r="T648" i="33"/>
  <c r="C649" i="33"/>
  <c r="D649" i="33" s="1"/>
  <c r="F649" i="33"/>
  <c r="G649" i="33" s="1"/>
  <c r="I649" i="33"/>
  <c r="K649" i="33"/>
  <c r="L649" i="33"/>
  <c r="M649" i="33"/>
  <c r="O649" i="33"/>
  <c r="T649" i="33"/>
  <c r="C654" i="33"/>
  <c r="D654" i="33" s="1"/>
  <c r="F654" i="33"/>
  <c r="I654" i="33"/>
  <c r="K654" i="33"/>
  <c r="L654" i="33"/>
  <c r="M654" i="33"/>
  <c r="O654" i="33"/>
  <c r="T654" i="33"/>
  <c r="C655" i="33"/>
  <c r="D655" i="33" s="1"/>
  <c r="F655" i="33"/>
  <c r="G655" i="33" s="1"/>
  <c r="I655" i="33"/>
  <c r="K655" i="33"/>
  <c r="L655" i="33"/>
  <c r="M655" i="33"/>
  <c r="O655" i="33"/>
  <c r="T655" i="33"/>
  <c r="C656" i="33"/>
  <c r="D656" i="33" s="1"/>
  <c r="F656" i="33"/>
  <c r="G656" i="33" s="1"/>
  <c r="I656" i="33"/>
  <c r="K656" i="33"/>
  <c r="L656" i="33"/>
  <c r="O656" i="33"/>
  <c r="T656" i="33"/>
  <c r="C657" i="33"/>
  <c r="D657" i="33" s="1"/>
  <c r="F657" i="33"/>
  <c r="G657" i="33" s="1"/>
  <c r="I657" i="33"/>
  <c r="K657" i="33"/>
  <c r="L657" i="33"/>
  <c r="O657" i="33"/>
  <c r="T657" i="33"/>
  <c r="C659" i="33"/>
  <c r="D659" i="33" s="1"/>
  <c r="F659" i="33"/>
  <c r="I659" i="33"/>
  <c r="K659" i="33"/>
  <c r="L659" i="33"/>
  <c r="M659" i="33"/>
  <c r="O659" i="33"/>
  <c r="T659" i="33"/>
  <c r="C660" i="33"/>
  <c r="D660" i="33" s="1"/>
  <c r="F660" i="33"/>
  <c r="G660" i="33" s="1"/>
  <c r="I660" i="33"/>
  <c r="K660" i="33"/>
  <c r="L660" i="33"/>
  <c r="M660" i="33"/>
  <c r="O660" i="33"/>
  <c r="T660" i="33"/>
  <c r="C661" i="33"/>
  <c r="D661" i="33" s="1"/>
  <c r="F661" i="33"/>
  <c r="G661" i="33" s="1"/>
  <c r="I661" i="33"/>
  <c r="K661" i="33"/>
  <c r="L661" i="33"/>
  <c r="O661" i="33"/>
  <c r="T661" i="33"/>
  <c r="C662" i="33"/>
  <c r="D662" i="33" s="1"/>
  <c r="F662" i="33"/>
  <c r="G662" i="33" s="1"/>
  <c r="I662" i="33"/>
  <c r="K662" i="33"/>
  <c r="L662" i="33"/>
  <c r="M662" i="33"/>
  <c r="O662" i="33"/>
  <c r="T662" i="33"/>
  <c r="C658" i="33"/>
  <c r="D658" i="33" s="1"/>
  <c r="F658" i="33"/>
  <c r="I658" i="33"/>
  <c r="K658" i="33"/>
  <c r="L658" i="33"/>
  <c r="M658" i="33"/>
  <c r="O658" i="33"/>
  <c r="T658" i="33"/>
  <c r="T593" i="33"/>
  <c r="O593" i="33"/>
  <c r="L593" i="33"/>
  <c r="K593" i="33"/>
  <c r="I593" i="33"/>
  <c r="F593" i="33"/>
  <c r="G593" i="33" s="1"/>
  <c r="C593" i="33"/>
  <c r="M592" i="33"/>
  <c r="A592" i="33" s="1"/>
  <c r="A591" i="33"/>
  <c r="A590" i="33"/>
  <c r="A589" i="33"/>
  <c r="C588" i="33"/>
  <c r="A588" i="33" s="1"/>
  <c r="A587" i="33"/>
  <c r="M577" i="33"/>
  <c r="A577" i="33" s="1"/>
  <c r="A576" i="33"/>
  <c r="A575" i="33"/>
  <c r="M561" i="33"/>
  <c r="A561" i="33" s="1"/>
  <c r="A560" i="33"/>
  <c r="A559" i="33"/>
  <c r="A558" i="33"/>
  <c r="M545" i="33"/>
  <c r="A545" i="33" s="1"/>
  <c r="A544" i="33"/>
  <c r="A543" i="33"/>
  <c r="A542" i="33"/>
  <c r="M525" i="33"/>
  <c r="A525" i="33" s="1"/>
  <c r="A524" i="33"/>
  <c r="A523" i="33"/>
  <c r="A522" i="33"/>
  <c r="C512" i="33"/>
  <c r="F512" i="33"/>
  <c r="G512" i="33" s="1"/>
  <c r="I512" i="33"/>
  <c r="K512" i="33"/>
  <c r="L512" i="33"/>
  <c r="O512" i="33"/>
  <c r="T512" i="33"/>
  <c r="C513" i="33"/>
  <c r="D513" i="33" s="1"/>
  <c r="F513" i="33"/>
  <c r="G513" i="33" s="1"/>
  <c r="I513" i="33"/>
  <c r="K513" i="33"/>
  <c r="L513" i="33"/>
  <c r="O513" i="33"/>
  <c r="T513" i="33"/>
  <c r="C514" i="33"/>
  <c r="D514" i="33" s="1"/>
  <c r="F514" i="33"/>
  <c r="G514" i="33" s="1"/>
  <c r="I514" i="33"/>
  <c r="K514" i="33"/>
  <c r="L514" i="33"/>
  <c r="M514" i="33"/>
  <c r="O514" i="33"/>
  <c r="T514" i="33"/>
  <c r="C515" i="33"/>
  <c r="F515" i="33"/>
  <c r="G515" i="33"/>
  <c r="I515" i="33"/>
  <c r="K515" i="33"/>
  <c r="L515" i="33"/>
  <c r="O515" i="33"/>
  <c r="T515" i="33"/>
  <c r="C516" i="33"/>
  <c r="D516" i="33" s="1"/>
  <c r="F516" i="33"/>
  <c r="G516" i="33" s="1"/>
  <c r="I516" i="33"/>
  <c r="K516" i="33"/>
  <c r="L516" i="33"/>
  <c r="M516" i="33"/>
  <c r="O516" i="33"/>
  <c r="T516" i="33"/>
  <c r="C517" i="33"/>
  <c r="D517" i="33" s="1"/>
  <c r="F517" i="33"/>
  <c r="G517" i="33" s="1"/>
  <c r="I517" i="33"/>
  <c r="K517" i="33"/>
  <c r="L517" i="33"/>
  <c r="O517" i="33"/>
  <c r="T517" i="33"/>
  <c r="C518" i="33"/>
  <c r="D518" i="33" s="1"/>
  <c r="F518" i="33"/>
  <c r="G518" i="33"/>
  <c r="I518" i="33"/>
  <c r="K518" i="33"/>
  <c r="L518" i="33"/>
  <c r="O518" i="33"/>
  <c r="T518" i="33"/>
  <c r="C519" i="33"/>
  <c r="F519" i="33"/>
  <c r="G519" i="33" s="1"/>
  <c r="I519" i="33"/>
  <c r="K519" i="33"/>
  <c r="L519" i="33"/>
  <c r="M519" i="33"/>
  <c r="O519" i="33"/>
  <c r="T519" i="33"/>
  <c r="C520" i="33"/>
  <c r="F520" i="33"/>
  <c r="G520" i="33"/>
  <c r="I520" i="33"/>
  <c r="K520" i="33"/>
  <c r="L520" i="33"/>
  <c r="M520" i="33"/>
  <c r="O520" i="33"/>
  <c r="T520" i="33"/>
  <c r="C521" i="33"/>
  <c r="D521" i="33"/>
  <c r="F521" i="33"/>
  <c r="G521" i="33" s="1"/>
  <c r="I521" i="33"/>
  <c r="K521" i="33"/>
  <c r="L521" i="33"/>
  <c r="O521" i="33"/>
  <c r="T521" i="33"/>
  <c r="C526" i="33"/>
  <c r="D526" i="33"/>
  <c r="F526" i="33"/>
  <c r="G526" i="33" s="1"/>
  <c r="I526" i="33"/>
  <c r="K526" i="33"/>
  <c r="L526" i="33"/>
  <c r="M526" i="33"/>
  <c r="O526" i="33"/>
  <c r="T526" i="33"/>
  <c r="C527" i="33"/>
  <c r="F527" i="33"/>
  <c r="G527" i="33" s="1"/>
  <c r="I527" i="33"/>
  <c r="K527" i="33"/>
  <c r="L527" i="33"/>
  <c r="O527" i="33"/>
  <c r="T527" i="33"/>
  <c r="C528" i="33"/>
  <c r="D528" i="33" s="1"/>
  <c r="F528" i="33"/>
  <c r="G528" i="33" s="1"/>
  <c r="I528" i="33"/>
  <c r="K528" i="33"/>
  <c r="L528" i="33"/>
  <c r="M528" i="33"/>
  <c r="O528" i="33"/>
  <c r="T528" i="33"/>
  <c r="C529" i="33"/>
  <c r="D529" i="33" s="1"/>
  <c r="F529" i="33"/>
  <c r="G529" i="33" s="1"/>
  <c r="I529" i="33"/>
  <c r="K529" i="33"/>
  <c r="L529" i="33"/>
  <c r="M529" i="33"/>
  <c r="O529" i="33"/>
  <c r="T529" i="33"/>
  <c r="C530" i="33"/>
  <c r="D530" i="33" s="1"/>
  <c r="F530" i="33"/>
  <c r="G530" i="33" s="1"/>
  <c r="I530" i="33"/>
  <c r="K530" i="33"/>
  <c r="L530" i="33"/>
  <c r="O530" i="33"/>
  <c r="T530" i="33"/>
  <c r="C531" i="33"/>
  <c r="F531" i="33"/>
  <c r="G531" i="33" s="1"/>
  <c r="I531" i="33"/>
  <c r="K531" i="33"/>
  <c r="L531" i="33"/>
  <c r="O531" i="33"/>
  <c r="T531" i="33"/>
  <c r="C532" i="33"/>
  <c r="D532" i="33" s="1"/>
  <c r="F532" i="33"/>
  <c r="G532" i="33" s="1"/>
  <c r="I532" i="33"/>
  <c r="K532" i="33"/>
  <c r="L532" i="33"/>
  <c r="O532" i="33"/>
  <c r="T532" i="33"/>
  <c r="C533" i="33"/>
  <c r="D533" i="33" s="1"/>
  <c r="F533" i="33"/>
  <c r="G533" i="33" s="1"/>
  <c r="I533" i="33"/>
  <c r="K533" i="33"/>
  <c r="L533" i="33"/>
  <c r="O533" i="33"/>
  <c r="T533" i="33"/>
  <c r="C534" i="33"/>
  <c r="D534" i="33" s="1"/>
  <c r="F534" i="33"/>
  <c r="G534" i="33" s="1"/>
  <c r="I534" i="33"/>
  <c r="K534" i="33"/>
  <c r="M534" i="33" s="1"/>
  <c r="L534" i="33"/>
  <c r="O534" i="33"/>
  <c r="T534" i="33"/>
  <c r="C535" i="33"/>
  <c r="F535" i="33"/>
  <c r="G535" i="33" s="1"/>
  <c r="I535" i="33"/>
  <c r="K535" i="33"/>
  <c r="L535" i="33"/>
  <c r="M535" i="33"/>
  <c r="O535" i="33"/>
  <c r="T535" i="33"/>
  <c r="C536" i="33"/>
  <c r="F536" i="33"/>
  <c r="G536" i="33" s="1"/>
  <c r="I536" i="33"/>
  <c r="K536" i="33"/>
  <c r="L536" i="33"/>
  <c r="O536" i="33"/>
  <c r="T536" i="33"/>
  <c r="C537" i="33"/>
  <c r="F537" i="33"/>
  <c r="G537" i="33" s="1"/>
  <c r="I537" i="33"/>
  <c r="K537" i="33"/>
  <c r="L537" i="33"/>
  <c r="M537" i="33"/>
  <c r="O537" i="33"/>
  <c r="T537" i="33"/>
  <c r="C538" i="33"/>
  <c r="D538" i="33" s="1"/>
  <c r="F538" i="33"/>
  <c r="G538" i="33" s="1"/>
  <c r="I538" i="33"/>
  <c r="K538" i="33"/>
  <c r="L538" i="33"/>
  <c r="O538" i="33"/>
  <c r="T538" i="33"/>
  <c r="C539" i="33"/>
  <c r="D539" i="33" s="1"/>
  <c r="F539" i="33"/>
  <c r="G539" i="33" s="1"/>
  <c r="I539" i="33"/>
  <c r="K539" i="33"/>
  <c r="L539" i="33"/>
  <c r="M539" i="33"/>
  <c r="O539" i="33"/>
  <c r="T539" i="33"/>
  <c r="C540" i="33"/>
  <c r="D540" i="33" s="1"/>
  <c r="F540" i="33"/>
  <c r="G540" i="33" s="1"/>
  <c r="I540" i="33"/>
  <c r="K540" i="33"/>
  <c r="L540" i="33"/>
  <c r="O540" i="33"/>
  <c r="T540" i="33"/>
  <c r="C541" i="33"/>
  <c r="D541" i="33" s="1"/>
  <c r="F541" i="33"/>
  <c r="G541" i="33" s="1"/>
  <c r="I541" i="33"/>
  <c r="K541" i="33"/>
  <c r="L541" i="33"/>
  <c r="O541" i="33"/>
  <c r="T541" i="33"/>
  <c r="C546" i="33"/>
  <c r="D546" i="33" s="1"/>
  <c r="F546" i="33"/>
  <c r="G546" i="33" s="1"/>
  <c r="I546" i="33"/>
  <c r="K546" i="33"/>
  <c r="L546" i="33"/>
  <c r="M546" i="33"/>
  <c r="O546" i="33"/>
  <c r="T546" i="33"/>
  <c r="C547" i="33"/>
  <c r="D547" i="33" s="1"/>
  <c r="F547" i="33"/>
  <c r="G547" i="33" s="1"/>
  <c r="I547" i="33"/>
  <c r="K547" i="33"/>
  <c r="L547" i="33"/>
  <c r="M547" i="33"/>
  <c r="O547" i="33"/>
  <c r="T547" i="33"/>
  <c r="C548" i="33"/>
  <c r="D548" i="33" s="1"/>
  <c r="F548" i="33"/>
  <c r="G548" i="33" s="1"/>
  <c r="I548" i="33"/>
  <c r="K548" i="33"/>
  <c r="L548" i="33"/>
  <c r="O548" i="33"/>
  <c r="T548" i="33"/>
  <c r="C549" i="33"/>
  <c r="D549" i="33" s="1"/>
  <c r="F549" i="33"/>
  <c r="G549" i="33" s="1"/>
  <c r="I549" i="33"/>
  <c r="K549" i="33"/>
  <c r="L549" i="33"/>
  <c r="O549" i="33"/>
  <c r="T549" i="33"/>
  <c r="C550" i="33"/>
  <c r="D550" i="33" s="1"/>
  <c r="F550" i="33"/>
  <c r="G550" i="33" s="1"/>
  <c r="I550" i="33"/>
  <c r="K550" i="33"/>
  <c r="L550" i="33"/>
  <c r="O550" i="33"/>
  <c r="T550" i="33"/>
  <c r="C551" i="33"/>
  <c r="D551" i="33" s="1"/>
  <c r="F551" i="33"/>
  <c r="G551" i="33" s="1"/>
  <c r="I551" i="33"/>
  <c r="K551" i="33"/>
  <c r="L551" i="33"/>
  <c r="O551" i="33"/>
  <c r="T551" i="33"/>
  <c r="C552" i="33"/>
  <c r="D552" i="33" s="1"/>
  <c r="F552" i="33"/>
  <c r="G552" i="33" s="1"/>
  <c r="I552" i="33"/>
  <c r="K552" i="33"/>
  <c r="L552" i="33"/>
  <c r="O552" i="33"/>
  <c r="T552" i="33"/>
  <c r="C553" i="33"/>
  <c r="D553" i="33" s="1"/>
  <c r="F553" i="33"/>
  <c r="G553" i="33" s="1"/>
  <c r="I553" i="33"/>
  <c r="K553" i="33"/>
  <c r="L553" i="33"/>
  <c r="O553" i="33"/>
  <c r="T553" i="33"/>
  <c r="C554" i="33"/>
  <c r="D554" i="33" s="1"/>
  <c r="F554" i="33"/>
  <c r="G554" i="33" s="1"/>
  <c r="I554" i="33"/>
  <c r="K554" i="33"/>
  <c r="L554" i="33"/>
  <c r="O554" i="33"/>
  <c r="T554" i="33"/>
  <c r="C555" i="33"/>
  <c r="D555" i="33" s="1"/>
  <c r="F555" i="33"/>
  <c r="G555" i="33" s="1"/>
  <c r="I555" i="33"/>
  <c r="K555" i="33"/>
  <c r="L555" i="33"/>
  <c r="O555" i="33"/>
  <c r="T555" i="33"/>
  <c r="C556" i="33"/>
  <c r="D556" i="33" s="1"/>
  <c r="F556" i="33"/>
  <c r="G556" i="33" s="1"/>
  <c r="I556" i="33"/>
  <c r="K556" i="33"/>
  <c r="L556" i="33"/>
  <c r="O556" i="33"/>
  <c r="T556" i="33"/>
  <c r="C557" i="33"/>
  <c r="D557" i="33" s="1"/>
  <c r="F557" i="33"/>
  <c r="G557" i="33" s="1"/>
  <c r="I557" i="33"/>
  <c r="K557" i="33"/>
  <c r="L557" i="33"/>
  <c r="O557" i="33"/>
  <c r="T557" i="33"/>
  <c r="C562" i="33"/>
  <c r="D562" i="33" s="1"/>
  <c r="F562" i="33"/>
  <c r="G562" i="33" s="1"/>
  <c r="I562" i="33"/>
  <c r="K562" i="33"/>
  <c r="L562" i="33"/>
  <c r="O562" i="33"/>
  <c r="T562" i="33"/>
  <c r="C563" i="33"/>
  <c r="D563" i="33" s="1"/>
  <c r="F563" i="33"/>
  <c r="G563" i="33" s="1"/>
  <c r="I563" i="33"/>
  <c r="K563" i="33"/>
  <c r="L563" i="33"/>
  <c r="O563" i="33"/>
  <c r="T563" i="33"/>
  <c r="C564" i="33"/>
  <c r="F564" i="33"/>
  <c r="G564" i="33" s="1"/>
  <c r="I564" i="33"/>
  <c r="K564" i="33"/>
  <c r="L564" i="33"/>
  <c r="M564" i="33"/>
  <c r="O564" i="33"/>
  <c r="T564" i="33"/>
  <c r="C565" i="33"/>
  <c r="D565" i="33" s="1"/>
  <c r="F565" i="33"/>
  <c r="G565" i="33" s="1"/>
  <c r="I565" i="33"/>
  <c r="K565" i="33"/>
  <c r="L565" i="33"/>
  <c r="O565" i="33"/>
  <c r="T565" i="33"/>
  <c r="C566" i="33"/>
  <c r="D566" i="33" s="1"/>
  <c r="F566" i="33"/>
  <c r="G566" i="33" s="1"/>
  <c r="I566" i="33"/>
  <c r="K566" i="33"/>
  <c r="L566" i="33"/>
  <c r="O566" i="33"/>
  <c r="T566" i="33"/>
  <c r="C567" i="33"/>
  <c r="D567" i="33" s="1"/>
  <c r="F567" i="33"/>
  <c r="G567" i="33" s="1"/>
  <c r="I567" i="33"/>
  <c r="K567" i="33"/>
  <c r="L567" i="33"/>
  <c r="O567" i="33"/>
  <c r="T567" i="33"/>
  <c r="C568" i="33"/>
  <c r="D568" i="33"/>
  <c r="F568" i="33"/>
  <c r="G568" i="33" s="1"/>
  <c r="I568" i="33"/>
  <c r="K568" i="33"/>
  <c r="L568" i="33"/>
  <c r="O568" i="33"/>
  <c r="T568" i="33"/>
  <c r="C569" i="33"/>
  <c r="D569" i="33" s="1"/>
  <c r="F569" i="33"/>
  <c r="G569" i="33" s="1"/>
  <c r="I569" i="33"/>
  <c r="K569" i="33"/>
  <c r="L569" i="33"/>
  <c r="O569" i="33"/>
  <c r="T569" i="33"/>
  <c r="C570" i="33"/>
  <c r="D570" i="33" s="1"/>
  <c r="F570" i="33"/>
  <c r="G570" i="33" s="1"/>
  <c r="I570" i="33"/>
  <c r="K570" i="33"/>
  <c r="L570" i="33"/>
  <c r="M570" i="33"/>
  <c r="O570" i="33"/>
  <c r="T570" i="33"/>
  <c r="C571" i="33"/>
  <c r="F571" i="33"/>
  <c r="G571" i="33"/>
  <c r="I571" i="33"/>
  <c r="K571" i="33"/>
  <c r="L571" i="33"/>
  <c r="M571" i="33"/>
  <c r="O571" i="33"/>
  <c r="T571" i="33"/>
  <c r="C572" i="33"/>
  <c r="D572" i="33"/>
  <c r="F572" i="33"/>
  <c r="G572" i="33" s="1"/>
  <c r="I572" i="33"/>
  <c r="K572" i="33"/>
  <c r="L572" i="33"/>
  <c r="M572" i="33"/>
  <c r="O572" i="33"/>
  <c r="T572" i="33"/>
  <c r="C573" i="33"/>
  <c r="D573" i="33" s="1"/>
  <c r="F573" i="33"/>
  <c r="G573" i="33" s="1"/>
  <c r="I573" i="33"/>
  <c r="K573" i="33"/>
  <c r="L573" i="33"/>
  <c r="M573" i="33"/>
  <c r="O573" i="33"/>
  <c r="T573" i="33"/>
  <c r="C578" i="33"/>
  <c r="D578" i="33" s="1"/>
  <c r="F578" i="33"/>
  <c r="G578" i="33" s="1"/>
  <c r="I578" i="33"/>
  <c r="K578" i="33"/>
  <c r="L578" i="33"/>
  <c r="O578" i="33"/>
  <c r="T578" i="33"/>
  <c r="C579" i="33"/>
  <c r="F579" i="33"/>
  <c r="G579" i="33" s="1"/>
  <c r="I579" i="33"/>
  <c r="K579" i="33"/>
  <c r="L579" i="33"/>
  <c r="O579" i="33"/>
  <c r="T579" i="33"/>
  <c r="C580" i="33"/>
  <c r="F580" i="33"/>
  <c r="G580" i="33"/>
  <c r="I580" i="33"/>
  <c r="K580" i="33"/>
  <c r="L580" i="33"/>
  <c r="O580" i="33"/>
  <c r="T580" i="33"/>
  <c r="C581" i="33"/>
  <c r="D581" i="33" s="1"/>
  <c r="F581" i="33"/>
  <c r="G581" i="33" s="1"/>
  <c r="I581" i="33"/>
  <c r="K581" i="33"/>
  <c r="L581" i="33"/>
  <c r="O581" i="33"/>
  <c r="T581" i="33"/>
  <c r="C582" i="33"/>
  <c r="D582" i="33" s="1"/>
  <c r="F582" i="33"/>
  <c r="G582" i="33" s="1"/>
  <c r="I582" i="33"/>
  <c r="K582" i="33"/>
  <c r="L582" i="33"/>
  <c r="O582" i="33"/>
  <c r="T582" i="33"/>
  <c r="C583" i="33"/>
  <c r="F583" i="33"/>
  <c r="G583" i="33" s="1"/>
  <c r="I583" i="33"/>
  <c r="K583" i="33"/>
  <c r="L583" i="33"/>
  <c r="O583" i="33"/>
  <c r="T583" i="33"/>
  <c r="C584" i="33"/>
  <c r="D584" i="33" s="1"/>
  <c r="F584" i="33"/>
  <c r="G584" i="33" s="1"/>
  <c r="I584" i="33"/>
  <c r="K584" i="33"/>
  <c r="L584" i="33"/>
  <c r="M584" i="33"/>
  <c r="O584" i="33"/>
  <c r="T584" i="33"/>
  <c r="C585" i="33"/>
  <c r="D585" i="33" s="1"/>
  <c r="F585" i="33"/>
  <c r="G585" i="33" s="1"/>
  <c r="I585" i="33"/>
  <c r="K585" i="33"/>
  <c r="L585" i="33"/>
  <c r="M585" i="33"/>
  <c r="O585" i="33"/>
  <c r="T585" i="33"/>
  <c r="C586" i="33"/>
  <c r="D586" i="33" s="1"/>
  <c r="F586" i="33"/>
  <c r="G586" i="33" s="1"/>
  <c r="I586" i="33"/>
  <c r="K586" i="33"/>
  <c r="L586" i="33"/>
  <c r="M586" i="33"/>
  <c r="O586" i="33"/>
  <c r="T586" i="33"/>
  <c r="T511" i="33"/>
  <c r="O511" i="33"/>
  <c r="L511" i="33"/>
  <c r="K511" i="33"/>
  <c r="I511" i="33"/>
  <c r="F511" i="33"/>
  <c r="G511" i="33" s="1"/>
  <c r="C511" i="33"/>
  <c r="D511" i="33" s="1"/>
  <c r="M510" i="33"/>
  <c r="A510" i="33" s="1"/>
  <c r="A509" i="33"/>
  <c r="A508" i="33"/>
  <c r="A507" i="33"/>
  <c r="C506" i="33"/>
  <c r="A506" i="33" s="1"/>
  <c r="A505" i="33"/>
  <c r="M495" i="33"/>
  <c r="A495" i="33" s="1"/>
  <c r="A494" i="33"/>
  <c r="A493" i="33"/>
  <c r="M482" i="33"/>
  <c r="A482" i="33" s="1"/>
  <c r="A481" i="33"/>
  <c r="A480" i="33"/>
  <c r="A479" i="33"/>
  <c r="M465" i="33"/>
  <c r="A465" i="33" s="1"/>
  <c r="A464" i="33"/>
  <c r="A463" i="33"/>
  <c r="A462" i="33"/>
  <c r="M451" i="33"/>
  <c r="A451" i="33" s="1"/>
  <c r="A450" i="33"/>
  <c r="A449" i="33"/>
  <c r="A448" i="33"/>
  <c r="C438" i="33"/>
  <c r="D438" i="33" s="1"/>
  <c r="F438" i="33"/>
  <c r="G438" i="33" s="1"/>
  <c r="I438" i="33"/>
  <c r="K438" i="33"/>
  <c r="L438" i="33"/>
  <c r="O438" i="33"/>
  <c r="T438" i="33"/>
  <c r="C439" i="33"/>
  <c r="D439" i="33" s="1"/>
  <c r="F439" i="33"/>
  <c r="G439" i="33" s="1"/>
  <c r="I439" i="33"/>
  <c r="K439" i="33"/>
  <c r="L439" i="33"/>
  <c r="M439" i="33"/>
  <c r="O439" i="33"/>
  <c r="T439" i="33"/>
  <c r="C440" i="33"/>
  <c r="D440" i="33" s="1"/>
  <c r="F440" i="33"/>
  <c r="G440" i="33" s="1"/>
  <c r="I440" i="33"/>
  <c r="K440" i="33"/>
  <c r="L440" i="33"/>
  <c r="M440" i="33"/>
  <c r="O440" i="33"/>
  <c r="T440" i="33"/>
  <c r="C441" i="33"/>
  <c r="F441" i="33"/>
  <c r="G441" i="33"/>
  <c r="I441" i="33"/>
  <c r="K441" i="33"/>
  <c r="L441" i="33"/>
  <c r="O441" i="33"/>
  <c r="T441" i="33"/>
  <c r="C442" i="33"/>
  <c r="D442" i="33" s="1"/>
  <c r="F442" i="33"/>
  <c r="G442" i="33" s="1"/>
  <c r="I442" i="33"/>
  <c r="K442" i="33"/>
  <c r="L442" i="33"/>
  <c r="O442" i="33"/>
  <c r="T442" i="33"/>
  <c r="C443" i="33"/>
  <c r="D443" i="33" s="1"/>
  <c r="F443" i="33"/>
  <c r="G443" i="33" s="1"/>
  <c r="I443" i="33"/>
  <c r="K443" i="33"/>
  <c r="L443" i="33"/>
  <c r="O443" i="33"/>
  <c r="T443" i="33"/>
  <c r="C444" i="33"/>
  <c r="D444" i="33" s="1"/>
  <c r="F444" i="33"/>
  <c r="G444" i="33" s="1"/>
  <c r="I444" i="33"/>
  <c r="K444" i="33"/>
  <c r="L444" i="33"/>
  <c r="M444" i="33"/>
  <c r="O444" i="33"/>
  <c r="T444" i="33"/>
  <c r="C445" i="33"/>
  <c r="D445" i="33" s="1"/>
  <c r="F445" i="33"/>
  <c r="G445" i="33" s="1"/>
  <c r="I445" i="33"/>
  <c r="K445" i="33"/>
  <c r="L445" i="33"/>
  <c r="M445" i="33"/>
  <c r="O445" i="33"/>
  <c r="T445" i="33"/>
  <c r="C446" i="33"/>
  <c r="D446" i="33" s="1"/>
  <c r="F446" i="33"/>
  <c r="G446" i="33" s="1"/>
  <c r="I446" i="33"/>
  <c r="K446" i="33"/>
  <c r="L446" i="33"/>
  <c r="M446" i="33"/>
  <c r="O446" i="33"/>
  <c r="T446" i="33"/>
  <c r="C447" i="33"/>
  <c r="D447" i="33" s="1"/>
  <c r="F447" i="33"/>
  <c r="G447" i="33" s="1"/>
  <c r="I447" i="33"/>
  <c r="K447" i="33"/>
  <c r="L447" i="33"/>
  <c r="M447" i="33"/>
  <c r="O447" i="33"/>
  <c r="T447" i="33"/>
  <c r="C452" i="33"/>
  <c r="D452" i="33" s="1"/>
  <c r="F452" i="33"/>
  <c r="G452" i="33" s="1"/>
  <c r="I452" i="33"/>
  <c r="K452" i="33"/>
  <c r="L452" i="33"/>
  <c r="O452" i="33"/>
  <c r="T452" i="33"/>
  <c r="C453" i="33"/>
  <c r="F453" i="33"/>
  <c r="G453" i="33" s="1"/>
  <c r="I453" i="33"/>
  <c r="K453" i="33"/>
  <c r="L453" i="33"/>
  <c r="M453" i="33"/>
  <c r="O453" i="33"/>
  <c r="T453" i="33"/>
  <c r="C454" i="33"/>
  <c r="D454" i="33" s="1"/>
  <c r="F454" i="33"/>
  <c r="G454" i="33" s="1"/>
  <c r="I454" i="33"/>
  <c r="K454" i="33"/>
  <c r="L454" i="33"/>
  <c r="O454" i="33"/>
  <c r="T454" i="33"/>
  <c r="C455" i="33"/>
  <c r="D455" i="33" s="1"/>
  <c r="F455" i="33"/>
  <c r="G455" i="33" s="1"/>
  <c r="I455" i="33"/>
  <c r="K455" i="33"/>
  <c r="L455" i="33"/>
  <c r="O455" i="33"/>
  <c r="T455" i="33"/>
  <c r="C456" i="33"/>
  <c r="D456" i="33" s="1"/>
  <c r="F456" i="33"/>
  <c r="G456" i="33" s="1"/>
  <c r="I456" i="33"/>
  <c r="K456" i="33"/>
  <c r="L456" i="33"/>
  <c r="O456" i="33"/>
  <c r="T456" i="33"/>
  <c r="C457" i="33"/>
  <c r="D457" i="33" s="1"/>
  <c r="F457" i="33"/>
  <c r="G457" i="33" s="1"/>
  <c r="I457" i="33"/>
  <c r="K457" i="33"/>
  <c r="M457" i="33" s="1"/>
  <c r="L457" i="33"/>
  <c r="O457" i="33"/>
  <c r="T457" i="33"/>
  <c r="C458" i="33"/>
  <c r="D458" i="33" s="1"/>
  <c r="F458" i="33"/>
  <c r="G458" i="33" s="1"/>
  <c r="I458" i="33"/>
  <c r="K458" i="33"/>
  <c r="L458" i="33"/>
  <c r="O458" i="33"/>
  <c r="T458" i="33"/>
  <c r="C459" i="33"/>
  <c r="D459" i="33" s="1"/>
  <c r="F459" i="33"/>
  <c r="G459" i="33" s="1"/>
  <c r="I459" i="33"/>
  <c r="K459" i="33"/>
  <c r="L459" i="33"/>
  <c r="O459" i="33"/>
  <c r="T459" i="33"/>
  <c r="C460" i="33"/>
  <c r="D460" i="33" s="1"/>
  <c r="F460" i="33"/>
  <c r="G460" i="33" s="1"/>
  <c r="I460" i="33"/>
  <c r="K460" i="33"/>
  <c r="L460" i="33"/>
  <c r="M460" i="33"/>
  <c r="O460" i="33"/>
  <c r="T460" i="33"/>
  <c r="C461" i="33"/>
  <c r="D461" i="33" s="1"/>
  <c r="F461" i="33"/>
  <c r="G461" i="33" s="1"/>
  <c r="I461" i="33"/>
  <c r="K461" i="33"/>
  <c r="L461" i="33"/>
  <c r="O461" i="33"/>
  <c r="T461" i="33"/>
  <c r="C466" i="33"/>
  <c r="D466" i="33" s="1"/>
  <c r="F466" i="33"/>
  <c r="G466" i="33" s="1"/>
  <c r="I466" i="33"/>
  <c r="K466" i="33"/>
  <c r="L466" i="33"/>
  <c r="M466" i="33"/>
  <c r="O466" i="33"/>
  <c r="T466" i="33"/>
  <c r="C467" i="33"/>
  <c r="D467" i="33" s="1"/>
  <c r="F467" i="33"/>
  <c r="G467" i="33" s="1"/>
  <c r="I467" i="33"/>
  <c r="K467" i="33"/>
  <c r="L467" i="33"/>
  <c r="O467" i="33"/>
  <c r="T467" i="33"/>
  <c r="C468" i="33"/>
  <c r="D468" i="33" s="1"/>
  <c r="F468" i="33"/>
  <c r="G468" i="33" s="1"/>
  <c r="I468" i="33"/>
  <c r="K468" i="33"/>
  <c r="L468" i="33"/>
  <c r="O468" i="33"/>
  <c r="T468" i="33"/>
  <c r="C469" i="33"/>
  <c r="D469" i="33" s="1"/>
  <c r="F469" i="33"/>
  <c r="G469" i="33" s="1"/>
  <c r="I469" i="33"/>
  <c r="K469" i="33"/>
  <c r="L469" i="33"/>
  <c r="O469" i="33"/>
  <c r="T469" i="33"/>
  <c r="C470" i="33"/>
  <c r="D470" i="33" s="1"/>
  <c r="F470" i="33"/>
  <c r="G470" i="33" s="1"/>
  <c r="I470" i="33"/>
  <c r="K470" i="33"/>
  <c r="L470" i="33"/>
  <c r="O470" i="33"/>
  <c r="T470" i="33"/>
  <c r="C471" i="33"/>
  <c r="D471" i="33" s="1"/>
  <c r="F471" i="33"/>
  <c r="G471" i="33" s="1"/>
  <c r="I471" i="33"/>
  <c r="K471" i="33"/>
  <c r="L471" i="33"/>
  <c r="O471" i="33"/>
  <c r="T471" i="33"/>
  <c r="C472" i="33"/>
  <c r="D472" i="33" s="1"/>
  <c r="F472" i="33"/>
  <c r="G472" i="33"/>
  <c r="I472" i="33"/>
  <c r="K472" i="33"/>
  <c r="M472" i="33" s="1"/>
  <c r="L472" i="33"/>
  <c r="O472" i="33"/>
  <c r="T472" i="33"/>
  <c r="C473" i="33"/>
  <c r="D473" i="33" s="1"/>
  <c r="F473" i="33"/>
  <c r="G473" i="33" s="1"/>
  <c r="I473" i="33"/>
  <c r="K473" i="33"/>
  <c r="L473" i="33"/>
  <c r="O473" i="33"/>
  <c r="T473" i="33"/>
  <c r="C474" i="33"/>
  <c r="D474" i="33" s="1"/>
  <c r="F474" i="33"/>
  <c r="G474" i="33" s="1"/>
  <c r="I474" i="33"/>
  <c r="K474" i="33"/>
  <c r="L474" i="33"/>
  <c r="O474" i="33"/>
  <c r="T474" i="33"/>
  <c r="C475" i="33"/>
  <c r="D475" i="33" s="1"/>
  <c r="F475" i="33"/>
  <c r="G475" i="33" s="1"/>
  <c r="I475" i="33"/>
  <c r="K475" i="33"/>
  <c r="L475" i="33"/>
  <c r="O475" i="33"/>
  <c r="T475" i="33"/>
  <c r="C476" i="33"/>
  <c r="D476" i="33" s="1"/>
  <c r="F476" i="33"/>
  <c r="G476" i="33" s="1"/>
  <c r="I476" i="33"/>
  <c r="K476" i="33"/>
  <c r="L476" i="33"/>
  <c r="O476" i="33"/>
  <c r="T476" i="33"/>
  <c r="C477" i="33"/>
  <c r="F477" i="33"/>
  <c r="G477" i="33" s="1"/>
  <c r="I477" i="33"/>
  <c r="K477" i="33"/>
  <c r="L477" i="33"/>
  <c r="O477" i="33"/>
  <c r="T477" i="33"/>
  <c r="C478" i="33"/>
  <c r="D478" i="33" s="1"/>
  <c r="F478" i="33"/>
  <c r="G478" i="33" s="1"/>
  <c r="I478" i="33"/>
  <c r="K478" i="33"/>
  <c r="L478" i="33"/>
  <c r="O478" i="33"/>
  <c r="T478" i="33"/>
  <c r="C483" i="33"/>
  <c r="D483" i="33" s="1"/>
  <c r="F483" i="33"/>
  <c r="G483" i="33" s="1"/>
  <c r="I483" i="33"/>
  <c r="K483" i="33"/>
  <c r="L483" i="33"/>
  <c r="O483" i="33"/>
  <c r="T483" i="33"/>
  <c r="C484" i="33"/>
  <c r="D484" i="33" s="1"/>
  <c r="F484" i="33"/>
  <c r="G484" i="33" s="1"/>
  <c r="I484" i="33"/>
  <c r="K484" i="33"/>
  <c r="L484" i="33"/>
  <c r="O484" i="33"/>
  <c r="T484" i="33"/>
  <c r="C485" i="33"/>
  <c r="D485" i="33" s="1"/>
  <c r="F485" i="33"/>
  <c r="G485" i="33" s="1"/>
  <c r="I485" i="33"/>
  <c r="K485" i="33"/>
  <c r="L485" i="33"/>
  <c r="O485" i="33"/>
  <c r="T485" i="33"/>
  <c r="C486" i="33"/>
  <c r="D486" i="33" s="1"/>
  <c r="F486" i="33"/>
  <c r="G486" i="33" s="1"/>
  <c r="I486" i="33"/>
  <c r="K486" i="33"/>
  <c r="L486" i="33"/>
  <c r="O486" i="33"/>
  <c r="T486" i="33"/>
  <c r="C487" i="33"/>
  <c r="D487" i="33" s="1"/>
  <c r="F487" i="33"/>
  <c r="G487" i="33" s="1"/>
  <c r="I487" i="33"/>
  <c r="K487" i="33"/>
  <c r="L487" i="33"/>
  <c r="O487" i="33"/>
  <c r="T487" i="33"/>
  <c r="C488" i="33"/>
  <c r="D488" i="33" s="1"/>
  <c r="F488" i="33"/>
  <c r="G488" i="33" s="1"/>
  <c r="I488" i="33"/>
  <c r="K488" i="33"/>
  <c r="L488" i="33"/>
  <c r="O488" i="33"/>
  <c r="T488" i="33"/>
  <c r="C489" i="33"/>
  <c r="D489" i="33" s="1"/>
  <c r="F489" i="33"/>
  <c r="G489" i="33" s="1"/>
  <c r="I489" i="33"/>
  <c r="K489" i="33"/>
  <c r="L489" i="33"/>
  <c r="O489" i="33"/>
  <c r="T489" i="33"/>
  <c r="C490" i="33"/>
  <c r="D490" i="33" s="1"/>
  <c r="F490" i="33"/>
  <c r="G490" i="33" s="1"/>
  <c r="I490" i="33"/>
  <c r="K490" i="33"/>
  <c r="L490" i="33"/>
  <c r="M490" i="33"/>
  <c r="O490" i="33"/>
  <c r="T490" i="33"/>
  <c r="C491" i="33"/>
  <c r="F491" i="33"/>
  <c r="G491" i="33" s="1"/>
  <c r="I491" i="33"/>
  <c r="K491" i="33"/>
  <c r="L491" i="33"/>
  <c r="M491" i="33"/>
  <c r="O491" i="33"/>
  <c r="T491" i="33"/>
  <c r="C496" i="33"/>
  <c r="D496" i="33" s="1"/>
  <c r="F496" i="33"/>
  <c r="G496" i="33" s="1"/>
  <c r="I496" i="33"/>
  <c r="K496" i="33"/>
  <c r="L496" i="33"/>
  <c r="O496" i="33"/>
  <c r="T496" i="33"/>
  <c r="C497" i="33"/>
  <c r="D497" i="33" s="1"/>
  <c r="F497" i="33"/>
  <c r="G497" i="33" s="1"/>
  <c r="I497" i="33"/>
  <c r="K497" i="33"/>
  <c r="L497" i="33"/>
  <c r="O497" i="33"/>
  <c r="T497" i="33"/>
  <c r="C498" i="33"/>
  <c r="F498" i="33"/>
  <c r="G498" i="33" s="1"/>
  <c r="I498" i="33"/>
  <c r="K498" i="33"/>
  <c r="L498" i="33"/>
  <c r="M498" i="33"/>
  <c r="O498" i="33"/>
  <c r="T498" i="33"/>
  <c r="C499" i="33"/>
  <c r="D499" i="33" s="1"/>
  <c r="F499" i="33"/>
  <c r="G499" i="33" s="1"/>
  <c r="I499" i="33"/>
  <c r="K499" i="33"/>
  <c r="L499" i="33"/>
  <c r="O499" i="33"/>
  <c r="T499" i="33"/>
  <c r="C500" i="33"/>
  <c r="D500" i="33" s="1"/>
  <c r="F500" i="33"/>
  <c r="G500" i="33" s="1"/>
  <c r="I500" i="33"/>
  <c r="K500" i="33"/>
  <c r="L500" i="33"/>
  <c r="O500" i="33"/>
  <c r="T500" i="33"/>
  <c r="C501" i="33"/>
  <c r="F501" i="33"/>
  <c r="G501" i="33" s="1"/>
  <c r="I501" i="33"/>
  <c r="K501" i="33"/>
  <c r="L501" i="33"/>
  <c r="O501" i="33"/>
  <c r="T501" i="33"/>
  <c r="C502" i="33"/>
  <c r="D502" i="33" s="1"/>
  <c r="F502" i="33"/>
  <c r="G502" i="33" s="1"/>
  <c r="I502" i="33"/>
  <c r="K502" i="33"/>
  <c r="L502" i="33"/>
  <c r="M502" i="33"/>
  <c r="O502" i="33"/>
  <c r="T502" i="33"/>
  <c r="C503" i="33"/>
  <c r="D503" i="33" s="1"/>
  <c r="F503" i="33"/>
  <c r="G503" i="33" s="1"/>
  <c r="I503" i="33"/>
  <c r="K503" i="33"/>
  <c r="L503" i="33"/>
  <c r="O503" i="33"/>
  <c r="T503" i="33"/>
  <c r="C504" i="33"/>
  <c r="D504" i="33" s="1"/>
  <c r="F504" i="33"/>
  <c r="G504" i="33" s="1"/>
  <c r="I504" i="33"/>
  <c r="K504" i="33"/>
  <c r="L504" i="33"/>
  <c r="O504" i="33"/>
  <c r="T504" i="33"/>
  <c r="T437" i="33"/>
  <c r="O437" i="33"/>
  <c r="L437" i="33"/>
  <c r="K437" i="33"/>
  <c r="I437" i="33"/>
  <c r="F437" i="33"/>
  <c r="G437" i="33" s="1"/>
  <c r="C437" i="33"/>
  <c r="D437" i="33" s="1"/>
  <c r="M436" i="33"/>
  <c r="A436" i="33" s="1"/>
  <c r="A435" i="33"/>
  <c r="A434" i="33"/>
  <c r="A433" i="33"/>
  <c r="C432" i="33"/>
  <c r="A432" i="33" s="1"/>
  <c r="A431" i="33"/>
  <c r="M424" i="33"/>
  <c r="A424" i="33" s="1"/>
  <c r="A423" i="33"/>
  <c r="A422" i="33"/>
  <c r="M407" i="33"/>
  <c r="A407" i="33" s="1"/>
  <c r="A406" i="33"/>
  <c r="A405" i="33"/>
  <c r="A404" i="33"/>
  <c r="M392" i="33"/>
  <c r="A392" i="33" s="1"/>
  <c r="A391" i="33"/>
  <c r="A390" i="33"/>
  <c r="A389" i="33"/>
  <c r="M377" i="33"/>
  <c r="A377" i="33" s="1"/>
  <c r="A376" i="33"/>
  <c r="A375" i="33"/>
  <c r="A374" i="33"/>
  <c r="C366" i="33"/>
  <c r="D366" i="33" s="1"/>
  <c r="F366" i="33"/>
  <c r="I366" i="33"/>
  <c r="K366" i="33"/>
  <c r="L366" i="33"/>
  <c r="M366" i="33"/>
  <c r="O366" i="33"/>
  <c r="T366" i="33"/>
  <c r="C367" i="33"/>
  <c r="D367" i="33" s="1"/>
  <c r="F367" i="33"/>
  <c r="G367" i="33" s="1"/>
  <c r="I367" i="33"/>
  <c r="K367" i="33"/>
  <c r="L367" i="33"/>
  <c r="O367" i="33"/>
  <c r="T367" i="33"/>
  <c r="C368" i="33"/>
  <c r="D368" i="33" s="1"/>
  <c r="F368" i="33"/>
  <c r="G368" i="33" s="1"/>
  <c r="I368" i="33"/>
  <c r="K368" i="33"/>
  <c r="L368" i="33"/>
  <c r="M368" i="33"/>
  <c r="O368" i="33"/>
  <c r="T368" i="33"/>
  <c r="C369" i="33"/>
  <c r="D369" i="33" s="1"/>
  <c r="F369" i="33"/>
  <c r="G369" i="33" s="1"/>
  <c r="I369" i="33"/>
  <c r="K369" i="33"/>
  <c r="L369" i="33"/>
  <c r="O369" i="33"/>
  <c r="T369" i="33"/>
  <c r="C370" i="33"/>
  <c r="D370" i="33" s="1"/>
  <c r="F370" i="33"/>
  <c r="I370" i="33"/>
  <c r="K370" i="33"/>
  <c r="L370" i="33"/>
  <c r="O370" i="33"/>
  <c r="T370" i="33"/>
  <c r="C371" i="33"/>
  <c r="D371" i="33" s="1"/>
  <c r="F371" i="33"/>
  <c r="G371" i="33" s="1"/>
  <c r="I371" i="33"/>
  <c r="K371" i="33"/>
  <c r="L371" i="33"/>
  <c r="O371" i="33"/>
  <c r="T371" i="33"/>
  <c r="C372" i="33"/>
  <c r="D372" i="33" s="1"/>
  <c r="F372" i="33"/>
  <c r="G372" i="33" s="1"/>
  <c r="I372" i="33"/>
  <c r="K372" i="33"/>
  <c r="L372" i="33"/>
  <c r="M372" i="33"/>
  <c r="O372" i="33"/>
  <c r="T372" i="33"/>
  <c r="C373" i="33"/>
  <c r="D373" i="33" s="1"/>
  <c r="F373" i="33"/>
  <c r="G373" i="33" s="1"/>
  <c r="I373" i="33"/>
  <c r="K373" i="33"/>
  <c r="L373" i="33"/>
  <c r="O373" i="33"/>
  <c r="T373" i="33"/>
  <c r="C378" i="33"/>
  <c r="D378" i="33" s="1"/>
  <c r="F378" i="33"/>
  <c r="I378" i="33"/>
  <c r="K378" i="33"/>
  <c r="L378" i="33"/>
  <c r="O378" i="33"/>
  <c r="T378" i="33"/>
  <c r="C379" i="33"/>
  <c r="D379" i="33" s="1"/>
  <c r="F379" i="33"/>
  <c r="G379" i="33" s="1"/>
  <c r="I379" i="33"/>
  <c r="K379" i="33"/>
  <c r="L379" i="33"/>
  <c r="O379" i="33"/>
  <c r="T379" i="33"/>
  <c r="C380" i="33"/>
  <c r="D380" i="33" s="1"/>
  <c r="F380" i="33"/>
  <c r="G380" i="33" s="1"/>
  <c r="I380" i="33"/>
  <c r="K380" i="33"/>
  <c r="L380" i="33"/>
  <c r="O380" i="33"/>
  <c r="T380" i="33"/>
  <c r="C381" i="33"/>
  <c r="D381" i="33" s="1"/>
  <c r="F381" i="33"/>
  <c r="G381" i="33" s="1"/>
  <c r="I381" i="33"/>
  <c r="K381" i="33"/>
  <c r="L381" i="33"/>
  <c r="O381" i="33"/>
  <c r="T381" i="33"/>
  <c r="C382" i="33"/>
  <c r="D382" i="33" s="1"/>
  <c r="F382" i="33"/>
  <c r="I382" i="33"/>
  <c r="K382" i="33"/>
  <c r="L382" i="33"/>
  <c r="O382" i="33"/>
  <c r="T382" i="33"/>
  <c r="C383" i="33"/>
  <c r="D383" i="33" s="1"/>
  <c r="F383" i="33"/>
  <c r="G383" i="33" s="1"/>
  <c r="I383" i="33"/>
  <c r="K383" i="33"/>
  <c r="M383" i="33" s="1"/>
  <c r="L383" i="33"/>
  <c r="O383" i="33"/>
  <c r="T383" i="33"/>
  <c r="C384" i="33"/>
  <c r="D384" i="33" s="1"/>
  <c r="F384" i="33"/>
  <c r="G384" i="33" s="1"/>
  <c r="I384" i="33"/>
  <c r="K384" i="33"/>
  <c r="L384" i="33"/>
  <c r="O384" i="33"/>
  <c r="T384" i="33"/>
  <c r="C385" i="33"/>
  <c r="D385" i="33" s="1"/>
  <c r="F385" i="33"/>
  <c r="G385" i="33" s="1"/>
  <c r="I385" i="33"/>
  <c r="K385" i="33"/>
  <c r="L385" i="33"/>
  <c r="O385" i="33"/>
  <c r="T385" i="33"/>
  <c r="C386" i="33"/>
  <c r="D386" i="33" s="1"/>
  <c r="F386" i="33"/>
  <c r="I386" i="33"/>
  <c r="K386" i="33"/>
  <c r="L386" i="33"/>
  <c r="O386" i="33"/>
  <c r="T386" i="33"/>
  <c r="C387" i="33"/>
  <c r="D387" i="33" s="1"/>
  <c r="F387" i="33"/>
  <c r="G387" i="33" s="1"/>
  <c r="I387" i="33"/>
  <c r="K387" i="33"/>
  <c r="L387" i="33"/>
  <c r="O387" i="33"/>
  <c r="T387" i="33"/>
  <c r="C388" i="33"/>
  <c r="D388" i="33" s="1"/>
  <c r="F388" i="33"/>
  <c r="G388" i="33" s="1"/>
  <c r="I388" i="33"/>
  <c r="K388" i="33"/>
  <c r="L388" i="33"/>
  <c r="O388" i="33"/>
  <c r="T388" i="33"/>
  <c r="C393" i="33"/>
  <c r="D393" i="33" s="1"/>
  <c r="F393" i="33"/>
  <c r="G393" i="33" s="1"/>
  <c r="I393" i="33"/>
  <c r="K393" i="33"/>
  <c r="L393" i="33"/>
  <c r="O393" i="33"/>
  <c r="T393" i="33"/>
  <c r="C394" i="33"/>
  <c r="D394" i="33" s="1"/>
  <c r="F394" i="33"/>
  <c r="I394" i="33"/>
  <c r="K394" i="33"/>
  <c r="L394" i="33"/>
  <c r="O394" i="33"/>
  <c r="T394" i="33"/>
  <c r="C395" i="33"/>
  <c r="D395" i="33" s="1"/>
  <c r="F395" i="33"/>
  <c r="G395" i="33" s="1"/>
  <c r="I395" i="33"/>
  <c r="K395" i="33"/>
  <c r="M395" i="33" s="1"/>
  <c r="L395" i="33"/>
  <c r="O395" i="33"/>
  <c r="T395" i="33"/>
  <c r="C396" i="33"/>
  <c r="D396" i="33" s="1"/>
  <c r="F396" i="33"/>
  <c r="G396" i="33" s="1"/>
  <c r="I396" i="33"/>
  <c r="K396" i="33"/>
  <c r="L396" i="33"/>
  <c r="M396" i="33"/>
  <c r="O396" i="33"/>
  <c r="T396" i="33"/>
  <c r="C397" i="33"/>
  <c r="D397" i="33" s="1"/>
  <c r="F397" i="33"/>
  <c r="G397" i="33" s="1"/>
  <c r="I397" i="33"/>
  <c r="K397" i="33"/>
  <c r="L397" i="33"/>
  <c r="O397" i="33"/>
  <c r="T397" i="33"/>
  <c r="C398" i="33"/>
  <c r="D398" i="33" s="1"/>
  <c r="F398" i="33"/>
  <c r="I398" i="33"/>
  <c r="K398" i="33"/>
  <c r="L398" i="33"/>
  <c r="O398" i="33"/>
  <c r="T398" i="33"/>
  <c r="C399" i="33"/>
  <c r="D399" i="33" s="1"/>
  <c r="F399" i="33"/>
  <c r="G399" i="33" s="1"/>
  <c r="I399" i="33"/>
  <c r="K399" i="33"/>
  <c r="L399" i="33"/>
  <c r="O399" i="33"/>
  <c r="T399" i="33"/>
  <c r="C400" i="33"/>
  <c r="D400" i="33" s="1"/>
  <c r="F400" i="33"/>
  <c r="G400" i="33" s="1"/>
  <c r="I400" i="33"/>
  <c r="K400" i="33"/>
  <c r="L400" i="33"/>
  <c r="O400" i="33"/>
  <c r="T400" i="33"/>
  <c r="C401" i="33"/>
  <c r="D401" i="33" s="1"/>
  <c r="F401" i="33"/>
  <c r="G401" i="33" s="1"/>
  <c r="I401" i="33"/>
  <c r="K401" i="33"/>
  <c r="L401" i="33"/>
  <c r="O401" i="33"/>
  <c r="T401" i="33"/>
  <c r="C402" i="33"/>
  <c r="D402" i="33" s="1"/>
  <c r="F402" i="33"/>
  <c r="I402" i="33"/>
  <c r="K402" i="33"/>
  <c r="L402" i="33"/>
  <c r="O402" i="33"/>
  <c r="T402" i="33"/>
  <c r="C403" i="33"/>
  <c r="D403" i="33" s="1"/>
  <c r="F403" i="33"/>
  <c r="G403" i="33" s="1"/>
  <c r="I403" i="33"/>
  <c r="K403" i="33"/>
  <c r="L403" i="33"/>
  <c r="O403" i="33"/>
  <c r="T403" i="33"/>
  <c r="C408" i="33"/>
  <c r="D408" i="33" s="1"/>
  <c r="F408" i="33"/>
  <c r="G408" i="33" s="1"/>
  <c r="I408" i="33"/>
  <c r="K408" i="33"/>
  <c r="L408" i="33"/>
  <c r="M408" i="33"/>
  <c r="O408" i="33"/>
  <c r="T408" i="33"/>
  <c r="C409" i="33"/>
  <c r="D409" i="33" s="1"/>
  <c r="F409" i="33"/>
  <c r="G409" i="33" s="1"/>
  <c r="I409" i="33"/>
  <c r="K409" i="33"/>
  <c r="M409" i="33" s="1"/>
  <c r="L409" i="33"/>
  <c r="O409" i="33"/>
  <c r="T409" i="33"/>
  <c r="C410" i="33"/>
  <c r="D410" i="33" s="1"/>
  <c r="F410" i="33"/>
  <c r="I410" i="33"/>
  <c r="K410" i="33"/>
  <c r="L410" i="33"/>
  <c r="O410" i="33"/>
  <c r="T410" i="33"/>
  <c r="C411" i="33"/>
  <c r="D411" i="33" s="1"/>
  <c r="F411" i="33"/>
  <c r="G411" i="33" s="1"/>
  <c r="I411" i="33"/>
  <c r="K411" i="33"/>
  <c r="L411" i="33"/>
  <c r="O411" i="33"/>
  <c r="T411" i="33"/>
  <c r="C412" i="33"/>
  <c r="D412" i="33" s="1"/>
  <c r="F412" i="33"/>
  <c r="G412" i="33" s="1"/>
  <c r="I412" i="33"/>
  <c r="K412" i="33"/>
  <c r="L412" i="33"/>
  <c r="M412" i="33"/>
  <c r="O412" i="33"/>
  <c r="T412" i="33"/>
  <c r="C413" i="33"/>
  <c r="D413" i="33" s="1"/>
  <c r="F413" i="33"/>
  <c r="G413" i="33" s="1"/>
  <c r="I413" i="33"/>
  <c r="K413" i="33"/>
  <c r="L413" i="33"/>
  <c r="M413" i="33"/>
  <c r="O413" i="33"/>
  <c r="T413" i="33"/>
  <c r="C414" i="33"/>
  <c r="D414" i="33" s="1"/>
  <c r="F414" i="33"/>
  <c r="I414" i="33"/>
  <c r="K414" i="33"/>
  <c r="L414" i="33"/>
  <c r="O414" i="33"/>
  <c r="T414" i="33"/>
  <c r="C415" i="33"/>
  <c r="D415" i="33" s="1"/>
  <c r="F415" i="33"/>
  <c r="G415" i="33" s="1"/>
  <c r="I415" i="33"/>
  <c r="K415" i="33"/>
  <c r="L415" i="33"/>
  <c r="O415" i="33"/>
  <c r="T415" i="33"/>
  <c r="C416" i="33"/>
  <c r="D416" i="33" s="1"/>
  <c r="F416" i="33"/>
  <c r="G416" i="33" s="1"/>
  <c r="I416" i="33"/>
  <c r="K416" i="33"/>
  <c r="L416" i="33"/>
  <c r="O416" i="33"/>
  <c r="T416" i="33"/>
  <c r="C417" i="33"/>
  <c r="D417" i="33" s="1"/>
  <c r="F417" i="33"/>
  <c r="G417" i="33" s="1"/>
  <c r="I417" i="33"/>
  <c r="K417" i="33"/>
  <c r="L417" i="33"/>
  <c r="O417" i="33"/>
  <c r="T417" i="33"/>
  <c r="C418" i="33"/>
  <c r="D418" i="33" s="1"/>
  <c r="F418" i="33"/>
  <c r="I418" i="33"/>
  <c r="K418" i="33"/>
  <c r="L418" i="33"/>
  <c r="O418" i="33"/>
  <c r="T418" i="33"/>
  <c r="C419" i="33"/>
  <c r="D419" i="33" s="1"/>
  <c r="F419" i="33"/>
  <c r="G419" i="33" s="1"/>
  <c r="I419" i="33"/>
  <c r="K419" i="33"/>
  <c r="L419" i="33"/>
  <c r="O419" i="33"/>
  <c r="T419" i="33"/>
  <c r="C420" i="33"/>
  <c r="D420" i="33" s="1"/>
  <c r="F420" i="33"/>
  <c r="G420" i="33" s="1"/>
  <c r="I420" i="33"/>
  <c r="K420" i="33"/>
  <c r="L420" i="33"/>
  <c r="M420" i="33"/>
  <c r="O420" i="33"/>
  <c r="T420" i="33"/>
  <c r="C425" i="33"/>
  <c r="D425" i="33" s="1"/>
  <c r="F425" i="33"/>
  <c r="G425" i="33" s="1"/>
  <c r="I425" i="33"/>
  <c r="K425" i="33"/>
  <c r="L425" i="33"/>
  <c r="O425" i="33"/>
  <c r="T425" i="33"/>
  <c r="C426" i="33"/>
  <c r="D426" i="33" s="1"/>
  <c r="F426" i="33"/>
  <c r="I426" i="33"/>
  <c r="K426" i="33"/>
  <c r="L426" i="33"/>
  <c r="O426" i="33"/>
  <c r="T426" i="33"/>
  <c r="C427" i="33"/>
  <c r="D427" i="33" s="1"/>
  <c r="F427" i="33"/>
  <c r="G427" i="33" s="1"/>
  <c r="I427" i="33"/>
  <c r="K427" i="33"/>
  <c r="L427" i="33"/>
  <c r="O427" i="33"/>
  <c r="T427" i="33"/>
  <c r="C428" i="33"/>
  <c r="D428" i="33" s="1"/>
  <c r="F428" i="33"/>
  <c r="G428" i="33" s="1"/>
  <c r="I428" i="33"/>
  <c r="K428" i="33"/>
  <c r="L428" i="33"/>
  <c r="M428" i="33"/>
  <c r="O428" i="33"/>
  <c r="T428" i="33"/>
  <c r="C429" i="33"/>
  <c r="F429" i="33"/>
  <c r="G429" i="33" s="1"/>
  <c r="I429" i="33"/>
  <c r="K429" i="33"/>
  <c r="L429" i="33"/>
  <c r="M429" i="33"/>
  <c r="O429" i="33"/>
  <c r="T429" i="33"/>
  <c r="C430" i="33"/>
  <c r="D430" i="33" s="1"/>
  <c r="F430" i="33"/>
  <c r="I430" i="33"/>
  <c r="K430" i="33"/>
  <c r="L430" i="33"/>
  <c r="M430" i="33"/>
  <c r="O430" i="33"/>
  <c r="T430" i="33"/>
  <c r="T365" i="33"/>
  <c r="O365" i="33"/>
  <c r="L365" i="33"/>
  <c r="K365" i="33"/>
  <c r="I365" i="33"/>
  <c r="F365" i="33"/>
  <c r="G365" i="33" s="1"/>
  <c r="C365" i="33"/>
  <c r="D365" i="33" s="1"/>
  <c r="M364" i="33"/>
  <c r="A364" i="33" s="1"/>
  <c r="A363" i="33"/>
  <c r="A362" i="33"/>
  <c r="A361" i="33"/>
  <c r="C360" i="33"/>
  <c r="A360" i="33" s="1"/>
  <c r="A359" i="33"/>
  <c r="M345" i="33"/>
  <c r="A345" i="33" s="1"/>
  <c r="A344" i="33"/>
  <c r="A343" i="33"/>
  <c r="M325" i="33"/>
  <c r="A325" i="33" s="1"/>
  <c r="A324" i="33"/>
  <c r="A323" i="33"/>
  <c r="A322" i="33"/>
  <c r="M303" i="33"/>
  <c r="A303" i="33" s="1"/>
  <c r="A302" i="33"/>
  <c r="A301" i="33"/>
  <c r="A300" i="33"/>
  <c r="M286" i="33"/>
  <c r="A286" i="33" s="1"/>
  <c r="A285" i="33"/>
  <c r="A284" i="33"/>
  <c r="A283" i="33"/>
  <c r="C267" i="33"/>
  <c r="D267" i="33" s="1"/>
  <c r="F267" i="33"/>
  <c r="I267" i="33"/>
  <c r="K267" i="33"/>
  <c r="M267" i="33" s="1"/>
  <c r="L267" i="33"/>
  <c r="O267" i="33"/>
  <c r="T267" i="33"/>
  <c r="C268" i="33"/>
  <c r="D268" i="33" s="1"/>
  <c r="F268" i="33"/>
  <c r="G268" i="33" s="1"/>
  <c r="I268" i="33"/>
  <c r="K268" i="33"/>
  <c r="L268" i="33"/>
  <c r="O268" i="33"/>
  <c r="T268" i="33"/>
  <c r="C269" i="33"/>
  <c r="D269" i="33" s="1"/>
  <c r="F269" i="33"/>
  <c r="G269" i="33" s="1"/>
  <c r="I269" i="33"/>
  <c r="K269" i="33"/>
  <c r="L269" i="33"/>
  <c r="O269" i="33"/>
  <c r="T269" i="33"/>
  <c r="C270" i="33"/>
  <c r="D270" i="33" s="1"/>
  <c r="F270" i="33"/>
  <c r="G270" i="33" s="1"/>
  <c r="I270" i="33"/>
  <c r="K270" i="33"/>
  <c r="L270" i="33"/>
  <c r="O270" i="33"/>
  <c r="T270" i="33"/>
  <c r="C271" i="33"/>
  <c r="D271" i="33" s="1"/>
  <c r="F271" i="33"/>
  <c r="I271" i="33"/>
  <c r="K271" i="33"/>
  <c r="L271" i="33"/>
  <c r="O271" i="33"/>
  <c r="T271" i="33"/>
  <c r="C272" i="33"/>
  <c r="D272" i="33" s="1"/>
  <c r="F272" i="33"/>
  <c r="G272" i="33" s="1"/>
  <c r="I272" i="33"/>
  <c r="K272" i="33"/>
  <c r="L272" i="33"/>
  <c r="M272" i="33"/>
  <c r="O272" i="33"/>
  <c r="T272" i="33"/>
  <c r="C273" i="33"/>
  <c r="F273" i="33"/>
  <c r="G273" i="33" s="1"/>
  <c r="I273" i="33"/>
  <c r="K273" i="33"/>
  <c r="L273" i="33"/>
  <c r="O273" i="33"/>
  <c r="T273" i="33"/>
  <c r="C274" i="33"/>
  <c r="D274" i="33" s="1"/>
  <c r="F274" i="33"/>
  <c r="G274" i="33" s="1"/>
  <c r="I274" i="33"/>
  <c r="K274" i="33"/>
  <c r="L274" i="33"/>
  <c r="O274" i="33"/>
  <c r="T274" i="33"/>
  <c r="C275" i="33"/>
  <c r="D275" i="33" s="1"/>
  <c r="F275" i="33"/>
  <c r="I275" i="33"/>
  <c r="K275" i="33"/>
  <c r="L275" i="33"/>
  <c r="O275" i="33"/>
  <c r="T275" i="33"/>
  <c r="C276" i="33"/>
  <c r="D276" i="33" s="1"/>
  <c r="F276" i="33"/>
  <c r="G276" i="33" s="1"/>
  <c r="I276" i="33"/>
  <c r="K276" i="33"/>
  <c r="L276" i="33"/>
  <c r="M276" i="33"/>
  <c r="O276" i="33"/>
  <c r="T276" i="33"/>
  <c r="C277" i="33"/>
  <c r="F277" i="33"/>
  <c r="G277" i="33" s="1"/>
  <c r="I277" i="33"/>
  <c r="K277" i="33"/>
  <c r="L277" i="33"/>
  <c r="M277" i="33"/>
  <c r="O277" i="33"/>
  <c r="T277" i="33"/>
  <c r="C278" i="33"/>
  <c r="D278" i="33" s="1"/>
  <c r="F278" i="33"/>
  <c r="G278" i="33" s="1"/>
  <c r="I278" i="33"/>
  <c r="K278" i="33"/>
  <c r="L278" i="33"/>
  <c r="O278" i="33"/>
  <c r="T278" i="33"/>
  <c r="C279" i="33"/>
  <c r="D279" i="33" s="1"/>
  <c r="F279" i="33"/>
  <c r="I279" i="33"/>
  <c r="K279" i="33"/>
  <c r="L279" i="33"/>
  <c r="O279" i="33"/>
  <c r="T279" i="33"/>
  <c r="C280" i="33"/>
  <c r="D280" i="33" s="1"/>
  <c r="F280" i="33"/>
  <c r="G280" i="33" s="1"/>
  <c r="I280" i="33"/>
  <c r="K280" i="33"/>
  <c r="L280" i="33"/>
  <c r="O280" i="33"/>
  <c r="T280" i="33"/>
  <c r="C281" i="33"/>
  <c r="F281" i="33"/>
  <c r="G281" i="33" s="1"/>
  <c r="I281" i="33"/>
  <c r="K281" i="33"/>
  <c r="L281" i="33"/>
  <c r="M281" i="33"/>
  <c r="O281" i="33"/>
  <c r="T281" i="33"/>
  <c r="C282" i="33"/>
  <c r="D282" i="33" s="1"/>
  <c r="F282" i="33"/>
  <c r="G282" i="33" s="1"/>
  <c r="I282" i="33"/>
  <c r="K282" i="33"/>
  <c r="L282" i="33"/>
  <c r="M282" i="33"/>
  <c r="O282" i="33"/>
  <c r="T282" i="33"/>
  <c r="C287" i="33"/>
  <c r="D287" i="33" s="1"/>
  <c r="F287" i="33"/>
  <c r="I287" i="33"/>
  <c r="K287" i="33"/>
  <c r="L287" i="33"/>
  <c r="M287" i="33"/>
  <c r="O287" i="33"/>
  <c r="T287" i="33"/>
  <c r="C288" i="33"/>
  <c r="F288" i="33"/>
  <c r="G288" i="33" s="1"/>
  <c r="I288" i="33"/>
  <c r="K288" i="33"/>
  <c r="L288" i="33"/>
  <c r="M288" i="33"/>
  <c r="O288" i="33"/>
  <c r="T288" i="33"/>
  <c r="C289" i="33"/>
  <c r="F289" i="33"/>
  <c r="G289" i="33" s="1"/>
  <c r="I289" i="33"/>
  <c r="K289" i="33"/>
  <c r="L289" i="33"/>
  <c r="M289" i="33"/>
  <c r="O289" i="33"/>
  <c r="T289" i="33"/>
  <c r="C290" i="33"/>
  <c r="D290" i="33" s="1"/>
  <c r="F290" i="33"/>
  <c r="G290" i="33" s="1"/>
  <c r="I290" i="33"/>
  <c r="K290" i="33"/>
  <c r="L290" i="33"/>
  <c r="M290" i="33"/>
  <c r="O290" i="33"/>
  <c r="T290" i="33"/>
  <c r="C291" i="33"/>
  <c r="D291" i="33" s="1"/>
  <c r="F291" i="33"/>
  <c r="I291" i="33"/>
  <c r="K291" i="33"/>
  <c r="L291" i="33"/>
  <c r="O291" i="33"/>
  <c r="T291" i="33"/>
  <c r="C292" i="33"/>
  <c r="D292" i="33" s="1"/>
  <c r="F292" i="33"/>
  <c r="G292" i="33" s="1"/>
  <c r="I292" i="33"/>
  <c r="K292" i="33"/>
  <c r="L292" i="33"/>
  <c r="O292" i="33"/>
  <c r="T292" i="33"/>
  <c r="C293" i="33"/>
  <c r="F293" i="33"/>
  <c r="G293" i="33" s="1"/>
  <c r="I293" i="33"/>
  <c r="K293" i="33"/>
  <c r="L293" i="33"/>
  <c r="O293" i="33"/>
  <c r="T293" i="33"/>
  <c r="C294" i="33"/>
  <c r="D294" i="33" s="1"/>
  <c r="F294" i="33"/>
  <c r="G294" i="33" s="1"/>
  <c r="I294" i="33"/>
  <c r="K294" i="33"/>
  <c r="L294" i="33"/>
  <c r="O294" i="33"/>
  <c r="T294" i="33"/>
  <c r="C295" i="33"/>
  <c r="D295" i="33" s="1"/>
  <c r="F295" i="33"/>
  <c r="I295" i="33"/>
  <c r="K295" i="33"/>
  <c r="L295" i="33"/>
  <c r="O295" i="33"/>
  <c r="T295" i="33"/>
  <c r="C296" i="33"/>
  <c r="D296" i="33" s="1"/>
  <c r="F296" i="33"/>
  <c r="G296" i="33" s="1"/>
  <c r="I296" i="33"/>
  <c r="K296" i="33"/>
  <c r="L296" i="33"/>
  <c r="M296" i="33"/>
  <c r="O296" i="33"/>
  <c r="T296" i="33"/>
  <c r="C297" i="33"/>
  <c r="F297" i="33"/>
  <c r="G297" i="33" s="1"/>
  <c r="I297" i="33"/>
  <c r="K297" i="33"/>
  <c r="L297" i="33"/>
  <c r="M297" i="33"/>
  <c r="O297" i="33"/>
  <c r="T297" i="33"/>
  <c r="C298" i="33"/>
  <c r="D298" i="33" s="1"/>
  <c r="F298" i="33"/>
  <c r="G298" i="33" s="1"/>
  <c r="I298" i="33"/>
  <c r="K298" i="33"/>
  <c r="L298" i="33"/>
  <c r="O298" i="33"/>
  <c r="T298" i="33"/>
  <c r="C299" i="33"/>
  <c r="D299" i="33" s="1"/>
  <c r="F299" i="33"/>
  <c r="I299" i="33"/>
  <c r="K299" i="33"/>
  <c r="L299" i="33"/>
  <c r="O299" i="33"/>
  <c r="T299" i="33"/>
  <c r="C304" i="33"/>
  <c r="D304" i="33" s="1"/>
  <c r="F304" i="33"/>
  <c r="G304" i="33" s="1"/>
  <c r="I304" i="33"/>
  <c r="K304" i="33"/>
  <c r="L304" i="33"/>
  <c r="O304" i="33"/>
  <c r="T304" i="33"/>
  <c r="C305" i="33"/>
  <c r="F305" i="33"/>
  <c r="G305" i="33" s="1"/>
  <c r="I305" i="33"/>
  <c r="K305" i="33"/>
  <c r="L305" i="33"/>
  <c r="M305" i="33"/>
  <c r="O305" i="33"/>
  <c r="T305" i="33"/>
  <c r="C306" i="33"/>
  <c r="D306" i="33" s="1"/>
  <c r="F306" i="33"/>
  <c r="G306" i="33" s="1"/>
  <c r="I306" i="33"/>
  <c r="K306" i="33"/>
  <c r="M306" i="33" s="1"/>
  <c r="L306" i="33"/>
  <c r="O306" i="33"/>
  <c r="T306" i="33"/>
  <c r="C307" i="33"/>
  <c r="D307" i="33" s="1"/>
  <c r="F307" i="33"/>
  <c r="I307" i="33"/>
  <c r="K307" i="33"/>
  <c r="L307" i="33"/>
  <c r="M307" i="33"/>
  <c r="O307" i="33"/>
  <c r="T307" i="33"/>
  <c r="C308" i="33"/>
  <c r="D308" i="33" s="1"/>
  <c r="F308" i="33"/>
  <c r="G308" i="33" s="1"/>
  <c r="I308" i="33"/>
  <c r="K308" i="33"/>
  <c r="L308" i="33"/>
  <c r="O308" i="33"/>
  <c r="T308" i="33"/>
  <c r="C309" i="33"/>
  <c r="F309" i="33"/>
  <c r="G309" i="33" s="1"/>
  <c r="I309" i="33"/>
  <c r="K309" i="33"/>
  <c r="L309" i="33"/>
  <c r="O309" i="33"/>
  <c r="T309" i="33"/>
  <c r="C310" i="33"/>
  <c r="D310" i="33" s="1"/>
  <c r="F310" i="33"/>
  <c r="G310" i="33" s="1"/>
  <c r="I310" i="33"/>
  <c r="K310" i="33"/>
  <c r="L310" i="33"/>
  <c r="O310" i="33"/>
  <c r="T310" i="33"/>
  <c r="C311" i="33"/>
  <c r="D311" i="33" s="1"/>
  <c r="F311" i="33"/>
  <c r="I311" i="33"/>
  <c r="K311" i="33"/>
  <c r="L311" i="33"/>
  <c r="O311" i="33"/>
  <c r="T311" i="33"/>
  <c r="C312" i="33"/>
  <c r="D312" i="33" s="1"/>
  <c r="F312" i="33"/>
  <c r="G312" i="33" s="1"/>
  <c r="I312" i="33"/>
  <c r="K312" i="33"/>
  <c r="L312" i="33"/>
  <c r="O312" i="33"/>
  <c r="T312" i="33"/>
  <c r="C313" i="33"/>
  <c r="F313" i="33"/>
  <c r="G313" i="33" s="1"/>
  <c r="I313" i="33"/>
  <c r="K313" i="33"/>
  <c r="L313" i="33"/>
  <c r="O313" i="33"/>
  <c r="T313" i="33"/>
  <c r="C314" i="33"/>
  <c r="D314" i="33" s="1"/>
  <c r="F314" i="33"/>
  <c r="G314" i="33" s="1"/>
  <c r="I314" i="33"/>
  <c r="K314" i="33"/>
  <c r="L314" i="33"/>
  <c r="M314" i="33"/>
  <c r="O314" i="33"/>
  <c r="T314" i="33"/>
  <c r="C315" i="33"/>
  <c r="D315" i="33" s="1"/>
  <c r="F315" i="33"/>
  <c r="I315" i="33"/>
  <c r="K315" i="33"/>
  <c r="L315" i="33"/>
  <c r="O315" i="33"/>
  <c r="T315" i="33"/>
  <c r="C316" i="33"/>
  <c r="D316" i="33" s="1"/>
  <c r="F316" i="33"/>
  <c r="G316" i="33" s="1"/>
  <c r="I316" i="33"/>
  <c r="K316" i="33"/>
  <c r="L316" i="33"/>
  <c r="M316" i="33"/>
  <c r="O316" i="33"/>
  <c r="T316" i="33"/>
  <c r="C317" i="33"/>
  <c r="F317" i="33"/>
  <c r="G317" i="33" s="1"/>
  <c r="I317" i="33"/>
  <c r="K317" i="33"/>
  <c r="L317" i="33"/>
  <c r="M317" i="33"/>
  <c r="O317" i="33"/>
  <c r="T317" i="33"/>
  <c r="C318" i="33"/>
  <c r="D318" i="33" s="1"/>
  <c r="F318" i="33"/>
  <c r="G318" i="33" s="1"/>
  <c r="I318" i="33"/>
  <c r="K318" i="33"/>
  <c r="L318" i="33"/>
  <c r="M318" i="33"/>
  <c r="O318" i="33"/>
  <c r="T318" i="33"/>
  <c r="C319" i="33"/>
  <c r="D319" i="33" s="1"/>
  <c r="F319" i="33"/>
  <c r="I319" i="33"/>
  <c r="K319" i="33"/>
  <c r="L319" i="33"/>
  <c r="O319" i="33"/>
  <c r="T319" i="33"/>
  <c r="C320" i="33"/>
  <c r="D320" i="33" s="1"/>
  <c r="F320" i="33"/>
  <c r="G320" i="33" s="1"/>
  <c r="I320" i="33"/>
  <c r="K320" i="33"/>
  <c r="L320" i="33"/>
  <c r="O320" i="33"/>
  <c r="T320" i="33"/>
  <c r="C321" i="33"/>
  <c r="F321" i="33"/>
  <c r="G321" i="33" s="1"/>
  <c r="I321" i="33"/>
  <c r="K321" i="33"/>
  <c r="L321" i="33"/>
  <c r="O321" i="33"/>
  <c r="T321" i="33"/>
  <c r="C326" i="33"/>
  <c r="D326" i="33" s="1"/>
  <c r="F326" i="33"/>
  <c r="G326" i="33" s="1"/>
  <c r="I326" i="33"/>
  <c r="K326" i="33"/>
  <c r="L326" i="33"/>
  <c r="O326" i="33"/>
  <c r="T326" i="33"/>
  <c r="C327" i="33"/>
  <c r="D327" i="33" s="1"/>
  <c r="F327" i="33"/>
  <c r="I327" i="33"/>
  <c r="K327" i="33"/>
  <c r="L327" i="33"/>
  <c r="O327" i="33"/>
  <c r="T327" i="33"/>
  <c r="C328" i="33"/>
  <c r="F328" i="33"/>
  <c r="G328" i="33" s="1"/>
  <c r="I328" i="33"/>
  <c r="K328" i="33"/>
  <c r="L328" i="33"/>
  <c r="M328" i="33"/>
  <c r="O328" i="33"/>
  <c r="T328" i="33"/>
  <c r="C329" i="33"/>
  <c r="F329" i="33"/>
  <c r="G329" i="33" s="1"/>
  <c r="I329" i="33"/>
  <c r="K329" i="33"/>
  <c r="L329" i="33"/>
  <c r="O329" i="33"/>
  <c r="T329" i="33"/>
  <c r="C330" i="33"/>
  <c r="D330" i="33" s="1"/>
  <c r="F330" i="33"/>
  <c r="G330" i="33" s="1"/>
  <c r="I330" i="33"/>
  <c r="K330" i="33"/>
  <c r="L330" i="33"/>
  <c r="M330" i="33"/>
  <c r="O330" i="33"/>
  <c r="T330" i="33"/>
  <c r="C331" i="33"/>
  <c r="D331" i="33" s="1"/>
  <c r="F331" i="33"/>
  <c r="I331" i="33"/>
  <c r="K331" i="33"/>
  <c r="L331" i="33"/>
  <c r="O331" i="33"/>
  <c r="T331" i="33"/>
  <c r="C332" i="33"/>
  <c r="F332" i="33"/>
  <c r="G332" i="33" s="1"/>
  <c r="I332" i="33"/>
  <c r="K332" i="33"/>
  <c r="L332" i="33"/>
  <c r="O332" i="33"/>
  <c r="T332" i="33"/>
  <c r="C333" i="33"/>
  <c r="F333" i="33"/>
  <c r="G333" i="33" s="1"/>
  <c r="I333" i="33"/>
  <c r="K333" i="33"/>
  <c r="L333" i="33"/>
  <c r="O333" i="33"/>
  <c r="T333" i="33"/>
  <c r="C334" i="33"/>
  <c r="D334" i="33" s="1"/>
  <c r="F334" i="33"/>
  <c r="G334" i="33" s="1"/>
  <c r="I334" i="33"/>
  <c r="K334" i="33"/>
  <c r="L334" i="33"/>
  <c r="O334" i="33"/>
  <c r="T334" i="33"/>
  <c r="C335" i="33"/>
  <c r="D335" i="33" s="1"/>
  <c r="F335" i="33"/>
  <c r="I335" i="33"/>
  <c r="K335" i="33"/>
  <c r="L335" i="33"/>
  <c r="O335" i="33"/>
  <c r="T335" i="33"/>
  <c r="C336" i="33"/>
  <c r="D336" i="33" s="1"/>
  <c r="F336" i="33"/>
  <c r="G336" i="33" s="1"/>
  <c r="I336" i="33"/>
  <c r="K336" i="33"/>
  <c r="L336" i="33"/>
  <c r="O336" i="33"/>
  <c r="T336" i="33"/>
  <c r="C337" i="33"/>
  <c r="F337" i="33"/>
  <c r="G337" i="33" s="1"/>
  <c r="I337" i="33"/>
  <c r="K337" i="33"/>
  <c r="L337" i="33"/>
  <c r="O337" i="33"/>
  <c r="T337" i="33"/>
  <c r="C338" i="33"/>
  <c r="D338" i="33" s="1"/>
  <c r="F338" i="33"/>
  <c r="G338" i="33" s="1"/>
  <c r="I338" i="33"/>
  <c r="K338" i="33"/>
  <c r="L338" i="33"/>
  <c r="O338" i="33"/>
  <c r="T338" i="33"/>
  <c r="C339" i="33"/>
  <c r="D339" i="33" s="1"/>
  <c r="F339" i="33"/>
  <c r="I339" i="33"/>
  <c r="K339" i="33"/>
  <c r="L339" i="33"/>
  <c r="O339" i="33"/>
  <c r="T339" i="33"/>
  <c r="C340" i="33"/>
  <c r="D340" i="33" s="1"/>
  <c r="F340" i="33"/>
  <c r="G340" i="33" s="1"/>
  <c r="I340" i="33"/>
  <c r="K340" i="33"/>
  <c r="L340" i="33"/>
  <c r="O340" i="33"/>
  <c r="T340" i="33"/>
  <c r="C341" i="33"/>
  <c r="F341" i="33"/>
  <c r="G341" i="33" s="1"/>
  <c r="I341" i="33"/>
  <c r="K341" i="33"/>
  <c r="L341" i="33"/>
  <c r="O341" i="33"/>
  <c r="T341" i="33"/>
  <c r="C346" i="33"/>
  <c r="D346" i="33" s="1"/>
  <c r="F346" i="33"/>
  <c r="G346" i="33" s="1"/>
  <c r="I346" i="33"/>
  <c r="K346" i="33"/>
  <c r="L346" i="33"/>
  <c r="O346" i="33"/>
  <c r="T346" i="33"/>
  <c r="C347" i="33"/>
  <c r="D347" i="33" s="1"/>
  <c r="F347" i="33"/>
  <c r="I347" i="33"/>
  <c r="K347" i="33"/>
  <c r="L347" i="33"/>
  <c r="M347" i="33"/>
  <c r="O347" i="33"/>
  <c r="T347" i="33"/>
  <c r="C348" i="33"/>
  <c r="D348" i="33" s="1"/>
  <c r="F348" i="33"/>
  <c r="G348" i="33" s="1"/>
  <c r="I348" i="33"/>
  <c r="K348" i="33"/>
  <c r="L348" i="33"/>
  <c r="O348" i="33"/>
  <c r="T348" i="33"/>
  <c r="C349" i="33"/>
  <c r="F349" i="33"/>
  <c r="G349" i="33" s="1"/>
  <c r="I349" i="33"/>
  <c r="K349" i="33"/>
  <c r="L349" i="33"/>
  <c r="M349" i="33"/>
  <c r="O349" i="33"/>
  <c r="T349" i="33"/>
  <c r="C350" i="33"/>
  <c r="D350" i="33" s="1"/>
  <c r="F350" i="33"/>
  <c r="G350" i="33" s="1"/>
  <c r="I350" i="33"/>
  <c r="K350" i="33"/>
  <c r="L350" i="33"/>
  <c r="M350" i="33"/>
  <c r="O350" i="33"/>
  <c r="T350" i="33"/>
  <c r="C351" i="33"/>
  <c r="D351" i="33" s="1"/>
  <c r="F351" i="33"/>
  <c r="I351" i="33"/>
  <c r="K351" i="33"/>
  <c r="L351" i="33"/>
  <c r="M351" i="33"/>
  <c r="O351" i="33"/>
  <c r="T351" i="33"/>
  <c r="C352" i="33"/>
  <c r="D352" i="33" s="1"/>
  <c r="F352" i="33"/>
  <c r="G352" i="33" s="1"/>
  <c r="I352" i="33"/>
  <c r="K352" i="33"/>
  <c r="L352" i="33"/>
  <c r="O352" i="33"/>
  <c r="T352" i="33"/>
  <c r="C353" i="33"/>
  <c r="F353" i="33"/>
  <c r="G353" i="33" s="1"/>
  <c r="I353" i="33"/>
  <c r="K353" i="33"/>
  <c r="L353" i="33"/>
  <c r="O353" i="33"/>
  <c r="T353" i="33"/>
  <c r="C354" i="33"/>
  <c r="D354" i="33" s="1"/>
  <c r="F354" i="33"/>
  <c r="G354" i="33" s="1"/>
  <c r="I354" i="33"/>
  <c r="K354" i="33"/>
  <c r="L354" i="33"/>
  <c r="O354" i="33"/>
  <c r="T354" i="33"/>
  <c r="C355" i="33"/>
  <c r="D355" i="33" s="1"/>
  <c r="F355" i="33"/>
  <c r="I355" i="33"/>
  <c r="K355" i="33"/>
  <c r="L355" i="33"/>
  <c r="O355" i="33"/>
  <c r="T355" i="33"/>
  <c r="C356" i="33"/>
  <c r="F356" i="33"/>
  <c r="G356" i="33" s="1"/>
  <c r="I356" i="33"/>
  <c r="K356" i="33"/>
  <c r="L356" i="33"/>
  <c r="O356" i="33"/>
  <c r="T356" i="33"/>
  <c r="C357" i="33"/>
  <c r="F357" i="33"/>
  <c r="G357" i="33" s="1"/>
  <c r="I357" i="33"/>
  <c r="K357" i="33"/>
  <c r="L357" i="33"/>
  <c r="O357" i="33"/>
  <c r="T357" i="33"/>
  <c r="C358" i="33"/>
  <c r="D358" i="33" s="1"/>
  <c r="F358" i="33"/>
  <c r="G358" i="33" s="1"/>
  <c r="I358" i="33"/>
  <c r="K358" i="33"/>
  <c r="L358" i="33"/>
  <c r="O358" i="33"/>
  <c r="T358" i="33"/>
  <c r="T266" i="33"/>
  <c r="O266" i="33"/>
  <c r="L266" i="33"/>
  <c r="K266" i="33"/>
  <c r="I266" i="33"/>
  <c r="F266" i="33"/>
  <c r="G266" i="33" s="1"/>
  <c r="C266" i="33"/>
  <c r="D266" i="33" s="1"/>
  <c r="M265" i="33"/>
  <c r="A265" i="33" s="1"/>
  <c r="A264" i="33"/>
  <c r="A263" i="33"/>
  <c r="A262" i="33"/>
  <c r="C261" i="33"/>
  <c r="A261" i="33" s="1"/>
  <c r="A260" i="33"/>
  <c r="M248" i="33"/>
  <c r="A248" i="33"/>
  <c r="A247" i="33"/>
  <c r="A246" i="33"/>
  <c r="M217" i="33"/>
  <c r="A217" i="33" s="1"/>
  <c r="A216" i="33"/>
  <c r="A215" i="33"/>
  <c r="A214" i="33"/>
  <c r="M189" i="33"/>
  <c r="A189" i="33" s="1"/>
  <c r="A188" i="33"/>
  <c r="A187" i="33"/>
  <c r="A186" i="33"/>
  <c r="M168" i="33"/>
  <c r="A168" i="33" s="1"/>
  <c r="A167" i="33"/>
  <c r="A166" i="33"/>
  <c r="A165" i="33"/>
  <c r="C146" i="33"/>
  <c r="D146" i="33"/>
  <c r="F146" i="33"/>
  <c r="I146" i="33"/>
  <c r="K146" i="33"/>
  <c r="L146" i="33"/>
  <c r="O146" i="33"/>
  <c r="T146" i="33"/>
  <c r="C147" i="33"/>
  <c r="D147" i="33" s="1"/>
  <c r="F147" i="33"/>
  <c r="G147" i="33" s="1"/>
  <c r="I147" i="33"/>
  <c r="K147" i="33"/>
  <c r="L147" i="33"/>
  <c r="O147" i="33"/>
  <c r="T147" i="33"/>
  <c r="C148" i="33"/>
  <c r="D148" i="33" s="1"/>
  <c r="F148" i="33"/>
  <c r="G148" i="33" s="1"/>
  <c r="I148" i="33"/>
  <c r="K148" i="33"/>
  <c r="L148" i="33"/>
  <c r="O148" i="33"/>
  <c r="T148" i="33"/>
  <c r="C149" i="33"/>
  <c r="D149" i="33" s="1"/>
  <c r="F149" i="33"/>
  <c r="G149" i="33" s="1"/>
  <c r="I149" i="33"/>
  <c r="K149" i="33"/>
  <c r="L149" i="33"/>
  <c r="O149" i="33"/>
  <c r="T149" i="33"/>
  <c r="C150" i="33"/>
  <c r="D150" i="33" s="1"/>
  <c r="F150" i="33"/>
  <c r="I150" i="33"/>
  <c r="K150" i="33"/>
  <c r="L150" i="33"/>
  <c r="M150" i="33"/>
  <c r="O150" i="33"/>
  <c r="T150" i="33"/>
  <c r="C151" i="33"/>
  <c r="D151" i="33" s="1"/>
  <c r="F151" i="33"/>
  <c r="G151" i="33" s="1"/>
  <c r="I151" i="33"/>
  <c r="K151" i="33"/>
  <c r="L151" i="33"/>
  <c r="O151" i="33"/>
  <c r="T151" i="33"/>
  <c r="C152" i="33"/>
  <c r="D152" i="33" s="1"/>
  <c r="F152" i="33"/>
  <c r="G152" i="33" s="1"/>
  <c r="I152" i="33"/>
  <c r="K152" i="33"/>
  <c r="L152" i="33"/>
  <c r="O152" i="33"/>
  <c r="T152" i="33"/>
  <c r="C153" i="33"/>
  <c r="D153" i="33" s="1"/>
  <c r="F153" i="33"/>
  <c r="G153" i="33" s="1"/>
  <c r="I153" i="33"/>
  <c r="K153" i="33"/>
  <c r="L153" i="33"/>
  <c r="O153" i="33"/>
  <c r="T153" i="33"/>
  <c r="C154" i="33"/>
  <c r="D154" i="33" s="1"/>
  <c r="F154" i="33"/>
  <c r="I154" i="33"/>
  <c r="K154" i="33"/>
  <c r="L154" i="33"/>
  <c r="M154" i="33"/>
  <c r="O154" i="33"/>
  <c r="T154" i="33"/>
  <c r="C155" i="33"/>
  <c r="D155" i="33" s="1"/>
  <c r="F155" i="33"/>
  <c r="G155" i="33" s="1"/>
  <c r="I155" i="33"/>
  <c r="K155" i="33"/>
  <c r="L155" i="33"/>
  <c r="O155" i="33"/>
  <c r="T155" i="33"/>
  <c r="C156" i="33"/>
  <c r="D156" i="33" s="1"/>
  <c r="F156" i="33"/>
  <c r="G156" i="33" s="1"/>
  <c r="I156" i="33"/>
  <c r="K156" i="33"/>
  <c r="L156" i="33"/>
  <c r="O156" i="33"/>
  <c r="T156" i="33"/>
  <c r="C157" i="33"/>
  <c r="D157" i="33"/>
  <c r="F157" i="33"/>
  <c r="G157" i="33" s="1"/>
  <c r="I157" i="33"/>
  <c r="K157" i="33"/>
  <c r="L157" i="33"/>
  <c r="O157" i="33"/>
  <c r="T157" i="33"/>
  <c r="C158" i="33"/>
  <c r="D158" i="33"/>
  <c r="F158" i="33"/>
  <c r="I158" i="33"/>
  <c r="K158" i="33"/>
  <c r="L158" i="33"/>
  <c r="O158" i="33"/>
  <c r="T158" i="33"/>
  <c r="C159" i="33"/>
  <c r="D159" i="33" s="1"/>
  <c r="F159" i="33"/>
  <c r="G159" i="33" s="1"/>
  <c r="I159" i="33"/>
  <c r="K159" i="33"/>
  <c r="L159" i="33"/>
  <c r="O159" i="33"/>
  <c r="T159" i="33"/>
  <c r="C160" i="33"/>
  <c r="D160" i="33" s="1"/>
  <c r="F160" i="33"/>
  <c r="G160" i="33"/>
  <c r="I160" i="33"/>
  <c r="K160" i="33"/>
  <c r="L160" i="33"/>
  <c r="O160" i="33"/>
  <c r="T160" i="33"/>
  <c r="C161" i="33"/>
  <c r="D161" i="33" s="1"/>
  <c r="F161" i="33"/>
  <c r="G161" i="33" s="1"/>
  <c r="I161" i="33"/>
  <c r="K161" i="33"/>
  <c r="L161" i="33"/>
  <c r="O161" i="33"/>
  <c r="T161" i="33"/>
  <c r="C162" i="33"/>
  <c r="D162" i="33" s="1"/>
  <c r="F162" i="33"/>
  <c r="I162" i="33"/>
  <c r="K162" i="33"/>
  <c r="L162" i="33"/>
  <c r="O162" i="33"/>
  <c r="T162" i="33"/>
  <c r="C163" i="33"/>
  <c r="D163" i="33" s="1"/>
  <c r="F163" i="33"/>
  <c r="G163" i="33" s="1"/>
  <c r="I163" i="33"/>
  <c r="K163" i="33"/>
  <c r="L163" i="33"/>
  <c r="O163" i="33"/>
  <c r="T163" i="33"/>
  <c r="C164" i="33"/>
  <c r="D164" i="33" s="1"/>
  <c r="F164" i="33"/>
  <c r="G164" i="33" s="1"/>
  <c r="I164" i="33"/>
  <c r="K164" i="33"/>
  <c r="L164" i="33"/>
  <c r="M164" i="33"/>
  <c r="O164" i="33"/>
  <c r="T164" i="33"/>
  <c r="C169" i="33"/>
  <c r="D169" i="33" s="1"/>
  <c r="F169" i="33"/>
  <c r="G169" i="33" s="1"/>
  <c r="I169" i="33"/>
  <c r="K169" i="33"/>
  <c r="L169" i="33"/>
  <c r="M169" i="33"/>
  <c r="O169" i="33"/>
  <c r="T169" i="33"/>
  <c r="C170" i="33"/>
  <c r="D170" i="33"/>
  <c r="F170" i="33"/>
  <c r="I170" i="33"/>
  <c r="K170" i="33"/>
  <c r="L170" i="33"/>
  <c r="O170" i="33"/>
  <c r="T170" i="33"/>
  <c r="C171" i="33"/>
  <c r="F171" i="33"/>
  <c r="G171" i="33" s="1"/>
  <c r="I171" i="33"/>
  <c r="K171" i="33"/>
  <c r="L171" i="33"/>
  <c r="O171" i="33"/>
  <c r="T171" i="33"/>
  <c r="C172" i="33"/>
  <c r="D172" i="33" s="1"/>
  <c r="F172" i="33"/>
  <c r="G172" i="33"/>
  <c r="I172" i="33"/>
  <c r="K172" i="33"/>
  <c r="L172" i="33"/>
  <c r="O172" i="33"/>
  <c r="T172" i="33"/>
  <c r="C173" i="33"/>
  <c r="F173" i="33"/>
  <c r="G173" i="33" s="1"/>
  <c r="I173" i="33"/>
  <c r="K173" i="33"/>
  <c r="L173" i="33"/>
  <c r="O173" i="33"/>
  <c r="T173" i="33"/>
  <c r="C174" i="33"/>
  <c r="D174" i="33" s="1"/>
  <c r="F174" i="33"/>
  <c r="I174" i="33"/>
  <c r="K174" i="33"/>
  <c r="L174" i="33"/>
  <c r="O174" i="33"/>
  <c r="T174" i="33"/>
  <c r="C175" i="33"/>
  <c r="D175" i="33" s="1"/>
  <c r="F175" i="33"/>
  <c r="G175" i="33" s="1"/>
  <c r="I175" i="33"/>
  <c r="K175" i="33"/>
  <c r="L175" i="33"/>
  <c r="M175" i="33"/>
  <c r="O175" i="33"/>
  <c r="T175" i="33"/>
  <c r="C176" i="33"/>
  <c r="D176" i="33" s="1"/>
  <c r="F176" i="33"/>
  <c r="G176" i="33" s="1"/>
  <c r="I176" i="33"/>
  <c r="K176" i="33"/>
  <c r="L176" i="33"/>
  <c r="O176" i="33"/>
  <c r="T176" i="33"/>
  <c r="C177" i="33"/>
  <c r="F177" i="33"/>
  <c r="G177" i="33" s="1"/>
  <c r="I177" i="33"/>
  <c r="K177" i="33"/>
  <c r="L177" i="33"/>
  <c r="O177" i="33"/>
  <c r="T177" i="33"/>
  <c r="C178" i="33"/>
  <c r="D178" i="33" s="1"/>
  <c r="F178" i="33"/>
  <c r="I178" i="33"/>
  <c r="K178" i="33"/>
  <c r="L178" i="33"/>
  <c r="O178" i="33"/>
  <c r="T178" i="33"/>
  <c r="C179" i="33"/>
  <c r="F179" i="33"/>
  <c r="G179" i="33" s="1"/>
  <c r="I179" i="33"/>
  <c r="K179" i="33"/>
  <c r="L179" i="33"/>
  <c r="O179" i="33"/>
  <c r="T179" i="33"/>
  <c r="C180" i="33"/>
  <c r="D180" i="33" s="1"/>
  <c r="F180" i="33"/>
  <c r="G180" i="33" s="1"/>
  <c r="I180" i="33"/>
  <c r="K180" i="33"/>
  <c r="L180" i="33"/>
  <c r="O180" i="33"/>
  <c r="T180" i="33"/>
  <c r="C181" i="33"/>
  <c r="F181" i="33"/>
  <c r="G181" i="33" s="1"/>
  <c r="I181" i="33"/>
  <c r="K181" i="33"/>
  <c r="L181" i="33"/>
  <c r="M181" i="33"/>
  <c r="O181" i="33"/>
  <c r="T181" i="33"/>
  <c r="C182" i="33"/>
  <c r="D182" i="33" s="1"/>
  <c r="F182" i="33"/>
  <c r="I182" i="33"/>
  <c r="K182" i="33"/>
  <c r="L182" i="33"/>
  <c r="O182" i="33"/>
  <c r="T182" i="33"/>
  <c r="C183" i="33"/>
  <c r="D183" i="33" s="1"/>
  <c r="F183" i="33"/>
  <c r="G183" i="33" s="1"/>
  <c r="I183" i="33"/>
  <c r="K183" i="33"/>
  <c r="L183" i="33"/>
  <c r="O183" i="33"/>
  <c r="T183" i="33"/>
  <c r="C184" i="33"/>
  <c r="D184" i="33" s="1"/>
  <c r="F184" i="33"/>
  <c r="G184" i="33" s="1"/>
  <c r="I184" i="33"/>
  <c r="K184" i="33"/>
  <c r="L184" i="33"/>
  <c r="M184" i="33"/>
  <c r="O184" i="33"/>
  <c r="T184" i="33"/>
  <c r="C185" i="33"/>
  <c r="D185" i="33" s="1"/>
  <c r="F185" i="33"/>
  <c r="G185" i="33" s="1"/>
  <c r="I185" i="33"/>
  <c r="K185" i="33"/>
  <c r="L185" i="33"/>
  <c r="O185" i="33"/>
  <c r="T185" i="33"/>
  <c r="C190" i="33"/>
  <c r="D190" i="33" s="1"/>
  <c r="F190" i="33"/>
  <c r="I190" i="33"/>
  <c r="K190" i="33"/>
  <c r="L190" i="33"/>
  <c r="O190" i="33"/>
  <c r="T190" i="33"/>
  <c r="C191" i="33"/>
  <c r="D191" i="33" s="1"/>
  <c r="F191" i="33"/>
  <c r="G191" i="33" s="1"/>
  <c r="I191" i="33"/>
  <c r="K191" i="33"/>
  <c r="L191" i="33"/>
  <c r="O191" i="33"/>
  <c r="T191" i="33"/>
  <c r="C192" i="33"/>
  <c r="D192" i="33" s="1"/>
  <c r="F192" i="33"/>
  <c r="G192" i="33" s="1"/>
  <c r="I192" i="33"/>
  <c r="K192" i="33"/>
  <c r="L192" i="33"/>
  <c r="M192" i="33"/>
  <c r="O192" i="33"/>
  <c r="T192" i="33"/>
  <c r="C193" i="33"/>
  <c r="D193" i="33" s="1"/>
  <c r="F193" i="33"/>
  <c r="G193" i="33" s="1"/>
  <c r="I193" i="33"/>
  <c r="K193" i="33"/>
  <c r="L193" i="33"/>
  <c r="O193" i="33"/>
  <c r="T193" i="33"/>
  <c r="C194" i="33"/>
  <c r="D194" i="33" s="1"/>
  <c r="F194" i="33"/>
  <c r="I194" i="33"/>
  <c r="K194" i="33"/>
  <c r="L194" i="33"/>
  <c r="M194" i="33"/>
  <c r="O194" i="33"/>
  <c r="T194" i="33"/>
  <c r="C195" i="33"/>
  <c r="D195" i="33" s="1"/>
  <c r="F195" i="33"/>
  <c r="G195" i="33" s="1"/>
  <c r="I195" i="33"/>
  <c r="K195" i="33"/>
  <c r="L195" i="33"/>
  <c r="O195" i="33"/>
  <c r="T195" i="33"/>
  <c r="C196" i="33"/>
  <c r="D196" i="33" s="1"/>
  <c r="F196" i="33"/>
  <c r="G196" i="33" s="1"/>
  <c r="I196" i="33"/>
  <c r="K196" i="33"/>
  <c r="L196" i="33"/>
  <c r="M196" i="33"/>
  <c r="O196" i="33"/>
  <c r="T196" i="33"/>
  <c r="C197" i="33"/>
  <c r="D197" i="33" s="1"/>
  <c r="F197" i="33"/>
  <c r="G197" i="33" s="1"/>
  <c r="I197" i="33"/>
  <c r="K197" i="33"/>
  <c r="L197" i="33"/>
  <c r="O197" i="33"/>
  <c r="T197" i="33"/>
  <c r="C198" i="33"/>
  <c r="D198" i="33" s="1"/>
  <c r="F198" i="33"/>
  <c r="I198" i="33"/>
  <c r="K198" i="33"/>
  <c r="L198" i="33"/>
  <c r="O198" i="33"/>
  <c r="T198" i="33"/>
  <c r="C199" i="33"/>
  <c r="D199" i="33" s="1"/>
  <c r="F199" i="33"/>
  <c r="G199" i="33" s="1"/>
  <c r="I199" i="33"/>
  <c r="K199" i="33"/>
  <c r="L199" i="33"/>
  <c r="O199" i="33"/>
  <c r="T199" i="33"/>
  <c r="C200" i="33"/>
  <c r="D200" i="33" s="1"/>
  <c r="F200" i="33"/>
  <c r="G200" i="33" s="1"/>
  <c r="I200" i="33"/>
  <c r="K200" i="33"/>
  <c r="L200" i="33"/>
  <c r="M200" i="33"/>
  <c r="O200" i="33"/>
  <c r="T200" i="33"/>
  <c r="C201" i="33"/>
  <c r="D201" i="33" s="1"/>
  <c r="F201" i="33"/>
  <c r="G201" i="33" s="1"/>
  <c r="I201" i="33"/>
  <c r="K201" i="33"/>
  <c r="L201" i="33"/>
  <c r="O201" i="33"/>
  <c r="T201" i="33"/>
  <c r="C202" i="33"/>
  <c r="D202" i="33" s="1"/>
  <c r="F202" i="33"/>
  <c r="I202" i="33"/>
  <c r="K202" i="33"/>
  <c r="L202" i="33"/>
  <c r="O202" i="33"/>
  <c r="T202" i="33"/>
  <c r="C203" i="33"/>
  <c r="D203" i="33" s="1"/>
  <c r="F203" i="33"/>
  <c r="G203" i="33" s="1"/>
  <c r="I203" i="33"/>
  <c r="K203" i="33"/>
  <c r="L203" i="33"/>
  <c r="O203" i="33"/>
  <c r="T203" i="33"/>
  <c r="C204" i="33"/>
  <c r="D204" i="33" s="1"/>
  <c r="F204" i="33"/>
  <c r="G204" i="33" s="1"/>
  <c r="I204" i="33"/>
  <c r="K204" i="33"/>
  <c r="L204" i="33"/>
  <c r="M204" i="33"/>
  <c r="O204" i="33"/>
  <c r="T204" i="33"/>
  <c r="C205" i="33"/>
  <c r="D205" i="33" s="1"/>
  <c r="F205" i="33"/>
  <c r="G205" i="33" s="1"/>
  <c r="I205" i="33"/>
  <c r="K205" i="33"/>
  <c r="L205" i="33"/>
  <c r="M205" i="33"/>
  <c r="O205" i="33"/>
  <c r="T205" i="33"/>
  <c r="C206" i="33"/>
  <c r="D206" i="33" s="1"/>
  <c r="F206" i="33"/>
  <c r="I206" i="33"/>
  <c r="K206" i="33"/>
  <c r="L206" i="33"/>
  <c r="M206" i="33"/>
  <c r="O206" i="33"/>
  <c r="T206" i="33"/>
  <c r="C207" i="33"/>
  <c r="F207" i="33"/>
  <c r="G207" i="33" s="1"/>
  <c r="I207" i="33"/>
  <c r="K207" i="33"/>
  <c r="L207" i="33"/>
  <c r="M207" i="33"/>
  <c r="O207" i="33"/>
  <c r="T207" i="33"/>
  <c r="C208" i="33"/>
  <c r="D208" i="33" s="1"/>
  <c r="F208" i="33"/>
  <c r="G208" i="33" s="1"/>
  <c r="I208" i="33"/>
  <c r="K208" i="33"/>
  <c r="L208" i="33"/>
  <c r="M208" i="33"/>
  <c r="O208" i="33"/>
  <c r="T208" i="33"/>
  <c r="C209" i="33"/>
  <c r="F209" i="33"/>
  <c r="G209" i="33" s="1"/>
  <c r="I209" i="33"/>
  <c r="K209" i="33"/>
  <c r="L209" i="33"/>
  <c r="M209" i="33"/>
  <c r="O209" i="33"/>
  <c r="T209" i="33"/>
  <c r="C210" i="33"/>
  <c r="D210" i="33" s="1"/>
  <c r="F210" i="33"/>
  <c r="I210" i="33"/>
  <c r="K210" i="33"/>
  <c r="L210" i="33"/>
  <c r="M210" i="33"/>
  <c r="O210" i="33"/>
  <c r="T210" i="33"/>
  <c r="C211" i="33"/>
  <c r="D211" i="33" s="1"/>
  <c r="F211" i="33"/>
  <c r="G211" i="33" s="1"/>
  <c r="I211" i="33"/>
  <c r="K211" i="33"/>
  <c r="L211" i="33"/>
  <c r="M211" i="33"/>
  <c r="O211" i="33"/>
  <c r="T211" i="33"/>
  <c r="C212" i="33"/>
  <c r="D212" i="33" s="1"/>
  <c r="F212" i="33"/>
  <c r="G212" i="33" s="1"/>
  <c r="I212" i="33"/>
  <c r="K212" i="33"/>
  <c r="L212" i="33"/>
  <c r="O212" i="33"/>
  <c r="T212" i="33"/>
  <c r="C213" i="33"/>
  <c r="D213" i="33" s="1"/>
  <c r="F213" i="33"/>
  <c r="G213" i="33" s="1"/>
  <c r="I213" i="33"/>
  <c r="K213" i="33"/>
  <c r="L213" i="33"/>
  <c r="O213" i="33"/>
  <c r="T213" i="33"/>
  <c r="C218" i="33"/>
  <c r="D218" i="33" s="1"/>
  <c r="F218" i="33"/>
  <c r="I218" i="33"/>
  <c r="K218" i="33"/>
  <c r="L218" i="33"/>
  <c r="O218" i="33"/>
  <c r="T218" i="33"/>
  <c r="C219" i="33"/>
  <c r="D219" i="33" s="1"/>
  <c r="F219" i="33"/>
  <c r="G219" i="33" s="1"/>
  <c r="I219" i="33"/>
  <c r="K219" i="33"/>
  <c r="L219" i="33"/>
  <c r="O219" i="33"/>
  <c r="T219" i="33"/>
  <c r="C220" i="33"/>
  <c r="D220" i="33" s="1"/>
  <c r="F220" i="33"/>
  <c r="G220" i="33" s="1"/>
  <c r="I220" i="33"/>
  <c r="K220" i="33"/>
  <c r="L220" i="33"/>
  <c r="O220" i="33"/>
  <c r="T220" i="33"/>
  <c r="C221" i="33"/>
  <c r="D221" i="33" s="1"/>
  <c r="F221" i="33"/>
  <c r="G221" i="33" s="1"/>
  <c r="I221" i="33"/>
  <c r="K221" i="33"/>
  <c r="L221" i="33"/>
  <c r="M221" i="33"/>
  <c r="O221" i="33"/>
  <c r="T221" i="33"/>
  <c r="C222" i="33"/>
  <c r="D222" i="33" s="1"/>
  <c r="F222" i="33"/>
  <c r="I222" i="33"/>
  <c r="K222" i="33"/>
  <c r="L222" i="33"/>
  <c r="O222" i="33"/>
  <c r="T222" i="33"/>
  <c r="C223" i="33"/>
  <c r="D223" i="33" s="1"/>
  <c r="F223" i="33"/>
  <c r="G223" i="33" s="1"/>
  <c r="I223" i="33"/>
  <c r="K223" i="33"/>
  <c r="L223" i="33"/>
  <c r="M223" i="33"/>
  <c r="O223" i="33"/>
  <c r="T223" i="33"/>
  <c r="C224" i="33"/>
  <c r="D224" i="33" s="1"/>
  <c r="F224" i="33"/>
  <c r="G224" i="33" s="1"/>
  <c r="I224" i="33"/>
  <c r="K224" i="33"/>
  <c r="L224" i="33"/>
  <c r="O224" i="33"/>
  <c r="T224" i="33"/>
  <c r="C225" i="33"/>
  <c r="D225" i="33" s="1"/>
  <c r="F225" i="33"/>
  <c r="G225" i="33" s="1"/>
  <c r="I225" i="33"/>
  <c r="K225" i="33"/>
  <c r="L225" i="33"/>
  <c r="O225" i="33"/>
  <c r="T225" i="33"/>
  <c r="C226" i="33"/>
  <c r="D226" i="33" s="1"/>
  <c r="F226" i="33"/>
  <c r="G226" i="33" s="1"/>
  <c r="I226" i="33"/>
  <c r="K226" i="33"/>
  <c r="L226" i="33"/>
  <c r="M226" i="33"/>
  <c r="O226" i="33"/>
  <c r="T226" i="33"/>
  <c r="C227" i="33"/>
  <c r="D227" i="33" s="1"/>
  <c r="F227" i="33"/>
  <c r="G227" i="33" s="1"/>
  <c r="I227" i="33"/>
  <c r="K227" i="33"/>
  <c r="L227" i="33"/>
  <c r="O227" i="33"/>
  <c r="T227" i="33"/>
  <c r="C228" i="33"/>
  <c r="D228" i="33" s="1"/>
  <c r="F228" i="33"/>
  <c r="G228" i="33" s="1"/>
  <c r="I228" i="33"/>
  <c r="K228" i="33"/>
  <c r="L228" i="33"/>
  <c r="O228" i="33"/>
  <c r="T228" i="33"/>
  <c r="C229" i="33"/>
  <c r="D229" i="33" s="1"/>
  <c r="F229" i="33"/>
  <c r="G229" i="33" s="1"/>
  <c r="I229" i="33"/>
  <c r="K229" i="33"/>
  <c r="L229" i="33"/>
  <c r="O229" i="33"/>
  <c r="T229" i="33"/>
  <c r="C230" i="33"/>
  <c r="D230" i="33" s="1"/>
  <c r="F230" i="33"/>
  <c r="G230" i="33" s="1"/>
  <c r="I230" i="33"/>
  <c r="K230" i="33"/>
  <c r="L230" i="33"/>
  <c r="O230" i="33"/>
  <c r="T230" i="33"/>
  <c r="C231" i="33"/>
  <c r="D231" i="33" s="1"/>
  <c r="F231" i="33"/>
  <c r="G231" i="33" s="1"/>
  <c r="I231" i="33"/>
  <c r="K231" i="33"/>
  <c r="L231" i="33"/>
  <c r="O231" i="33"/>
  <c r="T231" i="33"/>
  <c r="C232" i="33"/>
  <c r="D232" i="33" s="1"/>
  <c r="F232" i="33"/>
  <c r="G232" i="33" s="1"/>
  <c r="I232" i="33"/>
  <c r="K232" i="33"/>
  <c r="L232" i="33"/>
  <c r="M232" i="33"/>
  <c r="O232" i="33"/>
  <c r="T232" i="33"/>
  <c r="C233" i="33"/>
  <c r="D233" i="33" s="1"/>
  <c r="F233" i="33"/>
  <c r="G233" i="33" s="1"/>
  <c r="I233" i="33"/>
  <c r="K233" i="33"/>
  <c r="L233" i="33"/>
  <c r="O233" i="33"/>
  <c r="T233" i="33"/>
  <c r="C234" i="33"/>
  <c r="D234" i="33" s="1"/>
  <c r="F234" i="33"/>
  <c r="G234" i="33" s="1"/>
  <c r="I234" i="33"/>
  <c r="K234" i="33"/>
  <c r="L234" i="33"/>
  <c r="O234" i="33"/>
  <c r="T234" i="33"/>
  <c r="C235" i="33"/>
  <c r="D235" i="33" s="1"/>
  <c r="F235" i="33"/>
  <c r="G235" i="33" s="1"/>
  <c r="I235" i="33"/>
  <c r="K235" i="33"/>
  <c r="L235" i="33"/>
  <c r="O235" i="33"/>
  <c r="T235" i="33"/>
  <c r="C236" i="33"/>
  <c r="D236" i="33" s="1"/>
  <c r="F236" i="33"/>
  <c r="G236" i="33" s="1"/>
  <c r="I236" i="33"/>
  <c r="K236" i="33"/>
  <c r="L236" i="33"/>
  <c r="O236" i="33"/>
  <c r="T236" i="33"/>
  <c r="C237" i="33"/>
  <c r="D237" i="33" s="1"/>
  <c r="F237" i="33"/>
  <c r="G237" i="33" s="1"/>
  <c r="I237" i="33"/>
  <c r="K237" i="33"/>
  <c r="L237" i="33"/>
  <c r="M237" i="33"/>
  <c r="O237" i="33"/>
  <c r="T237" i="33"/>
  <c r="C238" i="33"/>
  <c r="D238" i="33" s="1"/>
  <c r="F238" i="33"/>
  <c r="G238" i="33" s="1"/>
  <c r="I238" i="33"/>
  <c r="K238" i="33"/>
  <c r="L238" i="33"/>
  <c r="M238" i="33"/>
  <c r="O238" i="33"/>
  <c r="T238" i="33"/>
  <c r="C239" i="33"/>
  <c r="F239" i="33"/>
  <c r="G239" i="33" s="1"/>
  <c r="I239" i="33"/>
  <c r="K239" i="33"/>
  <c r="L239" i="33"/>
  <c r="O239" i="33"/>
  <c r="T239" i="33"/>
  <c r="C240" i="33"/>
  <c r="D240" i="33" s="1"/>
  <c r="F240" i="33"/>
  <c r="G240" i="33" s="1"/>
  <c r="I240" i="33"/>
  <c r="K240" i="33"/>
  <c r="L240" i="33"/>
  <c r="O240" i="33"/>
  <c r="T240" i="33"/>
  <c r="C241" i="33"/>
  <c r="F241" i="33"/>
  <c r="G241" i="33" s="1"/>
  <c r="I241" i="33"/>
  <c r="K241" i="33"/>
  <c r="L241" i="33"/>
  <c r="O241" i="33"/>
  <c r="T241" i="33"/>
  <c r="C242" i="33"/>
  <c r="D242" i="33" s="1"/>
  <c r="F242" i="33"/>
  <c r="G242" i="33" s="1"/>
  <c r="I242" i="33"/>
  <c r="K242" i="33"/>
  <c r="L242" i="33"/>
  <c r="O242" i="33"/>
  <c r="T242" i="33"/>
  <c r="C243" i="33"/>
  <c r="F243" i="33"/>
  <c r="G243" i="33" s="1"/>
  <c r="I243" i="33"/>
  <c r="K243" i="33"/>
  <c r="L243" i="33"/>
  <c r="M243" i="33"/>
  <c r="O243" i="33"/>
  <c r="T243" i="33"/>
  <c r="C244" i="33"/>
  <c r="F244" i="33"/>
  <c r="G244" i="33" s="1"/>
  <c r="I244" i="33"/>
  <c r="K244" i="33"/>
  <c r="L244" i="33"/>
  <c r="M244" i="33"/>
  <c r="O244" i="33"/>
  <c r="T244" i="33"/>
  <c r="C249" i="33"/>
  <c r="F249" i="33"/>
  <c r="G249" i="33" s="1"/>
  <c r="I249" i="33"/>
  <c r="K249" i="33"/>
  <c r="M249" i="33" s="1"/>
  <c r="L249" i="33"/>
  <c r="O249" i="33"/>
  <c r="T249" i="33"/>
  <c r="C250" i="33"/>
  <c r="D250" i="33" s="1"/>
  <c r="F250" i="33"/>
  <c r="G250" i="33" s="1"/>
  <c r="I250" i="33"/>
  <c r="K250" i="33"/>
  <c r="L250" i="33"/>
  <c r="O250" i="33"/>
  <c r="T250" i="33"/>
  <c r="C251" i="33"/>
  <c r="F251" i="33"/>
  <c r="G251" i="33" s="1"/>
  <c r="I251" i="33"/>
  <c r="K251" i="33"/>
  <c r="L251" i="33"/>
  <c r="M251" i="33"/>
  <c r="O251" i="33"/>
  <c r="T251" i="33"/>
  <c r="C252" i="33"/>
  <c r="D252" i="33" s="1"/>
  <c r="F252" i="33"/>
  <c r="G252" i="33" s="1"/>
  <c r="I252" i="33"/>
  <c r="K252" i="33"/>
  <c r="L252" i="33"/>
  <c r="O252" i="33"/>
  <c r="T252" i="33"/>
  <c r="C253" i="33"/>
  <c r="F253" i="33"/>
  <c r="G253" i="33" s="1"/>
  <c r="I253" i="33"/>
  <c r="K253" i="33"/>
  <c r="L253" i="33"/>
  <c r="O253" i="33"/>
  <c r="T253" i="33"/>
  <c r="C254" i="33"/>
  <c r="D254" i="33" s="1"/>
  <c r="F254" i="33"/>
  <c r="G254" i="33" s="1"/>
  <c r="I254" i="33"/>
  <c r="K254" i="33"/>
  <c r="L254" i="33"/>
  <c r="M254" i="33"/>
  <c r="O254" i="33"/>
  <c r="T254" i="33"/>
  <c r="C255" i="33"/>
  <c r="D255" i="33" s="1"/>
  <c r="F255" i="33"/>
  <c r="G255" i="33" s="1"/>
  <c r="I255" i="33"/>
  <c r="K255" i="33"/>
  <c r="L255" i="33"/>
  <c r="M255" i="33"/>
  <c r="O255" i="33"/>
  <c r="T255" i="33"/>
  <c r="C256" i="33"/>
  <c r="F256" i="33"/>
  <c r="G256" i="33" s="1"/>
  <c r="I256" i="33"/>
  <c r="K256" i="33"/>
  <c r="L256" i="33"/>
  <c r="M256" i="33"/>
  <c r="O256" i="33"/>
  <c r="T256" i="33"/>
  <c r="C257" i="33"/>
  <c r="D257" i="33" s="1"/>
  <c r="F257" i="33"/>
  <c r="G257" i="33" s="1"/>
  <c r="I257" i="33"/>
  <c r="K257" i="33"/>
  <c r="L257" i="33"/>
  <c r="M257" i="33"/>
  <c r="O257" i="33"/>
  <c r="T257" i="33"/>
  <c r="C258" i="33"/>
  <c r="D258" i="33" s="1"/>
  <c r="F258" i="33"/>
  <c r="G258" i="33" s="1"/>
  <c r="I258" i="33"/>
  <c r="K258" i="33"/>
  <c r="L258" i="33"/>
  <c r="O258" i="33"/>
  <c r="T258" i="33"/>
  <c r="C259" i="33"/>
  <c r="D259" i="33" s="1"/>
  <c r="F259" i="33"/>
  <c r="G259" i="33" s="1"/>
  <c r="I259" i="33"/>
  <c r="K259" i="33"/>
  <c r="L259" i="33"/>
  <c r="O259" i="33"/>
  <c r="T259" i="33"/>
  <c r="T145" i="33"/>
  <c r="O145" i="33"/>
  <c r="M145" i="33"/>
  <c r="L145" i="33"/>
  <c r="K145" i="33"/>
  <c r="I145" i="33"/>
  <c r="F145" i="33"/>
  <c r="G145" i="33" s="1"/>
  <c r="C145" i="33"/>
  <c r="D145" i="33" s="1"/>
  <c r="M144" i="33"/>
  <c r="A144" i="33" s="1"/>
  <c r="A143" i="33"/>
  <c r="A142" i="33"/>
  <c r="A141" i="33"/>
  <c r="C140" i="33"/>
  <c r="A140" i="33" s="1"/>
  <c r="A139" i="33"/>
  <c r="A118" i="33"/>
  <c r="A92" i="33"/>
  <c r="A91" i="33"/>
  <c r="A62" i="33"/>
  <c r="A61" i="33"/>
  <c r="M120" i="33"/>
  <c r="A120" i="33" s="1"/>
  <c r="A119" i="33"/>
  <c r="C121" i="33"/>
  <c r="D121" i="33" s="1"/>
  <c r="F121" i="33"/>
  <c r="G121" i="33" s="1"/>
  <c r="I121" i="33"/>
  <c r="K121" i="33"/>
  <c r="L121" i="33"/>
  <c r="O121" i="33"/>
  <c r="T121" i="33"/>
  <c r="C122" i="33"/>
  <c r="D122" i="33" s="1"/>
  <c r="F122" i="33"/>
  <c r="G122" i="33" s="1"/>
  <c r="I122" i="33"/>
  <c r="K122" i="33"/>
  <c r="L122" i="33"/>
  <c r="O122" i="33"/>
  <c r="T122" i="33"/>
  <c r="M94" i="33"/>
  <c r="A94" i="33" s="1"/>
  <c r="A93" i="33"/>
  <c r="M64" i="33"/>
  <c r="A64" i="33" s="1"/>
  <c r="A63" i="33"/>
  <c r="M38" i="33"/>
  <c r="A38" i="33" s="1"/>
  <c r="A37" i="33"/>
  <c r="A36" i="33"/>
  <c r="A35" i="33"/>
  <c r="C9" i="33"/>
  <c r="D9" i="33" s="1"/>
  <c r="F9" i="33"/>
  <c r="G9" i="33" s="1"/>
  <c r="I9" i="33"/>
  <c r="K9" i="33"/>
  <c r="L9" i="33"/>
  <c r="O9" i="33"/>
  <c r="T9" i="33"/>
  <c r="C10" i="33"/>
  <c r="D10" i="33" s="1"/>
  <c r="F10" i="33"/>
  <c r="G10" i="33" s="1"/>
  <c r="I10" i="33"/>
  <c r="K10" i="33"/>
  <c r="L10" i="33"/>
  <c r="O10" i="33"/>
  <c r="T10" i="33"/>
  <c r="C11" i="33"/>
  <c r="D11" i="33" s="1"/>
  <c r="F11" i="33"/>
  <c r="G11" i="33" s="1"/>
  <c r="I11" i="33"/>
  <c r="K11" i="33"/>
  <c r="L11" i="33"/>
  <c r="O11" i="33"/>
  <c r="T11" i="33"/>
  <c r="C12" i="33"/>
  <c r="D12" i="33" s="1"/>
  <c r="F12" i="33"/>
  <c r="G12" i="33" s="1"/>
  <c r="I12" i="33"/>
  <c r="K12" i="33"/>
  <c r="L12" i="33"/>
  <c r="M12" i="33"/>
  <c r="O12" i="33"/>
  <c r="T12" i="33"/>
  <c r="C13" i="33"/>
  <c r="F13" i="33"/>
  <c r="G13" i="33" s="1"/>
  <c r="I13" i="33"/>
  <c r="K13" i="33"/>
  <c r="L13" i="33"/>
  <c r="M13" i="33"/>
  <c r="O13" i="33"/>
  <c r="T13" i="33"/>
  <c r="C14" i="33"/>
  <c r="D14" i="33" s="1"/>
  <c r="F14" i="33"/>
  <c r="G14" i="33" s="1"/>
  <c r="I14" i="33"/>
  <c r="K14" i="33"/>
  <c r="L14" i="33"/>
  <c r="O14" i="33"/>
  <c r="T14" i="33"/>
  <c r="C15" i="33"/>
  <c r="D15" i="33" s="1"/>
  <c r="F15" i="33"/>
  <c r="G15" i="33" s="1"/>
  <c r="I15" i="33"/>
  <c r="K15" i="33"/>
  <c r="L15" i="33"/>
  <c r="O15" i="33"/>
  <c r="T15" i="33"/>
  <c r="C16" i="33"/>
  <c r="D16" i="33" s="1"/>
  <c r="F16" i="33"/>
  <c r="G16" i="33" s="1"/>
  <c r="I16" i="33"/>
  <c r="K16" i="33"/>
  <c r="L16" i="33"/>
  <c r="O16" i="33"/>
  <c r="T16" i="33"/>
  <c r="C17" i="33"/>
  <c r="D17" i="33" s="1"/>
  <c r="F17" i="33"/>
  <c r="G17" i="33" s="1"/>
  <c r="I17" i="33"/>
  <c r="K17" i="33"/>
  <c r="L17" i="33"/>
  <c r="M17" i="33"/>
  <c r="O17" i="33"/>
  <c r="T17" i="33"/>
  <c r="C18" i="33"/>
  <c r="D18" i="33" s="1"/>
  <c r="F18" i="33"/>
  <c r="G18" i="33" s="1"/>
  <c r="I18" i="33"/>
  <c r="K18" i="33"/>
  <c r="L18" i="33"/>
  <c r="O18" i="33"/>
  <c r="T18" i="33"/>
  <c r="C19" i="33"/>
  <c r="D19" i="33" s="1"/>
  <c r="F19" i="33"/>
  <c r="I19" i="33"/>
  <c r="K19" i="33"/>
  <c r="L19" i="33"/>
  <c r="M19" i="33"/>
  <c r="O19" i="33"/>
  <c r="T19" i="33"/>
  <c r="C20" i="33"/>
  <c r="D20" i="33" s="1"/>
  <c r="F20" i="33"/>
  <c r="G20" i="33" s="1"/>
  <c r="I20" i="33"/>
  <c r="K20" i="33"/>
  <c r="L20" i="33"/>
  <c r="O20" i="33"/>
  <c r="T20" i="33"/>
  <c r="C21" i="33"/>
  <c r="D21" i="33" s="1"/>
  <c r="F21" i="33"/>
  <c r="G21" i="33" s="1"/>
  <c r="I21" i="33"/>
  <c r="K21" i="33"/>
  <c r="L21" i="33"/>
  <c r="O21" i="33"/>
  <c r="T21" i="33"/>
  <c r="C22" i="33"/>
  <c r="D22" i="33" s="1"/>
  <c r="F22" i="33"/>
  <c r="G22" i="33" s="1"/>
  <c r="I22" i="33"/>
  <c r="K22" i="33"/>
  <c r="L22" i="33"/>
  <c r="O22" i="33"/>
  <c r="T22" i="33"/>
  <c r="C23" i="33"/>
  <c r="D23" i="33" s="1"/>
  <c r="F23" i="33"/>
  <c r="G23" i="33" s="1"/>
  <c r="I23" i="33"/>
  <c r="K23" i="33"/>
  <c r="L23" i="33"/>
  <c r="O23" i="33"/>
  <c r="T23" i="33"/>
  <c r="C24" i="33"/>
  <c r="D24" i="33" s="1"/>
  <c r="F24" i="33"/>
  <c r="G24" i="33" s="1"/>
  <c r="I24" i="33"/>
  <c r="K24" i="33"/>
  <c r="L24" i="33"/>
  <c r="O24" i="33"/>
  <c r="T24" i="33"/>
  <c r="C25" i="33"/>
  <c r="F25" i="33"/>
  <c r="G25" i="33" s="1"/>
  <c r="I25" i="33"/>
  <c r="K25" i="33"/>
  <c r="L25" i="33"/>
  <c r="O25" i="33"/>
  <c r="T25" i="33"/>
  <c r="C26" i="33"/>
  <c r="D26" i="33" s="1"/>
  <c r="F26" i="33"/>
  <c r="G26" i="33" s="1"/>
  <c r="I26" i="33"/>
  <c r="K26" i="33"/>
  <c r="L26" i="33"/>
  <c r="O26" i="33"/>
  <c r="T26" i="33"/>
  <c r="C27" i="33"/>
  <c r="D27" i="33" s="1"/>
  <c r="F27" i="33"/>
  <c r="I27" i="33"/>
  <c r="K27" i="33"/>
  <c r="L27" i="33"/>
  <c r="M27" i="33"/>
  <c r="O27" i="33"/>
  <c r="T27" i="33"/>
  <c r="C28" i="33"/>
  <c r="D28" i="33" s="1"/>
  <c r="F28" i="33"/>
  <c r="G28" i="33" s="1"/>
  <c r="I28" i="33"/>
  <c r="K28" i="33"/>
  <c r="L28" i="33"/>
  <c r="M28" i="33"/>
  <c r="O28" i="33"/>
  <c r="T28" i="33"/>
  <c r="C29" i="33"/>
  <c r="D29" i="33" s="1"/>
  <c r="F29" i="33"/>
  <c r="G29" i="33" s="1"/>
  <c r="I29" i="33"/>
  <c r="K29" i="33"/>
  <c r="L29" i="33"/>
  <c r="O29" i="33"/>
  <c r="T29" i="33"/>
  <c r="C30" i="33"/>
  <c r="D30" i="33" s="1"/>
  <c r="F30" i="33"/>
  <c r="G30" i="33" s="1"/>
  <c r="I30" i="33"/>
  <c r="K30" i="33"/>
  <c r="L30" i="33"/>
  <c r="O30" i="33"/>
  <c r="T30" i="33"/>
  <c r="C31" i="33"/>
  <c r="D31" i="33" s="1"/>
  <c r="F31" i="33"/>
  <c r="G31" i="33" s="1"/>
  <c r="I31" i="33"/>
  <c r="K31" i="33"/>
  <c r="L31" i="33"/>
  <c r="O31" i="33"/>
  <c r="T31" i="33"/>
  <c r="C32" i="33"/>
  <c r="D32" i="33" s="1"/>
  <c r="F32" i="33"/>
  <c r="G32" i="33" s="1"/>
  <c r="I32" i="33"/>
  <c r="K32" i="33"/>
  <c r="L32" i="33"/>
  <c r="O32" i="33"/>
  <c r="T32" i="33"/>
  <c r="C33" i="33"/>
  <c r="F33" i="33"/>
  <c r="G33" i="33" s="1"/>
  <c r="I33" i="33"/>
  <c r="K33" i="33"/>
  <c r="L33" i="33"/>
  <c r="O33" i="33"/>
  <c r="T33" i="33"/>
  <c r="C34" i="33"/>
  <c r="D34" i="33" s="1"/>
  <c r="F34" i="33"/>
  <c r="G34" i="33" s="1"/>
  <c r="I34" i="33"/>
  <c r="K34" i="33"/>
  <c r="L34" i="33"/>
  <c r="O34" i="33"/>
  <c r="T34" i="33"/>
  <c r="C39" i="33"/>
  <c r="D39" i="33" s="1"/>
  <c r="F39" i="33"/>
  <c r="I39" i="33"/>
  <c r="K39" i="33"/>
  <c r="L39" i="33"/>
  <c r="O39" i="33"/>
  <c r="T39" i="33"/>
  <c r="C40" i="33"/>
  <c r="D40" i="33" s="1"/>
  <c r="F40" i="33"/>
  <c r="G40" i="33" s="1"/>
  <c r="I40" i="33"/>
  <c r="K40" i="33"/>
  <c r="L40" i="33"/>
  <c r="O40" i="33"/>
  <c r="T40" i="33"/>
  <c r="C41" i="33"/>
  <c r="D41" i="33" s="1"/>
  <c r="F41" i="33"/>
  <c r="G41" i="33" s="1"/>
  <c r="I41" i="33"/>
  <c r="K41" i="33"/>
  <c r="L41" i="33"/>
  <c r="M41" i="33"/>
  <c r="O41" i="33"/>
  <c r="T41" i="33"/>
  <c r="C42" i="33"/>
  <c r="D42" i="33" s="1"/>
  <c r="F42" i="33"/>
  <c r="G42" i="33" s="1"/>
  <c r="I42" i="33"/>
  <c r="K42" i="33"/>
  <c r="L42" i="33"/>
  <c r="M42" i="33"/>
  <c r="O42" i="33"/>
  <c r="T42" i="33"/>
  <c r="C43" i="33"/>
  <c r="D43" i="33" s="1"/>
  <c r="F43" i="33"/>
  <c r="I43" i="33"/>
  <c r="K43" i="33"/>
  <c r="L43" i="33"/>
  <c r="M43" i="33"/>
  <c r="O43" i="33"/>
  <c r="T43" i="33"/>
  <c r="C44" i="33"/>
  <c r="D44" i="33" s="1"/>
  <c r="F44" i="33"/>
  <c r="G44" i="33" s="1"/>
  <c r="I44" i="33"/>
  <c r="K44" i="33"/>
  <c r="L44" i="33"/>
  <c r="O44" i="33"/>
  <c r="T44" i="33"/>
  <c r="C45" i="33"/>
  <c r="D45" i="33" s="1"/>
  <c r="F45" i="33"/>
  <c r="G45" i="33" s="1"/>
  <c r="I45" i="33"/>
  <c r="K45" i="33"/>
  <c r="L45" i="33"/>
  <c r="O45" i="33"/>
  <c r="T45" i="33"/>
  <c r="C46" i="33"/>
  <c r="D46" i="33" s="1"/>
  <c r="F46" i="33"/>
  <c r="G46" i="33" s="1"/>
  <c r="I46" i="33"/>
  <c r="K46" i="33"/>
  <c r="L46" i="33"/>
  <c r="M46" i="33"/>
  <c r="O46" i="33"/>
  <c r="T46" i="33"/>
  <c r="C47" i="33"/>
  <c r="D47" i="33" s="1"/>
  <c r="F47" i="33"/>
  <c r="G47" i="33" s="1"/>
  <c r="I47" i="33"/>
  <c r="K47" i="33"/>
  <c r="L47" i="33"/>
  <c r="O47" i="33"/>
  <c r="T47" i="33"/>
  <c r="C48" i="33"/>
  <c r="D48" i="33" s="1"/>
  <c r="F48" i="33"/>
  <c r="G48" i="33" s="1"/>
  <c r="I48" i="33"/>
  <c r="K48" i="33"/>
  <c r="L48" i="33"/>
  <c r="O48" i="33"/>
  <c r="T48" i="33"/>
  <c r="C49" i="33"/>
  <c r="D49" i="33" s="1"/>
  <c r="F49" i="33"/>
  <c r="G49" i="33" s="1"/>
  <c r="I49" i="33"/>
  <c r="K49" i="33"/>
  <c r="L49" i="33"/>
  <c r="O49" i="33"/>
  <c r="T49" i="33"/>
  <c r="C50" i="33"/>
  <c r="D50" i="33" s="1"/>
  <c r="F50" i="33"/>
  <c r="G50" i="33" s="1"/>
  <c r="I50" i="33"/>
  <c r="K50" i="33"/>
  <c r="L50" i="33"/>
  <c r="M50" i="33"/>
  <c r="O50" i="33"/>
  <c r="T50" i="33"/>
  <c r="C51" i="33"/>
  <c r="D51" i="33" s="1"/>
  <c r="F51" i="33"/>
  <c r="G51" i="33" s="1"/>
  <c r="I51" i="33"/>
  <c r="K51" i="33"/>
  <c r="L51" i="33"/>
  <c r="O51" i="33"/>
  <c r="T51" i="33"/>
  <c r="C52" i="33"/>
  <c r="D52" i="33" s="1"/>
  <c r="F52" i="33"/>
  <c r="G52" i="33" s="1"/>
  <c r="I52" i="33"/>
  <c r="K52" i="33"/>
  <c r="L52" i="33"/>
  <c r="O52" i="33"/>
  <c r="T52" i="33"/>
  <c r="C53" i="33"/>
  <c r="D53" i="33" s="1"/>
  <c r="F53" i="33"/>
  <c r="G53" i="33" s="1"/>
  <c r="I53" i="33"/>
  <c r="K53" i="33"/>
  <c r="L53" i="33"/>
  <c r="O53" i="33"/>
  <c r="T53" i="33"/>
  <c r="C54" i="33"/>
  <c r="D54" i="33"/>
  <c r="F54" i="33"/>
  <c r="G54" i="33" s="1"/>
  <c r="I54" i="33"/>
  <c r="K54" i="33"/>
  <c r="L54" i="33"/>
  <c r="M54" i="33"/>
  <c r="O54" i="33"/>
  <c r="T54" i="33"/>
  <c r="C55" i="33"/>
  <c r="D55" i="33" s="1"/>
  <c r="F55" i="33"/>
  <c r="G55" i="33" s="1"/>
  <c r="I55" i="33"/>
  <c r="K55" i="33"/>
  <c r="L55" i="33"/>
  <c r="M55" i="33"/>
  <c r="O55" i="33"/>
  <c r="T55" i="33"/>
  <c r="C56" i="33"/>
  <c r="D56" i="33" s="1"/>
  <c r="F56" i="33"/>
  <c r="G56" i="33" s="1"/>
  <c r="I56" i="33"/>
  <c r="K56" i="33"/>
  <c r="L56" i="33"/>
  <c r="M56" i="33"/>
  <c r="O56" i="33"/>
  <c r="T56" i="33"/>
  <c r="C57" i="33"/>
  <c r="D57" i="33" s="1"/>
  <c r="F57" i="33"/>
  <c r="G57" i="33" s="1"/>
  <c r="I57" i="33"/>
  <c r="K57" i="33"/>
  <c r="L57" i="33"/>
  <c r="M57" i="33"/>
  <c r="O57" i="33"/>
  <c r="T57" i="33"/>
  <c r="C58" i="33"/>
  <c r="D58" i="33" s="1"/>
  <c r="F58" i="33"/>
  <c r="G58" i="33" s="1"/>
  <c r="I58" i="33"/>
  <c r="K58" i="33"/>
  <c r="L58" i="33"/>
  <c r="M58" i="33"/>
  <c r="O58" i="33"/>
  <c r="T58" i="33"/>
  <c r="C59" i="33"/>
  <c r="D59" i="33" s="1"/>
  <c r="F59" i="33"/>
  <c r="G59" i="33" s="1"/>
  <c r="I59" i="33"/>
  <c r="K59" i="33"/>
  <c r="L59" i="33"/>
  <c r="O59" i="33"/>
  <c r="T59" i="33"/>
  <c r="C60" i="33"/>
  <c r="D60" i="33" s="1"/>
  <c r="F60" i="33"/>
  <c r="G60" i="33" s="1"/>
  <c r="I60" i="33"/>
  <c r="K60" i="33"/>
  <c r="L60" i="33"/>
  <c r="O60" i="33"/>
  <c r="T60" i="33"/>
  <c r="C65" i="33"/>
  <c r="D65" i="33" s="1"/>
  <c r="F65" i="33"/>
  <c r="G65" i="33" s="1"/>
  <c r="I65" i="33"/>
  <c r="K65" i="33"/>
  <c r="L65" i="33"/>
  <c r="O65" i="33"/>
  <c r="T65" i="33"/>
  <c r="C66" i="33"/>
  <c r="D66" i="33" s="1"/>
  <c r="F66" i="33"/>
  <c r="G66" i="33" s="1"/>
  <c r="I66" i="33"/>
  <c r="K66" i="33"/>
  <c r="L66" i="33"/>
  <c r="M66" i="33"/>
  <c r="O66" i="33"/>
  <c r="T66" i="33"/>
  <c r="C67" i="33"/>
  <c r="D67" i="33" s="1"/>
  <c r="F67" i="33"/>
  <c r="G67" i="33" s="1"/>
  <c r="I67" i="33"/>
  <c r="K67" i="33"/>
  <c r="L67" i="33"/>
  <c r="M67" i="33"/>
  <c r="O67" i="33"/>
  <c r="T67" i="33"/>
  <c r="C68" i="33"/>
  <c r="D68" i="33" s="1"/>
  <c r="F68" i="33"/>
  <c r="G68" i="33" s="1"/>
  <c r="I68" i="33"/>
  <c r="K68" i="33"/>
  <c r="M68" i="33" s="1"/>
  <c r="L68" i="33"/>
  <c r="O68" i="33"/>
  <c r="T68" i="33"/>
  <c r="C69" i="33"/>
  <c r="D69" i="33" s="1"/>
  <c r="F69" i="33"/>
  <c r="G69" i="33" s="1"/>
  <c r="I69" i="33"/>
  <c r="K69" i="33"/>
  <c r="L69" i="33"/>
  <c r="O69" i="33"/>
  <c r="T69" i="33"/>
  <c r="C70" i="33"/>
  <c r="D70" i="33" s="1"/>
  <c r="F70" i="33"/>
  <c r="G70" i="33" s="1"/>
  <c r="I70" i="33"/>
  <c r="K70" i="33"/>
  <c r="L70" i="33"/>
  <c r="O70" i="33"/>
  <c r="T70" i="33"/>
  <c r="C71" i="33"/>
  <c r="D71" i="33" s="1"/>
  <c r="F71" i="33"/>
  <c r="G71" i="33" s="1"/>
  <c r="I71" i="33"/>
  <c r="K71" i="33"/>
  <c r="L71" i="33"/>
  <c r="O71" i="33"/>
  <c r="T71" i="33"/>
  <c r="C72" i="33"/>
  <c r="D72" i="33" s="1"/>
  <c r="F72" i="33"/>
  <c r="G72" i="33" s="1"/>
  <c r="I72" i="33"/>
  <c r="K72" i="33"/>
  <c r="L72" i="33"/>
  <c r="O72" i="33"/>
  <c r="T72" i="33"/>
  <c r="C73" i="33"/>
  <c r="D73" i="33" s="1"/>
  <c r="F73" i="33"/>
  <c r="G73" i="33" s="1"/>
  <c r="I73" i="33"/>
  <c r="K73" i="33"/>
  <c r="L73" i="33"/>
  <c r="M73" i="33"/>
  <c r="O73" i="33"/>
  <c r="T73" i="33"/>
  <c r="C74" i="33"/>
  <c r="D74" i="33" s="1"/>
  <c r="F74" i="33"/>
  <c r="G74" i="33" s="1"/>
  <c r="I74" i="33"/>
  <c r="K74" i="33"/>
  <c r="L74" i="33"/>
  <c r="M74" i="33"/>
  <c r="O74" i="33"/>
  <c r="T74" i="33"/>
  <c r="C75" i="33"/>
  <c r="D75" i="33" s="1"/>
  <c r="F75" i="33"/>
  <c r="G75" i="33" s="1"/>
  <c r="I75" i="33"/>
  <c r="K75" i="33"/>
  <c r="L75" i="33"/>
  <c r="M75" i="33"/>
  <c r="O75" i="33"/>
  <c r="T75" i="33"/>
  <c r="C76" i="33"/>
  <c r="D76" i="33" s="1"/>
  <c r="F76" i="33"/>
  <c r="G76" i="33" s="1"/>
  <c r="I76" i="33"/>
  <c r="K76" i="33"/>
  <c r="L76" i="33"/>
  <c r="O76" i="33"/>
  <c r="T76" i="33"/>
  <c r="C77" i="33"/>
  <c r="D77" i="33" s="1"/>
  <c r="F77" i="33"/>
  <c r="G77" i="33" s="1"/>
  <c r="I77" i="33"/>
  <c r="K77" i="33"/>
  <c r="L77" i="33"/>
  <c r="O77" i="33"/>
  <c r="T77" i="33"/>
  <c r="C78" i="33"/>
  <c r="D78" i="33" s="1"/>
  <c r="F78" i="33"/>
  <c r="G78" i="33" s="1"/>
  <c r="I78" i="33"/>
  <c r="K78" i="33"/>
  <c r="L78" i="33"/>
  <c r="O78" i="33"/>
  <c r="T78" i="33"/>
  <c r="C79" i="33"/>
  <c r="D79" i="33" s="1"/>
  <c r="F79" i="33"/>
  <c r="G79" i="33" s="1"/>
  <c r="I79" i="33"/>
  <c r="K79" i="33"/>
  <c r="L79" i="33"/>
  <c r="M79" i="33"/>
  <c r="O79" i="33"/>
  <c r="T79" i="33"/>
  <c r="C80" i="33"/>
  <c r="D80" i="33" s="1"/>
  <c r="F80" i="33"/>
  <c r="G80" i="33" s="1"/>
  <c r="I80" i="33"/>
  <c r="K80" i="33"/>
  <c r="L80" i="33"/>
  <c r="M80" i="33"/>
  <c r="O80" i="33"/>
  <c r="T80" i="33"/>
  <c r="C81" i="33"/>
  <c r="D81" i="33" s="1"/>
  <c r="F81" i="33"/>
  <c r="G81" i="33" s="1"/>
  <c r="I81" i="33"/>
  <c r="K81" i="33"/>
  <c r="L81" i="33"/>
  <c r="M81" i="33"/>
  <c r="O81" i="33"/>
  <c r="T81" i="33"/>
  <c r="C82" i="33"/>
  <c r="D82" i="33" s="1"/>
  <c r="F82" i="33"/>
  <c r="G82" i="33" s="1"/>
  <c r="I82" i="33"/>
  <c r="K82" i="33"/>
  <c r="L82" i="33"/>
  <c r="M82" i="33"/>
  <c r="O82" i="33"/>
  <c r="T82" i="33"/>
  <c r="C83" i="33"/>
  <c r="D83" i="33" s="1"/>
  <c r="F83" i="33"/>
  <c r="G83" i="33" s="1"/>
  <c r="I83" i="33"/>
  <c r="K83" i="33"/>
  <c r="L83" i="33"/>
  <c r="M83" i="33"/>
  <c r="O83" i="33"/>
  <c r="T83" i="33"/>
  <c r="C84" i="33"/>
  <c r="D84" i="33" s="1"/>
  <c r="F84" i="33"/>
  <c r="G84" i="33"/>
  <c r="I84" i="33"/>
  <c r="K84" i="33"/>
  <c r="L84" i="33"/>
  <c r="O84" i="33"/>
  <c r="T84" i="33"/>
  <c r="C85" i="33"/>
  <c r="D85" i="33" s="1"/>
  <c r="F85" i="33"/>
  <c r="G85" i="33" s="1"/>
  <c r="I85" i="33"/>
  <c r="K85" i="33"/>
  <c r="L85" i="33"/>
  <c r="O85" i="33"/>
  <c r="T85" i="33"/>
  <c r="C86" i="33"/>
  <c r="F86" i="33"/>
  <c r="G86" i="33" s="1"/>
  <c r="I86" i="33"/>
  <c r="K86" i="33"/>
  <c r="L86" i="33"/>
  <c r="O86" i="33"/>
  <c r="T86" i="33"/>
  <c r="C87" i="33"/>
  <c r="D87" i="33" s="1"/>
  <c r="F87" i="33"/>
  <c r="G87" i="33" s="1"/>
  <c r="I87" i="33"/>
  <c r="K87" i="33"/>
  <c r="L87" i="33"/>
  <c r="O87" i="33"/>
  <c r="T87" i="33"/>
  <c r="C88" i="33"/>
  <c r="D88" i="33" s="1"/>
  <c r="F88" i="33"/>
  <c r="G88" i="33" s="1"/>
  <c r="I88" i="33"/>
  <c r="K88" i="33"/>
  <c r="L88" i="33"/>
  <c r="M88" i="33"/>
  <c r="O88" i="33"/>
  <c r="T88" i="33"/>
  <c r="C89" i="33"/>
  <c r="D89" i="33" s="1"/>
  <c r="F89" i="33"/>
  <c r="G89" i="33" s="1"/>
  <c r="I89" i="33"/>
  <c r="K89" i="33"/>
  <c r="L89" i="33"/>
  <c r="O89" i="33"/>
  <c r="T89" i="33"/>
  <c r="C90" i="33"/>
  <c r="D90" i="33" s="1"/>
  <c r="F90" i="33"/>
  <c r="G90" i="33" s="1"/>
  <c r="I90" i="33"/>
  <c r="K90" i="33"/>
  <c r="L90" i="33"/>
  <c r="O90" i="33"/>
  <c r="T90" i="33"/>
  <c r="C95" i="33"/>
  <c r="D95" i="33" s="1"/>
  <c r="F95" i="33"/>
  <c r="G95" i="33" s="1"/>
  <c r="I95" i="33"/>
  <c r="K95" i="33"/>
  <c r="L95" i="33"/>
  <c r="M95" i="33"/>
  <c r="O95" i="33"/>
  <c r="T95" i="33"/>
  <c r="C96" i="33"/>
  <c r="D96" i="33" s="1"/>
  <c r="F96" i="33"/>
  <c r="G96" i="33" s="1"/>
  <c r="I96" i="33"/>
  <c r="K96" i="33"/>
  <c r="L96" i="33"/>
  <c r="O96" i="33"/>
  <c r="T96" i="33"/>
  <c r="C97" i="33"/>
  <c r="D97" i="33" s="1"/>
  <c r="F97" i="33"/>
  <c r="G97" i="33" s="1"/>
  <c r="I97" i="33"/>
  <c r="K97" i="33"/>
  <c r="L97" i="33"/>
  <c r="O97" i="33"/>
  <c r="T97" i="33"/>
  <c r="C98" i="33"/>
  <c r="F98" i="33"/>
  <c r="G98" i="33" s="1"/>
  <c r="I98" i="33"/>
  <c r="K98" i="33"/>
  <c r="L98" i="33"/>
  <c r="M98" i="33"/>
  <c r="O98" i="33"/>
  <c r="T98" i="33"/>
  <c r="C99" i="33"/>
  <c r="D99" i="33" s="1"/>
  <c r="F99" i="33"/>
  <c r="I99" i="33"/>
  <c r="K99" i="33"/>
  <c r="L99" i="33"/>
  <c r="O99" i="33"/>
  <c r="T99" i="33"/>
  <c r="C100" i="33"/>
  <c r="D100" i="33" s="1"/>
  <c r="F100" i="33"/>
  <c r="G100" i="33" s="1"/>
  <c r="I100" i="33"/>
  <c r="K100" i="33"/>
  <c r="L100" i="33"/>
  <c r="O100" i="33"/>
  <c r="T100" i="33"/>
  <c r="C101" i="33"/>
  <c r="D101" i="33" s="1"/>
  <c r="F101" i="33"/>
  <c r="G101" i="33" s="1"/>
  <c r="I101" i="33"/>
  <c r="K101" i="33"/>
  <c r="L101" i="33"/>
  <c r="M101" i="33"/>
  <c r="O101" i="33"/>
  <c r="T101" i="33"/>
  <c r="C102" i="33"/>
  <c r="D102" i="33" s="1"/>
  <c r="F102" i="33"/>
  <c r="G102" i="33" s="1"/>
  <c r="I102" i="33"/>
  <c r="K102" i="33"/>
  <c r="L102" i="33"/>
  <c r="O102" i="33"/>
  <c r="T102" i="33"/>
  <c r="C103" i="33"/>
  <c r="D103" i="33" s="1"/>
  <c r="F103" i="33"/>
  <c r="I103" i="33"/>
  <c r="K103" i="33"/>
  <c r="L103" i="33"/>
  <c r="M103" i="33"/>
  <c r="O103" i="33"/>
  <c r="T103" i="33"/>
  <c r="C104" i="33"/>
  <c r="D104" i="33" s="1"/>
  <c r="F104" i="33"/>
  <c r="G104" i="33" s="1"/>
  <c r="I104" i="33"/>
  <c r="K104" i="33"/>
  <c r="L104" i="33"/>
  <c r="M104" i="33"/>
  <c r="O104" i="33"/>
  <c r="T104" i="33"/>
  <c r="C105" i="33"/>
  <c r="D105" i="33" s="1"/>
  <c r="F105" i="33"/>
  <c r="G105" i="33" s="1"/>
  <c r="I105" i="33"/>
  <c r="K105" i="33"/>
  <c r="L105" i="33"/>
  <c r="O105" i="33"/>
  <c r="T105" i="33"/>
  <c r="C106" i="33"/>
  <c r="D106" i="33" s="1"/>
  <c r="F106" i="33"/>
  <c r="G106" i="33" s="1"/>
  <c r="I106" i="33"/>
  <c r="K106" i="33"/>
  <c r="L106" i="33"/>
  <c r="O106" i="33"/>
  <c r="T106" i="33"/>
  <c r="C107" i="33"/>
  <c r="D107" i="33" s="1"/>
  <c r="F107" i="33"/>
  <c r="I107" i="33"/>
  <c r="K107" i="33"/>
  <c r="L107" i="33"/>
  <c r="O107" i="33"/>
  <c r="T107" i="33"/>
  <c r="C108" i="33"/>
  <c r="D108" i="33" s="1"/>
  <c r="F108" i="33"/>
  <c r="G108" i="33" s="1"/>
  <c r="I108" i="33"/>
  <c r="K108" i="33"/>
  <c r="L108" i="33"/>
  <c r="O108" i="33"/>
  <c r="T108" i="33"/>
  <c r="C109" i="33"/>
  <c r="D109" i="33" s="1"/>
  <c r="F109" i="33"/>
  <c r="G109" i="33" s="1"/>
  <c r="I109" i="33"/>
  <c r="K109" i="33"/>
  <c r="L109" i="33"/>
  <c r="M109" i="33"/>
  <c r="O109" i="33"/>
  <c r="T109" i="33"/>
  <c r="C110" i="33"/>
  <c r="D110" i="33" s="1"/>
  <c r="F110" i="33"/>
  <c r="G110" i="33" s="1"/>
  <c r="I110" i="33"/>
  <c r="K110" i="33"/>
  <c r="L110" i="33"/>
  <c r="O110" i="33"/>
  <c r="T110" i="33"/>
  <c r="C111" i="33"/>
  <c r="D111" i="33" s="1"/>
  <c r="F111" i="33"/>
  <c r="I111" i="33"/>
  <c r="K111" i="33"/>
  <c r="L111" i="33"/>
  <c r="O111" i="33"/>
  <c r="T111" i="33"/>
  <c r="C112" i="33"/>
  <c r="D112" i="33" s="1"/>
  <c r="F112" i="33"/>
  <c r="G112" i="33" s="1"/>
  <c r="I112" i="33"/>
  <c r="K112" i="33"/>
  <c r="L112" i="33"/>
  <c r="M112" i="33"/>
  <c r="O112" i="33"/>
  <c r="T112" i="33"/>
  <c r="C113" i="33"/>
  <c r="D113" i="33" s="1"/>
  <c r="F113" i="33"/>
  <c r="G113" i="33" s="1"/>
  <c r="I113" i="33"/>
  <c r="K113" i="33"/>
  <c r="L113" i="33"/>
  <c r="O113" i="33"/>
  <c r="T113" i="33"/>
  <c r="C114" i="33"/>
  <c r="D114" i="33" s="1"/>
  <c r="F114" i="33"/>
  <c r="G114" i="33" s="1"/>
  <c r="I114" i="33"/>
  <c r="K114" i="33"/>
  <c r="L114" i="33"/>
  <c r="M114" i="33"/>
  <c r="O114" i="33"/>
  <c r="T114" i="33"/>
  <c r="C115" i="33"/>
  <c r="F115" i="33"/>
  <c r="G115" i="33" s="1"/>
  <c r="I115" i="33"/>
  <c r="K115" i="33"/>
  <c r="L115" i="33"/>
  <c r="M115" i="33"/>
  <c r="O115" i="33"/>
  <c r="T115" i="33"/>
  <c r="C116" i="33"/>
  <c r="D116" i="33" s="1"/>
  <c r="F116" i="33"/>
  <c r="G116" i="33" s="1"/>
  <c r="I116" i="33"/>
  <c r="K116" i="33"/>
  <c r="L116" i="33"/>
  <c r="M116" i="33"/>
  <c r="O116" i="33"/>
  <c r="T116" i="33"/>
  <c r="C123" i="33"/>
  <c r="D123" i="33" s="1"/>
  <c r="F123" i="33"/>
  <c r="G123" i="33" s="1"/>
  <c r="I123" i="33"/>
  <c r="K123" i="33"/>
  <c r="L123" i="33"/>
  <c r="M123" i="33"/>
  <c r="O123" i="33"/>
  <c r="T123" i="33"/>
  <c r="C124" i="33"/>
  <c r="D124" i="33" s="1"/>
  <c r="F124" i="33"/>
  <c r="G124" i="33" s="1"/>
  <c r="I124" i="33"/>
  <c r="K124" i="33"/>
  <c r="L124" i="33"/>
  <c r="O124" i="33"/>
  <c r="T124" i="33"/>
  <c r="C125" i="33"/>
  <c r="D125" i="33" s="1"/>
  <c r="F125" i="33"/>
  <c r="G125" i="33" s="1"/>
  <c r="I125" i="33"/>
  <c r="K125" i="33"/>
  <c r="L125" i="33"/>
  <c r="O125" i="33"/>
  <c r="T125" i="33"/>
  <c r="C126" i="33"/>
  <c r="D126" i="33" s="1"/>
  <c r="F126" i="33"/>
  <c r="G126" i="33" s="1"/>
  <c r="I126" i="33"/>
  <c r="K126" i="33"/>
  <c r="L126" i="33"/>
  <c r="O126" i="33"/>
  <c r="T126" i="33"/>
  <c r="C127" i="33"/>
  <c r="D127" i="33" s="1"/>
  <c r="F127" i="33"/>
  <c r="G127" i="33" s="1"/>
  <c r="I127" i="33"/>
  <c r="K127" i="33"/>
  <c r="L127" i="33"/>
  <c r="O127" i="33"/>
  <c r="T127" i="33"/>
  <c r="C128" i="33"/>
  <c r="D128" i="33" s="1"/>
  <c r="F128" i="33"/>
  <c r="G128" i="33" s="1"/>
  <c r="I128" i="33"/>
  <c r="K128" i="33"/>
  <c r="L128" i="33"/>
  <c r="O128" i="33"/>
  <c r="T128" i="33"/>
  <c r="C129" i="33"/>
  <c r="D129" i="33" s="1"/>
  <c r="F129" i="33"/>
  <c r="G129" i="33" s="1"/>
  <c r="I129" i="33"/>
  <c r="K129" i="33"/>
  <c r="L129" i="33"/>
  <c r="M129" i="33"/>
  <c r="O129" i="33"/>
  <c r="T129" i="33"/>
  <c r="C130" i="33"/>
  <c r="D130" i="33" s="1"/>
  <c r="F130" i="33"/>
  <c r="G130" i="33" s="1"/>
  <c r="I130" i="33"/>
  <c r="K130" i="33"/>
  <c r="L130" i="33"/>
  <c r="O130" i="33"/>
  <c r="T130" i="33"/>
  <c r="C131" i="33"/>
  <c r="D131" i="33" s="1"/>
  <c r="F131" i="33"/>
  <c r="G131" i="33" s="1"/>
  <c r="I131" i="33"/>
  <c r="K131" i="33"/>
  <c r="L131" i="33"/>
  <c r="O131" i="33"/>
  <c r="T131" i="33"/>
  <c r="C132" i="33"/>
  <c r="D132" i="33" s="1"/>
  <c r="F132" i="33"/>
  <c r="G132" i="33" s="1"/>
  <c r="I132" i="33"/>
  <c r="K132" i="33"/>
  <c r="L132" i="33"/>
  <c r="O132" i="33"/>
  <c r="T132" i="33"/>
  <c r="C133" i="33"/>
  <c r="D133" i="33" s="1"/>
  <c r="F133" i="33"/>
  <c r="G133" i="33" s="1"/>
  <c r="I133" i="33"/>
  <c r="K133" i="33"/>
  <c r="L133" i="33"/>
  <c r="O133" i="33"/>
  <c r="T133" i="33"/>
  <c r="C134" i="33"/>
  <c r="F134" i="33"/>
  <c r="G134" i="33" s="1"/>
  <c r="I134" i="33"/>
  <c r="K134" i="33"/>
  <c r="L134" i="33"/>
  <c r="O134" i="33"/>
  <c r="T134" i="33"/>
  <c r="C135" i="33"/>
  <c r="D135" i="33" s="1"/>
  <c r="F135" i="33"/>
  <c r="G135" i="33" s="1"/>
  <c r="I135" i="33"/>
  <c r="K135" i="33"/>
  <c r="L135" i="33"/>
  <c r="O135" i="33"/>
  <c r="T135" i="33"/>
  <c r="C136" i="33"/>
  <c r="D136" i="33" s="1"/>
  <c r="F136" i="33"/>
  <c r="G136" i="33" s="1"/>
  <c r="I136" i="33"/>
  <c r="K136" i="33"/>
  <c r="L136" i="33"/>
  <c r="M136" i="33"/>
  <c r="O136" i="33"/>
  <c r="T136" i="33"/>
  <c r="C137" i="33"/>
  <c r="D137" i="33" s="1"/>
  <c r="F137" i="33"/>
  <c r="G137" i="33" s="1"/>
  <c r="I137" i="33"/>
  <c r="K137" i="33"/>
  <c r="L137" i="33"/>
  <c r="O137" i="33"/>
  <c r="T137" i="33"/>
  <c r="C138" i="33"/>
  <c r="F138" i="33"/>
  <c r="G138" i="33" s="1"/>
  <c r="I138" i="33"/>
  <c r="K138" i="33"/>
  <c r="L138" i="33"/>
  <c r="O138" i="33"/>
  <c r="T138" i="33"/>
  <c r="C3" i="33"/>
  <c r="T8" i="33"/>
  <c r="O8" i="33"/>
  <c r="L8" i="33"/>
  <c r="K8" i="33"/>
  <c r="I8" i="33"/>
  <c r="F8" i="33"/>
  <c r="G8" i="33" s="1"/>
  <c r="C8" i="33"/>
  <c r="M7" i="33"/>
  <c r="A7" i="33" s="1"/>
  <c r="A6" i="33"/>
  <c r="A5" i="33"/>
  <c r="A4" i="33"/>
  <c r="A3" i="33"/>
  <c r="A2" i="33"/>
  <c r="M800" i="31"/>
  <c r="A800" i="31" s="1"/>
  <c r="A799" i="31"/>
  <c r="A798" i="31"/>
  <c r="M774" i="31"/>
  <c r="A774" i="31" s="1"/>
  <c r="A773" i="31"/>
  <c r="A772" i="31"/>
  <c r="A771" i="31"/>
  <c r="M753" i="31"/>
  <c r="A753" i="31" s="1"/>
  <c r="A752" i="31"/>
  <c r="A751" i="31"/>
  <c r="A750" i="31"/>
  <c r="M739" i="31"/>
  <c r="A739" i="31" s="1"/>
  <c r="A738" i="31"/>
  <c r="A737" i="31"/>
  <c r="A736" i="31"/>
  <c r="C716" i="31"/>
  <c r="D716" i="31" s="1"/>
  <c r="F716" i="31"/>
  <c r="G716" i="31" s="1"/>
  <c r="I716" i="31"/>
  <c r="K716" i="31"/>
  <c r="L716" i="31"/>
  <c r="O716" i="31"/>
  <c r="T716" i="31"/>
  <c r="C717" i="31"/>
  <c r="D717" i="31" s="1"/>
  <c r="F717" i="31"/>
  <c r="G717" i="31" s="1"/>
  <c r="I717" i="31"/>
  <c r="K717" i="31"/>
  <c r="L717" i="31"/>
  <c r="M717" i="31"/>
  <c r="O717" i="31"/>
  <c r="T717" i="31"/>
  <c r="C718" i="31"/>
  <c r="F718" i="31"/>
  <c r="G718" i="31" s="1"/>
  <c r="I718" i="31"/>
  <c r="K718" i="31"/>
  <c r="L718" i="31"/>
  <c r="M718" i="31"/>
  <c r="O718" i="31"/>
  <c r="T718" i="31"/>
  <c r="C719" i="31"/>
  <c r="F719" i="31"/>
  <c r="G719" i="31" s="1"/>
  <c r="I719" i="31"/>
  <c r="K719" i="31"/>
  <c r="L719" i="31"/>
  <c r="M719" i="31"/>
  <c r="O719" i="31"/>
  <c r="T719" i="31"/>
  <c r="C720" i="31"/>
  <c r="D720" i="31" s="1"/>
  <c r="F720" i="31"/>
  <c r="G720" i="31" s="1"/>
  <c r="I720" i="31"/>
  <c r="K720" i="31"/>
  <c r="L720" i="31"/>
  <c r="O720" i="31"/>
  <c r="T720" i="31"/>
  <c r="C721" i="31"/>
  <c r="D721" i="31" s="1"/>
  <c r="F721" i="31"/>
  <c r="G721" i="31" s="1"/>
  <c r="I721" i="31"/>
  <c r="K721" i="31"/>
  <c r="L721" i="31"/>
  <c r="O721" i="31"/>
  <c r="T721" i="31"/>
  <c r="C722" i="31"/>
  <c r="F722" i="31"/>
  <c r="G722" i="31" s="1"/>
  <c r="I722" i="31"/>
  <c r="K722" i="31"/>
  <c r="M722" i="31" s="1"/>
  <c r="L722" i="31"/>
  <c r="O722" i="31"/>
  <c r="T722" i="31"/>
  <c r="C723" i="31"/>
  <c r="D723" i="31" s="1"/>
  <c r="F723" i="31"/>
  <c r="G723" i="31" s="1"/>
  <c r="I723" i="31"/>
  <c r="K723" i="31"/>
  <c r="L723" i="31"/>
  <c r="O723" i="31"/>
  <c r="T723" i="31"/>
  <c r="C724" i="31"/>
  <c r="D724" i="31"/>
  <c r="F724" i="31"/>
  <c r="G724" i="31" s="1"/>
  <c r="I724" i="31"/>
  <c r="K724" i="31"/>
  <c r="L724" i="31"/>
  <c r="M724" i="31"/>
  <c r="O724" i="31"/>
  <c r="T724" i="31"/>
  <c r="C725" i="31"/>
  <c r="D725" i="31" s="1"/>
  <c r="F725" i="31"/>
  <c r="G725" i="31" s="1"/>
  <c r="I725" i="31"/>
  <c r="K725" i="31"/>
  <c r="L725" i="31"/>
  <c r="M725" i="31"/>
  <c r="O725" i="31"/>
  <c r="T725" i="31"/>
  <c r="C726" i="31"/>
  <c r="F726" i="31"/>
  <c r="G726" i="31" s="1"/>
  <c r="I726" i="31"/>
  <c r="K726" i="31"/>
  <c r="L726" i="31"/>
  <c r="O726" i="31"/>
  <c r="T726" i="31"/>
  <c r="C727" i="31"/>
  <c r="D727" i="31" s="1"/>
  <c r="F727" i="31"/>
  <c r="G727" i="31" s="1"/>
  <c r="I727" i="31"/>
  <c r="K727" i="31"/>
  <c r="L727" i="31"/>
  <c r="O727" i="31"/>
  <c r="T727" i="31"/>
  <c r="C728" i="31"/>
  <c r="D728" i="31" s="1"/>
  <c r="F728" i="31"/>
  <c r="G728" i="31" s="1"/>
  <c r="I728" i="31"/>
  <c r="K728" i="31"/>
  <c r="L728" i="31"/>
  <c r="M728" i="31"/>
  <c r="O728" i="31"/>
  <c r="T728" i="31"/>
  <c r="C729" i="31"/>
  <c r="D729" i="31" s="1"/>
  <c r="F729" i="31"/>
  <c r="G729" i="31"/>
  <c r="I729" i="31"/>
  <c r="K729" i="31"/>
  <c r="L729" i="31"/>
  <c r="M729" i="31"/>
  <c r="O729" i="31"/>
  <c r="T729" i="31"/>
  <c r="C730" i="31"/>
  <c r="F730" i="31"/>
  <c r="G730" i="31" s="1"/>
  <c r="I730" i="31"/>
  <c r="K730" i="31"/>
  <c r="L730" i="31"/>
  <c r="M730" i="31"/>
  <c r="O730" i="31"/>
  <c r="T730" i="31"/>
  <c r="C731" i="31"/>
  <c r="D731" i="31" s="1"/>
  <c r="F731" i="31"/>
  <c r="G731" i="31" s="1"/>
  <c r="I731" i="31"/>
  <c r="K731" i="31"/>
  <c r="L731" i="31"/>
  <c r="O731" i="31"/>
  <c r="T731" i="31"/>
  <c r="C732" i="31"/>
  <c r="D732" i="31" s="1"/>
  <c r="F732" i="31"/>
  <c r="G732" i="31" s="1"/>
  <c r="I732" i="31"/>
  <c r="K732" i="31"/>
  <c r="L732" i="31"/>
  <c r="O732" i="31"/>
  <c r="T732" i="31"/>
  <c r="C733" i="31"/>
  <c r="D733" i="31" s="1"/>
  <c r="F733" i="31"/>
  <c r="G733" i="31" s="1"/>
  <c r="I733" i="31"/>
  <c r="K733" i="31"/>
  <c r="L733" i="31"/>
  <c r="O733" i="31"/>
  <c r="T733" i="31"/>
  <c r="C734" i="31"/>
  <c r="F734" i="31"/>
  <c r="G734" i="31" s="1"/>
  <c r="I734" i="31"/>
  <c r="K734" i="31"/>
  <c r="L734" i="31"/>
  <c r="M734" i="31"/>
  <c r="O734" i="31"/>
  <c r="T734" i="31"/>
  <c r="C735" i="31"/>
  <c r="F735" i="31"/>
  <c r="G735" i="31" s="1"/>
  <c r="I735" i="31"/>
  <c r="K735" i="31"/>
  <c r="L735" i="31"/>
  <c r="M735" i="31"/>
  <c r="O735" i="31"/>
  <c r="T735" i="31"/>
  <c r="C740" i="31"/>
  <c r="D740" i="31" s="1"/>
  <c r="F740" i="31"/>
  <c r="G740" i="31" s="1"/>
  <c r="I740" i="31"/>
  <c r="K740" i="31"/>
  <c r="L740" i="31"/>
  <c r="O740" i="31"/>
  <c r="T740" i="31"/>
  <c r="C741" i="31"/>
  <c r="D741" i="31" s="1"/>
  <c r="F741" i="31"/>
  <c r="I741" i="31"/>
  <c r="K741" i="31"/>
  <c r="L741" i="31"/>
  <c r="M741" i="31"/>
  <c r="O741" i="31"/>
  <c r="T741" i="31"/>
  <c r="C742" i="31"/>
  <c r="D742" i="31" s="1"/>
  <c r="F742" i="31"/>
  <c r="G742" i="31" s="1"/>
  <c r="I742" i="31"/>
  <c r="K742" i="31"/>
  <c r="L742" i="31"/>
  <c r="O742" i="31"/>
  <c r="T742" i="31"/>
  <c r="C743" i="31"/>
  <c r="D743" i="31" s="1"/>
  <c r="F743" i="31"/>
  <c r="G743" i="31" s="1"/>
  <c r="I743" i="31"/>
  <c r="K743" i="31"/>
  <c r="L743" i="31"/>
  <c r="M743" i="31"/>
  <c r="O743" i="31"/>
  <c r="T743" i="31"/>
  <c r="C744" i="31"/>
  <c r="D744" i="31" s="1"/>
  <c r="F744" i="31"/>
  <c r="G744" i="31" s="1"/>
  <c r="I744" i="31"/>
  <c r="K744" i="31"/>
  <c r="L744" i="31"/>
  <c r="O744" i="31"/>
  <c r="T744" i="31"/>
  <c r="C745" i="31"/>
  <c r="D745" i="31" s="1"/>
  <c r="F745" i="31"/>
  <c r="I745" i="31"/>
  <c r="K745" i="31"/>
  <c r="L745" i="31"/>
  <c r="O745" i="31"/>
  <c r="T745" i="31"/>
  <c r="C746" i="31"/>
  <c r="D746" i="31" s="1"/>
  <c r="F746" i="31"/>
  <c r="G746" i="31" s="1"/>
  <c r="I746" i="31"/>
  <c r="K746" i="31"/>
  <c r="L746" i="31"/>
  <c r="M746" i="31"/>
  <c r="O746" i="31"/>
  <c r="T746" i="31"/>
  <c r="C747" i="31"/>
  <c r="D747" i="31" s="1"/>
  <c r="F747" i="31"/>
  <c r="G747" i="31" s="1"/>
  <c r="I747" i="31"/>
  <c r="K747" i="31"/>
  <c r="L747" i="31"/>
  <c r="O747" i="31"/>
  <c r="T747" i="31"/>
  <c r="C748" i="31"/>
  <c r="D748" i="31"/>
  <c r="F748" i="31"/>
  <c r="G748" i="31" s="1"/>
  <c r="I748" i="31"/>
  <c r="K748" i="31"/>
  <c r="L748" i="31"/>
  <c r="M748" i="31"/>
  <c r="O748" i="31"/>
  <c r="T748" i="31"/>
  <c r="C749" i="31"/>
  <c r="D749" i="31" s="1"/>
  <c r="F749" i="31"/>
  <c r="G749" i="31" s="1"/>
  <c r="I749" i="31"/>
  <c r="K749" i="31"/>
  <c r="L749" i="31"/>
  <c r="O749" i="31"/>
  <c r="T749" i="31"/>
  <c r="C754" i="31"/>
  <c r="D754" i="31" s="1"/>
  <c r="F754" i="31"/>
  <c r="G754" i="31" s="1"/>
  <c r="I754" i="31"/>
  <c r="K754" i="31"/>
  <c r="L754" i="31"/>
  <c r="M754" i="31"/>
  <c r="O754" i="31"/>
  <c r="T754" i="31"/>
  <c r="C755" i="31"/>
  <c r="D755" i="31" s="1"/>
  <c r="F755" i="31"/>
  <c r="G755" i="31" s="1"/>
  <c r="I755" i="31"/>
  <c r="K755" i="31"/>
  <c r="L755" i="31"/>
  <c r="M755" i="31"/>
  <c r="O755" i="31"/>
  <c r="T755" i="31"/>
  <c r="C756" i="31"/>
  <c r="D756" i="31" s="1"/>
  <c r="F756" i="31"/>
  <c r="G756" i="31" s="1"/>
  <c r="I756" i="31"/>
  <c r="K756" i="31"/>
  <c r="L756" i="31"/>
  <c r="O756" i="31"/>
  <c r="T756" i="31"/>
  <c r="C757" i="31"/>
  <c r="D757" i="31" s="1"/>
  <c r="F757" i="31"/>
  <c r="G757" i="31" s="1"/>
  <c r="I757" i="31"/>
  <c r="K757" i="31"/>
  <c r="L757" i="31"/>
  <c r="O757" i="31"/>
  <c r="T757" i="31"/>
  <c r="C758" i="31"/>
  <c r="D758" i="31" s="1"/>
  <c r="F758" i="31"/>
  <c r="G758" i="31" s="1"/>
  <c r="I758" i="31"/>
  <c r="K758" i="31"/>
  <c r="M758" i="31" s="1"/>
  <c r="L758" i="31"/>
  <c r="O758" i="31"/>
  <c r="T758" i="31"/>
  <c r="C759" i="31"/>
  <c r="F759" i="31"/>
  <c r="G759" i="31" s="1"/>
  <c r="I759" i="31"/>
  <c r="K759" i="31"/>
  <c r="L759" i="31"/>
  <c r="O759" i="31"/>
  <c r="T759" i="31"/>
  <c r="C760" i="31"/>
  <c r="D760" i="31" s="1"/>
  <c r="F760" i="31"/>
  <c r="G760" i="31" s="1"/>
  <c r="I760" i="31"/>
  <c r="K760" i="31"/>
  <c r="L760" i="31"/>
  <c r="O760" i="31"/>
  <c r="T760" i="31"/>
  <c r="C761" i="31"/>
  <c r="D761" i="31" s="1"/>
  <c r="F761" i="31"/>
  <c r="I761" i="31"/>
  <c r="K761" i="31"/>
  <c r="L761" i="31"/>
  <c r="M761" i="31"/>
  <c r="O761" i="31"/>
  <c r="T761" i="31"/>
  <c r="C762" i="31"/>
  <c r="D762" i="31" s="1"/>
  <c r="F762" i="31"/>
  <c r="G762" i="31" s="1"/>
  <c r="I762" i="31"/>
  <c r="K762" i="31"/>
  <c r="L762" i="31"/>
  <c r="O762" i="31"/>
  <c r="T762" i="31"/>
  <c r="C763" i="31"/>
  <c r="D763" i="31" s="1"/>
  <c r="F763" i="31"/>
  <c r="G763" i="31" s="1"/>
  <c r="I763" i="31"/>
  <c r="K763" i="31"/>
  <c r="M763" i="31" s="1"/>
  <c r="L763" i="31"/>
  <c r="O763" i="31"/>
  <c r="T763" i="31"/>
  <c r="C764" i="31"/>
  <c r="D764" i="31" s="1"/>
  <c r="F764" i="31"/>
  <c r="G764" i="31" s="1"/>
  <c r="I764" i="31"/>
  <c r="K764" i="31"/>
  <c r="L764" i="31"/>
  <c r="O764" i="31"/>
  <c r="T764" i="31"/>
  <c r="C765" i="31"/>
  <c r="D765" i="31" s="1"/>
  <c r="F765" i="31"/>
  <c r="G765" i="31" s="1"/>
  <c r="I765" i="31"/>
  <c r="K765" i="31"/>
  <c r="L765" i="31"/>
  <c r="O765" i="31"/>
  <c r="T765" i="31"/>
  <c r="C766" i="31"/>
  <c r="D766" i="31" s="1"/>
  <c r="F766" i="31"/>
  <c r="G766" i="31" s="1"/>
  <c r="I766" i="31"/>
  <c r="K766" i="31"/>
  <c r="L766" i="31"/>
  <c r="M766" i="31"/>
  <c r="O766" i="31"/>
  <c r="T766" i="31"/>
  <c r="C767" i="31"/>
  <c r="F767" i="31"/>
  <c r="G767" i="31" s="1"/>
  <c r="I767" i="31"/>
  <c r="K767" i="31"/>
  <c r="L767" i="31"/>
  <c r="M767" i="31"/>
  <c r="O767" i="31"/>
  <c r="T767" i="31"/>
  <c r="C768" i="31"/>
  <c r="D768" i="31" s="1"/>
  <c r="F768" i="31"/>
  <c r="G768" i="31" s="1"/>
  <c r="I768" i="31"/>
  <c r="K768" i="31"/>
  <c r="L768" i="31"/>
  <c r="O768" i="31"/>
  <c r="T768" i="31"/>
  <c r="C769" i="31"/>
  <c r="D769" i="31" s="1"/>
  <c r="F769" i="31"/>
  <c r="I769" i="31"/>
  <c r="K769" i="31"/>
  <c r="L769" i="31"/>
  <c r="O769" i="31"/>
  <c r="T769" i="31"/>
  <c r="C770" i="31"/>
  <c r="D770" i="31" s="1"/>
  <c r="F770" i="31"/>
  <c r="G770" i="31" s="1"/>
  <c r="I770" i="31"/>
  <c r="K770" i="31"/>
  <c r="L770" i="31"/>
  <c r="M770" i="31" s="1"/>
  <c r="O770" i="31"/>
  <c r="T770" i="31"/>
  <c r="C775" i="31"/>
  <c r="D775" i="31" s="1"/>
  <c r="F775" i="31"/>
  <c r="G775" i="31" s="1"/>
  <c r="I775" i="31"/>
  <c r="K775" i="31"/>
  <c r="L775" i="31"/>
  <c r="O775" i="31"/>
  <c r="T775" i="31"/>
  <c r="C776" i="31"/>
  <c r="D776" i="31" s="1"/>
  <c r="F776" i="31"/>
  <c r="G776" i="31" s="1"/>
  <c r="I776" i="31"/>
  <c r="K776" i="31"/>
  <c r="L776" i="31"/>
  <c r="O776" i="31"/>
  <c r="T776" i="31"/>
  <c r="C777" i="31"/>
  <c r="D777" i="31" s="1"/>
  <c r="F777" i="31"/>
  <c r="G777" i="31" s="1"/>
  <c r="I777" i="31"/>
  <c r="K777" i="31"/>
  <c r="M777" i="31" s="1"/>
  <c r="L777" i="31"/>
  <c r="O777" i="31"/>
  <c r="T777" i="31"/>
  <c r="C778" i="31"/>
  <c r="D778" i="31" s="1"/>
  <c r="F778" i="31"/>
  <c r="G778" i="31" s="1"/>
  <c r="I778" i="31"/>
  <c r="K778" i="31"/>
  <c r="L778" i="31"/>
  <c r="O778" i="31"/>
  <c r="T778" i="31"/>
  <c r="C779" i="31"/>
  <c r="D779" i="31" s="1"/>
  <c r="F779" i="31"/>
  <c r="G779" i="31" s="1"/>
  <c r="I779" i="31"/>
  <c r="K779" i="31"/>
  <c r="L779" i="31"/>
  <c r="O779" i="31"/>
  <c r="T779" i="31"/>
  <c r="C780" i="31"/>
  <c r="D780" i="31" s="1"/>
  <c r="F780" i="31"/>
  <c r="G780" i="31" s="1"/>
  <c r="I780" i="31"/>
  <c r="K780" i="31"/>
  <c r="L780" i="31"/>
  <c r="M780" i="31"/>
  <c r="O780" i="31"/>
  <c r="T780" i="31"/>
  <c r="C781" i="31"/>
  <c r="D781" i="31" s="1"/>
  <c r="F781" i="31"/>
  <c r="G781" i="31" s="1"/>
  <c r="I781" i="31"/>
  <c r="K781" i="31"/>
  <c r="L781" i="31"/>
  <c r="O781" i="31"/>
  <c r="T781" i="31"/>
  <c r="C782" i="31"/>
  <c r="D782" i="31" s="1"/>
  <c r="F782" i="31"/>
  <c r="G782" i="31" s="1"/>
  <c r="I782" i="31"/>
  <c r="K782" i="31"/>
  <c r="L782" i="31"/>
  <c r="O782" i="31"/>
  <c r="T782" i="31"/>
  <c r="C783" i="31"/>
  <c r="F783" i="31"/>
  <c r="G783" i="31" s="1"/>
  <c r="I783" i="31"/>
  <c r="K783" i="31"/>
  <c r="L783" i="31"/>
  <c r="M783" i="31"/>
  <c r="O783" i="31"/>
  <c r="T783" i="31"/>
  <c r="C784" i="31"/>
  <c r="D784" i="31" s="1"/>
  <c r="F784" i="31"/>
  <c r="G784" i="31" s="1"/>
  <c r="I784" i="31"/>
  <c r="K784" i="31"/>
  <c r="L784" i="31"/>
  <c r="O784" i="31"/>
  <c r="T784" i="31"/>
  <c r="C785" i="31"/>
  <c r="D785" i="31" s="1"/>
  <c r="F785" i="31"/>
  <c r="I785" i="31"/>
  <c r="K785" i="31"/>
  <c r="L785" i="31"/>
  <c r="O785" i="31"/>
  <c r="T785" i="31"/>
  <c r="C786" i="31"/>
  <c r="D786" i="31" s="1"/>
  <c r="F786" i="31"/>
  <c r="G786" i="31" s="1"/>
  <c r="I786" i="31"/>
  <c r="K786" i="31"/>
  <c r="L786" i="31"/>
  <c r="M786" i="31"/>
  <c r="O786" i="31"/>
  <c r="T786" i="31"/>
  <c r="C787" i="31"/>
  <c r="D787" i="31" s="1"/>
  <c r="F787" i="31"/>
  <c r="G787" i="31"/>
  <c r="I787" i="31"/>
  <c r="K787" i="31"/>
  <c r="L787" i="31"/>
  <c r="O787" i="31"/>
  <c r="T787" i="31"/>
  <c r="C788" i="31"/>
  <c r="D788" i="31" s="1"/>
  <c r="F788" i="31"/>
  <c r="G788" i="31" s="1"/>
  <c r="I788" i="31"/>
  <c r="K788" i="31"/>
  <c r="L788" i="31"/>
  <c r="O788" i="31"/>
  <c r="T788" i="31"/>
  <c r="C789" i="31"/>
  <c r="D789" i="31" s="1"/>
  <c r="F789" i="31"/>
  <c r="G789" i="31" s="1"/>
  <c r="I789" i="31"/>
  <c r="K789" i="31"/>
  <c r="L789" i="31"/>
  <c r="M789" i="31"/>
  <c r="O789" i="31"/>
  <c r="T789" i="31"/>
  <c r="C790" i="31"/>
  <c r="D790" i="31" s="1"/>
  <c r="F790" i="31"/>
  <c r="G790" i="31" s="1"/>
  <c r="I790" i="31"/>
  <c r="K790" i="31"/>
  <c r="L790" i="31"/>
  <c r="O790" i="31"/>
  <c r="T790" i="31"/>
  <c r="C791" i="31"/>
  <c r="D791" i="31" s="1"/>
  <c r="F791" i="31"/>
  <c r="G791" i="31" s="1"/>
  <c r="I791" i="31"/>
  <c r="K791" i="31"/>
  <c r="L791" i="31"/>
  <c r="O791" i="31"/>
  <c r="T791" i="31"/>
  <c r="C792" i="31"/>
  <c r="D792" i="31" s="1"/>
  <c r="F792" i="31"/>
  <c r="G792" i="31" s="1"/>
  <c r="I792" i="31"/>
  <c r="K792" i="31"/>
  <c r="L792" i="31"/>
  <c r="M792" i="31"/>
  <c r="O792" i="31"/>
  <c r="T792" i="31"/>
  <c r="C793" i="31"/>
  <c r="D793" i="31" s="1"/>
  <c r="F793" i="31"/>
  <c r="G793" i="31" s="1"/>
  <c r="I793" i="31"/>
  <c r="K793" i="31"/>
  <c r="L793" i="31"/>
  <c r="O793" i="31"/>
  <c r="T793" i="31"/>
  <c r="C794" i="31"/>
  <c r="D794" i="31" s="1"/>
  <c r="F794" i="31"/>
  <c r="G794" i="31" s="1"/>
  <c r="I794" i="31"/>
  <c r="K794" i="31"/>
  <c r="L794" i="31"/>
  <c r="O794" i="31"/>
  <c r="T794" i="31"/>
  <c r="C795" i="31"/>
  <c r="F795" i="31"/>
  <c r="G795" i="31" s="1"/>
  <c r="I795" i="31"/>
  <c r="K795" i="31"/>
  <c r="L795" i="31"/>
  <c r="O795" i="31"/>
  <c r="T795" i="31"/>
  <c r="C796" i="31"/>
  <c r="D796" i="31" s="1"/>
  <c r="F796" i="31"/>
  <c r="G796" i="31" s="1"/>
  <c r="I796" i="31"/>
  <c r="K796" i="31"/>
  <c r="L796" i="31"/>
  <c r="M796" i="31"/>
  <c r="O796" i="31"/>
  <c r="T796" i="31"/>
  <c r="C801" i="31"/>
  <c r="D801" i="31" s="1"/>
  <c r="F801" i="31"/>
  <c r="I801" i="31"/>
  <c r="K801" i="31"/>
  <c r="L801" i="31"/>
  <c r="M801" i="31"/>
  <c r="O801" i="31"/>
  <c r="T801" i="31"/>
  <c r="C802" i="31"/>
  <c r="D802" i="31" s="1"/>
  <c r="F802" i="31"/>
  <c r="G802" i="31" s="1"/>
  <c r="I802" i="31"/>
  <c r="K802" i="31"/>
  <c r="L802" i="31"/>
  <c r="M802" i="31"/>
  <c r="O802" i="31"/>
  <c r="T802" i="31"/>
  <c r="C803" i="31"/>
  <c r="D803" i="31" s="1"/>
  <c r="F803" i="31"/>
  <c r="G803" i="31" s="1"/>
  <c r="I803" i="31"/>
  <c r="K803" i="31"/>
  <c r="L803" i="31"/>
  <c r="O803" i="31"/>
  <c r="T803" i="31"/>
  <c r="C804" i="31"/>
  <c r="D804" i="31" s="1"/>
  <c r="F804" i="31"/>
  <c r="G804" i="31" s="1"/>
  <c r="I804" i="31"/>
  <c r="K804" i="31"/>
  <c r="L804" i="31"/>
  <c r="M804" i="31"/>
  <c r="O804" i="31"/>
  <c r="T804" i="31"/>
  <c r="C805" i="31"/>
  <c r="D805" i="31" s="1"/>
  <c r="F805" i="31"/>
  <c r="I805" i="31"/>
  <c r="K805" i="31"/>
  <c r="L805" i="31"/>
  <c r="M805" i="31"/>
  <c r="O805" i="31"/>
  <c r="T805" i="31"/>
  <c r="C806" i="31"/>
  <c r="D806" i="31" s="1"/>
  <c r="F806" i="31"/>
  <c r="G806" i="31" s="1"/>
  <c r="I806" i="31"/>
  <c r="K806" i="31"/>
  <c r="L806" i="31"/>
  <c r="O806" i="31"/>
  <c r="T806" i="31"/>
  <c r="C808" i="31"/>
  <c r="D808" i="31" s="1"/>
  <c r="F808" i="31"/>
  <c r="G808" i="31"/>
  <c r="I808" i="31"/>
  <c r="K808" i="31"/>
  <c r="L808" i="31"/>
  <c r="O808" i="31"/>
  <c r="T808" i="31"/>
  <c r="C809" i="31"/>
  <c r="D809" i="31" s="1"/>
  <c r="F809" i="31"/>
  <c r="G809" i="31" s="1"/>
  <c r="I809" i="31"/>
  <c r="K809" i="31"/>
  <c r="L809" i="31"/>
  <c r="O809" i="31"/>
  <c r="T809" i="31"/>
  <c r="C810" i="31"/>
  <c r="D810" i="31" s="1"/>
  <c r="F810" i="31"/>
  <c r="G810" i="31" s="1"/>
  <c r="I810" i="31"/>
  <c r="K810" i="31"/>
  <c r="L810" i="31"/>
  <c r="O810" i="31"/>
  <c r="T810" i="31"/>
  <c r="C812" i="31"/>
  <c r="D812" i="31" s="1"/>
  <c r="F812" i="31"/>
  <c r="G812" i="31" s="1"/>
  <c r="I812" i="31"/>
  <c r="K812" i="31"/>
  <c r="L812" i="31"/>
  <c r="O812" i="31"/>
  <c r="T812" i="31"/>
  <c r="C813" i="31"/>
  <c r="F813" i="31"/>
  <c r="G813" i="31" s="1"/>
  <c r="I813" i="31"/>
  <c r="K813" i="31"/>
  <c r="L813" i="31"/>
  <c r="M813" i="31"/>
  <c r="O813" i="31"/>
  <c r="T813" i="31"/>
  <c r="C814" i="31"/>
  <c r="D814" i="31" s="1"/>
  <c r="F814" i="31"/>
  <c r="G814" i="31" s="1"/>
  <c r="I814" i="31"/>
  <c r="K814" i="31"/>
  <c r="L814" i="31"/>
  <c r="M814" i="31"/>
  <c r="O814" i="31"/>
  <c r="T814" i="31"/>
  <c r="C815" i="31"/>
  <c r="D815" i="31" s="1"/>
  <c r="F815" i="31"/>
  <c r="G815" i="31" s="1"/>
  <c r="I815" i="31"/>
  <c r="K815" i="31"/>
  <c r="L815" i="31"/>
  <c r="O815" i="31"/>
  <c r="T815" i="31"/>
  <c r="C817" i="31"/>
  <c r="D817" i="31" s="1"/>
  <c r="F817" i="31"/>
  <c r="G817" i="31" s="1"/>
  <c r="I817" i="31"/>
  <c r="K817" i="31"/>
  <c r="L817" i="31"/>
  <c r="O817" i="31"/>
  <c r="T817" i="31"/>
  <c r="C818" i="31"/>
  <c r="F818" i="31"/>
  <c r="G818" i="31" s="1"/>
  <c r="I818" i="31"/>
  <c r="K818" i="31"/>
  <c r="L818" i="31"/>
  <c r="O818" i="31"/>
  <c r="T818" i="31"/>
  <c r="C819" i="31"/>
  <c r="D819" i="31" s="1"/>
  <c r="F819" i="31"/>
  <c r="G819" i="31" s="1"/>
  <c r="I819" i="31"/>
  <c r="K819" i="31"/>
  <c r="L819" i="31"/>
  <c r="O819" i="31"/>
  <c r="T819" i="31"/>
  <c r="C807" i="31"/>
  <c r="D807" i="31" s="1"/>
  <c r="F807" i="31"/>
  <c r="I807" i="31"/>
  <c r="K807" i="31"/>
  <c r="L807" i="31"/>
  <c r="O807" i="31"/>
  <c r="T807" i="31"/>
  <c r="C811" i="31"/>
  <c r="D811" i="31" s="1"/>
  <c r="F811" i="31"/>
  <c r="G811" i="31" s="1"/>
  <c r="I811" i="31"/>
  <c r="K811" i="31"/>
  <c r="L811" i="31"/>
  <c r="O811" i="31"/>
  <c r="T811" i="31"/>
  <c r="C816" i="31"/>
  <c r="D816" i="31" s="1"/>
  <c r="F816" i="31"/>
  <c r="G816" i="31" s="1"/>
  <c r="I816" i="31"/>
  <c r="K816" i="31"/>
  <c r="L816" i="31"/>
  <c r="M816" i="31"/>
  <c r="O816" i="31"/>
  <c r="T816" i="31"/>
  <c r="T715" i="31"/>
  <c r="O715" i="31"/>
  <c r="L715" i="31"/>
  <c r="K715" i="31"/>
  <c r="M715" i="31" s="1"/>
  <c r="I715" i="31"/>
  <c r="F715" i="31"/>
  <c r="G715" i="31" s="1"/>
  <c r="C715" i="31"/>
  <c r="D715" i="31" s="1"/>
  <c r="M714" i="31"/>
  <c r="A714" i="31" s="1"/>
  <c r="A713" i="31"/>
  <c r="A712" i="31"/>
  <c r="A711" i="31"/>
  <c r="C710" i="31"/>
  <c r="A710" i="31" s="1"/>
  <c r="M689" i="31"/>
  <c r="A689" i="31" s="1"/>
  <c r="A688" i="31"/>
  <c r="A687" i="31"/>
  <c r="M668" i="31"/>
  <c r="A668" i="31" s="1"/>
  <c r="A667" i="31"/>
  <c r="A666" i="31"/>
  <c r="A665" i="31"/>
  <c r="M644" i="31"/>
  <c r="A644" i="31" s="1"/>
  <c r="A643" i="31"/>
  <c r="A642" i="31"/>
  <c r="A641" i="31"/>
  <c r="M612" i="31"/>
  <c r="A612" i="31" s="1"/>
  <c r="A611" i="31"/>
  <c r="A610" i="31"/>
  <c r="A609" i="31"/>
  <c r="C591" i="31"/>
  <c r="D591" i="31" s="1"/>
  <c r="F591" i="31"/>
  <c r="I591" i="31"/>
  <c r="K591" i="31"/>
  <c r="L591" i="31"/>
  <c r="M591" i="31"/>
  <c r="O591" i="31"/>
  <c r="T591" i="31"/>
  <c r="C592" i="31"/>
  <c r="D592" i="31" s="1"/>
  <c r="F592" i="31"/>
  <c r="G592" i="31" s="1"/>
  <c r="I592" i="31"/>
  <c r="K592" i="31"/>
  <c r="L592" i="31"/>
  <c r="O592" i="31"/>
  <c r="T592" i="31"/>
  <c r="C593" i="31"/>
  <c r="D593" i="31" s="1"/>
  <c r="F593" i="31"/>
  <c r="G593" i="31" s="1"/>
  <c r="I593" i="31"/>
  <c r="K593" i="31"/>
  <c r="L593" i="31"/>
  <c r="O593" i="31"/>
  <c r="T593" i="31"/>
  <c r="C594" i="31"/>
  <c r="D594" i="31" s="1"/>
  <c r="F594" i="31"/>
  <c r="G594" i="31" s="1"/>
  <c r="I594" i="31"/>
  <c r="K594" i="31"/>
  <c r="L594" i="31"/>
  <c r="O594" i="31"/>
  <c r="T594" i="31"/>
  <c r="C595" i="31"/>
  <c r="D595" i="31" s="1"/>
  <c r="F595" i="31"/>
  <c r="I595" i="31"/>
  <c r="K595" i="31"/>
  <c r="L595" i="31"/>
  <c r="O595" i="31"/>
  <c r="T595" i="31"/>
  <c r="C596" i="31"/>
  <c r="D596" i="31" s="1"/>
  <c r="F596" i="31"/>
  <c r="G596" i="31" s="1"/>
  <c r="I596" i="31"/>
  <c r="K596" i="31"/>
  <c r="L596" i="31"/>
  <c r="M596" i="31"/>
  <c r="O596" i="31"/>
  <c r="T596" i="31"/>
  <c r="C597" i="31"/>
  <c r="D597" i="31" s="1"/>
  <c r="F597" i="31"/>
  <c r="G597" i="31" s="1"/>
  <c r="I597" i="31"/>
  <c r="K597" i="31"/>
  <c r="L597" i="31"/>
  <c r="M597" i="31"/>
  <c r="O597" i="31"/>
  <c r="T597" i="31"/>
  <c r="C598" i="31"/>
  <c r="D598" i="31" s="1"/>
  <c r="F598" i="31"/>
  <c r="G598" i="31" s="1"/>
  <c r="I598" i="31"/>
  <c r="K598" i="31"/>
  <c r="L598" i="31"/>
  <c r="M598" i="31"/>
  <c r="O598" i="31"/>
  <c r="T598" i="31"/>
  <c r="C599" i="31"/>
  <c r="D599" i="31" s="1"/>
  <c r="F599" i="31"/>
  <c r="I599" i="31"/>
  <c r="K599" i="31"/>
  <c r="L599" i="31"/>
  <c r="O599" i="31"/>
  <c r="T599" i="31"/>
  <c r="C600" i="31"/>
  <c r="D600" i="31" s="1"/>
  <c r="F600" i="31"/>
  <c r="G600" i="31" s="1"/>
  <c r="I600" i="31"/>
  <c r="K600" i="31"/>
  <c r="L600" i="31"/>
  <c r="M600" i="31" s="1"/>
  <c r="O600" i="31"/>
  <c r="T600" i="31"/>
  <c r="C601" i="31"/>
  <c r="D601" i="31" s="1"/>
  <c r="F601" i="31"/>
  <c r="G601" i="31" s="1"/>
  <c r="I601" i="31"/>
  <c r="K601" i="31"/>
  <c r="L601" i="31"/>
  <c r="O601" i="31"/>
  <c r="T601" i="31"/>
  <c r="C602" i="31"/>
  <c r="D602" i="31" s="1"/>
  <c r="F602" i="31"/>
  <c r="G602" i="31" s="1"/>
  <c r="I602" i="31"/>
  <c r="K602" i="31"/>
  <c r="L602" i="31"/>
  <c r="O602" i="31"/>
  <c r="T602" i="31"/>
  <c r="C603" i="31"/>
  <c r="D603" i="31" s="1"/>
  <c r="F603" i="31"/>
  <c r="I603" i="31"/>
  <c r="K603" i="31"/>
  <c r="L603" i="31"/>
  <c r="O603" i="31"/>
  <c r="T603" i="31"/>
  <c r="C604" i="31"/>
  <c r="F604" i="31"/>
  <c r="G604" i="31" s="1"/>
  <c r="I604" i="31"/>
  <c r="K604" i="31"/>
  <c r="L604" i="31"/>
  <c r="M604" i="31"/>
  <c r="O604" i="31"/>
  <c r="T604" i="31"/>
  <c r="C605" i="31"/>
  <c r="D605" i="31" s="1"/>
  <c r="F605" i="31"/>
  <c r="G605" i="31" s="1"/>
  <c r="I605" i="31"/>
  <c r="K605" i="31"/>
  <c r="L605" i="31"/>
  <c r="O605" i="31"/>
  <c r="T605" i="31"/>
  <c r="C606" i="31"/>
  <c r="D606" i="31" s="1"/>
  <c r="F606" i="31"/>
  <c r="G606" i="31" s="1"/>
  <c r="I606" i="31"/>
  <c r="K606" i="31"/>
  <c r="L606" i="31"/>
  <c r="M606" i="31"/>
  <c r="O606" i="31"/>
  <c r="T606" i="31"/>
  <c r="C607" i="31"/>
  <c r="D607" i="31"/>
  <c r="F607" i="31"/>
  <c r="I607" i="31"/>
  <c r="K607" i="31"/>
  <c r="L607" i="31"/>
  <c r="M607" i="31"/>
  <c r="O607" i="31"/>
  <c r="T607" i="31"/>
  <c r="C608" i="31"/>
  <c r="D608" i="31" s="1"/>
  <c r="F608" i="31"/>
  <c r="G608" i="31" s="1"/>
  <c r="I608" i="31"/>
  <c r="K608" i="31"/>
  <c r="L608" i="31"/>
  <c r="M608" i="31"/>
  <c r="O608" i="31"/>
  <c r="T608" i="31"/>
  <c r="C613" i="31"/>
  <c r="D613" i="31" s="1"/>
  <c r="F613" i="31"/>
  <c r="G613" i="31" s="1"/>
  <c r="I613" i="31"/>
  <c r="K613" i="31"/>
  <c r="L613" i="31"/>
  <c r="O613" i="31"/>
  <c r="T613" i="31"/>
  <c r="C614" i="31"/>
  <c r="D614" i="31" s="1"/>
  <c r="F614" i="31"/>
  <c r="G614" i="31" s="1"/>
  <c r="I614" i="31"/>
  <c r="K614" i="31"/>
  <c r="L614" i="31"/>
  <c r="M614" i="31"/>
  <c r="O614" i="31"/>
  <c r="T614" i="31"/>
  <c r="C615" i="31"/>
  <c r="D615" i="31" s="1"/>
  <c r="F615" i="31"/>
  <c r="I615" i="31"/>
  <c r="K615" i="31"/>
  <c r="L615" i="31"/>
  <c r="M615" i="31"/>
  <c r="O615" i="31"/>
  <c r="T615" i="31"/>
  <c r="C616" i="31"/>
  <c r="D616" i="31" s="1"/>
  <c r="F616" i="31"/>
  <c r="G616" i="31" s="1"/>
  <c r="I616" i="31"/>
  <c r="K616" i="31"/>
  <c r="L616" i="31"/>
  <c r="M616" i="31"/>
  <c r="O616" i="31"/>
  <c r="T616" i="31"/>
  <c r="C617" i="31"/>
  <c r="D617" i="31" s="1"/>
  <c r="F617" i="31"/>
  <c r="G617" i="31" s="1"/>
  <c r="I617" i="31"/>
  <c r="K617" i="31"/>
  <c r="L617" i="31"/>
  <c r="O617" i="31"/>
  <c r="T617" i="31"/>
  <c r="C618" i="31"/>
  <c r="D618" i="31" s="1"/>
  <c r="F618" i="31"/>
  <c r="G618" i="31" s="1"/>
  <c r="I618" i="31"/>
  <c r="K618" i="31"/>
  <c r="L618" i="31"/>
  <c r="O618" i="31"/>
  <c r="T618" i="31"/>
  <c r="C619" i="31"/>
  <c r="D619" i="31" s="1"/>
  <c r="F619" i="31"/>
  <c r="I619" i="31"/>
  <c r="K619" i="31"/>
  <c r="L619" i="31"/>
  <c r="O619" i="31"/>
  <c r="T619" i="31"/>
  <c r="C620" i="31"/>
  <c r="D620" i="31" s="1"/>
  <c r="F620" i="31"/>
  <c r="G620" i="31" s="1"/>
  <c r="I620" i="31"/>
  <c r="K620" i="31"/>
  <c r="L620" i="31"/>
  <c r="M620" i="31"/>
  <c r="O620" i="31"/>
  <c r="T620" i="31"/>
  <c r="C621" i="31"/>
  <c r="D621" i="31" s="1"/>
  <c r="F621" i="31"/>
  <c r="G621" i="31" s="1"/>
  <c r="I621" i="31"/>
  <c r="K621" i="31"/>
  <c r="L621" i="31"/>
  <c r="M621" i="31"/>
  <c r="O621" i="31"/>
  <c r="T621" i="31"/>
  <c r="C622" i="31"/>
  <c r="D622" i="31" s="1"/>
  <c r="F622" i="31"/>
  <c r="G622" i="31" s="1"/>
  <c r="I622" i="31"/>
  <c r="K622" i="31"/>
  <c r="L622" i="31"/>
  <c r="O622" i="31"/>
  <c r="T622" i="31"/>
  <c r="C623" i="31"/>
  <c r="D623" i="31" s="1"/>
  <c r="F623" i="31"/>
  <c r="I623" i="31"/>
  <c r="K623" i="31"/>
  <c r="L623" i="31"/>
  <c r="O623" i="31"/>
  <c r="T623" i="31"/>
  <c r="C624" i="31"/>
  <c r="D624" i="31" s="1"/>
  <c r="F624" i="31"/>
  <c r="G624" i="31" s="1"/>
  <c r="I624" i="31"/>
  <c r="K624" i="31"/>
  <c r="L624" i="31"/>
  <c r="O624" i="31"/>
  <c r="T624" i="31"/>
  <c r="C625" i="31"/>
  <c r="D625" i="31" s="1"/>
  <c r="F625" i="31"/>
  <c r="G625" i="31" s="1"/>
  <c r="I625" i="31"/>
  <c r="K625" i="31"/>
  <c r="L625" i="31"/>
  <c r="M625" i="31"/>
  <c r="O625" i="31"/>
  <c r="T625" i="31"/>
  <c r="C626" i="31"/>
  <c r="D626" i="31" s="1"/>
  <c r="F626" i="31"/>
  <c r="G626" i="31" s="1"/>
  <c r="I626" i="31"/>
  <c r="K626" i="31"/>
  <c r="L626" i="31"/>
  <c r="M626" i="31"/>
  <c r="O626" i="31"/>
  <c r="T626" i="31"/>
  <c r="C627" i="31"/>
  <c r="D627" i="31" s="1"/>
  <c r="F627" i="31"/>
  <c r="I627" i="31"/>
  <c r="K627" i="31"/>
  <c r="L627" i="31"/>
  <c r="O627" i="31"/>
  <c r="T627" i="31"/>
  <c r="C628" i="31"/>
  <c r="F628" i="31"/>
  <c r="G628" i="31" s="1"/>
  <c r="I628" i="31"/>
  <c r="K628" i="31"/>
  <c r="L628" i="31"/>
  <c r="O628" i="31"/>
  <c r="T628" i="31"/>
  <c r="C629" i="31"/>
  <c r="D629" i="31" s="1"/>
  <c r="F629" i="31"/>
  <c r="G629" i="31" s="1"/>
  <c r="I629" i="31"/>
  <c r="K629" i="31"/>
  <c r="L629" i="31"/>
  <c r="M629" i="31"/>
  <c r="O629" i="31"/>
  <c r="T629" i="31"/>
  <c r="C630" i="31"/>
  <c r="F630" i="31"/>
  <c r="G630" i="31" s="1"/>
  <c r="I630" i="31"/>
  <c r="K630" i="31"/>
  <c r="L630" i="31"/>
  <c r="O630" i="31"/>
  <c r="T630" i="31"/>
  <c r="C631" i="31"/>
  <c r="D631" i="31" s="1"/>
  <c r="F631" i="31"/>
  <c r="I631" i="31"/>
  <c r="K631" i="31"/>
  <c r="L631" i="31"/>
  <c r="M631" i="31"/>
  <c r="O631" i="31"/>
  <c r="T631" i="31"/>
  <c r="C632" i="31"/>
  <c r="D632" i="31" s="1"/>
  <c r="F632" i="31"/>
  <c r="G632" i="31" s="1"/>
  <c r="I632" i="31"/>
  <c r="K632" i="31"/>
  <c r="L632" i="31"/>
  <c r="O632" i="31"/>
  <c r="T632" i="31"/>
  <c r="C633" i="31"/>
  <c r="D633" i="31" s="1"/>
  <c r="F633" i="31"/>
  <c r="G633" i="31" s="1"/>
  <c r="I633" i="31"/>
  <c r="K633" i="31"/>
  <c r="L633" i="31"/>
  <c r="M633" i="31"/>
  <c r="O633" i="31"/>
  <c r="T633" i="31"/>
  <c r="C634" i="31"/>
  <c r="D634" i="31" s="1"/>
  <c r="F634" i="31"/>
  <c r="G634" i="31" s="1"/>
  <c r="I634" i="31"/>
  <c r="K634" i="31"/>
  <c r="L634" i="31"/>
  <c r="M634" i="31"/>
  <c r="O634" i="31"/>
  <c r="T634" i="31"/>
  <c r="C635" i="31"/>
  <c r="D635" i="31" s="1"/>
  <c r="F635" i="31"/>
  <c r="I635" i="31"/>
  <c r="K635" i="31"/>
  <c r="L635" i="31"/>
  <c r="M635" i="31"/>
  <c r="O635" i="31"/>
  <c r="T635" i="31"/>
  <c r="C636" i="31"/>
  <c r="D636" i="31" s="1"/>
  <c r="F636" i="31"/>
  <c r="G636" i="31" s="1"/>
  <c r="I636" i="31"/>
  <c r="K636" i="31"/>
  <c r="L636" i="31"/>
  <c r="O636" i="31"/>
  <c r="T636" i="31"/>
  <c r="C637" i="31"/>
  <c r="D637" i="31" s="1"/>
  <c r="F637" i="31"/>
  <c r="G637" i="31" s="1"/>
  <c r="I637" i="31"/>
  <c r="K637" i="31"/>
  <c r="L637" i="31"/>
  <c r="M637" i="31"/>
  <c r="O637" i="31"/>
  <c r="T637" i="31"/>
  <c r="C638" i="31"/>
  <c r="F638" i="31"/>
  <c r="G638" i="31" s="1"/>
  <c r="I638" i="31"/>
  <c r="K638" i="31"/>
  <c r="L638" i="31"/>
  <c r="M638" i="31"/>
  <c r="O638" i="31"/>
  <c r="T638" i="31"/>
  <c r="C639" i="31"/>
  <c r="D639" i="31" s="1"/>
  <c r="F639" i="31"/>
  <c r="I639" i="31"/>
  <c r="K639" i="31"/>
  <c r="L639" i="31"/>
  <c r="M639" i="31"/>
  <c r="O639" i="31"/>
  <c r="T639" i="31"/>
  <c r="C640" i="31"/>
  <c r="D640" i="31" s="1"/>
  <c r="F640" i="31"/>
  <c r="I640" i="31"/>
  <c r="K640" i="31"/>
  <c r="L640" i="31"/>
  <c r="M640" i="31"/>
  <c r="O640" i="31"/>
  <c r="T640" i="31"/>
  <c r="C645" i="31"/>
  <c r="D645" i="31" s="1"/>
  <c r="F645" i="31"/>
  <c r="G645" i="31" s="1"/>
  <c r="I645" i="31"/>
  <c r="K645" i="31"/>
  <c r="L645" i="31"/>
  <c r="O645" i="31"/>
  <c r="T645" i="31"/>
  <c r="C646" i="31"/>
  <c r="D646" i="31" s="1"/>
  <c r="F646" i="31"/>
  <c r="G646" i="31" s="1"/>
  <c r="I646" i="31"/>
  <c r="K646" i="31"/>
  <c r="L646" i="31"/>
  <c r="M646" i="31"/>
  <c r="O646" i="31"/>
  <c r="T646" i="31"/>
  <c r="C647" i="31"/>
  <c r="D647" i="31" s="1"/>
  <c r="F647" i="31"/>
  <c r="I647" i="31"/>
  <c r="K647" i="31"/>
  <c r="L647" i="31"/>
  <c r="M647" i="31"/>
  <c r="O647" i="31"/>
  <c r="T647" i="31"/>
  <c r="C648" i="31"/>
  <c r="D648" i="31" s="1"/>
  <c r="F648" i="31"/>
  <c r="G648" i="31" s="1"/>
  <c r="I648" i="31"/>
  <c r="K648" i="31"/>
  <c r="L648" i="31"/>
  <c r="O648" i="31"/>
  <c r="T648" i="31"/>
  <c r="C649" i="31"/>
  <c r="D649" i="31" s="1"/>
  <c r="F649" i="31"/>
  <c r="G649" i="31" s="1"/>
  <c r="I649" i="31"/>
  <c r="K649" i="31"/>
  <c r="L649" i="31"/>
  <c r="M649" i="31"/>
  <c r="O649" i="31"/>
  <c r="T649" i="31"/>
  <c r="C650" i="31"/>
  <c r="D650" i="31" s="1"/>
  <c r="F650" i="31"/>
  <c r="G650" i="31" s="1"/>
  <c r="I650" i="31"/>
  <c r="K650" i="31"/>
  <c r="L650" i="31"/>
  <c r="O650" i="31"/>
  <c r="T650" i="31"/>
  <c r="C651" i="31"/>
  <c r="D651" i="31" s="1"/>
  <c r="F651" i="31"/>
  <c r="I651" i="31"/>
  <c r="K651" i="31"/>
  <c r="L651" i="31"/>
  <c r="O651" i="31"/>
  <c r="T651" i="31"/>
  <c r="C652" i="31"/>
  <c r="D652" i="31" s="1"/>
  <c r="F652" i="31"/>
  <c r="G652" i="31" s="1"/>
  <c r="I652" i="31"/>
  <c r="K652" i="31"/>
  <c r="L652" i="31"/>
  <c r="O652" i="31"/>
  <c r="T652" i="31"/>
  <c r="C653" i="31"/>
  <c r="D653" i="31" s="1"/>
  <c r="F653" i="31"/>
  <c r="G653" i="31" s="1"/>
  <c r="I653" i="31"/>
  <c r="K653" i="31"/>
  <c r="L653" i="31"/>
  <c r="O653" i="31"/>
  <c r="T653" i="31"/>
  <c r="C654" i="31"/>
  <c r="D654" i="31"/>
  <c r="F654" i="31"/>
  <c r="G654" i="31" s="1"/>
  <c r="I654" i="31"/>
  <c r="K654" i="31"/>
  <c r="L654" i="31"/>
  <c r="O654" i="31"/>
  <c r="T654" i="31"/>
  <c r="C655" i="31"/>
  <c r="D655" i="31"/>
  <c r="F655" i="31"/>
  <c r="I655" i="31"/>
  <c r="K655" i="31"/>
  <c r="L655" i="31"/>
  <c r="O655" i="31"/>
  <c r="T655" i="31"/>
  <c r="C656" i="31"/>
  <c r="D656" i="31" s="1"/>
  <c r="F656" i="31"/>
  <c r="G656" i="31" s="1"/>
  <c r="I656" i="31"/>
  <c r="K656" i="31"/>
  <c r="L656" i="31"/>
  <c r="O656" i="31"/>
  <c r="T656" i="31"/>
  <c r="C657" i="31"/>
  <c r="D657" i="31" s="1"/>
  <c r="F657" i="31"/>
  <c r="G657" i="31"/>
  <c r="I657" i="31"/>
  <c r="K657" i="31"/>
  <c r="L657" i="31"/>
  <c r="O657" i="31"/>
  <c r="T657" i="31"/>
  <c r="C658" i="31"/>
  <c r="D658" i="31" s="1"/>
  <c r="F658" i="31"/>
  <c r="G658" i="31" s="1"/>
  <c r="I658" i="31"/>
  <c r="K658" i="31"/>
  <c r="L658" i="31"/>
  <c r="M658" i="31"/>
  <c r="O658" i="31"/>
  <c r="T658" i="31"/>
  <c r="C659" i="31"/>
  <c r="D659" i="31"/>
  <c r="F659" i="31"/>
  <c r="I659" i="31"/>
  <c r="K659" i="31"/>
  <c r="L659" i="31"/>
  <c r="M659" i="31"/>
  <c r="O659" i="31"/>
  <c r="T659" i="31"/>
  <c r="C660" i="31"/>
  <c r="D660" i="31" s="1"/>
  <c r="F660" i="31"/>
  <c r="I660" i="31"/>
  <c r="K660" i="31"/>
  <c r="L660" i="31"/>
  <c r="O660" i="31"/>
  <c r="T660" i="31"/>
  <c r="C661" i="31"/>
  <c r="D661" i="31" s="1"/>
  <c r="F661" i="31"/>
  <c r="G661" i="31" s="1"/>
  <c r="I661" i="31"/>
  <c r="K661" i="31"/>
  <c r="L661" i="31"/>
  <c r="M661" i="31"/>
  <c r="O661" i="31"/>
  <c r="T661" i="31"/>
  <c r="C662" i="31"/>
  <c r="D662" i="31" s="1"/>
  <c r="F662" i="31"/>
  <c r="G662" i="31" s="1"/>
  <c r="I662" i="31"/>
  <c r="K662" i="31"/>
  <c r="L662" i="31"/>
  <c r="M662" i="31"/>
  <c r="O662" i="31"/>
  <c r="T662" i="31"/>
  <c r="C663" i="31"/>
  <c r="D663" i="31" s="1"/>
  <c r="F663" i="31"/>
  <c r="I663" i="31"/>
  <c r="K663" i="31"/>
  <c r="L663" i="31"/>
  <c r="O663" i="31"/>
  <c r="T663" i="31"/>
  <c r="C664" i="31"/>
  <c r="D664" i="31" s="1"/>
  <c r="F664" i="31"/>
  <c r="G664" i="31" s="1"/>
  <c r="I664" i="31"/>
  <c r="K664" i="31"/>
  <c r="L664" i="31"/>
  <c r="M664" i="31"/>
  <c r="O664" i="31"/>
  <c r="T664" i="31"/>
  <c r="C669" i="31"/>
  <c r="D669" i="31" s="1"/>
  <c r="F669" i="31"/>
  <c r="G669" i="31" s="1"/>
  <c r="I669" i="31"/>
  <c r="K669" i="31"/>
  <c r="L669" i="31"/>
  <c r="M669" i="31"/>
  <c r="O669" i="31"/>
  <c r="T669" i="31"/>
  <c r="C670" i="31"/>
  <c r="D670" i="31" s="1"/>
  <c r="F670" i="31"/>
  <c r="G670" i="31" s="1"/>
  <c r="I670" i="31"/>
  <c r="K670" i="31"/>
  <c r="L670" i="31"/>
  <c r="M670" i="31"/>
  <c r="O670" i="31"/>
  <c r="T670" i="31"/>
  <c r="C671" i="31"/>
  <c r="D671" i="31" s="1"/>
  <c r="F671" i="31"/>
  <c r="I671" i="31"/>
  <c r="K671" i="31"/>
  <c r="L671" i="31"/>
  <c r="O671" i="31"/>
  <c r="T671" i="31"/>
  <c r="C672" i="31"/>
  <c r="D672" i="31" s="1"/>
  <c r="F672" i="31"/>
  <c r="G672" i="31" s="1"/>
  <c r="I672" i="31"/>
  <c r="K672" i="31"/>
  <c r="L672" i="31"/>
  <c r="O672" i="31"/>
  <c r="T672" i="31"/>
  <c r="C673" i="31"/>
  <c r="D673" i="31" s="1"/>
  <c r="F673" i="31"/>
  <c r="G673" i="31" s="1"/>
  <c r="I673" i="31"/>
  <c r="K673" i="31"/>
  <c r="M673" i="31" s="1"/>
  <c r="L673" i="31"/>
  <c r="O673" i="31"/>
  <c r="T673" i="31"/>
  <c r="C674" i="31"/>
  <c r="D674" i="31" s="1"/>
  <c r="F674" i="31"/>
  <c r="G674" i="31" s="1"/>
  <c r="I674" i="31"/>
  <c r="K674" i="31"/>
  <c r="L674" i="31"/>
  <c r="O674" i="31"/>
  <c r="T674" i="31"/>
  <c r="C675" i="31"/>
  <c r="D675" i="31" s="1"/>
  <c r="F675" i="31"/>
  <c r="I675" i="31"/>
  <c r="K675" i="31"/>
  <c r="L675" i="31"/>
  <c r="O675" i="31"/>
  <c r="T675" i="31"/>
  <c r="C676" i="31"/>
  <c r="D676" i="31" s="1"/>
  <c r="F676" i="31"/>
  <c r="G676" i="31" s="1"/>
  <c r="I676" i="31"/>
  <c r="K676" i="31"/>
  <c r="L676" i="31"/>
  <c r="O676" i="31"/>
  <c r="T676" i="31"/>
  <c r="C677" i="31"/>
  <c r="D677" i="31" s="1"/>
  <c r="F677" i="31"/>
  <c r="G677" i="31" s="1"/>
  <c r="I677" i="31"/>
  <c r="K677" i="31"/>
  <c r="L677" i="31"/>
  <c r="M677" i="31"/>
  <c r="O677" i="31"/>
  <c r="T677" i="31"/>
  <c r="C678" i="31"/>
  <c r="D678" i="31" s="1"/>
  <c r="F678" i="31"/>
  <c r="G678" i="31" s="1"/>
  <c r="I678" i="31"/>
  <c r="K678" i="31"/>
  <c r="L678" i="31"/>
  <c r="O678" i="31"/>
  <c r="T678" i="31"/>
  <c r="C679" i="31"/>
  <c r="D679" i="31" s="1"/>
  <c r="F679" i="31"/>
  <c r="I679" i="31"/>
  <c r="K679" i="31"/>
  <c r="L679" i="31"/>
  <c r="O679" i="31"/>
  <c r="T679" i="31"/>
  <c r="C680" i="31"/>
  <c r="D680" i="31" s="1"/>
  <c r="F680" i="31"/>
  <c r="G680" i="31" s="1"/>
  <c r="I680" i="31"/>
  <c r="K680" i="31"/>
  <c r="L680" i="31"/>
  <c r="M680" i="31"/>
  <c r="O680" i="31"/>
  <c r="T680" i="31"/>
  <c r="C681" i="31"/>
  <c r="D681" i="31" s="1"/>
  <c r="F681" i="31"/>
  <c r="G681" i="31"/>
  <c r="I681" i="31"/>
  <c r="K681" i="31"/>
  <c r="L681" i="31"/>
  <c r="M681" i="31"/>
  <c r="O681" i="31"/>
  <c r="T681" i="31"/>
  <c r="C682" i="31"/>
  <c r="D682" i="31"/>
  <c r="F682" i="31"/>
  <c r="G682" i="31" s="1"/>
  <c r="I682" i="31"/>
  <c r="K682" i="31"/>
  <c r="L682" i="31"/>
  <c r="O682" i="31"/>
  <c r="T682" i="31"/>
  <c r="C683" i="31"/>
  <c r="D683" i="31"/>
  <c r="F683" i="31"/>
  <c r="I683" i="31"/>
  <c r="K683" i="31"/>
  <c r="L683" i="31"/>
  <c r="O683" i="31"/>
  <c r="T683" i="31"/>
  <c r="C684" i="31"/>
  <c r="D684" i="31" s="1"/>
  <c r="F684" i="31"/>
  <c r="G684" i="31" s="1"/>
  <c r="I684" i="31"/>
  <c r="K684" i="31"/>
  <c r="L684" i="31"/>
  <c r="O684" i="31"/>
  <c r="T684" i="31"/>
  <c r="C685" i="31"/>
  <c r="D685" i="31" s="1"/>
  <c r="F685" i="31"/>
  <c r="G685" i="31"/>
  <c r="I685" i="31"/>
  <c r="K685" i="31"/>
  <c r="L685" i="31"/>
  <c r="M685" i="31"/>
  <c r="O685" i="31"/>
  <c r="T685" i="31"/>
  <c r="C690" i="31"/>
  <c r="D690" i="31"/>
  <c r="F690" i="31"/>
  <c r="G690" i="31" s="1"/>
  <c r="I690" i="31"/>
  <c r="K690" i="31"/>
  <c r="L690" i="31"/>
  <c r="O690" i="31"/>
  <c r="T690" i="31"/>
  <c r="C691" i="31"/>
  <c r="D691" i="31"/>
  <c r="F691" i="31"/>
  <c r="I691" i="31"/>
  <c r="K691" i="31"/>
  <c r="L691" i="31"/>
  <c r="M691" i="31"/>
  <c r="O691" i="31"/>
  <c r="T691" i="31"/>
  <c r="C692" i="31"/>
  <c r="D692" i="31" s="1"/>
  <c r="F692" i="31"/>
  <c r="G692" i="31" s="1"/>
  <c r="I692" i="31"/>
  <c r="K692" i="31"/>
  <c r="L692" i="31"/>
  <c r="M692" i="31"/>
  <c r="O692" i="31"/>
  <c r="T692" i="31"/>
  <c r="C693" i="31"/>
  <c r="D693" i="31" s="1"/>
  <c r="F693" i="31"/>
  <c r="G693" i="31" s="1"/>
  <c r="I693" i="31"/>
  <c r="K693" i="31"/>
  <c r="L693" i="31"/>
  <c r="O693" i="31"/>
  <c r="T693" i="31"/>
  <c r="C694" i="31"/>
  <c r="F694" i="31"/>
  <c r="G694" i="31" s="1"/>
  <c r="I694" i="31"/>
  <c r="K694" i="31"/>
  <c r="L694" i="31"/>
  <c r="M694" i="31"/>
  <c r="O694" i="31"/>
  <c r="T694" i="31"/>
  <c r="C695" i="31"/>
  <c r="D695" i="31" s="1"/>
  <c r="F695" i="31"/>
  <c r="I695" i="31"/>
  <c r="K695" i="31"/>
  <c r="L695" i="31"/>
  <c r="O695" i="31"/>
  <c r="T695" i="31"/>
  <c r="C696" i="31"/>
  <c r="D696" i="31" s="1"/>
  <c r="F696" i="31"/>
  <c r="G696" i="31"/>
  <c r="I696" i="31"/>
  <c r="K696" i="31"/>
  <c r="M696" i="31" s="1"/>
  <c r="L696" i="31"/>
  <c r="O696" i="31"/>
  <c r="T696" i="31"/>
  <c r="C697" i="31"/>
  <c r="D697" i="31" s="1"/>
  <c r="F697" i="31"/>
  <c r="G697" i="31" s="1"/>
  <c r="I697" i="31"/>
  <c r="K697" i="31"/>
  <c r="L697" i="31"/>
  <c r="M697" i="31"/>
  <c r="O697" i="31"/>
  <c r="T697" i="31"/>
  <c r="C698" i="31"/>
  <c r="D698" i="31" s="1"/>
  <c r="F698" i="31"/>
  <c r="G698" i="31" s="1"/>
  <c r="I698" i="31"/>
  <c r="K698" i="31"/>
  <c r="L698" i="31"/>
  <c r="M698" i="31"/>
  <c r="O698" i="31"/>
  <c r="T698" i="31"/>
  <c r="C699" i="31"/>
  <c r="D699" i="31" s="1"/>
  <c r="F699" i="31"/>
  <c r="I699" i="31"/>
  <c r="K699" i="31"/>
  <c r="L699" i="31"/>
  <c r="O699" i="31"/>
  <c r="T699" i="31"/>
  <c r="C700" i="31"/>
  <c r="D700" i="31" s="1"/>
  <c r="F700" i="31"/>
  <c r="G700" i="31" s="1"/>
  <c r="I700" i="31"/>
  <c r="K700" i="31"/>
  <c r="L700" i="31"/>
  <c r="M700" i="31"/>
  <c r="O700" i="31"/>
  <c r="T700" i="31"/>
  <c r="C701" i="31"/>
  <c r="D701" i="31" s="1"/>
  <c r="F701" i="31"/>
  <c r="G701" i="31"/>
  <c r="I701" i="31"/>
  <c r="K701" i="31"/>
  <c r="L701" i="31"/>
  <c r="M701" i="31"/>
  <c r="O701" i="31"/>
  <c r="T701" i="31"/>
  <c r="C702" i="31"/>
  <c r="F702" i="31"/>
  <c r="G702" i="31" s="1"/>
  <c r="I702" i="31"/>
  <c r="K702" i="31"/>
  <c r="L702" i="31"/>
  <c r="M702" i="31"/>
  <c r="O702" i="31"/>
  <c r="T702" i="31"/>
  <c r="C703" i="31"/>
  <c r="D703" i="31"/>
  <c r="F703" i="31"/>
  <c r="I703" i="31"/>
  <c r="K703" i="31"/>
  <c r="L703" i="31"/>
  <c r="M703" i="31"/>
  <c r="O703" i="31"/>
  <c r="T703" i="31"/>
  <c r="C704" i="31"/>
  <c r="D704" i="31" s="1"/>
  <c r="F704" i="31"/>
  <c r="G704" i="31" s="1"/>
  <c r="I704" i="31"/>
  <c r="K704" i="31"/>
  <c r="L704" i="31"/>
  <c r="O704" i="31"/>
  <c r="T704" i="31"/>
  <c r="C705" i="31"/>
  <c r="D705" i="31"/>
  <c r="F705" i="31"/>
  <c r="G705" i="31" s="1"/>
  <c r="I705" i="31"/>
  <c r="K705" i="31"/>
  <c r="L705" i="31"/>
  <c r="M705" i="31"/>
  <c r="O705" i="31"/>
  <c r="T705" i="31"/>
  <c r="C706" i="31"/>
  <c r="D706" i="31" s="1"/>
  <c r="F706" i="31"/>
  <c r="I706" i="31"/>
  <c r="K706" i="31"/>
  <c r="L706" i="31"/>
  <c r="M706" i="31"/>
  <c r="O706" i="31"/>
  <c r="T706" i="31"/>
  <c r="C707" i="31"/>
  <c r="D707" i="31" s="1"/>
  <c r="F707" i="31"/>
  <c r="G707" i="31" s="1"/>
  <c r="I707" i="31"/>
  <c r="K707" i="31"/>
  <c r="L707" i="31"/>
  <c r="O707" i="31"/>
  <c r="T707" i="31"/>
  <c r="C708" i="31"/>
  <c r="D708" i="31" s="1"/>
  <c r="F708" i="31"/>
  <c r="G708" i="31" s="1"/>
  <c r="I708" i="31"/>
  <c r="K708" i="31"/>
  <c r="L708" i="31"/>
  <c r="O708" i="31"/>
  <c r="T708" i="31"/>
  <c r="T590" i="31"/>
  <c r="O590" i="31"/>
  <c r="M590" i="31"/>
  <c r="L590" i="31"/>
  <c r="K590" i="31"/>
  <c r="I590" i="31"/>
  <c r="F590" i="31"/>
  <c r="G590" i="31" s="1"/>
  <c r="C590" i="31"/>
  <c r="D590" i="31" s="1"/>
  <c r="M589" i="31"/>
  <c r="A589" i="31" s="1"/>
  <c r="A588" i="31"/>
  <c r="A587" i="31"/>
  <c r="A586" i="31"/>
  <c r="C585" i="31"/>
  <c r="A585" i="31" s="1"/>
  <c r="M571" i="31"/>
  <c r="A571" i="31" s="1"/>
  <c r="A570" i="31"/>
  <c r="A569" i="31"/>
  <c r="M546" i="31"/>
  <c r="A546" i="31" s="1"/>
  <c r="A545" i="31"/>
  <c r="A544" i="31"/>
  <c r="A543" i="31"/>
  <c r="M524" i="31"/>
  <c r="A524" i="31" s="1"/>
  <c r="A523" i="31"/>
  <c r="A522" i="31"/>
  <c r="A521" i="31"/>
  <c r="M499" i="31"/>
  <c r="A499" i="31" s="1"/>
  <c r="A498" i="31"/>
  <c r="A497" i="31"/>
  <c r="A496" i="31"/>
  <c r="C484" i="31"/>
  <c r="D484" i="31" s="1"/>
  <c r="F484" i="31"/>
  <c r="G484" i="31" s="1"/>
  <c r="I484" i="31"/>
  <c r="K484" i="31"/>
  <c r="L484" i="31"/>
  <c r="O484" i="31"/>
  <c r="T484" i="31"/>
  <c r="C485" i="31"/>
  <c r="D485" i="31" s="1"/>
  <c r="F485" i="31"/>
  <c r="G485" i="31" s="1"/>
  <c r="I485" i="31"/>
  <c r="K485" i="31"/>
  <c r="L485" i="31"/>
  <c r="O485" i="31"/>
  <c r="T485" i="31"/>
  <c r="C486" i="31"/>
  <c r="D486" i="31" s="1"/>
  <c r="F486" i="31"/>
  <c r="G486" i="31" s="1"/>
  <c r="I486" i="31"/>
  <c r="K486" i="31"/>
  <c r="L486" i="31"/>
  <c r="M486" i="31"/>
  <c r="O486" i="31"/>
  <c r="T486" i="31"/>
  <c r="C487" i="31"/>
  <c r="F487" i="31"/>
  <c r="G487" i="31" s="1"/>
  <c r="I487" i="31"/>
  <c r="K487" i="31"/>
  <c r="L487" i="31"/>
  <c r="M487" i="31"/>
  <c r="O487" i="31"/>
  <c r="T487" i="31"/>
  <c r="C488" i="31"/>
  <c r="D488" i="31" s="1"/>
  <c r="F488" i="31"/>
  <c r="G488" i="31" s="1"/>
  <c r="I488" i="31"/>
  <c r="K488" i="31"/>
  <c r="L488" i="31"/>
  <c r="M488" i="31"/>
  <c r="O488" i="31"/>
  <c r="T488" i="31"/>
  <c r="C489" i="31"/>
  <c r="D489" i="31" s="1"/>
  <c r="F489" i="31"/>
  <c r="G489" i="31" s="1"/>
  <c r="I489" i="31"/>
  <c r="K489" i="31"/>
  <c r="L489" i="31"/>
  <c r="O489" i="31"/>
  <c r="T489" i="31"/>
  <c r="C490" i="31"/>
  <c r="D490" i="31" s="1"/>
  <c r="F490" i="31"/>
  <c r="G490" i="31" s="1"/>
  <c r="I490" i="31"/>
  <c r="K490" i="31"/>
  <c r="L490" i="31"/>
  <c r="O490" i="31"/>
  <c r="T490" i="31"/>
  <c r="C491" i="31"/>
  <c r="F491" i="31"/>
  <c r="G491" i="31" s="1"/>
  <c r="I491" i="31"/>
  <c r="K491" i="31"/>
  <c r="L491" i="31"/>
  <c r="O491" i="31"/>
  <c r="T491" i="31"/>
  <c r="C492" i="31"/>
  <c r="D492" i="31" s="1"/>
  <c r="F492" i="31"/>
  <c r="G492" i="31" s="1"/>
  <c r="I492" i="31"/>
  <c r="K492" i="31"/>
  <c r="L492" i="31"/>
  <c r="O492" i="31"/>
  <c r="T492" i="31"/>
  <c r="C493" i="31"/>
  <c r="D493" i="31"/>
  <c r="F493" i="31"/>
  <c r="G493" i="31" s="1"/>
  <c r="I493" i="31"/>
  <c r="K493" i="31"/>
  <c r="L493" i="31"/>
  <c r="M493" i="31"/>
  <c r="O493" i="31"/>
  <c r="T493" i="31"/>
  <c r="C494" i="31"/>
  <c r="D494" i="31" s="1"/>
  <c r="F494" i="31"/>
  <c r="G494" i="31" s="1"/>
  <c r="I494" i="31"/>
  <c r="K494" i="31"/>
  <c r="L494" i="31"/>
  <c r="M494" i="31"/>
  <c r="O494" i="31"/>
  <c r="T494" i="31"/>
  <c r="C495" i="31"/>
  <c r="F495" i="31"/>
  <c r="G495" i="31" s="1"/>
  <c r="I495" i="31"/>
  <c r="K495" i="31"/>
  <c r="L495" i="31"/>
  <c r="M495" i="31"/>
  <c r="O495" i="31"/>
  <c r="T495" i="31"/>
  <c r="C500" i="31"/>
  <c r="D500" i="31" s="1"/>
  <c r="F500" i="31"/>
  <c r="G500" i="31" s="1"/>
  <c r="I500" i="31"/>
  <c r="K500" i="31"/>
  <c r="L500" i="31"/>
  <c r="O500" i="31"/>
  <c r="T500" i="31"/>
  <c r="C501" i="31"/>
  <c r="D501" i="31" s="1"/>
  <c r="F501" i="31"/>
  <c r="G501" i="31" s="1"/>
  <c r="I501" i="31"/>
  <c r="K501" i="31"/>
  <c r="L501" i="31"/>
  <c r="O501" i="31"/>
  <c r="T501" i="31"/>
  <c r="C502" i="31"/>
  <c r="D502" i="31" s="1"/>
  <c r="F502" i="31"/>
  <c r="G502" i="31" s="1"/>
  <c r="I502" i="31"/>
  <c r="K502" i="31"/>
  <c r="L502" i="31"/>
  <c r="O502" i="31"/>
  <c r="T502" i="31"/>
  <c r="C503" i="31"/>
  <c r="F503" i="31"/>
  <c r="G503" i="31" s="1"/>
  <c r="I503" i="31"/>
  <c r="K503" i="31"/>
  <c r="L503" i="31"/>
  <c r="M503" i="31"/>
  <c r="O503" i="31"/>
  <c r="T503" i="31"/>
  <c r="C504" i="31"/>
  <c r="D504" i="31" s="1"/>
  <c r="F504" i="31"/>
  <c r="G504" i="31" s="1"/>
  <c r="I504" i="31"/>
  <c r="K504" i="31"/>
  <c r="L504" i="31"/>
  <c r="O504" i="31"/>
  <c r="T504" i="31"/>
  <c r="C505" i="31"/>
  <c r="D505" i="31" s="1"/>
  <c r="F505" i="31"/>
  <c r="G505" i="31" s="1"/>
  <c r="I505" i="31"/>
  <c r="K505" i="31"/>
  <c r="L505" i="31"/>
  <c r="O505" i="31"/>
  <c r="T505" i="31"/>
  <c r="C506" i="31"/>
  <c r="D506" i="31" s="1"/>
  <c r="F506" i="31"/>
  <c r="G506" i="31" s="1"/>
  <c r="I506" i="31"/>
  <c r="K506" i="31"/>
  <c r="L506" i="31"/>
  <c r="O506" i="31"/>
  <c r="T506" i="31"/>
  <c r="C507" i="31"/>
  <c r="F507" i="31"/>
  <c r="G507" i="31" s="1"/>
  <c r="I507" i="31"/>
  <c r="K507" i="31"/>
  <c r="L507" i="31"/>
  <c r="O507" i="31"/>
  <c r="T507" i="31"/>
  <c r="C508" i="31"/>
  <c r="D508" i="31" s="1"/>
  <c r="F508" i="31"/>
  <c r="G508" i="31" s="1"/>
  <c r="I508" i="31"/>
  <c r="K508" i="31"/>
  <c r="L508" i="31"/>
  <c r="M508" i="31"/>
  <c r="O508" i="31"/>
  <c r="T508" i="31"/>
  <c r="C509" i="31"/>
  <c r="D509" i="31" s="1"/>
  <c r="F509" i="31"/>
  <c r="G509" i="31" s="1"/>
  <c r="I509" i="31"/>
  <c r="K509" i="31"/>
  <c r="L509" i="31"/>
  <c r="M509" i="31"/>
  <c r="O509" i="31"/>
  <c r="T509" i="31"/>
  <c r="C510" i="31"/>
  <c r="D510" i="31" s="1"/>
  <c r="F510" i="31"/>
  <c r="G510" i="31" s="1"/>
  <c r="I510" i="31"/>
  <c r="K510" i="31"/>
  <c r="L510" i="31"/>
  <c r="O510" i="31"/>
  <c r="T510" i="31"/>
  <c r="C511" i="31"/>
  <c r="F511" i="31"/>
  <c r="G511" i="31" s="1"/>
  <c r="I511" i="31"/>
  <c r="K511" i="31"/>
  <c r="L511" i="31"/>
  <c r="O511" i="31"/>
  <c r="T511" i="31"/>
  <c r="C512" i="31"/>
  <c r="D512" i="31" s="1"/>
  <c r="F512" i="31"/>
  <c r="G512" i="31" s="1"/>
  <c r="I512" i="31"/>
  <c r="K512" i="31"/>
  <c r="L512" i="31"/>
  <c r="O512" i="31"/>
  <c r="T512" i="31"/>
  <c r="C513" i="31"/>
  <c r="D513" i="31" s="1"/>
  <c r="F513" i="31"/>
  <c r="G513" i="31" s="1"/>
  <c r="I513" i="31"/>
  <c r="K513" i="31"/>
  <c r="L513" i="31"/>
  <c r="M513" i="31"/>
  <c r="O513" i="31"/>
  <c r="T513" i="31"/>
  <c r="C514" i="31"/>
  <c r="D514" i="31" s="1"/>
  <c r="F514" i="31"/>
  <c r="G514" i="31" s="1"/>
  <c r="I514" i="31"/>
  <c r="K514" i="31"/>
  <c r="L514" i="31"/>
  <c r="O514" i="31"/>
  <c r="T514" i="31"/>
  <c r="C515" i="31"/>
  <c r="F515" i="31"/>
  <c r="G515" i="31"/>
  <c r="I515" i="31"/>
  <c r="K515" i="31"/>
  <c r="L515" i="31"/>
  <c r="O515" i="31"/>
  <c r="T515" i="31"/>
  <c r="C516" i="31"/>
  <c r="D516" i="31" s="1"/>
  <c r="F516" i="31"/>
  <c r="G516" i="31"/>
  <c r="I516" i="31"/>
  <c r="K516" i="31"/>
  <c r="L516" i="31"/>
  <c r="M516" i="31"/>
  <c r="O516" i="31"/>
  <c r="T516" i="31"/>
  <c r="C517" i="31"/>
  <c r="D517" i="31"/>
  <c r="F517" i="31"/>
  <c r="G517" i="31" s="1"/>
  <c r="I517" i="31"/>
  <c r="K517" i="31"/>
  <c r="L517" i="31"/>
  <c r="M517" i="31"/>
  <c r="O517" i="31"/>
  <c r="T517" i="31"/>
  <c r="C518" i="31"/>
  <c r="D518" i="31" s="1"/>
  <c r="F518" i="31"/>
  <c r="G518" i="31" s="1"/>
  <c r="I518" i="31"/>
  <c r="K518" i="31"/>
  <c r="L518" i="31"/>
  <c r="M518" i="31"/>
  <c r="O518" i="31"/>
  <c r="T518" i="31"/>
  <c r="C519" i="31"/>
  <c r="F519" i="31"/>
  <c r="G519" i="31" s="1"/>
  <c r="I519" i="31"/>
  <c r="K519" i="31"/>
  <c r="L519" i="31"/>
  <c r="O519" i="31"/>
  <c r="T519" i="31"/>
  <c r="C520" i="31"/>
  <c r="D520" i="31" s="1"/>
  <c r="F520" i="31"/>
  <c r="G520" i="31" s="1"/>
  <c r="I520" i="31"/>
  <c r="K520" i="31"/>
  <c r="L520" i="31"/>
  <c r="M520" i="31"/>
  <c r="O520" i="31"/>
  <c r="T520" i="31"/>
  <c r="C525" i="31"/>
  <c r="D525" i="31" s="1"/>
  <c r="F525" i="31"/>
  <c r="G525" i="31" s="1"/>
  <c r="I525" i="31"/>
  <c r="K525" i="31"/>
  <c r="L525" i="31"/>
  <c r="O525" i="31"/>
  <c r="T525" i="31"/>
  <c r="C526" i="31"/>
  <c r="D526" i="31" s="1"/>
  <c r="F526" i="31"/>
  <c r="G526" i="31"/>
  <c r="I526" i="31"/>
  <c r="K526" i="31"/>
  <c r="L526" i="31"/>
  <c r="M526" i="31"/>
  <c r="O526" i="31"/>
  <c r="T526" i="31"/>
  <c r="C527" i="31"/>
  <c r="F527" i="31"/>
  <c r="G527" i="31" s="1"/>
  <c r="I527" i="31"/>
  <c r="K527" i="31"/>
  <c r="L527" i="31"/>
  <c r="O527" i="31"/>
  <c r="T527" i="31"/>
  <c r="C528" i="31"/>
  <c r="D528" i="31" s="1"/>
  <c r="F528" i="31"/>
  <c r="G528" i="31"/>
  <c r="I528" i="31"/>
  <c r="K528" i="31"/>
  <c r="L528" i="31"/>
  <c r="M528" i="31"/>
  <c r="O528" i="31"/>
  <c r="T528" i="31"/>
  <c r="C529" i="31"/>
  <c r="D529" i="31"/>
  <c r="F529" i="31"/>
  <c r="G529" i="31" s="1"/>
  <c r="I529" i="31"/>
  <c r="K529" i="31"/>
  <c r="L529" i="31"/>
  <c r="O529" i="31"/>
  <c r="T529" i="31"/>
  <c r="C530" i="31"/>
  <c r="D530" i="31"/>
  <c r="F530" i="31"/>
  <c r="G530" i="31" s="1"/>
  <c r="I530" i="31"/>
  <c r="K530" i="31"/>
  <c r="L530" i="31"/>
  <c r="O530" i="31"/>
  <c r="T530" i="31"/>
  <c r="C531" i="31"/>
  <c r="D531" i="31" s="1"/>
  <c r="F531" i="31"/>
  <c r="G531" i="31" s="1"/>
  <c r="I531" i="31"/>
  <c r="K531" i="31"/>
  <c r="L531" i="31"/>
  <c r="M531" i="31"/>
  <c r="O531" i="31"/>
  <c r="T531" i="31"/>
  <c r="C532" i="31"/>
  <c r="D532" i="31" s="1"/>
  <c r="F532" i="31"/>
  <c r="G532" i="31" s="1"/>
  <c r="I532" i="31"/>
  <c r="K532" i="31"/>
  <c r="L532" i="31"/>
  <c r="M532" i="31"/>
  <c r="O532" i="31"/>
  <c r="T532" i="31"/>
  <c r="C533" i="31"/>
  <c r="D533" i="31" s="1"/>
  <c r="F533" i="31"/>
  <c r="G533" i="31" s="1"/>
  <c r="I533" i="31"/>
  <c r="K533" i="31"/>
  <c r="L533" i="31"/>
  <c r="O533" i="31"/>
  <c r="T533" i="31"/>
  <c r="C534" i="31"/>
  <c r="D534" i="31" s="1"/>
  <c r="F534" i="31"/>
  <c r="G534" i="31" s="1"/>
  <c r="I534" i="31"/>
  <c r="K534" i="31"/>
  <c r="L534" i="31"/>
  <c r="M534" i="31"/>
  <c r="O534" i="31"/>
  <c r="T534" i="31"/>
  <c r="C535" i="31"/>
  <c r="D535" i="31" s="1"/>
  <c r="F535" i="31"/>
  <c r="G535" i="31" s="1"/>
  <c r="I535" i="31"/>
  <c r="K535" i="31"/>
  <c r="L535" i="31"/>
  <c r="O535" i="31"/>
  <c r="T535" i="31"/>
  <c r="C536" i="31"/>
  <c r="F536" i="31"/>
  <c r="G536" i="31" s="1"/>
  <c r="I536" i="31"/>
  <c r="K536" i="31"/>
  <c r="L536" i="31"/>
  <c r="O536" i="31"/>
  <c r="T536" i="31"/>
  <c r="C537" i="31"/>
  <c r="D537" i="31" s="1"/>
  <c r="F537" i="31"/>
  <c r="G537" i="31" s="1"/>
  <c r="I537" i="31"/>
  <c r="K537" i="31"/>
  <c r="L537" i="31"/>
  <c r="O537" i="31"/>
  <c r="T537" i="31"/>
  <c r="C538" i="31"/>
  <c r="D538" i="31" s="1"/>
  <c r="F538" i="31"/>
  <c r="I538" i="31"/>
  <c r="K538" i="31"/>
  <c r="L538" i="31"/>
  <c r="M538" i="31"/>
  <c r="O538" i="31"/>
  <c r="T538" i="31"/>
  <c r="C539" i="31"/>
  <c r="D539" i="31" s="1"/>
  <c r="F539" i="31"/>
  <c r="G539" i="31"/>
  <c r="I539" i="31"/>
  <c r="K539" i="31"/>
  <c r="L539" i="31"/>
  <c r="M539" i="31"/>
  <c r="O539" i="31"/>
  <c r="T539" i="31"/>
  <c r="C540" i="31"/>
  <c r="D540" i="31"/>
  <c r="F540" i="31"/>
  <c r="G540" i="31" s="1"/>
  <c r="I540" i="31"/>
  <c r="K540" i="31"/>
  <c r="L540" i="31"/>
  <c r="O540" i="31"/>
  <c r="T540" i="31"/>
  <c r="C541" i="31"/>
  <c r="D541" i="31" s="1"/>
  <c r="F541" i="31"/>
  <c r="G541" i="31" s="1"/>
  <c r="I541" i="31"/>
  <c r="K541" i="31"/>
  <c r="L541" i="31"/>
  <c r="O541" i="31"/>
  <c r="T541" i="31"/>
  <c r="C542" i="31"/>
  <c r="D542" i="31" s="1"/>
  <c r="F542" i="31"/>
  <c r="G542" i="31" s="1"/>
  <c r="I542" i="31"/>
  <c r="K542" i="31"/>
  <c r="L542" i="31"/>
  <c r="O542" i="31"/>
  <c r="T542" i="31"/>
  <c r="C547" i="31"/>
  <c r="D547" i="31" s="1"/>
  <c r="F547" i="31"/>
  <c r="G547" i="31" s="1"/>
  <c r="I547" i="31"/>
  <c r="K547" i="31"/>
  <c r="L547" i="31"/>
  <c r="O547" i="31"/>
  <c r="T547" i="31"/>
  <c r="C548" i="31"/>
  <c r="F548" i="31"/>
  <c r="G548" i="31" s="1"/>
  <c r="I548" i="31"/>
  <c r="K548" i="31"/>
  <c r="L548" i="31"/>
  <c r="O548" i="31"/>
  <c r="T548" i="31"/>
  <c r="C549" i="31"/>
  <c r="D549" i="31" s="1"/>
  <c r="F549" i="31"/>
  <c r="G549" i="31" s="1"/>
  <c r="I549" i="31"/>
  <c r="K549" i="31"/>
  <c r="L549" i="31"/>
  <c r="O549" i="31"/>
  <c r="T549" i="31"/>
  <c r="C550" i="31"/>
  <c r="D550" i="31" s="1"/>
  <c r="F550" i="31"/>
  <c r="I550" i="31"/>
  <c r="K550" i="31"/>
  <c r="L550" i="31"/>
  <c r="M550" i="31"/>
  <c r="O550" i="31"/>
  <c r="T550" i="31"/>
  <c r="C551" i="31"/>
  <c r="D551" i="31" s="1"/>
  <c r="F551" i="31"/>
  <c r="G551" i="31"/>
  <c r="I551" i="31"/>
  <c r="K551" i="31"/>
  <c r="L551" i="31"/>
  <c r="M551" i="31"/>
  <c r="O551" i="31"/>
  <c r="T551" i="31"/>
  <c r="C552" i="31"/>
  <c r="D552" i="31"/>
  <c r="F552" i="31"/>
  <c r="G552" i="31" s="1"/>
  <c r="I552" i="31"/>
  <c r="K552" i="31"/>
  <c r="L552" i="31"/>
  <c r="O552" i="31"/>
  <c r="T552" i="31"/>
  <c r="C553" i="31"/>
  <c r="D553" i="31"/>
  <c r="F553" i="31"/>
  <c r="G553" i="31" s="1"/>
  <c r="I553" i="31"/>
  <c r="K553" i="31"/>
  <c r="L553" i="31"/>
  <c r="O553" i="31"/>
  <c r="T553" i="31"/>
  <c r="C554" i="31"/>
  <c r="D554" i="31"/>
  <c r="F554" i="31"/>
  <c r="G554" i="31" s="1"/>
  <c r="I554" i="31"/>
  <c r="K554" i="31"/>
  <c r="L554" i="31"/>
  <c r="O554" i="31"/>
  <c r="T554" i="31"/>
  <c r="C555" i="31"/>
  <c r="D555" i="31" s="1"/>
  <c r="F555" i="31"/>
  <c r="G555" i="31" s="1"/>
  <c r="I555" i="31"/>
  <c r="K555" i="31"/>
  <c r="L555" i="31"/>
  <c r="M555" i="31"/>
  <c r="O555" i="31"/>
  <c r="T555" i="31"/>
  <c r="C556" i="31"/>
  <c r="F556" i="31"/>
  <c r="G556" i="31" s="1"/>
  <c r="I556" i="31"/>
  <c r="K556" i="31"/>
  <c r="L556" i="31"/>
  <c r="O556" i="31"/>
  <c r="T556" i="31"/>
  <c r="C557" i="31"/>
  <c r="D557" i="31" s="1"/>
  <c r="F557" i="31"/>
  <c r="G557" i="31" s="1"/>
  <c r="I557" i="31"/>
  <c r="K557" i="31"/>
  <c r="L557" i="31"/>
  <c r="O557" i="31"/>
  <c r="T557" i="31"/>
  <c r="C558" i="31"/>
  <c r="D558" i="31" s="1"/>
  <c r="F558" i="31"/>
  <c r="I558" i="31"/>
  <c r="K558" i="31"/>
  <c r="L558" i="31"/>
  <c r="O558" i="31"/>
  <c r="T558" i="31"/>
  <c r="C559" i="31"/>
  <c r="D559" i="31" s="1"/>
  <c r="F559" i="31"/>
  <c r="G559" i="31" s="1"/>
  <c r="I559" i="31"/>
  <c r="K559" i="31"/>
  <c r="L559" i="31"/>
  <c r="O559" i="31"/>
  <c r="T559" i="31"/>
  <c r="C560" i="31"/>
  <c r="D560" i="31" s="1"/>
  <c r="F560" i="31"/>
  <c r="G560" i="31" s="1"/>
  <c r="I560" i="31"/>
  <c r="K560" i="31"/>
  <c r="L560" i="31"/>
  <c r="M560" i="31"/>
  <c r="O560" i="31"/>
  <c r="T560" i="31"/>
  <c r="C561" i="31"/>
  <c r="D561" i="31" s="1"/>
  <c r="F561" i="31"/>
  <c r="G561" i="31" s="1"/>
  <c r="I561" i="31"/>
  <c r="K561" i="31"/>
  <c r="L561" i="31"/>
  <c r="O561" i="31"/>
  <c r="T561" i="31"/>
  <c r="C562" i="31"/>
  <c r="D562" i="31" s="1"/>
  <c r="F562" i="31"/>
  <c r="G562" i="31"/>
  <c r="I562" i="31"/>
  <c r="K562" i="31"/>
  <c r="L562" i="31"/>
  <c r="M562" i="31"/>
  <c r="O562" i="31"/>
  <c r="T562" i="31"/>
  <c r="C563" i="31"/>
  <c r="D563" i="31" s="1"/>
  <c r="F563" i="31"/>
  <c r="G563" i="31" s="1"/>
  <c r="I563" i="31"/>
  <c r="K563" i="31"/>
  <c r="L563" i="31"/>
  <c r="O563" i="31"/>
  <c r="T563" i="31"/>
  <c r="C564" i="31"/>
  <c r="D564" i="31" s="1"/>
  <c r="F564" i="31"/>
  <c r="G564" i="31" s="1"/>
  <c r="I564" i="31"/>
  <c r="K564" i="31"/>
  <c r="L564" i="31"/>
  <c r="O564" i="31"/>
  <c r="T564" i="31"/>
  <c r="C565" i="31"/>
  <c r="D565" i="31" s="1"/>
  <c r="F565" i="31"/>
  <c r="G565" i="31" s="1"/>
  <c r="I565" i="31"/>
  <c r="K565" i="31"/>
  <c r="L565" i="31"/>
  <c r="M565" i="31"/>
  <c r="O565" i="31"/>
  <c r="T565" i="31"/>
  <c r="C566" i="31"/>
  <c r="D566" i="31" s="1"/>
  <c r="F566" i="31"/>
  <c r="G566" i="31" s="1"/>
  <c r="I566" i="31"/>
  <c r="K566" i="31"/>
  <c r="L566" i="31"/>
  <c r="O566" i="31"/>
  <c r="T566" i="31"/>
  <c r="C567" i="31"/>
  <c r="D567" i="31" s="1"/>
  <c r="F567" i="31"/>
  <c r="G567" i="31" s="1"/>
  <c r="I567" i="31"/>
  <c r="K567" i="31"/>
  <c r="L567" i="31"/>
  <c r="M567" i="31"/>
  <c r="O567" i="31"/>
  <c r="T567" i="31"/>
  <c r="C572" i="31"/>
  <c r="F572" i="31"/>
  <c r="G572" i="31" s="1"/>
  <c r="I572" i="31"/>
  <c r="K572" i="31"/>
  <c r="L572" i="31"/>
  <c r="M572" i="31"/>
  <c r="O572" i="31"/>
  <c r="T572" i="31"/>
  <c r="C573" i="31"/>
  <c r="D573" i="31" s="1"/>
  <c r="F573" i="31"/>
  <c r="G573" i="31" s="1"/>
  <c r="I573" i="31"/>
  <c r="K573" i="31"/>
  <c r="L573" i="31"/>
  <c r="O573" i="31"/>
  <c r="T573" i="31"/>
  <c r="C574" i="31"/>
  <c r="D574" i="31" s="1"/>
  <c r="F574" i="31"/>
  <c r="I574" i="31"/>
  <c r="K574" i="31"/>
  <c r="L574" i="31"/>
  <c r="M574" i="31"/>
  <c r="O574" i="31"/>
  <c r="T574" i="31"/>
  <c r="C575" i="31"/>
  <c r="D575" i="31" s="1"/>
  <c r="F575" i="31"/>
  <c r="G575" i="31" s="1"/>
  <c r="I575" i="31"/>
  <c r="K575" i="31"/>
  <c r="L575" i="31"/>
  <c r="M575" i="31"/>
  <c r="O575" i="31"/>
  <c r="T575" i="31"/>
  <c r="C576" i="31"/>
  <c r="D576" i="31" s="1"/>
  <c r="F576" i="31"/>
  <c r="G576" i="31" s="1"/>
  <c r="I576" i="31"/>
  <c r="K576" i="31"/>
  <c r="L576" i="31"/>
  <c r="M576" i="31"/>
  <c r="O576" i="31"/>
  <c r="T576" i="31"/>
  <c r="C577" i="31"/>
  <c r="D577" i="31" s="1"/>
  <c r="F577" i="31"/>
  <c r="G577" i="31" s="1"/>
  <c r="I577" i="31"/>
  <c r="K577" i="31"/>
  <c r="L577" i="31"/>
  <c r="O577" i="31"/>
  <c r="T577" i="31"/>
  <c r="C578" i="31"/>
  <c r="D578" i="31" s="1"/>
  <c r="F578" i="31"/>
  <c r="I578" i="31"/>
  <c r="K578" i="31"/>
  <c r="L578" i="31"/>
  <c r="M578" i="31"/>
  <c r="O578" i="31"/>
  <c r="T578" i="31"/>
  <c r="C579" i="31"/>
  <c r="D579" i="31" s="1"/>
  <c r="F579" i="31"/>
  <c r="G579" i="31" s="1"/>
  <c r="I579" i="31"/>
  <c r="K579" i="31"/>
  <c r="L579" i="31"/>
  <c r="M579" i="31"/>
  <c r="O579" i="31"/>
  <c r="T579" i="31"/>
  <c r="C580" i="31"/>
  <c r="D580" i="31" s="1"/>
  <c r="F580" i="31"/>
  <c r="G580" i="31" s="1"/>
  <c r="I580" i="31"/>
  <c r="K580" i="31"/>
  <c r="L580" i="31"/>
  <c r="M580" i="31"/>
  <c r="O580" i="31"/>
  <c r="T580" i="31"/>
  <c r="C581" i="31"/>
  <c r="D581" i="31" s="1"/>
  <c r="F581" i="31"/>
  <c r="G581" i="31" s="1"/>
  <c r="I581" i="31"/>
  <c r="K581" i="31"/>
  <c r="L581" i="31"/>
  <c r="O581" i="31"/>
  <c r="T581" i="31"/>
  <c r="C582" i="31"/>
  <c r="D582" i="31" s="1"/>
  <c r="F582" i="31"/>
  <c r="G582" i="31" s="1"/>
  <c r="I582" i="31"/>
  <c r="K582" i="31"/>
  <c r="L582" i="31"/>
  <c r="M582" i="31"/>
  <c r="O582" i="31"/>
  <c r="T582" i="31"/>
  <c r="T483" i="31"/>
  <c r="O483" i="31"/>
  <c r="L483" i="31"/>
  <c r="K483" i="31"/>
  <c r="M483" i="31" s="1"/>
  <c r="I483" i="31"/>
  <c r="F483" i="31"/>
  <c r="G483" i="31" s="1"/>
  <c r="C483" i="31"/>
  <c r="D483" i="31" s="1"/>
  <c r="M482" i="31"/>
  <c r="A482" i="31" s="1"/>
  <c r="A481" i="31"/>
  <c r="A480" i="31"/>
  <c r="A479" i="31"/>
  <c r="C478" i="31"/>
  <c r="A478" i="31" s="1"/>
  <c r="M454" i="31"/>
  <c r="A454" i="31" s="1"/>
  <c r="A453" i="31"/>
  <c r="A452" i="31"/>
  <c r="M425" i="31"/>
  <c r="A425" i="31" s="1"/>
  <c r="A424" i="31"/>
  <c r="A423" i="31"/>
  <c r="A422" i="31"/>
  <c r="M403" i="31"/>
  <c r="A403" i="31" s="1"/>
  <c r="A402" i="31"/>
  <c r="A401" i="31"/>
  <c r="A400" i="31"/>
  <c r="M375" i="31"/>
  <c r="A375" i="31" s="1"/>
  <c r="A374" i="31"/>
  <c r="A373" i="31"/>
  <c r="A372" i="31"/>
  <c r="C334" i="31"/>
  <c r="D334" i="31" s="1"/>
  <c r="F334" i="31"/>
  <c r="I334" i="31"/>
  <c r="K334" i="31"/>
  <c r="L334" i="31"/>
  <c r="M334" i="31"/>
  <c r="O334" i="31"/>
  <c r="T334" i="31"/>
  <c r="C335" i="31"/>
  <c r="D335" i="31" s="1"/>
  <c r="F335" i="31"/>
  <c r="G335" i="31" s="1"/>
  <c r="I335" i="31"/>
  <c r="K335" i="31"/>
  <c r="L335" i="31"/>
  <c r="M335" i="31"/>
  <c r="O335" i="31"/>
  <c r="T335" i="31"/>
  <c r="C336" i="31"/>
  <c r="D336" i="31" s="1"/>
  <c r="F336" i="31"/>
  <c r="G336" i="31" s="1"/>
  <c r="I336" i="31"/>
  <c r="K336" i="31"/>
  <c r="L336" i="31"/>
  <c r="M336" i="31"/>
  <c r="O336" i="31"/>
  <c r="T336" i="31"/>
  <c r="C337" i="31"/>
  <c r="D337" i="31" s="1"/>
  <c r="F337" i="31"/>
  <c r="G337" i="31" s="1"/>
  <c r="I337" i="31"/>
  <c r="K337" i="31"/>
  <c r="L337" i="31"/>
  <c r="M337" i="31"/>
  <c r="O337" i="31"/>
  <c r="T337" i="31"/>
  <c r="C338" i="31"/>
  <c r="D338" i="31" s="1"/>
  <c r="F338" i="31"/>
  <c r="I338" i="31"/>
  <c r="K338" i="31"/>
  <c r="L338" i="31"/>
  <c r="M338" i="31"/>
  <c r="O338" i="31"/>
  <c r="T338" i="31"/>
  <c r="C339" i="31"/>
  <c r="D339" i="31" s="1"/>
  <c r="F339" i="31"/>
  <c r="G339" i="31" s="1"/>
  <c r="I339" i="31"/>
  <c r="K339" i="31"/>
  <c r="L339" i="31"/>
  <c r="M339" i="31"/>
  <c r="O339" i="31"/>
  <c r="T339" i="31"/>
  <c r="C340" i="31"/>
  <c r="D340" i="31" s="1"/>
  <c r="F340" i="31"/>
  <c r="G340" i="31" s="1"/>
  <c r="I340" i="31"/>
  <c r="K340" i="31"/>
  <c r="L340" i="31"/>
  <c r="O340" i="31"/>
  <c r="T340" i="31"/>
  <c r="C341" i="31"/>
  <c r="F341" i="31"/>
  <c r="G341" i="31" s="1"/>
  <c r="I341" i="31"/>
  <c r="K341" i="31"/>
  <c r="L341" i="31"/>
  <c r="M341" i="31"/>
  <c r="O341" i="31"/>
  <c r="T341" i="31"/>
  <c r="C342" i="31"/>
  <c r="D342" i="31" s="1"/>
  <c r="F342" i="31"/>
  <c r="I342" i="31"/>
  <c r="K342" i="31"/>
  <c r="L342" i="31"/>
  <c r="M342" i="31"/>
  <c r="O342" i="31"/>
  <c r="T342" i="31"/>
  <c r="C343" i="31"/>
  <c r="D343" i="31" s="1"/>
  <c r="F343" i="31"/>
  <c r="G343" i="31" s="1"/>
  <c r="I343" i="31"/>
  <c r="K343" i="31"/>
  <c r="L343" i="31"/>
  <c r="O343" i="31"/>
  <c r="T343" i="31"/>
  <c r="C344" i="31"/>
  <c r="D344" i="31" s="1"/>
  <c r="F344" i="31"/>
  <c r="G344" i="31" s="1"/>
  <c r="I344" i="31"/>
  <c r="K344" i="31"/>
  <c r="L344" i="31"/>
  <c r="M344" i="31"/>
  <c r="O344" i="31"/>
  <c r="T344" i="31"/>
  <c r="C345" i="31"/>
  <c r="D345" i="31" s="1"/>
  <c r="F345" i="31"/>
  <c r="G345" i="31" s="1"/>
  <c r="I345" i="31"/>
  <c r="K345" i="31"/>
  <c r="L345" i="31"/>
  <c r="M345" i="31"/>
  <c r="O345" i="31"/>
  <c r="T345" i="31"/>
  <c r="C346" i="31"/>
  <c r="D346" i="31" s="1"/>
  <c r="F346" i="31"/>
  <c r="I346" i="31"/>
  <c r="K346" i="31"/>
  <c r="L346" i="31"/>
  <c r="M346" i="31"/>
  <c r="O346" i="31"/>
  <c r="T346" i="31"/>
  <c r="C347" i="31"/>
  <c r="D347" i="31" s="1"/>
  <c r="F347" i="31"/>
  <c r="G347" i="31" s="1"/>
  <c r="I347" i="31"/>
  <c r="K347" i="31"/>
  <c r="L347" i="31"/>
  <c r="M347" i="31"/>
  <c r="O347" i="31"/>
  <c r="T347" i="31"/>
  <c r="C348" i="31"/>
  <c r="D348" i="31" s="1"/>
  <c r="F348" i="31"/>
  <c r="G348" i="31" s="1"/>
  <c r="I348" i="31"/>
  <c r="K348" i="31"/>
  <c r="L348" i="31"/>
  <c r="M348" i="31"/>
  <c r="O348" i="31"/>
  <c r="T348" i="31"/>
  <c r="C349" i="31"/>
  <c r="F349" i="31"/>
  <c r="G349" i="31" s="1"/>
  <c r="I349" i="31"/>
  <c r="K349" i="31"/>
  <c r="L349" i="31"/>
  <c r="O349" i="31"/>
  <c r="T349" i="31"/>
  <c r="C350" i="31"/>
  <c r="D350" i="31" s="1"/>
  <c r="F350" i="31"/>
  <c r="I350" i="31"/>
  <c r="K350" i="31"/>
  <c r="L350" i="31"/>
  <c r="M350" i="31"/>
  <c r="O350" i="31"/>
  <c r="T350" i="31"/>
  <c r="C351" i="31"/>
  <c r="D351" i="31" s="1"/>
  <c r="F351" i="31"/>
  <c r="G351" i="31" s="1"/>
  <c r="I351" i="31"/>
  <c r="K351" i="31"/>
  <c r="L351" i="31"/>
  <c r="M351" i="31"/>
  <c r="O351" i="31"/>
  <c r="T351" i="31"/>
  <c r="C352" i="31"/>
  <c r="D352" i="31" s="1"/>
  <c r="F352" i="31"/>
  <c r="G352" i="31" s="1"/>
  <c r="I352" i="31"/>
  <c r="K352" i="31"/>
  <c r="L352" i="31"/>
  <c r="M352" i="31"/>
  <c r="O352" i="31"/>
  <c r="T352" i="31"/>
  <c r="C353" i="31"/>
  <c r="D353" i="31" s="1"/>
  <c r="F353" i="31"/>
  <c r="G353" i="31" s="1"/>
  <c r="I353" i="31"/>
  <c r="K353" i="31"/>
  <c r="L353" i="31"/>
  <c r="M353" i="31"/>
  <c r="O353" i="31"/>
  <c r="T353" i="31"/>
  <c r="C354" i="31"/>
  <c r="D354" i="31" s="1"/>
  <c r="F354" i="31"/>
  <c r="I354" i="31"/>
  <c r="K354" i="31"/>
  <c r="L354" i="31"/>
  <c r="M354" i="31"/>
  <c r="O354" i="31"/>
  <c r="T354" i="31"/>
  <c r="C355" i="31"/>
  <c r="D355" i="31" s="1"/>
  <c r="F355" i="31"/>
  <c r="I355" i="31"/>
  <c r="K355" i="31"/>
  <c r="L355" i="31"/>
  <c r="M355" i="31"/>
  <c r="O355" i="31"/>
  <c r="T355" i="31"/>
  <c r="C356" i="31"/>
  <c r="D356" i="31" s="1"/>
  <c r="F356" i="31"/>
  <c r="G356" i="31"/>
  <c r="I356" i="31"/>
  <c r="K356" i="31"/>
  <c r="L356" i="31"/>
  <c r="O356" i="31"/>
  <c r="T356" i="31"/>
  <c r="C357" i="31"/>
  <c r="D357" i="31" s="1"/>
  <c r="F357" i="31"/>
  <c r="G357" i="31" s="1"/>
  <c r="I357" i="31"/>
  <c r="K357" i="31"/>
  <c r="L357" i="31"/>
  <c r="M357" i="31"/>
  <c r="O357" i="31"/>
  <c r="T357" i="31"/>
  <c r="C358" i="31"/>
  <c r="D358" i="31"/>
  <c r="F358" i="31"/>
  <c r="I358" i="31"/>
  <c r="K358" i="31"/>
  <c r="L358" i="31"/>
  <c r="M358" i="31"/>
  <c r="O358" i="31"/>
  <c r="T358" i="31"/>
  <c r="C359" i="31"/>
  <c r="D359" i="31" s="1"/>
  <c r="F359" i="31"/>
  <c r="G359" i="31" s="1"/>
  <c r="I359" i="31"/>
  <c r="K359" i="31"/>
  <c r="L359" i="31"/>
  <c r="M359" i="31"/>
  <c r="O359" i="31"/>
  <c r="T359" i="31"/>
  <c r="C360" i="31"/>
  <c r="D360" i="31" s="1"/>
  <c r="F360" i="31"/>
  <c r="G360" i="31" s="1"/>
  <c r="I360" i="31"/>
  <c r="K360" i="31"/>
  <c r="L360" i="31"/>
  <c r="M360" i="31"/>
  <c r="O360" i="31"/>
  <c r="T360" i="31"/>
  <c r="C361" i="31"/>
  <c r="D361" i="31" s="1"/>
  <c r="F361" i="31"/>
  <c r="G361" i="31" s="1"/>
  <c r="I361" i="31"/>
  <c r="K361" i="31"/>
  <c r="L361" i="31"/>
  <c r="O361" i="31"/>
  <c r="T361" i="31"/>
  <c r="C362" i="31"/>
  <c r="D362" i="31" s="1"/>
  <c r="F362" i="31"/>
  <c r="I362" i="31"/>
  <c r="K362" i="31"/>
  <c r="L362" i="31"/>
  <c r="O362" i="31"/>
  <c r="T362" i="31"/>
  <c r="C363" i="31"/>
  <c r="D363" i="31" s="1"/>
  <c r="F363" i="31"/>
  <c r="G363" i="31"/>
  <c r="I363" i="31"/>
  <c r="K363" i="31"/>
  <c r="L363" i="31"/>
  <c r="M363" i="31"/>
  <c r="O363" i="31"/>
  <c r="T363" i="31"/>
  <c r="C364" i="31"/>
  <c r="D364" i="31" s="1"/>
  <c r="F364" i="31"/>
  <c r="G364" i="31"/>
  <c r="I364" i="31"/>
  <c r="K364" i="31"/>
  <c r="L364" i="31"/>
  <c r="M364" i="31"/>
  <c r="O364" i="31"/>
  <c r="T364" i="31"/>
  <c r="C365" i="31"/>
  <c r="D365" i="31"/>
  <c r="F365" i="31"/>
  <c r="G365" i="31" s="1"/>
  <c r="I365" i="31"/>
  <c r="K365" i="31"/>
  <c r="L365" i="31"/>
  <c r="M365" i="31"/>
  <c r="O365" i="31"/>
  <c r="T365" i="31"/>
  <c r="C366" i="31"/>
  <c r="D366" i="31" s="1"/>
  <c r="F366" i="31"/>
  <c r="I366" i="31"/>
  <c r="K366" i="31"/>
  <c r="L366" i="31"/>
  <c r="M366" i="31"/>
  <c r="O366" i="31"/>
  <c r="T366" i="31"/>
  <c r="C367" i="31"/>
  <c r="D367" i="31" s="1"/>
  <c r="F367" i="31"/>
  <c r="G367" i="31" s="1"/>
  <c r="I367" i="31"/>
  <c r="K367" i="31"/>
  <c r="L367" i="31"/>
  <c r="M367" i="31"/>
  <c r="O367" i="31"/>
  <c r="T367" i="31"/>
  <c r="C368" i="31"/>
  <c r="D368" i="31" s="1"/>
  <c r="F368" i="31"/>
  <c r="G368" i="31" s="1"/>
  <c r="I368" i="31"/>
  <c r="K368" i="31"/>
  <c r="L368" i="31"/>
  <c r="M368" i="31"/>
  <c r="O368" i="31"/>
  <c r="T368" i="31"/>
  <c r="C369" i="31"/>
  <c r="D369" i="31" s="1"/>
  <c r="F369" i="31"/>
  <c r="G369" i="31" s="1"/>
  <c r="I369" i="31"/>
  <c r="K369" i="31"/>
  <c r="L369" i="31"/>
  <c r="M369" i="31"/>
  <c r="O369" i="31"/>
  <c r="T369" i="31"/>
  <c r="C370" i="31"/>
  <c r="D370" i="31" s="1"/>
  <c r="F370" i="31"/>
  <c r="I370" i="31"/>
  <c r="K370" i="31"/>
  <c r="L370" i="31"/>
  <c r="M370" i="31"/>
  <c r="O370" i="31"/>
  <c r="T370" i="31"/>
  <c r="C371" i="31"/>
  <c r="D371" i="31" s="1"/>
  <c r="F371" i="31"/>
  <c r="G371" i="31" s="1"/>
  <c r="I371" i="31"/>
  <c r="K371" i="31"/>
  <c r="L371" i="31"/>
  <c r="M371" i="31"/>
  <c r="O371" i="31"/>
  <c r="T371" i="31"/>
  <c r="C376" i="31"/>
  <c r="D376" i="31" s="1"/>
  <c r="F376" i="31"/>
  <c r="G376" i="31" s="1"/>
  <c r="I376" i="31"/>
  <c r="K376" i="31"/>
  <c r="L376" i="31"/>
  <c r="O376" i="31"/>
  <c r="T376" i="31"/>
  <c r="C377" i="31"/>
  <c r="D377" i="31" s="1"/>
  <c r="F377" i="31"/>
  <c r="G377" i="31" s="1"/>
  <c r="I377" i="31"/>
  <c r="K377" i="31"/>
  <c r="L377" i="31"/>
  <c r="O377" i="31"/>
  <c r="T377" i="31"/>
  <c r="C378" i="31"/>
  <c r="D378" i="31" s="1"/>
  <c r="F378" i="31"/>
  <c r="I378" i="31"/>
  <c r="K378" i="31"/>
  <c r="L378" i="31"/>
  <c r="O378" i="31"/>
  <c r="T378" i="31"/>
  <c r="C379" i="31"/>
  <c r="D379" i="31" s="1"/>
  <c r="F379" i="31"/>
  <c r="G379" i="31" s="1"/>
  <c r="I379" i="31"/>
  <c r="K379" i="31"/>
  <c r="L379" i="31"/>
  <c r="O379" i="31"/>
  <c r="T379" i="31"/>
  <c r="C380" i="31"/>
  <c r="D380" i="31" s="1"/>
  <c r="F380" i="31"/>
  <c r="G380" i="31" s="1"/>
  <c r="I380" i="31"/>
  <c r="K380" i="31"/>
  <c r="L380" i="31"/>
  <c r="O380" i="31"/>
  <c r="T380" i="31"/>
  <c r="C381" i="31"/>
  <c r="D381" i="31" s="1"/>
  <c r="F381" i="31"/>
  <c r="G381" i="31" s="1"/>
  <c r="I381" i="31"/>
  <c r="K381" i="31"/>
  <c r="L381" i="31"/>
  <c r="O381" i="31"/>
  <c r="T381" i="31"/>
  <c r="C382" i="31"/>
  <c r="D382" i="31" s="1"/>
  <c r="F382" i="31"/>
  <c r="I382" i="31"/>
  <c r="K382" i="31"/>
  <c r="L382" i="31"/>
  <c r="M382" i="31"/>
  <c r="O382" i="31"/>
  <c r="T382" i="31"/>
  <c r="C383" i="31"/>
  <c r="F383" i="31"/>
  <c r="G383" i="31" s="1"/>
  <c r="I383" i="31"/>
  <c r="K383" i="31"/>
  <c r="L383" i="31"/>
  <c r="M383" i="31"/>
  <c r="O383" i="31"/>
  <c r="T383" i="31"/>
  <c r="C384" i="31"/>
  <c r="D384" i="31" s="1"/>
  <c r="F384" i="31"/>
  <c r="G384" i="31" s="1"/>
  <c r="I384" i="31"/>
  <c r="K384" i="31"/>
  <c r="L384" i="31"/>
  <c r="O384" i="31"/>
  <c r="T384" i="31"/>
  <c r="C385" i="31"/>
  <c r="D385" i="31" s="1"/>
  <c r="F385" i="31"/>
  <c r="G385" i="31" s="1"/>
  <c r="I385" i="31"/>
  <c r="K385" i="31"/>
  <c r="L385" i="31"/>
  <c r="M385" i="31"/>
  <c r="O385" i="31"/>
  <c r="T385" i="31"/>
  <c r="C386" i="31"/>
  <c r="D386" i="31" s="1"/>
  <c r="F386" i="31"/>
  <c r="I386" i="31"/>
  <c r="K386" i="31"/>
  <c r="L386" i="31"/>
  <c r="M386" i="31"/>
  <c r="O386" i="31"/>
  <c r="T386" i="31"/>
  <c r="C387" i="31"/>
  <c r="D387" i="31" s="1"/>
  <c r="F387" i="31"/>
  <c r="G387" i="31" s="1"/>
  <c r="I387" i="31"/>
  <c r="K387" i="31"/>
  <c r="L387" i="31"/>
  <c r="M387" i="31"/>
  <c r="O387" i="31"/>
  <c r="T387" i="31"/>
  <c r="C388" i="31"/>
  <c r="D388" i="31" s="1"/>
  <c r="F388" i="31"/>
  <c r="G388" i="31" s="1"/>
  <c r="I388" i="31"/>
  <c r="K388" i="31"/>
  <c r="L388" i="31"/>
  <c r="O388" i="31"/>
  <c r="T388" i="31"/>
  <c r="C389" i="31"/>
  <c r="F389" i="31"/>
  <c r="G389" i="31" s="1"/>
  <c r="I389" i="31"/>
  <c r="K389" i="31"/>
  <c r="L389" i="31"/>
  <c r="O389" i="31"/>
  <c r="T389" i="31"/>
  <c r="C390" i="31"/>
  <c r="D390" i="31" s="1"/>
  <c r="F390" i="31"/>
  <c r="I390" i="31"/>
  <c r="K390" i="31"/>
  <c r="L390" i="31"/>
  <c r="O390" i="31"/>
  <c r="T390" i="31"/>
  <c r="C391" i="31"/>
  <c r="D391" i="31" s="1"/>
  <c r="F391" i="31"/>
  <c r="G391" i="31" s="1"/>
  <c r="I391" i="31"/>
  <c r="K391" i="31"/>
  <c r="L391" i="31"/>
  <c r="O391" i="31"/>
  <c r="T391" i="31"/>
  <c r="C392" i="31"/>
  <c r="D392" i="31" s="1"/>
  <c r="F392" i="31"/>
  <c r="G392" i="31" s="1"/>
  <c r="I392" i="31"/>
  <c r="K392" i="31"/>
  <c r="L392" i="31"/>
  <c r="M392" i="31"/>
  <c r="O392" i="31"/>
  <c r="T392" i="31"/>
  <c r="C393" i="31"/>
  <c r="F393" i="31"/>
  <c r="G393" i="31" s="1"/>
  <c r="I393" i="31"/>
  <c r="K393" i="31"/>
  <c r="L393" i="31"/>
  <c r="M393" i="31"/>
  <c r="O393" i="31"/>
  <c r="T393" i="31"/>
  <c r="C394" i="31"/>
  <c r="D394" i="31" s="1"/>
  <c r="F394" i="31"/>
  <c r="I394" i="31"/>
  <c r="K394" i="31"/>
  <c r="L394" i="31"/>
  <c r="M394" i="31"/>
  <c r="O394" i="31"/>
  <c r="T394" i="31"/>
  <c r="C395" i="31"/>
  <c r="F395" i="31"/>
  <c r="G395" i="31" s="1"/>
  <c r="I395" i="31"/>
  <c r="K395" i="31"/>
  <c r="L395" i="31"/>
  <c r="M395" i="31"/>
  <c r="O395" i="31"/>
  <c r="T395" i="31"/>
  <c r="C396" i="31"/>
  <c r="D396" i="31" s="1"/>
  <c r="F396" i="31"/>
  <c r="G396" i="31" s="1"/>
  <c r="I396" i="31"/>
  <c r="K396" i="31"/>
  <c r="L396" i="31"/>
  <c r="O396" i="31"/>
  <c r="T396" i="31"/>
  <c r="C397" i="31"/>
  <c r="F397" i="31"/>
  <c r="G397" i="31" s="1"/>
  <c r="I397" i="31"/>
  <c r="K397" i="31"/>
  <c r="L397" i="31"/>
  <c r="M397" i="31"/>
  <c r="O397" i="31"/>
  <c r="T397" i="31"/>
  <c r="C398" i="31"/>
  <c r="D398" i="31" s="1"/>
  <c r="F398" i="31"/>
  <c r="I398" i="31"/>
  <c r="K398" i="31"/>
  <c r="L398" i="31"/>
  <c r="M398" i="31"/>
  <c r="O398" i="31"/>
  <c r="T398" i="31"/>
  <c r="C399" i="31"/>
  <c r="D399" i="31" s="1"/>
  <c r="F399" i="31"/>
  <c r="I399" i="31"/>
  <c r="K399" i="31"/>
  <c r="L399" i="31"/>
  <c r="O399" i="31"/>
  <c r="T399" i="31"/>
  <c r="C404" i="31"/>
  <c r="D404" i="31" s="1"/>
  <c r="F404" i="31"/>
  <c r="G404" i="31" s="1"/>
  <c r="I404" i="31"/>
  <c r="K404" i="31"/>
  <c r="L404" i="31"/>
  <c r="O404" i="31"/>
  <c r="T404" i="31"/>
  <c r="C405" i="31"/>
  <c r="F405" i="31"/>
  <c r="G405" i="31" s="1"/>
  <c r="I405" i="31"/>
  <c r="K405" i="31"/>
  <c r="L405" i="31"/>
  <c r="O405" i="31"/>
  <c r="T405" i="31"/>
  <c r="C406" i="31"/>
  <c r="D406" i="31" s="1"/>
  <c r="F406" i="31"/>
  <c r="I406" i="31"/>
  <c r="K406" i="31"/>
  <c r="L406" i="31"/>
  <c r="O406" i="31"/>
  <c r="T406" i="31"/>
  <c r="C407" i="31"/>
  <c r="D407" i="31" s="1"/>
  <c r="F407" i="31"/>
  <c r="I407" i="31"/>
  <c r="K407" i="31"/>
  <c r="L407" i="31"/>
  <c r="O407" i="31"/>
  <c r="T407" i="31"/>
  <c r="C408" i="31"/>
  <c r="D408" i="31" s="1"/>
  <c r="F408" i="31"/>
  <c r="G408" i="31" s="1"/>
  <c r="I408" i="31"/>
  <c r="K408" i="31"/>
  <c r="L408" i="31"/>
  <c r="O408" i="31"/>
  <c r="T408" i="31"/>
  <c r="C409" i="31"/>
  <c r="F409" i="31"/>
  <c r="G409" i="31" s="1"/>
  <c r="I409" i="31"/>
  <c r="K409" i="31"/>
  <c r="L409" i="31"/>
  <c r="M409" i="31"/>
  <c r="O409" i="31"/>
  <c r="T409" i="31"/>
  <c r="C410" i="31"/>
  <c r="D410" i="31" s="1"/>
  <c r="F410" i="31"/>
  <c r="I410" i="31"/>
  <c r="K410" i="31"/>
  <c r="L410" i="31"/>
  <c r="O410" i="31"/>
  <c r="T410" i="31"/>
  <c r="C411" i="31"/>
  <c r="D411" i="31" s="1"/>
  <c r="F411" i="31"/>
  <c r="G411" i="31" s="1"/>
  <c r="I411" i="31"/>
  <c r="K411" i="31"/>
  <c r="L411" i="31"/>
  <c r="O411" i="31"/>
  <c r="T411" i="31"/>
  <c r="C412" i="31"/>
  <c r="D412" i="31" s="1"/>
  <c r="F412" i="31"/>
  <c r="G412" i="31" s="1"/>
  <c r="I412" i="31"/>
  <c r="K412" i="31"/>
  <c r="L412" i="31"/>
  <c r="M412" i="31"/>
  <c r="O412" i="31"/>
  <c r="T412" i="31"/>
  <c r="C413" i="31"/>
  <c r="D413" i="31" s="1"/>
  <c r="F413" i="31"/>
  <c r="G413" i="31" s="1"/>
  <c r="I413" i="31"/>
  <c r="K413" i="31"/>
  <c r="L413" i="31"/>
  <c r="M413" i="31"/>
  <c r="O413" i="31"/>
  <c r="T413" i="31"/>
  <c r="C414" i="31"/>
  <c r="D414" i="31" s="1"/>
  <c r="F414" i="31"/>
  <c r="I414" i="31"/>
  <c r="K414" i="31"/>
  <c r="L414" i="31"/>
  <c r="O414" i="31"/>
  <c r="T414" i="31"/>
  <c r="C415" i="31"/>
  <c r="D415" i="31" s="1"/>
  <c r="F415" i="31"/>
  <c r="G415" i="31" s="1"/>
  <c r="I415" i="31"/>
  <c r="K415" i="31"/>
  <c r="L415" i="31"/>
  <c r="M415" i="31"/>
  <c r="O415" i="31"/>
  <c r="T415" i="31"/>
  <c r="C416" i="31"/>
  <c r="D416" i="31" s="1"/>
  <c r="F416" i="31"/>
  <c r="G416" i="31" s="1"/>
  <c r="I416" i="31"/>
  <c r="K416" i="31"/>
  <c r="L416" i="31"/>
  <c r="M416" i="31"/>
  <c r="O416" i="31"/>
  <c r="T416" i="31"/>
  <c r="C417" i="31"/>
  <c r="F417" i="31"/>
  <c r="G417" i="31" s="1"/>
  <c r="I417" i="31"/>
  <c r="K417" i="31"/>
  <c r="L417" i="31"/>
  <c r="O417" i="31"/>
  <c r="T417" i="31"/>
  <c r="C418" i="31"/>
  <c r="D418" i="31" s="1"/>
  <c r="F418" i="31"/>
  <c r="I418" i="31"/>
  <c r="K418" i="31"/>
  <c r="L418" i="31"/>
  <c r="M418" i="31"/>
  <c r="O418" i="31"/>
  <c r="T418" i="31"/>
  <c r="C419" i="31"/>
  <c r="D419" i="31" s="1"/>
  <c r="F419" i="31"/>
  <c r="G419" i="31" s="1"/>
  <c r="I419" i="31"/>
  <c r="K419" i="31"/>
  <c r="L419" i="31"/>
  <c r="M419" i="31"/>
  <c r="O419" i="31"/>
  <c r="T419" i="31"/>
  <c r="C420" i="31"/>
  <c r="F420" i="31"/>
  <c r="G420" i="31" s="1"/>
  <c r="I420" i="31"/>
  <c r="K420" i="31"/>
  <c r="L420" i="31"/>
  <c r="M420" i="31"/>
  <c r="O420" i="31"/>
  <c r="T420" i="31"/>
  <c r="C421" i="31"/>
  <c r="D421" i="31" s="1"/>
  <c r="F421" i="31"/>
  <c r="G421" i="31" s="1"/>
  <c r="I421" i="31"/>
  <c r="K421" i="31"/>
  <c r="L421" i="31"/>
  <c r="O421" i="31"/>
  <c r="T421" i="31"/>
  <c r="C426" i="31"/>
  <c r="D426" i="31" s="1"/>
  <c r="F426" i="31"/>
  <c r="I426" i="31"/>
  <c r="K426" i="31"/>
  <c r="L426" i="31"/>
  <c r="O426" i="31"/>
  <c r="T426" i="31"/>
  <c r="C427" i="31"/>
  <c r="D427" i="31" s="1"/>
  <c r="F427" i="31"/>
  <c r="I427" i="31"/>
  <c r="K427" i="31"/>
  <c r="M427" i="31" s="1"/>
  <c r="L427" i="31"/>
  <c r="O427" i="31"/>
  <c r="T427" i="31"/>
  <c r="C428" i="31"/>
  <c r="F428" i="31"/>
  <c r="G428" i="31" s="1"/>
  <c r="I428" i="31"/>
  <c r="K428" i="31"/>
  <c r="L428" i="31"/>
  <c r="O428" i="31"/>
  <c r="T428" i="31"/>
  <c r="C429" i="31"/>
  <c r="D429" i="31" s="1"/>
  <c r="F429" i="31"/>
  <c r="G429" i="31" s="1"/>
  <c r="I429" i="31"/>
  <c r="K429" i="31"/>
  <c r="L429" i="31"/>
  <c r="O429" i="31"/>
  <c r="T429" i="31"/>
  <c r="C430" i="31"/>
  <c r="D430" i="31" s="1"/>
  <c r="F430" i="31"/>
  <c r="I430" i="31"/>
  <c r="K430" i="31"/>
  <c r="L430" i="31"/>
  <c r="M430" i="31"/>
  <c r="O430" i="31"/>
  <c r="T430" i="31"/>
  <c r="C431" i="31"/>
  <c r="D431" i="31" s="1"/>
  <c r="F431" i="31"/>
  <c r="I431" i="31"/>
  <c r="K431" i="31"/>
  <c r="L431" i="31"/>
  <c r="M431" i="31"/>
  <c r="O431" i="31"/>
  <c r="T431" i="31"/>
  <c r="C432" i="31"/>
  <c r="D432" i="31" s="1"/>
  <c r="F432" i="31"/>
  <c r="G432" i="31" s="1"/>
  <c r="I432" i="31"/>
  <c r="K432" i="31"/>
  <c r="L432" i="31"/>
  <c r="M432" i="31"/>
  <c r="O432" i="31"/>
  <c r="T432" i="31"/>
  <c r="C433" i="31"/>
  <c r="F433" i="31"/>
  <c r="G433" i="31" s="1"/>
  <c r="I433" i="31"/>
  <c r="K433" i="31"/>
  <c r="L433" i="31"/>
  <c r="M433" i="31"/>
  <c r="O433" i="31"/>
  <c r="T433" i="31"/>
  <c r="C434" i="31"/>
  <c r="D434" i="31" s="1"/>
  <c r="F434" i="31"/>
  <c r="I434" i="31"/>
  <c r="K434" i="31"/>
  <c r="L434" i="31"/>
  <c r="M434" i="31"/>
  <c r="O434" i="31"/>
  <c r="T434" i="31"/>
  <c r="C435" i="31"/>
  <c r="D435" i="31" s="1"/>
  <c r="F435" i="31"/>
  <c r="G435" i="31" s="1"/>
  <c r="I435" i="31"/>
  <c r="K435" i="31"/>
  <c r="L435" i="31"/>
  <c r="O435" i="31"/>
  <c r="T435" i="31"/>
  <c r="C436" i="31"/>
  <c r="D436" i="31" s="1"/>
  <c r="F436" i="31"/>
  <c r="G436" i="31" s="1"/>
  <c r="I436" i="31"/>
  <c r="K436" i="31"/>
  <c r="L436" i="31"/>
  <c r="M436" i="31"/>
  <c r="O436" i="31"/>
  <c r="T436" i="31"/>
  <c r="C437" i="31"/>
  <c r="D437" i="31" s="1"/>
  <c r="F437" i="31"/>
  <c r="G437" i="31" s="1"/>
  <c r="I437" i="31"/>
  <c r="K437" i="31"/>
  <c r="L437" i="31"/>
  <c r="M437" i="31"/>
  <c r="O437" i="31"/>
  <c r="T437" i="31"/>
  <c r="C438" i="31"/>
  <c r="D438" i="31" s="1"/>
  <c r="F438" i="31"/>
  <c r="G438" i="31" s="1"/>
  <c r="I438" i="31"/>
  <c r="K438" i="31"/>
  <c r="L438" i="31"/>
  <c r="M438" i="31"/>
  <c r="O438" i="31"/>
  <c r="T438" i="31"/>
  <c r="C439" i="31"/>
  <c r="D439" i="31" s="1"/>
  <c r="F439" i="31"/>
  <c r="G439" i="31" s="1"/>
  <c r="I439" i="31"/>
  <c r="K439" i="31"/>
  <c r="L439" i="31"/>
  <c r="M439" i="31"/>
  <c r="O439" i="31"/>
  <c r="T439" i="31"/>
  <c r="C440" i="31"/>
  <c r="F440" i="31"/>
  <c r="G440" i="31" s="1"/>
  <c r="I440" i="31"/>
  <c r="K440" i="31"/>
  <c r="M440" i="31" s="1"/>
  <c r="L440" i="31"/>
  <c r="O440" i="31"/>
  <c r="T440" i="31"/>
  <c r="C441" i="31"/>
  <c r="F441" i="31"/>
  <c r="G441" i="31" s="1"/>
  <c r="I441" i="31"/>
  <c r="K441" i="31"/>
  <c r="L441" i="31"/>
  <c r="O441" i="31"/>
  <c r="T441" i="31"/>
  <c r="C442" i="31"/>
  <c r="D442" i="31" s="1"/>
  <c r="F442" i="31"/>
  <c r="G442" i="31" s="1"/>
  <c r="I442" i="31"/>
  <c r="K442" i="31"/>
  <c r="L442" i="31"/>
  <c r="M442" i="31"/>
  <c r="O442" i="31"/>
  <c r="T442" i="31"/>
  <c r="C443" i="31"/>
  <c r="F443" i="31"/>
  <c r="G443" i="31" s="1"/>
  <c r="I443" i="31"/>
  <c r="K443" i="31"/>
  <c r="L443" i="31"/>
  <c r="O443" i="31"/>
  <c r="T443" i="31"/>
  <c r="C444" i="31"/>
  <c r="F444" i="31"/>
  <c r="G444" i="31"/>
  <c r="I444" i="31"/>
  <c r="K444" i="31"/>
  <c r="L444" i="31"/>
  <c r="M444" i="31"/>
  <c r="O444" i="31"/>
  <c r="T444" i="31"/>
  <c r="C445" i="31"/>
  <c r="F445" i="31"/>
  <c r="G445" i="31" s="1"/>
  <c r="I445" i="31"/>
  <c r="K445" i="31"/>
  <c r="L445" i="31"/>
  <c r="M445" i="31"/>
  <c r="O445" i="31"/>
  <c r="T445" i="31"/>
  <c r="C446" i="31"/>
  <c r="F446" i="31"/>
  <c r="G446" i="31" s="1"/>
  <c r="I446" i="31"/>
  <c r="K446" i="31"/>
  <c r="L446" i="31"/>
  <c r="O446" i="31"/>
  <c r="T446" i="31"/>
  <c r="C447" i="31"/>
  <c r="D447" i="31" s="1"/>
  <c r="F447" i="31"/>
  <c r="G447" i="31"/>
  <c r="I447" i="31"/>
  <c r="K447" i="31"/>
  <c r="M447" i="31" s="1"/>
  <c r="L447" i="31"/>
  <c r="O447" i="31"/>
  <c r="T447" i="31"/>
  <c r="C448" i="31"/>
  <c r="F448" i="31"/>
  <c r="G448" i="31" s="1"/>
  <c r="I448" i="31"/>
  <c r="K448" i="31"/>
  <c r="L448" i="31"/>
  <c r="M448" i="31"/>
  <c r="O448" i="31"/>
  <c r="T448" i="31"/>
  <c r="C449" i="31"/>
  <c r="D449" i="31" s="1"/>
  <c r="F449" i="31"/>
  <c r="G449" i="31" s="1"/>
  <c r="I449" i="31"/>
  <c r="K449" i="31"/>
  <c r="L449" i="31"/>
  <c r="M449" i="31"/>
  <c r="O449" i="31"/>
  <c r="T449" i="31"/>
  <c r="C450" i="31"/>
  <c r="F450" i="31"/>
  <c r="G450" i="31" s="1"/>
  <c r="I450" i="31"/>
  <c r="K450" i="31"/>
  <c r="L450" i="31"/>
  <c r="M450" i="31"/>
  <c r="O450" i="31"/>
  <c r="T450" i="31"/>
  <c r="C455" i="31"/>
  <c r="D455" i="31" s="1"/>
  <c r="F455" i="31"/>
  <c r="G455" i="31"/>
  <c r="I455" i="31"/>
  <c r="K455" i="31"/>
  <c r="L455" i="31"/>
  <c r="O455" i="31"/>
  <c r="T455" i="31"/>
  <c r="C456" i="31"/>
  <c r="F456" i="31"/>
  <c r="G456" i="31" s="1"/>
  <c r="I456" i="31"/>
  <c r="K456" i="31"/>
  <c r="L456" i="31"/>
  <c r="M456" i="31"/>
  <c r="O456" i="31"/>
  <c r="T456" i="31"/>
  <c r="C457" i="31"/>
  <c r="D457" i="31" s="1"/>
  <c r="F457" i="31"/>
  <c r="G457" i="31" s="1"/>
  <c r="I457" i="31"/>
  <c r="K457" i="31"/>
  <c r="M457" i="31" s="1"/>
  <c r="L457" i="31"/>
  <c r="O457" i="31"/>
  <c r="T457" i="31"/>
  <c r="C458" i="31"/>
  <c r="F458" i="31"/>
  <c r="G458" i="31" s="1"/>
  <c r="I458" i="31"/>
  <c r="K458" i="31"/>
  <c r="L458" i="31"/>
  <c r="M458" i="31"/>
  <c r="O458" i="31"/>
  <c r="T458" i="31"/>
  <c r="C459" i="31"/>
  <c r="D459" i="31"/>
  <c r="F459" i="31"/>
  <c r="G459" i="31" s="1"/>
  <c r="I459" i="31"/>
  <c r="K459" i="31"/>
  <c r="L459" i="31"/>
  <c r="M459" i="31"/>
  <c r="O459" i="31"/>
  <c r="T459" i="31"/>
  <c r="C460" i="31"/>
  <c r="F460" i="31"/>
  <c r="G460" i="31" s="1"/>
  <c r="I460" i="31"/>
  <c r="K460" i="31"/>
  <c r="L460" i="31"/>
  <c r="O460" i="31"/>
  <c r="T460" i="31"/>
  <c r="C461" i="31"/>
  <c r="D461" i="31" s="1"/>
  <c r="F461" i="31"/>
  <c r="G461" i="31" s="1"/>
  <c r="I461" i="31"/>
  <c r="K461" i="31"/>
  <c r="L461" i="31"/>
  <c r="O461" i="31"/>
  <c r="T461" i="31"/>
  <c r="C462" i="31"/>
  <c r="F462" i="31"/>
  <c r="G462" i="31" s="1"/>
  <c r="I462" i="31"/>
  <c r="K462" i="31"/>
  <c r="L462" i="31"/>
  <c r="O462" i="31"/>
  <c r="T462" i="31"/>
  <c r="C463" i="31"/>
  <c r="D463" i="31" s="1"/>
  <c r="F463" i="31"/>
  <c r="G463" i="31" s="1"/>
  <c r="I463" i="31"/>
  <c r="K463" i="31"/>
  <c r="L463" i="31"/>
  <c r="O463" i="31"/>
  <c r="T463" i="31"/>
  <c r="C464" i="31"/>
  <c r="F464" i="31"/>
  <c r="G464" i="31" s="1"/>
  <c r="I464" i="31"/>
  <c r="K464" i="31"/>
  <c r="L464" i="31"/>
  <c r="O464" i="31"/>
  <c r="T464" i="31"/>
  <c r="C465" i="31"/>
  <c r="D465" i="31" s="1"/>
  <c r="F465" i="31"/>
  <c r="G465" i="31" s="1"/>
  <c r="I465" i="31"/>
  <c r="K465" i="31"/>
  <c r="L465" i="31"/>
  <c r="M465" i="31"/>
  <c r="O465" i="31"/>
  <c r="T465" i="31"/>
  <c r="C466" i="31"/>
  <c r="F466" i="31"/>
  <c r="G466" i="31" s="1"/>
  <c r="I466" i="31"/>
  <c r="K466" i="31"/>
  <c r="L466" i="31"/>
  <c r="M466" i="31"/>
  <c r="O466" i="31"/>
  <c r="T466" i="31"/>
  <c r="C467" i="31"/>
  <c r="D467" i="31" s="1"/>
  <c r="F467" i="31"/>
  <c r="G467" i="31"/>
  <c r="I467" i="31"/>
  <c r="K467" i="31"/>
  <c r="L467" i="31"/>
  <c r="O467" i="31"/>
  <c r="T467" i="31"/>
  <c r="C468" i="31"/>
  <c r="F468" i="31"/>
  <c r="G468" i="31" s="1"/>
  <c r="I468" i="31"/>
  <c r="K468" i="31"/>
  <c r="L468" i="31"/>
  <c r="O468" i="31"/>
  <c r="T468" i="31"/>
  <c r="C469" i="31"/>
  <c r="D469" i="31" s="1"/>
  <c r="F469" i="31"/>
  <c r="G469" i="31" s="1"/>
  <c r="I469" i="31"/>
  <c r="K469" i="31"/>
  <c r="L469" i="31"/>
  <c r="M469" i="31"/>
  <c r="O469" i="31"/>
  <c r="T469" i="31"/>
  <c r="C470" i="31"/>
  <c r="F470" i="31"/>
  <c r="G470" i="31" s="1"/>
  <c r="I470" i="31"/>
  <c r="K470" i="31"/>
  <c r="L470" i="31"/>
  <c r="M470" i="31"/>
  <c r="O470" i="31"/>
  <c r="T470" i="31"/>
  <c r="C471" i="31"/>
  <c r="D471" i="31" s="1"/>
  <c r="F471" i="31"/>
  <c r="G471" i="31" s="1"/>
  <c r="I471" i="31"/>
  <c r="K471" i="31"/>
  <c r="L471" i="31"/>
  <c r="M471" i="31"/>
  <c r="O471" i="31"/>
  <c r="T471" i="31"/>
  <c r="C472" i="31"/>
  <c r="F472" i="31"/>
  <c r="G472" i="31" s="1"/>
  <c r="I472" i="31"/>
  <c r="K472" i="31"/>
  <c r="L472" i="31"/>
  <c r="M472" i="31"/>
  <c r="O472" i="31"/>
  <c r="T472" i="31"/>
  <c r="C473" i="31"/>
  <c r="D473" i="31" s="1"/>
  <c r="F473" i="31"/>
  <c r="G473" i="31" s="1"/>
  <c r="I473" i="31"/>
  <c r="K473" i="31"/>
  <c r="L473" i="31"/>
  <c r="M473" i="31"/>
  <c r="O473" i="31"/>
  <c r="T473" i="31"/>
  <c r="C474" i="31"/>
  <c r="F474" i="31"/>
  <c r="G474" i="31" s="1"/>
  <c r="I474" i="31"/>
  <c r="K474" i="31"/>
  <c r="L474" i="31"/>
  <c r="M474" i="31"/>
  <c r="O474" i="31"/>
  <c r="T474" i="31"/>
  <c r="C475" i="31"/>
  <c r="D475" i="31" s="1"/>
  <c r="F475" i="31"/>
  <c r="G475" i="31" s="1"/>
  <c r="I475" i="31"/>
  <c r="K475" i="31"/>
  <c r="L475" i="31"/>
  <c r="M475" i="31"/>
  <c r="O475" i="31"/>
  <c r="T475" i="31"/>
  <c r="C476" i="31"/>
  <c r="F476" i="31"/>
  <c r="G476" i="31" s="1"/>
  <c r="I476" i="31"/>
  <c r="K476" i="31"/>
  <c r="L476" i="31"/>
  <c r="M476" i="31"/>
  <c r="O476" i="31"/>
  <c r="T476" i="31"/>
  <c r="T333" i="31"/>
  <c r="O333" i="31"/>
  <c r="L333" i="31"/>
  <c r="K333" i="31"/>
  <c r="I333" i="31"/>
  <c r="F333" i="31"/>
  <c r="G333" i="31" s="1"/>
  <c r="C333" i="31"/>
  <c r="D333" i="31" s="1"/>
  <c r="M332" i="31"/>
  <c r="A332" i="31" s="1"/>
  <c r="A331" i="31"/>
  <c r="A330" i="31"/>
  <c r="A329" i="31"/>
  <c r="C328" i="31"/>
  <c r="A328" i="31" s="1"/>
  <c r="M313" i="31"/>
  <c r="A313" i="31" s="1"/>
  <c r="A312" i="31"/>
  <c r="A311" i="31"/>
  <c r="M291" i="31"/>
  <c r="A291" i="31" s="1"/>
  <c r="A290" i="31"/>
  <c r="A289" i="31"/>
  <c r="A288" i="31"/>
  <c r="M271" i="31"/>
  <c r="A271" i="31" s="1"/>
  <c r="A270" i="31"/>
  <c r="A269" i="31"/>
  <c r="A268" i="31"/>
  <c r="M242" i="31"/>
  <c r="A242" i="31" s="1"/>
  <c r="A241" i="31"/>
  <c r="A240" i="31"/>
  <c r="A239" i="31"/>
  <c r="C222" i="31"/>
  <c r="A222" i="31" s="1"/>
  <c r="C228" i="31"/>
  <c r="D228" i="31" s="1"/>
  <c r="F228" i="31"/>
  <c r="I228" i="31"/>
  <c r="K228" i="31"/>
  <c r="L228" i="31"/>
  <c r="M228" i="31"/>
  <c r="O228" i="31"/>
  <c r="T228" i="31"/>
  <c r="C229" i="31"/>
  <c r="D229" i="31" s="1"/>
  <c r="F229" i="31"/>
  <c r="G229" i="31" s="1"/>
  <c r="I229" i="31"/>
  <c r="K229" i="31"/>
  <c r="L229" i="31"/>
  <c r="M229" i="31"/>
  <c r="O229" i="31"/>
  <c r="T229" i="31"/>
  <c r="C230" i="31"/>
  <c r="D230" i="31" s="1"/>
  <c r="F230" i="31"/>
  <c r="G230" i="31" s="1"/>
  <c r="I230" i="31"/>
  <c r="K230" i="31"/>
  <c r="L230" i="31"/>
  <c r="M230" i="31"/>
  <c r="O230" i="31"/>
  <c r="T230" i="31"/>
  <c r="C231" i="31"/>
  <c r="F231" i="31"/>
  <c r="G231" i="31" s="1"/>
  <c r="I231" i="31"/>
  <c r="K231" i="31"/>
  <c r="L231" i="31"/>
  <c r="M231" i="31"/>
  <c r="O231" i="31"/>
  <c r="T231" i="31"/>
  <c r="C232" i="31"/>
  <c r="D232" i="31" s="1"/>
  <c r="F232" i="31"/>
  <c r="I232" i="31"/>
  <c r="K232" i="31"/>
  <c r="L232" i="31"/>
  <c r="O232" i="31"/>
  <c r="T232" i="31"/>
  <c r="C233" i="31"/>
  <c r="D233" i="31" s="1"/>
  <c r="F233" i="31"/>
  <c r="G233" i="31" s="1"/>
  <c r="I233" i="31"/>
  <c r="K233" i="31"/>
  <c r="L233" i="31"/>
  <c r="M233" i="31"/>
  <c r="O233" i="31"/>
  <c r="T233" i="31"/>
  <c r="C234" i="31"/>
  <c r="D234" i="31" s="1"/>
  <c r="F234" i="31"/>
  <c r="G234" i="31" s="1"/>
  <c r="I234" i="31"/>
  <c r="K234" i="31"/>
  <c r="L234" i="31"/>
  <c r="M234" i="31" s="1"/>
  <c r="O234" i="31"/>
  <c r="T234" i="31"/>
  <c r="C235" i="31"/>
  <c r="D235" i="31" s="1"/>
  <c r="F235" i="31"/>
  <c r="G235" i="31" s="1"/>
  <c r="I235" i="31"/>
  <c r="K235" i="31"/>
  <c r="L235" i="31"/>
  <c r="O235" i="31"/>
  <c r="T235" i="31"/>
  <c r="C236" i="31"/>
  <c r="D236" i="31" s="1"/>
  <c r="F236" i="31"/>
  <c r="I236" i="31"/>
  <c r="K236" i="31"/>
  <c r="L236" i="31"/>
  <c r="M236" i="31"/>
  <c r="O236" i="31"/>
  <c r="T236" i="31"/>
  <c r="C237" i="31"/>
  <c r="D237" i="31" s="1"/>
  <c r="F237" i="31"/>
  <c r="G237" i="31"/>
  <c r="I237" i="31"/>
  <c r="K237" i="31"/>
  <c r="L237" i="31"/>
  <c r="M237" i="31"/>
  <c r="O237" i="31"/>
  <c r="T237" i="31"/>
  <c r="C238" i="31"/>
  <c r="D238" i="31" s="1"/>
  <c r="F238" i="31"/>
  <c r="G238" i="31" s="1"/>
  <c r="I238" i="31"/>
  <c r="K238" i="31"/>
  <c r="L238" i="31"/>
  <c r="M238" i="31"/>
  <c r="O238" i="31"/>
  <c r="T238" i="31"/>
  <c r="C243" i="31"/>
  <c r="D243" i="31" s="1"/>
  <c r="F243" i="31"/>
  <c r="G243" i="31" s="1"/>
  <c r="I243" i="31"/>
  <c r="K243" i="31"/>
  <c r="L243" i="31"/>
  <c r="O243" i="31"/>
  <c r="T243" i="31"/>
  <c r="C244" i="31"/>
  <c r="D244" i="31" s="1"/>
  <c r="F244" i="31"/>
  <c r="I244" i="31"/>
  <c r="K244" i="31"/>
  <c r="L244" i="31"/>
  <c r="O244" i="31"/>
  <c r="T244" i="31"/>
  <c r="C245" i="31"/>
  <c r="D245" i="31" s="1"/>
  <c r="F245" i="31"/>
  <c r="G245" i="31" s="1"/>
  <c r="I245" i="31"/>
  <c r="K245" i="31"/>
  <c r="L245" i="31"/>
  <c r="M245" i="31"/>
  <c r="O245" i="31"/>
  <c r="T245" i="31"/>
  <c r="C246" i="31"/>
  <c r="D246" i="31" s="1"/>
  <c r="F246" i="31"/>
  <c r="G246" i="31" s="1"/>
  <c r="I246" i="31"/>
  <c r="K246" i="31"/>
  <c r="L246" i="31"/>
  <c r="M246" i="31"/>
  <c r="O246" i="31"/>
  <c r="T246" i="31"/>
  <c r="C247" i="31"/>
  <c r="D247" i="31" s="1"/>
  <c r="F247" i="31"/>
  <c r="G247" i="31" s="1"/>
  <c r="I247" i="31"/>
  <c r="K247" i="31"/>
  <c r="L247" i="31"/>
  <c r="O247" i="31"/>
  <c r="T247" i="31"/>
  <c r="C248" i="31"/>
  <c r="D248" i="31" s="1"/>
  <c r="F248" i="31"/>
  <c r="I248" i="31"/>
  <c r="K248" i="31"/>
  <c r="L248" i="31"/>
  <c r="O248" i="31"/>
  <c r="T248" i="31"/>
  <c r="C249" i="31"/>
  <c r="D249" i="31" s="1"/>
  <c r="F249" i="31"/>
  <c r="G249" i="31" s="1"/>
  <c r="I249" i="31"/>
  <c r="K249" i="31"/>
  <c r="L249" i="31"/>
  <c r="O249" i="31"/>
  <c r="T249" i="31"/>
  <c r="C250" i="31"/>
  <c r="D250" i="31" s="1"/>
  <c r="F250" i="31"/>
  <c r="G250" i="31" s="1"/>
  <c r="I250" i="31"/>
  <c r="K250" i="31"/>
  <c r="L250" i="31"/>
  <c r="M250" i="31"/>
  <c r="O250" i="31"/>
  <c r="T250" i="31"/>
  <c r="C251" i="31"/>
  <c r="D251" i="31" s="1"/>
  <c r="F251" i="31"/>
  <c r="G251" i="31" s="1"/>
  <c r="I251" i="31"/>
  <c r="K251" i="31"/>
  <c r="L251" i="31"/>
  <c r="M251" i="31"/>
  <c r="O251" i="31"/>
  <c r="T251" i="31"/>
  <c r="C252" i="31"/>
  <c r="D252" i="31" s="1"/>
  <c r="F252" i="31"/>
  <c r="I252" i="31"/>
  <c r="K252" i="31"/>
  <c r="L252" i="31"/>
  <c r="M252" i="31"/>
  <c r="O252" i="31"/>
  <c r="T252" i="31"/>
  <c r="C253" i="31"/>
  <c r="D253" i="31" s="1"/>
  <c r="F253" i="31"/>
  <c r="G253" i="31" s="1"/>
  <c r="I253" i="31"/>
  <c r="K253" i="31"/>
  <c r="L253" i="31"/>
  <c r="M253" i="31"/>
  <c r="O253" i="31"/>
  <c r="T253" i="31"/>
  <c r="C254" i="31"/>
  <c r="D254" i="31" s="1"/>
  <c r="F254" i="31"/>
  <c r="G254" i="31"/>
  <c r="I254" i="31"/>
  <c r="K254" i="31"/>
  <c r="L254" i="31"/>
  <c r="M254" i="31"/>
  <c r="O254" i="31"/>
  <c r="T254" i="31"/>
  <c r="C255" i="31"/>
  <c r="D255" i="31"/>
  <c r="F255" i="31"/>
  <c r="G255" i="31" s="1"/>
  <c r="I255" i="31"/>
  <c r="K255" i="31"/>
  <c r="L255" i="31"/>
  <c r="O255" i="31"/>
  <c r="T255" i="31"/>
  <c r="C256" i="31"/>
  <c r="D256" i="31"/>
  <c r="F256" i="31"/>
  <c r="I256" i="31"/>
  <c r="K256" i="31"/>
  <c r="L256" i="31"/>
  <c r="O256" i="31"/>
  <c r="T256" i="31"/>
  <c r="C257" i="31"/>
  <c r="D257" i="31" s="1"/>
  <c r="F257" i="31"/>
  <c r="G257" i="31" s="1"/>
  <c r="I257" i="31"/>
  <c r="K257" i="31"/>
  <c r="L257" i="31"/>
  <c r="O257" i="31"/>
  <c r="T257" i="31"/>
  <c r="C258" i="31"/>
  <c r="F258" i="31"/>
  <c r="G258" i="31" s="1"/>
  <c r="I258" i="31"/>
  <c r="K258" i="31"/>
  <c r="L258" i="31"/>
  <c r="M258" i="31"/>
  <c r="O258" i="31"/>
  <c r="T258" i="31"/>
  <c r="C259" i="31"/>
  <c r="D259" i="31" s="1"/>
  <c r="F259" i="31"/>
  <c r="G259" i="31" s="1"/>
  <c r="I259" i="31"/>
  <c r="K259" i="31"/>
  <c r="L259" i="31"/>
  <c r="M259" i="31"/>
  <c r="O259" i="31"/>
  <c r="T259" i="31"/>
  <c r="C260" i="31"/>
  <c r="D260" i="31" s="1"/>
  <c r="F260" i="31"/>
  <c r="I260" i="31"/>
  <c r="K260" i="31"/>
  <c r="L260" i="31"/>
  <c r="M260" i="31"/>
  <c r="O260" i="31"/>
  <c r="T260" i="31"/>
  <c r="C261" i="31"/>
  <c r="D261" i="31" s="1"/>
  <c r="F261" i="31"/>
  <c r="G261" i="31" s="1"/>
  <c r="I261" i="31"/>
  <c r="K261" i="31"/>
  <c r="L261" i="31"/>
  <c r="M261" i="31"/>
  <c r="O261" i="31"/>
  <c r="T261" i="31"/>
  <c r="C262" i="31"/>
  <c r="F262" i="31"/>
  <c r="G262" i="31" s="1"/>
  <c r="I262" i="31"/>
  <c r="K262" i="31"/>
  <c r="L262" i="31"/>
  <c r="M262" i="31"/>
  <c r="O262" i="31"/>
  <c r="T262" i="31"/>
  <c r="C263" i="31"/>
  <c r="D263" i="31" s="1"/>
  <c r="F263" i="31"/>
  <c r="G263" i="31" s="1"/>
  <c r="I263" i="31"/>
  <c r="K263" i="31"/>
  <c r="L263" i="31"/>
  <c r="M263" i="31"/>
  <c r="O263" i="31"/>
  <c r="T263" i="31"/>
  <c r="C264" i="31"/>
  <c r="D264" i="31" s="1"/>
  <c r="F264" i="31"/>
  <c r="I264" i="31"/>
  <c r="K264" i="31"/>
  <c r="L264" i="31"/>
  <c r="M264" i="31"/>
  <c r="O264" i="31"/>
  <c r="T264" i="31"/>
  <c r="C265" i="31"/>
  <c r="F265" i="31"/>
  <c r="G265" i="31" s="1"/>
  <c r="I265" i="31"/>
  <c r="K265" i="31"/>
  <c r="L265" i="31"/>
  <c r="M265" i="31"/>
  <c r="O265" i="31"/>
  <c r="T265" i="31"/>
  <c r="C266" i="31"/>
  <c r="F266" i="31"/>
  <c r="G266" i="31" s="1"/>
  <c r="I266" i="31"/>
  <c r="K266" i="31"/>
  <c r="L266" i="31"/>
  <c r="M266" i="31"/>
  <c r="O266" i="31"/>
  <c r="T266" i="31"/>
  <c r="C267" i="31"/>
  <c r="D267" i="31" s="1"/>
  <c r="F267" i="31"/>
  <c r="G267" i="31" s="1"/>
  <c r="I267" i="31"/>
  <c r="K267" i="31"/>
  <c r="L267" i="31"/>
  <c r="M267" i="31"/>
  <c r="O267" i="31"/>
  <c r="T267" i="31"/>
  <c r="C272" i="31"/>
  <c r="D272" i="31"/>
  <c r="F272" i="31"/>
  <c r="I272" i="31"/>
  <c r="K272" i="31"/>
  <c r="L272" i="31"/>
  <c r="O272" i="31"/>
  <c r="T272" i="31"/>
  <c r="C273" i="31"/>
  <c r="F273" i="31"/>
  <c r="G273" i="31" s="1"/>
  <c r="I273" i="31"/>
  <c r="K273" i="31"/>
  <c r="L273" i="31"/>
  <c r="O273" i="31"/>
  <c r="T273" i="31"/>
  <c r="C274" i="31"/>
  <c r="F274" i="31"/>
  <c r="G274" i="31"/>
  <c r="I274" i="31"/>
  <c r="K274" i="31"/>
  <c r="L274" i="31"/>
  <c r="O274" i="31"/>
  <c r="T274" i="31"/>
  <c r="C275" i="31"/>
  <c r="D275" i="31" s="1"/>
  <c r="F275" i="31"/>
  <c r="G275" i="31" s="1"/>
  <c r="I275" i="31"/>
  <c r="K275" i="31"/>
  <c r="L275" i="31"/>
  <c r="M275" i="31"/>
  <c r="O275" i="31"/>
  <c r="T275" i="31"/>
  <c r="C276" i="31"/>
  <c r="D276" i="31"/>
  <c r="F276" i="31"/>
  <c r="I276" i="31"/>
  <c r="K276" i="31"/>
  <c r="L276" i="31"/>
  <c r="O276" i="31"/>
  <c r="T276" i="31"/>
  <c r="C277" i="31"/>
  <c r="F277" i="31"/>
  <c r="G277" i="31" s="1"/>
  <c r="I277" i="31"/>
  <c r="K277" i="31"/>
  <c r="L277" i="31"/>
  <c r="O277" i="31"/>
  <c r="T277" i="31"/>
  <c r="C278" i="31"/>
  <c r="F278" i="31"/>
  <c r="G278" i="31"/>
  <c r="I278" i="31"/>
  <c r="K278" i="31"/>
  <c r="L278" i="31"/>
  <c r="O278" i="31"/>
  <c r="T278" i="31"/>
  <c r="C279" i="31"/>
  <c r="D279" i="31" s="1"/>
  <c r="F279" i="31"/>
  <c r="G279" i="31" s="1"/>
  <c r="I279" i="31"/>
  <c r="K279" i="31"/>
  <c r="L279" i="31"/>
  <c r="M279" i="31"/>
  <c r="O279" i="31"/>
  <c r="T279" i="31"/>
  <c r="C280" i="31"/>
  <c r="D280" i="31"/>
  <c r="F280" i="31"/>
  <c r="I280" i="31"/>
  <c r="K280" i="31"/>
  <c r="L280" i="31"/>
  <c r="M280" i="31"/>
  <c r="O280" i="31"/>
  <c r="T280" i="31"/>
  <c r="C281" i="31"/>
  <c r="D281" i="31" s="1"/>
  <c r="F281" i="31"/>
  <c r="G281" i="31" s="1"/>
  <c r="I281" i="31"/>
  <c r="K281" i="31"/>
  <c r="L281" i="31"/>
  <c r="M281" i="31"/>
  <c r="O281" i="31"/>
  <c r="T281" i="31"/>
  <c r="C282" i="31"/>
  <c r="F282" i="31"/>
  <c r="G282" i="31" s="1"/>
  <c r="I282" i="31"/>
  <c r="K282" i="31"/>
  <c r="L282" i="31"/>
  <c r="M282" i="31"/>
  <c r="O282" i="31"/>
  <c r="T282" i="31"/>
  <c r="C283" i="31"/>
  <c r="D283" i="31" s="1"/>
  <c r="F283" i="31"/>
  <c r="G283" i="31" s="1"/>
  <c r="I283" i="31"/>
  <c r="K283" i="31"/>
  <c r="L283" i="31"/>
  <c r="M283" i="31"/>
  <c r="O283" i="31"/>
  <c r="T283" i="31"/>
  <c r="C284" i="31"/>
  <c r="D284" i="31" s="1"/>
  <c r="F284" i="31"/>
  <c r="I284" i="31"/>
  <c r="K284" i="31"/>
  <c r="L284" i="31"/>
  <c r="O284" i="31"/>
  <c r="T284" i="31"/>
  <c r="C285" i="31"/>
  <c r="D285" i="31" s="1"/>
  <c r="F285" i="31"/>
  <c r="G285" i="31"/>
  <c r="I285" i="31"/>
  <c r="K285" i="31"/>
  <c r="L285" i="31"/>
  <c r="M285" i="31"/>
  <c r="O285" i="31"/>
  <c r="T285" i="31"/>
  <c r="C286" i="31"/>
  <c r="F286" i="31"/>
  <c r="G286" i="31" s="1"/>
  <c r="I286" i="31"/>
  <c r="K286" i="31"/>
  <c r="L286" i="31"/>
  <c r="M286" i="31"/>
  <c r="O286" i="31"/>
  <c r="T286" i="31"/>
  <c r="C287" i="31"/>
  <c r="D287" i="31" s="1"/>
  <c r="F287" i="31"/>
  <c r="G287" i="31" s="1"/>
  <c r="I287" i="31"/>
  <c r="K287" i="31"/>
  <c r="L287" i="31"/>
  <c r="M287" i="31"/>
  <c r="O287" i="31"/>
  <c r="T287" i="31"/>
  <c r="C292" i="31"/>
  <c r="D292" i="31"/>
  <c r="F292" i="31"/>
  <c r="I292" i="31"/>
  <c r="K292" i="31"/>
  <c r="L292" i="31"/>
  <c r="O292" i="31"/>
  <c r="T292" i="31"/>
  <c r="C293" i="31"/>
  <c r="D293" i="31" s="1"/>
  <c r="F293" i="31"/>
  <c r="G293" i="31" s="1"/>
  <c r="I293" i="31"/>
  <c r="K293" i="31"/>
  <c r="L293" i="31"/>
  <c r="O293" i="31"/>
  <c r="T293" i="31"/>
  <c r="C294" i="31"/>
  <c r="F294" i="31"/>
  <c r="G294" i="31" s="1"/>
  <c r="I294" i="31"/>
  <c r="K294" i="31"/>
  <c r="L294" i="31"/>
  <c r="M294" i="31"/>
  <c r="O294" i="31"/>
  <c r="T294" i="31"/>
  <c r="C295" i="31"/>
  <c r="D295" i="31" s="1"/>
  <c r="F295" i="31"/>
  <c r="G295" i="31" s="1"/>
  <c r="I295" i="31"/>
  <c r="K295" i="31"/>
  <c r="L295" i="31"/>
  <c r="O295" i="31"/>
  <c r="T295" i="31"/>
  <c r="C296" i="31"/>
  <c r="D296" i="31" s="1"/>
  <c r="F296" i="31"/>
  <c r="I296" i="31"/>
  <c r="K296" i="31"/>
  <c r="L296" i="31"/>
  <c r="M296" i="31"/>
  <c r="O296" i="31"/>
  <c r="T296" i="31"/>
  <c r="C297" i="31"/>
  <c r="D297" i="31" s="1"/>
  <c r="F297" i="31"/>
  <c r="G297" i="31" s="1"/>
  <c r="I297" i="31"/>
  <c r="K297" i="31"/>
  <c r="L297" i="31"/>
  <c r="M297" i="31"/>
  <c r="O297" i="31"/>
  <c r="T297" i="31"/>
  <c r="C298" i="31"/>
  <c r="F298" i="31"/>
  <c r="G298" i="31" s="1"/>
  <c r="I298" i="31"/>
  <c r="K298" i="31"/>
  <c r="L298" i="31"/>
  <c r="O298" i="31"/>
  <c r="T298" i="31"/>
  <c r="C299" i="31"/>
  <c r="D299" i="31" s="1"/>
  <c r="F299" i="31"/>
  <c r="G299" i="31" s="1"/>
  <c r="I299" i="31"/>
  <c r="K299" i="31"/>
  <c r="L299" i="31"/>
  <c r="M299" i="31"/>
  <c r="O299" i="31"/>
  <c r="T299" i="31"/>
  <c r="C300" i="31"/>
  <c r="D300" i="31"/>
  <c r="F300" i="31"/>
  <c r="I300" i="31"/>
  <c r="K300" i="31"/>
  <c r="L300" i="31"/>
  <c r="O300" i="31"/>
  <c r="T300" i="31"/>
  <c r="C301" i="31"/>
  <c r="D301" i="31" s="1"/>
  <c r="F301" i="31"/>
  <c r="G301" i="31" s="1"/>
  <c r="I301" i="31"/>
  <c r="K301" i="31"/>
  <c r="L301" i="31"/>
  <c r="M301" i="31"/>
  <c r="O301" i="31"/>
  <c r="T301" i="31"/>
  <c r="C302" i="31"/>
  <c r="F302" i="31"/>
  <c r="G302" i="31" s="1"/>
  <c r="I302" i="31"/>
  <c r="K302" i="31"/>
  <c r="L302" i="31"/>
  <c r="M302" i="31"/>
  <c r="O302" i="31"/>
  <c r="T302" i="31"/>
  <c r="C303" i="31"/>
  <c r="D303" i="31" s="1"/>
  <c r="F303" i="31"/>
  <c r="G303" i="31" s="1"/>
  <c r="I303" i="31"/>
  <c r="K303" i="31"/>
  <c r="L303" i="31"/>
  <c r="O303" i="31"/>
  <c r="T303" i="31"/>
  <c r="C304" i="31"/>
  <c r="D304" i="31" s="1"/>
  <c r="F304" i="31"/>
  <c r="I304" i="31"/>
  <c r="K304" i="31"/>
  <c r="L304" i="31"/>
  <c r="O304" i="31"/>
  <c r="T304" i="31"/>
  <c r="C305" i="31"/>
  <c r="F305" i="31"/>
  <c r="G305" i="31" s="1"/>
  <c r="I305" i="31"/>
  <c r="K305" i="31"/>
  <c r="L305" i="31"/>
  <c r="O305" i="31"/>
  <c r="T305" i="31"/>
  <c r="C306" i="31"/>
  <c r="F306" i="31"/>
  <c r="G306" i="31" s="1"/>
  <c r="I306" i="31"/>
  <c r="K306" i="31"/>
  <c r="L306" i="31"/>
  <c r="O306" i="31"/>
  <c r="T306" i="31"/>
  <c r="C307" i="31"/>
  <c r="D307" i="31" s="1"/>
  <c r="F307" i="31"/>
  <c r="G307" i="31" s="1"/>
  <c r="I307" i="31"/>
  <c r="K307" i="31"/>
  <c r="L307" i="31"/>
  <c r="M307" i="31"/>
  <c r="O307" i="31"/>
  <c r="T307" i="31"/>
  <c r="C308" i="31"/>
  <c r="D308" i="31" s="1"/>
  <c r="F308" i="31"/>
  <c r="I308" i="31"/>
  <c r="K308" i="31"/>
  <c r="L308" i="31"/>
  <c r="M308" i="31"/>
  <c r="O308" i="31"/>
  <c r="T308" i="31"/>
  <c r="C309" i="31"/>
  <c r="D309" i="31" s="1"/>
  <c r="F309" i="31"/>
  <c r="G309" i="31" s="1"/>
  <c r="I309" i="31"/>
  <c r="K309" i="31"/>
  <c r="L309" i="31"/>
  <c r="M309" i="31"/>
  <c r="O309" i="31"/>
  <c r="T309" i="31"/>
  <c r="C314" i="31"/>
  <c r="F314" i="31"/>
  <c r="G314" i="31" s="1"/>
  <c r="I314" i="31"/>
  <c r="K314" i="31"/>
  <c r="L314" i="31"/>
  <c r="O314" i="31"/>
  <c r="T314" i="31"/>
  <c r="C315" i="31"/>
  <c r="D315" i="31"/>
  <c r="F315" i="31"/>
  <c r="G315" i="31" s="1"/>
  <c r="I315" i="31"/>
  <c r="K315" i="31"/>
  <c r="L315" i="31"/>
  <c r="M315" i="31"/>
  <c r="O315" i="31"/>
  <c r="T315" i="31"/>
  <c r="C316" i="31"/>
  <c r="D316" i="31" s="1"/>
  <c r="F316" i="31"/>
  <c r="I316" i="31"/>
  <c r="K316" i="31"/>
  <c r="L316" i="31"/>
  <c r="O316" i="31"/>
  <c r="T316" i="31"/>
  <c r="C317" i="31"/>
  <c r="D317" i="31" s="1"/>
  <c r="F317" i="31"/>
  <c r="G317" i="31" s="1"/>
  <c r="I317" i="31"/>
  <c r="K317" i="31"/>
  <c r="L317" i="31"/>
  <c r="M317" i="31"/>
  <c r="O317" i="31"/>
  <c r="T317" i="31"/>
  <c r="C318" i="31"/>
  <c r="F318" i="31"/>
  <c r="G318" i="31"/>
  <c r="I318" i="31"/>
  <c r="K318" i="31"/>
  <c r="L318" i="31"/>
  <c r="M318" i="31"/>
  <c r="O318" i="31"/>
  <c r="T318" i="31"/>
  <c r="C319" i="31"/>
  <c r="D319" i="31"/>
  <c r="F319" i="31"/>
  <c r="G319" i="31" s="1"/>
  <c r="I319" i="31"/>
  <c r="K319" i="31"/>
  <c r="L319" i="31"/>
  <c r="M319" i="31"/>
  <c r="O319" i="31"/>
  <c r="T319" i="31"/>
  <c r="C320" i="31"/>
  <c r="D320" i="31" s="1"/>
  <c r="F320" i="31"/>
  <c r="I320" i="31"/>
  <c r="K320" i="31"/>
  <c r="L320" i="31"/>
  <c r="M320" i="31"/>
  <c r="O320" i="31"/>
  <c r="T320" i="31"/>
  <c r="C321" i="31"/>
  <c r="D321" i="31" s="1"/>
  <c r="F321" i="31"/>
  <c r="G321" i="31"/>
  <c r="I321" i="31"/>
  <c r="K321" i="31"/>
  <c r="L321" i="31"/>
  <c r="O321" i="31"/>
  <c r="T321" i="31"/>
  <c r="C322" i="31"/>
  <c r="F322" i="31"/>
  <c r="G322" i="31"/>
  <c r="I322" i="31"/>
  <c r="K322" i="31"/>
  <c r="L322" i="31"/>
  <c r="M322" i="31"/>
  <c r="O322" i="31"/>
  <c r="T322" i="31"/>
  <c r="C323" i="31"/>
  <c r="D323" i="31"/>
  <c r="F323" i="31"/>
  <c r="G323" i="31" s="1"/>
  <c r="I323" i="31"/>
  <c r="K323" i="31"/>
  <c r="L323" i="31"/>
  <c r="M323" i="31"/>
  <c r="O323" i="31"/>
  <c r="T323" i="31"/>
  <c r="C324" i="31"/>
  <c r="D324" i="31" s="1"/>
  <c r="F324" i="31"/>
  <c r="I324" i="31"/>
  <c r="K324" i="31"/>
  <c r="L324" i="31"/>
  <c r="M324" i="31"/>
  <c r="O324" i="31"/>
  <c r="T324" i="31"/>
  <c r="C325" i="31"/>
  <c r="D325" i="31" s="1"/>
  <c r="F325" i="31"/>
  <c r="G325" i="31" s="1"/>
  <c r="I325" i="31"/>
  <c r="K325" i="31"/>
  <c r="L325" i="31"/>
  <c r="M325" i="31"/>
  <c r="O325" i="31"/>
  <c r="T325" i="31"/>
  <c r="C326" i="31"/>
  <c r="F326" i="31"/>
  <c r="G326" i="31" s="1"/>
  <c r="I326" i="31"/>
  <c r="K326" i="31"/>
  <c r="L326" i="31"/>
  <c r="M326" i="31"/>
  <c r="O326" i="31"/>
  <c r="T326" i="31"/>
  <c r="T227" i="31"/>
  <c r="O227" i="31"/>
  <c r="L227" i="31"/>
  <c r="K227" i="31"/>
  <c r="I227" i="31"/>
  <c r="F227" i="31"/>
  <c r="G227" i="31" s="1"/>
  <c r="C227" i="31"/>
  <c r="D227" i="31" s="1"/>
  <c r="M226" i="31"/>
  <c r="A226" i="31" s="1"/>
  <c r="A225" i="31"/>
  <c r="A224" i="31"/>
  <c r="A223" i="31"/>
  <c r="O220" i="31"/>
  <c r="O219" i="31"/>
  <c r="O218" i="31"/>
  <c r="O217" i="31"/>
  <c r="O216" i="31"/>
  <c r="O215" i="31"/>
  <c r="O214" i="31"/>
  <c r="O213" i="31"/>
  <c r="O212" i="31"/>
  <c r="O211" i="31"/>
  <c r="O210" i="31"/>
  <c r="O205" i="31"/>
  <c r="O204" i="31"/>
  <c r="O203" i="31"/>
  <c r="O202" i="31"/>
  <c r="O201" i="31"/>
  <c r="O200" i="31"/>
  <c r="O199" i="31"/>
  <c r="O198" i="31"/>
  <c r="O197" i="31"/>
  <c r="O196" i="31"/>
  <c r="O191" i="31"/>
  <c r="O190" i="31"/>
  <c r="O189" i="31"/>
  <c r="O188" i="31"/>
  <c r="O187" i="31"/>
  <c r="O186" i="31"/>
  <c r="O185" i="31"/>
  <c r="O184" i="31"/>
  <c r="O183" i="31"/>
  <c r="O182" i="31"/>
  <c r="O181" i="31"/>
  <c r="O180" i="31"/>
  <c r="O175" i="31"/>
  <c r="O174" i="31"/>
  <c r="O173" i="31"/>
  <c r="O172" i="31"/>
  <c r="O171" i="31"/>
  <c r="O170" i="31"/>
  <c r="O169" i="31"/>
  <c r="O168" i="31"/>
  <c r="O167" i="31"/>
  <c r="O166" i="31"/>
  <c r="O165" i="31"/>
  <c r="O164" i="31"/>
  <c r="O163" i="31"/>
  <c r="O158" i="31"/>
  <c r="O157" i="31"/>
  <c r="O156" i="31"/>
  <c r="O155" i="31"/>
  <c r="O154" i="31"/>
  <c r="O153" i="31"/>
  <c r="O152" i="31"/>
  <c r="O151" i="31"/>
  <c r="O150" i="31"/>
  <c r="O141" i="31"/>
  <c r="O136" i="31"/>
  <c r="O135" i="31"/>
  <c r="O134" i="31"/>
  <c r="O129" i="31"/>
  <c r="O128" i="31"/>
  <c r="O127" i="31"/>
  <c r="O126" i="31"/>
  <c r="O125" i="31"/>
  <c r="O124" i="31"/>
  <c r="O123" i="31"/>
  <c r="O122" i="31"/>
  <c r="O121" i="31"/>
  <c r="O120" i="31"/>
  <c r="O119" i="31"/>
  <c r="O118" i="31"/>
  <c r="O117" i="31"/>
  <c r="O116" i="31"/>
  <c r="O115" i="31"/>
  <c r="O114" i="31"/>
  <c r="O113" i="31"/>
  <c r="M112" i="31"/>
  <c r="A112" i="31" s="1"/>
  <c r="O108" i="31"/>
  <c r="O107" i="31"/>
  <c r="O106" i="31"/>
  <c r="O105" i="31"/>
  <c r="O104" i="31"/>
  <c r="O103" i="31"/>
  <c r="O102" i="31"/>
  <c r="O101" i="31"/>
  <c r="O100" i="31"/>
  <c r="O99" i="31"/>
  <c r="O98" i="31"/>
  <c r="O93" i="31"/>
  <c r="O92" i="31"/>
  <c r="O91" i="31"/>
  <c r="O90" i="31"/>
  <c r="O89" i="31"/>
  <c r="O88" i="31"/>
  <c r="O87" i="31"/>
  <c r="O86" i="31"/>
  <c r="O85" i="31"/>
  <c r="O84" i="31"/>
  <c r="O83" i="31"/>
  <c r="O74" i="31"/>
  <c r="O73" i="31"/>
  <c r="O72" i="31"/>
  <c r="O67" i="31"/>
  <c r="O66" i="31"/>
  <c r="O65" i="31"/>
  <c r="O64" i="31"/>
  <c r="O63" i="31"/>
  <c r="O54" i="31"/>
  <c r="O53" i="31"/>
  <c r="O52" i="31"/>
  <c r="O51" i="31"/>
  <c r="O50" i="31"/>
  <c r="O49" i="31"/>
  <c r="O44" i="31"/>
  <c r="O33" i="31"/>
  <c r="O32" i="31"/>
  <c r="O27" i="31"/>
  <c r="O26" i="31"/>
  <c r="O25" i="31"/>
  <c r="O19" i="31"/>
  <c r="O18" i="31"/>
  <c r="O17" i="31"/>
  <c r="O16" i="31"/>
  <c r="O15" i="31"/>
  <c r="O10" i="31"/>
  <c r="O9" i="31"/>
  <c r="O8" i="31"/>
  <c r="M209" i="31"/>
  <c r="A209" i="31" s="1"/>
  <c r="M195" i="31"/>
  <c r="A195" i="31"/>
  <c r="M179" i="31"/>
  <c r="A179" i="31" s="1"/>
  <c r="A208" i="31"/>
  <c r="A207" i="31"/>
  <c r="A194" i="31"/>
  <c r="A193" i="31"/>
  <c r="A192" i="31"/>
  <c r="A178" i="31"/>
  <c r="A177" i="31"/>
  <c r="A176" i="31"/>
  <c r="M162" i="31"/>
  <c r="A162" i="31" s="1"/>
  <c r="A161" i="31"/>
  <c r="A160" i="31"/>
  <c r="A159" i="31"/>
  <c r="A147" i="31"/>
  <c r="M140" i="31"/>
  <c r="A140" i="31" s="1"/>
  <c r="A139" i="31"/>
  <c r="A138" i="31"/>
  <c r="M133" i="31"/>
  <c r="A133" i="31" s="1"/>
  <c r="A132" i="31"/>
  <c r="A131" i="31"/>
  <c r="A130" i="31"/>
  <c r="A111" i="31"/>
  <c r="A110" i="31"/>
  <c r="A109" i="31"/>
  <c r="M97" i="31"/>
  <c r="A97" i="31" s="1"/>
  <c r="A96" i="31"/>
  <c r="A95" i="31"/>
  <c r="A94" i="31"/>
  <c r="A80" i="31"/>
  <c r="M71" i="31"/>
  <c r="A71" i="31"/>
  <c r="A70" i="31"/>
  <c r="A69" i="31"/>
  <c r="M62" i="31"/>
  <c r="A62" i="31"/>
  <c r="A61" i="31"/>
  <c r="A60" i="31"/>
  <c r="A59" i="31"/>
  <c r="A56" i="31"/>
  <c r="A55" i="31"/>
  <c r="M48" i="31"/>
  <c r="A48" i="31" s="1"/>
  <c r="A47" i="31"/>
  <c r="A46" i="31"/>
  <c r="A45" i="31"/>
  <c r="A41" i="31"/>
  <c r="A35" i="31"/>
  <c r="A34" i="31"/>
  <c r="A29" i="31"/>
  <c r="A28" i="31"/>
  <c r="M31" i="31"/>
  <c r="A31" i="31" s="1"/>
  <c r="A30" i="31"/>
  <c r="M24" i="31"/>
  <c r="A24" i="31" s="1"/>
  <c r="A23" i="31"/>
  <c r="A21" i="31"/>
  <c r="A20" i="31"/>
  <c r="C25" i="31"/>
  <c r="D25" i="31" s="1"/>
  <c r="F25" i="31"/>
  <c r="G25" i="31" s="1"/>
  <c r="I25" i="31"/>
  <c r="K25" i="31"/>
  <c r="L25" i="31"/>
  <c r="M25" i="31"/>
  <c r="T25" i="31"/>
  <c r="C26" i="31"/>
  <c r="D26" i="31" s="1"/>
  <c r="F26" i="31"/>
  <c r="I26" i="31"/>
  <c r="K26" i="31"/>
  <c r="L26" i="31"/>
  <c r="M26" i="31"/>
  <c r="T26" i="31"/>
  <c r="M14" i="31"/>
  <c r="A14" i="31" s="1"/>
  <c r="A13" i="31"/>
  <c r="A12" i="31"/>
  <c r="A11" i="31"/>
  <c r="A5" i="31"/>
  <c r="I18" i="32"/>
  <c r="V18" i="32" s="1"/>
  <c r="T18" i="32"/>
  <c r="L18" i="32"/>
  <c r="K18" i="32"/>
  <c r="F18" i="32"/>
  <c r="G18" i="32" s="1"/>
  <c r="C18" i="32"/>
  <c r="A14" i="32"/>
  <c r="A12" i="32"/>
  <c r="AC3" i="1"/>
  <c r="AC4" i="1"/>
  <c r="AC5" i="1"/>
  <c r="AC6" i="1"/>
  <c r="AC7" i="1"/>
  <c r="AC8" i="1"/>
  <c r="AC9" i="1"/>
  <c r="AC10" i="1"/>
  <c r="AC11" i="1"/>
  <c r="AC12" i="1"/>
  <c r="AC13" i="1"/>
  <c r="AC14" i="1"/>
  <c r="AC15" i="1"/>
  <c r="AC16" i="1"/>
  <c r="AC17" i="1"/>
  <c r="AC18" i="1"/>
  <c r="AC19" i="1"/>
  <c r="AC20" i="1"/>
  <c r="AC21" i="1"/>
  <c r="M298" i="31" l="1"/>
  <c r="M257" i="31"/>
  <c r="M463" i="31"/>
  <c r="M340" i="31"/>
  <c r="M519" i="31"/>
  <c r="A517" i="31"/>
  <c r="M812" i="31"/>
  <c r="M778" i="31"/>
  <c r="M353" i="33"/>
  <c r="M337" i="33"/>
  <c r="M304" i="33"/>
  <c r="M384" i="33"/>
  <c r="M581" i="33"/>
  <c r="M746" i="33"/>
  <c r="M720" i="33"/>
  <c r="M844" i="33"/>
  <c r="M820" i="33"/>
  <c r="M814" i="33"/>
  <c r="M861" i="33"/>
  <c r="M894" i="33"/>
  <c r="M922" i="33"/>
  <c r="A922" i="33" s="1"/>
  <c r="M380" i="31"/>
  <c r="M561" i="31"/>
  <c r="M507" i="31"/>
  <c r="M808" i="31"/>
  <c r="M314" i="31"/>
  <c r="A261" i="31"/>
  <c r="A229" i="31"/>
  <c r="M428" i="31"/>
  <c r="M417" i="31"/>
  <c r="M404" i="31"/>
  <c r="M564" i="31"/>
  <c r="M542" i="31"/>
  <c r="M510" i="31"/>
  <c r="M632" i="31"/>
  <c r="M811" i="31"/>
  <c r="M788" i="31"/>
  <c r="M781" i="31"/>
  <c r="A781" i="31" s="1"/>
  <c r="M757" i="31"/>
  <c r="M744" i="31"/>
  <c r="M721" i="31"/>
  <c r="M220" i="33"/>
  <c r="M212" i="33"/>
  <c r="M183" i="33"/>
  <c r="M427" i="33"/>
  <c r="A427" i="33" s="1"/>
  <c r="M496" i="33"/>
  <c r="M458" i="33"/>
  <c r="M648" i="33"/>
  <c r="M708" i="33"/>
  <c r="M756" i="33"/>
  <c r="M742" i="33"/>
  <c r="M730" i="33"/>
  <c r="M784" i="33"/>
  <c r="M836" i="33"/>
  <c r="M807" i="33"/>
  <c r="M905" i="33"/>
  <c r="M920" i="33"/>
  <c r="A906" i="33"/>
  <c r="M18" i="32"/>
  <c r="U18" i="32"/>
  <c r="A896" i="33"/>
  <c r="M96" i="33"/>
  <c r="A96" i="33" s="1"/>
  <c r="M59" i="33"/>
  <c r="A59" i="33" s="1"/>
  <c r="M459" i="33"/>
  <c r="M681" i="33"/>
  <c r="M677" i="33"/>
  <c r="A677" i="33" s="1"/>
  <c r="M743" i="33"/>
  <c r="A743" i="33" s="1"/>
  <c r="M731" i="33"/>
  <c r="M822" i="33"/>
  <c r="M806" i="33"/>
  <c r="A806" i="33" s="1"/>
  <c r="M878" i="33"/>
  <c r="M916" i="33"/>
  <c r="A917" i="33"/>
  <c r="M172" i="33"/>
  <c r="A172" i="33" s="1"/>
  <c r="M171" i="33"/>
  <c r="A171" i="33" s="1"/>
  <c r="M160" i="33"/>
  <c r="M147" i="33"/>
  <c r="M293" i="33"/>
  <c r="A293" i="33" s="1"/>
  <c r="M278" i="33"/>
  <c r="M533" i="33"/>
  <c r="M518" i="33"/>
  <c r="M630" i="33"/>
  <c r="A630" i="33" s="1"/>
  <c r="M608" i="33"/>
  <c r="A608" i="33" s="1"/>
  <c r="M754" i="33"/>
  <c r="M744" i="33"/>
  <c r="M739" i="33"/>
  <c r="A739" i="33" s="1"/>
  <c r="M732" i="33"/>
  <c r="A732" i="33" s="1"/>
  <c r="M778" i="33"/>
  <c r="M838" i="33"/>
  <c r="M867" i="33"/>
  <c r="M897" i="33"/>
  <c r="A897" i="33" s="1"/>
  <c r="A908" i="33"/>
  <c r="A905" i="33"/>
  <c r="M234" i="33"/>
  <c r="A234" i="33" s="1"/>
  <c r="M837" i="33"/>
  <c r="M562" i="33"/>
  <c r="M530" i="33"/>
  <c r="M624" i="33"/>
  <c r="A624" i="33" s="1"/>
  <c r="M700" i="33"/>
  <c r="A700" i="33" s="1"/>
  <c r="A813" i="33"/>
  <c r="D896" i="33"/>
  <c r="A909" i="33"/>
  <c r="M937" i="33"/>
  <c r="A937" i="33" s="1"/>
  <c r="M928" i="33"/>
  <c r="A928" i="33" s="1"/>
  <c r="G928" i="33"/>
  <c r="A920" i="33"/>
  <c r="A921" i="33"/>
  <c r="A919" i="33"/>
  <c r="G921" i="33"/>
  <c r="G917" i="33"/>
  <c r="A916" i="33"/>
  <c r="G916" i="33"/>
  <c r="A907" i="33"/>
  <c r="G909" i="33"/>
  <c r="G905" i="33"/>
  <c r="M904" i="33"/>
  <c r="A904" i="33" s="1"/>
  <c r="M895" i="33"/>
  <c r="A895" i="33" s="1"/>
  <c r="A894" i="33"/>
  <c r="A818" i="33"/>
  <c r="M69" i="33"/>
  <c r="A69" i="33" s="1"/>
  <c r="M752" i="33"/>
  <c r="A745" i="33"/>
  <c r="M777" i="33"/>
  <c r="A777" i="33" s="1"/>
  <c r="M862" i="33"/>
  <c r="A862" i="33" s="1"/>
  <c r="M87" i="33"/>
  <c r="A87" i="33" s="1"/>
  <c r="M321" i="33"/>
  <c r="A321" i="33" s="1"/>
  <c r="M753" i="33"/>
  <c r="A753" i="33" s="1"/>
  <c r="M728" i="33"/>
  <c r="A728" i="33" s="1"/>
  <c r="M727" i="33"/>
  <c r="A727" i="33" s="1"/>
  <c r="M819" i="33"/>
  <c r="A819" i="33" s="1"/>
  <c r="A867" i="33"/>
  <c r="M48" i="33"/>
  <c r="A48" i="33" s="1"/>
  <c r="M228" i="33"/>
  <c r="M747" i="33"/>
  <c r="A747" i="33" s="1"/>
  <c r="A744" i="33"/>
  <c r="M461" i="33"/>
  <c r="A461" i="33" s="1"/>
  <c r="M550" i="33"/>
  <c r="M627" i="33"/>
  <c r="A627" i="33" s="1"/>
  <c r="M615" i="33"/>
  <c r="M764" i="33"/>
  <c r="A764" i="33" s="1"/>
  <c r="M763" i="33"/>
  <c r="A763" i="33" s="1"/>
  <c r="A757" i="33"/>
  <c r="A756" i="33"/>
  <c r="M729" i="33"/>
  <c r="A729" i="33" s="1"/>
  <c r="M797" i="33"/>
  <c r="A797" i="33" s="1"/>
  <c r="A725" i="33"/>
  <c r="A720" i="33"/>
  <c r="M796" i="33"/>
  <c r="A796" i="33" s="1"/>
  <c r="A838" i="33"/>
  <c r="M830" i="33"/>
  <c r="A822" i="33"/>
  <c r="A807" i="33"/>
  <c r="A888" i="33"/>
  <c r="M39" i="33"/>
  <c r="M32" i="33"/>
  <c r="A32" i="33" s="1"/>
  <c r="M15" i="33"/>
  <c r="A15" i="33" s="1"/>
  <c r="M224" i="33"/>
  <c r="M299" i="33"/>
  <c r="M371" i="33"/>
  <c r="A371" i="33" s="1"/>
  <c r="M583" i="33"/>
  <c r="M636" i="33"/>
  <c r="A636" i="33" s="1"/>
  <c r="M701" i="33"/>
  <c r="A701" i="33" s="1"/>
  <c r="M676" i="33"/>
  <c r="A676" i="33" s="1"/>
  <c r="M817" i="33"/>
  <c r="A817" i="33" s="1"/>
  <c r="A815" i="33"/>
  <c r="A814" i="33"/>
  <c r="M858" i="33"/>
  <c r="A858" i="33" s="1"/>
  <c r="M795" i="33"/>
  <c r="A789" i="33"/>
  <c r="M776" i="33"/>
  <c r="M845" i="33"/>
  <c r="A845" i="33" s="1"/>
  <c r="A839" i="33"/>
  <c r="M829" i="33"/>
  <c r="A827" i="33"/>
  <c r="M868" i="33"/>
  <c r="A868" i="33" s="1"/>
  <c r="M52" i="33"/>
  <c r="A52" i="33" s="1"/>
  <c r="M11" i="33"/>
  <c r="M199" i="33"/>
  <c r="M452" i="33"/>
  <c r="A452" i="33" s="1"/>
  <c r="A518" i="33"/>
  <c r="A741" i="33"/>
  <c r="A776" i="33"/>
  <c r="A835" i="33"/>
  <c r="G888" i="33"/>
  <c r="A887" i="33"/>
  <c r="A878" i="33"/>
  <c r="A861" i="33"/>
  <c r="A859" i="33"/>
  <c r="A873" i="33"/>
  <c r="A857" i="33"/>
  <c r="A860" i="33"/>
  <c r="A852" i="33"/>
  <c r="A829" i="33"/>
  <c r="A837" i="33"/>
  <c r="A830" i="33"/>
  <c r="A821" i="33"/>
  <c r="A828" i="33"/>
  <c r="A820" i="33"/>
  <c r="A816" i="33"/>
  <c r="A844" i="33"/>
  <c r="A836" i="33"/>
  <c r="A808" i="33"/>
  <c r="G838" i="33"/>
  <c r="G830" i="33"/>
  <c r="G822" i="33"/>
  <c r="G818" i="33"/>
  <c r="G814" i="33"/>
  <c r="G806" i="33"/>
  <c r="A805" i="33"/>
  <c r="A783" i="33"/>
  <c r="A795" i="33"/>
  <c r="A784" i="33"/>
  <c r="A794" i="33"/>
  <c r="A798" i="33"/>
  <c r="A778" i="33"/>
  <c r="G796" i="33"/>
  <c r="G784" i="33"/>
  <c r="G776" i="33"/>
  <c r="M771" i="33"/>
  <c r="A771" i="33" s="1"/>
  <c r="A755" i="33"/>
  <c r="A752" i="33"/>
  <c r="A740" i="33"/>
  <c r="A731" i="33"/>
  <c r="A742" i="33"/>
  <c r="A734" i="33"/>
  <c r="A726" i="33"/>
  <c r="A762" i="33"/>
  <c r="A754" i="33"/>
  <c r="A746" i="33"/>
  <c r="A730" i="33"/>
  <c r="G764" i="33"/>
  <c r="G756" i="33"/>
  <c r="G752" i="33"/>
  <c r="G744" i="33"/>
  <c r="G740" i="33"/>
  <c r="G732" i="33"/>
  <c r="G728" i="33"/>
  <c r="G720" i="33"/>
  <c r="A719" i="33"/>
  <c r="M259" i="33"/>
  <c r="A259" i="33" s="1"/>
  <c r="M308" i="33"/>
  <c r="A308" i="33" s="1"/>
  <c r="M683" i="33"/>
  <c r="A683" i="33" s="1"/>
  <c r="M250" i="33"/>
  <c r="M273" i="33"/>
  <c r="A273" i="33" s="1"/>
  <c r="M242" i="33"/>
  <c r="A242" i="33" s="1"/>
  <c r="M332" i="33"/>
  <c r="M489" i="33"/>
  <c r="M600" i="33"/>
  <c r="M669" i="33"/>
  <c r="A669" i="33" s="1"/>
  <c r="A712" i="33"/>
  <c r="M692" i="33"/>
  <c r="M682" i="33"/>
  <c r="A682" i="33" s="1"/>
  <c r="M138" i="33"/>
  <c r="M137" i="33"/>
  <c r="M40" i="33"/>
  <c r="A40" i="33" s="1"/>
  <c r="M122" i="33"/>
  <c r="A122" i="33" s="1"/>
  <c r="M231" i="33"/>
  <c r="A231" i="33" s="1"/>
  <c r="M230" i="33"/>
  <c r="M219" i="33"/>
  <c r="M348" i="33"/>
  <c r="A348" i="33" s="1"/>
  <c r="M485" i="33"/>
  <c r="A485" i="33" s="1"/>
  <c r="M484" i="33"/>
  <c r="M456" i="33"/>
  <c r="A456" i="33" s="1"/>
  <c r="M455" i="33"/>
  <c r="A455" i="33" s="1"/>
  <c r="M580" i="33"/>
  <c r="A580" i="33" s="1"/>
  <c r="M554" i="33"/>
  <c r="A554" i="33" s="1"/>
  <c r="M512" i="33"/>
  <c r="A512" i="33" s="1"/>
  <c r="M643" i="33"/>
  <c r="A643" i="33" s="1"/>
  <c r="M601" i="33"/>
  <c r="A601" i="33" s="1"/>
  <c r="M710" i="33"/>
  <c r="M693" i="33"/>
  <c r="A693" i="33" s="1"/>
  <c r="A472" i="33"/>
  <c r="M468" i="33"/>
  <c r="A468" i="33" s="1"/>
  <c r="M578" i="33"/>
  <c r="M656" i="33"/>
  <c r="M702" i="33"/>
  <c r="A699" i="33"/>
  <c r="M678" i="33"/>
  <c r="A671" i="33"/>
  <c r="M125" i="33"/>
  <c r="A125" i="33" s="1"/>
  <c r="M108" i="33"/>
  <c r="A145" i="33"/>
  <c r="M341" i="33"/>
  <c r="A341" i="33" s="1"/>
  <c r="M477" i="33"/>
  <c r="M538" i="33"/>
  <c r="M527" i="33"/>
  <c r="A527" i="33" s="1"/>
  <c r="M515" i="33"/>
  <c r="A515" i="33" s="1"/>
  <c r="M513" i="33"/>
  <c r="M647" i="33"/>
  <c r="M645" i="33"/>
  <c r="A645" i="33" s="1"/>
  <c r="M617" i="33"/>
  <c r="A617" i="33" s="1"/>
  <c r="M612" i="33"/>
  <c r="M711" i="33"/>
  <c r="M698" i="33"/>
  <c r="A698" i="33" s="1"/>
  <c r="M680" i="33"/>
  <c r="A680" i="33" s="1"/>
  <c r="A711" i="33"/>
  <c r="M134" i="33"/>
  <c r="A134" i="33" s="1"/>
  <c r="M113" i="33"/>
  <c r="A113" i="33" s="1"/>
  <c r="M90" i="33"/>
  <c r="A90" i="33" s="1"/>
  <c r="M25" i="33"/>
  <c r="M24" i="33"/>
  <c r="A24" i="33" s="1"/>
  <c r="M173" i="33"/>
  <c r="A173" i="33" s="1"/>
  <c r="A160" i="33"/>
  <c r="M679" i="33"/>
  <c r="A679" i="33" s="1"/>
  <c r="M133" i="33"/>
  <c r="A133" i="33" s="1"/>
  <c r="M100" i="33"/>
  <c r="A100" i="33" s="1"/>
  <c r="M99" i="33"/>
  <c r="A99" i="33" s="1"/>
  <c r="M71" i="33"/>
  <c r="A71" i="33" s="1"/>
  <c r="M51" i="33"/>
  <c r="A51" i="33" s="1"/>
  <c r="A43" i="33"/>
  <c r="A39" i="33"/>
  <c r="M23" i="33"/>
  <c r="A23" i="33" s="1"/>
  <c r="M235" i="33"/>
  <c r="A235" i="33" s="1"/>
  <c r="M333" i="33"/>
  <c r="A333" i="33" s="1"/>
  <c r="M29" i="33"/>
  <c r="A29" i="33" s="1"/>
  <c r="M191" i="33"/>
  <c r="M152" i="33"/>
  <c r="M97" i="33"/>
  <c r="A97" i="33" s="1"/>
  <c r="M84" i="33"/>
  <c r="A84" i="33" s="1"/>
  <c r="M77" i="33"/>
  <c r="A77" i="33" s="1"/>
  <c r="M60" i="33"/>
  <c r="A60" i="33" s="1"/>
  <c r="M31" i="33"/>
  <c r="A31" i="33" s="1"/>
  <c r="A11" i="33"/>
  <c r="A230" i="33"/>
  <c r="A223" i="33"/>
  <c r="M193" i="33"/>
  <c r="A193" i="33" s="1"/>
  <c r="M176" i="33"/>
  <c r="A176" i="33" s="1"/>
  <c r="A304" i="33"/>
  <c r="M280" i="33"/>
  <c r="A280" i="33" s="1"/>
  <c r="M415" i="33"/>
  <c r="A415" i="33" s="1"/>
  <c r="A538" i="33"/>
  <c r="M531" i="33"/>
  <c r="A531" i="33" s="1"/>
  <c r="M639" i="33"/>
  <c r="A639" i="33" s="1"/>
  <c r="M121" i="33"/>
  <c r="A121" i="33" s="1"/>
  <c r="M252" i="33"/>
  <c r="A252" i="33" s="1"/>
  <c r="M241" i="33"/>
  <c r="M203" i="33"/>
  <c r="M197" i="33"/>
  <c r="A197" i="33" s="1"/>
  <c r="A175" i="33"/>
  <c r="M156" i="33"/>
  <c r="M149" i="33"/>
  <c r="A149" i="33" s="1"/>
  <c r="M357" i="33"/>
  <c r="A357" i="33" s="1"/>
  <c r="M356" i="33"/>
  <c r="A356" i="33" s="1"/>
  <c r="M352" i="33"/>
  <c r="A352" i="33" s="1"/>
  <c r="M329" i="33"/>
  <c r="A329" i="33" s="1"/>
  <c r="M320" i="33"/>
  <c r="A320" i="33" s="1"/>
  <c r="M269" i="33"/>
  <c r="A269" i="33" s="1"/>
  <c r="M403" i="33"/>
  <c r="A403" i="33" s="1"/>
  <c r="A484" i="33"/>
  <c r="A578" i="33"/>
  <c r="A550" i="33"/>
  <c r="A614" i="33"/>
  <c r="M687" i="33"/>
  <c r="A687" i="33" s="1"/>
  <c r="M201" i="33"/>
  <c r="A201" i="33" s="1"/>
  <c r="M180" i="33"/>
  <c r="A180" i="33" s="1"/>
  <c r="M179" i="33"/>
  <c r="M174" i="33"/>
  <c r="A174" i="33" s="1"/>
  <c r="M153" i="33"/>
  <c r="M336" i="33"/>
  <c r="A336" i="33" s="1"/>
  <c r="M310" i="33"/>
  <c r="M400" i="33"/>
  <c r="A400" i="33" s="1"/>
  <c r="A496" i="33"/>
  <c r="M582" i="33"/>
  <c r="A534" i="33"/>
  <c r="M661" i="33"/>
  <c r="A661" i="33" s="1"/>
  <c r="M640" i="33"/>
  <c r="A640" i="33" s="1"/>
  <c r="A631" i="33"/>
  <c r="M686" i="33"/>
  <c r="A686" i="33" s="1"/>
  <c r="M685" i="33"/>
  <c r="A685" i="33" s="1"/>
  <c r="M417" i="33"/>
  <c r="A417" i="33" s="1"/>
  <c r="M410" i="33"/>
  <c r="M388" i="33"/>
  <c r="M504" i="33"/>
  <c r="A504" i="33" s="1"/>
  <c r="M503" i="33"/>
  <c r="A503" i="33" s="1"/>
  <c r="M501" i="33"/>
  <c r="A501" i="33" s="1"/>
  <c r="M488" i="33"/>
  <c r="M476" i="33"/>
  <c r="M567" i="33"/>
  <c r="A567" i="33" s="1"/>
  <c r="M566" i="33"/>
  <c r="A566" i="33" s="1"/>
  <c r="M623" i="33"/>
  <c r="M618" i="33"/>
  <c r="A618" i="33" s="1"/>
  <c r="M613" i="33"/>
  <c r="A613" i="33" s="1"/>
  <c r="M606" i="33"/>
  <c r="A606" i="33" s="1"/>
  <c r="M340" i="33"/>
  <c r="M313" i="33"/>
  <c r="A313" i="33" s="1"/>
  <c r="M312" i="33"/>
  <c r="A312" i="33" s="1"/>
  <c r="M309" i="33"/>
  <c r="A309" i="33" s="1"/>
  <c r="M298" i="33"/>
  <c r="M419" i="33"/>
  <c r="A419" i="33" s="1"/>
  <c r="M418" i="33"/>
  <c r="A418" i="33" s="1"/>
  <c r="M411" i="33"/>
  <c r="A411" i="33" s="1"/>
  <c r="M380" i="33"/>
  <c r="M379" i="33"/>
  <c r="A379" i="33" s="1"/>
  <c r="M454" i="33"/>
  <c r="M441" i="33"/>
  <c r="A441" i="33" s="1"/>
  <c r="M579" i="33"/>
  <c r="M563" i="33"/>
  <c r="A563" i="33" s="1"/>
  <c r="M536" i="33"/>
  <c r="A536" i="33" s="1"/>
  <c r="M532" i="33"/>
  <c r="A532" i="33" s="1"/>
  <c r="M629" i="33"/>
  <c r="A703" i="33"/>
  <c r="M670" i="33"/>
  <c r="A670" i="33" s="1"/>
  <c r="A710" i="33"/>
  <c r="A702" i="33"/>
  <c r="A681" i="33"/>
  <c r="A678" i="33"/>
  <c r="A709" i="33"/>
  <c r="A684" i="33"/>
  <c r="A708" i="33"/>
  <c r="A692" i="33"/>
  <c r="G711" i="33"/>
  <c r="G702" i="33"/>
  <c r="G698" i="33"/>
  <c r="G686" i="33"/>
  <c r="G682" i="33"/>
  <c r="G678" i="33"/>
  <c r="G670" i="33"/>
  <c r="D328" i="33"/>
  <c r="A328" i="33"/>
  <c r="D580" i="33"/>
  <c r="M130" i="33"/>
  <c r="A130" i="33" s="1"/>
  <c r="A123" i="33"/>
  <c r="A95" i="33"/>
  <c r="M47" i="33"/>
  <c r="A47" i="33" s="1"/>
  <c r="M20" i="33"/>
  <c r="A20" i="33" s="1"/>
  <c r="M253" i="33"/>
  <c r="A253" i="33" s="1"/>
  <c r="M213" i="33"/>
  <c r="A213" i="33" s="1"/>
  <c r="A164" i="33"/>
  <c r="M266" i="33"/>
  <c r="A266" i="33" s="1"/>
  <c r="M126" i="33"/>
  <c r="A126" i="33" s="1"/>
  <c r="A112" i="33"/>
  <c r="M76" i="33"/>
  <c r="A76" i="33" s="1"/>
  <c r="M44" i="33"/>
  <c r="A44" i="33" s="1"/>
  <c r="A28" i="33"/>
  <c r="M16" i="33"/>
  <c r="A16" i="33" s="1"/>
  <c r="A255" i="33"/>
  <c r="M236" i="33"/>
  <c r="A236" i="33" s="1"/>
  <c r="M225" i="33"/>
  <c r="A225" i="33" s="1"/>
  <c r="M195" i="33"/>
  <c r="A195" i="33" s="1"/>
  <c r="A191" i="33"/>
  <c r="D171" i="33"/>
  <c r="M151" i="33"/>
  <c r="A151" i="33" s="1"/>
  <c r="M148" i="33"/>
  <c r="A148" i="33" s="1"/>
  <c r="D356" i="33"/>
  <c r="A340" i="33"/>
  <c r="M339" i="33"/>
  <c r="A339" i="33" s="1"/>
  <c r="M338" i="33"/>
  <c r="A338" i="33" s="1"/>
  <c r="A244" i="33"/>
  <c r="D207" i="33"/>
  <c r="A207" i="33"/>
  <c r="A491" i="33"/>
  <c r="D491" i="33"/>
  <c r="M72" i="33"/>
  <c r="A72" i="33" s="1"/>
  <c r="A250" i="33"/>
  <c r="M239" i="33"/>
  <c r="A239" i="33" s="1"/>
  <c r="A147" i="33"/>
  <c r="A138" i="33"/>
  <c r="A137" i="33"/>
  <c r="A129" i="33"/>
  <c r="A115" i="33"/>
  <c r="D115" i="33"/>
  <c r="A109" i="33"/>
  <c r="A104" i="33"/>
  <c r="A79" i="33"/>
  <c r="A19" i="33"/>
  <c r="D244" i="33"/>
  <c r="A238" i="33"/>
  <c r="A228" i="33"/>
  <c r="D179" i="33"/>
  <c r="A179" i="33"/>
  <c r="A156" i="33"/>
  <c r="D332" i="33"/>
  <c r="A332" i="33"/>
  <c r="A296" i="33"/>
  <c r="D288" i="33"/>
  <c r="A288" i="33"/>
  <c r="A430" i="33"/>
  <c r="A366" i="33"/>
  <c r="D536" i="33"/>
  <c r="M397" i="33"/>
  <c r="A397" i="33" s="1"/>
  <c r="A395" i="33"/>
  <c r="M483" i="33"/>
  <c r="A483" i="33" s="1"/>
  <c r="M478" i="33"/>
  <c r="A478" i="33" s="1"/>
  <c r="M598" i="33"/>
  <c r="A598" i="33" s="1"/>
  <c r="M597" i="33"/>
  <c r="A595" i="33"/>
  <c r="A594" i="33"/>
  <c r="A136" i="33"/>
  <c r="M135" i="33"/>
  <c r="A135" i="33" s="1"/>
  <c r="M132" i="33"/>
  <c r="A132" i="33" s="1"/>
  <c r="M131" i="33"/>
  <c r="A131" i="33" s="1"/>
  <c r="M128" i="33"/>
  <c r="A128" i="33" s="1"/>
  <c r="M127" i="33"/>
  <c r="A127" i="33" s="1"/>
  <c r="M124" i="33"/>
  <c r="A124" i="33" s="1"/>
  <c r="M111" i="33"/>
  <c r="A111" i="33" s="1"/>
  <c r="A108" i="33"/>
  <c r="A103" i="33"/>
  <c r="A101" i="33"/>
  <c r="M89" i="33"/>
  <c r="A89" i="33" s="1"/>
  <c r="M86" i="33"/>
  <c r="A86" i="33" s="1"/>
  <c r="A83" i="33"/>
  <c r="A75" i="33"/>
  <c r="A67" i="33"/>
  <c r="M65" i="33"/>
  <c r="A65" i="33" s="1"/>
  <c r="A46" i="33"/>
  <c r="M45" i="33"/>
  <c r="A45" i="33" s="1"/>
  <c r="M21" i="33"/>
  <c r="A21" i="33" s="1"/>
  <c r="M9" i="33"/>
  <c r="A9" i="33" s="1"/>
  <c r="M240" i="33"/>
  <c r="A240" i="33" s="1"/>
  <c r="M227" i="33"/>
  <c r="A227" i="33" s="1"/>
  <c r="A220" i="33"/>
  <c r="A212" i="33"/>
  <c r="M182" i="33"/>
  <c r="A182" i="33" s="1"/>
  <c r="M163" i="33"/>
  <c r="A163" i="33" s="1"/>
  <c r="M161" i="33"/>
  <c r="A161" i="33" s="1"/>
  <c r="M159" i="33"/>
  <c r="A159" i="33" s="1"/>
  <c r="M157" i="33"/>
  <c r="A157" i="33" s="1"/>
  <c r="M155" i="33"/>
  <c r="A155" i="33" s="1"/>
  <c r="M358" i="33"/>
  <c r="A358" i="33" s="1"/>
  <c r="M334" i="33"/>
  <c r="A334" i="33" s="1"/>
  <c r="A316" i="33"/>
  <c r="M292" i="33"/>
  <c r="A292" i="33" s="1"/>
  <c r="A276" i="33"/>
  <c r="M274" i="33"/>
  <c r="A274" i="33" s="1"/>
  <c r="A272" i="33"/>
  <c r="A429" i="33"/>
  <c r="D429" i="33"/>
  <c r="M416" i="33"/>
  <c r="A416" i="33" s="1"/>
  <c r="M387" i="33"/>
  <c r="A387" i="33" s="1"/>
  <c r="M378" i="33"/>
  <c r="M373" i="33"/>
  <c r="A373" i="33" s="1"/>
  <c r="A498" i="33"/>
  <c r="D498" i="33"/>
  <c r="M497" i="33"/>
  <c r="A497" i="33" s="1"/>
  <c r="M487" i="33"/>
  <c r="A487" i="33" s="1"/>
  <c r="M486" i="33"/>
  <c r="M475" i="33"/>
  <c r="A475" i="33" s="1"/>
  <c r="M474" i="33"/>
  <c r="A474" i="33" s="1"/>
  <c r="A447" i="33"/>
  <c r="A564" i="33"/>
  <c r="D564" i="33"/>
  <c r="A537" i="33"/>
  <c r="D537" i="33"/>
  <c r="M616" i="33"/>
  <c r="A616" i="33" s="1"/>
  <c r="M398" i="33"/>
  <c r="A398" i="33" s="1"/>
  <c r="A562" i="33"/>
  <c r="A615" i="33"/>
  <c r="A116" i="33"/>
  <c r="M107" i="33"/>
  <c r="A107" i="33" s="1"/>
  <c r="M105" i="33"/>
  <c r="A105" i="33" s="1"/>
  <c r="M85" i="33"/>
  <c r="A85" i="33" s="1"/>
  <c r="A81" i="33"/>
  <c r="A55" i="33"/>
  <c r="M53" i="33"/>
  <c r="A53" i="33" s="1"/>
  <c r="M49" i="33"/>
  <c r="A49" i="33" s="1"/>
  <c r="M33" i="33"/>
  <c r="A27" i="33"/>
  <c r="A232" i="33"/>
  <c r="A226" i="33"/>
  <c r="A204" i="33"/>
  <c r="A200" i="33"/>
  <c r="A196" i="33"/>
  <c r="M190" i="33"/>
  <c r="A190" i="33" s="1"/>
  <c r="M185" i="33"/>
  <c r="A185" i="33" s="1"/>
  <c r="A183" i="33"/>
  <c r="M178" i="33"/>
  <c r="A178" i="33" s="1"/>
  <c r="M177" i="33"/>
  <c r="A177" i="33" s="1"/>
  <c r="M170" i="33"/>
  <c r="A170" i="33" s="1"/>
  <c r="A152" i="33"/>
  <c r="M146" i="33"/>
  <c r="A146" i="33" s="1"/>
  <c r="M355" i="33"/>
  <c r="A355" i="33" s="1"/>
  <c r="M354" i="33"/>
  <c r="M346" i="33"/>
  <c r="A346" i="33" s="1"/>
  <c r="M326" i="33"/>
  <c r="A326" i="33" s="1"/>
  <c r="M268" i="33"/>
  <c r="A268" i="33" s="1"/>
  <c r="M399" i="33"/>
  <c r="A399" i="33" s="1"/>
  <c r="M386" i="33"/>
  <c r="A386" i="33" s="1"/>
  <c r="M385" i="33"/>
  <c r="A385" i="33" s="1"/>
  <c r="A383" i="33"/>
  <c r="M367" i="33"/>
  <c r="A367" i="33" s="1"/>
  <c r="M500" i="33"/>
  <c r="A500" i="33" s="1"/>
  <c r="A488" i="33"/>
  <c r="A476" i="33"/>
  <c r="D512" i="33"/>
  <c r="M294" i="33"/>
  <c r="A294" i="33" s="1"/>
  <c r="M271" i="33"/>
  <c r="A271" i="33" s="1"/>
  <c r="M270" i="33"/>
  <c r="A270" i="33" s="1"/>
  <c r="A267" i="33"/>
  <c r="M365" i="33"/>
  <c r="A365" i="33" s="1"/>
  <c r="A413" i="33"/>
  <c r="A410" i="33"/>
  <c r="M402" i="33"/>
  <c r="M401" i="33"/>
  <c r="A401" i="33" s="1"/>
  <c r="M394" i="33"/>
  <c r="A394" i="33" s="1"/>
  <c r="M393" i="33"/>
  <c r="M382" i="33"/>
  <c r="A382" i="33" s="1"/>
  <c r="M381" i="33"/>
  <c r="A381" i="33" s="1"/>
  <c r="A378" i="33"/>
  <c r="M370" i="33"/>
  <c r="M369" i="33"/>
  <c r="A369" i="33" s="1"/>
  <c r="A502" i="33"/>
  <c r="A477" i="33"/>
  <c r="M469" i="33"/>
  <c r="A469" i="33" s="1"/>
  <c r="A453" i="33"/>
  <c r="M511" i="33"/>
  <c r="A511" i="33" s="1"/>
  <c r="A573" i="33"/>
  <c r="M551" i="33"/>
  <c r="A551" i="33" s="1"/>
  <c r="A546" i="33"/>
  <c r="A530" i="33"/>
  <c r="M657" i="33"/>
  <c r="A657" i="33" s="1"/>
  <c r="A655" i="33"/>
  <c r="A623" i="33"/>
  <c r="M610" i="33"/>
  <c r="A610" i="33" s="1"/>
  <c r="M609" i="33"/>
  <c r="A609" i="33" s="1"/>
  <c r="A607" i="33"/>
  <c r="M426" i="33"/>
  <c r="A426" i="33" s="1"/>
  <c r="M425" i="33"/>
  <c r="A425" i="33" s="1"/>
  <c r="M414" i="33"/>
  <c r="A414" i="33" s="1"/>
  <c r="M499" i="33"/>
  <c r="A499" i="33" s="1"/>
  <c r="A490" i="33"/>
  <c r="M473" i="33"/>
  <c r="A473" i="33" s="1"/>
  <c r="A466" i="33"/>
  <c r="A460" i="33"/>
  <c r="A584" i="33"/>
  <c r="A582" i="33"/>
  <c r="A571" i="33"/>
  <c r="M555" i="33"/>
  <c r="A529" i="33"/>
  <c r="A520" i="33"/>
  <c r="D520" i="33"/>
  <c r="A519" i="33"/>
  <c r="A516" i="33"/>
  <c r="A514" i="33"/>
  <c r="A649" i="33"/>
  <c r="A647" i="33"/>
  <c r="M628" i="33"/>
  <c r="A628" i="33" s="1"/>
  <c r="M599" i="33"/>
  <c r="A599" i="33" s="1"/>
  <c r="M443" i="33"/>
  <c r="M442" i="33"/>
  <c r="A442" i="33" s="1"/>
  <c r="A583" i="33"/>
  <c r="A579" i="33"/>
  <c r="M569" i="33"/>
  <c r="A569" i="33" s="1"/>
  <c r="M568" i="33"/>
  <c r="M565" i="33"/>
  <c r="A565" i="33" s="1"/>
  <c r="A535" i="33"/>
  <c r="M521" i="33"/>
  <c r="A521" i="33" s="1"/>
  <c r="A662" i="33"/>
  <c r="A660" i="33"/>
  <c r="A654" i="33"/>
  <c r="A646" i="33"/>
  <c r="M642" i="33"/>
  <c r="A642" i="33" s="1"/>
  <c r="M641" i="33"/>
  <c r="A641" i="33" s="1"/>
  <c r="A637" i="33"/>
  <c r="M626" i="33"/>
  <c r="M625" i="33"/>
  <c r="M471" i="33"/>
  <c r="A471" i="33" s="1"/>
  <c r="M470" i="33"/>
  <c r="M467" i="33"/>
  <c r="A446" i="33"/>
  <c r="A444" i="33"/>
  <c r="A440" i="33"/>
  <c r="A439" i="33"/>
  <c r="M438" i="33"/>
  <c r="A438" i="33" s="1"/>
  <c r="A586" i="33"/>
  <c r="A585" i="33"/>
  <c r="A572" i="33"/>
  <c r="A570" i="33"/>
  <c r="M557" i="33"/>
  <c r="A557" i="33" s="1"/>
  <c r="M556" i="33"/>
  <c r="A556" i="33" s="1"/>
  <c r="M553" i="33"/>
  <c r="A553" i="33" s="1"/>
  <c r="M552" i="33"/>
  <c r="A552" i="33" s="1"/>
  <c r="M549" i="33"/>
  <c r="A549" i="33" s="1"/>
  <c r="M548" i="33"/>
  <c r="M541" i="33"/>
  <c r="M540" i="33"/>
  <c r="A540" i="33" s="1"/>
  <c r="A528" i="33"/>
  <c r="A526" i="33"/>
  <c r="M517" i="33"/>
  <c r="A658" i="33"/>
  <c r="A659" i="33"/>
  <c r="A638" i="33"/>
  <c r="A611" i="33"/>
  <c r="A597" i="33"/>
  <c r="A629" i="33"/>
  <c r="A626" i="33"/>
  <c r="A625" i="33"/>
  <c r="A656" i="33"/>
  <c r="A648" i="33"/>
  <c r="A612" i="33"/>
  <c r="A596" i="33"/>
  <c r="A644" i="33"/>
  <c r="A600" i="33"/>
  <c r="G658" i="33"/>
  <c r="G659" i="33"/>
  <c r="G654" i="33"/>
  <c r="G646" i="33"/>
  <c r="G642" i="33"/>
  <c r="G638" i="33"/>
  <c r="G630" i="33"/>
  <c r="G626" i="33"/>
  <c r="G618" i="33"/>
  <c r="G614" i="33"/>
  <c r="G610" i="33"/>
  <c r="G606" i="33"/>
  <c r="G598" i="33"/>
  <c r="G594" i="33"/>
  <c r="M593" i="33"/>
  <c r="A593" i="33" s="1"/>
  <c r="D593" i="33"/>
  <c r="A568" i="33"/>
  <c r="A541" i="33"/>
  <c r="A517" i="33"/>
  <c r="A581" i="33"/>
  <c r="A548" i="33"/>
  <c r="A533" i="33"/>
  <c r="A513" i="33"/>
  <c r="A555" i="33"/>
  <c r="A547" i="33"/>
  <c r="A539" i="33"/>
  <c r="D583" i="33"/>
  <c r="D579" i="33"/>
  <c r="D571" i="33"/>
  <c r="D535" i="33"/>
  <c r="D531" i="33"/>
  <c r="D527" i="33"/>
  <c r="D519" i="33"/>
  <c r="D515" i="33"/>
  <c r="A458" i="33"/>
  <c r="A454" i="33"/>
  <c r="A443" i="33"/>
  <c r="A467" i="33"/>
  <c r="A486" i="33"/>
  <c r="A470" i="33"/>
  <c r="A459" i="33"/>
  <c r="A489" i="33"/>
  <c r="A457" i="33"/>
  <c r="A445" i="33"/>
  <c r="D501" i="33"/>
  <c r="D477" i="33"/>
  <c r="D453" i="33"/>
  <c r="D441" i="33"/>
  <c r="M437" i="33"/>
  <c r="A437" i="33" s="1"/>
  <c r="A393" i="33"/>
  <c r="A409" i="33"/>
  <c r="A402" i="33"/>
  <c r="A370" i="33"/>
  <c r="A428" i="33"/>
  <c r="A408" i="33"/>
  <c r="A384" i="33"/>
  <c r="A380" i="33"/>
  <c r="A372" i="33"/>
  <c r="A420" i="33"/>
  <c r="A412" i="33"/>
  <c r="A396" i="33"/>
  <c r="A388" i="33"/>
  <c r="A368" i="33"/>
  <c r="G430" i="33"/>
  <c r="G426" i="33"/>
  <c r="G418" i="33"/>
  <c r="G414" i="33"/>
  <c r="G410" i="33"/>
  <c r="G402" i="33"/>
  <c r="G398" i="33"/>
  <c r="G394" i="33"/>
  <c r="G386" i="33"/>
  <c r="G382" i="33"/>
  <c r="G378" i="33"/>
  <c r="G370" i="33"/>
  <c r="G366" i="33"/>
  <c r="A354" i="33"/>
  <c r="G331" i="33"/>
  <c r="D329" i="33"/>
  <c r="G327" i="33"/>
  <c r="A298" i="33"/>
  <c r="G291" i="33"/>
  <c r="D277" i="33"/>
  <c r="A277" i="33"/>
  <c r="G275" i="33"/>
  <c r="D353" i="33"/>
  <c r="A353" i="33"/>
  <c r="A350" i="33"/>
  <c r="D337" i="33"/>
  <c r="A337" i="33"/>
  <c r="G335" i="33"/>
  <c r="M315" i="33"/>
  <c r="A315" i="33" s="1"/>
  <c r="A306" i="33"/>
  <c r="D297" i="33"/>
  <c r="A297" i="33"/>
  <c r="A287" i="33"/>
  <c r="G287" i="33"/>
  <c r="A347" i="33"/>
  <c r="G347" i="33"/>
  <c r="M335" i="33"/>
  <c r="A335" i="33" s="1"/>
  <c r="A330" i="33"/>
  <c r="D321" i="33"/>
  <c r="G319" i="33"/>
  <c r="D317" i="33"/>
  <c r="A317" i="33"/>
  <c r="G315" i="33"/>
  <c r="D313" i="33"/>
  <c r="G311" i="33"/>
  <c r="A307" i="33"/>
  <c r="G307" i="33"/>
  <c r="M295" i="33"/>
  <c r="A295" i="33" s="1"/>
  <c r="A290" i="33"/>
  <c r="M279" i="33"/>
  <c r="A279" i="33" s="1"/>
  <c r="A278" i="33"/>
  <c r="D273" i="33"/>
  <c r="D333" i="33"/>
  <c r="D293" i="33"/>
  <c r="D289" i="33"/>
  <c r="A289" i="33"/>
  <c r="A282" i="33"/>
  <c r="M319" i="33"/>
  <c r="A319" i="33" s="1"/>
  <c r="M311" i="33"/>
  <c r="A311" i="33" s="1"/>
  <c r="A310" i="33"/>
  <c r="G295" i="33"/>
  <c r="D281" i="33"/>
  <c r="A281" i="33"/>
  <c r="G279" i="33"/>
  <c r="D357" i="33"/>
  <c r="G355" i="33"/>
  <c r="A351" i="33"/>
  <c r="G351" i="33"/>
  <c r="D349" i="33"/>
  <c r="A349" i="33"/>
  <c r="D341" i="33"/>
  <c r="G339" i="33"/>
  <c r="M331" i="33"/>
  <c r="A331" i="33" s="1"/>
  <c r="M327" i="33"/>
  <c r="A327" i="33" s="1"/>
  <c r="A318" i="33"/>
  <c r="A314" i="33"/>
  <c r="D309" i="33"/>
  <c r="D305" i="33"/>
  <c r="A305" i="33"/>
  <c r="A299" i="33"/>
  <c r="G299" i="33"/>
  <c r="M291" i="33"/>
  <c r="A291" i="33" s="1"/>
  <c r="M275" i="33"/>
  <c r="A275" i="33" s="1"/>
  <c r="G271" i="33"/>
  <c r="G267" i="33"/>
  <c r="A257" i="33"/>
  <c r="D253" i="33"/>
  <c r="A249" i="33"/>
  <c r="D249" i="33"/>
  <c r="M258" i="33"/>
  <c r="A258" i="33" s="1"/>
  <c r="D251" i="33"/>
  <c r="A251" i="33"/>
  <c r="D243" i="33"/>
  <c r="A243" i="33"/>
  <c r="D239" i="33"/>
  <c r="D256" i="33"/>
  <c r="A256" i="33"/>
  <c r="A254" i="33"/>
  <c r="A241" i="33"/>
  <c r="D241" i="33"/>
  <c r="G202" i="33"/>
  <c r="G198" i="33"/>
  <c r="A154" i="33"/>
  <c r="G154" i="33"/>
  <c r="A237" i="33"/>
  <c r="M233" i="33"/>
  <c r="A233" i="33" s="1"/>
  <c r="A210" i="33"/>
  <c r="G210" i="33"/>
  <c r="G190" i="33"/>
  <c r="A208" i="33"/>
  <c r="A205" i="33"/>
  <c r="A203" i="33"/>
  <c r="M202" i="33"/>
  <c r="A202" i="33" s="1"/>
  <c r="A199" i="33"/>
  <c r="M198" i="33"/>
  <c r="A198" i="33" s="1"/>
  <c r="G178" i="33"/>
  <c r="G174" i="33"/>
  <c r="G170" i="33"/>
  <c r="A153" i="33"/>
  <c r="G218" i="33"/>
  <c r="A209" i="33"/>
  <c r="A181" i="33"/>
  <c r="M229" i="33"/>
  <c r="A229" i="33" s="1"/>
  <c r="M222" i="33"/>
  <c r="A222" i="33" s="1"/>
  <c r="A194" i="33"/>
  <c r="G194" i="33"/>
  <c r="A192" i="33"/>
  <c r="A184" i="33"/>
  <c r="G182" i="33"/>
  <c r="A169" i="33"/>
  <c r="M162" i="33"/>
  <c r="A162" i="33" s="1"/>
  <c r="M158" i="33"/>
  <c r="A158" i="33" s="1"/>
  <c r="A150" i="33"/>
  <c r="G150" i="33"/>
  <c r="G146" i="33"/>
  <c r="A221" i="33"/>
  <c r="A219" i="33"/>
  <c r="M218" i="33"/>
  <c r="A218" i="33" s="1"/>
  <c r="A211" i="33"/>
  <c r="A224" i="33"/>
  <c r="G222" i="33"/>
  <c r="D209" i="33"/>
  <c r="A206" i="33"/>
  <c r="G206" i="33"/>
  <c r="D181" i="33"/>
  <c r="D177" i="33"/>
  <c r="D173" i="33"/>
  <c r="G162" i="33"/>
  <c r="G158" i="33"/>
  <c r="M8" i="33"/>
  <c r="A8" i="33" s="1"/>
  <c r="A98" i="33"/>
  <c r="A42" i="33"/>
  <c r="A33" i="33"/>
  <c r="A25" i="33"/>
  <c r="A13" i="33"/>
  <c r="A73" i="33"/>
  <c r="A57" i="33"/>
  <c r="M30" i="33"/>
  <c r="A30" i="33" s="1"/>
  <c r="A17" i="33"/>
  <c r="M10" i="33"/>
  <c r="A10" i="33" s="1"/>
  <c r="D138" i="33"/>
  <c r="D134" i="33"/>
  <c r="A114" i="33"/>
  <c r="G111" i="33"/>
  <c r="M110" i="33"/>
  <c r="A110" i="33" s="1"/>
  <c r="G107" i="33"/>
  <c r="M106" i="33"/>
  <c r="A106" i="33" s="1"/>
  <c r="G103" i="33"/>
  <c r="M102" i="33"/>
  <c r="A102" i="33" s="1"/>
  <c r="G99" i="33"/>
  <c r="D98" i="33"/>
  <c r="D86" i="33"/>
  <c r="A68" i="33"/>
  <c r="A66" i="33"/>
  <c r="A58" i="33"/>
  <c r="A56" i="33"/>
  <c r="A54" i="33"/>
  <c r="G43" i="33"/>
  <c r="G39" i="33"/>
  <c r="M34" i="33"/>
  <c r="A34" i="33" s="1"/>
  <c r="D33" i="33"/>
  <c r="G27" i="33"/>
  <c r="M26" i="33"/>
  <c r="A26" i="33" s="1"/>
  <c r="D25" i="33"/>
  <c r="G19" i="33"/>
  <c r="M18" i="33"/>
  <c r="A18" i="33" s="1"/>
  <c r="D13" i="33"/>
  <c r="A88" i="33"/>
  <c r="A82" i="33"/>
  <c r="M78" i="33"/>
  <c r="A78" i="33" s="1"/>
  <c r="M22" i="33"/>
  <c r="A22" i="33" s="1"/>
  <c r="A80" i="33"/>
  <c r="A74" i="33"/>
  <c r="M70" i="33"/>
  <c r="A70" i="33" s="1"/>
  <c r="A50" i="33"/>
  <c r="A41" i="33"/>
  <c r="M14" i="33"/>
  <c r="A14" i="33" s="1"/>
  <c r="A12" i="33"/>
  <c r="D8" i="33"/>
  <c r="M818" i="31"/>
  <c r="M810" i="31"/>
  <c r="M795" i="31"/>
  <c r="M749" i="31"/>
  <c r="A749" i="31" s="1"/>
  <c r="M406" i="31"/>
  <c r="M388" i="31"/>
  <c r="M376" i="31"/>
  <c r="A376" i="31" s="1"/>
  <c r="M559" i="31"/>
  <c r="A559" i="31" s="1"/>
  <c r="M540" i="31"/>
  <c r="M535" i="31"/>
  <c r="M515" i="31"/>
  <c r="M491" i="31"/>
  <c r="A491" i="31" s="1"/>
  <c r="M699" i="31"/>
  <c r="M617" i="31"/>
  <c r="M601" i="31"/>
  <c r="A601" i="31" s="1"/>
  <c r="M819" i="31"/>
  <c r="M803" i="31"/>
  <c r="M793" i="31"/>
  <c r="A793" i="31" s="1"/>
  <c r="M775" i="31"/>
  <c r="M731" i="31"/>
  <c r="A731" i="31" s="1"/>
  <c r="M566" i="31"/>
  <c r="M547" i="31"/>
  <c r="M506" i="31"/>
  <c r="M693" i="31"/>
  <c r="M817" i="31"/>
  <c r="M790" i="31"/>
  <c r="M782" i="31"/>
  <c r="M321" i="31"/>
  <c r="A321" i="31" s="1"/>
  <c r="M435" i="31"/>
  <c r="A703" i="31"/>
  <c r="M815" i="31"/>
  <c r="A815" i="31" s="1"/>
  <c r="M733" i="31"/>
  <c r="M306" i="31"/>
  <c r="M247" i="31"/>
  <c r="M707" i="31"/>
  <c r="A707" i="31" s="1"/>
  <c r="M594" i="31"/>
  <c r="A594" i="31" s="1"/>
  <c r="M726" i="31"/>
  <c r="M716" i="31"/>
  <c r="A716" i="31" s="1"/>
  <c r="M227" i="31"/>
  <c r="A227" i="31" s="1"/>
  <c r="A257" i="31"/>
  <c r="M249" i="31"/>
  <c r="M248" i="31"/>
  <c r="M235" i="31"/>
  <c r="A235" i="31" s="1"/>
  <c r="M708" i="31"/>
  <c r="A692" i="31"/>
  <c r="M653" i="31"/>
  <c r="A653" i="31" s="1"/>
  <c r="M605" i="31"/>
  <c r="A605" i="31" s="1"/>
  <c r="A715" i="31"/>
  <c r="M765" i="31"/>
  <c r="A765" i="31" s="1"/>
  <c r="M742" i="31"/>
  <c r="A742" i="31" s="1"/>
  <c r="M460" i="31"/>
  <c r="A457" i="31"/>
  <c r="A526" i="31"/>
  <c r="M791" i="31"/>
  <c r="A791" i="31" s="1"/>
  <c r="M293" i="31"/>
  <c r="M278" i="31"/>
  <c r="M277" i="31"/>
  <c r="A277" i="31" s="1"/>
  <c r="M274" i="31"/>
  <c r="M273" i="31"/>
  <c r="A233" i="31"/>
  <c r="M467" i="31"/>
  <c r="A467" i="31" s="1"/>
  <c r="A465" i="31"/>
  <c r="A442" i="31"/>
  <c r="M581" i="31"/>
  <c r="A581" i="31" s="1"/>
  <c r="A510" i="31"/>
  <c r="M502" i="31"/>
  <c r="M411" i="31"/>
  <c r="M405" i="31"/>
  <c r="A405" i="31" s="1"/>
  <c r="M377" i="31"/>
  <c r="A377" i="31" s="1"/>
  <c r="M356" i="31"/>
  <c r="A335" i="31"/>
  <c r="M577" i="31"/>
  <c r="M563" i="31"/>
  <c r="A563" i="31" s="1"/>
  <c r="M530" i="31"/>
  <c r="A530" i="31" s="1"/>
  <c r="M672" i="31"/>
  <c r="M657" i="31"/>
  <c r="A657" i="31" s="1"/>
  <c r="M630" i="31"/>
  <c r="A630" i="31" s="1"/>
  <c r="M628" i="31"/>
  <c r="M592" i="31"/>
  <c r="A592" i="31" s="1"/>
  <c r="M806" i="31"/>
  <c r="A806" i="31" s="1"/>
  <c r="M787" i="31"/>
  <c r="M776" i="31"/>
  <c r="A776" i="31" s="1"/>
  <c r="M732" i="31"/>
  <c r="A732" i="31" s="1"/>
  <c r="M407" i="31"/>
  <c r="A371" i="31"/>
  <c r="M558" i="31"/>
  <c r="A558" i="31" s="1"/>
  <c r="A506" i="31"/>
  <c r="A486" i="31"/>
  <c r="A706" i="31"/>
  <c r="M636" i="31"/>
  <c r="A636" i="31" s="1"/>
  <c r="A770" i="31"/>
  <c r="D383" i="31"/>
  <c r="A383" i="31"/>
  <c r="A719" i="31"/>
  <c r="D719" i="31"/>
  <c r="A463" i="31"/>
  <c r="A427" i="31"/>
  <c r="G427" i="31"/>
  <c r="A415" i="31"/>
  <c r="A761" i="31"/>
  <c r="A317" i="31"/>
  <c r="M316" i="31"/>
  <c r="A316" i="31" s="1"/>
  <c r="A309" i="31"/>
  <c r="A301" i="31"/>
  <c r="M300" i="31"/>
  <c r="A300" i="31" s="1"/>
  <c r="A297" i="31"/>
  <c r="D277" i="31"/>
  <c r="D273" i="31"/>
  <c r="A273" i="31"/>
  <c r="A245" i="31"/>
  <c r="A469" i="31"/>
  <c r="M443" i="31"/>
  <c r="A443" i="31" s="1"/>
  <c r="A411" i="31"/>
  <c r="A404" i="31"/>
  <c r="A392" i="31"/>
  <c r="A575" i="31"/>
  <c r="A562" i="31"/>
  <c r="M554" i="31"/>
  <c r="A554" i="31" s="1"/>
  <c r="A502" i="31"/>
  <c r="D305" i="31"/>
  <c r="D395" i="31"/>
  <c r="A395" i="31"/>
  <c r="M305" i="31"/>
  <c r="A305" i="31" s="1"/>
  <c r="D265" i="31"/>
  <c r="A265" i="31"/>
  <c r="A473" i="31"/>
  <c r="A447" i="31"/>
  <c r="A416" i="31"/>
  <c r="M414" i="31"/>
  <c r="M396" i="31"/>
  <c r="A396" i="31" s="1"/>
  <c r="M384" i="31"/>
  <c r="A384" i="31" s="1"/>
  <c r="M379" i="31"/>
  <c r="A379" i="31" s="1"/>
  <c r="A566" i="31"/>
  <c r="M527" i="31"/>
  <c r="A527" i="31" s="1"/>
  <c r="M514" i="31"/>
  <c r="A514" i="31" s="1"/>
  <c r="M490" i="31"/>
  <c r="A490" i="31" s="1"/>
  <c r="A640" i="31"/>
  <c r="G640" i="31"/>
  <c r="A293" i="31"/>
  <c r="M292" i="31"/>
  <c r="A292" i="31" s="1"/>
  <c r="A285" i="31"/>
  <c r="M284" i="31"/>
  <c r="A284" i="31" s="1"/>
  <c r="A281" i="31"/>
  <c r="A249" i="31"/>
  <c r="A231" i="31"/>
  <c r="D231" i="31"/>
  <c r="A228" i="31"/>
  <c r="M421" i="31"/>
  <c r="A421" i="31" s="1"/>
  <c r="M408" i="31"/>
  <c r="A408" i="31" s="1"/>
  <c r="A388" i="31"/>
  <c r="A363" i="31"/>
  <c r="A355" i="31"/>
  <c r="G355" i="31"/>
  <c r="A344" i="31"/>
  <c r="A336" i="31"/>
  <c r="A483" i="31"/>
  <c r="A582" i="31"/>
  <c r="A579" i="31"/>
  <c r="A551" i="31"/>
  <c r="M549" i="31"/>
  <c r="M548" i="31"/>
  <c r="A548" i="31" s="1"/>
  <c r="M511" i="31"/>
  <c r="A511" i="31" s="1"/>
  <c r="G660" i="31"/>
  <c r="A746" i="31"/>
  <c r="M500" i="31"/>
  <c r="A500" i="31" s="1"/>
  <c r="A696" i="31"/>
  <c r="M645" i="31"/>
  <c r="A801" i="31"/>
  <c r="A733" i="31"/>
  <c r="M303" i="31"/>
  <c r="M295" i="31"/>
  <c r="A295" i="31" s="1"/>
  <c r="M256" i="31"/>
  <c r="A256" i="31" s="1"/>
  <c r="M255" i="31"/>
  <c r="A255" i="31" s="1"/>
  <c r="A253" i="31"/>
  <c r="A251" i="31"/>
  <c r="M244" i="31"/>
  <c r="A244" i="31" s="1"/>
  <c r="M243" i="31"/>
  <c r="A243" i="31" s="1"/>
  <c r="A237" i="31"/>
  <c r="A459" i="31"/>
  <c r="A436" i="31"/>
  <c r="A435" i="31"/>
  <c r="A367" i="31"/>
  <c r="M349" i="31"/>
  <c r="A349" i="31" s="1"/>
  <c r="A340" i="31"/>
  <c r="A578" i="31"/>
  <c r="A574" i="31"/>
  <c r="M552" i="31"/>
  <c r="M529" i="31"/>
  <c r="A529" i="31" s="1"/>
  <c r="A508" i="31"/>
  <c r="A494" i="31"/>
  <c r="M492" i="31"/>
  <c r="A492" i="31" s="1"/>
  <c r="M489" i="31"/>
  <c r="A701" i="31"/>
  <c r="A669" i="31"/>
  <c r="M660" i="31"/>
  <c r="A660" i="31" s="1"/>
  <c r="A638" i="31"/>
  <c r="D638" i="31"/>
  <c r="A625" i="31"/>
  <c r="A621" i="31"/>
  <c r="A620" i="31"/>
  <c r="M618" i="31"/>
  <c r="A618" i="31" s="1"/>
  <c r="A608" i="31"/>
  <c r="A597" i="31"/>
  <c r="A789" i="31"/>
  <c r="M785" i="31"/>
  <c r="A785" i="31" s="1"/>
  <c r="M762" i="31"/>
  <c r="A729" i="31"/>
  <c r="A542" i="31"/>
  <c r="A538" i="31"/>
  <c r="A520" i="31"/>
  <c r="A518" i="31"/>
  <c r="M505" i="31"/>
  <c r="A505" i="31" s="1"/>
  <c r="M504" i="31"/>
  <c r="A504" i="31" s="1"/>
  <c r="A810" i="31"/>
  <c r="M794" i="31"/>
  <c r="A794" i="31" s="1"/>
  <c r="M727" i="31"/>
  <c r="A727" i="31" s="1"/>
  <c r="A325" i="31"/>
  <c r="A252" i="31"/>
  <c r="A236" i="31"/>
  <c r="M232" i="31"/>
  <c r="A232" i="31" s="1"/>
  <c r="A475" i="31"/>
  <c r="A471" i="31"/>
  <c r="M464" i="31"/>
  <c r="M462" i="31"/>
  <c r="A462" i="31" s="1"/>
  <c r="M461" i="31"/>
  <c r="A461" i="31" s="1"/>
  <c r="M455" i="31"/>
  <c r="A455" i="31" s="1"/>
  <c r="A449" i="31"/>
  <c r="M446" i="31"/>
  <c r="A446" i="31" s="1"/>
  <c r="M441" i="31"/>
  <c r="A441" i="31" s="1"/>
  <c r="A438" i="31"/>
  <c r="A432" i="31"/>
  <c r="M429" i="31"/>
  <c r="A429" i="31" s="1"/>
  <c r="M399" i="31"/>
  <c r="A399" i="31" s="1"/>
  <c r="M391" i="31"/>
  <c r="A391" i="31" s="1"/>
  <c r="M390" i="31"/>
  <c r="A390" i="31" s="1"/>
  <c r="M389" i="31"/>
  <c r="A389" i="31" s="1"/>
  <c r="M381" i="31"/>
  <c r="A381" i="31" s="1"/>
  <c r="M361" i="31"/>
  <c r="A359" i="31"/>
  <c r="A351" i="31"/>
  <c r="A348" i="31"/>
  <c r="M343" i="31"/>
  <c r="A343" i="31" s="1"/>
  <c r="M557" i="31"/>
  <c r="M556" i="31"/>
  <c r="A556" i="31" s="1"/>
  <c r="A550" i="31"/>
  <c r="A539" i="31"/>
  <c r="M537" i="31"/>
  <c r="A537" i="31" s="1"/>
  <c r="M536" i="31"/>
  <c r="A536" i="31" s="1"/>
  <c r="A534" i="31"/>
  <c r="A516" i="31"/>
  <c r="A513" i="31"/>
  <c r="M512" i="31"/>
  <c r="M484" i="31"/>
  <c r="A484" i="31" s="1"/>
  <c r="A705" i="31"/>
  <c r="M704" i="31"/>
  <c r="A704" i="31" s="1"/>
  <c r="A685" i="31"/>
  <c r="A681" i="31"/>
  <c r="A680" i="31"/>
  <c r="M678" i="31"/>
  <c r="A678" i="31" s="1"/>
  <c r="M676" i="31"/>
  <c r="A676" i="31" s="1"/>
  <c r="M674" i="31"/>
  <c r="A674" i="31" s="1"/>
  <c r="A672" i="31"/>
  <c r="A649" i="31"/>
  <c r="D628" i="31"/>
  <c r="A628" i="31"/>
  <c r="M613" i="31"/>
  <c r="A613" i="31" s="1"/>
  <c r="D604" i="31"/>
  <c r="A604" i="31"/>
  <c r="M593" i="31"/>
  <c r="A593" i="31" s="1"/>
  <c r="A811" i="31"/>
  <c r="A805" i="31"/>
  <c r="A777" i="31"/>
  <c r="A757" i="31"/>
  <c r="A721" i="31"/>
  <c r="A717" i="31"/>
  <c r="A637" i="31"/>
  <c r="A632" i="31"/>
  <c r="M627" i="31"/>
  <c r="M602" i="31"/>
  <c r="A602" i="31" s="1"/>
  <c r="A600" i="31"/>
  <c r="A786" i="31"/>
  <c r="M779" i="31"/>
  <c r="M769" i="31"/>
  <c r="A769" i="31" s="1"/>
  <c r="A762" i="31"/>
  <c r="M760" i="31"/>
  <c r="M759" i="31"/>
  <c r="M747" i="31"/>
  <c r="A747" i="31" s="1"/>
  <c r="A741" i="31"/>
  <c r="A725" i="31"/>
  <c r="A724" i="31"/>
  <c r="M723" i="31"/>
  <c r="A723" i="31" s="1"/>
  <c r="M695" i="31"/>
  <c r="A695" i="31" s="1"/>
  <c r="M690" i="31"/>
  <c r="A690" i="31" s="1"/>
  <c r="M684" i="31"/>
  <c r="A684" i="31" s="1"/>
  <c r="M682" i="31"/>
  <c r="A682" i="31" s="1"/>
  <c r="A677" i="31"/>
  <c r="A673" i="31"/>
  <c r="A658" i="31"/>
  <c r="M656" i="31"/>
  <c r="A656" i="31" s="1"/>
  <c r="M654" i="31"/>
  <c r="M652" i="31"/>
  <c r="A652" i="31" s="1"/>
  <c r="M650" i="31"/>
  <c r="M648" i="31"/>
  <c r="A648" i="31" s="1"/>
  <c r="M624" i="31"/>
  <c r="A624" i="31" s="1"/>
  <c r="M622" i="31"/>
  <c r="A622" i="31" s="1"/>
  <c r="A617" i="31"/>
  <c r="A616" i="31"/>
  <c r="M807" i="31"/>
  <c r="A807" i="31" s="1"/>
  <c r="A802" i="31"/>
  <c r="M745" i="31"/>
  <c r="A745" i="31" s="1"/>
  <c r="A818" i="31"/>
  <c r="A804" i="31"/>
  <c r="A795" i="31"/>
  <c r="A788" i="31"/>
  <c r="A783" i="31"/>
  <c r="D726" i="31"/>
  <c r="A726" i="31"/>
  <c r="M809" i="31"/>
  <c r="A809" i="31" s="1"/>
  <c r="A790" i="31"/>
  <c r="A778" i="31"/>
  <c r="A775" i="31"/>
  <c r="M764" i="31"/>
  <c r="A764" i="31" s="1"/>
  <c r="M756" i="31"/>
  <c r="A756" i="31" s="1"/>
  <c r="A754" i="31"/>
  <c r="A748" i="31"/>
  <c r="A743" i="31"/>
  <c r="D734" i="31"/>
  <c r="A734" i="31"/>
  <c r="M720" i="31"/>
  <c r="A720" i="31" s="1"/>
  <c r="A816" i="31"/>
  <c r="A817" i="31"/>
  <c r="A814" i="31"/>
  <c r="A812" i="31"/>
  <c r="A808" i="31"/>
  <c r="G801" i="31"/>
  <c r="A792" i="31"/>
  <c r="G785" i="31"/>
  <c r="M784" i="31"/>
  <c r="A784" i="31" s="1"/>
  <c r="A782" i="31"/>
  <c r="A780" i="31"/>
  <c r="G769" i="31"/>
  <c r="M768" i="31"/>
  <c r="A768" i="31" s="1"/>
  <c r="A766" i="31"/>
  <c r="A763" i="31"/>
  <c r="A758" i="31"/>
  <c r="G741" i="31"/>
  <c r="M740" i="31"/>
  <c r="A740" i="31" s="1"/>
  <c r="D730" i="31"/>
  <c r="A730" i="31"/>
  <c r="A728" i="31"/>
  <c r="D722" i="31"/>
  <c r="A722" i="31"/>
  <c r="A813" i="31"/>
  <c r="A767" i="31"/>
  <c r="A759" i="31"/>
  <c r="A735" i="31"/>
  <c r="D718" i="31"/>
  <c r="A718" i="31"/>
  <c r="A803" i="31"/>
  <c r="A787" i="31"/>
  <c r="G807" i="31"/>
  <c r="A819" i="31"/>
  <c r="D818" i="31"/>
  <c r="D813" i="31"/>
  <c r="G805" i="31"/>
  <c r="A796" i="31"/>
  <c r="D795" i="31"/>
  <c r="D783" i="31"/>
  <c r="A779" i="31"/>
  <c r="D767" i="31"/>
  <c r="G761" i="31"/>
  <c r="A760" i="31"/>
  <c r="D759" i="31"/>
  <c r="A755" i="31"/>
  <c r="G745" i="31"/>
  <c r="A744" i="31"/>
  <c r="D735" i="31"/>
  <c r="A694" i="31"/>
  <c r="G595" i="31"/>
  <c r="M655" i="31"/>
  <c r="A655" i="31" s="1"/>
  <c r="A654" i="31"/>
  <c r="M651" i="31"/>
  <c r="A650" i="31"/>
  <c r="A633" i="31"/>
  <c r="A606" i="31"/>
  <c r="M603" i="31"/>
  <c r="A603" i="31" s="1"/>
  <c r="A591" i="31"/>
  <c r="G591" i="31"/>
  <c r="A693" i="31"/>
  <c r="A670" i="31"/>
  <c r="A664" i="31"/>
  <c r="M663" i="31"/>
  <c r="A663" i="31" s="1"/>
  <c r="A659" i="31"/>
  <c r="G659" i="31"/>
  <c r="A639" i="31"/>
  <c r="G639" i="31"/>
  <c r="A631" i="31"/>
  <c r="G631" i="31"/>
  <c r="A629" i="31"/>
  <c r="A627" i="31"/>
  <c r="G627" i="31"/>
  <c r="A607" i="31"/>
  <c r="G607" i="31"/>
  <c r="A598" i="31"/>
  <c r="A596" i="31"/>
  <c r="M595" i="31"/>
  <c r="A595" i="31" s="1"/>
  <c r="A702" i="31"/>
  <c r="A699" i="31"/>
  <c r="G699" i="31"/>
  <c r="G663" i="31"/>
  <c r="A647" i="31"/>
  <c r="G647" i="31"/>
  <c r="A635" i="31"/>
  <c r="G635" i="31"/>
  <c r="A615" i="31"/>
  <c r="G615" i="31"/>
  <c r="A708" i="31"/>
  <c r="A700" i="31"/>
  <c r="A697" i="31"/>
  <c r="G695" i="31"/>
  <c r="M683" i="31"/>
  <c r="M679" i="31"/>
  <c r="A679" i="31" s="1"/>
  <c r="M675" i="31"/>
  <c r="A675" i="31" s="1"/>
  <c r="M671" i="31"/>
  <c r="A671" i="31" s="1"/>
  <c r="A661" i="31"/>
  <c r="A645" i="31"/>
  <c r="A626" i="31"/>
  <c r="M623" i="31"/>
  <c r="M619" i="31"/>
  <c r="A619" i="31" s="1"/>
  <c r="M599" i="31"/>
  <c r="A599" i="31" s="1"/>
  <c r="G706" i="31"/>
  <c r="G703" i="31"/>
  <c r="D702" i="31"/>
  <c r="A698" i="31"/>
  <c r="D694" i="31"/>
  <c r="A691" i="31"/>
  <c r="G691" i="31"/>
  <c r="A683" i="31"/>
  <c r="G683" i="31"/>
  <c r="G679" i="31"/>
  <c r="G675" i="31"/>
  <c r="G671" i="31"/>
  <c r="A662" i="31"/>
  <c r="G655" i="31"/>
  <c r="A651" i="31"/>
  <c r="G651" i="31"/>
  <c r="A646" i="31"/>
  <c r="A634" i="31"/>
  <c r="D630" i="31"/>
  <c r="A623" i="31"/>
  <c r="G623" i="31"/>
  <c r="G619" i="31"/>
  <c r="A614" i="31"/>
  <c r="G603" i="31"/>
  <c r="G599" i="31"/>
  <c r="A590" i="31"/>
  <c r="A561" i="31"/>
  <c r="A515" i="31"/>
  <c r="D515" i="31"/>
  <c r="M553" i="31"/>
  <c r="A553" i="31" s="1"/>
  <c r="A512" i="31"/>
  <c r="D507" i="31"/>
  <c r="A507" i="31"/>
  <c r="M501" i="31"/>
  <c r="A501" i="31" s="1"/>
  <c r="D491" i="31"/>
  <c r="A580" i="31"/>
  <c r="G574" i="31"/>
  <c r="M573" i="31"/>
  <c r="A573" i="31" s="1"/>
  <c r="A567" i="31"/>
  <c r="A565" i="31"/>
  <c r="A560" i="31"/>
  <c r="A555" i="31"/>
  <c r="A552" i="31"/>
  <c r="A547" i="31"/>
  <c r="A540" i="31"/>
  <c r="A535" i="31"/>
  <c r="A528" i="31"/>
  <c r="M525" i="31"/>
  <c r="A525" i="31" s="1"/>
  <c r="D511" i="31"/>
  <c r="A509" i="31"/>
  <c r="A503" i="31"/>
  <c r="D503" i="31"/>
  <c r="A488" i="31"/>
  <c r="M485" i="31"/>
  <c r="A485" i="31" s="1"/>
  <c r="A572" i="31"/>
  <c r="A489" i="31"/>
  <c r="A576" i="31"/>
  <c r="M541" i="31"/>
  <c r="A541" i="31" s="1"/>
  <c r="M533" i="31"/>
  <c r="A533" i="31" s="1"/>
  <c r="A531" i="31"/>
  <c r="D519" i="31"/>
  <c r="A519" i="31"/>
  <c r="G578" i="31"/>
  <c r="A577" i="31"/>
  <c r="D572" i="31"/>
  <c r="A564" i="31"/>
  <c r="G558" i="31"/>
  <c r="A557" i="31"/>
  <c r="D556" i="31"/>
  <c r="G550" i="31"/>
  <c r="A549" i="31"/>
  <c r="D548" i="31"/>
  <c r="G538" i="31"/>
  <c r="D536" i="31"/>
  <c r="A532" i="31"/>
  <c r="D527" i="31"/>
  <c r="D495" i="31"/>
  <c r="A495" i="31"/>
  <c r="A493" i="31"/>
  <c r="D487" i="31"/>
  <c r="A487" i="31"/>
  <c r="D472" i="31"/>
  <c r="A472" i="31"/>
  <c r="A466" i="31"/>
  <c r="D466" i="31"/>
  <c r="D462" i="31"/>
  <c r="D446" i="31"/>
  <c r="D428" i="31"/>
  <c r="A428" i="31"/>
  <c r="D468" i="31"/>
  <c r="A444" i="31"/>
  <c r="D444" i="31"/>
  <c r="A440" i="31"/>
  <c r="D440" i="31"/>
  <c r="G431" i="31"/>
  <c r="A431" i="31"/>
  <c r="D476" i="31"/>
  <c r="A476" i="31"/>
  <c r="M468" i="31"/>
  <c r="A468" i="31" s="1"/>
  <c r="D464" i="31"/>
  <c r="A464" i="31"/>
  <c r="D460" i="31"/>
  <c r="A460" i="31"/>
  <c r="D448" i="31"/>
  <c r="A448" i="31"/>
  <c r="D443" i="31"/>
  <c r="D420" i="31"/>
  <c r="A420" i="31"/>
  <c r="A419" i="31"/>
  <c r="A397" i="31"/>
  <c r="D397" i="31"/>
  <c r="D456" i="31"/>
  <c r="A456" i="31"/>
  <c r="A445" i="31"/>
  <c r="D445" i="31"/>
  <c r="G407" i="31"/>
  <c r="A407" i="31"/>
  <c r="G399" i="31"/>
  <c r="A474" i="31"/>
  <c r="D474" i="31"/>
  <c r="A458" i="31"/>
  <c r="D458" i="31"/>
  <c r="A470" i="31"/>
  <c r="D470" i="31"/>
  <c r="A450" i="31"/>
  <c r="D450" i="31"/>
  <c r="A417" i="31"/>
  <c r="D417" i="31"/>
  <c r="A406" i="31"/>
  <c r="G406" i="31"/>
  <c r="A433" i="31"/>
  <c r="A418" i="31"/>
  <c r="G418" i="31"/>
  <c r="A414" i="31"/>
  <c r="G414" i="31"/>
  <c r="A409" i="31"/>
  <c r="A393" i="31"/>
  <c r="A387" i="31"/>
  <c r="A366" i="31"/>
  <c r="G366" i="31"/>
  <c r="A354" i="31"/>
  <c r="G354" i="31"/>
  <c r="A347" i="31"/>
  <c r="A341" i="31"/>
  <c r="A339" i="31"/>
  <c r="A439" i="31"/>
  <c r="A437" i="31"/>
  <c r="A434" i="31"/>
  <c r="G434" i="31"/>
  <c r="M426" i="31"/>
  <c r="A426" i="31" s="1"/>
  <c r="A412" i="31"/>
  <c r="G410" i="31"/>
  <c r="A394" i="31"/>
  <c r="G394" i="31"/>
  <c r="A382" i="31"/>
  <c r="G382" i="31"/>
  <c r="A380" i="31"/>
  <c r="G378" i="31"/>
  <c r="A369" i="31"/>
  <c r="A364" i="31"/>
  <c r="G362" i="31"/>
  <c r="A360" i="31"/>
  <c r="A357" i="31"/>
  <c r="A352" i="31"/>
  <c r="A342" i="31"/>
  <c r="G342" i="31"/>
  <c r="A334" i="31"/>
  <c r="G334" i="31"/>
  <c r="G390" i="31"/>
  <c r="A385" i="31"/>
  <c r="A370" i="31"/>
  <c r="G370" i="31"/>
  <c r="A358" i="31"/>
  <c r="G358" i="31"/>
  <c r="A350" i="31"/>
  <c r="G350" i="31"/>
  <c r="A345" i="31"/>
  <c r="A337" i="31"/>
  <c r="D441" i="31"/>
  <c r="D433" i="31"/>
  <c r="A430" i="31"/>
  <c r="G430" i="31"/>
  <c r="G426" i="31"/>
  <c r="A413" i="31"/>
  <c r="M410" i="31"/>
  <c r="A410" i="31" s="1"/>
  <c r="D409" i="31"/>
  <c r="D405" i="31"/>
  <c r="A398" i="31"/>
  <c r="G398" i="31"/>
  <c r="D393" i="31"/>
  <c r="D389" i="31"/>
  <c r="A386" i="31"/>
  <c r="G386" i="31"/>
  <c r="M378" i="31"/>
  <c r="A378" i="31" s="1"/>
  <c r="A368" i="31"/>
  <c r="A365" i="31"/>
  <c r="M362" i="31"/>
  <c r="A362" i="31" s="1"/>
  <c r="A361" i="31"/>
  <c r="A356" i="31"/>
  <c r="A353" i="31"/>
  <c r="D349" i="31"/>
  <c r="A346" i="31"/>
  <c r="G346" i="31"/>
  <c r="D341" i="31"/>
  <c r="A338" i="31"/>
  <c r="G338" i="31"/>
  <c r="M333" i="31"/>
  <c r="A333" i="31" s="1"/>
  <c r="D326" i="31"/>
  <c r="A326" i="31"/>
  <c r="A323" i="31"/>
  <c r="A319" i="31"/>
  <c r="A315" i="31"/>
  <c r="M304" i="31"/>
  <c r="A304" i="31" s="1"/>
  <c r="A260" i="31"/>
  <c r="G260" i="31"/>
  <c r="D258" i="31"/>
  <c r="A258" i="31"/>
  <c r="A320" i="31"/>
  <c r="G320" i="31"/>
  <c r="D318" i="31"/>
  <c r="A318" i="31"/>
  <c r="G316" i="31"/>
  <c r="D314" i="31"/>
  <c r="A314" i="31"/>
  <c r="A307" i="31"/>
  <c r="D302" i="31"/>
  <c r="A302" i="31"/>
  <c r="G300" i="31"/>
  <c r="D298" i="31"/>
  <c r="A298" i="31"/>
  <c r="D294" i="31"/>
  <c r="A294" i="31"/>
  <c r="G292" i="31"/>
  <c r="D286" i="31"/>
  <c r="A286" i="31"/>
  <c r="G284" i="31"/>
  <c r="D282" i="31"/>
  <c r="A282" i="31"/>
  <c r="A279" i="31"/>
  <c r="A275" i="31"/>
  <c r="A267" i="31"/>
  <c r="A248" i="31"/>
  <c r="A264" i="31"/>
  <c r="G264" i="31"/>
  <c r="D262" i="31"/>
  <c r="A262" i="31"/>
  <c r="A259" i="31"/>
  <c r="A247" i="31"/>
  <c r="A324" i="31"/>
  <c r="G324" i="31"/>
  <c r="D322" i="31"/>
  <c r="A322" i="31"/>
  <c r="A303" i="31"/>
  <c r="A299" i="31"/>
  <c r="A287" i="31"/>
  <c r="A283" i="31"/>
  <c r="M276" i="31"/>
  <c r="A276" i="31" s="1"/>
  <c r="M272" i="31"/>
  <c r="A272" i="31" s="1"/>
  <c r="A308" i="31"/>
  <c r="G308" i="31"/>
  <c r="D306" i="31"/>
  <c r="A306" i="31"/>
  <c r="G304" i="31"/>
  <c r="A296" i="31"/>
  <c r="G296" i="31"/>
  <c r="A280" i="31"/>
  <c r="G280" i="31"/>
  <c r="D278" i="31"/>
  <c r="A278" i="31"/>
  <c r="G276" i="31"/>
  <c r="D274" i="31"/>
  <c r="A274" i="31"/>
  <c r="G272" i="31"/>
  <c r="D266" i="31"/>
  <c r="A266" i="31"/>
  <c r="A263" i="31"/>
  <c r="A250" i="31"/>
  <c r="A246" i="31"/>
  <c r="A238" i="31"/>
  <c r="A230" i="31"/>
  <c r="A254" i="31"/>
  <c r="A234" i="31"/>
  <c r="G256" i="31"/>
  <c r="G252" i="31"/>
  <c r="G248" i="31"/>
  <c r="G244" i="31"/>
  <c r="G236" i="31"/>
  <c r="G232" i="31"/>
  <c r="G228" i="31"/>
  <c r="A26" i="31"/>
  <c r="A25" i="31"/>
  <c r="G26" i="31"/>
  <c r="D18" i="32"/>
  <c r="V2" i="1"/>
  <c r="AA3" i="1"/>
  <c r="AA4" i="1"/>
  <c r="AA5" i="1"/>
  <c r="AA6" i="1"/>
  <c r="AA7" i="1"/>
  <c r="AA8" i="1"/>
  <c r="AA9" i="1"/>
  <c r="AA10" i="1"/>
  <c r="AA11" i="1"/>
  <c r="AA12" i="1"/>
  <c r="AA13" i="1"/>
  <c r="AA14" i="1"/>
  <c r="AA15" i="1"/>
  <c r="AA16" i="1"/>
  <c r="AA17" i="1"/>
  <c r="AA18" i="1"/>
  <c r="AA19" i="1"/>
  <c r="AA20" i="1"/>
  <c r="AA21" i="1"/>
  <c r="AA22" i="1"/>
  <c r="AC22" i="1" s="1"/>
  <c r="AA23" i="1"/>
  <c r="AC23" i="1" s="1"/>
  <c r="AA24" i="1"/>
  <c r="AC24" i="1" s="1"/>
  <c r="AA25" i="1"/>
  <c r="AC25" i="1" s="1"/>
  <c r="AA26" i="1"/>
  <c r="AC26" i="1" s="1"/>
  <c r="AA27" i="1"/>
  <c r="AC27" i="1" s="1"/>
  <c r="AA28" i="1"/>
  <c r="AC28" i="1" s="1"/>
  <c r="AA29" i="1"/>
  <c r="AC29" i="1" s="1"/>
  <c r="AA30" i="1"/>
  <c r="AC30" i="1" s="1"/>
  <c r="AA31" i="1"/>
  <c r="AC31" i="1" s="1"/>
  <c r="AA2" i="1"/>
  <c r="A18" i="32" l="1"/>
  <c r="AA3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2"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2" i="1"/>
  <c r="W13" i="1"/>
  <c r="W14" i="1"/>
  <c r="W15" i="1"/>
  <c r="W16" i="1"/>
  <c r="W17" i="1"/>
  <c r="W18" i="1"/>
  <c r="W19" i="1"/>
  <c r="W20" i="1"/>
  <c r="W21" i="1"/>
  <c r="W22" i="1"/>
  <c r="W23" i="1"/>
  <c r="W24" i="1"/>
  <c r="W25" i="1"/>
  <c r="W26" i="1"/>
  <c r="W27" i="1"/>
  <c r="W28" i="1"/>
  <c r="W29" i="1"/>
  <c r="W30" i="1"/>
  <c r="W31" i="1"/>
  <c r="W3" i="1"/>
  <c r="W4" i="1"/>
  <c r="W5" i="1"/>
  <c r="W6" i="1"/>
  <c r="W7" i="1"/>
  <c r="W8" i="1"/>
  <c r="W9" i="1"/>
  <c r="W10" i="1"/>
  <c r="W11" i="1"/>
  <c r="W12" i="1"/>
  <c r="W2" i="1"/>
  <c r="V28" i="1"/>
  <c r="V29" i="1"/>
  <c r="V30" i="1"/>
  <c r="V31" i="1"/>
  <c r="V3" i="1"/>
  <c r="V4" i="1"/>
  <c r="V5" i="1"/>
  <c r="V6" i="1"/>
  <c r="V7" i="1"/>
  <c r="V8" i="1"/>
  <c r="V9" i="1"/>
  <c r="V10" i="1"/>
  <c r="V11" i="1"/>
  <c r="V12" i="1"/>
  <c r="V13" i="1"/>
  <c r="V14" i="1"/>
  <c r="V15" i="1"/>
  <c r="V16" i="1"/>
  <c r="V17" i="1"/>
  <c r="V18" i="1"/>
  <c r="V19" i="1"/>
  <c r="V20" i="1"/>
  <c r="V21" i="1"/>
  <c r="V22" i="1"/>
  <c r="V23" i="1"/>
  <c r="V24" i="1"/>
  <c r="V25" i="1"/>
  <c r="V26" i="1"/>
  <c r="V27" i="1"/>
  <c r="C205" i="31"/>
  <c r="F205" i="31"/>
  <c r="G205" i="31" s="1"/>
  <c r="I205" i="31"/>
  <c r="K205" i="31"/>
  <c r="L205" i="31"/>
  <c r="T205" i="31"/>
  <c r="C210" i="31"/>
  <c r="D210" i="31" s="1"/>
  <c r="F210" i="31"/>
  <c r="G210" i="31" s="1"/>
  <c r="I210" i="31"/>
  <c r="K210" i="31"/>
  <c r="L210" i="31"/>
  <c r="T210" i="31"/>
  <c r="C211" i="31"/>
  <c r="F211" i="31"/>
  <c r="G211" i="31" s="1"/>
  <c r="I211" i="31"/>
  <c r="K211" i="31"/>
  <c r="L211" i="31"/>
  <c r="T211" i="31"/>
  <c r="C212" i="31"/>
  <c r="D212" i="31" s="1"/>
  <c r="F212" i="31"/>
  <c r="G212" i="31" s="1"/>
  <c r="I212" i="31"/>
  <c r="K212" i="31"/>
  <c r="L212" i="31"/>
  <c r="M212" i="31"/>
  <c r="T212" i="31"/>
  <c r="C213" i="31"/>
  <c r="F213" i="31"/>
  <c r="G213" i="31" s="1"/>
  <c r="I213" i="31"/>
  <c r="K213" i="31"/>
  <c r="L213" i="31"/>
  <c r="M213" i="31" s="1"/>
  <c r="T213" i="31"/>
  <c r="C214" i="31"/>
  <c r="D214" i="31" s="1"/>
  <c r="F214" i="31"/>
  <c r="G214" i="31" s="1"/>
  <c r="I214" i="31"/>
  <c r="K214" i="31"/>
  <c r="L214" i="31"/>
  <c r="M214" i="31"/>
  <c r="T214" i="31"/>
  <c r="C215" i="31"/>
  <c r="F215" i="31"/>
  <c r="G215" i="31" s="1"/>
  <c r="I215" i="31"/>
  <c r="K215" i="31"/>
  <c r="L215" i="31"/>
  <c r="M215" i="31"/>
  <c r="T215" i="31"/>
  <c r="C216" i="31"/>
  <c r="D216" i="31" s="1"/>
  <c r="F216" i="31"/>
  <c r="G216" i="31" s="1"/>
  <c r="I216" i="31"/>
  <c r="K216" i="31"/>
  <c r="L216" i="31"/>
  <c r="M216" i="31"/>
  <c r="T216" i="31"/>
  <c r="C217" i="31"/>
  <c r="F217" i="31"/>
  <c r="G217" i="31" s="1"/>
  <c r="I217" i="31"/>
  <c r="K217" i="31"/>
  <c r="L217" i="31"/>
  <c r="M217" i="31"/>
  <c r="T217" i="31"/>
  <c r="C218" i="31"/>
  <c r="D218" i="31" s="1"/>
  <c r="F218" i="31"/>
  <c r="G218" i="31" s="1"/>
  <c r="I218" i="31"/>
  <c r="K218" i="31"/>
  <c r="L218" i="31"/>
  <c r="M218" i="31"/>
  <c r="T218" i="31"/>
  <c r="C219" i="31"/>
  <c r="F219" i="31"/>
  <c r="G219" i="31" s="1"/>
  <c r="I219" i="31"/>
  <c r="K219" i="31"/>
  <c r="L219" i="31"/>
  <c r="M219" i="31"/>
  <c r="T219" i="31"/>
  <c r="C220" i="31"/>
  <c r="D220" i="31" s="1"/>
  <c r="F220" i="31"/>
  <c r="G220" i="31" s="1"/>
  <c r="I220" i="31"/>
  <c r="K220" i="31"/>
  <c r="L220" i="31"/>
  <c r="M220" i="31"/>
  <c r="T220" i="31"/>
  <c r="T204" i="31"/>
  <c r="L204" i="31"/>
  <c r="K204" i="31"/>
  <c r="I204" i="31"/>
  <c r="F204" i="31"/>
  <c r="G204" i="31" s="1"/>
  <c r="C204" i="31"/>
  <c r="D204" i="31" s="1"/>
  <c r="T203" i="31"/>
  <c r="M203" i="31"/>
  <c r="L203" i="31"/>
  <c r="K203" i="31"/>
  <c r="I203" i="31"/>
  <c r="F203" i="31"/>
  <c r="G203" i="31" s="1"/>
  <c r="C203" i="31"/>
  <c r="D203" i="31" s="1"/>
  <c r="T202" i="31"/>
  <c r="L202" i="31"/>
  <c r="K202" i="31"/>
  <c r="I202" i="31"/>
  <c r="F202" i="31"/>
  <c r="G202" i="31" s="1"/>
  <c r="C202" i="31"/>
  <c r="D202" i="31" s="1"/>
  <c r="T201" i="31"/>
  <c r="M201" i="31"/>
  <c r="L201" i="31"/>
  <c r="K201" i="31"/>
  <c r="I201" i="31"/>
  <c r="F201" i="31"/>
  <c r="C201" i="31"/>
  <c r="D201" i="31" s="1"/>
  <c r="T200" i="31"/>
  <c r="M200" i="31"/>
  <c r="L200" i="31"/>
  <c r="K200" i="31"/>
  <c r="I200" i="31"/>
  <c r="F200" i="31"/>
  <c r="G200" i="31" s="1"/>
  <c r="C200" i="31"/>
  <c r="D200" i="31" s="1"/>
  <c r="T199" i="31"/>
  <c r="M199" i="31"/>
  <c r="L199" i="31"/>
  <c r="K199" i="31"/>
  <c r="I199" i="31"/>
  <c r="F199" i="31"/>
  <c r="C199" i="31"/>
  <c r="D199" i="31" s="1"/>
  <c r="T198" i="31"/>
  <c r="L198" i="31"/>
  <c r="K198" i="31"/>
  <c r="I198" i="31"/>
  <c r="F198" i="31"/>
  <c r="G198" i="31" s="1"/>
  <c r="C198" i="31"/>
  <c r="D198" i="31" s="1"/>
  <c r="T197" i="31"/>
  <c r="M197" i="31"/>
  <c r="L197" i="31"/>
  <c r="K197" i="31"/>
  <c r="I197" i="31"/>
  <c r="F197" i="31"/>
  <c r="G197" i="31" s="1"/>
  <c r="C197" i="31"/>
  <c r="D197" i="31" s="1"/>
  <c r="T196" i="31"/>
  <c r="M196" i="31"/>
  <c r="L196" i="31"/>
  <c r="K196" i="31"/>
  <c r="I196" i="31"/>
  <c r="F196" i="31"/>
  <c r="C196" i="31"/>
  <c r="D196" i="31" s="1"/>
  <c r="T191" i="31"/>
  <c r="M191" i="31"/>
  <c r="L191" i="31"/>
  <c r="K191" i="31"/>
  <c r="I191" i="31"/>
  <c r="F191" i="31"/>
  <c r="G191" i="31" s="1"/>
  <c r="C191" i="31"/>
  <c r="D191" i="31" s="1"/>
  <c r="T190" i="31"/>
  <c r="M190" i="31"/>
  <c r="L190" i="31"/>
  <c r="K190" i="31"/>
  <c r="I190" i="31"/>
  <c r="F190" i="31"/>
  <c r="C190" i="31"/>
  <c r="D190" i="31" s="1"/>
  <c r="T189" i="31"/>
  <c r="L189" i="31"/>
  <c r="K189" i="31"/>
  <c r="I189" i="31"/>
  <c r="F189" i="31"/>
  <c r="C189" i="31"/>
  <c r="D189" i="31" s="1"/>
  <c r="T188" i="31"/>
  <c r="M188" i="31"/>
  <c r="L188" i="31"/>
  <c r="K188" i="31"/>
  <c r="I188" i="31"/>
  <c r="F188" i="31"/>
  <c r="C188" i="31"/>
  <c r="D188" i="31" s="1"/>
  <c r="T187" i="31"/>
  <c r="L187" i="31"/>
  <c r="K187" i="31"/>
  <c r="M187" i="31" s="1"/>
  <c r="I187" i="31"/>
  <c r="F187" i="31"/>
  <c r="G187" i="31" s="1"/>
  <c r="C187" i="31"/>
  <c r="D187" i="31" s="1"/>
  <c r="T186" i="31"/>
  <c r="M186" i="31"/>
  <c r="L186" i="31"/>
  <c r="K186" i="31"/>
  <c r="I186" i="31"/>
  <c r="F186" i="31"/>
  <c r="G186" i="31" s="1"/>
  <c r="C186" i="31"/>
  <c r="D186" i="31" s="1"/>
  <c r="T185" i="31"/>
  <c r="M185" i="31"/>
  <c r="L185" i="31"/>
  <c r="K185" i="31"/>
  <c r="I185" i="31"/>
  <c r="F185" i="31"/>
  <c r="G185" i="31" s="1"/>
  <c r="C185" i="31"/>
  <c r="D185" i="31" s="1"/>
  <c r="T184" i="31"/>
  <c r="M184" i="31"/>
  <c r="L184" i="31"/>
  <c r="K184" i="31"/>
  <c r="I184" i="31"/>
  <c r="F184" i="31"/>
  <c r="C184" i="31"/>
  <c r="D184" i="31" s="1"/>
  <c r="T183" i="31"/>
  <c r="M183" i="31"/>
  <c r="L183" i="31"/>
  <c r="K183" i="31"/>
  <c r="I183" i="31"/>
  <c r="F183" i="31"/>
  <c r="G183" i="31" s="1"/>
  <c r="C183" i="31"/>
  <c r="D183" i="31" s="1"/>
  <c r="T182" i="31"/>
  <c r="L182" i="31"/>
  <c r="K182" i="31"/>
  <c r="I182" i="31"/>
  <c r="F182" i="31"/>
  <c r="G182" i="31" s="1"/>
  <c r="C182" i="31"/>
  <c r="T181" i="31"/>
  <c r="M181" i="31"/>
  <c r="L181" i="31"/>
  <c r="K181" i="31"/>
  <c r="I181" i="31"/>
  <c r="F181" i="31"/>
  <c r="G181" i="31" s="1"/>
  <c r="C181" i="31"/>
  <c r="D181" i="31" s="1"/>
  <c r="T180" i="31"/>
  <c r="L180" i="31"/>
  <c r="K180" i="31"/>
  <c r="I180" i="31"/>
  <c r="F180" i="31"/>
  <c r="G180" i="31" s="1"/>
  <c r="C180" i="31"/>
  <c r="T175" i="31"/>
  <c r="M175" i="31"/>
  <c r="L175" i="31"/>
  <c r="K175" i="31"/>
  <c r="I175" i="31"/>
  <c r="F175" i="31"/>
  <c r="G175" i="31" s="1"/>
  <c r="C175" i="31"/>
  <c r="D175" i="31" s="1"/>
  <c r="T174" i="31"/>
  <c r="M174" i="31"/>
  <c r="L174" i="31"/>
  <c r="K174" i="31"/>
  <c r="I174" i="31"/>
  <c r="F174" i="31"/>
  <c r="G174" i="31" s="1"/>
  <c r="C174" i="31"/>
  <c r="T173" i="31"/>
  <c r="M173" i="31"/>
  <c r="L173" i="31"/>
  <c r="K173" i="31"/>
  <c r="I173" i="31"/>
  <c r="F173" i="31"/>
  <c r="G173" i="31" s="1"/>
  <c r="C173" i="31"/>
  <c r="D173" i="31" s="1"/>
  <c r="T172" i="31"/>
  <c r="M172" i="31"/>
  <c r="L172" i="31"/>
  <c r="K172" i="31"/>
  <c r="I172" i="31"/>
  <c r="F172" i="31"/>
  <c r="G172" i="31" s="1"/>
  <c r="C172" i="31"/>
  <c r="D172" i="31" s="1"/>
  <c r="T171" i="31"/>
  <c r="L171" i="31"/>
  <c r="K171" i="31"/>
  <c r="I171" i="31"/>
  <c r="F171" i="31"/>
  <c r="G171" i="31" s="1"/>
  <c r="C171" i="31"/>
  <c r="D171" i="31" s="1"/>
  <c r="T170" i="31"/>
  <c r="M170" i="31"/>
  <c r="L170" i="31"/>
  <c r="K170" i="31"/>
  <c r="I170" i="31"/>
  <c r="F170" i="31"/>
  <c r="G170" i="31" s="1"/>
  <c r="C170" i="31"/>
  <c r="D170" i="31" s="1"/>
  <c r="T169" i="31"/>
  <c r="M169" i="31"/>
  <c r="L169" i="31"/>
  <c r="K169" i="31"/>
  <c r="I169" i="31"/>
  <c r="F169" i="31"/>
  <c r="G169" i="31" s="1"/>
  <c r="C169" i="31"/>
  <c r="D169" i="31" s="1"/>
  <c r="T168" i="31"/>
  <c r="L168" i="31"/>
  <c r="K168" i="31"/>
  <c r="I168" i="31"/>
  <c r="F168" i="31"/>
  <c r="G168" i="31" s="1"/>
  <c r="C168" i="31"/>
  <c r="D168" i="31" s="1"/>
  <c r="T167" i="31"/>
  <c r="M167" i="31"/>
  <c r="L167" i="31"/>
  <c r="K167" i="31"/>
  <c r="I167" i="31"/>
  <c r="F167" i="31"/>
  <c r="G167" i="31" s="1"/>
  <c r="C167" i="31"/>
  <c r="T166" i="31"/>
  <c r="L166" i="31"/>
  <c r="K166" i="31"/>
  <c r="I166" i="31"/>
  <c r="F166" i="31"/>
  <c r="G166" i="31" s="1"/>
  <c r="C166" i="31"/>
  <c r="D166" i="31" s="1"/>
  <c r="T165" i="31"/>
  <c r="M165" i="31"/>
  <c r="L165" i="31"/>
  <c r="K165" i="31"/>
  <c r="I165" i="31"/>
  <c r="F165" i="31"/>
  <c r="G165" i="31" s="1"/>
  <c r="C165" i="31"/>
  <c r="T164" i="31"/>
  <c r="M164" i="31"/>
  <c r="L164" i="31"/>
  <c r="K164" i="31"/>
  <c r="I164" i="31"/>
  <c r="F164" i="31"/>
  <c r="G164" i="31" s="1"/>
  <c r="C164" i="31"/>
  <c r="D164" i="31" s="1"/>
  <c r="T163" i="31"/>
  <c r="L163" i="31"/>
  <c r="K163" i="31"/>
  <c r="I163" i="31"/>
  <c r="F163" i="31"/>
  <c r="G163" i="31" s="1"/>
  <c r="C163" i="31"/>
  <c r="D163" i="31" s="1"/>
  <c r="T158" i="31"/>
  <c r="M158" i="31"/>
  <c r="L158" i="31"/>
  <c r="K158" i="31"/>
  <c r="I158" i="31"/>
  <c r="F158" i="31"/>
  <c r="G158" i="31" s="1"/>
  <c r="C158" i="31"/>
  <c r="D158" i="31" s="1"/>
  <c r="T157" i="31"/>
  <c r="M157" i="31"/>
  <c r="L157" i="31"/>
  <c r="K157" i="31"/>
  <c r="I157" i="31"/>
  <c r="F157" i="31"/>
  <c r="G157" i="31" s="1"/>
  <c r="C157" i="31"/>
  <c r="T156" i="31"/>
  <c r="M156" i="31"/>
  <c r="L156" i="31"/>
  <c r="K156" i="31"/>
  <c r="I156" i="31"/>
  <c r="F156" i="31"/>
  <c r="G156" i="31" s="1"/>
  <c r="C156" i="31"/>
  <c r="D156" i="31" s="1"/>
  <c r="T155" i="31"/>
  <c r="L155" i="31"/>
  <c r="K155" i="31"/>
  <c r="I155" i="31"/>
  <c r="F155" i="31"/>
  <c r="G155" i="31" s="1"/>
  <c r="C155" i="31"/>
  <c r="T154" i="31"/>
  <c r="M154" i="31"/>
  <c r="L154" i="31"/>
  <c r="K154" i="31"/>
  <c r="I154" i="31"/>
  <c r="F154" i="31"/>
  <c r="G154" i="31" s="1"/>
  <c r="C154" i="31"/>
  <c r="D154" i="31" s="1"/>
  <c r="T153" i="31"/>
  <c r="L153" i="31"/>
  <c r="K153" i="31"/>
  <c r="M153" i="31" s="1"/>
  <c r="I153" i="31"/>
  <c r="F153" i="31"/>
  <c r="G153" i="31" s="1"/>
  <c r="C153" i="31"/>
  <c r="D153" i="31" s="1"/>
  <c r="T152" i="31"/>
  <c r="M152" i="31"/>
  <c r="L152" i="31"/>
  <c r="K152" i="31"/>
  <c r="I152" i="31"/>
  <c r="F152" i="31"/>
  <c r="G152" i="31" s="1"/>
  <c r="C152" i="31"/>
  <c r="D152" i="31" s="1"/>
  <c r="T151" i="31"/>
  <c r="M151" i="31"/>
  <c r="L151" i="31"/>
  <c r="K151" i="31"/>
  <c r="I151" i="31"/>
  <c r="F151" i="31"/>
  <c r="G151" i="31" s="1"/>
  <c r="C151" i="31"/>
  <c r="D151" i="31" s="1"/>
  <c r="T150" i="31"/>
  <c r="L150" i="31"/>
  <c r="K150" i="31"/>
  <c r="I150" i="31"/>
  <c r="F150" i="31"/>
  <c r="G150" i="31" s="1"/>
  <c r="C150" i="31"/>
  <c r="D150" i="31" s="1"/>
  <c r="M149" i="31"/>
  <c r="A149" i="31" s="1"/>
  <c r="A148" i="31"/>
  <c r="A146" i="31"/>
  <c r="A145" i="31"/>
  <c r="C84" i="31"/>
  <c r="D84" i="31"/>
  <c r="F84" i="31"/>
  <c r="G84" i="31" s="1"/>
  <c r="I84" i="31"/>
  <c r="K84" i="31"/>
  <c r="L84" i="31"/>
  <c r="M84" i="31"/>
  <c r="T84" i="31"/>
  <c r="C85" i="31"/>
  <c r="D85" i="31" s="1"/>
  <c r="F85" i="31"/>
  <c r="G85" i="31" s="1"/>
  <c r="I85" i="31"/>
  <c r="K85" i="31"/>
  <c r="L85" i="31"/>
  <c r="M85" i="31"/>
  <c r="T85" i="31"/>
  <c r="C86" i="31"/>
  <c r="D86" i="31" s="1"/>
  <c r="F86" i="31"/>
  <c r="I86" i="31"/>
  <c r="K86" i="31"/>
  <c r="L86" i="31"/>
  <c r="T86" i="31"/>
  <c r="C87" i="31"/>
  <c r="D87" i="31" s="1"/>
  <c r="F87" i="31"/>
  <c r="G87" i="31" s="1"/>
  <c r="I87" i="31"/>
  <c r="K87" i="31"/>
  <c r="L87" i="31"/>
  <c r="M87" i="31"/>
  <c r="T87" i="31"/>
  <c r="C88" i="31"/>
  <c r="D88" i="31" s="1"/>
  <c r="F88" i="31"/>
  <c r="I88" i="31"/>
  <c r="K88" i="31"/>
  <c r="L88" i="31"/>
  <c r="M88" i="31"/>
  <c r="T88" i="31"/>
  <c r="C89" i="31"/>
  <c r="D89" i="31" s="1"/>
  <c r="F89" i="31"/>
  <c r="G89" i="31" s="1"/>
  <c r="I89" i="31"/>
  <c r="K89" i="31"/>
  <c r="L89" i="31"/>
  <c r="T89" i="31"/>
  <c r="C90" i="31"/>
  <c r="D90" i="31" s="1"/>
  <c r="F90" i="31"/>
  <c r="I90" i="31"/>
  <c r="K90" i="31"/>
  <c r="L90" i="31"/>
  <c r="M90" i="31"/>
  <c r="T90" i="31"/>
  <c r="C91" i="31"/>
  <c r="D91" i="31" s="1"/>
  <c r="F91" i="31"/>
  <c r="G91" i="31" s="1"/>
  <c r="I91" i="31"/>
  <c r="K91" i="31"/>
  <c r="L91" i="31"/>
  <c r="M91" i="31"/>
  <c r="T91" i="31"/>
  <c r="C92" i="31"/>
  <c r="D92" i="31" s="1"/>
  <c r="F92" i="31"/>
  <c r="I92" i="31"/>
  <c r="K92" i="31"/>
  <c r="L92" i="31"/>
  <c r="T92" i="31"/>
  <c r="C93" i="31"/>
  <c r="D93" i="31" s="1"/>
  <c r="F93" i="31"/>
  <c r="G93" i="31" s="1"/>
  <c r="I93" i="31"/>
  <c r="K93" i="31"/>
  <c r="L93" i="31"/>
  <c r="M93" i="31"/>
  <c r="T93" i="31"/>
  <c r="C98" i="31"/>
  <c r="D98" i="31" s="1"/>
  <c r="F98" i="31"/>
  <c r="I98" i="31"/>
  <c r="K98" i="31"/>
  <c r="L98" i="31"/>
  <c r="M98" i="31"/>
  <c r="T98" i="31"/>
  <c r="C99" i="31"/>
  <c r="D99" i="31" s="1"/>
  <c r="F99" i="31"/>
  <c r="G99" i="31" s="1"/>
  <c r="I99" i="31"/>
  <c r="K99" i="31"/>
  <c r="L99" i="31"/>
  <c r="T99" i="31"/>
  <c r="C100" i="31"/>
  <c r="D100" i="31" s="1"/>
  <c r="F100" i="31"/>
  <c r="I100" i="31"/>
  <c r="K100" i="31"/>
  <c r="L100" i="31"/>
  <c r="M100" i="31"/>
  <c r="T100" i="31"/>
  <c r="C101" i="31"/>
  <c r="D101" i="31" s="1"/>
  <c r="F101" i="31"/>
  <c r="G101" i="31" s="1"/>
  <c r="I101" i="31"/>
  <c r="K101" i="31"/>
  <c r="L101" i="31"/>
  <c r="M101" i="31"/>
  <c r="T101" i="31"/>
  <c r="C102" i="31"/>
  <c r="D102" i="31" s="1"/>
  <c r="F102" i="31"/>
  <c r="I102" i="31"/>
  <c r="K102" i="31"/>
  <c r="L102" i="31"/>
  <c r="M102" i="31"/>
  <c r="T102" i="31"/>
  <c r="C103" i="31"/>
  <c r="D103" i="31" s="1"/>
  <c r="F103" i="31"/>
  <c r="G103" i="31" s="1"/>
  <c r="I103" i="31"/>
  <c r="K103" i="31"/>
  <c r="L103" i="31"/>
  <c r="M103" i="31"/>
  <c r="T103" i="31"/>
  <c r="C104" i="31"/>
  <c r="D104" i="31" s="1"/>
  <c r="F104" i="31"/>
  <c r="I104" i="31"/>
  <c r="K104" i="31"/>
  <c r="L104" i="31"/>
  <c r="M104" i="31"/>
  <c r="T104" i="31"/>
  <c r="C105" i="31"/>
  <c r="D105" i="31" s="1"/>
  <c r="F105" i="31"/>
  <c r="G105" i="31" s="1"/>
  <c r="I105" i="31"/>
  <c r="K105" i="31"/>
  <c r="L105" i="31"/>
  <c r="M105" i="31"/>
  <c r="T105" i="31"/>
  <c r="C106" i="31"/>
  <c r="D106" i="31" s="1"/>
  <c r="F106" i="31"/>
  <c r="I106" i="31"/>
  <c r="K106" i="31"/>
  <c r="L106" i="31"/>
  <c r="M106" i="31"/>
  <c r="T106" i="31"/>
  <c r="C107" i="31"/>
  <c r="D107" i="31" s="1"/>
  <c r="F107" i="31"/>
  <c r="G107" i="31" s="1"/>
  <c r="I107" i="31"/>
  <c r="K107" i="31"/>
  <c r="L107" i="31"/>
  <c r="M107" i="31"/>
  <c r="T107" i="31"/>
  <c r="C108" i="31"/>
  <c r="D108" i="31" s="1"/>
  <c r="F108" i="31"/>
  <c r="I108" i="31"/>
  <c r="K108" i="31"/>
  <c r="L108" i="31"/>
  <c r="M108" i="31"/>
  <c r="T108" i="31"/>
  <c r="C113" i="31"/>
  <c r="D113" i="31" s="1"/>
  <c r="F113" i="31"/>
  <c r="G113" i="31" s="1"/>
  <c r="I113" i="31"/>
  <c r="K113" i="31"/>
  <c r="L113" i="31"/>
  <c r="T113" i="31"/>
  <c r="C114" i="31"/>
  <c r="D114" i="31" s="1"/>
  <c r="F114" i="31"/>
  <c r="I114" i="31"/>
  <c r="K114" i="31"/>
  <c r="L114" i="31"/>
  <c r="M114" i="31"/>
  <c r="T114" i="31"/>
  <c r="C115" i="31"/>
  <c r="D115" i="31" s="1"/>
  <c r="F115" i="31"/>
  <c r="G115" i="31" s="1"/>
  <c r="I115" i="31"/>
  <c r="K115" i="31"/>
  <c r="L115" i="31"/>
  <c r="M115" i="31"/>
  <c r="T115" i="31"/>
  <c r="C116" i="31"/>
  <c r="D116" i="31" s="1"/>
  <c r="F116" i="31"/>
  <c r="I116" i="31"/>
  <c r="K116" i="31"/>
  <c r="L116" i="31"/>
  <c r="M116" i="31"/>
  <c r="T116" i="31"/>
  <c r="C117" i="31"/>
  <c r="D117" i="31" s="1"/>
  <c r="F117" i="31"/>
  <c r="G117" i="31" s="1"/>
  <c r="I117" i="31"/>
  <c r="K117" i="31"/>
  <c r="L117" i="31"/>
  <c r="M117" i="31"/>
  <c r="T117" i="31"/>
  <c r="C118" i="31"/>
  <c r="D118" i="31" s="1"/>
  <c r="F118" i="31"/>
  <c r="I118" i="31"/>
  <c r="K118" i="31"/>
  <c r="L118" i="31"/>
  <c r="M118" i="31"/>
  <c r="T118" i="31"/>
  <c r="C119" i="31"/>
  <c r="D119" i="31" s="1"/>
  <c r="F119" i="31"/>
  <c r="G119" i="31" s="1"/>
  <c r="I119" i="31"/>
  <c r="K119" i="31"/>
  <c r="L119" i="31"/>
  <c r="M119" i="31"/>
  <c r="T119" i="31"/>
  <c r="C120" i="31"/>
  <c r="D120" i="31" s="1"/>
  <c r="F120" i="31"/>
  <c r="I120" i="31"/>
  <c r="K120" i="31"/>
  <c r="L120" i="31"/>
  <c r="T120" i="31"/>
  <c r="C121" i="31"/>
  <c r="D121" i="31" s="1"/>
  <c r="F121" i="31"/>
  <c r="G121" i="31" s="1"/>
  <c r="I121" i="31"/>
  <c r="K121" i="31"/>
  <c r="L121" i="31"/>
  <c r="M121" i="31"/>
  <c r="T121" i="31"/>
  <c r="C122" i="31"/>
  <c r="D122" i="31" s="1"/>
  <c r="F122" i="31"/>
  <c r="I122" i="31"/>
  <c r="K122" i="31"/>
  <c r="L122" i="31"/>
  <c r="M122" i="31"/>
  <c r="T122" i="31"/>
  <c r="C123" i="31"/>
  <c r="D123" i="31" s="1"/>
  <c r="F123" i="31"/>
  <c r="G123" i="31" s="1"/>
  <c r="I123" i="31"/>
  <c r="K123" i="31"/>
  <c r="L123" i="31"/>
  <c r="M123" i="31"/>
  <c r="T123" i="31"/>
  <c r="C124" i="31"/>
  <c r="D124" i="31" s="1"/>
  <c r="F124" i="31"/>
  <c r="I124" i="31"/>
  <c r="K124" i="31"/>
  <c r="L124" i="31"/>
  <c r="M124" i="31"/>
  <c r="T124" i="31"/>
  <c r="C125" i="31"/>
  <c r="D125" i="31" s="1"/>
  <c r="F125" i="31"/>
  <c r="G125" i="31" s="1"/>
  <c r="I125" i="31"/>
  <c r="K125" i="31"/>
  <c r="L125" i="31"/>
  <c r="M125" i="31"/>
  <c r="T125" i="31"/>
  <c r="C126" i="31"/>
  <c r="D126" i="31" s="1"/>
  <c r="F126" i="31"/>
  <c r="I126" i="31"/>
  <c r="K126" i="31"/>
  <c r="L126" i="31"/>
  <c r="M126" i="31"/>
  <c r="T126" i="31"/>
  <c r="C127" i="31"/>
  <c r="D127" i="31" s="1"/>
  <c r="F127" i="31"/>
  <c r="G127" i="31" s="1"/>
  <c r="I127" i="31"/>
  <c r="K127" i="31"/>
  <c r="L127" i="31"/>
  <c r="M127" i="31"/>
  <c r="T127" i="31"/>
  <c r="C128" i="31"/>
  <c r="D128" i="31" s="1"/>
  <c r="F128" i="31"/>
  <c r="I128" i="31"/>
  <c r="K128" i="31"/>
  <c r="L128" i="31"/>
  <c r="M128" i="31"/>
  <c r="T128" i="31"/>
  <c r="C129" i="31"/>
  <c r="D129" i="31" s="1"/>
  <c r="F129" i="31"/>
  <c r="G129" i="31" s="1"/>
  <c r="I129" i="31"/>
  <c r="K129" i="31"/>
  <c r="L129" i="31"/>
  <c r="T129" i="31"/>
  <c r="C134" i="31"/>
  <c r="D134" i="31"/>
  <c r="F134" i="31"/>
  <c r="I134" i="31"/>
  <c r="K134" i="31"/>
  <c r="L134" i="31"/>
  <c r="M134" i="31"/>
  <c r="T134" i="31"/>
  <c r="C135" i="31"/>
  <c r="D135" i="31" s="1"/>
  <c r="F135" i="31"/>
  <c r="G135" i="31" s="1"/>
  <c r="I135" i="31"/>
  <c r="K135" i="31"/>
  <c r="L135" i="31"/>
  <c r="M135" i="31"/>
  <c r="T135" i="31"/>
  <c r="C136" i="31"/>
  <c r="D136" i="31" s="1"/>
  <c r="F136" i="31"/>
  <c r="I136" i="31"/>
  <c r="K136" i="31"/>
  <c r="L136" i="31"/>
  <c r="M136" i="31"/>
  <c r="T136" i="31"/>
  <c r="C141" i="31"/>
  <c r="D141" i="31" s="1"/>
  <c r="F141" i="31"/>
  <c r="G141" i="31" s="1"/>
  <c r="I141" i="31"/>
  <c r="K141" i="31"/>
  <c r="L141" i="31"/>
  <c r="M141" i="31"/>
  <c r="T141" i="31"/>
  <c r="T83" i="31"/>
  <c r="M83" i="31"/>
  <c r="L83" i="31"/>
  <c r="K83" i="31"/>
  <c r="I83" i="31"/>
  <c r="F83" i="31"/>
  <c r="G83" i="31" s="1"/>
  <c r="C83" i="31"/>
  <c r="D83" i="31" s="1"/>
  <c r="M82" i="31"/>
  <c r="A82" i="31"/>
  <c r="A81" i="31"/>
  <c r="A79" i="31"/>
  <c r="A78" i="31"/>
  <c r="C72" i="31"/>
  <c r="F72" i="31"/>
  <c r="G72" i="31" s="1"/>
  <c r="I72" i="31"/>
  <c r="K72" i="31"/>
  <c r="L72" i="31"/>
  <c r="M72" i="31"/>
  <c r="T72" i="31"/>
  <c r="C73" i="31"/>
  <c r="D73" i="31" s="1"/>
  <c r="F73" i="31"/>
  <c r="G73" i="31" s="1"/>
  <c r="I73" i="31"/>
  <c r="K73" i="31"/>
  <c r="L73" i="31"/>
  <c r="M73" i="31"/>
  <c r="T73" i="31"/>
  <c r="C74" i="31"/>
  <c r="F74" i="31"/>
  <c r="G74" i="31" s="1"/>
  <c r="I74" i="31"/>
  <c r="K74" i="31"/>
  <c r="L74" i="31"/>
  <c r="M74" i="31"/>
  <c r="T74" i="31"/>
  <c r="A40" i="31"/>
  <c r="A39" i="31"/>
  <c r="T67" i="31"/>
  <c r="M67" i="31"/>
  <c r="L67" i="31"/>
  <c r="K67" i="31"/>
  <c r="I67" i="31"/>
  <c r="F67" i="31"/>
  <c r="G67" i="31" s="1"/>
  <c r="C67" i="31"/>
  <c r="D67" i="31" s="1"/>
  <c r="T66" i="31"/>
  <c r="L66" i="31"/>
  <c r="K66" i="31"/>
  <c r="M66" i="31" s="1"/>
  <c r="I66" i="31"/>
  <c r="F66" i="31"/>
  <c r="G66" i="31" s="1"/>
  <c r="C66" i="31"/>
  <c r="D66" i="31" s="1"/>
  <c r="T65" i="31"/>
  <c r="M65" i="31"/>
  <c r="L65" i="31"/>
  <c r="K65" i="31"/>
  <c r="I65" i="31"/>
  <c r="F65" i="31"/>
  <c r="G65" i="31" s="1"/>
  <c r="C65" i="31"/>
  <c r="D65" i="31" s="1"/>
  <c r="T64" i="31"/>
  <c r="M64" i="31"/>
  <c r="L64" i="31"/>
  <c r="K64" i="31"/>
  <c r="I64" i="31"/>
  <c r="F64" i="31"/>
  <c r="G64" i="31" s="1"/>
  <c r="C64" i="31"/>
  <c r="D64" i="31" s="1"/>
  <c r="T63" i="31"/>
  <c r="M63" i="31"/>
  <c r="L63" i="31"/>
  <c r="K63" i="31"/>
  <c r="I63" i="31"/>
  <c r="F63" i="31"/>
  <c r="G63" i="31" s="1"/>
  <c r="C63" i="31"/>
  <c r="D63" i="31" s="1"/>
  <c r="T54" i="31"/>
  <c r="M54" i="31"/>
  <c r="L54" i="31"/>
  <c r="K54" i="31"/>
  <c r="I54" i="31"/>
  <c r="F54" i="31"/>
  <c r="G54" i="31" s="1"/>
  <c r="C54" i="31"/>
  <c r="D54" i="31" s="1"/>
  <c r="T53" i="31"/>
  <c r="M53" i="31"/>
  <c r="L53" i="31"/>
  <c r="K53" i="31"/>
  <c r="I53" i="31"/>
  <c r="F53" i="31"/>
  <c r="G53" i="31" s="1"/>
  <c r="C53" i="31"/>
  <c r="D53" i="31" s="1"/>
  <c r="T52" i="31"/>
  <c r="M52" i="31"/>
  <c r="L52" i="31"/>
  <c r="K52" i="31"/>
  <c r="I52" i="31"/>
  <c r="F52" i="31"/>
  <c r="G52" i="31" s="1"/>
  <c r="C52" i="31"/>
  <c r="D52" i="31" s="1"/>
  <c r="T51" i="31"/>
  <c r="M51" i="31"/>
  <c r="L51" i="31"/>
  <c r="K51" i="31"/>
  <c r="I51" i="31"/>
  <c r="F51" i="31"/>
  <c r="G51" i="31" s="1"/>
  <c r="C51" i="31"/>
  <c r="D51" i="31" s="1"/>
  <c r="T50" i="31"/>
  <c r="M50" i="31"/>
  <c r="L50" i="31"/>
  <c r="K50" i="31"/>
  <c r="I50" i="31"/>
  <c r="F50" i="31"/>
  <c r="G50" i="31" s="1"/>
  <c r="C50" i="31"/>
  <c r="D50" i="31" s="1"/>
  <c r="T49" i="31"/>
  <c r="M49" i="31"/>
  <c r="L49" i="31"/>
  <c r="K49" i="31"/>
  <c r="I49" i="31"/>
  <c r="F49" i="31"/>
  <c r="G49" i="31" s="1"/>
  <c r="C49" i="31"/>
  <c r="D49" i="31" s="1"/>
  <c r="T44" i="31"/>
  <c r="M44" i="31"/>
  <c r="L44" i="31"/>
  <c r="K44" i="31"/>
  <c r="I44" i="31"/>
  <c r="F44" i="31"/>
  <c r="G44" i="31" s="1"/>
  <c r="C44" i="31"/>
  <c r="D44" i="31" s="1"/>
  <c r="M43" i="31"/>
  <c r="A43" i="31" s="1"/>
  <c r="A42" i="31"/>
  <c r="T33" i="31"/>
  <c r="M33" i="31"/>
  <c r="L33" i="31"/>
  <c r="K33" i="31"/>
  <c r="I33" i="31"/>
  <c r="F33" i="31"/>
  <c r="G33" i="31" s="1"/>
  <c r="C33" i="31"/>
  <c r="T32" i="31"/>
  <c r="L32" i="31"/>
  <c r="K32" i="31"/>
  <c r="I32" i="31"/>
  <c r="F32" i="31"/>
  <c r="G32" i="31" s="1"/>
  <c r="C32" i="31"/>
  <c r="D32" i="31" s="1"/>
  <c r="T27" i="31"/>
  <c r="M27" i="31"/>
  <c r="L27" i="31"/>
  <c r="K27" i="31"/>
  <c r="I27" i="31"/>
  <c r="F27" i="31"/>
  <c r="G27" i="31" s="1"/>
  <c r="C27" i="31"/>
  <c r="C9" i="31"/>
  <c r="D9" i="31" s="1"/>
  <c r="F9" i="31"/>
  <c r="I9" i="31"/>
  <c r="K9" i="31"/>
  <c r="L9" i="31"/>
  <c r="T9" i="31"/>
  <c r="C10" i="31"/>
  <c r="D10" i="31" s="1"/>
  <c r="F10" i="31"/>
  <c r="G10" i="31" s="1"/>
  <c r="I10" i="31"/>
  <c r="K10" i="31"/>
  <c r="M10" i="31" s="1"/>
  <c r="L10" i="31"/>
  <c r="T10" i="31"/>
  <c r="C15" i="31"/>
  <c r="D15" i="31" s="1"/>
  <c r="F15" i="31"/>
  <c r="I15" i="31"/>
  <c r="K15" i="31"/>
  <c r="L15" i="31"/>
  <c r="M15" i="31"/>
  <c r="T15" i="31"/>
  <c r="C16" i="31"/>
  <c r="D16" i="31" s="1"/>
  <c r="F16" i="31"/>
  <c r="G16" i="31" s="1"/>
  <c r="I16" i="31"/>
  <c r="K16" i="31"/>
  <c r="L16" i="31"/>
  <c r="M16" i="31"/>
  <c r="T16" i="31"/>
  <c r="C17" i="31"/>
  <c r="D17" i="31" s="1"/>
  <c r="F17" i="31"/>
  <c r="I17" i="31"/>
  <c r="K17" i="31"/>
  <c r="L17" i="31"/>
  <c r="T17" i="31"/>
  <c r="C18" i="31"/>
  <c r="D18" i="31" s="1"/>
  <c r="F18" i="31"/>
  <c r="G18" i="31" s="1"/>
  <c r="I18" i="31"/>
  <c r="K18" i="31"/>
  <c r="L18" i="31"/>
  <c r="M18" i="31" s="1"/>
  <c r="T18" i="31"/>
  <c r="C19" i="31"/>
  <c r="D19" i="31" s="1"/>
  <c r="F19" i="31"/>
  <c r="I19" i="31"/>
  <c r="K19" i="31"/>
  <c r="L19" i="31"/>
  <c r="T19" i="31"/>
  <c r="I8" i="31"/>
  <c r="M7" i="31"/>
  <c r="A7" i="31" s="1"/>
  <c r="T8" i="31"/>
  <c r="L8" i="31"/>
  <c r="K8" i="31"/>
  <c r="F8" i="31"/>
  <c r="G8" i="31" s="1"/>
  <c r="C8" i="31"/>
  <c r="D8" i="31" s="1"/>
  <c r="A6" i="31"/>
  <c r="A4" i="31"/>
  <c r="A3" i="31"/>
  <c r="A2" i="31"/>
  <c r="AA27" i="30"/>
  <c r="AA28" i="30"/>
  <c r="AA29" i="30"/>
  <c r="AA34" i="30"/>
  <c r="AA35" i="30"/>
  <c r="AA65" i="30"/>
  <c r="AA36" i="30"/>
  <c r="AA37" i="30"/>
  <c r="AA55" i="30"/>
  <c r="AA38" i="30"/>
  <c r="AA56" i="30"/>
  <c r="AA39" i="30"/>
  <c r="AA44" i="30"/>
  <c r="AA57" i="30"/>
  <c r="AA66" i="30"/>
  <c r="AA58" i="30"/>
  <c r="AA45" i="30"/>
  <c r="AA9" i="30"/>
  <c r="AA10" i="30"/>
  <c r="AA50" i="30"/>
  <c r="AA64" i="30"/>
  <c r="AA51" i="30"/>
  <c r="AA15" i="30"/>
  <c r="AA16" i="30"/>
  <c r="AA21" i="30"/>
  <c r="AA52" i="30"/>
  <c r="AA22" i="30"/>
  <c r="AA63" i="30"/>
  <c r="AA23" i="30"/>
  <c r="AA71" i="30"/>
  <c r="AA53" i="30"/>
  <c r="AA24" i="30"/>
  <c r="AA25" i="30"/>
  <c r="AA26" i="30"/>
  <c r="AB10" i="30"/>
  <c r="AC10" i="30"/>
  <c r="AD10" i="30"/>
  <c r="AB50" i="30"/>
  <c r="AC50" i="30"/>
  <c r="AD50" i="30"/>
  <c r="AC64" i="30"/>
  <c r="AD64" i="30"/>
  <c r="AB51" i="30"/>
  <c r="AC51" i="30"/>
  <c r="AD51" i="30"/>
  <c r="AB15" i="30"/>
  <c r="AC15" i="30"/>
  <c r="AD15" i="30"/>
  <c r="AC16" i="30"/>
  <c r="AD16" i="30"/>
  <c r="AC21" i="30"/>
  <c r="AD21" i="30"/>
  <c r="AB52" i="30"/>
  <c r="AC52" i="30"/>
  <c r="AD52" i="30"/>
  <c r="AB22" i="30"/>
  <c r="AC22" i="30"/>
  <c r="AD22" i="30"/>
  <c r="AB63" i="30"/>
  <c r="AC63" i="30"/>
  <c r="AD63" i="30"/>
  <c r="AB23" i="30"/>
  <c r="AC23" i="30"/>
  <c r="AD23" i="30"/>
  <c r="AB71" i="30"/>
  <c r="AC71" i="30"/>
  <c r="AD71" i="30"/>
  <c r="AB53" i="30"/>
  <c r="AC53" i="30"/>
  <c r="AD53" i="30"/>
  <c r="AB24" i="30"/>
  <c r="AC24" i="30"/>
  <c r="AD24" i="30"/>
  <c r="AB25" i="30"/>
  <c r="AC25" i="30"/>
  <c r="AE25" i="30" s="1"/>
  <c r="AB26" i="30"/>
  <c r="AC26" i="30"/>
  <c r="AD26" i="30"/>
  <c r="AB27" i="30"/>
  <c r="AC27" i="30"/>
  <c r="AD27" i="30"/>
  <c r="AE27" i="30" s="1"/>
  <c r="AB28" i="30"/>
  <c r="AC28" i="30"/>
  <c r="AD28" i="30"/>
  <c r="AB29" i="30"/>
  <c r="AC29" i="30"/>
  <c r="AD29" i="30"/>
  <c r="AB34" i="30"/>
  <c r="AC34" i="30"/>
  <c r="AD34" i="30"/>
  <c r="AB35" i="30"/>
  <c r="AC35" i="30"/>
  <c r="AD35" i="30"/>
  <c r="AB65" i="30"/>
  <c r="AC65" i="30"/>
  <c r="AD65" i="30"/>
  <c r="AB36" i="30"/>
  <c r="AC36" i="30"/>
  <c r="AD36" i="30"/>
  <c r="AB37" i="30"/>
  <c r="AC37" i="30"/>
  <c r="AD37" i="30"/>
  <c r="AB55" i="30"/>
  <c r="AC55" i="30"/>
  <c r="AD55" i="30"/>
  <c r="AE55" i="30" s="1"/>
  <c r="AB38" i="30"/>
  <c r="AC38" i="30"/>
  <c r="AD38" i="30"/>
  <c r="AB56" i="30"/>
  <c r="AC56" i="30"/>
  <c r="AD56" i="30"/>
  <c r="AB39" i="30"/>
  <c r="AC39" i="30"/>
  <c r="AE39" i="30" s="1"/>
  <c r="AB44" i="30"/>
  <c r="AC44" i="30"/>
  <c r="AD44" i="30"/>
  <c r="AB57" i="30"/>
  <c r="AC57" i="30"/>
  <c r="AD57" i="30"/>
  <c r="AB66" i="30"/>
  <c r="AC66" i="30"/>
  <c r="AD66" i="30"/>
  <c r="AB58" i="30"/>
  <c r="AC58" i="30"/>
  <c r="AD58" i="30"/>
  <c r="AB45" i="30"/>
  <c r="AC45" i="30"/>
  <c r="AD45" i="30"/>
  <c r="AE49" i="30"/>
  <c r="M49" i="30"/>
  <c r="A49" i="30" s="1"/>
  <c r="A62" i="30"/>
  <c r="A70" i="30"/>
  <c r="A69" i="30"/>
  <c r="C10" i="30"/>
  <c r="D10" i="30" s="1"/>
  <c r="F10" i="30"/>
  <c r="I10" i="30"/>
  <c r="K10" i="30"/>
  <c r="L10" i="30"/>
  <c r="T10" i="30"/>
  <c r="C50" i="30"/>
  <c r="D50" i="30" s="1"/>
  <c r="F50" i="30"/>
  <c r="G50" i="30" s="1"/>
  <c r="I50" i="30"/>
  <c r="K50" i="30"/>
  <c r="L50" i="30"/>
  <c r="T50" i="30"/>
  <c r="C64" i="30"/>
  <c r="D64" i="30" s="1"/>
  <c r="F64" i="30"/>
  <c r="I64" i="30"/>
  <c r="K64" i="30"/>
  <c r="L64" i="30"/>
  <c r="T64" i="30"/>
  <c r="C51" i="30"/>
  <c r="D51" i="30" s="1"/>
  <c r="F51" i="30"/>
  <c r="G51" i="30" s="1"/>
  <c r="I51" i="30"/>
  <c r="K51" i="30"/>
  <c r="L51" i="30"/>
  <c r="T51" i="30"/>
  <c r="C15" i="30"/>
  <c r="D15" i="30" s="1"/>
  <c r="F15" i="30"/>
  <c r="I15" i="30"/>
  <c r="K15" i="30"/>
  <c r="L15" i="30"/>
  <c r="T15" i="30"/>
  <c r="C16" i="30"/>
  <c r="D16" i="30" s="1"/>
  <c r="F16" i="30"/>
  <c r="G16" i="30" s="1"/>
  <c r="I16" i="30"/>
  <c r="K16" i="30"/>
  <c r="L16" i="30"/>
  <c r="T16" i="30"/>
  <c r="C21" i="30"/>
  <c r="D21" i="30" s="1"/>
  <c r="F21" i="30"/>
  <c r="I21" i="30"/>
  <c r="K21" i="30"/>
  <c r="L21" i="30"/>
  <c r="T21" i="30"/>
  <c r="C52" i="30"/>
  <c r="D52" i="30" s="1"/>
  <c r="F52" i="30"/>
  <c r="G52" i="30" s="1"/>
  <c r="I52" i="30"/>
  <c r="K52" i="30"/>
  <c r="L52" i="30"/>
  <c r="T52" i="30"/>
  <c r="C22" i="30"/>
  <c r="D22" i="30" s="1"/>
  <c r="F22" i="30"/>
  <c r="I22" i="30"/>
  <c r="K22" i="30"/>
  <c r="L22" i="30"/>
  <c r="T22" i="30"/>
  <c r="C63" i="30"/>
  <c r="D63" i="30" s="1"/>
  <c r="F63" i="30"/>
  <c r="G63" i="30" s="1"/>
  <c r="I63" i="30"/>
  <c r="K63" i="30"/>
  <c r="L63" i="30"/>
  <c r="T63" i="30"/>
  <c r="C23" i="30"/>
  <c r="D23" i="30" s="1"/>
  <c r="F23" i="30"/>
  <c r="I23" i="30"/>
  <c r="K23" i="30"/>
  <c r="L23" i="30"/>
  <c r="T23" i="30"/>
  <c r="C71" i="30"/>
  <c r="D71" i="30" s="1"/>
  <c r="F71" i="30"/>
  <c r="G71" i="30" s="1"/>
  <c r="I71" i="30"/>
  <c r="K71" i="30"/>
  <c r="L71" i="30"/>
  <c r="T71" i="30"/>
  <c r="C53" i="30"/>
  <c r="D53" i="30" s="1"/>
  <c r="F53" i="30"/>
  <c r="I53" i="30"/>
  <c r="K53" i="30"/>
  <c r="L53" i="30"/>
  <c r="T53" i="30"/>
  <c r="C24" i="30"/>
  <c r="D24" i="30" s="1"/>
  <c r="F24" i="30"/>
  <c r="G24" i="30" s="1"/>
  <c r="K24" i="30"/>
  <c r="L24" i="30"/>
  <c r="T24" i="30"/>
  <c r="V24" i="30" s="1"/>
  <c r="C25" i="30"/>
  <c r="D25" i="30" s="1"/>
  <c r="F25" i="30"/>
  <c r="I25" i="30"/>
  <c r="K25" i="30"/>
  <c r="L25" i="30"/>
  <c r="T25" i="30"/>
  <c r="C26" i="30"/>
  <c r="D26" i="30" s="1"/>
  <c r="F26" i="30"/>
  <c r="G26" i="30" s="1"/>
  <c r="K26" i="30"/>
  <c r="L26" i="30"/>
  <c r="T26" i="30"/>
  <c r="V26" i="30" s="1"/>
  <c r="C27" i="30"/>
  <c r="D27" i="30" s="1"/>
  <c r="F27" i="30"/>
  <c r="I27" i="30"/>
  <c r="K27" i="30"/>
  <c r="L27" i="30"/>
  <c r="T27" i="30"/>
  <c r="C28" i="30"/>
  <c r="D28" i="30" s="1"/>
  <c r="F28" i="30"/>
  <c r="G28" i="30" s="1"/>
  <c r="K28" i="30"/>
  <c r="L28" i="30"/>
  <c r="T28" i="30"/>
  <c r="V28" i="30" s="1"/>
  <c r="C29" i="30"/>
  <c r="D29" i="30" s="1"/>
  <c r="F29" i="30"/>
  <c r="I29" i="30"/>
  <c r="K29" i="30"/>
  <c r="L29" i="30"/>
  <c r="T29" i="30"/>
  <c r="C34" i="30"/>
  <c r="D34" i="30" s="1"/>
  <c r="F34" i="30"/>
  <c r="G34" i="30" s="1"/>
  <c r="I34" i="30"/>
  <c r="K34" i="30"/>
  <c r="L34" i="30"/>
  <c r="T34" i="30"/>
  <c r="C35" i="30"/>
  <c r="D35" i="30" s="1"/>
  <c r="F35" i="30"/>
  <c r="I35" i="30"/>
  <c r="K35" i="30"/>
  <c r="L35" i="30"/>
  <c r="T35" i="30"/>
  <c r="C65" i="30"/>
  <c r="D65" i="30" s="1"/>
  <c r="F65" i="30"/>
  <c r="G65" i="30" s="1"/>
  <c r="I65" i="30"/>
  <c r="K65" i="30"/>
  <c r="L65" i="30"/>
  <c r="T65" i="30"/>
  <c r="C36" i="30"/>
  <c r="D36" i="30" s="1"/>
  <c r="F36" i="30"/>
  <c r="I36" i="30"/>
  <c r="K36" i="30"/>
  <c r="L36" i="30"/>
  <c r="T36" i="30"/>
  <c r="C37" i="30"/>
  <c r="D37" i="30" s="1"/>
  <c r="F37" i="30"/>
  <c r="G37" i="30" s="1"/>
  <c r="I37" i="30"/>
  <c r="K37" i="30"/>
  <c r="L37" i="30"/>
  <c r="T37" i="30"/>
  <c r="C55" i="30"/>
  <c r="D55" i="30" s="1"/>
  <c r="F55" i="30"/>
  <c r="I55" i="30"/>
  <c r="K55" i="30"/>
  <c r="L55" i="30"/>
  <c r="T55" i="30"/>
  <c r="C38" i="30"/>
  <c r="D38" i="30" s="1"/>
  <c r="F38" i="30"/>
  <c r="G38" i="30" s="1"/>
  <c r="I38" i="30"/>
  <c r="K38" i="30"/>
  <c r="L38" i="30"/>
  <c r="T38" i="30"/>
  <c r="C56" i="30"/>
  <c r="D56" i="30" s="1"/>
  <c r="F56" i="30"/>
  <c r="I56" i="30"/>
  <c r="K56" i="30"/>
  <c r="L56" i="30"/>
  <c r="T56" i="30"/>
  <c r="C39" i="30"/>
  <c r="D39" i="30" s="1"/>
  <c r="F39" i="30"/>
  <c r="G39" i="30" s="1"/>
  <c r="I39" i="30"/>
  <c r="K39" i="30"/>
  <c r="L39" i="30"/>
  <c r="T39" i="30"/>
  <c r="C44" i="30"/>
  <c r="D44" i="30" s="1"/>
  <c r="F44" i="30"/>
  <c r="I44" i="30"/>
  <c r="K44" i="30"/>
  <c r="L44" i="30"/>
  <c r="T44" i="30"/>
  <c r="C57" i="30"/>
  <c r="D57" i="30" s="1"/>
  <c r="F57" i="30"/>
  <c r="G57" i="30" s="1"/>
  <c r="I57" i="30"/>
  <c r="K57" i="30"/>
  <c r="L57" i="30"/>
  <c r="T57" i="30"/>
  <c r="C66" i="30"/>
  <c r="D66" i="30" s="1"/>
  <c r="F66" i="30"/>
  <c r="I66" i="30"/>
  <c r="K66" i="30"/>
  <c r="L66" i="30"/>
  <c r="T66" i="30"/>
  <c r="C58" i="30"/>
  <c r="D58" i="30" s="1"/>
  <c r="F58" i="30"/>
  <c r="G58" i="30" s="1"/>
  <c r="I58" i="30"/>
  <c r="K58" i="30"/>
  <c r="L58" i="30"/>
  <c r="T58" i="30"/>
  <c r="C45" i="30"/>
  <c r="D45" i="30" s="1"/>
  <c r="F45" i="30"/>
  <c r="I45" i="30"/>
  <c r="K45" i="30"/>
  <c r="L45" i="30"/>
  <c r="T45" i="30"/>
  <c r="A61" i="30"/>
  <c r="A48" i="30"/>
  <c r="AD9" i="30"/>
  <c r="AC9" i="30"/>
  <c r="AB9" i="30"/>
  <c r="T9" i="30"/>
  <c r="L9" i="30"/>
  <c r="K9" i="30"/>
  <c r="I9" i="30"/>
  <c r="F9" i="30"/>
  <c r="G9" i="30" s="1"/>
  <c r="C9" i="30"/>
  <c r="AE8" i="30"/>
  <c r="M8" i="30"/>
  <c r="A8" i="30" s="1"/>
  <c r="A7" i="30"/>
  <c r="A6" i="30"/>
  <c r="A5" i="30"/>
  <c r="C4" i="30"/>
  <c r="F47" i="30" s="1"/>
  <c r="A47" i="30" s="1"/>
  <c r="A3" i="30"/>
  <c r="A2" i="30"/>
  <c r="M210" i="31" l="1"/>
  <c r="M155" i="31"/>
  <c r="M166" i="31"/>
  <c r="M182" i="31"/>
  <c r="M211" i="31"/>
  <c r="M205" i="31"/>
  <c r="V29" i="30"/>
  <c r="U29" i="30"/>
  <c r="V23" i="30"/>
  <c r="U23" i="30"/>
  <c r="U21" i="30"/>
  <c r="V21" i="30"/>
  <c r="V27" i="30"/>
  <c r="U27" i="30"/>
  <c r="U22" i="30"/>
  <c r="V22" i="30"/>
  <c r="V25" i="30"/>
  <c r="U25" i="30"/>
  <c r="AE38" i="30"/>
  <c r="AE28" i="30"/>
  <c r="AE21" i="30"/>
  <c r="AE50" i="30"/>
  <c r="M28" i="30"/>
  <c r="AE53" i="30"/>
  <c r="AE56" i="30"/>
  <c r="M36" i="30"/>
  <c r="A36" i="30" s="1"/>
  <c r="M21" i="30"/>
  <c r="A21" i="30" s="1"/>
  <c r="M51" i="30"/>
  <c r="A51" i="30" s="1"/>
  <c r="AE66" i="30"/>
  <c r="AE10" i="30"/>
  <c r="AE57" i="30"/>
  <c r="M38" i="30"/>
  <c r="A38" i="30" s="1"/>
  <c r="M24" i="30"/>
  <c r="A24" i="30" s="1"/>
  <c r="M37" i="30"/>
  <c r="A37" i="30" s="1"/>
  <c r="M52" i="30"/>
  <c r="A52" i="30" s="1"/>
  <c r="AE44" i="30"/>
  <c r="F60" i="30"/>
  <c r="A60" i="30" s="1"/>
  <c r="M57" i="30"/>
  <c r="A57" i="30" s="1"/>
  <c r="AE29" i="30"/>
  <c r="AE71" i="30"/>
  <c r="M45" i="30"/>
  <c r="A45" i="30" s="1"/>
  <c r="M16" i="30"/>
  <c r="A16" i="30" s="1"/>
  <c r="AE37" i="30"/>
  <c r="AE26" i="30"/>
  <c r="AE16" i="30"/>
  <c r="M56" i="30"/>
  <c r="A56" i="30" s="1"/>
  <c r="M34" i="30"/>
  <c r="A34" i="30" s="1"/>
  <c r="M23" i="30"/>
  <c r="M25" i="30"/>
  <c r="M50" i="30"/>
  <c r="A50" i="30" s="1"/>
  <c r="M58" i="30"/>
  <c r="A58" i="30" s="1"/>
  <c r="M39" i="30"/>
  <c r="A39" i="30" s="1"/>
  <c r="M29" i="30"/>
  <c r="A29" i="30" s="1"/>
  <c r="M26" i="30"/>
  <c r="AE65" i="30"/>
  <c r="AE24" i="30"/>
  <c r="AE63" i="30"/>
  <c r="AE15" i="30"/>
  <c r="AE51" i="30"/>
  <c r="F68" i="30"/>
  <c r="A68" i="30" s="1"/>
  <c r="M55" i="30"/>
  <c r="A55" i="30" s="1"/>
  <c r="M27" i="30"/>
  <c r="A27" i="30" s="1"/>
  <c r="M22" i="30"/>
  <c r="A22" i="30" s="1"/>
  <c r="A64" i="30"/>
  <c r="AE35" i="30"/>
  <c r="AE34" i="30"/>
  <c r="AE23" i="30"/>
  <c r="AE64" i="30"/>
  <c r="A66" i="30"/>
  <c r="AE9" i="30"/>
  <c r="M44" i="30"/>
  <c r="A44" i="30" s="1"/>
  <c r="M35" i="30"/>
  <c r="A35" i="30" s="1"/>
  <c r="M53" i="30"/>
  <c r="A53" i="30" s="1"/>
  <c r="M15" i="30"/>
  <c r="A15" i="30" s="1"/>
  <c r="M10" i="30"/>
  <c r="A10" i="30" s="1"/>
  <c r="AE45" i="30"/>
  <c r="AE58" i="30"/>
  <c r="AE36" i="30"/>
  <c r="AE22" i="30"/>
  <c r="AE52" i="30"/>
  <c r="A166" i="31"/>
  <c r="M168" i="31"/>
  <c r="M189" i="31"/>
  <c r="A189" i="31" s="1"/>
  <c r="M89" i="31"/>
  <c r="A89" i="31" s="1"/>
  <c r="M120" i="31"/>
  <c r="M113" i="31"/>
  <c r="A168" i="31"/>
  <c r="A182" i="31"/>
  <c r="A74" i="31"/>
  <c r="M150" i="31"/>
  <c r="A165" i="31"/>
  <c r="A174" i="31"/>
  <c r="M202" i="31"/>
  <c r="M129" i="31"/>
  <c r="A158" i="31"/>
  <c r="M180" i="31"/>
  <c r="A180" i="31" s="1"/>
  <c r="M99" i="31"/>
  <c r="M92" i="31"/>
  <c r="A92" i="31" s="1"/>
  <c r="A157" i="31"/>
  <c r="D165" i="31"/>
  <c r="A167" i="31"/>
  <c r="D174" i="31"/>
  <c r="D180" i="31"/>
  <c r="D182" i="31"/>
  <c r="G189" i="31"/>
  <c r="A191" i="31"/>
  <c r="A155" i="31"/>
  <c r="D157" i="31"/>
  <c r="D167" i="31"/>
  <c r="A185" i="31"/>
  <c r="A51" i="31"/>
  <c r="A151" i="31"/>
  <c r="A152" i="31"/>
  <c r="D155" i="31"/>
  <c r="A175" i="31"/>
  <c r="A181" i="31"/>
  <c r="A183" i="31"/>
  <c r="G201" i="31"/>
  <c r="A201" i="31"/>
  <c r="A217" i="31"/>
  <c r="A88" i="31"/>
  <c r="A150" i="31"/>
  <c r="A169" i="31"/>
  <c r="A170" i="31"/>
  <c r="A186" i="31"/>
  <c r="G188" i="31"/>
  <c r="A188" i="31"/>
  <c r="A197" i="31"/>
  <c r="A200" i="31"/>
  <c r="A203" i="31"/>
  <c r="G196" i="31"/>
  <c r="A196" i="31"/>
  <c r="G199" i="31"/>
  <c r="A199" i="31"/>
  <c r="D74" i="31"/>
  <c r="A72" i="31"/>
  <c r="D72" i="31"/>
  <c r="A136" i="31"/>
  <c r="A134" i="31"/>
  <c r="A128" i="31"/>
  <c r="A90" i="31"/>
  <c r="A154" i="31"/>
  <c r="A156" i="31"/>
  <c r="A164" i="31"/>
  <c r="A172" i="31"/>
  <c r="A173" i="31"/>
  <c r="G184" i="31"/>
  <c r="A184" i="31"/>
  <c r="G190" i="31"/>
  <c r="A190" i="31"/>
  <c r="A202" i="31"/>
  <c r="A83" i="31"/>
  <c r="A120" i="31"/>
  <c r="A118" i="31"/>
  <c r="A116" i="31"/>
  <c r="A114" i="31"/>
  <c r="A108" i="31"/>
  <c r="A106" i="31"/>
  <c r="A104" i="31"/>
  <c r="A102" i="31"/>
  <c r="A100" i="31"/>
  <c r="A98" i="31"/>
  <c r="M86" i="31"/>
  <c r="A86" i="31" s="1"/>
  <c r="A84" i="31"/>
  <c r="A126" i="31"/>
  <c r="A124" i="31"/>
  <c r="A122" i="31"/>
  <c r="M171" i="31"/>
  <c r="A171" i="31" s="1"/>
  <c r="M198" i="31"/>
  <c r="A198" i="31" s="1"/>
  <c r="M204" i="31"/>
  <c r="A204" i="31" s="1"/>
  <c r="A219" i="31"/>
  <c r="A215" i="31"/>
  <c r="W32" i="1"/>
  <c r="Y32" i="1"/>
  <c r="X32" i="1"/>
  <c r="Z32" i="1"/>
  <c r="V32" i="1"/>
  <c r="A213" i="31"/>
  <c r="A211" i="31"/>
  <c r="A205" i="31"/>
  <c r="A220" i="31"/>
  <c r="D219" i="31"/>
  <c r="A218" i="31"/>
  <c r="D217" i="31"/>
  <c r="A216" i="31"/>
  <c r="D215" i="31"/>
  <c r="A214" i="31"/>
  <c r="D213" i="31"/>
  <c r="A212" i="31"/>
  <c r="D211" i="31"/>
  <c r="A210" i="31"/>
  <c r="D205" i="31"/>
  <c r="M163" i="31"/>
  <c r="A163" i="31" s="1"/>
  <c r="A153" i="31"/>
  <c r="A187" i="31"/>
  <c r="A129" i="31"/>
  <c r="A121" i="31"/>
  <c r="A117" i="31"/>
  <c r="A115" i="31"/>
  <c r="A103" i="31"/>
  <c r="A99" i="31"/>
  <c r="A93" i="31"/>
  <c r="A141" i="31"/>
  <c r="A135" i="31"/>
  <c r="A127" i="31"/>
  <c r="A125" i="31"/>
  <c r="A123" i="31"/>
  <c r="A119" i="31"/>
  <c r="A113" i="31"/>
  <c r="A107" i="31"/>
  <c r="A105" i="31"/>
  <c r="A101" i="31"/>
  <c r="A91" i="31"/>
  <c r="A87" i="31"/>
  <c r="A85" i="31"/>
  <c r="G136" i="31"/>
  <c r="G134" i="31"/>
  <c r="G128" i="31"/>
  <c r="G126" i="31"/>
  <c r="G124" i="31"/>
  <c r="G122" i="31"/>
  <c r="G120" i="31"/>
  <c r="G118" i="31"/>
  <c r="G116" i="31"/>
  <c r="G114" i="31"/>
  <c r="G108" i="31"/>
  <c r="G106" i="31"/>
  <c r="G104" i="31"/>
  <c r="G102" i="31"/>
  <c r="G100" i="31"/>
  <c r="G98" i="31"/>
  <c r="G92" i="31"/>
  <c r="G90" i="31"/>
  <c r="G88" i="31"/>
  <c r="G86" i="31"/>
  <c r="A73" i="31"/>
  <c r="A53" i="31"/>
  <c r="A67" i="31"/>
  <c r="A64" i="31"/>
  <c r="A49" i="31"/>
  <c r="A66" i="31"/>
  <c r="A44" i="31"/>
  <c r="A50" i="31"/>
  <c r="A52" i="31"/>
  <c r="A54" i="31"/>
  <c r="A63" i="31"/>
  <c r="A65" i="31"/>
  <c r="A33" i="31"/>
  <c r="D33" i="31"/>
  <c r="A27" i="31"/>
  <c r="D27" i="31"/>
  <c r="M32" i="31"/>
  <c r="A32" i="31" s="1"/>
  <c r="M17" i="31"/>
  <c r="A17" i="31" s="1"/>
  <c r="M19" i="31"/>
  <c r="A19" i="31" s="1"/>
  <c r="A15" i="31"/>
  <c r="M9" i="31"/>
  <c r="A9" i="31" s="1"/>
  <c r="A18" i="31"/>
  <c r="A10" i="31"/>
  <c r="A16" i="31"/>
  <c r="G19" i="31"/>
  <c r="G17" i="31"/>
  <c r="G15" i="31"/>
  <c r="G9" i="31"/>
  <c r="M8" i="31"/>
  <c r="A8" i="31" s="1"/>
  <c r="M9" i="30"/>
  <c r="A9" i="30" s="1"/>
  <c r="A71" i="30"/>
  <c r="A63" i="30"/>
  <c r="A65" i="30"/>
  <c r="A28" i="30"/>
  <c r="A26" i="30"/>
  <c r="G45" i="30"/>
  <c r="G66" i="30"/>
  <c r="G44" i="30"/>
  <c r="G56" i="30"/>
  <c r="G55" i="30"/>
  <c r="G36" i="30"/>
  <c r="G35" i="30"/>
  <c r="G29" i="30"/>
  <c r="G27" i="30"/>
  <c r="G25" i="30"/>
  <c r="G53" i="30"/>
  <c r="G23" i="30"/>
  <c r="G22" i="30"/>
  <c r="G21" i="30"/>
  <c r="G15" i="30"/>
  <c r="G64" i="30"/>
  <c r="G10" i="30"/>
  <c r="A4" i="30"/>
  <c r="D9" i="30"/>
  <c r="AA30" i="29"/>
  <c r="AB30" i="29"/>
  <c r="AC30" i="29"/>
  <c r="AD30" i="29"/>
  <c r="AA31" i="29"/>
  <c r="AB31" i="29"/>
  <c r="AC31" i="29"/>
  <c r="AD31" i="29"/>
  <c r="AE31" i="29" s="1"/>
  <c r="AA32" i="29"/>
  <c r="AB32" i="29"/>
  <c r="AC32" i="29"/>
  <c r="AD32" i="29"/>
  <c r="AA19" i="29"/>
  <c r="AB19" i="29"/>
  <c r="AC19" i="29"/>
  <c r="AD19" i="29"/>
  <c r="AA33" i="29"/>
  <c r="AB33" i="29"/>
  <c r="AC33" i="29"/>
  <c r="AD33" i="29"/>
  <c r="AA34" i="29"/>
  <c r="AB34" i="29"/>
  <c r="AC34" i="29"/>
  <c r="AD34" i="29"/>
  <c r="AA20" i="29"/>
  <c r="AB20" i="29"/>
  <c r="AC20" i="29"/>
  <c r="AD20" i="29"/>
  <c r="AA21" i="29"/>
  <c r="AB21" i="29"/>
  <c r="AC21" i="29"/>
  <c r="AD21" i="29"/>
  <c r="AA35" i="29"/>
  <c r="AB35" i="29"/>
  <c r="AC35" i="29"/>
  <c r="AD35" i="29"/>
  <c r="AA22" i="29"/>
  <c r="AB22" i="29"/>
  <c r="AC22" i="29"/>
  <c r="AD22" i="29"/>
  <c r="AA36" i="29"/>
  <c r="AB36" i="29"/>
  <c r="AC36" i="29"/>
  <c r="AD36" i="29"/>
  <c r="AA23" i="29"/>
  <c r="AB23" i="29"/>
  <c r="AC23" i="29"/>
  <c r="AD23" i="29"/>
  <c r="AA37" i="29"/>
  <c r="AB37" i="29"/>
  <c r="AC37" i="29"/>
  <c r="AD37" i="29"/>
  <c r="AA38" i="29"/>
  <c r="AB38" i="29"/>
  <c r="AC38" i="29"/>
  <c r="AD38" i="29"/>
  <c r="AA9" i="29"/>
  <c r="AB9" i="29"/>
  <c r="AC9" i="29"/>
  <c r="AD9" i="29"/>
  <c r="AA10" i="29"/>
  <c r="AB10" i="29"/>
  <c r="AC10" i="29"/>
  <c r="AD10" i="29"/>
  <c r="AA24" i="29"/>
  <c r="AB24" i="29"/>
  <c r="AC24" i="29"/>
  <c r="AD24" i="29"/>
  <c r="AA11" i="29"/>
  <c r="AB11" i="29"/>
  <c r="AC11" i="29"/>
  <c r="AD11" i="29"/>
  <c r="AA12" i="29"/>
  <c r="AB12" i="29"/>
  <c r="AC12" i="29"/>
  <c r="AD12" i="29"/>
  <c r="AA39" i="29"/>
  <c r="AB39" i="29"/>
  <c r="AC39" i="29"/>
  <c r="AD39" i="29"/>
  <c r="AA40" i="29"/>
  <c r="AB40" i="29"/>
  <c r="AC40" i="29"/>
  <c r="AD40" i="29"/>
  <c r="AA13" i="29"/>
  <c r="AB13" i="29"/>
  <c r="AC13" i="29"/>
  <c r="AD13" i="29"/>
  <c r="AA14" i="29"/>
  <c r="AB14" i="29"/>
  <c r="AC14" i="29"/>
  <c r="AD14" i="29"/>
  <c r="C30" i="29"/>
  <c r="D30" i="29" s="1"/>
  <c r="F30" i="29"/>
  <c r="G30" i="29" s="1"/>
  <c r="I30" i="29"/>
  <c r="K30" i="29"/>
  <c r="L30" i="29"/>
  <c r="T30" i="29"/>
  <c r="C31" i="29"/>
  <c r="D31" i="29" s="1"/>
  <c r="F31" i="29"/>
  <c r="G31" i="29" s="1"/>
  <c r="I31" i="29"/>
  <c r="K31" i="29"/>
  <c r="L31" i="29"/>
  <c r="T31" i="29"/>
  <c r="C32" i="29"/>
  <c r="D32" i="29"/>
  <c r="F32" i="29"/>
  <c r="I32" i="29"/>
  <c r="K32" i="29"/>
  <c r="L32" i="29"/>
  <c r="T32" i="29"/>
  <c r="C19" i="29"/>
  <c r="D19" i="29" s="1"/>
  <c r="F19" i="29"/>
  <c r="G19" i="29" s="1"/>
  <c r="I19" i="29"/>
  <c r="K19" i="29"/>
  <c r="L19" i="29"/>
  <c r="T19" i="29"/>
  <c r="C33" i="29"/>
  <c r="D33" i="29"/>
  <c r="F33" i="29"/>
  <c r="I33" i="29"/>
  <c r="K33" i="29"/>
  <c r="L33" i="29"/>
  <c r="T33" i="29"/>
  <c r="C34" i="29"/>
  <c r="D34" i="29" s="1"/>
  <c r="F34" i="29"/>
  <c r="G34" i="29" s="1"/>
  <c r="I34" i="29"/>
  <c r="K34" i="29"/>
  <c r="L34" i="29"/>
  <c r="T34" i="29"/>
  <c r="C20" i="29"/>
  <c r="D20" i="29" s="1"/>
  <c r="F20" i="29"/>
  <c r="I20" i="29"/>
  <c r="K20" i="29"/>
  <c r="L20" i="29"/>
  <c r="T20" i="29"/>
  <c r="C21" i="29"/>
  <c r="D21" i="29" s="1"/>
  <c r="F21" i="29"/>
  <c r="G21" i="29" s="1"/>
  <c r="I21" i="29"/>
  <c r="K21" i="29"/>
  <c r="L21" i="29"/>
  <c r="T21" i="29"/>
  <c r="C35" i="29"/>
  <c r="D35" i="29" s="1"/>
  <c r="F35" i="29"/>
  <c r="I35" i="29"/>
  <c r="K35" i="29"/>
  <c r="L35" i="29"/>
  <c r="T35" i="29"/>
  <c r="C22" i="29"/>
  <c r="D22" i="29" s="1"/>
  <c r="F22" i="29"/>
  <c r="G22" i="29" s="1"/>
  <c r="I22" i="29"/>
  <c r="K22" i="29"/>
  <c r="L22" i="29"/>
  <c r="T22" i="29"/>
  <c r="C36" i="29"/>
  <c r="D36" i="29" s="1"/>
  <c r="F36" i="29"/>
  <c r="I36" i="29"/>
  <c r="K36" i="29"/>
  <c r="L36" i="29"/>
  <c r="T36" i="29"/>
  <c r="C23" i="29"/>
  <c r="D23" i="29" s="1"/>
  <c r="F23" i="29"/>
  <c r="G23" i="29" s="1"/>
  <c r="I23" i="29"/>
  <c r="K23" i="29"/>
  <c r="L23" i="29"/>
  <c r="T23" i="29"/>
  <c r="C37" i="29"/>
  <c r="D37" i="29" s="1"/>
  <c r="F37" i="29"/>
  <c r="I37" i="29"/>
  <c r="K37" i="29"/>
  <c r="L37" i="29"/>
  <c r="T37" i="29"/>
  <c r="C38" i="29"/>
  <c r="D38" i="29" s="1"/>
  <c r="F38" i="29"/>
  <c r="G38" i="29" s="1"/>
  <c r="I38" i="29"/>
  <c r="K38" i="29"/>
  <c r="L38" i="29"/>
  <c r="T38" i="29"/>
  <c r="C9" i="29"/>
  <c r="D9" i="29" s="1"/>
  <c r="F9" i="29"/>
  <c r="I9" i="29"/>
  <c r="K9" i="29"/>
  <c r="L9" i="29"/>
  <c r="T9" i="29"/>
  <c r="C10" i="29"/>
  <c r="D10" i="29" s="1"/>
  <c r="F10" i="29"/>
  <c r="G10" i="29" s="1"/>
  <c r="I10" i="29"/>
  <c r="K10" i="29"/>
  <c r="L10" i="29"/>
  <c r="T10" i="29"/>
  <c r="C24" i="29"/>
  <c r="D24" i="29" s="1"/>
  <c r="F24" i="29"/>
  <c r="I24" i="29"/>
  <c r="K24" i="29"/>
  <c r="L24" i="29"/>
  <c r="T24" i="29"/>
  <c r="C11" i="29"/>
  <c r="D11" i="29" s="1"/>
  <c r="F11" i="29"/>
  <c r="G11" i="29" s="1"/>
  <c r="I11" i="29"/>
  <c r="K11" i="29"/>
  <c r="L11" i="29"/>
  <c r="T11" i="29"/>
  <c r="C12" i="29"/>
  <c r="D12" i="29" s="1"/>
  <c r="F12" i="29"/>
  <c r="I12" i="29"/>
  <c r="K12" i="29"/>
  <c r="L12" i="29"/>
  <c r="T12" i="29"/>
  <c r="C39" i="29"/>
  <c r="D39" i="29" s="1"/>
  <c r="F39" i="29"/>
  <c r="G39" i="29" s="1"/>
  <c r="I39" i="29"/>
  <c r="K39" i="29"/>
  <c r="L39" i="29"/>
  <c r="T39" i="29"/>
  <c r="C40" i="29"/>
  <c r="D40" i="29" s="1"/>
  <c r="F40" i="29"/>
  <c r="I40" i="29"/>
  <c r="K40" i="29"/>
  <c r="L40" i="29"/>
  <c r="T40" i="29"/>
  <c r="C13" i="29"/>
  <c r="D13" i="29" s="1"/>
  <c r="F13" i="29"/>
  <c r="G13" i="29" s="1"/>
  <c r="I13" i="29"/>
  <c r="K13" i="29"/>
  <c r="L13" i="29"/>
  <c r="T13" i="29"/>
  <c r="C14" i="29"/>
  <c r="D14" i="29" s="1"/>
  <c r="F14" i="29"/>
  <c r="I14" i="29"/>
  <c r="K14" i="29"/>
  <c r="L14" i="29"/>
  <c r="T14" i="29"/>
  <c r="A28" i="29"/>
  <c r="A27" i="29"/>
  <c r="A25" i="29"/>
  <c r="A18" i="29"/>
  <c r="A17" i="29"/>
  <c r="A15" i="29"/>
  <c r="AD29" i="29"/>
  <c r="AC29" i="29"/>
  <c r="AB29" i="29"/>
  <c r="AA29" i="29"/>
  <c r="T29" i="29"/>
  <c r="L29" i="29"/>
  <c r="K29" i="29"/>
  <c r="I29" i="29"/>
  <c r="F29" i="29"/>
  <c r="G29" i="29" s="1"/>
  <c r="C29" i="29"/>
  <c r="D29" i="29" s="1"/>
  <c r="AE8" i="29"/>
  <c r="M8" i="29"/>
  <c r="A8" i="29" s="1"/>
  <c r="A7" i="29"/>
  <c r="A6" i="29"/>
  <c r="A5" i="29"/>
  <c r="C4" i="29"/>
  <c r="A3" i="29"/>
  <c r="A2" i="29"/>
  <c r="A12" i="28"/>
  <c r="A13" i="28"/>
  <c r="A14" i="28"/>
  <c r="A26" i="28"/>
  <c r="A27" i="28"/>
  <c r="A28" i="28"/>
  <c r="A45" i="28"/>
  <c r="A46" i="28"/>
  <c r="A47" i="28"/>
  <c r="A59" i="28"/>
  <c r="A60" i="28"/>
  <c r="A61" i="28"/>
  <c r="A62" i="28"/>
  <c r="A65" i="28"/>
  <c r="A67" i="28"/>
  <c r="A68" i="28"/>
  <c r="A69" i="28"/>
  <c r="A70" i="28"/>
  <c r="A71" i="28"/>
  <c r="A72" i="28"/>
  <c r="A73" i="28"/>
  <c r="A74" i="28"/>
  <c r="A75" i="28"/>
  <c r="A76" i="28"/>
  <c r="A78" i="28"/>
  <c r="A79" i="28"/>
  <c r="A80" i="28"/>
  <c r="A81" i="28"/>
  <c r="A82" i="28"/>
  <c r="A84" i="28"/>
  <c r="A85" i="28"/>
  <c r="A86" i="28"/>
  <c r="A87" i="28"/>
  <c r="A88" i="28"/>
  <c r="A89" i="28"/>
  <c r="A90" i="28"/>
  <c r="A91" i="28"/>
  <c r="A92" i="28"/>
  <c r="A93" i="28"/>
  <c r="A94" i="28"/>
  <c r="A95" i="28"/>
  <c r="A96" i="28"/>
  <c r="A97" i="28"/>
  <c r="A98" i="28"/>
  <c r="A99" i="28"/>
  <c r="A100" i="28"/>
  <c r="A102" i="28"/>
  <c r="A103" i="28"/>
  <c r="A104" i="28"/>
  <c r="A105" i="28"/>
  <c r="A7" i="28"/>
  <c r="AB62" i="28"/>
  <c r="M62" i="28"/>
  <c r="C63" i="28"/>
  <c r="A63" i="28" s="1"/>
  <c r="F63" i="28"/>
  <c r="G63" i="28" s="1"/>
  <c r="I63" i="28"/>
  <c r="K63" i="28"/>
  <c r="L63" i="28"/>
  <c r="M63" i="28" s="1"/>
  <c r="T63" i="28"/>
  <c r="AA63" i="28"/>
  <c r="AB63" i="28"/>
  <c r="AC63" i="28"/>
  <c r="AD63" i="28"/>
  <c r="C64" i="28"/>
  <c r="A64" i="28" s="1"/>
  <c r="F64" i="28"/>
  <c r="G64" i="28"/>
  <c r="I64" i="28"/>
  <c r="K64" i="28"/>
  <c r="L64" i="28"/>
  <c r="M64" i="28"/>
  <c r="T64" i="28"/>
  <c r="AA64" i="28"/>
  <c r="AB64" i="28"/>
  <c r="AC64" i="28"/>
  <c r="AE64" i="28" s="1"/>
  <c r="AD64" i="28"/>
  <c r="AB48" i="28"/>
  <c r="M48" i="28"/>
  <c r="A48" i="28" s="1"/>
  <c r="C49" i="28"/>
  <c r="D49" i="28" s="1"/>
  <c r="F49" i="28"/>
  <c r="G49" i="28"/>
  <c r="I49" i="28"/>
  <c r="K49" i="28"/>
  <c r="L49" i="28"/>
  <c r="T49" i="28"/>
  <c r="AA49" i="28"/>
  <c r="AB49" i="28"/>
  <c r="AC49" i="28"/>
  <c r="AD49" i="28"/>
  <c r="C50" i="28"/>
  <c r="D50" i="28" s="1"/>
  <c r="F50" i="28"/>
  <c r="G50" i="28" s="1"/>
  <c r="I50" i="28"/>
  <c r="K50" i="28"/>
  <c r="M50" i="28" s="1"/>
  <c r="L50" i="28"/>
  <c r="T50" i="28"/>
  <c r="AA50" i="28"/>
  <c r="AB50" i="28"/>
  <c r="AC50" i="28"/>
  <c r="AD50" i="28"/>
  <c r="C51" i="28"/>
  <c r="D51" i="28"/>
  <c r="F51" i="28"/>
  <c r="A51" i="28" s="1"/>
  <c r="I51" i="28"/>
  <c r="K51" i="28"/>
  <c r="M51" i="28" s="1"/>
  <c r="L51" i="28"/>
  <c r="T51" i="28"/>
  <c r="AA51" i="28"/>
  <c r="AB51" i="28"/>
  <c r="AC51" i="28"/>
  <c r="AD51" i="28"/>
  <c r="C52" i="28"/>
  <c r="F52" i="28"/>
  <c r="G52" i="28" s="1"/>
  <c r="I52" i="28"/>
  <c r="K52" i="28"/>
  <c r="L52" i="28"/>
  <c r="T52" i="28"/>
  <c r="AA52" i="28"/>
  <c r="AB52" i="28"/>
  <c r="AC52" i="28"/>
  <c r="AE52" i="28" s="1"/>
  <c r="AB29" i="28"/>
  <c r="M29" i="28"/>
  <c r="A29" i="28" s="1"/>
  <c r="AB15" i="28"/>
  <c r="M15" i="28"/>
  <c r="A15" i="28" s="1"/>
  <c r="A2" i="28"/>
  <c r="A3" i="28"/>
  <c r="A5" i="28"/>
  <c r="A6" i="28"/>
  <c r="T77" i="28"/>
  <c r="T58" i="28"/>
  <c r="T57" i="28"/>
  <c r="T56" i="28"/>
  <c r="T55" i="28"/>
  <c r="T54" i="28"/>
  <c r="T53" i="28"/>
  <c r="T44" i="28"/>
  <c r="T43" i="28"/>
  <c r="T42" i="28"/>
  <c r="T41" i="28"/>
  <c r="T40" i="28"/>
  <c r="T39" i="28"/>
  <c r="T38" i="28"/>
  <c r="T37" i="28"/>
  <c r="T36" i="28"/>
  <c r="T35" i="28"/>
  <c r="T34" i="28"/>
  <c r="T33" i="28"/>
  <c r="T32" i="28"/>
  <c r="T31" i="28"/>
  <c r="T30" i="28"/>
  <c r="T25" i="28"/>
  <c r="T24" i="28"/>
  <c r="T23" i="28"/>
  <c r="T22" i="28"/>
  <c r="T21" i="28"/>
  <c r="T20" i="28"/>
  <c r="T19" i="28"/>
  <c r="T18" i="28"/>
  <c r="T17" i="28"/>
  <c r="T16" i="28"/>
  <c r="T11" i="28"/>
  <c r="T10" i="28"/>
  <c r="T9" i="28"/>
  <c r="AD77" i="28"/>
  <c r="AC77" i="28"/>
  <c r="AB77" i="28"/>
  <c r="AA77" i="28"/>
  <c r="L77" i="28"/>
  <c r="K77" i="28"/>
  <c r="I77" i="28"/>
  <c r="F77" i="28"/>
  <c r="G77" i="28" s="1"/>
  <c r="C77" i="28"/>
  <c r="D77" i="28" s="1"/>
  <c r="AA25" i="28"/>
  <c r="AA10" i="28"/>
  <c r="AA11" i="28"/>
  <c r="AA16" i="28"/>
  <c r="AA17" i="28"/>
  <c r="AA18" i="28"/>
  <c r="AA19" i="28"/>
  <c r="AA20" i="28"/>
  <c r="AA21" i="28"/>
  <c r="AA22" i="28"/>
  <c r="AA23" i="28"/>
  <c r="AA24" i="28"/>
  <c r="AA30" i="28"/>
  <c r="AA31" i="28"/>
  <c r="AA32" i="28"/>
  <c r="AA33" i="28"/>
  <c r="AA34" i="28"/>
  <c r="AA35" i="28"/>
  <c r="AA36" i="28"/>
  <c r="AA37" i="28"/>
  <c r="AA38" i="28"/>
  <c r="AA39" i="28"/>
  <c r="AA40" i="28"/>
  <c r="AA41" i="28"/>
  <c r="AA42" i="28"/>
  <c r="AA43" i="28"/>
  <c r="AA44" i="28"/>
  <c r="AA53" i="28"/>
  <c r="AA54" i="28"/>
  <c r="AA55" i="28"/>
  <c r="AA56" i="28"/>
  <c r="AA57" i="28"/>
  <c r="AA58" i="28"/>
  <c r="AA9" i="28"/>
  <c r="AB10" i="28"/>
  <c r="AC10" i="28"/>
  <c r="AD10" i="28"/>
  <c r="AB11" i="28"/>
  <c r="AC11" i="28"/>
  <c r="AD11" i="28"/>
  <c r="AB16" i="28"/>
  <c r="AC16" i="28"/>
  <c r="AD16" i="28"/>
  <c r="AB17" i="28"/>
  <c r="AC17" i="28"/>
  <c r="AD17" i="28"/>
  <c r="AB18" i="28"/>
  <c r="AD18" i="28"/>
  <c r="AB19" i="28"/>
  <c r="AC19" i="28"/>
  <c r="AD19" i="28"/>
  <c r="AB20" i="28"/>
  <c r="AC20" i="28"/>
  <c r="AD20" i="28"/>
  <c r="AB21" i="28"/>
  <c r="AC21" i="28"/>
  <c r="AD21" i="28"/>
  <c r="AB22" i="28"/>
  <c r="AC22" i="28"/>
  <c r="AD22" i="28"/>
  <c r="AB23" i="28"/>
  <c r="AC23" i="28"/>
  <c r="AD23" i="28"/>
  <c r="AB24" i="28"/>
  <c r="AC24" i="28"/>
  <c r="AD24" i="28"/>
  <c r="AB25" i="28"/>
  <c r="AC25" i="28"/>
  <c r="AD25" i="28"/>
  <c r="AB30" i="28"/>
  <c r="AC30" i="28"/>
  <c r="AD30" i="28"/>
  <c r="AB31" i="28"/>
  <c r="AC31" i="28"/>
  <c r="AD31" i="28"/>
  <c r="AB32" i="28"/>
  <c r="AC32" i="28"/>
  <c r="AD32" i="28"/>
  <c r="AB33" i="28"/>
  <c r="AC33" i="28"/>
  <c r="AD33" i="28"/>
  <c r="AB34" i="28"/>
  <c r="AC34" i="28"/>
  <c r="AD34" i="28"/>
  <c r="AB35" i="28"/>
  <c r="AC35" i="28"/>
  <c r="AD35" i="28"/>
  <c r="AB36" i="28"/>
  <c r="AC36" i="28"/>
  <c r="AD36" i="28"/>
  <c r="AB37" i="28"/>
  <c r="AC37" i="28"/>
  <c r="AD37" i="28"/>
  <c r="AB38" i="28"/>
  <c r="AC38" i="28"/>
  <c r="AD38" i="28"/>
  <c r="AB39" i="28"/>
  <c r="AC39" i="28"/>
  <c r="AD39" i="28"/>
  <c r="AB40" i="28"/>
  <c r="AC40" i="28"/>
  <c r="AE40" i="28" s="1"/>
  <c r="AC41" i="28"/>
  <c r="AD41" i="28"/>
  <c r="AB42" i="28"/>
  <c r="AD42" i="28"/>
  <c r="AB43" i="28"/>
  <c r="AC43" i="28"/>
  <c r="AD43" i="28"/>
  <c r="AB44" i="28"/>
  <c r="AC44" i="28"/>
  <c r="AD44" i="28"/>
  <c r="AB53" i="28"/>
  <c r="AC53" i="28"/>
  <c r="AD53" i="28"/>
  <c r="AB54" i="28"/>
  <c r="AD54" i="28"/>
  <c r="AB55" i="28"/>
  <c r="AC55" i="28"/>
  <c r="AD55" i="28"/>
  <c r="AB56" i="28"/>
  <c r="AD56" i="28"/>
  <c r="AE56" i="28" s="1"/>
  <c r="AB57" i="28"/>
  <c r="AC57" i="28"/>
  <c r="AD57" i="28"/>
  <c r="AB58" i="28"/>
  <c r="AC58" i="28"/>
  <c r="AD58" i="28"/>
  <c r="C10" i="28"/>
  <c r="D10" i="28" s="1"/>
  <c r="F10" i="28"/>
  <c r="G10" i="28" s="1"/>
  <c r="I10" i="28"/>
  <c r="K10" i="28"/>
  <c r="L10" i="28"/>
  <c r="C11" i="28"/>
  <c r="D11" i="28" s="1"/>
  <c r="F11" i="28"/>
  <c r="G11" i="28" s="1"/>
  <c r="I11" i="28"/>
  <c r="K11" i="28"/>
  <c r="L11" i="28"/>
  <c r="C16" i="28"/>
  <c r="D16" i="28" s="1"/>
  <c r="F16" i="28"/>
  <c r="I16" i="28"/>
  <c r="K16" i="28"/>
  <c r="L16" i="28"/>
  <c r="C17" i="28"/>
  <c r="D17" i="28" s="1"/>
  <c r="F17" i="28"/>
  <c r="G17" i="28" s="1"/>
  <c r="I17" i="28"/>
  <c r="K17" i="28"/>
  <c r="L17" i="28"/>
  <c r="C18" i="28"/>
  <c r="D18" i="28" s="1"/>
  <c r="F18" i="28"/>
  <c r="I18" i="28"/>
  <c r="K18" i="28"/>
  <c r="L18" i="28"/>
  <c r="C19" i="28"/>
  <c r="D19" i="28" s="1"/>
  <c r="F19" i="28"/>
  <c r="I19" i="28"/>
  <c r="K19" i="28"/>
  <c r="L19" i="28"/>
  <c r="C20" i="28"/>
  <c r="D20" i="28" s="1"/>
  <c r="F20" i="28"/>
  <c r="I20" i="28"/>
  <c r="K20" i="28"/>
  <c r="L20" i="28"/>
  <c r="C21" i="28"/>
  <c r="D21" i="28" s="1"/>
  <c r="F21" i="28"/>
  <c r="G21" i="28" s="1"/>
  <c r="I21" i="28"/>
  <c r="K21" i="28"/>
  <c r="L21" i="28"/>
  <c r="C22" i="28"/>
  <c r="D22" i="28" s="1"/>
  <c r="F22" i="28"/>
  <c r="I22" i="28"/>
  <c r="K22" i="28"/>
  <c r="L22" i="28"/>
  <c r="C23" i="28"/>
  <c r="D23" i="28" s="1"/>
  <c r="F23" i="28"/>
  <c r="I23" i="28"/>
  <c r="K23" i="28"/>
  <c r="L23" i="28"/>
  <c r="C24" i="28"/>
  <c r="D24" i="28" s="1"/>
  <c r="F24" i="28"/>
  <c r="I24" i="28"/>
  <c r="K24" i="28"/>
  <c r="L24" i="28"/>
  <c r="C25" i="28"/>
  <c r="D25" i="28" s="1"/>
  <c r="F25" i="28"/>
  <c r="G25" i="28" s="1"/>
  <c r="I25" i="28"/>
  <c r="K25" i="28"/>
  <c r="L25" i="28"/>
  <c r="C30" i="28"/>
  <c r="D30" i="28" s="1"/>
  <c r="F30" i="28"/>
  <c r="G30" i="28" s="1"/>
  <c r="I30" i="28"/>
  <c r="K30" i="28"/>
  <c r="L30" i="28"/>
  <c r="C31" i="28"/>
  <c r="D31" i="28" s="1"/>
  <c r="F31" i="28"/>
  <c r="I31" i="28"/>
  <c r="K31" i="28"/>
  <c r="L31" i="28"/>
  <c r="C32" i="28"/>
  <c r="D32" i="28" s="1"/>
  <c r="F32" i="28"/>
  <c r="G32" i="28" s="1"/>
  <c r="I32" i="28"/>
  <c r="K32" i="28"/>
  <c r="L32" i="28"/>
  <c r="C33" i="28"/>
  <c r="D33" i="28" s="1"/>
  <c r="F33" i="28"/>
  <c r="I33" i="28"/>
  <c r="K33" i="28"/>
  <c r="L33" i="28"/>
  <c r="C34" i="28"/>
  <c r="D34" i="28" s="1"/>
  <c r="F34" i="28"/>
  <c r="G34" i="28" s="1"/>
  <c r="I34" i="28"/>
  <c r="K34" i="28"/>
  <c r="L34" i="28"/>
  <c r="C35" i="28"/>
  <c r="D35" i="28" s="1"/>
  <c r="F35" i="28"/>
  <c r="I35" i="28"/>
  <c r="K35" i="28"/>
  <c r="L35" i="28"/>
  <c r="C36" i="28"/>
  <c r="D36" i="28" s="1"/>
  <c r="F36" i="28"/>
  <c r="G36" i="28" s="1"/>
  <c r="I36" i="28"/>
  <c r="K36" i="28"/>
  <c r="L36" i="28"/>
  <c r="C37" i="28"/>
  <c r="D37" i="28" s="1"/>
  <c r="F37" i="28"/>
  <c r="I37" i="28"/>
  <c r="K37" i="28"/>
  <c r="L37" i="28"/>
  <c r="C38" i="28"/>
  <c r="D38" i="28" s="1"/>
  <c r="F38" i="28"/>
  <c r="I38" i="28"/>
  <c r="K38" i="28"/>
  <c r="L38" i="28"/>
  <c r="C39" i="28"/>
  <c r="D39" i="28" s="1"/>
  <c r="F39" i="28"/>
  <c r="G39" i="28" s="1"/>
  <c r="I39" i="28"/>
  <c r="K39" i="28"/>
  <c r="L39" i="28"/>
  <c r="C40" i="28"/>
  <c r="D40" i="28" s="1"/>
  <c r="F40" i="28"/>
  <c r="I40" i="28"/>
  <c r="K40" i="28"/>
  <c r="L40" i="28"/>
  <c r="C41" i="28"/>
  <c r="D41" i="28" s="1"/>
  <c r="F41" i="28"/>
  <c r="G41" i="28" s="1"/>
  <c r="I41" i="28"/>
  <c r="K41" i="28"/>
  <c r="L41" i="28"/>
  <c r="C42" i="28"/>
  <c r="D42" i="28" s="1"/>
  <c r="F42" i="28"/>
  <c r="I42" i="28"/>
  <c r="K42" i="28"/>
  <c r="L42" i="28"/>
  <c r="C43" i="28"/>
  <c r="D43" i="28" s="1"/>
  <c r="F43" i="28"/>
  <c r="G43" i="28" s="1"/>
  <c r="I43" i="28"/>
  <c r="K43" i="28"/>
  <c r="L43" i="28"/>
  <c r="C44" i="28"/>
  <c r="D44" i="28" s="1"/>
  <c r="F44" i="28"/>
  <c r="I44" i="28"/>
  <c r="K44" i="28"/>
  <c r="L44" i="28"/>
  <c r="C53" i="28"/>
  <c r="D53" i="28" s="1"/>
  <c r="F53" i="28"/>
  <c r="G53" i="28" s="1"/>
  <c r="I53" i="28"/>
  <c r="K53" i="28"/>
  <c r="L53" i="28"/>
  <c r="C54" i="28"/>
  <c r="D54" i="28" s="1"/>
  <c r="F54" i="28"/>
  <c r="G54" i="28" s="1"/>
  <c r="I54" i="28"/>
  <c r="K54" i="28"/>
  <c r="L54" i="28"/>
  <c r="C55" i="28"/>
  <c r="D55" i="28" s="1"/>
  <c r="F55" i="28"/>
  <c r="G55" i="28" s="1"/>
  <c r="I55" i="28"/>
  <c r="K55" i="28"/>
  <c r="L55" i="28"/>
  <c r="C56" i="28"/>
  <c r="D56" i="28" s="1"/>
  <c r="F56" i="28"/>
  <c r="G56" i="28" s="1"/>
  <c r="I56" i="28"/>
  <c r="K56" i="28"/>
  <c r="L56" i="28"/>
  <c r="C57" i="28"/>
  <c r="D57" i="28" s="1"/>
  <c r="F57" i="28"/>
  <c r="G57" i="28" s="1"/>
  <c r="I57" i="28"/>
  <c r="K57" i="28"/>
  <c r="L57" i="28"/>
  <c r="C58" i="28"/>
  <c r="D58" i="28" s="1"/>
  <c r="F58" i="28"/>
  <c r="G58" i="28" s="1"/>
  <c r="I58" i="28"/>
  <c r="K58" i="28"/>
  <c r="L58" i="28"/>
  <c r="AD9" i="28"/>
  <c r="AC9" i="28"/>
  <c r="AB9" i="28"/>
  <c r="L9" i="28"/>
  <c r="K9" i="28"/>
  <c r="I9" i="28"/>
  <c r="F9" i="28"/>
  <c r="G9" i="28" s="1"/>
  <c r="C9" i="28"/>
  <c r="AE8" i="28"/>
  <c r="M8" i="28"/>
  <c r="A8" i="28" s="1"/>
  <c r="C4" i="28"/>
  <c r="F101" i="28" s="1"/>
  <c r="A101" i="28" s="1"/>
  <c r="A50" i="28" l="1"/>
  <c r="M52" i="28"/>
  <c r="A52" i="28" s="1"/>
  <c r="D64" i="28"/>
  <c r="M21" i="29"/>
  <c r="G51" i="28"/>
  <c r="AE50" i="28"/>
  <c r="AE35" i="29"/>
  <c r="AE30" i="29"/>
  <c r="A23" i="30"/>
  <c r="A25" i="30"/>
  <c r="V33" i="1"/>
  <c r="M19" i="29"/>
  <c r="M23" i="29"/>
  <c r="A23" i="29" s="1"/>
  <c r="M13" i="29"/>
  <c r="A13" i="29" s="1"/>
  <c r="M22" i="29"/>
  <c r="A22" i="29" s="1"/>
  <c r="AE13" i="29"/>
  <c r="AE39" i="29"/>
  <c r="AE12" i="29"/>
  <c r="AE11" i="29"/>
  <c r="AE38" i="29"/>
  <c r="AE29" i="29"/>
  <c r="AE23" i="29"/>
  <c r="AE36" i="29"/>
  <c r="AE22" i="29"/>
  <c r="AE34" i="29"/>
  <c r="AE19" i="29"/>
  <c r="AE32" i="29"/>
  <c r="AE24" i="29"/>
  <c r="M24" i="29"/>
  <c r="A24" i="29" s="1"/>
  <c r="AE10" i="29"/>
  <c r="AE9" i="29"/>
  <c r="AE37" i="29"/>
  <c r="M11" i="29"/>
  <c r="A11" i="29" s="1"/>
  <c r="M10" i="29"/>
  <c r="A10" i="29" s="1"/>
  <c r="A33" i="29"/>
  <c r="AE14" i="29"/>
  <c r="AE40" i="29"/>
  <c r="AE21" i="29"/>
  <c r="AE20" i="29"/>
  <c r="AE33" i="29"/>
  <c r="A32" i="29"/>
  <c r="M12" i="29"/>
  <c r="A12" i="29" s="1"/>
  <c r="A37" i="29"/>
  <c r="A35" i="29"/>
  <c r="M9" i="29"/>
  <c r="A9" i="29" s="1"/>
  <c r="A40" i="29"/>
  <c r="A36" i="29"/>
  <c r="M14" i="29"/>
  <c r="A14" i="29" s="1"/>
  <c r="M20" i="29"/>
  <c r="A20" i="29" s="1"/>
  <c r="A30" i="29"/>
  <c r="A38" i="29"/>
  <c r="A21" i="29"/>
  <c r="A39" i="29"/>
  <c r="A34" i="29"/>
  <c r="A19" i="29"/>
  <c r="A31" i="29"/>
  <c r="G14" i="29"/>
  <c r="G40" i="29"/>
  <c r="G12" i="29"/>
  <c r="G24" i="29"/>
  <c r="G9" i="29"/>
  <c r="G37" i="29"/>
  <c r="G36" i="29"/>
  <c r="G35" i="29"/>
  <c r="G20" i="29"/>
  <c r="G33" i="29"/>
  <c r="G32" i="29"/>
  <c r="F26" i="29"/>
  <c r="A26" i="29" s="1"/>
  <c r="A4" i="29"/>
  <c r="F16" i="29"/>
  <c r="A16" i="29" s="1"/>
  <c r="A29" i="29"/>
  <c r="F66" i="28"/>
  <c r="A66" i="28" s="1"/>
  <c r="AE49" i="28"/>
  <c r="AE63" i="28"/>
  <c r="AE51" i="28"/>
  <c r="M49" i="28"/>
  <c r="A49" i="28" s="1"/>
  <c r="D63" i="28"/>
  <c r="D52" i="28"/>
  <c r="F83" i="28"/>
  <c r="A83" i="28" s="1"/>
  <c r="A4" i="28"/>
  <c r="M36" i="28"/>
  <c r="A36" i="28" s="1"/>
  <c r="AE37" i="28"/>
  <c r="AE10" i="28"/>
  <c r="M43" i="28"/>
  <c r="A43" i="28" s="1"/>
  <c r="M41" i="28"/>
  <c r="A41" i="28" s="1"/>
  <c r="M39" i="28"/>
  <c r="A39" i="28" s="1"/>
  <c r="AE43" i="28"/>
  <c r="M17" i="28"/>
  <c r="A17" i="28" s="1"/>
  <c r="AE57" i="28"/>
  <c r="M10" i="28"/>
  <c r="A10" i="28" s="1"/>
  <c r="AE16" i="28"/>
  <c r="AE36" i="28"/>
  <c r="M77" i="28"/>
  <c r="A77" i="28" s="1"/>
  <c r="AE77" i="28"/>
  <c r="AE9" i="28"/>
  <c r="AE44" i="28"/>
  <c r="AE19" i="28"/>
  <c r="M32" i="28"/>
  <c r="A32" i="28" s="1"/>
  <c r="AE33" i="28"/>
  <c r="M57" i="28"/>
  <c r="A57" i="28" s="1"/>
  <c r="M55" i="28"/>
  <c r="A55" i="28" s="1"/>
  <c r="AE34" i="28"/>
  <c r="AE22" i="28"/>
  <c r="M34" i="28"/>
  <c r="A34" i="28" s="1"/>
  <c r="M30" i="28"/>
  <c r="A30" i="28" s="1"/>
  <c r="AE54" i="28"/>
  <c r="M53" i="28"/>
  <c r="A53" i="28" s="1"/>
  <c r="M25" i="28"/>
  <c r="A25" i="28" s="1"/>
  <c r="M21" i="28"/>
  <c r="A21" i="28" s="1"/>
  <c r="AE53" i="28"/>
  <c r="AE39" i="28"/>
  <c r="AE25" i="28"/>
  <c r="AE21" i="28"/>
  <c r="M54" i="28"/>
  <c r="A54" i="28" s="1"/>
  <c r="AE58" i="28"/>
  <c r="AE38" i="28"/>
  <c r="AE24" i="28"/>
  <c r="AE20" i="28"/>
  <c r="AE11" i="28"/>
  <c r="M11" i="28"/>
  <c r="A11" i="28" s="1"/>
  <c r="M58" i="28"/>
  <c r="A58" i="28" s="1"/>
  <c r="AE41" i="28"/>
  <c r="AE30" i="28"/>
  <c r="AE17" i="28"/>
  <c r="M56" i="28"/>
  <c r="A56" i="28" s="1"/>
  <c r="AE55" i="28"/>
  <c r="AE42" i="28"/>
  <c r="AE35" i="28"/>
  <c r="AE31" i="28"/>
  <c r="AE23" i="28"/>
  <c r="AE18" i="28"/>
  <c r="AE32" i="28"/>
  <c r="G33" i="28"/>
  <c r="G24" i="28"/>
  <c r="G23" i="28"/>
  <c r="G22" i="28"/>
  <c r="G20" i="28"/>
  <c r="G19" i="28"/>
  <c r="M44" i="28"/>
  <c r="A44" i="28" s="1"/>
  <c r="M40" i="28"/>
  <c r="A40" i="28" s="1"/>
  <c r="M35" i="28"/>
  <c r="A35" i="28" s="1"/>
  <c r="M33" i="28"/>
  <c r="A33" i="28" s="1"/>
  <c r="M31" i="28"/>
  <c r="A31" i="28" s="1"/>
  <c r="M24" i="28"/>
  <c r="A24" i="28" s="1"/>
  <c r="M23" i="28"/>
  <c r="A23" i="28" s="1"/>
  <c r="M22" i="28"/>
  <c r="A22" i="28" s="1"/>
  <c r="M20" i="28"/>
  <c r="A20" i="28" s="1"/>
  <c r="M19" i="28"/>
  <c r="A19" i="28" s="1"/>
  <c r="M18" i="28"/>
  <c r="A18" i="28" s="1"/>
  <c r="M16" i="28"/>
  <c r="A16" i="28" s="1"/>
  <c r="G31" i="28"/>
  <c r="G18" i="28"/>
  <c r="G16" i="28"/>
  <c r="M42" i="28"/>
  <c r="A42" i="28" s="1"/>
  <c r="M38" i="28"/>
  <c r="A38" i="28" s="1"/>
  <c r="M37" i="28"/>
  <c r="A37" i="28" s="1"/>
  <c r="G44" i="28"/>
  <c r="G42" i="28"/>
  <c r="G40" i="28"/>
  <c r="G38" i="28"/>
  <c r="G37" i="28"/>
  <c r="G35" i="28"/>
  <c r="M9" i="28"/>
  <c r="A9" i="28" s="1"/>
  <c r="D9" i="28"/>
  <c r="AD39" i="27"/>
  <c r="M39" i="27"/>
  <c r="A39" i="27" s="1"/>
  <c r="A38" i="27"/>
  <c r="AD32" i="27"/>
  <c r="M32" i="27"/>
  <c r="A32" i="27" s="1"/>
  <c r="A31" i="27"/>
  <c r="AD22" i="27"/>
  <c r="M22" i="27"/>
  <c r="A22" i="27"/>
  <c r="A21" i="27"/>
  <c r="AD15" i="27"/>
  <c r="M15" i="27"/>
  <c r="A15" i="27" s="1"/>
  <c r="A14" i="27"/>
  <c r="AC59" i="27"/>
  <c r="A59" i="27"/>
  <c r="AC58" i="27"/>
  <c r="A58" i="27"/>
  <c r="AC57" i="27"/>
  <c r="AC93" i="27"/>
  <c r="A93" i="27"/>
  <c r="AC92" i="27"/>
  <c r="A92" i="27"/>
  <c r="AC91" i="27"/>
  <c r="AC84" i="27"/>
  <c r="M84" i="27"/>
  <c r="A84" i="27" s="1"/>
  <c r="AC83" i="27"/>
  <c r="A83" i="27"/>
  <c r="AC82" i="27"/>
  <c r="AC45" i="27"/>
  <c r="M45" i="27"/>
  <c r="A45" i="27"/>
  <c r="AC44" i="27"/>
  <c r="A44" i="27"/>
  <c r="AC43" i="27"/>
  <c r="A66" i="27"/>
  <c r="A65" i="27"/>
  <c r="A64" i="27"/>
  <c r="A63" i="27"/>
  <c r="A62" i="27"/>
  <c r="A61" i="27"/>
  <c r="A60" i="27"/>
  <c r="A47" i="27"/>
  <c r="A48" i="27"/>
  <c r="A49" i="27"/>
  <c r="A50" i="27"/>
  <c r="A52" i="27"/>
  <c r="A53" i="27"/>
  <c r="A54" i="27"/>
  <c r="A55" i="27"/>
  <c r="A46" i="27"/>
  <c r="AC51" i="27"/>
  <c r="AB51" i="27"/>
  <c r="AD51" i="27" s="1"/>
  <c r="AA51" i="27"/>
  <c r="Z51" i="27"/>
  <c r="L51" i="27"/>
  <c r="K51" i="27"/>
  <c r="I51" i="27"/>
  <c r="F51" i="27"/>
  <c r="G51" i="27" s="1"/>
  <c r="C51" i="27"/>
  <c r="D51" i="27" s="1"/>
  <c r="AA27" i="27"/>
  <c r="AA28" i="27"/>
  <c r="AA33" i="27"/>
  <c r="AA34" i="27"/>
  <c r="AA35" i="27"/>
  <c r="AA40" i="27"/>
  <c r="AC89" i="27"/>
  <c r="AB89" i="27"/>
  <c r="AA89" i="27"/>
  <c r="Z89" i="27"/>
  <c r="L89" i="27"/>
  <c r="K89" i="27"/>
  <c r="I89" i="27"/>
  <c r="F89" i="27"/>
  <c r="G89" i="27" s="1"/>
  <c r="C89" i="27"/>
  <c r="D89" i="27" s="1"/>
  <c r="Z85" i="27"/>
  <c r="Z94" i="27"/>
  <c r="Z86" i="27"/>
  <c r="Z87" i="27"/>
  <c r="Z77" i="27"/>
  <c r="Z78" i="27"/>
  <c r="Z95" i="27"/>
  <c r="Z79" i="27"/>
  <c r="Z88" i="27"/>
  <c r="Z80" i="27"/>
  <c r="Z76" i="27"/>
  <c r="AD75" i="27"/>
  <c r="M75" i="27"/>
  <c r="A75" i="27" s="1"/>
  <c r="A74" i="27"/>
  <c r="A72" i="27"/>
  <c r="C71" i="27"/>
  <c r="A71" i="27" s="1"/>
  <c r="A70" i="27"/>
  <c r="AA76" i="27"/>
  <c r="AB76" i="27"/>
  <c r="AC76" i="27"/>
  <c r="AA85" i="27"/>
  <c r="AB85" i="27"/>
  <c r="AC85" i="27"/>
  <c r="AA94" i="27"/>
  <c r="AB94" i="27"/>
  <c r="AC94" i="27"/>
  <c r="AA86" i="27"/>
  <c r="AB86" i="27"/>
  <c r="AC86" i="27"/>
  <c r="AA87" i="27"/>
  <c r="AB87" i="27"/>
  <c r="AC87" i="27"/>
  <c r="AA77" i="27"/>
  <c r="AB77" i="27"/>
  <c r="AC77" i="27"/>
  <c r="AA78" i="27"/>
  <c r="AC78" i="27"/>
  <c r="AA95" i="27"/>
  <c r="AB95" i="27"/>
  <c r="AC95" i="27"/>
  <c r="AB79" i="27"/>
  <c r="AC79" i="27"/>
  <c r="AA88" i="27"/>
  <c r="AB88" i="27"/>
  <c r="AC88" i="27"/>
  <c r="AA80" i="27"/>
  <c r="AB80" i="27"/>
  <c r="AC80" i="27"/>
  <c r="Z10" i="27"/>
  <c r="AA10" i="27"/>
  <c r="AB10" i="27"/>
  <c r="AC10" i="27"/>
  <c r="Z11" i="27"/>
  <c r="AA11" i="27"/>
  <c r="AB11" i="27"/>
  <c r="AC11" i="27"/>
  <c r="Z16" i="27"/>
  <c r="AA16" i="27"/>
  <c r="AB16" i="27"/>
  <c r="AC16" i="27"/>
  <c r="Z17" i="27"/>
  <c r="AA17" i="27"/>
  <c r="AB17" i="27"/>
  <c r="AC17" i="27"/>
  <c r="Z18" i="27"/>
  <c r="AA18" i="27"/>
  <c r="AB18" i="27"/>
  <c r="AC18" i="27"/>
  <c r="Z23" i="27"/>
  <c r="AA23" i="27"/>
  <c r="AB23" i="27"/>
  <c r="AC23" i="27"/>
  <c r="Z24" i="27"/>
  <c r="AA24" i="27"/>
  <c r="AB24" i="27"/>
  <c r="AC24" i="27"/>
  <c r="Z25" i="27"/>
  <c r="AA25" i="27"/>
  <c r="AB25" i="27"/>
  <c r="AC25" i="27"/>
  <c r="Z26" i="27"/>
  <c r="AA26" i="27"/>
  <c r="AB26" i="27"/>
  <c r="AC26" i="27"/>
  <c r="Z27" i="27"/>
  <c r="AB27" i="27"/>
  <c r="AC27" i="27"/>
  <c r="Z28" i="27"/>
  <c r="AB28" i="27"/>
  <c r="AC28" i="27"/>
  <c r="Z33" i="27"/>
  <c r="AB33" i="27"/>
  <c r="AC33" i="27"/>
  <c r="Z34" i="27"/>
  <c r="AB34" i="27"/>
  <c r="AC34" i="27"/>
  <c r="Z35" i="27"/>
  <c r="AB35" i="27"/>
  <c r="AC35" i="27"/>
  <c r="Z40" i="27"/>
  <c r="AB40" i="27"/>
  <c r="AC40" i="27"/>
  <c r="C10" i="27"/>
  <c r="D10" i="27" s="1"/>
  <c r="F10" i="27"/>
  <c r="G10" i="27" s="1"/>
  <c r="I10" i="27"/>
  <c r="K10" i="27"/>
  <c r="L10" i="27"/>
  <c r="R10" i="27"/>
  <c r="C11" i="27"/>
  <c r="D11" i="27" s="1"/>
  <c r="F11" i="27"/>
  <c r="G11" i="27" s="1"/>
  <c r="I11" i="27"/>
  <c r="K11" i="27"/>
  <c r="L11" i="27"/>
  <c r="R11" i="27"/>
  <c r="C16" i="27"/>
  <c r="D16" i="27" s="1"/>
  <c r="F16" i="27"/>
  <c r="I16" i="27"/>
  <c r="K16" i="27"/>
  <c r="L16" i="27"/>
  <c r="R16" i="27"/>
  <c r="C17" i="27"/>
  <c r="D17" i="27" s="1"/>
  <c r="F17" i="27"/>
  <c r="I17" i="27"/>
  <c r="K17" i="27"/>
  <c r="L17" i="27"/>
  <c r="R17" i="27"/>
  <c r="C18" i="27"/>
  <c r="D18" i="27" s="1"/>
  <c r="F18" i="27"/>
  <c r="G18" i="27" s="1"/>
  <c r="I18" i="27"/>
  <c r="K18" i="27"/>
  <c r="L18" i="27"/>
  <c r="R18" i="27"/>
  <c r="C23" i="27"/>
  <c r="D23" i="27" s="1"/>
  <c r="F23" i="27"/>
  <c r="G23" i="27" s="1"/>
  <c r="I23" i="27"/>
  <c r="K23" i="27"/>
  <c r="L23" i="27"/>
  <c r="R23" i="27"/>
  <c r="C24" i="27"/>
  <c r="D24" i="27" s="1"/>
  <c r="F24" i="27"/>
  <c r="I24" i="27"/>
  <c r="K24" i="27"/>
  <c r="L24" i="27"/>
  <c r="R24" i="27"/>
  <c r="C25" i="27"/>
  <c r="D25" i="27" s="1"/>
  <c r="F25" i="27"/>
  <c r="G25" i="27" s="1"/>
  <c r="I25" i="27"/>
  <c r="K25" i="27"/>
  <c r="L25" i="27"/>
  <c r="R25" i="27"/>
  <c r="C26" i="27"/>
  <c r="D26" i="27" s="1"/>
  <c r="F26" i="27"/>
  <c r="I26" i="27"/>
  <c r="K26" i="27"/>
  <c r="L26" i="27"/>
  <c r="R26" i="27"/>
  <c r="C27" i="27"/>
  <c r="D27" i="27" s="1"/>
  <c r="F27" i="27"/>
  <c r="G27" i="27" s="1"/>
  <c r="I27" i="27"/>
  <c r="K27" i="27"/>
  <c r="L27" i="27"/>
  <c r="R27" i="27"/>
  <c r="C28" i="27"/>
  <c r="D28" i="27" s="1"/>
  <c r="F28" i="27"/>
  <c r="G28" i="27" s="1"/>
  <c r="I28" i="27"/>
  <c r="K28" i="27"/>
  <c r="L28" i="27"/>
  <c r="R28" i="27"/>
  <c r="C33" i="27"/>
  <c r="D33" i="27" s="1"/>
  <c r="F33" i="27"/>
  <c r="G33" i="27" s="1"/>
  <c r="I33" i="27"/>
  <c r="K33" i="27"/>
  <c r="L33" i="27"/>
  <c r="R33" i="27"/>
  <c r="C34" i="27"/>
  <c r="D34" i="27" s="1"/>
  <c r="F34" i="27"/>
  <c r="G34" i="27" s="1"/>
  <c r="I34" i="27"/>
  <c r="K34" i="27"/>
  <c r="L34" i="27"/>
  <c r="R34" i="27"/>
  <c r="C35" i="27"/>
  <c r="D35" i="27" s="1"/>
  <c r="F35" i="27"/>
  <c r="G35" i="27" s="1"/>
  <c r="I35" i="27"/>
  <c r="K35" i="27"/>
  <c r="L35" i="27"/>
  <c r="R35" i="27"/>
  <c r="C40" i="27"/>
  <c r="D40" i="27" s="1"/>
  <c r="F40" i="27"/>
  <c r="G40" i="27" s="1"/>
  <c r="I40" i="27"/>
  <c r="K40" i="27"/>
  <c r="L40" i="27"/>
  <c r="R40" i="27"/>
  <c r="C76" i="27"/>
  <c r="D76" i="27" s="1"/>
  <c r="F76" i="27"/>
  <c r="G76" i="27" s="1"/>
  <c r="I76" i="27"/>
  <c r="K76" i="27"/>
  <c r="L76" i="27"/>
  <c r="R76" i="27"/>
  <c r="C85" i="27"/>
  <c r="D85" i="27" s="1"/>
  <c r="F85" i="27"/>
  <c r="G85" i="27" s="1"/>
  <c r="I85" i="27"/>
  <c r="K85" i="27"/>
  <c r="L85" i="27"/>
  <c r="C94" i="27"/>
  <c r="D94" i="27" s="1"/>
  <c r="F94" i="27"/>
  <c r="G94" i="27" s="1"/>
  <c r="I94" i="27"/>
  <c r="K94" i="27"/>
  <c r="L94" i="27"/>
  <c r="C86" i="27"/>
  <c r="D86" i="27" s="1"/>
  <c r="F86" i="27"/>
  <c r="G86" i="27" s="1"/>
  <c r="I86" i="27"/>
  <c r="K86" i="27"/>
  <c r="L86" i="27"/>
  <c r="C87" i="27"/>
  <c r="D87" i="27" s="1"/>
  <c r="F87" i="27"/>
  <c r="G87" i="27" s="1"/>
  <c r="I87" i="27"/>
  <c r="K87" i="27"/>
  <c r="L87" i="27"/>
  <c r="C77" i="27"/>
  <c r="D77" i="27" s="1"/>
  <c r="F77" i="27"/>
  <c r="G77" i="27" s="1"/>
  <c r="I77" i="27"/>
  <c r="K77" i="27"/>
  <c r="L77" i="27"/>
  <c r="R77" i="27"/>
  <c r="C78" i="27"/>
  <c r="D78" i="27" s="1"/>
  <c r="F78" i="27"/>
  <c r="G78" i="27" s="1"/>
  <c r="I78" i="27"/>
  <c r="K78" i="27"/>
  <c r="L78" i="27"/>
  <c r="R78" i="27"/>
  <c r="C95" i="27"/>
  <c r="D95" i="27" s="1"/>
  <c r="F95" i="27"/>
  <c r="G95" i="27" s="1"/>
  <c r="I95" i="27"/>
  <c r="K95" i="27"/>
  <c r="L95" i="27"/>
  <c r="C79" i="27"/>
  <c r="D79" i="27" s="1"/>
  <c r="F79" i="27"/>
  <c r="G79" i="27" s="1"/>
  <c r="I79" i="27"/>
  <c r="K79" i="27"/>
  <c r="L79" i="27"/>
  <c r="R79" i="27"/>
  <c r="C88" i="27"/>
  <c r="D88" i="27" s="1"/>
  <c r="F88" i="27"/>
  <c r="I88" i="27"/>
  <c r="K88" i="27"/>
  <c r="L88" i="27"/>
  <c r="C80" i="27"/>
  <c r="D80" i="27" s="1"/>
  <c r="F80" i="27"/>
  <c r="G80" i="27" s="1"/>
  <c r="I80" i="27"/>
  <c r="K80" i="27"/>
  <c r="L80" i="27"/>
  <c r="R80" i="27"/>
  <c r="AC9" i="27"/>
  <c r="AB9" i="27"/>
  <c r="AA9" i="27"/>
  <c r="Z9" i="27"/>
  <c r="R9" i="27"/>
  <c r="L9" i="27"/>
  <c r="K9" i="27"/>
  <c r="I9" i="27"/>
  <c r="F9" i="27"/>
  <c r="G9" i="27" s="1"/>
  <c r="C9" i="27"/>
  <c r="D9" i="27" s="1"/>
  <c r="AD8" i="27"/>
  <c r="M8" i="27"/>
  <c r="A8" i="27" s="1"/>
  <c r="A7" i="27"/>
  <c r="A6" i="27"/>
  <c r="A5" i="27"/>
  <c r="C4" i="27"/>
  <c r="A4" i="27" s="1"/>
  <c r="A3" i="27"/>
  <c r="AD35" i="26"/>
  <c r="M35" i="26"/>
  <c r="A35" i="26" s="1"/>
  <c r="A34" i="26"/>
  <c r="AD28" i="26"/>
  <c r="M28" i="26"/>
  <c r="A28" i="26" s="1"/>
  <c r="A27" i="26"/>
  <c r="AD21" i="26"/>
  <c r="M21" i="26"/>
  <c r="A21" i="26" s="1"/>
  <c r="A20" i="26"/>
  <c r="A94" i="27" l="1"/>
  <c r="A95" i="27"/>
  <c r="M89" i="27"/>
  <c r="A89" i="27" s="1"/>
  <c r="AD89" i="27"/>
  <c r="M51" i="27"/>
  <c r="A51" i="27" s="1"/>
  <c r="M85" i="27"/>
  <c r="A85" i="27" s="1"/>
  <c r="AD88" i="27"/>
  <c r="AD78" i="27"/>
  <c r="AD85" i="27"/>
  <c r="AD87" i="27"/>
  <c r="AD86" i="27"/>
  <c r="M76" i="27"/>
  <c r="A76" i="27" s="1"/>
  <c r="AD23" i="27"/>
  <c r="M35" i="27"/>
  <c r="A35" i="27" s="1"/>
  <c r="M33" i="27"/>
  <c r="A33" i="27" s="1"/>
  <c r="M18" i="27"/>
  <c r="A18" i="27" s="1"/>
  <c r="M79" i="27"/>
  <c r="A79" i="27" s="1"/>
  <c r="M77" i="27"/>
  <c r="A77" i="27" s="1"/>
  <c r="AD18" i="27"/>
  <c r="M80" i="27"/>
  <c r="A80" i="27" s="1"/>
  <c r="M78" i="27"/>
  <c r="A78" i="27" s="1"/>
  <c r="M87" i="27"/>
  <c r="A87" i="27" s="1"/>
  <c r="AD24" i="27"/>
  <c r="AD40" i="27"/>
  <c r="AD16" i="27"/>
  <c r="M25" i="27"/>
  <c r="A25" i="27" s="1"/>
  <c r="M23" i="27"/>
  <c r="A23" i="27" s="1"/>
  <c r="AD35" i="27"/>
  <c r="AD33" i="27"/>
  <c r="AD27" i="27"/>
  <c r="M27" i="27"/>
  <c r="A27" i="27" s="1"/>
  <c r="AD26" i="27"/>
  <c r="AD25" i="27"/>
  <c r="AD11" i="27"/>
  <c r="AD10" i="27"/>
  <c r="AD34" i="27"/>
  <c r="AD28" i="27"/>
  <c r="AD17" i="27"/>
  <c r="M11" i="27"/>
  <c r="A11" i="27" s="1"/>
  <c r="AD95" i="27"/>
  <c r="AD94" i="27"/>
  <c r="AD79" i="27"/>
  <c r="M40" i="27"/>
  <c r="A40" i="27" s="1"/>
  <c r="AD80" i="27"/>
  <c r="M86" i="27"/>
  <c r="A86" i="27" s="1"/>
  <c r="AD77" i="27"/>
  <c r="AD76" i="27"/>
  <c r="M88" i="27"/>
  <c r="A88" i="27" s="1"/>
  <c r="M34" i="27"/>
  <c r="A34" i="27" s="1"/>
  <c r="M28" i="27"/>
  <c r="A28" i="27" s="1"/>
  <c r="M26" i="27"/>
  <c r="A26" i="27" s="1"/>
  <c r="M24" i="27"/>
  <c r="A24" i="27" s="1"/>
  <c r="G17" i="27"/>
  <c r="G16" i="27"/>
  <c r="G88" i="27"/>
  <c r="G26" i="27"/>
  <c r="G24" i="27"/>
  <c r="M17" i="27"/>
  <c r="A17" i="27" s="1"/>
  <c r="M16" i="27"/>
  <c r="A16" i="27" s="1"/>
  <c r="M10" i="27"/>
  <c r="A10" i="27" s="1"/>
  <c r="M9" i="27"/>
  <c r="A9" i="27" s="1"/>
  <c r="AD9" i="27"/>
  <c r="AD8" i="26" l="1"/>
  <c r="M8" i="26"/>
  <c r="A8" i="26" s="1"/>
  <c r="A7" i="26"/>
  <c r="A6" i="26"/>
  <c r="A5" i="26"/>
  <c r="A64" i="26"/>
  <c r="A63" i="26"/>
  <c r="M42" i="26" l="1"/>
  <c r="A42" i="26" s="1"/>
  <c r="AC64" i="26"/>
  <c r="AC63" i="26"/>
  <c r="AC62" i="26"/>
  <c r="M31" i="25"/>
  <c r="M32" i="25"/>
  <c r="M33" i="25"/>
  <c r="M34" i="25"/>
  <c r="M35" i="25"/>
  <c r="M36" i="25"/>
  <c r="M37" i="25"/>
  <c r="M38" i="25"/>
  <c r="M30" i="25"/>
  <c r="M29" i="25"/>
  <c r="AC42" i="25"/>
  <c r="A42" i="25"/>
  <c r="AC41" i="25"/>
  <c r="A41" i="25"/>
  <c r="AC40" i="25"/>
  <c r="M44" i="24"/>
  <c r="AC51" i="24"/>
  <c r="AB51" i="24"/>
  <c r="AD51" i="24" s="1"/>
  <c r="Z51" i="24"/>
  <c r="L51" i="24"/>
  <c r="K51" i="24"/>
  <c r="I51" i="24"/>
  <c r="F51" i="24"/>
  <c r="G51" i="24" s="1"/>
  <c r="C51" i="24"/>
  <c r="AC50" i="24"/>
  <c r="A50" i="24"/>
  <c r="AC49" i="24"/>
  <c r="A49" i="24"/>
  <c r="AC48" i="24"/>
  <c r="A48" i="21"/>
  <c r="A56" i="21"/>
  <c r="A57" i="21"/>
  <c r="A58" i="21"/>
  <c r="A59" i="21"/>
  <c r="A60" i="21"/>
  <c r="A61" i="21"/>
  <c r="A55" i="21"/>
  <c r="A65" i="21"/>
  <c r="A66" i="21"/>
  <c r="D66" i="21"/>
  <c r="G66" i="21"/>
  <c r="D58" i="21"/>
  <c r="G58" i="21"/>
  <c r="D59" i="21"/>
  <c r="G59" i="21"/>
  <c r="A64" i="21"/>
  <c r="M178" i="23"/>
  <c r="M177" i="23"/>
  <c r="M176" i="23"/>
  <c r="M175" i="23"/>
  <c r="M174" i="23"/>
  <c r="M173" i="23"/>
  <c r="M172" i="23"/>
  <c r="M171" i="23"/>
  <c r="M170" i="23"/>
  <c r="M169" i="23"/>
  <c r="M168" i="23"/>
  <c r="M167" i="23"/>
  <c r="M166" i="23"/>
  <c r="M165" i="23"/>
  <c r="M163" i="23"/>
  <c r="AC182" i="23"/>
  <c r="A182" i="23"/>
  <c r="AC181" i="23"/>
  <c r="A181" i="23"/>
  <c r="AC180" i="23"/>
  <c r="AC179" i="23"/>
  <c r="Z10" i="26"/>
  <c r="Z11" i="26"/>
  <c r="Z43" i="26"/>
  <c r="Z44" i="26"/>
  <c r="Z65" i="26"/>
  <c r="Z12" i="26"/>
  <c r="Z13" i="26"/>
  <c r="Z14" i="26"/>
  <c r="Z66" i="26"/>
  <c r="Z15" i="26"/>
  <c r="Z16" i="26"/>
  <c r="Z17" i="26"/>
  <c r="Z45" i="26"/>
  <c r="Z67" i="26"/>
  <c r="Z46" i="26"/>
  <c r="Z68" i="26"/>
  <c r="Z22" i="26"/>
  <c r="Z69" i="26"/>
  <c r="Z47" i="26"/>
  <c r="Z48" i="26"/>
  <c r="Z23" i="26"/>
  <c r="Z49" i="26"/>
  <c r="Z50" i="26"/>
  <c r="Z24" i="26"/>
  <c r="Z51" i="26"/>
  <c r="Z52" i="26"/>
  <c r="Z29" i="26"/>
  <c r="Z30" i="26"/>
  <c r="Z53" i="26"/>
  <c r="Z31" i="26"/>
  <c r="Z54" i="26"/>
  <c r="Z55" i="26"/>
  <c r="Z70" i="26"/>
  <c r="Z56" i="26"/>
  <c r="Z36" i="26"/>
  <c r="Z57" i="26"/>
  <c r="Z58" i="26"/>
  <c r="Z59" i="26"/>
  <c r="Z60" i="26"/>
  <c r="Z71" i="26"/>
  <c r="Z9" i="26"/>
  <c r="Z9" i="25"/>
  <c r="AA10" i="26"/>
  <c r="AB10" i="26"/>
  <c r="AC10" i="26"/>
  <c r="AA11" i="26"/>
  <c r="AC11" i="26"/>
  <c r="AA43" i="26"/>
  <c r="AB43" i="26"/>
  <c r="AC43" i="26"/>
  <c r="AA44" i="26"/>
  <c r="AB44" i="26"/>
  <c r="AC44" i="26"/>
  <c r="AA65" i="26"/>
  <c r="AB65" i="26"/>
  <c r="AC65" i="26"/>
  <c r="AA12" i="26"/>
  <c r="AB12" i="26"/>
  <c r="AC12" i="26"/>
  <c r="AA13" i="26"/>
  <c r="AB13" i="26"/>
  <c r="AC13" i="26"/>
  <c r="AA14" i="26"/>
  <c r="AB14" i="26"/>
  <c r="AC14" i="26"/>
  <c r="AA66" i="26"/>
  <c r="AB66" i="26"/>
  <c r="AC66" i="26"/>
  <c r="AA15" i="26"/>
  <c r="AB15" i="26"/>
  <c r="AC15" i="26"/>
  <c r="AA16" i="26"/>
  <c r="AB16" i="26"/>
  <c r="AC16" i="26"/>
  <c r="AA17" i="26"/>
  <c r="AB17" i="26"/>
  <c r="AC17" i="26"/>
  <c r="AA45" i="26"/>
  <c r="AB45" i="26"/>
  <c r="AC45" i="26"/>
  <c r="AA67" i="26"/>
  <c r="AB67" i="26"/>
  <c r="AC67" i="26"/>
  <c r="AA46" i="26"/>
  <c r="AB46" i="26"/>
  <c r="AC46" i="26"/>
  <c r="AA68" i="26"/>
  <c r="AB68" i="26"/>
  <c r="AC68" i="26"/>
  <c r="AA22" i="26"/>
  <c r="AB22" i="26"/>
  <c r="AC22" i="26"/>
  <c r="AA69" i="26"/>
  <c r="AB69" i="26"/>
  <c r="AC69" i="26"/>
  <c r="AA47" i="26"/>
  <c r="AB47" i="26"/>
  <c r="AC47" i="26"/>
  <c r="AA48" i="26"/>
  <c r="AB48" i="26"/>
  <c r="AC48" i="26"/>
  <c r="AA23" i="26"/>
  <c r="AB23" i="26"/>
  <c r="AC23" i="26"/>
  <c r="AA49" i="26"/>
  <c r="AB49" i="26"/>
  <c r="AC49" i="26"/>
  <c r="AA50" i="26"/>
  <c r="AB50" i="26"/>
  <c r="AC50" i="26"/>
  <c r="AA24" i="26"/>
  <c r="AB24" i="26"/>
  <c r="AC24" i="26"/>
  <c r="AA51" i="26"/>
  <c r="AB51" i="26"/>
  <c r="AC51" i="26"/>
  <c r="AB52" i="26"/>
  <c r="AC52" i="26"/>
  <c r="AA29" i="26"/>
  <c r="AB29" i="26"/>
  <c r="AC29" i="26"/>
  <c r="AA30" i="26"/>
  <c r="AC30" i="26"/>
  <c r="AD30" i="26" s="1"/>
  <c r="AA53" i="26"/>
  <c r="AB53" i="26"/>
  <c r="AC53" i="26"/>
  <c r="AA31" i="26"/>
  <c r="AB31" i="26"/>
  <c r="AC31" i="26"/>
  <c r="AA54" i="26"/>
  <c r="AB54" i="26"/>
  <c r="AC54" i="26"/>
  <c r="AA55" i="26"/>
  <c r="AB55" i="26"/>
  <c r="AC55" i="26"/>
  <c r="AA70" i="26"/>
  <c r="AB70" i="26"/>
  <c r="AC70" i="26"/>
  <c r="AA56" i="26"/>
  <c r="AB56" i="26"/>
  <c r="AC56" i="26"/>
  <c r="AA36" i="26"/>
  <c r="AB36" i="26"/>
  <c r="AC36" i="26"/>
  <c r="AA57" i="26"/>
  <c r="AB57" i="26"/>
  <c r="AC57" i="26"/>
  <c r="AA58" i="26"/>
  <c r="AB58" i="26"/>
  <c r="AC58" i="26"/>
  <c r="AA59" i="26"/>
  <c r="AB59" i="26"/>
  <c r="AC59" i="26"/>
  <c r="AA60" i="26"/>
  <c r="AB60" i="26"/>
  <c r="AC60" i="26"/>
  <c r="AA71" i="26"/>
  <c r="AB71" i="26"/>
  <c r="AC71" i="26"/>
  <c r="C10" i="26"/>
  <c r="D10" i="26" s="1"/>
  <c r="F10" i="26"/>
  <c r="I10" i="26"/>
  <c r="K10" i="26"/>
  <c r="L10" i="26"/>
  <c r="R10" i="26"/>
  <c r="C11" i="26"/>
  <c r="D11" i="26" s="1"/>
  <c r="F11" i="26"/>
  <c r="G11" i="26" s="1"/>
  <c r="I11" i="26"/>
  <c r="K11" i="26"/>
  <c r="L11" i="26"/>
  <c r="R11" i="26"/>
  <c r="C43" i="26"/>
  <c r="F43" i="26"/>
  <c r="G43" i="26" s="1"/>
  <c r="I43" i="26"/>
  <c r="K43" i="26"/>
  <c r="L43" i="26"/>
  <c r="C44" i="26"/>
  <c r="F44" i="26"/>
  <c r="G44" i="26" s="1"/>
  <c r="I44" i="26"/>
  <c r="K44" i="26"/>
  <c r="L44" i="26"/>
  <c r="C65" i="26"/>
  <c r="F65" i="26"/>
  <c r="I65" i="26"/>
  <c r="K65" i="26"/>
  <c r="L65" i="26"/>
  <c r="C12" i="26"/>
  <c r="D12" i="26" s="1"/>
  <c r="F12" i="26"/>
  <c r="G12" i="26" s="1"/>
  <c r="I12" i="26"/>
  <c r="K12" i="26"/>
  <c r="L12" i="26"/>
  <c r="R12" i="26"/>
  <c r="C13" i="26"/>
  <c r="D13" i="26" s="1"/>
  <c r="F13" i="26"/>
  <c r="G13" i="26" s="1"/>
  <c r="I13" i="26"/>
  <c r="K13" i="26"/>
  <c r="L13" i="26"/>
  <c r="R13" i="26"/>
  <c r="C14" i="26"/>
  <c r="D14" i="26" s="1"/>
  <c r="F14" i="26"/>
  <c r="G14" i="26" s="1"/>
  <c r="I14" i="26"/>
  <c r="K14" i="26"/>
  <c r="L14" i="26"/>
  <c r="R14" i="26"/>
  <c r="C66" i="26"/>
  <c r="F66" i="26"/>
  <c r="I66" i="26"/>
  <c r="K66" i="26"/>
  <c r="L66" i="26"/>
  <c r="C15" i="26"/>
  <c r="D15" i="26" s="1"/>
  <c r="F15" i="26"/>
  <c r="G15" i="26" s="1"/>
  <c r="I15" i="26"/>
  <c r="K15" i="26"/>
  <c r="L15" i="26"/>
  <c r="R15" i="26"/>
  <c r="C16" i="26"/>
  <c r="D16" i="26" s="1"/>
  <c r="F16" i="26"/>
  <c r="G16" i="26" s="1"/>
  <c r="I16" i="26"/>
  <c r="K16" i="26"/>
  <c r="L16" i="26"/>
  <c r="R16" i="26"/>
  <c r="C17" i="26"/>
  <c r="D17" i="26" s="1"/>
  <c r="F17" i="26"/>
  <c r="G17" i="26" s="1"/>
  <c r="I17" i="26"/>
  <c r="K17" i="26"/>
  <c r="L17" i="26"/>
  <c r="R17" i="26"/>
  <c r="C45" i="26"/>
  <c r="F45" i="26"/>
  <c r="I45" i="26"/>
  <c r="K45" i="26"/>
  <c r="L45" i="26"/>
  <c r="C67" i="26"/>
  <c r="F67" i="26"/>
  <c r="G67" i="26" s="1"/>
  <c r="I67" i="26"/>
  <c r="K67" i="26"/>
  <c r="L67" i="26"/>
  <c r="C46" i="26"/>
  <c r="F46" i="26"/>
  <c r="G46" i="26" s="1"/>
  <c r="I46" i="26"/>
  <c r="K46" i="26"/>
  <c r="L46" i="26"/>
  <c r="C68" i="26"/>
  <c r="F68" i="26"/>
  <c r="G68" i="26" s="1"/>
  <c r="I68" i="26"/>
  <c r="K68" i="26"/>
  <c r="L68" i="26"/>
  <c r="C22" i="26"/>
  <c r="D22" i="26" s="1"/>
  <c r="F22" i="26"/>
  <c r="I22" i="26"/>
  <c r="K22" i="26"/>
  <c r="L22" i="26"/>
  <c r="R22" i="26"/>
  <c r="C69" i="26"/>
  <c r="F69" i="26"/>
  <c r="G69" i="26" s="1"/>
  <c r="I69" i="26"/>
  <c r="K69" i="26"/>
  <c r="L69" i="26"/>
  <c r="C47" i="26"/>
  <c r="F47" i="26"/>
  <c r="G47" i="26" s="1"/>
  <c r="I47" i="26"/>
  <c r="K47" i="26"/>
  <c r="L47" i="26"/>
  <c r="C48" i="26"/>
  <c r="F48" i="26"/>
  <c r="G48" i="26" s="1"/>
  <c r="I48" i="26"/>
  <c r="K48" i="26"/>
  <c r="L48" i="26"/>
  <c r="C23" i="26"/>
  <c r="D23" i="26" s="1"/>
  <c r="F23" i="26"/>
  <c r="I23" i="26"/>
  <c r="K23" i="26"/>
  <c r="L23" i="26"/>
  <c r="R23" i="26"/>
  <c r="C49" i="26"/>
  <c r="F49" i="26"/>
  <c r="G49" i="26" s="1"/>
  <c r="I49" i="26"/>
  <c r="K49" i="26"/>
  <c r="L49" i="26"/>
  <c r="C50" i="26"/>
  <c r="F50" i="26"/>
  <c r="G50" i="26" s="1"/>
  <c r="I50" i="26"/>
  <c r="K50" i="26"/>
  <c r="L50" i="26"/>
  <c r="C24" i="26"/>
  <c r="D24" i="26" s="1"/>
  <c r="F24" i="26"/>
  <c r="G24" i="26" s="1"/>
  <c r="I24" i="26"/>
  <c r="K24" i="26"/>
  <c r="L24" i="26"/>
  <c r="R24" i="26"/>
  <c r="C51" i="26"/>
  <c r="F51" i="26"/>
  <c r="I51" i="26"/>
  <c r="K51" i="26"/>
  <c r="L51" i="26"/>
  <c r="C52" i="26"/>
  <c r="F52" i="26"/>
  <c r="G52" i="26" s="1"/>
  <c r="I52" i="26"/>
  <c r="K52" i="26"/>
  <c r="L52" i="26"/>
  <c r="C29" i="26"/>
  <c r="D29" i="26" s="1"/>
  <c r="F29" i="26"/>
  <c r="G29" i="26" s="1"/>
  <c r="I29" i="26"/>
  <c r="K29" i="26"/>
  <c r="L29" i="26"/>
  <c r="R29" i="26"/>
  <c r="C30" i="26"/>
  <c r="D30" i="26" s="1"/>
  <c r="F30" i="26"/>
  <c r="G30" i="26" s="1"/>
  <c r="I30" i="26"/>
  <c r="K30" i="26"/>
  <c r="L30" i="26"/>
  <c r="R30" i="26"/>
  <c r="C53" i="26"/>
  <c r="F53" i="26"/>
  <c r="I53" i="26"/>
  <c r="K53" i="26"/>
  <c r="L53" i="26"/>
  <c r="C31" i="26"/>
  <c r="D31" i="26" s="1"/>
  <c r="F31" i="26"/>
  <c r="G31" i="26" s="1"/>
  <c r="I31" i="26"/>
  <c r="K31" i="26"/>
  <c r="L31" i="26"/>
  <c r="R31" i="26"/>
  <c r="C54" i="26"/>
  <c r="F54" i="26"/>
  <c r="G54" i="26" s="1"/>
  <c r="I54" i="26"/>
  <c r="K54" i="26"/>
  <c r="L54" i="26"/>
  <c r="C55" i="26"/>
  <c r="F55" i="26"/>
  <c r="G55" i="26" s="1"/>
  <c r="I55" i="26"/>
  <c r="K55" i="26"/>
  <c r="L55" i="26"/>
  <c r="C70" i="26"/>
  <c r="F70" i="26"/>
  <c r="I70" i="26"/>
  <c r="K70" i="26"/>
  <c r="L70" i="26"/>
  <c r="C56" i="26"/>
  <c r="F56" i="26"/>
  <c r="G56" i="26" s="1"/>
  <c r="I56" i="26"/>
  <c r="K56" i="26"/>
  <c r="L56" i="26"/>
  <c r="C36" i="26"/>
  <c r="D36" i="26" s="1"/>
  <c r="F36" i="26"/>
  <c r="G36" i="26" s="1"/>
  <c r="I36" i="26"/>
  <c r="K36" i="26"/>
  <c r="L36" i="26"/>
  <c r="R36" i="26"/>
  <c r="C57" i="26"/>
  <c r="F57" i="26"/>
  <c r="G57" i="26" s="1"/>
  <c r="I57" i="26"/>
  <c r="K57" i="26"/>
  <c r="L57" i="26"/>
  <c r="C58" i="26"/>
  <c r="F58" i="26"/>
  <c r="I58" i="26"/>
  <c r="K58" i="26"/>
  <c r="L58" i="26"/>
  <c r="C59" i="26"/>
  <c r="F59" i="26"/>
  <c r="G59" i="26" s="1"/>
  <c r="I59" i="26"/>
  <c r="K59" i="26"/>
  <c r="L59" i="26"/>
  <c r="C60" i="26"/>
  <c r="F60" i="26"/>
  <c r="G60" i="26" s="1"/>
  <c r="I60" i="26"/>
  <c r="K60" i="26"/>
  <c r="L60" i="26"/>
  <c r="C71" i="26"/>
  <c r="A71" i="26" s="1"/>
  <c r="F71" i="26"/>
  <c r="G71" i="26" s="1"/>
  <c r="I71" i="26"/>
  <c r="K71" i="26"/>
  <c r="L71" i="26"/>
  <c r="AA9" i="26"/>
  <c r="AC42" i="26"/>
  <c r="AC41" i="26"/>
  <c r="A41" i="26"/>
  <c r="AC40" i="26"/>
  <c r="AC9" i="26"/>
  <c r="AB9" i="26"/>
  <c r="R9" i="26"/>
  <c r="L9" i="26"/>
  <c r="K9" i="26"/>
  <c r="I9" i="26"/>
  <c r="F9" i="26"/>
  <c r="G9" i="26" s="1"/>
  <c r="C9" i="26"/>
  <c r="D9" i="26" s="1"/>
  <c r="C4" i="26"/>
  <c r="A4" i="26" s="1"/>
  <c r="A3" i="26"/>
  <c r="A55" i="24"/>
  <c r="M56" i="24"/>
  <c r="A56" i="24" s="1"/>
  <c r="AD56" i="24"/>
  <c r="C57" i="24"/>
  <c r="D57" i="24" s="1"/>
  <c r="F57" i="24"/>
  <c r="G57" i="24" s="1"/>
  <c r="I57" i="24"/>
  <c r="K57" i="24"/>
  <c r="L57" i="24"/>
  <c r="R57" i="24"/>
  <c r="AA57" i="24"/>
  <c r="AB57" i="24"/>
  <c r="AC57" i="24"/>
  <c r="C58" i="24"/>
  <c r="D58" i="24" s="1"/>
  <c r="F58" i="24"/>
  <c r="G58" i="24" s="1"/>
  <c r="I58" i="24"/>
  <c r="K58" i="24"/>
  <c r="L58" i="24"/>
  <c r="R58" i="24"/>
  <c r="AA58" i="24"/>
  <c r="AB58" i="24"/>
  <c r="AC58" i="24"/>
  <c r="A5" i="25"/>
  <c r="C4" i="25"/>
  <c r="A4" i="25" s="1"/>
  <c r="A96" i="20"/>
  <c r="A94" i="20"/>
  <c r="M96" i="20"/>
  <c r="M95" i="20"/>
  <c r="A95" i="20" s="1"/>
  <c r="AC27" i="25"/>
  <c r="AD15" i="25"/>
  <c r="M15" i="25"/>
  <c r="A15" i="25" s="1"/>
  <c r="A14" i="25"/>
  <c r="C16" i="25"/>
  <c r="F16" i="25"/>
  <c r="G16" i="25" s="1"/>
  <c r="I16" i="25"/>
  <c r="K16" i="25"/>
  <c r="L16" i="25"/>
  <c r="R16" i="25"/>
  <c r="Z16" i="25"/>
  <c r="AA16" i="25"/>
  <c r="AB16" i="25"/>
  <c r="AC16" i="25"/>
  <c r="C17" i="25"/>
  <c r="D17" i="25" s="1"/>
  <c r="F17" i="25"/>
  <c r="G17" i="25" s="1"/>
  <c r="I17" i="25"/>
  <c r="K17" i="25"/>
  <c r="L17" i="25"/>
  <c r="R17" i="25"/>
  <c r="Z17" i="25"/>
  <c r="AA17" i="25"/>
  <c r="AB17" i="25"/>
  <c r="AC17" i="25"/>
  <c r="C18" i="25"/>
  <c r="D18" i="25" s="1"/>
  <c r="F18" i="25"/>
  <c r="G18" i="25" s="1"/>
  <c r="I18" i="25"/>
  <c r="K18" i="25"/>
  <c r="L18" i="25"/>
  <c r="R18" i="25"/>
  <c r="Z18" i="25"/>
  <c r="AA18" i="25"/>
  <c r="AD18" i="25"/>
  <c r="C19" i="25"/>
  <c r="D19" i="25" s="1"/>
  <c r="F19" i="25"/>
  <c r="G19" i="25" s="1"/>
  <c r="I19" i="25"/>
  <c r="K19" i="25"/>
  <c r="L19" i="25"/>
  <c r="R19" i="25"/>
  <c r="Z19" i="25"/>
  <c r="AA19" i="25"/>
  <c r="AC19" i="25"/>
  <c r="AD19" i="25" s="1"/>
  <c r="AD8" i="25"/>
  <c r="M8" i="25"/>
  <c r="A8" i="25" s="1"/>
  <c r="A7" i="25"/>
  <c r="C9" i="25"/>
  <c r="D9" i="25" s="1"/>
  <c r="F9" i="25"/>
  <c r="G9" i="25" s="1"/>
  <c r="I9" i="25"/>
  <c r="K9" i="25"/>
  <c r="L9" i="25"/>
  <c r="R9" i="25"/>
  <c r="AA9" i="25"/>
  <c r="AB9" i="25"/>
  <c r="AC9" i="25"/>
  <c r="A28" i="25"/>
  <c r="AC29" i="25"/>
  <c r="A29" i="25"/>
  <c r="AC28" i="25"/>
  <c r="A30" i="25"/>
  <c r="A43" i="25"/>
  <c r="A31" i="25"/>
  <c r="A32" i="25"/>
  <c r="A33" i="25"/>
  <c r="A44" i="25"/>
  <c r="A45" i="25"/>
  <c r="A34" i="25"/>
  <c r="A35" i="25"/>
  <c r="A36" i="25"/>
  <c r="A37" i="25"/>
  <c r="A38" i="25"/>
  <c r="A46" i="25"/>
  <c r="A47" i="25"/>
  <c r="D57" i="26" l="1"/>
  <c r="D70" i="26"/>
  <c r="A70" i="26"/>
  <c r="D69" i="26"/>
  <c r="A69" i="26"/>
  <c r="D46" i="26"/>
  <c r="D65" i="26"/>
  <c r="A65" i="26"/>
  <c r="D60" i="26"/>
  <c r="D55" i="26"/>
  <c r="D53" i="26"/>
  <c r="D67" i="26"/>
  <c r="A67" i="26"/>
  <c r="D66" i="26"/>
  <c r="A66" i="26"/>
  <c r="D44" i="26"/>
  <c r="D59" i="26"/>
  <c r="D54" i="26"/>
  <c r="D52" i="26"/>
  <c r="D50" i="26"/>
  <c r="D48" i="26"/>
  <c r="D45" i="26"/>
  <c r="D43" i="26"/>
  <c r="D58" i="26"/>
  <c r="D56" i="26"/>
  <c r="D51" i="26"/>
  <c r="D49" i="26"/>
  <c r="D47" i="26"/>
  <c r="D68" i="26"/>
  <c r="A68" i="26"/>
  <c r="M43" i="26"/>
  <c r="A43" i="26" s="1"/>
  <c r="AD44" i="26"/>
  <c r="AD29" i="26"/>
  <c r="AD13" i="26"/>
  <c r="M11" i="26"/>
  <c r="A11" i="26" s="1"/>
  <c r="M56" i="26"/>
  <c r="A56" i="26" s="1"/>
  <c r="M12" i="26"/>
  <c r="A12" i="26" s="1"/>
  <c r="M52" i="26"/>
  <c r="A52" i="26" s="1"/>
  <c r="M46" i="26"/>
  <c r="A46" i="26" s="1"/>
  <c r="M16" i="26"/>
  <c r="M47" i="26"/>
  <c r="A47" i="26" s="1"/>
  <c r="M13" i="26"/>
  <c r="M59" i="26"/>
  <c r="A59" i="26" s="1"/>
  <c r="M36" i="26"/>
  <c r="A36" i="26" s="1"/>
  <c r="M54" i="26"/>
  <c r="A54" i="26" s="1"/>
  <c r="M53" i="26"/>
  <c r="A53" i="26" s="1"/>
  <c r="M29" i="26"/>
  <c r="A29" i="26" s="1"/>
  <c r="M17" i="26"/>
  <c r="A17" i="26" s="1"/>
  <c r="M31" i="26"/>
  <c r="A31" i="26" s="1"/>
  <c r="AD9" i="26"/>
  <c r="M50" i="26"/>
  <c r="A50" i="26" s="1"/>
  <c r="M23" i="26"/>
  <c r="A23" i="26" s="1"/>
  <c r="M15" i="26"/>
  <c r="A15" i="26" s="1"/>
  <c r="AD36" i="26"/>
  <c r="AD48" i="26"/>
  <c r="AD68" i="26"/>
  <c r="AD17" i="26"/>
  <c r="M60" i="26"/>
  <c r="A60" i="26" s="1"/>
  <c r="M49" i="26"/>
  <c r="A49" i="26" s="1"/>
  <c r="AD55" i="26"/>
  <c r="M55" i="26"/>
  <c r="A55" i="26" s="1"/>
  <c r="M24" i="26"/>
  <c r="A24" i="26" s="1"/>
  <c r="M45" i="26"/>
  <c r="A45" i="26" s="1"/>
  <c r="M10" i="26"/>
  <c r="AD14" i="26"/>
  <c r="AD43" i="26"/>
  <c r="M57" i="26"/>
  <c r="A57" i="26" s="1"/>
  <c r="M51" i="26"/>
  <c r="A51" i="26" s="1"/>
  <c r="M22" i="26"/>
  <c r="A22" i="26" s="1"/>
  <c r="M44" i="26"/>
  <c r="A44" i="26" s="1"/>
  <c r="AD60" i="26"/>
  <c r="AD50" i="26"/>
  <c r="D71" i="26"/>
  <c r="M58" i="26"/>
  <c r="A58" i="26" s="1"/>
  <c r="M30" i="26"/>
  <c r="A30" i="26" s="1"/>
  <c r="M48" i="26"/>
  <c r="A48" i="26" s="1"/>
  <c r="M14" i="26"/>
  <c r="A14" i="26" s="1"/>
  <c r="AD71" i="26"/>
  <c r="AD57" i="26"/>
  <c r="AD54" i="26"/>
  <c r="AD24" i="26"/>
  <c r="AD47" i="26"/>
  <c r="AD46" i="26"/>
  <c r="AD16" i="26"/>
  <c r="AD58" i="24"/>
  <c r="M58" i="24"/>
  <c r="AD57" i="24"/>
  <c r="A51" i="24"/>
  <c r="M57" i="24"/>
  <c r="A57" i="24" s="1"/>
  <c r="D51" i="24"/>
  <c r="AD56" i="26"/>
  <c r="AD70" i="26"/>
  <c r="AD52" i="26"/>
  <c r="AD51" i="26"/>
  <c r="AD69" i="26"/>
  <c r="AD22" i="26"/>
  <c r="AD15" i="26"/>
  <c r="AD66" i="26"/>
  <c r="AD11" i="26"/>
  <c r="AD10" i="26"/>
  <c r="AD59" i="26"/>
  <c r="AD58" i="26"/>
  <c r="AD31" i="26"/>
  <c r="AD53" i="26"/>
  <c r="AD49" i="26"/>
  <c r="AD23" i="26"/>
  <c r="AD67" i="26"/>
  <c r="AD45" i="26"/>
  <c r="AD12" i="26"/>
  <c r="AD65" i="26"/>
  <c r="A10" i="26"/>
  <c r="A16" i="26"/>
  <c r="A13" i="26"/>
  <c r="G58" i="26"/>
  <c r="G70" i="26"/>
  <c r="G53" i="26"/>
  <c r="G51" i="26"/>
  <c r="G23" i="26"/>
  <c r="G22" i="26"/>
  <c r="G45" i="26"/>
  <c r="G66" i="26"/>
  <c r="G65" i="26"/>
  <c r="G10" i="26"/>
  <c r="M9" i="26"/>
  <c r="A9" i="26" s="1"/>
  <c r="A58" i="24"/>
  <c r="AD9" i="25"/>
  <c r="M18" i="25"/>
  <c r="A18" i="25" s="1"/>
  <c r="M16" i="25"/>
  <c r="A16" i="25" s="1"/>
  <c r="AD16" i="25"/>
  <c r="AD17" i="25"/>
  <c r="M19" i="25"/>
  <c r="A19" i="25" s="1"/>
  <c r="M9" i="25"/>
  <c r="A9" i="25" s="1"/>
  <c r="M17" i="25"/>
  <c r="A17" i="25" s="1"/>
  <c r="D16" i="25"/>
  <c r="AA10" i="25"/>
  <c r="AC10" i="25"/>
  <c r="Z11" i="25"/>
  <c r="AA11" i="25"/>
  <c r="AB11" i="25"/>
  <c r="AC11" i="25"/>
  <c r="Z20" i="25"/>
  <c r="AA20" i="25"/>
  <c r="AB20" i="25"/>
  <c r="AC20" i="25"/>
  <c r="Z21" i="25"/>
  <c r="AA21" i="25"/>
  <c r="AB21" i="25"/>
  <c r="AC21" i="25"/>
  <c r="Z22" i="25"/>
  <c r="AA22" i="25"/>
  <c r="AC22" i="25"/>
  <c r="AD22" i="25" s="1"/>
  <c r="Z23" i="25"/>
  <c r="AC23" i="25"/>
  <c r="Z24" i="25"/>
  <c r="AA24" i="25"/>
  <c r="AB24" i="25"/>
  <c r="AC24" i="25"/>
  <c r="Z25" i="25"/>
  <c r="AC25" i="25"/>
  <c r="C10" i="25"/>
  <c r="D10" i="25" s="1"/>
  <c r="F10" i="25"/>
  <c r="G10" i="25" s="1"/>
  <c r="I10" i="25"/>
  <c r="K10" i="25"/>
  <c r="L10" i="25"/>
  <c r="R10" i="25"/>
  <c r="C11" i="25"/>
  <c r="D11" i="25" s="1"/>
  <c r="F11" i="25"/>
  <c r="G11" i="25" s="1"/>
  <c r="I11" i="25"/>
  <c r="K11" i="25"/>
  <c r="L11" i="25"/>
  <c r="R11" i="25"/>
  <c r="C20" i="25"/>
  <c r="D20" i="25" s="1"/>
  <c r="F20" i="25"/>
  <c r="I20" i="25"/>
  <c r="K20" i="25"/>
  <c r="L20" i="25"/>
  <c r="R20" i="25"/>
  <c r="C21" i="25"/>
  <c r="D21" i="25" s="1"/>
  <c r="F21" i="25"/>
  <c r="G21" i="25" s="1"/>
  <c r="I21" i="25"/>
  <c r="K21" i="25"/>
  <c r="L21" i="25"/>
  <c r="R21" i="25"/>
  <c r="C22" i="25"/>
  <c r="D22" i="25" s="1"/>
  <c r="F22" i="25"/>
  <c r="I22" i="25"/>
  <c r="K22" i="25"/>
  <c r="L22" i="25"/>
  <c r="R22" i="25"/>
  <c r="C23" i="25"/>
  <c r="D23" i="25" s="1"/>
  <c r="F23" i="25"/>
  <c r="G23" i="25" s="1"/>
  <c r="I23" i="25"/>
  <c r="K23" i="25"/>
  <c r="L23" i="25"/>
  <c r="R23" i="25"/>
  <c r="C24" i="25"/>
  <c r="D24" i="25" s="1"/>
  <c r="F24" i="25"/>
  <c r="I24" i="25"/>
  <c r="K24" i="25"/>
  <c r="L24" i="25"/>
  <c r="R24" i="25"/>
  <c r="C25" i="25"/>
  <c r="D25" i="25" s="1"/>
  <c r="F25" i="25"/>
  <c r="G25" i="25" s="1"/>
  <c r="I25" i="25"/>
  <c r="K25" i="25"/>
  <c r="L25" i="25"/>
  <c r="R25" i="25"/>
  <c r="A3" i="25"/>
  <c r="M11" i="25" l="1"/>
  <c r="A11" i="25" s="1"/>
  <c r="AD25" i="25"/>
  <c r="AD24" i="25"/>
  <c r="AD23" i="25"/>
  <c r="AD21" i="25"/>
  <c r="AD20" i="25"/>
  <c r="AD11" i="25"/>
  <c r="AD10" i="25"/>
  <c r="M23" i="25"/>
  <c r="A23" i="25" s="1"/>
  <c r="M10" i="25"/>
  <c r="A10" i="25" s="1"/>
  <c r="M21" i="25"/>
  <c r="A21" i="25" s="1"/>
  <c r="M25" i="25"/>
  <c r="A25" i="25" s="1"/>
  <c r="M20" i="25"/>
  <c r="A20" i="25" s="1"/>
  <c r="M22" i="25"/>
  <c r="A22" i="25" s="1"/>
  <c r="M24" i="25"/>
  <c r="A24" i="25" s="1"/>
  <c r="G24" i="25"/>
  <c r="G22" i="25"/>
  <c r="G20" i="25"/>
  <c r="A44" i="24"/>
  <c r="A43" i="24"/>
  <c r="AD37" i="24"/>
  <c r="M37" i="24"/>
  <c r="A37" i="24" s="1"/>
  <c r="A36" i="24"/>
  <c r="AD27" i="24"/>
  <c r="M27" i="24"/>
  <c r="A27" i="24" s="1"/>
  <c r="A26" i="24"/>
  <c r="AD18" i="24"/>
  <c r="M18" i="24"/>
  <c r="A18" i="24" s="1"/>
  <c r="A17" i="24"/>
  <c r="AD10" i="24"/>
  <c r="M10" i="24"/>
  <c r="A10" i="24" s="1"/>
  <c r="A9" i="24"/>
  <c r="Z6" i="24"/>
  <c r="AA6" i="24"/>
  <c r="AB6" i="24"/>
  <c r="AC6" i="24"/>
  <c r="Z11" i="24"/>
  <c r="AA11" i="24"/>
  <c r="AB11" i="24"/>
  <c r="AC11" i="24"/>
  <c r="Z12" i="24"/>
  <c r="AA12" i="24"/>
  <c r="AB12" i="24"/>
  <c r="AC12" i="24"/>
  <c r="Z13" i="24"/>
  <c r="AA13" i="24"/>
  <c r="AB13" i="24"/>
  <c r="AD13" i="24" s="1"/>
  <c r="Z14" i="24"/>
  <c r="AA14" i="24"/>
  <c r="AB14" i="24"/>
  <c r="AD14" i="24" s="1"/>
  <c r="Z19" i="24"/>
  <c r="AA19" i="24"/>
  <c r="AB19" i="24"/>
  <c r="AC19" i="24"/>
  <c r="Z20" i="24"/>
  <c r="AA20" i="24"/>
  <c r="AB20" i="24"/>
  <c r="AC20" i="24"/>
  <c r="Z21" i="24"/>
  <c r="AA21" i="24"/>
  <c r="AB21" i="24"/>
  <c r="AC21" i="24"/>
  <c r="Z22" i="24"/>
  <c r="AA22" i="24"/>
  <c r="AB22" i="24"/>
  <c r="AC22" i="24"/>
  <c r="Z23" i="24"/>
  <c r="AA23" i="24"/>
  <c r="AB23" i="24"/>
  <c r="AC23" i="24"/>
  <c r="Z28" i="24"/>
  <c r="AA28" i="24"/>
  <c r="AB28" i="24"/>
  <c r="AC28" i="24"/>
  <c r="Z29" i="24"/>
  <c r="AA29" i="24"/>
  <c r="AB29" i="24"/>
  <c r="AD29" i="24" s="1"/>
  <c r="Z30" i="24"/>
  <c r="AA30" i="24"/>
  <c r="AB30" i="24"/>
  <c r="AC30" i="24"/>
  <c r="Z31" i="24"/>
  <c r="AA31" i="24"/>
  <c r="AC31" i="24"/>
  <c r="AD31" i="24" s="1"/>
  <c r="Z32" i="24"/>
  <c r="AA32" i="24"/>
  <c r="AB32" i="24"/>
  <c r="AC32" i="24"/>
  <c r="Z33" i="24"/>
  <c r="AA33" i="24"/>
  <c r="AB33" i="24"/>
  <c r="AC33" i="24"/>
  <c r="Z45" i="24"/>
  <c r="AA45" i="24"/>
  <c r="AB45" i="24"/>
  <c r="AC45" i="24"/>
  <c r="Z38" i="24"/>
  <c r="AA38" i="24"/>
  <c r="AB38" i="24"/>
  <c r="AC38" i="24"/>
  <c r="Z39" i="24"/>
  <c r="AA39" i="24"/>
  <c r="AB39" i="24"/>
  <c r="AD39" i="24" s="1"/>
  <c r="Z46" i="24"/>
  <c r="AA46" i="24"/>
  <c r="AB46" i="24"/>
  <c r="AC46" i="24"/>
  <c r="Z40" i="24"/>
  <c r="AA40" i="24"/>
  <c r="AB40" i="24"/>
  <c r="AC40" i="24"/>
  <c r="C39" i="24"/>
  <c r="D39" i="24" s="1"/>
  <c r="F39" i="24"/>
  <c r="I39" i="24"/>
  <c r="K39" i="24"/>
  <c r="L39" i="24"/>
  <c r="R39" i="24"/>
  <c r="C46" i="24"/>
  <c r="D46" i="24" s="1"/>
  <c r="F46" i="24"/>
  <c r="G46" i="24" s="1"/>
  <c r="I46" i="24"/>
  <c r="K46" i="24"/>
  <c r="L46" i="24"/>
  <c r="C40" i="24"/>
  <c r="D40" i="24" s="1"/>
  <c r="F40" i="24"/>
  <c r="G40" i="24" s="1"/>
  <c r="I40" i="24"/>
  <c r="K40" i="24"/>
  <c r="L40" i="24"/>
  <c r="R40" i="24"/>
  <c r="AC44" i="24"/>
  <c r="AC43" i="24"/>
  <c r="AC42" i="24"/>
  <c r="AC41" i="24"/>
  <c r="R38" i="24"/>
  <c r="L38" i="24"/>
  <c r="K38" i="24"/>
  <c r="I38" i="24"/>
  <c r="F38" i="24"/>
  <c r="G38" i="24" s="1"/>
  <c r="C38" i="24"/>
  <c r="D38" i="24" s="1"/>
  <c r="L45" i="24"/>
  <c r="K45" i="24"/>
  <c r="I45" i="24"/>
  <c r="F45" i="24"/>
  <c r="G45" i="24" s="1"/>
  <c r="C45" i="24"/>
  <c r="R33" i="24"/>
  <c r="L33" i="24"/>
  <c r="K33" i="24"/>
  <c r="I33" i="24"/>
  <c r="F33" i="24"/>
  <c r="G33" i="24" s="1"/>
  <c r="C33" i="24"/>
  <c r="D33" i="24" s="1"/>
  <c r="R32" i="24"/>
  <c r="L32" i="24"/>
  <c r="K32" i="24"/>
  <c r="I32" i="24"/>
  <c r="F32" i="24"/>
  <c r="G32" i="24" s="1"/>
  <c r="C32" i="24"/>
  <c r="D32" i="24" s="1"/>
  <c r="R31" i="24"/>
  <c r="L31" i="24"/>
  <c r="K31" i="24"/>
  <c r="I31" i="24"/>
  <c r="F31" i="24"/>
  <c r="G31" i="24" s="1"/>
  <c r="C31" i="24"/>
  <c r="R30" i="24"/>
  <c r="L30" i="24"/>
  <c r="K30" i="24"/>
  <c r="I30" i="24"/>
  <c r="F30" i="24"/>
  <c r="G30" i="24" s="1"/>
  <c r="C30" i="24"/>
  <c r="D30" i="24" s="1"/>
  <c r="R29" i="24"/>
  <c r="L29" i="24"/>
  <c r="K29" i="24"/>
  <c r="I29" i="24"/>
  <c r="F29" i="24"/>
  <c r="G29" i="24" s="1"/>
  <c r="C29" i="24"/>
  <c r="D29" i="24" s="1"/>
  <c r="R28" i="24"/>
  <c r="L28" i="24"/>
  <c r="K28" i="24"/>
  <c r="I28" i="24"/>
  <c r="F28" i="24"/>
  <c r="G28" i="24" s="1"/>
  <c r="C28" i="24"/>
  <c r="D28" i="24" s="1"/>
  <c r="R23" i="24"/>
  <c r="L23" i="24"/>
  <c r="K23" i="24"/>
  <c r="I23" i="24"/>
  <c r="F23" i="24"/>
  <c r="G23" i="24" s="1"/>
  <c r="C23" i="24"/>
  <c r="D23" i="24" s="1"/>
  <c r="R22" i="24"/>
  <c r="L22" i="24"/>
  <c r="K22" i="24"/>
  <c r="I22" i="24"/>
  <c r="F22" i="24"/>
  <c r="G22" i="24" s="1"/>
  <c r="C22" i="24"/>
  <c r="D22" i="24" s="1"/>
  <c r="R21" i="24"/>
  <c r="L21" i="24"/>
  <c r="K21" i="24"/>
  <c r="I21" i="24"/>
  <c r="F21" i="24"/>
  <c r="G21" i="24" s="1"/>
  <c r="C21" i="24"/>
  <c r="D21" i="24" s="1"/>
  <c r="R20" i="24"/>
  <c r="L20" i="24"/>
  <c r="K20" i="24"/>
  <c r="I20" i="24"/>
  <c r="F20" i="24"/>
  <c r="G20" i="24" s="1"/>
  <c r="C20" i="24"/>
  <c r="R19" i="24"/>
  <c r="L19" i="24"/>
  <c r="K19" i="24"/>
  <c r="I19" i="24"/>
  <c r="F19" i="24"/>
  <c r="G19" i="24" s="1"/>
  <c r="C19" i="24"/>
  <c r="D19" i="24" s="1"/>
  <c r="R14" i="24"/>
  <c r="L14" i="24"/>
  <c r="K14" i="24"/>
  <c r="I14" i="24"/>
  <c r="F14" i="24"/>
  <c r="G14" i="24" s="1"/>
  <c r="C14" i="24"/>
  <c r="D14" i="24" s="1"/>
  <c r="R13" i="24"/>
  <c r="L13" i="24"/>
  <c r="K13" i="24"/>
  <c r="I13" i="24"/>
  <c r="F13" i="24"/>
  <c r="G13" i="24" s="1"/>
  <c r="C13" i="24"/>
  <c r="R12" i="24"/>
  <c r="L12" i="24"/>
  <c r="K12" i="24"/>
  <c r="I12" i="24"/>
  <c r="F12" i="24"/>
  <c r="G12" i="24" s="1"/>
  <c r="C12" i="24"/>
  <c r="D12" i="24" s="1"/>
  <c r="R11" i="24"/>
  <c r="L11" i="24"/>
  <c r="K11" i="24"/>
  <c r="I11" i="24"/>
  <c r="F11" i="24"/>
  <c r="G11" i="24" s="1"/>
  <c r="C11" i="24"/>
  <c r="D11" i="24" s="1"/>
  <c r="R6" i="24"/>
  <c r="L6" i="24"/>
  <c r="K6" i="24"/>
  <c r="I6" i="24"/>
  <c r="F6" i="24"/>
  <c r="G6" i="24" s="1"/>
  <c r="C6" i="24"/>
  <c r="D6" i="24" s="1"/>
  <c r="AC5" i="24"/>
  <c r="AB5" i="24"/>
  <c r="AA5" i="24"/>
  <c r="Z5" i="24"/>
  <c r="R5" i="24"/>
  <c r="L5" i="24"/>
  <c r="K5" i="24"/>
  <c r="I5" i="24"/>
  <c r="F5" i="24"/>
  <c r="G5" i="24" s="1"/>
  <c r="C5" i="24"/>
  <c r="D5" i="24" s="1"/>
  <c r="AD4" i="24"/>
  <c r="M4" i="24"/>
  <c r="A4" i="24" s="1"/>
  <c r="A3" i="24"/>
  <c r="A2" i="24"/>
  <c r="A1" i="24"/>
  <c r="C92" i="18"/>
  <c r="C93" i="18"/>
  <c r="C94" i="18"/>
  <c r="C95" i="18"/>
  <c r="C96" i="18"/>
  <c r="C97" i="18"/>
  <c r="C98" i="18"/>
  <c r="C99" i="18"/>
  <c r="C100" i="18"/>
  <c r="C101" i="18"/>
  <c r="C102" i="18"/>
  <c r="C103" i="18"/>
  <c r="C104" i="18"/>
  <c r="C105" i="18"/>
  <c r="C106" i="18"/>
  <c r="C107" i="18"/>
  <c r="C108" i="18"/>
  <c r="C109" i="18"/>
  <c r="C110" i="18"/>
  <c r="C111" i="18"/>
  <c r="C112" i="18"/>
  <c r="C113" i="18"/>
  <c r="C114" i="18"/>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2" i="18"/>
  <c r="D3" i="18"/>
  <c r="D4" i="18"/>
  <c r="D5" i="18"/>
  <c r="D6" i="18"/>
  <c r="D7" i="18"/>
  <c r="D8" i="18"/>
  <c r="D9" i="18"/>
  <c r="D10" i="18"/>
  <c r="D11" i="18"/>
  <c r="D12" i="18"/>
  <c r="D13" i="18"/>
  <c r="D14" i="18"/>
  <c r="D15" i="18"/>
  <c r="D16" i="18"/>
  <c r="D17" i="18"/>
  <c r="D18" i="18"/>
  <c r="D19" i="18"/>
  <c r="D20" i="18"/>
  <c r="D21" i="18"/>
  <c r="D22" i="18"/>
  <c r="D23" i="18"/>
  <c r="D24" i="18"/>
  <c r="D25" i="18"/>
  <c r="D26" i="18"/>
  <c r="D27" i="18"/>
  <c r="D28" i="18"/>
  <c r="D29" i="18"/>
  <c r="D30" i="18"/>
  <c r="D31" i="18"/>
  <c r="D32" i="18"/>
  <c r="D33" i="18"/>
  <c r="D34" i="18"/>
  <c r="D35" i="18"/>
  <c r="D36" i="18"/>
  <c r="D37" i="18"/>
  <c r="D38" i="18"/>
  <c r="D39" i="18"/>
  <c r="D40" i="18"/>
  <c r="D41" i="18"/>
  <c r="D42" i="18"/>
  <c r="D43" i="18"/>
  <c r="D44" i="18"/>
  <c r="D45" i="18"/>
  <c r="D46" i="18"/>
  <c r="D47" i="18"/>
  <c r="D48" i="18"/>
  <c r="D49" i="18"/>
  <c r="D50" i="18"/>
  <c r="D51" i="18"/>
  <c r="D52" i="18"/>
  <c r="D53" i="18"/>
  <c r="D54" i="18"/>
  <c r="D55" i="18"/>
  <c r="D56" i="18"/>
  <c r="D57" i="18"/>
  <c r="D58" i="18"/>
  <c r="D59" i="18"/>
  <c r="D60" i="18"/>
  <c r="D61" i="18"/>
  <c r="D62" i="18"/>
  <c r="D63" i="18"/>
  <c r="D64" i="18"/>
  <c r="D65" i="18"/>
  <c r="D66" i="18"/>
  <c r="D67" i="18"/>
  <c r="D68"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106" i="18"/>
  <c r="D107" i="18"/>
  <c r="D108" i="18"/>
  <c r="D109" i="18"/>
  <c r="D110" i="18"/>
  <c r="D111" i="18"/>
  <c r="D112" i="18"/>
  <c r="D113" i="18"/>
  <c r="D114" i="18"/>
  <c r="D2" i="18"/>
  <c r="T164"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62" i="23"/>
  <c r="A170" i="23"/>
  <c r="A163" i="23"/>
  <c r="A165" i="23"/>
  <c r="A166" i="23"/>
  <c r="A167" i="23"/>
  <c r="A168" i="23"/>
  <c r="A169" i="23"/>
  <c r="A171" i="23"/>
  <c r="A172" i="23"/>
  <c r="A173" i="23"/>
  <c r="A174" i="23"/>
  <c r="A175" i="23"/>
  <c r="A176" i="23"/>
  <c r="A177" i="23"/>
  <c r="A178" i="23"/>
  <c r="A183" i="23"/>
  <c r="A184" i="23"/>
  <c r="A185" i="23"/>
  <c r="A186" i="23"/>
  <c r="A187" i="23"/>
  <c r="A188" i="23"/>
  <c r="A189" i="23"/>
  <c r="A190" i="23"/>
  <c r="AD139" i="23"/>
  <c r="M139" i="23"/>
  <c r="A139" i="23" s="1"/>
  <c r="A138" i="23"/>
  <c r="AD104" i="23"/>
  <c r="M104" i="23"/>
  <c r="A104" i="23" s="1"/>
  <c r="A103" i="23"/>
  <c r="AD63" i="23"/>
  <c r="M63" i="23"/>
  <c r="A63" i="23"/>
  <c r="A62" i="23"/>
  <c r="AD28" i="23"/>
  <c r="M28" i="23"/>
  <c r="A28" i="23" s="1"/>
  <c r="A27" i="23"/>
  <c r="M45" i="24" l="1"/>
  <c r="M46" i="24"/>
  <c r="AD5" i="24"/>
  <c r="AD45" i="24"/>
  <c r="AD20" i="24"/>
  <c r="A46" i="24"/>
  <c r="A45" i="24"/>
  <c r="AD38" i="24"/>
  <c r="AD30" i="24"/>
  <c r="AD11" i="24"/>
  <c r="AD23" i="24"/>
  <c r="AD6" i="24"/>
  <c r="AD40" i="24"/>
  <c r="AD46" i="24"/>
  <c r="M22" i="24"/>
  <c r="A22" i="24" s="1"/>
  <c r="M40" i="24"/>
  <c r="A40" i="24" s="1"/>
  <c r="M33" i="24"/>
  <c r="A33" i="24" s="1"/>
  <c r="M38" i="24"/>
  <c r="A38" i="24" s="1"/>
  <c r="AD12" i="24"/>
  <c r="AD19" i="24"/>
  <c r="AD33" i="24"/>
  <c r="AD32" i="24"/>
  <c r="AD28" i="24"/>
  <c r="M39" i="24"/>
  <c r="A39" i="24" s="1"/>
  <c r="AD22" i="24"/>
  <c r="AD21" i="24"/>
  <c r="M6" i="24"/>
  <c r="A6" i="24" s="1"/>
  <c r="M12" i="24"/>
  <c r="A12" i="24" s="1"/>
  <c r="M20" i="24"/>
  <c r="A20" i="24" s="1"/>
  <c r="M28" i="24"/>
  <c r="A28" i="24" s="1"/>
  <c r="M30" i="24"/>
  <c r="A30" i="24" s="1"/>
  <c r="M5" i="24"/>
  <c r="A5" i="24" s="1"/>
  <c r="M13" i="24"/>
  <c r="A13" i="24" s="1"/>
  <c r="M21" i="24"/>
  <c r="A21" i="24" s="1"/>
  <c r="M23" i="24"/>
  <c r="A23" i="24" s="1"/>
  <c r="M31" i="24"/>
  <c r="A31" i="24" s="1"/>
  <c r="M11" i="24"/>
  <c r="A11" i="24" s="1"/>
  <c r="M14" i="24"/>
  <c r="A14" i="24" s="1"/>
  <c r="M29" i="24"/>
  <c r="A29" i="24" s="1"/>
  <c r="G39" i="24"/>
  <c r="M19" i="24"/>
  <c r="A19" i="24" s="1"/>
  <c r="M32" i="24"/>
  <c r="A32" i="24" s="1"/>
  <c r="D13" i="24"/>
  <c r="D20" i="24"/>
  <c r="D31" i="24"/>
  <c r="D45" i="24"/>
  <c r="AD42" i="23"/>
  <c r="AD49" i="23"/>
  <c r="AD58" i="23"/>
  <c r="AD4" i="23"/>
  <c r="AC6" i="23" l="1"/>
  <c r="AC8" i="23"/>
  <c r="AC9" i="23"/>
  <c r="AC10" i="23"/>
  <c r="AC12" i="23"/>
  <c r="AC13" i="23"/>
  <c r="AC14" i="23"/>
  <c r="AC15" i="23"/>
  <c r="AC16" i="23"/>
  <c r="AC17" i="23"/>
  <c r="AC18" i="23"/>
  <c r="AC19" i="23"/>
  <c r="AC21" i="23"/>
  <c r="AC22" i="23"/>
  <c r="AC23" i="23"/>
  <c r="AC24" i="23"/>
  <c r="AC30" i="23"/>
  <c r="AC31" i="23"/>
  <c r="AC32" i="23"/>
  <c r="AC34" i="23"/>
  <c r="AC35" i="23"/>
  <c r="AC37" i="23"/>
  <c r="AD37" i="23" s="1"/>
  <c r="AC38" i="23"/>
  <c r="AC164" i="23"/>
  <c r="AC39" i="23"/>
  <c r="AC40" i="23"/>
  <c r="AD40" i="23" s="1"/>
  <c r="AC43" i="23"/>
  <c r="AD43" i="23" s="1"/>
  <c r="AC44" i="23"/>
  <c r="AD44" i="23" s="1"/>
  <c r="AC45" i="23"/>
  <c r="AC46" i="23"/>
  <c r="AD46" i="23" s="1"/>
  <c r="AC47" i="23"/>
  <c r="AC48" i="23"/>
  <c r="AC50" i="23"/>
  <c r="AC51" i="23"/>
  <c r="AC52" i="23"/>
  <c r="AC54" i="23"/>
  <c r="AC56" i="23"/>
  <c r="AC57" i="23"/>
  <c r="AD57" i="23" s="1"/>
  <c r="AC59" i="23"/>
  <c r="AC65" i="23"/>
  <c r="AC66" i="23"/>
  <c r="AC68" i="23"/>
  <c r="AD68" i="23" s="1"/>
  <c r="AC70" i="23"/>
  <c r="AC71" i="23"/>
  <c r="AC72" i="23"/>
  <c r="AC73" i="23"/>
  <c r="AC74" i="23"/>
  <c r="AC75" i="23"/>
  <c r="AC76" i="23"/>
  <c r="AC78" i="23"/>
  <c r="AC79" i="23"/>
  <c r="AC80" i="23"/>
  <c r="AC81" i="23"/>
  <c r="AC82" i="23"/>
  <c r="AC84" i="23"/>
  <c r="AC85" i="23"/>
  <c r="AC86" i="23"/>
  <c r="AC88" i="23"/>
  <c r="AC89" i="23"/>
  <c r="AC90" i="23"/>
  <c r="AC91" i="23"/>
  <c r="AC92" i="23"/>
  <c r="AC93" i="23"/>
  <c r="AC94" i="23"/>
  <c r="AC95" i="23"/>
  <c r="AC96" i="23"/>
  <c r="AC97" i="23"/>
  <c r="AC98" i="23"/>
  <c r="AC100" i="23"/>
  <c r="AC105" i="23"/>
  <c r="AC106" i="23"/>
  <c r="AC107" i="23"/>
  <c r="AC108" i="23"/>
  <c r="AC109" i="23"/>
  <c r="AC110" i="23"/>
  <c r="AC111" i="23"/>
  <c r="AC112" i="23"/>
  <c r="AC113" i="23"/>
  <c r="AC114" i="23"/>
  <c r="AC115" i="23"/>
  <c r="AC116" i="23"/>
  <c r="AC117" i="23"/>
  <c r="AC120" i="23"/>
  <c r="AD120" i="23" s="1"/>
  <c r="AC121" i="23"/>
  <c r="AC122" i="23"/>
  <c r="AC123" i="23"/>
  <c r="AC124" i="23"/>
  <c r="AC125" i="23"/>
  <c r="AC128" i="23"/>
  <c r="AC129" i="23"/>
  <c r="AC130" i="23"/>
  <c r="AC131" i="23"/>
  <c r="AC133" i="23"/>
  <c r="AC134" i="23"/>
  <c r="AC135" i="23"/>
  <c r="AC140" i="23"/>
  <c r="AC141" i="23"/>
  <c r="AC142" i="23"/>
  <c r="AC143" i="23"/>
  <c r="AC144" i="23"/>
  <c r="AC145" i="23"/>
  <c r="AC146" i="23"/>
  <c r="AC147" i="23"/>
  <c r="AC148" i="23"/>
  <c r="AC149" i="23"/>
  <c r="AC150" i="23"/>
  <c r="AC152" i="23"/>
  <c r="AC153" i="23"/>
  <c r="AC154" i="23"/>
  <c r="AC155" i="23"/>
  <c r="AC156" i="23"/>
  <c r="AC157" i="23"/>
  <c r="AC158" i="23"/>
  <c r="AC159" i="23"/>
  <c r="AC160" i="23"/>
  <c r="AC161" i="23"/>
  <c r="AC162" i="23"/>
  <c r="AC163" i="23"/>
  <c r="AC5" i="23"/>
  <c r="AB5" i="23"/>
  <c r="AB7" i="23"/>
  <c r="AD7" i="23" s="1"/>
  <c r="AB8" i="23"/>
  <c r="AB9" i="23"/>
  <c r="AB10" i="23"/>
  <c r="AB11" i="23"/>
  <c r="AD11" i="23" s="1"/>
  <c r="AB12" i="23"/>
  <c r="AD12" i="23" s="1"/>
  <c r="AB13" i="23"/>
  <c r="AB14" i="23"/>
  <c r="AB15" i="23"/>
  <c r="AB16" i="23"/>
  <c r="AD16" i="23" s="1"/>
  <c r="AB17" i="23"/>
  <c r="AB18" i="23"/>
  <c r="AB19" i="23"/>
  <c r="AB20" i="23"/>
  <c r="AD20" i="23" s="1"/>
  <c r="AB21" i="23"/>
  <c r="AB22" i="23"/>
  <c r="AB23" i="23"/>
  <c r="AB24" i="23"/>
  <c r="AB29" i="23"/>
  <c r="AD29" i="23" s="1"/>
  <c r="AB30" i="23"/>
  <c r="AB31" i="23"/>
  <c r="AB32" i="23"/>
  <c r="AB33" i="23"/>
  <c r="AD33" i="23" s="1"/>
  <c r="AB34" i="23"/>
  <c r="AB35" i="23"/>
  <c r="AB36" i="23"/>
  <c r="AD36" i="23" s="1"/>
  <c r="AB38" i="23"/>
  <c r="AB164" i="23"/>
  <c r="AB39" i="23"/>
  <c r="AB41" i="23"/>
  <c r="AD41" i="23" s="1"/>
  <c r="AB45" i="23"/>
  <c r="AB47" i="23"/>
  <c r="AB48" i="23"/>
  <c r="AB50" i="23"/>
  <c r="AB51" i="23"/>
  <c r="AB52" i="23"/>
  <c r="AB53" i="23"/>
  <c r="AD53" i="23" s="1"/>
  <c r="AB54" i="23"/>
  <c r="AB55" i="23"/>
  <c r="AD55" i="23" s="1"/>
  <c r="AB56" i="23"/>
  <c r="AB59" i="23"/>
  <c r="AB64" i="23"/>
  <c r="AD64" i="23" s="1"/>
  <c r="AB65" i="23"/>
  <c r="AB66" i="23"/>
  <c r="AB67" i="23"/>
  <c r="AD67" i="23" s="1"/>
  <c r="AB69" i="23"/>
  <c r="AD69" i="23" s="1"/>
  <c r="AB70" i="23"/>
  <c r="AB71" i="23"/>
  <c r="AB72" i="23"/>
  <c r="AB73" i="23"/>
  <c r="AB74" i="23"/>
  <c r="AB75" i="23"/>
  <c r="AB76" i="23"/>
  <c r="AB77" i="23"/>
  <c r="AD77" i="23" s="1"/>
  <c r="AB78" i="23"/>
  <c r="AB79" i="23"/>
  <c r="AB80" i="23"/>
  <c r="AB81" i="23"/>
  <c r="AB82" i="23"/>
  <c r="AB83" i="23"/>
  <c r="AD83" i="23" s="1"/>
  <c r="AB84" i="23"/>
  <c r="AB85" i="23"/>
  <c r="AB86" i="23"/>
  <c r="AB87" i="23"/>
  <c r="AD87" i="23" s="1"/>
  <c r="AB88" i="23"/>
  <c r="AB89" i="23"/>
  <c r="AB90" i="23"/>
  <c r="AB91" i="23"/>
  <c r="AB92" i="23"/>
  <c r="AB93" i="23"/>
  <c r="AB94" i="23"/>
  <c r="AB95" i="23"/>
  <c r="AB96" i="23"/>
  <c r="AB97" i="23"/>
  <c r="AB98" i="23"/>
  <c r="AB99" i="23"/>
  <c r="AD99" i="23" s="1"/>
  <c r="AB100" i="23"/>
  <c r="AB105" i="23"/>
  <c r="AB106" i="23"/>
  <c r="AB107" i="23"/>
  <c r="AB108" i="23"/>
  <c r="AB109" i="23"/>
  <c r="AB110" i="23"/>
  <c r="AB111" i="23"/>
  <c r="AB112" i="23"/>
  <c r="AB113" i="23"/>
  <c r="AB114" i="23"/>
  <c r="AB115" i="23"/>
  <c r="AB116" i="23"/>
  <c r="AB117" i="23"/>
  <c r="AB118" i="23"/>
  <c r="AD118" i="23" s="1"/>
  <c r="AB119" i="23"/>
  <c r="AD119" i="23" s="1"/>
  <c r="AB121" i="23"/>
  <c r="AB122" i="23"/>
  <c r="AB123" i="23"/>
  <c r="AB124" i="23"/>
  <c r="AB125" i="23"/>
  <c r="AB126" i="23"/>
  <c r="AD126" i="23" s="1"/>
  <c r="AB127" i="23"/>
  <c r="AD127" i="23" s="1"/>
  <c r="AB128" i="23"/>
  <c r="AB129" i="23"/>
  <c r="AB130" i="23"/>
  <c r="AB131" i="23"/>
  <c r="AB132" i="23"/>
  <c r="AD132" i="23" s="1"/>
  <c r="AB133" i="23"/>
  <c r="AB134" i="23"/>
  <c r="AB135" i="23"/>
  <c r="AB140" i="23"/>
  <c r="AB141" i="23"/>
  <c r="AB142" i="23"/>
  <c r="AB143" i="23"/>
  <c r="AB144" i="23"/>
  <c r="AB145" i="23"/>
  <c r="AB146" i="23"/>
  <c r="AB147" i="23"/>
  <c r="AB148" i="23"/>
  <c r="AB149" i="23"/>
  <c r="AB150" i="23"/>
  <c r="AB151" i="23"/>
  <c r="AD151" i="23" s="1"/>
  <c r="AB152" i="23"/>
  <c r="AB153" i="23"/>
  <c r="AB154" i="23"/>
  <c r="AB155" i="23"/>
  <c r="AB156" i="23"/>
  <c r="AB157" i="23"/>
  <c r="AB158" i="23"/>
  <c r="AB159" i="23"/>
  <c r="AB6" i="23"/>
  <c r="AD6" i="23" s="1"/>
  <c r="AA5" i="23"/>
  <c r="AA17" i="23"/>
  <c r="AA18" i="23"/>
  <c r="AA19" i="23"/>
  <c r="AA20" i="23"/>
  <c r="AA21" i="23"/>
  <c r="AA22" i="23"/>
  <c r="AA23" i="23"/>
  <c r="AA24" i="23"/>
  <c r="AA29" i="23"/>
  <c r="AA30" i="23"/>
  <c r="AA31" i="23"/>
  <c r="AA32" i="23"/>
  <c r="AA33" i="23"/>
  <c r="AA34" i="23"/>
  <c r="AA35" i="23"/>
  <c r="AA36" i="23"/>
  <c r="AA37" i="23"/>
  <c r="AA38" i="23"/>
  <c r="AA164" i="23"/>
  <c r="AA39" i="23"/>
  <c r="AA40" i="23"/>
  <c r="AA41" i="23"/>
  <c r="AA42" i="23"/>
  <c r="AA43" i="23"/>
  <c r="AA44" i="23"/>
  <c r="AA45" i="23"/>
  <c r="AA46" i="23"/>
  <c r="AA47" i="23"/>
  <c r="AA48" i="23"/>
  <c r="AA49" i="23"/>
  <c r="AA50" i="23"/>
  <c r="AA51" i="23"/>
  <c r="AA52" i="23"/>
  <c r="AA53" i="23"/>
  <c r="AA54" i="23"/>
  <c r="AA55" i="23"/>
  <c r="AA56" i="23"/>
  <c r="AA57" i="23"/>
  <c r="AA58" i="23"/>
  <c r="AA59" i="23"/>
  <c r="AA64" i="23"/>
  <c r="AA65" i="23"/>
  <c r="AA66" i="23"/>
  <c r="AA67" i="23"/>
  <c r="AA68" i="23"/>
  <c r="AA69" i="23"/>
  <c r="AA70" i="23"/>
  <c r="AA71" i="23"/>
  <c r="AA72" i="23"/>
  <c r="AA73" i="23"/>
  <c r="AA74" i="23"/>
  <c r="AA75" i="23"/>
  <c r="AA76" i="23"/>
  <c r="AA77" i="23"/>
  <c r="AA78" i="23"/>
  <c r="AA79" i="23"/>
  <c r="AA80" i="23"/>
  <c r="AA81" i="23"/>
  <c r="AA82" i="23"/>
  <c r="AA83" i="23"/>
  <c r="AA84" i="23"/>
  <c r="AA85" i="23"/>
  <c r="AA86" i="23"/>
  <c r="AA87" i="23"/>
  <c r="AA88" i="23"/>
  <c r="AA89" i="23"/>
  <c r="AA90" i="23"/>
  <c r="AA91" i="23"/>
  <c r="AA92" i="23"/>
  <c r="AA93" i="23"/>
  <c r="AA94" i="23"/>
  <c r="AA95" i="23"/>
  <c r="AA96" i="23"/>
  <c r="AA97" i="23"/>
  <c r="AA98" i="23"/>
  <c r="AA99" i="23"/>
  <c r="AA100" i="23"/>
  <c r="AA105" i="23"/>
  <c r="AA106" i="23"/>
  <c r="AA107" i="23"/>
  <c r="AA108" i="23"/>
  <c r="AA109" i="23"/>
  <c r="AA110" i="23"/>
  <c r="AA111" i="23"/>
  <c r="AA112" i="23"/>
  <c r="AA113" i="23"/>
  <c r="AA114" i="23"/>
  <c r="AA115" i="23"/>
  <c r="AA116" i="23"/>
  <c r="AA117" i="23"/>
  <c r="AA118" i="23"/>
  <c r="AA119" i="23"/>
  <c r="AA120" i="23"/>
  <c r="AA121" i="23"/>
  <c r="AA122" i="23"/>
  <c r="AA123" i="23"/>
  <c r="AA124" i="23"/>
  <c r="AA125" i="23"/>
  <c r="AA126" i="23"/>
  <c r="AA127" i="23"/>
  <c r="AA128" i="23"/>
  <c r="AA129" i="23"/>
  <c r="AA130" i="23"/>
  <c r="AA131" i="23"/>
  <c r="AA132" i="23"/>
  <c r="AA133" i="23"/>
  <c r="AA134" i="23"/>
  <c r="AA135" i="23"/>
  <c r="AA140" i="23"/>
  <c r="AA141" i="23"/>
  <c r="AA142" i="23"/>
  <c r="AA143" i="23"/>
  <c r="AA144" i="23"/>
  <c r="AA145" i="23"/>
  <c r="AA146" i="23"/>
  <c r="AA147" i="23"/>
  <c r="AA148" i="23"/>
  <c r="AA149" i="23"/>
  <c r="AA150" i="23"/>
  <c r="AA151" i="23"/>
  <c r="AA152" i="23"/>
  <c r="AA153" i="23"/>
  <c r="AA154" i="23"/>
  <c r="AA155" i="23"/>
  <c r="AA156" i="23"/>
  <c r="AA157" i="23"/>
  <c r="AA158" i="23"/>
  <c r="AA159" i="23"/>
  <c r="AA6" i="23"/>
  <c r="AA7" i="23"/>
  <c r="AA8" i="23"/>
  <c r="AA9" i="23"/>
  <c r="AA10" i="23"/>
  <c r="AA11" i="23"/>
  <c r="AA12" i="23"/>
  <c r="AA13" i="23"/>
  <c r="AA14" i="23"/>
  <c r="AA15" i="23"/>
  <c r="AA16" i="23"/>
  <c r="Z5" i="23"/>
  <c r="Z17" i="23"/>
  <c r="Z18" i="23"/>
  <c r="Z19" i="23"/>
  <c r="Z20" i="23"/>
  <c r="Z21" i="23"/>
  <c r="Z22" i="23"/>
  <c r="Z23" i="23"/>
  <c r="Z24" i="23"/>
  <c r="Z29" i="23"/>
  <c r="Z30" i="23"/>
  <c r="Z31" i="23"/>
  <c r="Z32" i="23"/>
  <c r="Z33" i="23"/>
  <c r="Z34" i="23"/>
  <c r="Z35" i="23"/>
  <c r="Z36" i="23"/>
  <c r="Z37" i="23"/>
  <c r="Z38" i="23"/>
  <c r="Z164" i="23"/>
  <c r="Z39" i="23"/>
  <c r="Z40" i="23"/>
  <c r="Z41" i="23"/>
  <c r="Z42" i="23"/>
  <c r="Z43" i="23"/>
  <c r="Z44" i="23"/>
  <c r="Z45" i="23"/>
  <c r="Z46" i="23"/>
  <c r="Z47" i="23"/>
  <c r="Z48" i="23"/>
  <c r="Z49" i="23"/>
  <c r="Z50" i="23"/>
  <c r="Z51" i="23"/>
  <c r="Z52" i="23"/>
  <c r="Z53" i="23"/>
  <c r="Z54" i="23"/>
  <c r="Z55" i="23"/>
  <c r="Z56" i="23"/>
  <c r="Z57" i="23"/>
  <c r="Z58" i="23"/>
  <c r="Z59" i="23"/>
  <c r="Z64" i="23"/>
  <c r="Z65" i="23"/>
  <c r="Z66" i="23"/>
  <c r="Z67" i="23"/>
  <c r="Z68" i="23"/>
  <c r="Z69" i="23"/>
  <c r="Z70" i="23"/>
  <c r="Z71" i="23"/>
  <c r="Z72" i="23"/>
  <c r="Z73" i="23"/>
  <c r="Z74" i="23"/>
  <c r="Z75" i="23"/>
  <c r="Z76" i="23"/>
  <c r="Z77" i="23"/>
  <c r="Z78" i="23"/>
  <c r="Z79" i="23"/>
  <c r="Z80" i="23"/>
  <c r="Z81" i="23"/>
  <c r="Z82" i="23"/>
  <c r="Z83" i="23"/>
  <c r="Z84" i="23"/>
  <c r="Z85" i="23"/>
  <c r="Z86" i="23"/>
  <c r="Z87" i="23"/>
  <c r="Z88" i="23"/>
  <c r="Z89" i="23"/>
  <c r="Z90" i="23"/>
  <c r="Z91" i="23"/>
  <c r="Z92" i="23"/>
  <c r="Z93" i="23"/>
  <c r="Z94" i="23"/>
  <c r="Z95" i="23"/>
  <c r="Z96" i="23"/>
  <c r="Z97" i="23"/>
  <c r="Z98" i="23"/>
  <c r="Z99" i="23"/>
  <c r="Z100" i="23"/>
  <c r="Z105" i="23"/>
  <c r="Z106" i="23"/>
  <c r="Z107" i="23"/>
  <c r="Z108" i="23"/>
  <c r="Z109" i="23"/>
  <c r="Z110" i="23"/>
  <c r="Z111" i="23"/>
  <c r="Z112" i="23"/>
  <c r="Z113" i="23"/>
  <c r="Z114" i="23"/>
  <c r="Z115" i="23"/>
  <c r="Z116" i="23"/>
  <c r="Z117" i="23"/>
  <c r="Z118" i="23"/>
  <c r="Z119" i="23"/>
  <c r="Z120" i="23"/>
  <c r="Z121" i="23"/>
  <c r="Z122" i="23"/>
  <c r="Z123" i="23"/>
  <c r="Z124" i="23"/>
  <c r="Z125" i="23"/>
  <c r="Z126" i="23"/>
  <c r="Z127" i="23"/>
  <c r="Z128" i="23"/>
  <c r="Z129" i="23"/>
  <c r="Z130" i="23"/>
  <c r="Z131" i="23"/>
  <c r="Z132" i="23"/>
  <c r="Z133" i="23"/>
  <c r="Z134" i="23"/>
  <c r="Z135" i="23"/>
  <c r="Z140" i="23"/>
  <c r="Z141" i="23"/>
  <c r="Z142" i="23"/>
  <c r="Z143" i="23"/>
  <c r="Z144" i="23"/>
  <c r="Z145" i="23"/>
  <c r="Z146" i="23"/>
  <c r="Z147" i="23"/>
  <c r="Z148" i="23"/>
  <c r="Z149" i="23"/>
  <c r="Z150" i="23"/>
  <c r="Z151" i="23"/>
  <c r="Z152" i="23"/>
  <c r="Z153" i="23"/>
  <c r="Z154" i="23"/>
  <c r="Z155" i="23"/>
  <c r="Z156" i="23"/>
  <c r="Z157" i="23"/>
  <c r="Z158" i="23"/>
  <c r="Z159" i="23"/>
  <c r="Z6" i="23"/>
  <c r="Z7" i="23"/>
  <c r="Z8" i="23"/>
  <c r="Z9" i="23"/>
  <c r="Z10" i="23"/>
  <c r="Z11" i="23"/>
  <c r="Z12" i="23"/>
  <c r="Z13" i="23"/>
  <c r="Z14" i="23"/>
  <c r="Z15" i="23"/>
  <c r="Z16" i="23"/>
  <c r="C74" i="23"/>
  <c r="D74" i="23" s="1"/>
  <c r="F74" i="23"/>
  <c r="I74" i="23"/>
  <c r="K74" i="23"/>
  <c r="L74" i="23"/>
  <c r="R74" i="23"/>
  <c r="C75" i="23"/>
  <c r="D75" i="23" s="1"/>
  <c r="F75" i="23"/>
  <c r="G75" i="23" s="1"/>
  <c r="I75" i="23"/>
  <c r="K75" i="23"/>
  <c r="L75" i="23"/>
  <c r="R75" i="23"/>
  <c r="C76" i="23"/>
  <c r="D76" i="23" s="1"/>
  <c r="F76" i="23"/>
  <c r="I76" i="23"/>
  <c r="K76" i="23"/>
  <c r="L76" i="23"/>
  <c r="R76" i="23"/>
  <c r="C77" i="23"/>
  <c r="D77" i="23" s="1"/>
  <c r="F77" i="23"/>
  <c r="G77" i="23" s="1"/>
  <c r="I77" i="23"/>
  <c r="K77" i="23"/>
  <c r="L77" i="23"/>
  <c r="R77" i="23"/>
  <c r="C78" i="23"/>
  <c r="D78" i="23" s="1"/>
  <c r="F78" i="23"/>
  <c r="I78" i="23"/>
  <c r="K78" i="23"/>
  <c r="L78" i="23"/>
  <c r="R78" i="23"/>
  <c r="C79" i="23"/>
  <c r="D79" i="23" s="1"/>
  <c r="F79" i="23"/>
  <c r="G79" i="23" s="1"/>
  <c r="I79" i="23"/>
  <c r="K79" i="23"/>
  <c r="L79" i="23"/>
  <c r="R79" i="23"/>
  <c r="C80" i="23"/>
  <c r="D80" i="23" s="1"/>
  <c r="F80" i="23"/>
  <c r="I80" i="23"/>
  <c r="K80" i="23"/>
  <c r="L80" i="23"/>
  <c r="R80" i="23"/>
  <c r="C81" i="23"/>
  <c r="D81" i="23" s="1"/>
  <c r="F81" i="23"/>
  <c r="G81" i="23" s="1"/>
  <c r="I81" i="23"/>
  <c r="K81" i="23"/>
  <c r="L81" i="23"/>
  <c r="R81" i="23"/>
  <c r="C82" i="23"/>
  <c r="D82" i="23" s="1"/>
  <c r="F82" i="23"/>
  <c r="I82" i="23"/>
  <c r="K82" i="23"/>
  <c r="L82" i="23"/>
  <c r="R82" i="23"/>
  <c r="C83" i="23"/>
  <c r="D83" i="23" s="1"/>
  <c r="F83" i="23"/>
  <c r="I83" i="23"/>
  <c r="K83" i="23"/>
  <c r="L83" i="23"/>
  <c r="R83" i="23"/>
  <c r="C84" i="23"/>
  <c r="D84" i="23" s="1"/>
  <c r="F84" i="23"/>
  <c r="G84" i="23" s="1"/>
  <c r="I84" i="23"/>
  <c r="K84" i="23"/>
  <c r="L84" i="23"/>
  <c r="R84" i="23"/>
  <c r="C85" i="23"/>
  <c r="D85" i="23" s="1"/>
  <c r="F85" i="23"/>
  <c r="I85" i="23"/>
  <c r="K85" i="23"/>
  <c r="L85" i="23"/>
  <c r="R85" i="23"/>
  <c r="C86" i="23"/>
  <c r="D86" i="23" s="1"/>
  <c r="F86" i="23"/>
  <c r="G86" i="23" s="1"/>
  <c r="I86" i="23"/>
  <c r="K86" i="23"/>
  <c r="L86" i="23"/>
  <c r="R86" i="23"/>
  <c r="C87" i="23"/>
  <c r="D87" i="23" s="1"/>
  <c r="F87" i="23"/>
  <c r="I87" i="23"/>
  <c r="K87" i="23"/>
  <c r="L87" i="23"/>
  <c r="R87" i="23"/>
  <c r="C88" i="23"/>
  <c r="D88" i="23" s="1"/>
  <c r="F88" i="23"/>
  <c r="G88" i="23" s="1"/>
  <c r="I88" i="23"/>
  <c r="K88" i="23"/>
  <c r="L88" i="23"/>
  <c r="R88" i="23"/>
  <c r="C89" i="23"/>
  <c r="D89" i="23" s="1"/>
  <c r="F89" i="23"/>
  <c r="I89" i="23"/>
  <c r="K89" i="23"/>
  <c r="L89" i="23"/>
  <c r="R89" i="23"/>
  <c r="C90" i="23"/>
  <c r="D90" i="23" s="1"/>
  <c r="F90" i="23"/>
  <c r="G90" i="23" s="1"/>
  <c r="I90" i="23"/>
  <c r="K90" i="23"/>
  <c r="L90" i="23"/>
  <c r="R90" i="23"/>
  <c r="C91" i="23"/>
  <c r="D91" i="23" s="1"/>
  <c r="F91" i="23"/>
  <c r="I91" i="23"/>
  <c r="K91" i="23"/>
  <c r="L91" i="23"/>
  <c r="R91" i="23"/>
  <c r="C92" i="23"/>
  <c r="D92" i="23" s="1"/>
  <c r="F92" i="23"/>
  <c r="G92" i="23" s="1"/>
  <c r="I92" i="23"/>
  <c r="K92" i="23"/>
  <c r="L92" i="23"/>
  <c r="R92" i="23"/>
  <c r="C93" i="23"/>
  <c r="D93" i="23" s="1"/>
  <c r="F93" i="23"/>
  <c r="I93" i="23"/>
  <c r="K93" i="23"/>
  <c r="L93" i="23"/>
  <c r="R93" i="23"/>
  <c r="C94" i="23"/>
  <c r="D94" i="23" s="1"/>
  <c r="F94" i="23"/>
  <c r="G94" i="23" s="1"/>
  <c r="I94" i="23"/>
  <c r="K94" i="23"/>
  <c r="L94" i="23"/>
  <c r="C95" i="23"/>
  <c r="D95" i="23" s="1"/>
  <c r="F95" i="23"/>
  <c r="I95" i="23"/>
  <c r="K95" i="23"/>
  <c r="L95" i="23"/>
  <c r="R95" i="23"/>
  <c r="C96" i="23"/>
  <c r="D96" i="23" s="1"/>
  <c r="F96" i="23"/>
  <c r="G96" i="23" s="1"/>
  <c r="I96" i="23"/>
  <c r="K96" i="23"/>
  <c r="L96" i="23"/>
  <c r="R96" i="23"/>
  <c r="C97" i="23"/>
  <c r="D97" i="23" s="1"/>
  <c r="F97" i="23"/>
  <c r="I97" i="23"/>
  <c r="K97" i="23"/>
  <c r="L97" i="23"/>
  <c r="R97" i="23"/>
  <c r="C98" i="23"/>
  <c r="D98" i="23" s="1"/>
  <c r="F98" i="23"/>
  <c r="G98" i="23" s="1"/>
  <c r="I98" i="23"/>
  <c r="K98" i="23"/>
  <c r="L98" i="23"/>
  <c r="R98" i="23"/>
  <c r="C99" i="23"/>
  <c r="D99" i="23" s="1"/>
  <c r="F99" i="23"/>
  <c r="I99" i="23"/>
  <c r="K99" i="23"/>
  <c r="L99" i="23"/>
  <c r="R99" i="23"/>
  <c r="C100" i="23"/>
  <c r="D100" i="23" s="1"/>
  <c r="F100" i="23"/>
  <c r="G100" i="23" s="1"/>
  <c r="I100" i="23"/>
  <c r="K100" i="23"/>
  <c r="L100" i="23"/>
  <c r="R100" i="23"/>
  <c r="C105" i="23"/>
  <c r="D105" i="23" s="1"/>
  <c r="F105" i="23"/>
  <c r="I105" i="23"/>
  <c r="K105" i="23"/>
  <c r="L105" i="23"/>
  <c r="R105" i="23"/>
  <c r="C106" i="23"/>
  <c r="D106" i="23" s="1"/>
  <c r="F106" i="23"/>
  <c r="G106" i="23" s="1"/>
  <c r="I106" i="23"/>
  <c r="K106" i="23"/>
  <c r="L106" i="23"/>
  <c r="R106" i="23"/>
  <c r="C107" i="23"/>
  <c r="D107" i="23" s="1"/>
  <c r="F107" i="23"/>
  <c r="I107" i="23"/>
  <c r="K107" i="23"/>
  <c r="L107" i="23"/>
  <c r="R107" i="23"/>
  <c r="C108" i="23"/>
  <c r="D108" i="23" s="1"/>
  <c r="F108" i="23"/>
  <c r="I108" i="23"/>
  <c r="K108" i="23"/>
  <c r="L108" i="23"/>
  <c r="R108" i="23"/>
  <c r="C109" i="23"/>
  <c r="D109" i="23" s="1"/>
  <c r="F109" i="23"/>
  <c r="G109" i="23" s="1"/>
  <c r="I109" i="23"/>
  <c r="K109" i="23"/>
  <c r="L109" i="23"/>
  <c r="R109" i="23"/>
  <c r="C110" i="23"/>
  <c r="D110" i="23" s="1"/>
  <c r="F110" i="23"/>
  <c r="G110" i="23" s="1"/>
  <c r="I110" i="23"/>
  <c r="K110" i="23"/>
  <c r="L110" i="23"/>
  <c r="R110" i="23"/>
  <c r="C111" i="23"/>
  <c r="D111" i="23" s="1"/>
  <c r="F111" i="23"/>
  <c r="I111" i="23"/>
  <c r="K111" i="23"/>
  <c r="L111" i="23"/>
  <c r="R111" i="23"/>
  <c r="C112" i="23"/>
  <c r="D112" i="23" s="1"/>
  <c r="F112" i="23"/>
  <c r="G112" i="23" s="1"/>
  <c r="I112" i="23"/>
  <c r="K112" i="23"/>
  <c r="L112" i="23"/>
  <c r="R112" i="23"/>
  <c r="C113" i="23"/>
  <c r="D113" i="23" s="1"/>
  <c r="F113" i="23"/>
  <c r="I113" i="23"/>
  <c r="K113" i="23"/>
  <c r="L113" i="23"/>
  <c r="R113" i="23"/>
  <c r="C114" i="23"/>
  <c r="D114" i="23" s="1"/>
  <c r="F114" i="23"/>
  <c r="G114" i="23" s="1"/>
  <c r="I114" i="23"/>
  <c r="K114" i="23"/>
  <c r="L114" i="23"/>
  <c r="R114" i="23"/>
  <c r="C115" i="23"/>
  <c r="D115" i="23" s="1"/>
  <c r="F115" i="23"/>
  <c r="I115" i="23"/>
  <c r="K115" i="23"/>
  <c r="L115" i="23"/>
  <c r="R115" i="23"/>
  <c r="C116" i="23"/>
  <c r="D116" i="23" s="1"/>
  <c r="F116" i="23"/>
  <c r="G116" i="23" s="1"/>
  <c r="I116" i="23"/>
  <c r="K116" i="23"/>
  <c r="L116" i="23"/>
  <c r="R116" i="23"/>
  <c r="C117" i="23"/>
  <c r="D117" i="23" s="1"/>
  <c r="F117" i="23"/>
  <c r="I117" i="23"/>
  <c r="K117" i="23"/>
  <c r="L117" i="23"/>
  <c r="R117" i="23"/>
  <c r="C118" i="23"/>
  <c r="D118" i="23" s="1"/>
  <c r="F118" i="23"/>
  <c r="G118" i="23" s="1"/>
  <c r="I118" i="23"/>
  <c r="K118" i="23"/>
  <c r="L118" i="23"/>
  <c r="R118" i="23"/>
  <c r="C119" i="23"/>
  <c r="D119" i="23" s="1"/>
  <c r="F119" i="23"/>
  <c r="G119" i="23" s="1"/>
  <c r="I119" i="23"/>
  <c r="K119" i="23"/>
  <c r="L119" i="23"/>
  <c r="R119" i="23"/>
  <c r="C120" i="23"/>
  <c r="D120" i="23" s="1"/>
  <c r="F120" i="23"/>
  <c r="G120" i="23" s="1"/>
  <c r="I120" i="23"/>
  <c r="K120" i="23"/>
  <c r="L120" i="23"/>
  <c r="R120" i="23"/>
  <c r="C121" i="23"/>
  <c r="D121" i="23" s="1"/>
  <c r="F121" i="23"/>
  <c r="G121" i="23" s="1"/>
  <c r="I121" i="23"/>
  <c r="K121" i="23"/>
  <c r="L121" i="23"/>
  <c r="R121" i="23"/>
  <c r="C122" i="23"/>
  <c r="F122" i="23"/>
  <c r="G122" i="23" s="1"/>
  <c r="I122" i="23"/>
  <c r="K122" i="23"/>
  <c r="L122" i="23"/>
  <c r="R122" i="23"/>
  <c r="C123" i="23"/>
  <c r="D123" i="23" s="1"/>
  <c r="F123" i="23"/>
  <c r="G123" i="23" s="1"/>
  <c r="I123" i="23"/>
  <c r="K123" i="23"/>
  <c r="L123" i="23"/>
  <c r="R123" i="23"/>
  <c r="C124" i="23"/>
  <c r="D124" i="23" s="1"/>
  <c r="F124" i="23"/>
  <c r="G124" i="23" s="1"/>
  <c r="I124" i="23"/>
  <c r="K124" i="23"/>
  <c r="L124" i="23"/>
  <c r="R124" i="23"/>
  <c r="C125" i="23"/>
  <c r="D125" i="23" s="1"/>
  <c r="F125" i="23"/>
  <c r="G125" i="23" s="1"/>
  <c r="I125" i="23"/>
  <c r="K125" i="23"/>
  <c r="L125" i="23"/>
  <c r="R125" i="23"/>
  <c r="C126" i="23"/>
  <c r="D126" i="23" s="1"/>
  <c r="F126" i="23"/>
  <c r="G126" i="23" s="1"/>
  <c r="I126" i="23"/>
  <c r="K126" i="23"/>
  <c r="L126" i="23"/>
  <c r="R126" i="23"/>
  <c r="C127" i="23"/>
  <c r="D127" i="23" s="1"/>
  <c r="F127" i="23"/>
  <c r="G127" i="23" s="1"/>
  <c r="I127" i="23"/>
  <c r="K127" i="23"/>
  <c r="L127" i="23"/>
  <c r="R127" i="23"/>
  <c r="C128" i="23"/>
  <c r="D128" i="23" s="1"/>
  <c r="F128" i="23"/>
  <c r="G128" i="23" s="1"/>
  <c r="I128" i="23"/>
  <c r="K128" i="23"/>
  <c r="L128" i="23"/>
  <c r="R128" i="23"/>
  <c r="C129" i="23"/>
  <c r="F129" i="23"/>
  <c r="G129" i="23" s="1"/>
  <c r="I129" i="23"/>
  <c r="K129" i="23"/>
  <c r="L129" i="23"/>
  <c r="R129" i="23"/>
  <c r="C130" i="23"/>
  <c r="D130" i="23" s="1"/>
  <c r="F130" i="23"/>
  <c r="G130" i="23" s="1"/>
  <c r="I130" i="23"/>
  <c r="K130" i="23"/>
  <c r="L130" i="23"/>
  <c r="R130" i="23"/>
  <c r="C131" i="23"/>
  <c r="D131" i="23" s="1"/>
  <c r="F131" i="23"/>
  <c r="G131" i="23" s="1"/>
  <c r="I131" i="23"/>
  <c r="K131" i="23"/>
  <c r="L131" i="23"/>
  <c r="R131" i="23"/>
  <c r="C132" i="23"/>
  <c r="D132" i="23" s="1"/>
  <c r="F132" i="23"/>
  <c r="G132" i="23" s="1"/>
  <c r="I132" i="23"/>
  <c r="K132" i="23"/>
  <c r="L132" i="23"/>
  <c r="R132" i="23"/>
  <c r="C133" i="23"/>
  <c r="D133" i="23" s="1"/>
  <c r="F133" i="23"/>
  <c r="G133" i="23" s="1"/>
  <c r="I133" i="23"/>
  <c r="K133" i="23"/>
  <c r="L133" i="23"/>
  <c r="R133" i="23"/>
  <c r="C134" i="23"/>
  <c r="D134" i="23" s="1"/>
  <c r="F134" i="23"/>
  <c r="G134" i="23" s="1"/>
  <c r="I134" i="23"/>
  <c r="K134" i="23"/>
  <c r="L134" i="23"/>
  <c r="R134" i="23"/>
  <c r="C135" i="23"/>
  <c r="F135" i="23"/>
  <c r="G135" i="23" s="1"/>
  <c r="I135" i="23"/>
  <c r="K135" i="23"/>
  <c r="L135" i="23"/>
  <c r="R135" i="23"/>
  <c r="C140" i="23"/>
  <c r="D140" i="23" s="1"/>
  <c r="F140" i="23"/>
  <c r="G140" i="23" s="1"/>
  <c r="I140" i="23"/>
  <c r="K140" i="23"/>
  <c r="L140" i="23"/>
  <c r="R140" i="23"/>
  <c r="C141" i="23"/>
  <c r="D141" i="23" s="1"/>
  <c r="F141" i="23"/>
  <c r="G141" i="23" s="1"/>
  <c r="I141" i="23"/>
  <c r="K141" i="23"/>
  <c r="L141" i="23"/>
  <c r="R141" i="23"/>
  <c r="C142" i="23"/>
  <c r="D142" i="23" s="1"/>
  <c r="F142" i="23"/>
  <c r="G142" i="23" s="1"/>
  <c r="I142" i="23"/>
  <c r="K142" i="23"/>
  <c r="L142" i="23"/>
  <c r="R142" i="23"/>
  <c r="C143" i="23"/>
  <c r="D143" i="23" s="1"/>
  <c r="F143" i="23"/>
  <c r="G143" i="23" s="1"/>
  <c r="I143" i="23"/>
  <c r="K143" i="23"/>
  <c r="L143" i="23"/>
  <c r="R143" i="23"/>
  <c r="C144" i="23"/>
  <c r="D144" i="23" s="1"/>
  <c r="F144" i="23"/>
  <c r="G144" i="23" s="1"/>
  <c r="I144" i="23"/>
  <c r="K144" i="23"/>
  <c r="L144" i="23"/>
  <c r="R144" i="23"/>
  <c r="C145" i="23"/>
  <c r="D145" i="23" s="1"/>
  <c r="F145" i="23"/>
  <c r="G145" i="23" s="1"/>
  <c r="I145" i="23"/>
  <c r="K145" i="23"/>
  <c r="L145" i="23"/>
  <c r="R145" i="23"/>
  <c r="C146" i="23"/>
  <c r="F146" i="23"/>
  <c r="G146" i="23" s="1"/>
  <c r="I146" i="23"/>
  <c r="K146" i="23"/>
  <c r="L146" i="23"/>
  <c r="R146" i="23"/>
  <c r="C147" i="23"/>
  <c r="D147" i="23" s="1"/>
  <c r="F147" i="23"/>
  <c r="G147" i="23" s="1"/>
  <c r="I147" i="23"/>
  <c r="K147" i="23"/>
  <c r="L147" i="23"/>
  <c r="R147" i="23"/>
  <c r="C148" i="23"/>
  <c r="D148" i="23" s="1"/>
  <c r="F148" i="23"/>
  <c r="G148" i="23" s="1"/>
  <c r="I148" i="23"/>
  <c r="K148" i="23"/>
  <c r="L148" i="23"/>
  <c r="R148" i="23"/>
  <c r="C149" i="23"/>
  <c r="D149" i="23" s="1"/>
  <c r="F149" i="23"/>
  <c r="G149" i="23" s="1"/>
  <c r="I149" i="23"/>
  <c r="K149" i="23"/>
  <c r="L149" i="23"/>
  <c r="R149" i="23"/>
  <c r="C150" i="23"/>
  <c r="D150" i="23" s="1"/>
  <c r="F150" i="23"/>
  <c r="G150" i="23" s="1"/>
  <c r="I150" i="23"/>
  <c r="K150" i="23"/>
  <c r="L150" i="23"/>
  <c r="R150" i="23"/>
  <c r="C151" i="23"/>
  <c r="D151" i="23" s="1"/>
  <c r="F151" i="23"/>
  <c r="G151" i="23" s="1"/>
  <c r="I151" i="23"/>
  <c r="K151" i="23"/>
  <c r="L151" i="23"/>
  <c r="R151" i="23"/>
  <c r="C152" i="23"/>
  <c r="F152" i="23"/>
  <c r="G152" i="23" s="1"/>
  <c r="I152" i="23"/>
  <c r="K152" i="23"/>
  <c r="L152" i="23"/>
  <c r="R152" i="23"/>
  <c r="C153" i="23"/>
  <c r="D153" i="23" s="1"/>
  <c r="F153" i="23"/>
  <c r="G153" i="23" s="1"/>
  <c r="I153" i="23"/>
  <c r="K153" i="23"/>
  <c r="L153" i="23"/>
  <c r="R153" i="23"/>
  <c r="C154" i="23"/>
  <c r="D154" i="23" s="1"/>
  <c r="F154" i="23"/>
  <c r="G154" i="23" s="1"/>
  <c r="I154" i="23"/>
  <c r="K154" i="23"/>
  <c r="L154" i="23"/>
  <c r="R154" i="23"/>
  <c r="C155" i="23"/>
  <c r="D155" i="23" s="1"/>
  <c r="F155" i="23"/>
  <c r="G155" i="23" s="1"/>
  <c r="I155" i="23"/>
  <c r="K155" i="23"/>
  <c r="L155" i="23"/>
  <c r="R155" i="23"/>
  <c r="C156" i="23"/>
  <c r="F156" i="23"/>
  <c r="G156" i="23" s="1"/>
  <c r="I156" i="23"/>
  <c r="K156" i="23"/>
  <c r="L156" i="23"/>
  <c r="R156" i="23"/>
  <c r="C157" i="23"/>
  <c r="D157" i="23" s="1"/>
  <c r="F157" i="23"/>
  <c r="G157" i="23" s="1"/>
  <c r="I157" i="23"/>
  <c r="K157" i="23"/>
  <c r="L157" i="23"/>
  <c r="R157" i="23"/>
  <c r="C158" i="23"/>
  <c r="F158" i="23"/>
  <c r="G158" i="23" s="1"/>
  <c r="I158" i="23"/>
  <c r="K158" i="23"/>
  <c r="L158" i="23"/>
  <c r="R158" i="23"/>
  <c r="C159" i="23"/>
  <c r="D159" i="23" s="1"/>
  <c r="F159" i="23"/>
  <c r="G159" i="23" s="1"/>
  <c r="I159" i="23"/>
  <c r="K159" i="23"/>
  <c r="L159" i="23"/>
  <c r="R159" i="23"/>
  <c r="C9" i="23"/>
  <c r="D9" i="23" s="1"/>
  <c r="F9" i="23"/>
  <c r="G9" i="23" s="1"/>
  <c r="I9" i="23"/>
  <c r="K9" i="23"/>
  <c r="L9" i="23"/>
  <c r="R9" i="23"/>
  <c r="C10" i="23"/>
  <c r="D10" i="23" s="1"/>
  <c r="F10" i="23"/>
  <c r="G10" i="23" s="1"/>
  <c r="I10" i="23"/>
  <c r="K10" i="23"/>
  <c r="L10" i="23"/>
  <c r="R10" i="23"/>
  <c r="C11" i="23"/>
  <c r="D11" i="23" s="1"/>
  <c r="F11" i="23"/>
  <c r="G11" i="23" s="1"/>
  <c r="I11" i="23"/>
  <c r="K11" i="23"/>
  <c r="L11" i="23"/>
  <c r="R11" i="23"/>
  <c r="C12" i="23"/>
  <c r="D12" i="23" s="1"/>
  <c r="F12" i="23"/>
  <c r="G12" i="23" s="1"/>
  <c r="I12" i="23"/>
  <c r="K12" i="23"/>
  <c r="L12" i="23"/>
  <c r="R12" i="23"/>
  <c r="C13" i="23"/>
  <c r="D13" i="23" s="1"/>
  <c r="F13" i="23"/>
  <c r="G13" i="23" s="1"/>
  <c r="I13" i="23"/>
  <c r="K13" i="23"/>
  <c r="L13" i="23"/>
  <c r="R13" i="23"/>
  <c r="C14" i="23"/>
  <c r="D14" i="23" s="1"/>
  <c r="F14" i="23"/>
  <c r="G14" i="23" s="1"/>
  <c r="I14" i="23"/>
  <c r="K14" i="23"/>
  <c r="L14" i="23"/>
  <c r="R14" i="23"/>
  <c r="C15" i="23"/>
  <c r="D15" i="23" s="1"/>
  <c r="F15" i="23"/>
  <c r="G15" i="23" s="1"/>
  <c r="I15" i="23"/>
  <c r="K15" i="23"/>
  <c r="L15" i="23"/>
  <c r="R15" i="23"/>
  <c r="C16" i="23"/>
  <c r="D16" i="23" s="1"/>
  <c r="F16" i="23"/>
  <c r="G16" i="23" s="1"/>
  <c r="I16" i="23"/>
  <c r="K16" i="23"/>
  <c r="L16" i="23"/>
  <c r="R16" i="23"/>
  <c r="C17" i="23"/>
  <c r="D17" i="23" s="1"/>
  <c r="F17" i="23"/>
  <c r="G17" i="23" s="1"/>
  <c r="I17" i="23"/>
  <c r="K17" i="23"/>
  <c r="L17" i="23"/>
  <c r="R17" i="23"/>
  <c r="C18" i="23"/>
  <c r="D18" i="23" s="1"/>
  <c r="F18" i="23"/>
  <c r="G18" i="23" s="1"/>
  <c r="I18" i="23"/>
  <c r="K18" i="23"/>
  <c r="L18" i="23"/>
  <c r="R18" i="23"/>
  <c r="C19" i="23"/>
  <c r="D19" i="23" s="1"/>
  <c r="F19" i="23"/>
  <c r="G19" i="23" s="1"/>
  <c r="I19" i="23"/>
  <c r="K19" i="23"/>
  <c r="L19" i="23"/>
  <c r="R19" i="23"/>
  <c r="C20" i="23"/>
  <c r="D20" i="23" s="1"/>
  <c r="F20" i="23"/>
  <c r="G20" i="23" s="1"/>
  <c r="I20" i="23"/>
  <c r="K20" i="23"/>
  <c r="L20" i="23"/>
  <c r="R20" i="23"/>
  <c r="C21" i="23"/>
  <c r="D21" i="23" s="1"/>
  <c r="F21" i="23"/>
  <c r="G21" i="23" s="1"/>
  <c r="I21" i="23"/>
  <c r="K21" i="23"/>
  <c r="L21" i="23"/>
  <c r="R21" i="23"/>
  <c r="C22" i="23"/>
  <c r="D22" i="23" s="1"/>
  <c r="F22" i="23"/>
  <c r="G22" i="23" s="1"/>
  <c r="I22" i="23"/>
  <c r="K22" i="23"/>
  <c r="L22" i="23"/>
  <c r="R22" i="23"/>
  <c r="C23" i="23"/>
  <c r="D23" i="23" s="1"/>
  <c r="F23" i="23"/>
  <c r="G23" i="23" s="1"/>
  <c r="I23" i="23"/>
  <c r="K23" i="23"/>
  <c r="L23" i="23"/>
  <c r="R23" i="23"/>
  <c r="C24" i="23"/>
  <c r="D24" i="23" s="1"/>
  <c r="F24" i="23"/>
  <c r="G24" i="23" s="1"/>
  <c r="I24" i="23"/>
  <c r="K24" i="23"/>
  <c r="L24" i="23"/>
  <c r="R24" i="23"/>
  <c r="C29" i="23"/>
  <c r="D29" i="23" s="1"/>
  <c r="F29" i="23"/>
  <c r="G29" i="23" s="1"/>
  <c r="I29" i="23"/>
  <c r="K29" i="23"/>
  <c r="L29" i="23"/>
  <c r="R29" i="23"/>
  <c r="C30" i="23"/>
  <c r="D30" i="23" s="1"/>
  <c r="F30" i="23"/>
  <c r="G30" i="23" s="1"/>
  <c r="I30" i="23"/>
  <c r="K30" i="23"/>
  <c r="L30" i="23"/>
  <c r="R30" i="23"/>
  <c r="C31" i="23"/>
  <c r="D31" i="23" s="1"/>
  <c r="F31" i="23"/>
  <c r="G31" i="23" s="1"/>
  <c r="I31" i="23"/>
  <c r="K31" i="23"/>
  <c r="L31" i="23"/>
  <c r="R31" i="23"/>
  <c r="C32" i="23"/>
  <c r="D32" i="23" s="1"/>
  <c r="F32" i="23"/>
  <c r="G32" i="23" s="1"/>
  <c r="I32" i="23"/>
  <c r="K32" i="23"/>
  <c r="L32" i="23"/>
  <c r="R32" i="23"/>
  <c r="C33" i="23"/>
  <c r="D33" i="23" s="1"/>
  <c r="F33" i="23"/>
  <c r="G33" i="23" s="1"/>
  <c r="I33" i="23"/>
  <c r="K33" i="23"/>
  <c r="L33" i="23"/>
  <c r="R33" i="23"/>
  <c r="C34" i="23"/>
  <c r="D34" i="23" s="1"/>
  <c r="F34" i="23"/>
  <c r="G34" i="23" s="1"/>
  <c r="I34" i="23"/>
  <c r="K34" i="23"/>
  <c r="L34" i="23"/>
  <c r="R34" i="23"/>
  <c r="C35" i="23"/>
  <c r="D35" i="23" s="1"/>
  <c r="F35" i="23"/>
  <c r="G35" i="23" s="1"/>
  <c r="I35" i="23"/>
  <c r="K35" i="23"/>
  <c r="L35" i="23"/>
  <c r="R35" i="23"/>
  <c r="C36" i="23"/>
  <c r="D36" i="23" s="1"/>
  <c r="F36" i="23"/>
  <c r="G36" i="23" s="1"/>
  <c r="I36" i="23"/>
  <c r="K36" i="23"/>
  <c r="L36" i="23"/>
  <c r="R36" i="23"/>
  <c r="C37" i="23"/>
  <c r="D37" i="23" s="1"/>
  <c r="F37" i="23"/>
  <c r="G37" i="23" s="1"/>
  <c r="I37" i="23"/>
  <c r="K37" i="23"/>
  <c r="L37" i="23"/>
  <c r="R37" i="23"/>
  <c r="C38" i="23"/>
  <c r="D38" i="23" s="1"/>
  <c r="F38" i="23"/>
  <c r="G38" i="23" s="1"/>
  <c r="I38" i="23"/>
  <c r="K38" i="23"/>
  <c r="L38" i="23"/>
  <c r="R38" i="23"/>
  <c r="C164" i="23"/>
  <c r="F164" i="23"/>
  <c r="G164" i="23" s="1"/>
  <c r="I164" i="23"/>
  <c r="K164" i="23"/>
  <c r="M164" i="23" s="1"/>
  <c r="L164" i="23"/>
  <c r="C39" i="23"/>
  <c r="D39" i="23" s="1"/>
  <c r="F39" i="23"/>
  <c r="G39" i="23" s="1"/>
  <c r="I39" i="23"/>
  <c r="K39" i="23"/>
  <c r="L39" i="23"/>
  <c r="R39" i="23"/>
  <c r="C40" i="23"/>
  <c r="D40" i="23" s="1"/>
  <c r="F40" i="23"/>
  <c r="G40" i="23" s="1"/>
  <c r="I40" i="23"/>
  <c r="K40" i="23"/>
  <c r="L40" i="23"/>
  <c r="R40" i="23"/>
  <c r="C41" i="23"/>
  <c r="D41" i="23" s="1"/>
  <c r="F41" i="23"/>
  <c r="G41" i="23" s="1"/>
  <c r="I41" i="23"/>
  <c r="K41" i="23"/>
  <c r="L41" i="23"/>
  <c r="R41" i="23"/>
  <c r="C42" i="23"/>
  <c r="D42" i="23" s="1"/>
  <c r="F42" i="23"/>
  <c r="G42" i="23" s="1"/>
  <c r="I42" i="23"/>
  <c r="K42" i="23"/>
  <c r="L42" i="23"/>
  <c r="R42" i="23"/>
  <c r="C43" i="23"/>
  <c r="D43" i="23" s="1"/>
  <c r="F43" i="23"/>
  <c r="G43" i="23" s="1"/>
  <c r="I43" i="23"/>
  <c r="K43" i="23"/>
  <c r="L43" i="23"/>
  <c r="R43" i="23"/>
  <c r="C44" i="23"/>
  <c r="D44" i="23" s="1"/>
  <c r="F44" i="23"/>
  <c r="G44" i="23" s="1"/>
  <c r="I44" i="23"/>
  <c r="K44" i="23"/>
  <c r="L44" i="23"/>
  <c r="R44" i="23"/>
  <c r="C45" i="23"/>
  <c r="D45" i="23" s="1"/>
  <c r="F45" i="23"/>
  <c r="G45" i="23" s="1"/>
  <c r="I45" i="23"/>
  <c r="K45" i="23"/>
  <c r="L45" i="23"/>
  <c r="R45" i="23"/>
  <c r="C46" i="23"/>
  <c r="D46" i="23" s="1"/>
  <c r="F46" i="23"/>
  <c r="G46" i="23" s="1"/>
  <c r="I46" i="23"/>
  <c r="K46" i="23"/>
  <c r="L46" i="23"/>
  <c r="R46" i="23"/>
  <c r="C47" i="23"/>
  <c r="F47" i="23"/>
  <c r="G47" i="23" s="1"/>
  <c r="I47" i="23"/>
  <c r="K47" i="23"/>
  <c r="L47" i="23"/>
  <c r="R47" i="23"/>
  <c r="C48" i="23"/>
  <c r="D48" i="23" s="1"/>
  <c r="F48" i="23"/>
  <c r="G48" i="23" s="1"/>
  <c r="I48" i="23"/>
  <c r="K48" i="23"/>
  <c r="L48" i="23"/>
  <c r="R48" i="23"/>
  <c r="C49" i="23"/>
  <c r="D49" i="23" s="1"/>
  <c r="F49" i="23"/>
  <c r="G49" i="23" s="1"/>
  <c r="I49" i="23"/>
  <c r="K49" i="23"/>
  <c r="L49" i="23"/>
  <c r="R49" i="23"/>
  <c r="C50" i="23"/>
  <c r="D50" i="23" s="1"/>
  <c r="F50" i="23"/>
  <c r="G50" i="23" s="1"/>
  <c r="I50" i="23"/>
  <c r="K50" i="23"/>
  <c r="L50" i="23"/>
  <c r="R50" i="23"/>
  <c r="C51" i="23"/>
  <c r="D51" i="23" s="1"/>
  <c r="F51" i="23"/>
  <c r="G51" i="23" s="1"/>
  <c r="I51" i="23"/>
  <c r="K51" i="23"/>
  <c r="L51" i="23"/>
  <c r="R51" i="23"/>
  <c r="C52" i="23"/>
  <c r="D52" i="23" s="1"/>
  <c r="F52" i="23"/>
  <c r="G52" i="23" s="1"/>
  <c r="I52" i="23"/>
  <c r="K52" i="23"/>
  <c r="L52" i="23"/>
  <c r="R52" i="23"/>
  <c r="C53" i="23"/>
  <c r="D53" i="23" s="1"/>
  <c r="F53" i="23"/>
  <c r="G53" i="23" s="1"/>
  <c r="I53" i="23"/>
  <c r="K53" i="23"/>
  <c r="L53" i="23"/>
  <c r="R53" i="23"/>
  <c r="C54" i="23"/>
  <c r="D54" i="23" s="1"/>
  <c r="F54" i="23"/>
  <c r="G54" i="23" s="1"/>
  <c r="I54" i="23"/>
  <c r="K54" i="23"/>
  <c r="L54" i="23"/>
  <c r="R54" i="23"/>
  <c r="C55" i="23"/>
  <c r="D55" i="23" s="1"/>
  <c r="F55" i="23"/>
  <c r="G55" i="23" s="1"/>
  <c r="I55" i="23"/>
  <c r="K55" i="23"/>
  <c r="L55" i="23"/>
  <c r="R55" i="23"/>
  <c r="C56" i="23"/>
  <c r="F56" i="23"/>
  <c r="G56" i="23" s="1"/>
  <c r="I56" i="23"/>
  <c r="K56" i="23"/>
  <c r="L56" i="23"/>
  <c r="R56" i="23"/>
  <c r="C57" i="23"/>
  <c r="D57" i="23" s="1"/>
  <c r="F57" i="23"/>
  <c r="G57" i="23" s="1"/>
  <c r="I57" i="23"/>
  <c r="K57" i="23"/>
  <c r="L57" i="23"/>
  <c r="R57" i="23"/>
  <c r="C58" i="23"/>
  <c r="D58" i="23" s="1"/>
  <c r="F58" i="23"/>
  <c r="G58" i="23" s="1"/>
  <c r="I58" i="23"/>
  <c r="K58" i="23"/>
  <c r="L58" i="23"/>
  <c r="R58" i="23"/>
  <c r="C59" i="23"/>
  <c r="D59" i="23" s="1"/>
  <c r="F59" i="23"/>
  <c r="G59" i="23" s="1"/>
  <c r="I59" i="23"/>
  <c r="K59" i="23"/>
  <c r="L59" i="23"/>
  <c r="R59" i="23"/>
  <c r="C64" i="23"/>
  <c r="F64" i="23"/>
  <c r="G64" i="23" s="1"/>
  <c r="I64" i="23"/>
  <c r="K64" i="23"/>
  <c r="L64" i="23"/>
  <c r="R64" i="23"/>
  <c r="C65" i="23"/>
  <c r="D65" i="23" s="1"/>
  <c r="F65" i="23"/>
  <c r="G65" i="23" s="1"/>
  <c r="I65" i="23"/>
  <c r="K65" i="23"/>
  <c r="L65" i="23"/>
  <c r="R65" i="23"/>
  <c r="C66" i="23"/>
  <c r="D66" i="23" s="1"/>
  <c r="F66" i="23"/>
  <c r="G66" i="23" s="1"/>
  <c r="I66" i="23"/>
  <c r="K66" i="23"/>
  <c r="L66" i="23"/>
  <c r="R66" i="23"/>
  <c r="C67" i="23"/>
  <c r="D67" i="23" s="1"/>
  <c r="F67" i="23"/>
  <c r="G67" i="23" s="1"/>
  <c r="I67" i="23"/>
  <c r="K67" i="23"/>
  <c r="L67" i="23"/>
  <c r="R67" i="23"/>
  <c r="C68" i="23"/>
  <c r="D68" i="23" s="1"/>
  <c r="F68" i="23"/>
  <c r="G68" i="23" s="1"/>
  <c r="I68" i="23"/>
  <c r="K68" i="23"/>
  <c r="L68" i="23"/>
  <c r="R68" i="23"/>
  <c r="C69" i="23"/>
  <c r="D69" i="23" s="1"/>
  <c r="F69" i="23"/>
  <c r="G69" i="23" s="1"/>
  <c r="I69" i="23"/>
  <c r="K69" i="23"/>
  <c r="L69" i="23"/>
  <c r="R69" i="23"/>
  <c r="C70" i="23"/>
  <c r="D70" i="23" s="1"/>
  <c r="F70" i="23"/>
  <c r="G70" i="23" s="1"/>
  <c r="I70" i="23"/>
  <c r="K70" i="23"/>
  <c r="L70" i="23"/>
  <c r="R70" i="23"/>
  <c r="C71" i="23"/>
  <c r="D71" i="23" s="1"/>
  <c r="F71" i="23"/>
  <c r="G71" i="23" s="1"/>
  <c r="I71" i="23"/>
  <c r="K71" i="23"/>
  <c r="L71" i="23"/>
  <c r="R71" i="23"/>
  <c r="C72" i="23"/>
  <c r="D72" i="23" s="1"/>
  <c r="F72" i="23"/>
  <c r="G72" i="23" s="1"/>
  <c r="I72" i="23"/>
  <c r="K72" i="23"/>
  <c r="L72" i="23"/>
  <c r="R72" i="23"/>
  <c r="C73" i="23"/>
  <c r="D73" i="23" s="1"/>
  <c r="F73" i="23"/>
  <c r="G73" i="23" s="1"/>
  <c r="I73" i="23"/>
  <c r="K73" i="23"/>
  <c r="L73" i="23"/>
  <c r="R73" i="23"/>
  <c r="C5" i="23"/>
  <c r="D5" i="23" s="1"/>
  <c r="C6" i="23"/>
  <c r="D6" i="23" s="1"/>
  <c r="C7" i="23"/>
  <c r="D7" i="23" s="1"/>
  <c r="C8" i="23"/>
  <c r="D8" i="23" s="1"/>
  <c r="F5" i="23"/>
  <c r="G5" i="23" s="1"/>
  <c r="F6" i="23"/>
  <c r="G6" i="23" s="1"/>
  <c r="F7" i="23"/>
  <c r="G7" i="23" s="1"/>
  <c r="F8" i="23"/>
  <c r="G8" i="23" s="1"/>
  <c r="R8" i="23"/>
  <c r="L8" i="23"/>
  <c r="K8" i="23"/>
  <c r="I8" i="23"/>
  <c r="R7" i="23"/>
  <c r="L7" i="23"/>
  <c r="K7" i="23"/>
  <c r="I7" i="23"/>
  <c r="R6" i="23"/>
  <c r="L6" i="23"/>
  <c r="K6" i="23"/>
  <c r="I6" i="23"/>
  <c r="R5" i="23"/>
  <c r="L5" i="23"/>
  <c r="K5" i="23"/>
  <c r="I5" i="23"/>
  <c r="M4" i="23"/>
  <c r="A4" i="23" s="1"/>
  <c r="A3" i="23"/>
  <c r="A2" i="23"/>
  <c r="A1" i="23"/>
  <c r="D164" i="23" l="1"/>
  <c r="A164" i="23"/>
  <c r="AD32" i="23"/>
  <c r="AD24" i="23"/>
  <c r="AD19" i="23"/>
  <c r="AD38" i="23"/>
  <c r="AD129" i="23"/>
  <c r="AD95" i="23"/>
  <c r="AD91" i="23"/>
  <c r="AD86" i="23"/>
  <c r="AD59" i="23"/>
  <c r="AD8" i="23"/>
  <c r="AD156" i="23"/>
  <c r="AD152" i="23"/>
  <c r="AD123" i="23"/>
  <c r="AD82" i="23"/>
  <c r="AD78" i="23"/>
  <c r="AD70" i="23"/>
  <c r="AD147" i="23"/>
  <c r="AD143" i="23"/>
  <c r="AD114" i="23"/>
  <c r="AD110" i="23"/>
  <c r="AD100" i="23"/>
  <c r="AD73" i="23"/>
  <c r="AD142" i="23"/>
  <c r="AD107" i="23"/>
  <c r="AD76" i="23"/>
  <c r="AD72" i="23"/>
  <c r="AD21" i="23"/>
  <c r="AD13" i="23"/>
  <c r="AD150" i="23"/>
  <c r="AD146" i="23"/>
  <c r="AD135" i="23"/>
  <c r="AD117" i="23"/>
  <c r="AD113" i="23"/>
  <c r="AD34" i="23"/>
  <c r="AD131" i="23"/>
  <c r="AD128" i="23"/>
  <c r="AD98" i="23"/>
  <c r="AD90" i="23"/>
  <c r="AD65" i="23"/>
  <c r="AD85" i="23"/>
  <c r="AD23" i="23"/>
  <c r="AD18" i="23"/>
  <c r="AD10" i="23"/>
  <c r="AD94" i="23"/>
  <c r="AD56" i="23"/>
  <c r="AD159" i="23"/>
  <c r="AD155" i="23"/>
  <c r="AD81" i="23"/>
  <c r="AD50" i="23"/>
  <c r="AD158" i="23"/>
  <c r="AD154" i="23"/>
  <c r="AD125" i="23"/>
  <c r="AD122" i="23"/>
  <c r="AD80" i="23"/>
  <c r="AD48" i="23"/>
  <c r="AD84" i="23"/>
  <c r="AD54" i="23"/>
  <c r="AD45" i="23"/>
  <c r="AD22" i="23"/>
  <c r="AD17" i="23"/>
  <c r="AD96" i="23"/>
  <c r="AD92" i="23"/>
  <c r="AD88" i="23"/>
  <c r="AD30" i="23"/>
  <c r="AD14" i="23"/>
  <c r="AD5" i="23"/>
  <c r="AD157" i="23"/>
  <c r="AD153" i="23"/>
  <c r="AD149" i="23"/>
  <c r="AD145" i="23"/>
  <c r="AD141" i="23"/>
  <c r="AD134" i="23"/>
  <c r="AD124" i="23"/>
  <c r="AD121" i="23"/>
  <c r="AD116" i="23"/>
  <c r="AD112" i="23"/>
  <c r="AD109" i="23"/>
  <c r="AD106" i="23"/>
  <c r="AD79" i="23"/>
  <c r="AD75" i="23"/>
  <c r="AD71" i="23"/>
  <c r="AD52" i="23"/>
  <c r="AD9" i="23"/>
  <c r="AD148" i="23"/>
  <c r="AD144" i="23"/>
  <c r="AD140" i="23"/>
  <c r="AD133" i="23"/>
  <c r="AD130" i="23"/>
  <c r="AD115" i="23"/>
  <c r="AD111" i="23"/>
  <c r="AD108" i="23"/>
  <c r="AD105" i="23"/>
  <c r="AD97" i="23"/>
  <c r="AD93" i="23"/>
  <c r="AD89" i="23"/>
  <c r="AD74" i="23"/>
  <c r="AD66" i="23"/>
  <c r="AD51" i="23"/>
  <c r="AD47" i="23"/>
  <c r="AD39" i="23"/>
  <c r="AD35" i="23"/>
  <c r="AD31" i="23"/>
  <c r="AD15" i="23"/>
  <c r="M96" i="23"/>
  <c r="A96" i="23" s="1"/>
  <c r="M85" i="23"/>
  <c r="A85" i="23" s="1"/>
  <c r="M19" i="23"/>
  <c r="A19" i="23" s="1"/>
  <c r="M75" i="23"/>
  <c r="A75" i="23" s="1"/>
  <c r="M86" i="23"/>
  <c r="A86" i="23" s="1"/>
  <c r="M40" i="23"/>
  <c r="A40" i="23" s="1"/>
  <c r="M18" i="23"/>
  <c r="A18" i="23" s="1"/>
  <c r="M48" i="23"/>
  <c r="A48" i="23" s="1"/>
  <c r="M153" i="23"/>
  <c r="A153" i="23" s="1"/>
  <c r="M124" i="23"/>
  <c r="A124" i="23" s="1"/>
  <c r="M114" i="23"/>
  <c r="A114" i="23" s="1"/>
  <c r="M155" i="23"/>
  <c r="A155" i="23" s="1"/>
  <c r="M92" i="23"/>
  <c r="A92" i="23" s="1"/>
  <c r="M90" i="23"/>
  <c r="A90" i="23" s="1"/>
  <c r="M73" i="23"/>
  <c r="A73" i="23" s="1"/>
  <c r="M69" i="23"/>
  <c r="A69" i="23" s="1"/>
  <c r="M59" i="23"/>
  <c r="A59" i="23" s="1"/>
  <c r="M57" i="23"/>
  <c r="A57" i="23" s="1"/>
  <c r="M55" i="23"/>
  <c r="A55" i="23" s="1"/>
  <c r="M53" i="23"/>
  <c r="A53" i="23" s="1"/>
  <c r="M51" i="23"/>
  <c r="A51" i="23" s="1"/>
  <c r="M49" i="23"/>
  <c r="A49" i="23" s="1"/>
  <c r="M46" i="23"/>
  <c r="A46" i="23" s="1"/>
  <c r="M44" i="23"/>
  <c r="A44" i="23" s="1"/>
  <c r="M42" i="23"/>
  <c r="A42" i="23" s="1"/>
  <c r="M35" i="23"/>
  <c r="A35" i="23" s="1"/>
  <c r="M17" i="23"/>
  <c r="A17" i="23" s="1"/>
  <c r="M14" i="23"/>
  <c r="A14" i="23" s="1"/>
  <c r="M133" i="23"/>
  <c r="A133" i="23" s="1"/>
  <c r="M9" i="23"/>
  <c r="A9" i="23" s="1"/>
  <c r="M70" i="23"/>
  <c r="A70" i="23" s="1"/>
  <c r="M39" i="23"/>
  <c r="A39" i="23" s="1"/>
  <c r="M88" i="23"/>
  <c r="A88" i="23" s="1"/>
  <c r="M7" i="23"/>
  <c r="A7" i="23" s="1"/>
  <c r="M8" i="23"/>
  <c r="A8" i="23" s="1"/>
  <c r="M64" i="23"/>
  <c r="A64" i="23" s="1"/>
  <c r="M23" i="23"/>
  <c r="A23" i="23" s="1"/>
  <c r="M159" i="23"/>
  <c r="A159" i="23" s="1"/>
  <c r="M125" i="23"/>
  <c r="A125" i="23" s="1"/>
  <c r="M116" i="23"/>
  <c r="A116" i="23" s="1"/>
  <c r="M113" i="23"/>
  <c r="A113" i="23" s="1"/>
  <c r="M109" i="23"/>
  <c r="A109" i="23" s="1"/>
  <c r="M66" i="23"/>
  <c r="A66" i="23" s="1"/>
  <c r="M36" i="23"/>
  <c r="A36" i="23" s="1"/>
  <c r="M29" i="23"/>
  <c r="A29" i="23" s="1"/>
  <c r="M148" i="23"/>
  <c r="A148" i="23" s="1"/>
  <c r="M146" i="23"/>
  <c r="A146" i="23" s="1"/>
  <c r="M131" i="23"/>
  <c r="A131" i="23" s="1"/>
  <c r="M121" i="23"/>
  <c r="A121" i="23" s="1"/>
  <c r="M119" i="23"/>
  <c r="A119" i="23" s="1"/>
  <c r="M84" i="23"/>
  <c r="A84" i="23" s="1"/>
  <c r="M37" i="23"/>
  <c r="A37" i="23" s="1"/>
  <c r="M142" i="23"/>
  <c r="A142" i="23" s="1"/>
  <c r="M134" i="23"/>
  <c r="A134" i="23" s="1"/>
  <c r="M118" i="23"/>
  <c r="A118" i="23" s="1"/>
  <c r="M78" i="23"/>
  <c r="A78" i="23" s="1"/>
  <c r="M65" i="23"/>
  <c r="A65" i="23" s="1"/>
  <c r="M58" i="23"/>
  <c r="A58" i="23" s="1"/>
  <c r="M56" i="23"/>
  <c r="A56" i="23" s="1"/>
  <c r="M54" i="23"/>
  <c r="A54" i="23" s="1"/>
  <c r="M52" i="23"/>
  <c r="A52" i="23" s="1"/>
  <c r="M41" i="23"/>
  <c r="A41" i="23" s="1"/>
  <c r="M38" i="23"/>
  <c r="A38" i="23" s="1"/>
  <c r="M11" i="23"/>
  <c r="A11" i="23" s="1"/>
  <c r="M154" i="23"/>
  <c r="A154" i="23" s="1"/>
  <c r="M145" i="23"/>
  <c r="A145" i="23" s="1"/>
  <c r="M144" i="23"/>
  <c r="A144" i="23" s="1"/>
  <c r="M143" i="23"/>
  <c r="A143" i="23" s="1"/>
  <c r="M141" i="23"/>
  <c r="A141" i="23" s="1"/>
  <c r="M132" i="23"/>
  <c r="A132" i="23" s="1"/>
  <c r="M128" i="23"/>
  <c r="A128" i="23" s="1"/>
  <c r="M106" i="23"/>
  <c r="A106" i="23" s="1"/>
  <c r="M100" i="23"/>
  <c r="A100" i="23" s="1"/>
  <c r="M98" i="23"/>
  <c r="A98" i="23" s="1"/>
  <c r="M94" i="23"/>
  <c r="A94" i="23" s="1"/>
  <c r="M83" i="23"/>
  <c r="A83" i="23" s="1"/>
  <c r="M79" i="23"/>
  <c r="A79" i="23" s="1"/>
  <c r="M77" i="23"/>
  <c r="A77" i="23" s="1"/>
  <c r="M74" i="23"/>
  <c r="A74" i="23" s="1"/>
  <c r="M12" i="23"/>
  <c r="A12" i="23" s="1"/>
  <c r="M120" i="23"/>
  <c r="A120" i="23" s="1"/>
  <c r="M105" i="23"/>
  <c r="A105" i="23" s="1"/>
  <c r="M99" i="23"/>
  <c r="A99" i="23" s="1"/>
  <c r="M76" i="23"/>
  <c r="A76" i="23" s="1"/>
  <c r="M5" i="23"/>
  <c r="A5" i="23" s="1"/>
  <c r="M47" i="23"/>
  <c r="A47" i="23" s="1"/>
  <c r="M45" i="23"/>
  <c r="A45" i="23" s="1"/>
  <c r="M43" i="23"/>
  <c r="A43" i="23" s="1"/>
  <c r="M10" i="23"/>
  <c r="A10" i="23" s="1"/>
  <c r="M157" i="23"/>
  <c r="A157" i="23" s="1"/>
  <c r="M156" i="23"/>
  <c r="A156" i="23" s="1"/>
  <c r="M151" i="23"/>
  <c r="A151" i="23" s="1"/>
  <c r="M150" i="23"/>
  <c r="A150" i="23" s="1"/>
  <c r="M149" i="23"/>
  <c r="A149" i="23" s="1"/>
  <c r="M147" i="23"/>
  <c r="A147" i="23" s="1"/>
  <c r="M140" i="23"/>
  <c r="A140" i="23" s="1"/>
  <c r="M127" i="23"/>
  <c r="A127" i="23" s="1"/>
  <c r="M112" i="23"/>
  <c r="A112" i="23" s="1"/>
  <c r="M110" i="23"/>
  <c r="A110" i="23" s="1"/>
  <c r="M93" i="23"/>
  <c r="A93" i="23" s="1"/>
  <c r="M91" i="23"/>
  <c r="A91" i="23" s="1"/>
  <c r="D152" i="23"/>
  <c r="D146" i="23"/>
  <c r="D122" i="23"/>
  <c r="M6" i="23"/>
  <c r="A6" i="23" s="1"/>
  <c r="M72" i="23"/>
  <c r="A72" i="23" s="1"/>
  <c r="M71" i="23"/>
  <c r="A71" i="23" s="1"/>
  <c r="M68" i="23"/>
  <c r="A68" i="23" s="1"/>
  <c r="M67" i="23"/>
  <c r="A67" i="23" s="1"/>
  <c r="M34" i="23"/>
  <c r="A34" i="23" s="1"/>
  <c r="M32" i="23"/>
  <c r="A32" i="23" s="1"/>
  <c r="M24" i="23"/>
  <c r="A24" i="23" s="1"/>
  <c r="M21" i="23"/>
  <c r="A21" i="23" s="1"/>
  <c r="M20" i="23"/>
  <c r="A20" i="23" s="1"/>
  <c r="M16" i="23"/>
  <c r="A16" i="23" s="1"/>
  <c r="M126" i="23"/>
  <c r="A126" i="23" s="1"/>
  <c r="D158" i="23"/>
  <c r="D129" i="23"/>
  <c r="D156" i="23"/>
  <c r="D135" i="23"/>
  <c r="M81" i="23"/>
  <c r="A81" i="23" s="1"/>
  <c r="M130" i="23"/>
  <c r="A130" i="23" s="1"/>
  <c r="M123" i="23"/>
  <c r="A123" i="23" s="1"/>
  <c r="M115" i="23"/>
  <c r="A115" i="23" s="1"/>
  <c r="M95" i="23"/>
  <c r="A95" i="23" s="1"/>
  <c r="M87" i="23"/>
  <c r="A87" i="23" s="1"/>
  <c r="M158" i="23"/>
  <c r="A158" i="23" s="1"/>
  <c r="M152" i="23"/>
  <c r="A152" i="23" s="1"/>
  <c r="M135" i="23"/>
  <c r="A135" i="23" s="1"/>
  <c r="M129" i="23"/>
  <c r="A129" i="23" s="1"/>
  <c r="M122" i="23"/>
  <c r="A122" i="23" s="1"/>
  <c r="M117" i="23"/>
  <c r="A117" i="23" s="1"/>
  <c r="M97" i="23"/>
  <c r="A97" i="23" s="1"/>
  <c r="M89" i="23"/>
  <c r="A89" i="23" s="1"/>
  <c r="G83" i="23"/>
  <c r="G82" i="23"/>
  <c r="G80" i="23"/>
  <c r="G115" i="23"/>
  <c r="G113" i="23"/>
  <c r="G111" i="23"/>
  <c r="G108" i="23"/>
  <c r="G78" i="23"/>
  <c r="G76" i="23"/>
  <c r="G105" i="23"/>
  <c r="G99" i="23"/>
  <c r="G97" i="23"/>
  <c r="G95" i="23"/>
  <c r="G93" i="23"/>
  <c r="G91" i="23"/>
  <c r="G89" i="23"/>
  <c r="G87" i="23"/>
  <c r="M82" i="23"/>
  <c r="A82" i="23" s="1"/>
  <c r="M80" i="23"/>
  <c r="A80" i="23" s="1"/>
  <c r="G117" i="23"/>
  <c r="G107" i="23"/>
  <c r="G74" i="23"/>
  <c r="M111" i="23"/>
  <c r="A111" i="23" s="1"/>
  <c r="M108" i="23"/>
  <c r="A108" i="23" s="1"/>
  <c r="M107" i="23"/>
  <c r="A107" i="23" s="1"/>
  <c r="G85" i="23"/>
  <c r="M50" i="23"/>
  <c r="A50" i="23" s="1"/>
  <c r="M30" i="23"/>
  <c r="A30" i="23" s="1"/>
  <c r="D64" i="23"/>
  <c r="M33" i="23"/>
  <c r="A33" i="23" s="1"/>
  <c r="M31" i="23"/>
  <c r="A31" i="23" s="1"/>
  <c r="M15" i="23"/>
  <c r="A15" i="23" s="1"/>
  <c r="M13" i="23"/>
  <c r="A13" i="23" s="1"/>
  <c r="D56" i="23"/>
  <c r="D47" i="23"/>
  <c r="M22" i="23"/>
  <c r="A22" i="23" s="1"/>
  <c r="A62" i="22"/>
  <c r="A72" i="22"/>
  <c r="A75" i="22"/>
  <c r="A73" i="22"/>
  <c r="A68" i="22"/>
  <c r="A67" i="22"/>
  <c r="A66" i="22"/>
  <c r="A65" i="22"/>
  <c r="A64" i="22"/>
  <c r="A63" i="22"/>
  <c r="A61" i="22"/>
  <c r="A60" i="22"/>
  <c r="A59" i="22"/>
  <c r="A58" i="22"/>
  <c r="A49" i="22"/>
  <c r="A51" i="22"/>
  <c r="A52" i="22"/>
  <c r="A53" i="22"/>
  <c r="A54" i="22"/>
  <c r="A46" i="22"/>
  <c r="A48" i="22"/>
  <c r="M40" i="22"/>
  <c r="A40" i="22" s="1"/>
  <c r="A39" i="22"/>
  <c r="M31" i="22"/>
  <c r="A31" i="22" s="1"/>
  <c r="A30" i="22"/>
  <c r="M22" i="22"/>
  <c r="A22" i="22" s="1"/>
  <c r="A21" i="22"/>
  <c r="M12" i="22"/>
  <c r="A12" i="22"/>
  <c r="A11" i="22"/>
  <c r="R77" i="22"/>
  <c r="A77" i="22" s="1"/>
  <c r="R75" i="22"/>
  <c r="R74" i="22"/>
  <c r="R78" i="22"/>
  <c r="A78" i="22" s="1"/>
  <c r="R76" i="22"/>
  <c r="A76" i="22" s="1"/>
  <c r="R6" i="22"/>
  <c r="R7" i="22"/>
  <c r="R8" i="22"/>
  <c r="R13" i="22"/>
  <c r="R14" i="22"/>
  <c r="R15" i="22"/>
  <c r="R16" i="22"/>
  <c r="R17" i="22"/>
  <c r="R18" i="22"/>
  <c r="R23" i="22"/>
  <c r="R24" i="22"/>
  <c r="R25" i="22"/>
  <c r="R26" i="22"/>
  <c r="R27" i="22"/>
  <c r="R32" i="22"/>
  <c r="R33" i="22"/>
  <c r="R34" i="22"/>
  <c r="R35" i="22"/>
  <c r="R36" i="22"/>
  <c r="R41" i="22"/>
  <c r="R42" i="22"/>
  <c r="R43" i="22"/>
  <c r="R5" i="22"/>
  <c r="L55" i="22"/>
  <c r="K55" i="22"/>
  <c r="M55" i="22" s="1"/>
  <c r="I55" i="22"/>
  <c r="F55" i="22"/>
  <c r="G55" i="22" s="1"/>
  <c r="C55" i="22"/>
  <c r="A55" i="22" s="1"/>
  <c r="L50" i="22"/>
  <c r="K50" i="22"/>
  <c r="I50" i="22"/>
  <c r="F50" i="22"/>
  <c r="G50" i="22" s="1"/>
  <c r="C50" i="22"/>
  <c r="K5" i="22"/>
  <c r="F35" i="22"/>
  <c r="G35" i="22" s="1"/>
  <c r="F36" i="22"/>
  <c r="G36" i="22" s="1"/>
  <c r="F41" i="22"/>
  <c r="G41" i="22" s="1"/>
  <c r="F42" i="22"/>
  <c r="G42" i="22" s="1"/>
  <c r="F43" i="22"/>
  <c r="G43" i="22" s="1"/>
  <c r="K6" i="22"/>
  <c r="L6" i="22"/>
  <c r="K74" i="22"/>
  <c r="L74" i="22"/>
  <c r="K7" i="22"/>
  <c r="L7" i="22"/>
  <c r="K8" i="22"/>
  <c r="L8" i="22"/>
  <c r="K13" i="22"/>
  <c r="L13" i="22"/>
  <c r="K14" i="22"/>
  <c r="L14" i="22"/>
  <c r="K15" i="22"/>
  <c r="L15" i="22"/>
  <c r="K16" i="22"/>
  <c r="L16" i="22"/>
  <c r="K17" i="22"/>
  <c r="L17" i="22"/>
  <c r="K18" i="22"/>
  <c r="L18" i="22"/>
  <c r="K23" i="22"/>
  <c r="L23" i="22"/>
  <c r="K24" i="22"/>
  <c r="L24" i="22"/>
  <c r="K25" i="22"/>
  <c r="L25" i="22"/>
  <c r="K26" i="22"/>
  <c r="L26" i="22"/>
  <c r="K27" i="22"/>
  <c r="L27" i="22"/>
  <c r="K32" i="22"/>
  <c r="L32" i="22"/>
  <c r="K33" i="22"/>
  <c r="L33" i="22"/>
  <c r="K34" i="22"/>
  <c r="L34" i="22"/>
  <c r="K35" i="22"/>
  <c r="L35" i="22"/>
  <c r="K36" i="22"/>
  <c r="L36" i="22"/>
  <c r="K41" i="22"/>
  <c r="L41" i="22"/>
  <c r="K42" i="22"/>
  <c r="L42" i="22"/>
  <c r="K43" i="22"/>
  <c r="L43" i="22"/>
  <c r="I6" i="22"/>
  <c r="I74" i="22"/>
  <c r="I7" i="22"/>
  <c r="I8" i="22"/>
  <c r="I13" i="22"/>
  <c r="I14" i="22"/>
  <c r="I15" i="22"/>
  <c r="I16" i="22"/>
  <c r="I17" i="22"/>
  <c r="I18" i="22"/>
  <c r="I23" i="22"/>
  <c r="I24" i="22"/>
  <c r="I25" i="22"/>
  <c r="I26" i="22"/>
  <c r="I27" i="22"/>
  <c r="I32" i="22"/>
  <c r="I33" i="22"/>
  <c r="I34" i="22"/>
  <c r="I35" i="22"/>
  <c r="I36" i="22"/>
  <c r="I41" i="22"/>
  <c r="I42" i="22"/>
  <c r="I43" i="22"/>
  <c r="F6" i="22"/>
  <c r="G6" i="22" s="1"/>
  <c r="F74" i="22"/>
  <c r="G74" i="22" s="1"/>
  <c r="F7" i="22"/>
  <c r="G7" i="22" s="1"/>
  <c r="F8" i="22"/>
  <c r="G8" i="22" s="1"/>
  <c r="F13" i="22"/>
  <c r="G13" i="22" s="1"/>
  <c r="F14" i="22"/>
  <c r="G14" i="22" s="1"/>
  <c r="F15" i="22"/>
  <c r="G15" i="22" s="1"/>
  <c r="F16" i="22"/>
  <c r="G16" i="22" s="1"/>
  <c r="F17" i="22"/>
  <c r="G17" i="22" s="1"/>
  <c r="F18" i="22"/>
  <c r="G18" i="22" s="1"/>
  <c r="F23" i="22"/>
  <c r="G23" i="22" s="1"/>
  <c r="F24" i="22"/>
  <c r="G24" i="22" s="1"/>
  <c r="F25" i="22"/>
  <c r="G25" i="22" s="1"/>
  <c r="F26" i="22"/>
  <c r="G26" i="22" s="1"/>
  <c r="F27" i="22"/>
  <c r="G27" i="22" s="1"/>
  <c r="F32" i="22"/>
  <c r="G32" i="22" s="1"/>
  <c r="F33" i="22"/>
  <c r="G33" i="22" s="1"/>
  <c r="F34" i="22"/>
  <c r="G34" i="22" s="1"/>
  <c r="C6" i="22"/>
  <c r="D6" i="22" s="1"/>
  <c r="C74" i="22"/>
  <c r="D74" i="22" s="1"/>
  <c r="C7" i="22"/>
  <c r="D7" i="22" s="1"/>
  <c r="C8" i="22"/>
  <c r="D8" i="22" s="1"/>
  <c r="C13" i="22"/>
  <c r="D13" i="22" s="1"/>
  <c r="C14" i="22"/>
  <c r="D14" i="22" s="1"/>
  <c r="C15" i="22"/>
  <c r="D15" i="22" s="1"/>
  <c r="C16" i="22"/>
  <c r="D16" i="22" s="1"/>
  <c r="C17" i="22"/>
  <c r="D17" i="22" s="1"/>
  <c r="C18" i="22"/>
  <c r="D18" i="22" s="1"/>
  <c r="C23" i="22"/>
  <c r="D23" i="22" s="1"/>
  <c r="C24" i="22"/>
  <c r="D24" i="22" s="1"/>
  <c r="C25" i="22"/>
  <c r="D25" i="22" s="1"/>
  <c r="C26" i="22"/>
  <c r="D26" i="22" s="1"/>
  <c r="C27" i="22"/>
  <c r="D27" i="22" s="1"/>
  <c r="C32" i="22"/>
  <c r="D32" i="22" s="1"/>
  <c r="C33" i="22"/>
  <c r="D33" i="22" s="1"/>
  <c r="C34" i="22"/>
  <c r="D34" i="22" s="1"/>
  <c r="C35" i="22"/>
  <c r="D35" i="22" s="1"/>
  <c r="C36" i="22"/>
  <c r="D36" i="22" s="1"/>
  <c r="C41" i="22"/>
  <c r="D41" i="22" s="1"/>
  <c r="C42" i="22"/>
  <c r="D42" i="22" s="1"/>
  <c r="C43" i="22"/>
  <c r="D43" i="22" s="1"/>
  <c r="F5" i="22"/>
  <c r="G5" i="22" s="1"/>
  <c r="I5" i="22"/>
  <c r="L5" i="22"/>
  <c r="C5" i="22"/>
  <c r="D5" i="22" s="1"/>
  <c r="M47" i="22"/>
  <c r="A47" i="22" s="1"/>
  <c r="M4" i="22"/>
  <c r="A4" i="22" s="1"/>
  <c r="A3" i="22"/>
  <c r="A2" i="22"/>
  <c r="A1" i="22"/>
  <c r="A14" i="21"/>
  <c r="M15" i="21"/>
  <c r="A15" i="21" s="1"/>
  <c r="D16" i="21"/>
  <c r="G16" i="21"/>
  <c r="M16" i="21"/>
  <c r="A16" i="21" s="1"/>
  <c r="D17" i="21"/>
  <c r="G17" i="21"/>
  <c r="M17" i="21"/>
  <c r="A17" i="21" s="1"/>
  <c r="D18" i="21"/>
  <c r="G18" i="21"/>
  <c r="M18" i="21"/>
  <c r="A18" i="21" s="1"/>
  <c r="D19" i="21"/>
  <c r="G19" i="21"/>
  <c r="M19" i="21"/>
  <c r="A19" i="21" s="1"/>
  <c r="D20" i="21"/>
  <c r="G20" i="21"/>
  <c r="M20" i="21"/>
  <c r="A20" i="21" s="1"/>
  <c r="A23" i="21"/>
  <c r="M24" i="21"/>
  <c r="A24" i="21" s="1"/>
  <c r="A25" i="21"/>
  <c r="D25" i="21"/>
  <c r="G25" i="21"/>
  <c r="M25" i="21"/>
  <c r="A26" i="21"/>
  <c r="D26" i="21"/>
  <c r="G26" i="21"/>
  <c r="M26" i="21"/>
  <c r="A27" i="21"/>
  <c r="D27" i="21"/>
  <c r="G27" i="21"/>
  <c r="M27" i="21"/>
  <c r="A28" i="21"/>
  <c r="D28" i="21"/>
  <c r="G28" i="21"/>
  <c r="M28" i="21"/>
  <c r="A29" i="21"/>
  <c r="D29" i="21"/>
  <c r="G29" i="21"/>
  <c r="M29" i="21"/>
  <c r="A30" i="21"/>
  <c r="D30" i="21"/>
  <c r="G30" i="21"/>
  <c r="M30" i="21"/>
  <c r="A33" i="21"/>
  <c r="M34" i="21"/>
  <c r="A34" i="21" s="1"/>
  <c r="D35" i="21"/>
  <c r="G35" i="21"/>
  <c r="M35" i="21"/>
  <c r="A35" i="21" s="1"/>
  <c r="D36" i="21"/>
  <c r="G36" i="21"/>
  <c r="M36" i="21"/>
  <c r="A36" i="21" s="1"/>
  <c r="D37" i="21"/>
  <c r="G37" i="21"/>
  <c r="M37" i="21"/>
  <c r="A37" i="21" s="1"/>
  <c r="A40" i="21"/>
  <c r="M41" i="21"/>
  <c r="A41" i="21" s="1"/>
  <c r="D42" i="21"/>
  <c r="G42" i="21"/>
  <c r="M42" i="21"/>
  <c r="A42" i="21" s="1"/>
  <c r="D43" i="21"/>
  <c r="G43" i="21"/>
  <c r="M43" i="21"/>
  <c r="A43" i="21" s="1"/>
  <c r="D44" i="21"/>
  <c r="G44" i="21"/>
  <c r="M44" i="21"/>
  <c r="A44" i="21" s="1"/>
  <c r="D45" i="21"/>
  <c r="G45" i="21"/>
  <c r="M45" i="21"/>
  <c r="A45" i="21" s="1"/>
  <c r="A74" i="22" l="1"/>
  <c r="M50" i="22"/>
  <c r="A50" i="22" s="1"/>
  <c r="D55" i="22"/>
  <c r="D50" i="22"/>
  <c r="M43" i="22"/>
  <c r="M42" i="22"/>
  <c r="A42" i="22" s="1"/>
  <c r="M36" i="22"/>
  <c r="A36" i="22" s="1"/>
  <c r="M33" i="22"/>
  <c r="A33" i="22" s="1"/>
  <c r="M27" i="22"/>
  <c r="A27" i="22" s="1"/>
  <c r="M24" i="22"/>
  <c r="A24" i="22" s="1"/>
  <c r="M17" i="22"/>
  <c r="A17" i="22" s="1"/>
  <c r="M16" i="22"/>
  <c r="A16" i="22" s="1"/>
  <c r="M14" i="22"/>
  <c r="A14" i="22" s="1"/>
  <c r="M13" i="22"/>
  <c r="A13" i="22" s="1"/>
  <c r="M7" i="22"/>
  <c r="A7" i="22" s="1"/>
  <c r="M6" i="22"/>
  <c r="A6" i="22" s="1"/>
  <c r="M41" i="22"/>
  <c r="A41" i="22" s="1"/>
  <c r="M35" i="22"/>
  <c r="A35" i="22" s="1"/>
  <c r="M34" i="22"/>
  <c r="A34" i="22" s="1"/>
  <c r="M32" i="22"/>
  <c r="A32" i="22" s="1"/>
  <c r="M26" i="22"/>
  <c r="A26" i="22" s="1"/>
  <c r="M25" i="22"/>
  <c r="A25" i="22" s="1"/>
  <c r="M23" i="22"/>
  <c r="A23" i="22" s="1"/>
  <c r="M18" i="22"/>
  <c r="A18" i="22" s="1"/>
  <c r="M15" i="22"/>
  <c r="A15" i="22" s="1"/>
  <c r="M8" i="22"/>
  <c r="A8" i="22" s="1"/>
  <c r="M5" i="22"/>
  <c r="A5" i="22" s="1"/>
  <c r="A43" i="22"/>
  <c r="M49" i="21"/>
  <c r="A49" i="21" s="1"/>
  <c r="G5" i="21"/>
  <c r="G6" i="21"/>
  <c r="G7" i="21"/>
  <c r="G50" i="21"/>
  <c r="G8" i="21"/>
  <c r="G57" i="21"/>
  <c r="G9" i="21"/>
  <c r="G10" i="21"/>
  <c r="G11" i="21"/>
  <c r="G51" i="21"/>
  <c r="G52" i="21"/>
  <c r="G60" i="21"/>
  <c r="G61" i="21"/>
  <c r="D5" i="21"/>
  <c r="D6" i="21"/>
  <c r="D7" i="21"/>
  <c r="D50" i="21"/>
  <c r="D8" i="21"/>
  <c r="D57" i="21"/>
  <c r="D9" i="21"/>
  <c r="D10" i="21"/>
  <c r="D11" i="21"/>
  <c r="D51" i="21"/>
  <c r="D52" i="21"/>
  <c r="D60" i="21"/>
  <c r="D61" i="21"/>
  <c r="M6" i="21"/>
  <c r="A6" i="21" s="1"/>
  <c r="M7" i="21"/>
  <c r="A7" i="21" s="1"/>
  <c r="M50" i="21"/>
  <c r="A50" i="21" s="1"/>
  <c r="M8" i="21"/>
  <c r="A8" i="21" s="1"/>
  <c r="M9" i="21"/>
  <c r="A9" i="21" s="1"/>
  <c r="M10" i="21"/>
  <c r="A10" i="21" s="1"/>
  <c r="M11" i="21"/>
  <c r="A11" i="21" s="1"/>
  <c r="M51" i="21"/>
  <c r="A51" i="21" s="1"/>
  <c r="M52" i="21"/>
  <c r="A52" i="21" s="1"/>
  <c r="M5" i="21"/>
  <c r="A5" i="21" s="1"/>
  <c r="M4" i="21"/>
  <c r="A4" i="21" s="1"/>
  <c r="A3" i="21"/>
  <c r="A2" i="21"/>
  <c r="A1" i="21"/>
  <c r="M85" i="20"/>
  <c r="A85" i="20" s="1"/>
  <c r="A84" i="20"/>
  <c r="M66" i="20"/>
  <c r="A66" i="20" s="1"/>
  <c r="A65" i="20"/>
  <c r="M42" i="20"/>
  <c r="A42" i="20" s="1"/>
  <c r="A41" i="20"/>
  <c r="M24" i="20"/>
  <c r="A24" i="20" s="1"/>
  <c r="A23" i="20"/>
  <c r="G6" i="19"/>
  <c r="G7" i="19"/>
  <c r="G8" i="19"/>
  <c r="G9" i="19"/>
  <c r="G10" i="19"/>
  <c r="G11" i="19"/>
  <c r="G12" i="19"/>
  <c r="G13" i="19"/>
  <c r="G14" i="19"/>
  <c r="G15" i="19"/>
  <c r="G16" i="19"/>
  <c r="G17" i="19"/>
  <c r="G18" i="19"/>
  <c r="G19" i="19"/>
  <c r="G20" i="19"/>
  <c r="G5" i="19"/>
  <c r="A1" i="20"/>
  <c r="M5" i="20"/>
  <c r="A5" i="20" s="1"/>
  <c r="M6" i="20"/>
  <c r="A6" i="20" s="1"/>
  <c r="M7" i="20"/>
  <c r="A7" i="20" s="1"/>
  <c r="M8" i="20"/>
  <c r="A8" i="20" s="1"/>
  <c r="M9" i="20"/>
  <c r="A9" i="20" s="1"/>
  <c r="M10" i="20"/>
  <c r="M11" i="20"/>
  <c r="M12" i="20"/>
  <c r="M13" i="20"/>
  <c r="M14" i="20"/>
  <c r="M15" i="20"/>
  <c r="M16" i="20"/>
  <c r="M17" i="20"/>
  <c r="M18" i="20"/>
  <c r="M19" i="20"/>
  <c r="A19" i="20" s="1"/>
  <c r="M20" i="20"/>
  <c r="M25" i="20"/>
  <c r="M26" i="20"/>
  <c r="M27" i="20"/>
  <c r="A27" i="20" s="1"/>
  <c r="M28" i="20"/>
  <c r="M29" i="20"/>
  <c r="M30" i="20"/>
  <c r="M31" i="20"/>
  <c r="M32" i="20"/>
  <c r="M33" i="20"/>
  <c r="M34" i="20"/>
  <c r="M35" i="20"/>
  <c r="A35" i="20" s="1"/>
  <c r="M36" i="20"/>
  <c r="A36" i="20" s="1"/>
  <c r="M37" i="20"/>
  <c r="A37" i="20" s="1"/>
  <c r="M38" i="20"/>
  <c r="A38" i="20" s="1"/>
  <c r="M43" i="20"/>
  <c r="M44" i="20"/>
  <c r="M45" i="20"/>
  <c r="M46" i="20"/>
  <c r="M47" i="20"/>
  <c r="M48" i="20"/>
  <c r="M49" i="20"/>
  <c r="M50" i="20"/>
  <c r="M51" i="20"/>
  <c r="M52" i="20"/>
  <c r="M53" i="20"/>
  <c r="M54" i="20"/>
  <c r="M55" i="20"/>
  <c r="M56" i="20"/>
  <c r="M57" i="20"/>
  <c r="M58" i="20"/>
  <c r="M59" i="20"/>
  <c r="A59" i="20" s="1"/>
  <c r="M60" i="20"/>
  <c r="A60" i="20" s="1"/>
  <c r="M61" i="20"/>
  <c r="A61" i="20" s="1"/>
  <c r="M62" i="20"/>
  <c r="A62" i="20" s="1"/>
  <c r="M67" i="20"/>
  <c r="A67" i="20" s="1"/>
  <c r="M68" i="20"/>
  <c r="A68" i="20" s="1"/>
  <c r="M69" i="20"/>
  <c r="M70" i="20"/>
  <c r="M71" i="20"/>
  <c r="A71" i="20" s="1"/>
  <c r="M72" i="20"/>
  <c r="M73" i="20"/>
  <c r="M74" i="20"/>
  <c r="M75" i="20"/>
  <c r="M76" i="20"/>
  <c r="A76" i="20" s="1"/>
  <c r="M77" i="20"/>
  <c r="M78" i="20"/>
  <c r="M79" i="20"/>
  <c r="M80" i="20"/>
  <c r="A80" i="20" s="1"/>
  <c r="M81" i="20"/>
  <c r="M86" i="20"/>
  <c r="A86" i="20" s="1"/>
  <c r="M87" i="20"/>
  <c r="A87" i="20" s="1"/>
  <c r="M88" i="20"/>
  <c r="M89" i="20"/>
  <c r="M4" i="20"/>
  <c r="A4" i="20" s="1"/>
  <c r="A3" i="20"/>
  <c r="A2" i="20"/>
  <c r="A6" i="19"/>
  <c r="A7" i="19"/>
  <c r="A8" i="19"/>
  <c r="A9" i="19"/>
  <c r="A10" i="19"/>
  <c r="A11" i="19"/>
  <c r="A12" i="19"/>
  <c r="A13" i="19"/>
  <c r="A14" i="19"/>
  <c r="A15" i="19"/>
  <c r="A16" i="19"/>
  <c r="A17" i="19"/>
  <c r="A18" i="19"/>
  <c r="A19" i="19"/>
  <c r="A20" i="19"/>
  <c r="A5" i="19"/>
  <c r="A4" i="19"/>
  <c r="A3" i="19"/>
  <c r="A2" i="19"/>
  <c r="A1" i="19"/>
  <c r="A81" i="20" l="1"/>
  <c r="A45" i="20"/>
  <c r="A88" i="20"/>
  <c r="A72" i="20"/>
  <c r="A52" i="20"/>
  <c r="A48" i="20"/>
  <c r="A28" i="20"/>
  <c r="A20" i="20"/>
  <c r="A56" i="20"/>
  <c r="A44" i="20"/>
  <c r="A75" i="20"/>
  <c r="A16" i="20"/>
  <c r="A12" i="20"/>
  <c r="A55" i="20"/>
  <c r="A47" i="20"/>
  <c r="A43" i="20"/>
  <c r="A31" i="20"/>
  <c r="A15" i="20"/>
  <c r="A78" i="20"/>
  <c r="A74" i="20"/>
  <c r="A70" i="20"/>
  <c r="A58" i="20"/>
  <c r="A54" i="20"/>
  <c r="A50" i="20"/>
  <c r="A46" i="20"/>
  <c r="A34" i="20"/>
  <c r="A30" i="20"/>
  <c r="A26" i="20"/>
  <c r="A18" i="20"/>
  <c r="A14" i="20"/>
  <c r="A10" i="20"/>
  <c r="A32" i="20"/>
  <c r="A79" i="20"/>
  <c r="A51" i="20"/>
  <c r="A11" i="20"/>
  <c r="A89" i="20"/>
  <c r="A77" i="20"/>
  <c r="A73" i="20"/>
  <c r="A69" i="20"/>
  <c r="A57" i="20"/>
  <c r="A53" i="20"/>
  <c r="A49" i="20"/>
  <c r="A33" i="20"/>
  <c r="A29" i="20"/>
  <c r="A25" i="20"/>
  <c r="A17" i="20"/>
  <c r="A13" i="20"/>
  <c r="A76" i="16"/>
  <c r="A75" i="16"/>
  <c r="A74" i="16"/>
  <c r="A73" i="16"/>
  <c r="S68" i="16"/>
  <c r="A68" i="16" s="1"/>
  <c r="S67" i="16"/>
  <c r="A67" i="16" s="1"/>
  <c r="S66" i="16"/>
  <c r="A66" i="16" s="1"/>
  <c r="S65" i="16"/>
  <c r="A65" i="16" s="1"/>
  <c r="S64" i="16"/>
  <c r="A64" i="16" s="1"/>
  <c r="S63" i="16"/>
  <c r="A63" i="16" s="1"/>
  <c r="S62" i="16"/>
  <c r="A62" i="16" s="1"/>
  <c r="S61" i="16"/>
  <c r="A61" i="16"/>
  <c r="S60" i="16"/>
  <c r="A60" i="16" s="1"/>
  <c r="S59" i="16"/>
  <c r="A59" i="16" s="1"/>
  <c r="S58" i="16"/>
  <c r="A58" i="16" s="1"/>
  <c r="S57" i="16"/>
  <c r="A57" i="16" s="1"/>
  <c r="S56" i="16"/>
  <c r="A56" i="16" s="1"/>
  <c r="S55" i="16"/>
  <c r="A55" i="16" s="1"/>
  <c r="S54" i="16"/>
  <c r="A54" i="16" s="1"/>
  <c r="S53" i="16"/>
  <c r="A53" i="16"/>
  <c r="S52" i="16"/>
  <c r="A52" i="16" s="1"/>
  <c r="S51" i="16"/>
  <c r="A51" i="16" s="1"/>
  <c r="S50" i="16"/>
  <c r="A50" i="16" s="1"/>
  <c r="S49" i="16"/>
  <c r="A49" i="16" s="1"/>
  <c r="S48" i="16"/>
  <c r="A48" i="16" s="1"/>
  <c r="S47" i="16"/>
  <c r="A47" i="16" s="1"/>
  <c r="S46" i="16"/>
  <c r="A46" i="16" s="1"/>
  <c r="S45" i="16"/>
  <c r="A45" i="16"/>
  <c r="S44" i="16"/>
  <c r="A44" i="16" s="1"/>
  <c r="S43" i="16"/>
  <c r="A43" i="16" s="1"/>
  <c r="S42" i="16"/>
  <c r="A42" i="16" s="1"/>
  <c r="S41" i="16"/>
  <c r="A41" i="16" s="1"/>
  <c r="S40" i="16"/>
  <c r="A40" i="16" s="1"/>
  <c r="S39" i="16"/>
  <c r="A39" i="16" s="1"/>
  <c r="S38" i="16"/>
  <c r="A38" i="16" s="1"/>
  <c r="S37" i="16"/>
  <c r="A37" i="16"/>
  <c r="S36" i="16"/>
  <c r="A36" i="16" s="1"/>
  <c r="S35" i="16"/>
  <c r="A35" i="16"/>
  <c r="S34" i="16"/>
  <c r="A34" i="16" s="1"/>
  <c r="S33" i="16"/>
  <c r="A33" i="16" s="1"/>
  <c r="S32" i="16"/>
  <c r="A32" i="16" s="1"/>
  <c r="S31" i="16"/>
  <c r="A31" i="16" s="1"/>
  <c r="S30" i="16"/>
  <c r="A30" i="16" s="1"/>
  <c r="S29" i="16"/>
  <c r="A29" i="16"/>
  <c r="S28" i="16"/>
  <c r="A28" i="16" s="1"/>
  <c r="S27" i="16"/>
  <c r="A27" i="16"/>
  <c r="S26" i="16"/>
  <c r="A26" i="16" s="1"/>
  <c r="S25" i="16"/>
  <c r="A25" i="16"/>
  <c r="S24" i="16"/>
  <c r="A24" i="16" s="1"/>
  <c r="S23" i="16"/>
  <c r="A23" i="16" s="1"/>
  <c r="S22" i="16"/>
  <c r="A22" i="16" s="1"/>
  <c r="S21" i="16"/>
  <c r="A21" i="16"/>
  <c r="A20" i="16"/>
  <c r="A19" i="16"/>
  <c r="A18" i="16"/>
  <c r="A17" i="16"/>
  <c r="S16" i="16"/>
  <c r="A16" i="16" s="1"/>
  <c r="S15" i="16"/>
  <c r="A15" i="16"/>
  <c r="S14" i="16"/>
  <c r="A14" i="16" s="1"/>
  <c r="S13" i="16"/>
  <c r="A13" i="16"/>
  <c r="S12" i="16"/>
  <c r="A12" i="16" s="1"/>
  <c r="S11" i="16"/>
  <c r="A11" i="16" s="1"/>
  <c r="S10" i="16"/>
  <c r="A10" i="16" s="1"/>
  <c r="S9" i="16"/>
  <c r="A9" i="16"/>
  <c r="S8" i="16"/>
  <c r="A8" i="16" s="1"/>
  <c r="S7" i="16"/>
  <c r="A7" i="16"/>
  <c r="S6" i="16"/>
  <c r="A6" i="16" s="1"/>
  <c r="A5" i="16"/>
  <c r="A4" i="16"/>
  <c r="A3" i="16"/>
  <c r="A2" i="16"/>
  <c r="A1" i="16"/>
  <c r="A76" i="15"/>
  <c r="A75" i="15"/>
  <c r="A74" i="15"/>
  <c r="A73" i="15"/>
  <c r="S68" i="15"/>
  <c r="A68" i="15" s="1"/>
  <c r="S67" i="15"/>
  <c r="A67" i="15"/>
  <c r="S66" i="15"/>
  <c r="A66" i="15" s="1"/>
  <c r="S65" i="15"/>
  <c r="A65" i="15"/>
  <c r="S64" i="15"/>
  <c r="A64" i="15" s="1"/>
  <c r="S63" i="15"/>
  <c r="A63" i="15"/>
  <c r="S62" i="15"/>
  <c r="A62" i="15" s="1"/>
  <c r="S61" i="15"/>
  <c r="A61" i="15" s="1"/>
  <c r="S60" i="15"/>
  <c r="A60" i="15" s="1"/>
  <c r="S59" i="15"/>
  <c r="A59" i="15"/>
  <c r="S58" i="15"/>
  <c r="A58" i="15" s="1"/>
  <c r="S57" i="15"/>
  <c r="A57" i="15"/>
  <c r="S56" i="15"/>
  <c r="A56" i="15" s="1"/>
  <c r="S55" i="15"/>
  <c r="A55" i="15"/>
  <c r="S54" i="15"/>
  <c r="A54" i="15" s="1"/>
  <c r="S53" i="15"/>
  <c r="A53" i="15" s="1"/>
  <c r="S52" i="15"/>
  <c r="A52" i="15" s="1"/>
  <c r="S51" i="15"/>
  <c r="A51" i="15"/>
  <c r="S50" i="15"/>
  <c r="A50" i="15" s="1"/>
  <c r="S49" i="15"/>
  <c r="A49" i="15"/>
  <c r="S48" i="15"/>
  <c r="A48" i="15" s="1"/>
  <c r="S47" i="15"/>
  <c r="A47" i="15"/>
  <c r="S46" i="15"/>
  <c r="A46" i="15" s="1"/>
  <c r="S45" i="15"/>
  <c r="A45" i="15" s="1"/>
  <c r="S44" i="15"/>
  <c r="A44" i="15" s="1"/>
  <c r="S43" i="15"/>
  <c r="A43" i="15"/>
  <c r="S42" i="15"/>
  <c r="A42" i="15" s="1"/>
  <c r="S41" i="15"/>
  <c r="A41" i="15"/>
  <c r="S40" i="15"/>
  <c r="A40" i="15" s="1"/>
  <c r="S39" i="15"/>
  <c r="A39" i="15"/>
  <c r="S38" i="15"/>
  <c r="A38" i="15" s="1"/>
  <c r="S37" i="15"/>
  <c r="A37" i="15" s="1"/>
  <c r="S36" i="15"/>
  <c r="A36" i="15" s="1"/>
  <c r="S35" i="15"/>
  <c r="A35" i="15"/>
  <c r="S34" i="15"/>
  <c r="A34" i="15" s="1"/>
  <c r="S33" i="15"/>
  <c r="A33" i="15"/>
  <c r="S32" i="15"/>
  <c r="A32" i="15" s="1"/>
  <c r="S31" i="15"/>
  <c r="A31" i="15"/>
  <c r="S30" i="15"/>
  <c r="A30" i="15" s="1"/>
  <c r="S29" i="15"/>
  <c r="A29" i="15" s="1"/>
  <c r="S28" i="15"/>
  <c r="A28" i="15" s="1"/>
  <c r="S27" i="15"/>
  <c r="A27" i="15"/>
  <c r="S26" i="15"/>
  <c r="A26" i="15" s="1"/>
  <c r="S25" i="15"/>
  <c r="A25" i="15"/>
  <c r="S24" i="15"/>
  <c r="A24" i="15" s="1"/>
  <c r="S23" i="15"/>
  <c r="A23" i="15"/>
  <c r="S22" i="15"/>
  <c r="A22" i="15" s="1"/>
  <c r="S21" i="15"/>
  <c r="A21" i="15" s="1"/>
  <c r="A20" i="15"/>
  <c r="A19" i="15"/>
  <c r="A18" i="15"/>
  <c r="A17" i="15"/>
  <c r="S16" i="15"/>
  <c r="A16" i="15" s="1"/>
  <c r="S15" i="15"/>
  <c r="A15" i="15"/>
  <c r="S14" i="15"/>
  <c r="A14" i="15" s="1"/>
  <c r="S13" i="15"/>
  <c r="A13" i="15"/>
  <c r="S12" i="15"/>
  <c r="A12" i="15" s="1"/>
  <c r="S11" i="15"/>
  <c r="A11" i="15"/>
  <c r="S10" i="15"/>
  <c r="A10" i="15" s="1"/>
  <c r="S9" i="15"/>
  <c r="A9" i="15" s="1"/>
  <c r="S8" i="15"/>
  <c r="A8" i="15" s="1"/>
  <c r="S7" i="15"/>
  <c r="A7" i="15"/>
  <c r="S6" i="15"/>
  <c r="A6" i="15" s="1"/>
  <c r="A5" i="15"/>
  <c r="A4" i="15"/>
  <c r="A3" i="15"/>
  <c r="A2" i="15"/>
  <c r="A1" i="15"/>
  <c r="O81" i="14"/>
  <c r="O80" i="14"/>
  <c r="O79" i="14"/>
  <c r="S77" i="14"/>
  <c r="A77" i="14" s="1"/>
  <c r="S76" i="14"/>
  <c r="A76" i="14"/>
  <c r="S75" i="14"/>
  <c r="A75" i="14" s="1"/>
  <c r="S74" i="14"/>
  <c r="A74" i="14" s="1"/>
  <c r="S73" i="14"/>
  <c r="A73" i="14" s="1"/>
  <c r="S72" i="14"/>
  <c r="A72" i="14" s="1"/>
  <c r="A71" i="14"/>
  <c r="A70" i="14"/>
  <c r="A69" i="14"/>
  <c r="S68" i="14"/>
  <c r="A68" i="14" s="1"/>
  <c r="S67" i="14"/>
  <c r="A67" i="14" s="1"/>
  <c r="S66" i="14"/>
  <c r="A66" i="14" s="1"/>
  <c r="S65" i="14"/>
  <c r="A65" i="14"/>
  <c r="S64" i="14"/>
  <c r="A64" i="14" s="1"/>
  <c r="S63" i="14"/>
  <c r="A63" i="14" s="1"/>
  <c r="S62" i="14"/>
  <c r="A62" i="14" s="1"/>
  <c r="S61" i="14"/>
  <c r="A61" i="14" s="1"/>
  <c r="S60" i="14"/>
  <c r="A60" i="14" s="1"/>
  <c r="S59" i="14"/>
  <c r="A59" i="14" s="1"/>
  <c r="S58" i="14"/>
  <c r="A58" i="14" s="1"/>
  <c r="S57" i="14"/>
  <c r="A57" i="14"/>
  <c r="S56" i="14"/>
  <c r="A56" i="14" s="1"/>
  <c r="S55" i="14"/>
  <c r="A55" i="14"/>
  <c r="S54" i="14"/>
  <c r="A54" i="14" s="1"/>
  <c r="S53" i="14"/>
  <c r="A53" i="14" s="1"/>
  <c r="A52" i="14"/>
  <c r="A51" i="14"/>
  <c r="A50" i="14"/>
  <c r="A49" i="14"/>
  <c r="S48" i="14"/>
  <c r="A48" i="14" s="1"/>
  <c r="S47" i="14"/>
  <c r="A47" i="14" s="1"/>
  <c r="S46" i="14"/>
  <c r="S45" i="14"/>
  <c r="S44" i="14"/>
  <c r="A44" i="14" s="1"/>
  <c r="S43" i="14"/>
  <c r="A43" i="14" s="1"/>
  <c r="S42" i="14"/>
  <c r="S41" i="14"/>
  <c r="A41" i="14"/>
  <c r="S40" i="14"/>
  <c r="A40" i="14" s="1"/>
  <c r="S39" i="14"/>
  <c r="A39" i="14" s="1"/>
  <c r="S38" i="14"/>
  <c r="A38" i="14" s="1"/>
  <c r="S37" i="14"/>
  <c r="S36" i="14"/>
  <c r="A36" i="14" s="1"/>
  <c r="S35" i="14"/>
  <c r="A35" i="14" s="1"/>
  <c r="S34" i="14"/>
  <c r="A34" i="14" s="1"/>
  <c r="S33" i="14"/>
  <c r="S32" i="14"/>
  <c r="A32" i="14" s="1"/>
  <c r="S31" i="14"/>
  <c r="A31" i="14" s="1"/>
  <c r="S30" i="14"/>
  <c r="A30" i="14" s="1"/>
  <c r="S29" i="14"/>
  <c r="S28" i="14"/>
  <c r="A28" i="14" s="1"/>
  <c r="S27" i="14"/>
  <c r="A27" i="14" s="1"/>
  <c r="S26" i="14"/>
  <c r="A26" i="14" s="1"/>
  <c r="S25" i="14"/>
  <c r="S24" i="14"/>
  <c r="A24" i="14" s="1"/>
  <c r="S23" i="14"/>
  <c r="A23" i="14" s="1"/>
  <c r="S22" i="14"/>
  <c r="A22" i="14" s="1"/>
  <c r="S21" i="14"/>
  <c r="S20" i="14"/>
  <c r="A20" i="14" s="1"/>
  <c r="S19" i="14"/>
  <c r="A19" i="14" s="1"/>
  <c r="S18" i="14"/>
  <c r="A18" i="14" s="1"/>
  <c r="S17" i="14"/>
  <c r="S16" i="14"/>
  <c r="A16" i="14" s="1"/>
  <c r="S15" i="14"/>
  <c r="A15" i="14" s="1"/>
  <c r="S14" i="14"/>
  <c r="A14" i="14" s="1"/>
  <c r="S13" i="14"/>
  <c r="S12" i="14"/>
  <c r="A12" i="14" s="1"/>
  <c r="S11" i="14"/>
  <c r="A11" i="14" s="1"/>
  <c r="S10" i="14"/>
  <c r="A10" i="14" s="1"/>
  <c r="S9" i="14"/>
  <c r="S8" i="14"/>
  <c r="A8" i="14" s="1"/>
  <c r="S7" i="14"/>
  <c r="A7" i="14" s="1"/>
  <c r="A6" i="14"/>
  <c r="A5" i="14"/>
  <c r="A4" i="14"/>
  <c r="A3" i="14"/>
  <c r="A2" i="14"/>
  <c r="A1" i="14"/>
  <c r="A45" i="14" l="1"/>
  <c r="A42" i="14"/>
  <c r="A46" i="14"/>
  <c r="A9" i="14"/>
  <c r="A13" i="14"/>
  <c r="A17" i="14"/>
  <c r="A21" i="14"/>
  <c r="A25" i="14"/>
  <c r="A29" i="14"/>
  <c r="A33" i="14"/>
  <c r="A37" i="14"/>
  <c r="S6" i="10" l="1"/>
  <c r="A6" i="10" s="1"/>
  <c r="S7" i="10"/>
  <c r="A7" i="10" s="1"/>
  <c r="S8" i="10"/>
  <c r="A8" i="10" s="1"/>
  <c r="S9" i="10"/>
  <c r="A9" i="10" s="1"/>
  <c r="S10" i="10"/>
  <c r="A10" i="10" s="1"/>
  <c r="S11" i="10"/>
  <c r="A11" i="10" s="1"/>
  <c r="S21" i="10"/>
  <c r="A21" i="10" s="1"/>
  <c r="S12" i="10"/>
  <c r="A12" i="10" s="1"/>
  <c r="S13" i="10"/>
  <c r="A13" i="10" s="1"/>
  <c r="S14" i="10"/>
  <c r="A14" i="10" s="1"/>
  <c r="S15" i="10"/>
  <c r="A15" i="10" s="1"/>
  <c r="S16" i="10"/>
  <c r="A16" i="10" s="1"/>
  <c r="S22" i="10"/>
  <c r="A22" i="10" s="1"/>
  <c r="S23" i="10"/>
  <c r="A23" i="10" s="1"/>
  <c r="S24" i="10"/>
  <c r="A24" i="10" s="1"/>
  <c r="S25" i="10"/>
  <c r="A25" i="10" s="1"/>
  <c r="S26" i="10"/>
  <c r="A26" i="10" s="1"/>
  <c r="S27" i="10"/>
  <c r="A27" i="10" s="1"/>
  <c r="S28" i="10"/>
  <c r="A28" i="10" s="1"/>
  <c r="S29" i="10"/>
  <c r="A29" i="10" s="1"/>
  <c r="S30" i="10"/>
  <c r="A30" i="10" s="1"/>
  <c r="S31" i="10"/>
  <c r="A31" i="10" s="1"/>
  <c r="S32" i="10"/>
  <c r="A32" i="10" s="1"/>
  <c r="S33" i="10"/>
  <c r="A33" i="10" s="1"/>
  <c r="S34" i="10"/>
  <c r="A34" i="10" s="1"/>
  <c r="S35" i="10"/>
  <c r="A35" i="10" s="1"/>
  <c r="A76" i="10"/>
  <c r="A75" i="10"/>
  <c r="A74" i="10"/>
  <c r="A73" i="10"/>
  <c r="A20" i="10"/>
  <c r="A19" i="10"/>
  <c r="A18" i="10"/>
  <c r="A17" i="10"/>
  <c r="S68" i="10"/>
  <c r="A68" i="10" s="1"/>
  <c r="S67" i="10"/>
  <c r="A67" i="10" s="1"/>
  <c r="S66" i="10"/>
  <c r="A66" i="10" s="1"/>
  <c r="S65" i="10"/>
  <c r="A65" i="10" s="1"/>
  <c r="S64" i="10"/>
  <c r="A64" i="10" s="1"/>
  <c r="S63" i="10"/>
  <c r="A63" i="10" s="1"/>
  <c r="S62" i="10"/>
  <c r="A62" i="10" s="1"/>
  <c r="S61" i="10"/>
  <c r="A61" i="10" s="1"/>
  <c r="S60" i="10"/>
  <c r="A60" i="10" s="1"/>
  <c r="S59" i="10"/>
  <c r="A59" i="10" s="1"/>
  <c r="S58" i="10"/>
  <c r="A58" i="10" s="1"/>
  <c r="S57" i="10"/>
  <c r="A57" i="10" s="1"/>
  <c r="S56" i="10"/>
  <c r="A56" i="10" s="1"/>
  <c r="S55" i="10"/>
  <c r="A55" i="10" s="1"/>
  <c r="S54" i="10"/>
  <c r="A54" i="10" s="1"/>
  <c r="S53" i="10"/>
  <c r="A53" i="10"/>
  <c r="S52" i="10"/>
  <c r="A52" i="10" s="1"/>
  <c r="S51" i="10"/>
  <c r="A51" i="10" s="1"/>
  <c r="S50" i="10"/>
  <c r="A50" i="10" s="1"/>
  <c r="S49" i="10"/>
  <c r="A49" i="10" s="1"/>
  <c r="S48" i="10"/>
  <c r="A48" i="10" s="1"/>
  <c r="S47" i="10"/>
  <c r="A47" i="10" s="1"/>
  <c r="S46" i="10"/>
  <c r="A46" i="10" s="1"/>
  <c r="S45" i="10"/>
  <c r="A45" i="10" s="1"/>
  <c r="S44" i="10"/>
  <c r="A44" i="10" s="1"/>
  <c r="S43" i="10"/>
  <c r="A43" i="10" s="1"/>
  <c r="S42" i="10"/>
  <c r="A42" i="10" s="1"/>
  <c r="S41" i="10"/>
  <c r="A41" i="10" s="1"/>
  <c r="S40" i="10"/>
  <c r="A40" i="10" s="1"/>
  <c r="S39" i="10"/>
  <c r="A39" i="10" s="1"/>
  <c r="S38" i="10"/>
  <c r="A38" i="10" s="1"/>
  <c r="S37" i="10"/>
  <c r="A37" i="10" s="1"/>
  <c r="S36" i="10"/>
  <c r="A36" i="10" s="1"/>
  <c r="A5" i="10"/>
  <c r="A4" i="10"/>
  <c r="A3" i="10"/>
  <c r="A2" i="10"/>
  <c r="A1" i="10"/>
  <c r="A22" i="9"/>
  <c r="A21" i="9"/>
  <c r="A20" i="9"/>
  <c r="G7" i="9"/>
  <c r="D7" i="9"/>
  <c r="S37" i="8"/>
  <c r="A37" i="8" s="1"/>
  <c r="O80" i="8"/>
  <c r="O81" i="8"/>
  <c r="O79" i="8"/>
  <c r="S74" i="8"/>
  <c r="A74" i="8" s="1"/>
  <c r="S75" i="8"/>
  <c r="A75" i="8" s="1"/>
  <c r="S76" i="8"/>
  <c r="A76" i="8" s="1"/>
  <c r="S77" i="8"/>
  <c r="A77" i="8" s="1"/>
  <c r="A76" i="9"/>
  <c r="S68" i="9"/>
  <c r="A68" i="9" s="1"/>
  <c r="S67" i="9"/>
  <c r="A67" i="9" s="1"/>
  <c r="A79" i="9"/>
  <c r="A78" i="9"/>
  <c r="A77" i="9"/>
  <c r="S66" i="9"/>
  <c r="A66" i="9" s="1"/>
  <c r="S65" i="9"/>
  <c r="A65" i="9" s="1"/>
  <c r="S64" i="9"/>
  <c r="A64" i="9" s="1"/>
  <c r="S63" i="9"/>
  <c r="A63" i="9" s="1"/>
  <c r="S62" i="9"/>
  <c r="A62" i="9" s="1"/>
  <c r="S61" i="9"/>
  <c r="A61" i="9" s="1"/>
  <c r="S60" i="9"/>
  <c r="A60" i="9" s="1"/>
  <c r="S59" i="9"/>
  <c r="A59" i="9" s="1"/>
  <c r="S58" i="9"/>
  <c r="A58" i="9" s="1"/>
  <c r="S57" i="9"/>
  <c r="A57" i="9" s="1"/>
  <c r="S56" i="9"/>
  <c r="A56" i="9" s="1"/>
  <c r="S55" i="9"/>
  <c r="A55" i="9" s="1"/>
  <c r="S54" i="9"/>
  <c r="A54" i="9" s="1"/>
  <c r="S53" i="9"/>
  <c r="A53" i="9" s="1"/>
  <c r="S52" i="9"/>
  <c r="A52" i="9" s="1"/>
  <c r="S51" i="9"/>
  <c r="A51" i="9" s="1"/>
  <c r="A80" i="9"/>
  <c r="A75" i="9"/>
  <c r="A74" i="9"/>
  <c r="A73" i="9"/>
  <c r="S50" i="9"/>
  <c r="A50" i="9" s="1"/>
  <c r="S49" i="9"/>
  <c r="A49" i="9" s="1"/>
  <c r="S48" i="9"/>
  <c r="A48" i="9" s="1"/>
  <c r="S47" i="9"/>
  <c r="A47" i="9" s="1"/>
  <c r="S46" i="9"/>
  <c r="A46" i="9" s="1"/>
  <c r="S45" i="9"/>
  <c r="A45" i="9" s="1"/>
  <c r="S44" i="9"/>
  <c r="A44" i="9" s="1"/>
  <c r="S43" i="9"/>
  <c r="A43" i="9" s="1"/>
  <c r="S42" i="9"/>
  <c r="A42" i="9" s="1"/>
  <c r="S41" i="9"/>
  <c r="A41" i="9" s="1"/>
  <c r="S40" i="9"/>
  <c r="A40" i="9" s="1"/>
  <c r="S39" i="9"/>
  <c r="A39" i="9" s="1"/>
  <c r="S38" i="9"/>
  <c r="A38" i="9" s="1"/>
  <c r="S37" i="9"/>
  <c r="A37" i="9" s="1"/>
  <c r="S36" i="9"/>
  <c r="A36" i="9" s="1"/>
  <c r="S35" i="9"/>
  <c r="A35" i="9" s="1"/>
  <c r="S34" i="9"/>
  <c r="A34" i="9" s="1"/>
  <c r="S13" i="9"/>
  <c r="S18" i="9"/>
  <c r="A32" i="9" s="1"/>
  <c r="S17" i="9"/>
  <c r="S33" i="9"/>
  <c r="S32" i="9"/>
  <c r="S16" i="9"/>
  <c r="S15" i="9"/>
  <c r="A27" i="9" s="1"/>
  <c r="S30" i="9"/>
  <c r="S29" i="9"/>
  <c r="S14" i="9"/>
  <c r="A24" i="9" s="1"/>
  <c r="S31" i="9"/>
  <c r="S28" i="9"/>
  <c r="S27" i="9"/>
  <c r="S26" i="9"/>
  <c r="A16" i="9" s="1"/>
  <c r="S25" i="9"/>
  <c r="A15" i="9" s="1"/>
  <c r="S12" i="9"/>
  <c r="S11" i="9"/>
  <c r="A13" i="9" s="1"/>
  <c r="S10" i="9"/>
  <c r="S23" i="9"/>
  <c r="A11" i="9" s="1"/>
  <c r="S8" i="9"/>
  <c r="S24" i="9"/>
  <c r="S9" i="9"/>
  <c r="S7" i="9"/>
  <c r="A7" i="9" s="1"/>
  <c r="S6" i="9"/>
  <c r="A6" i="9" s="1"/>
  <c r="A5" i="9"/>
  <c r="A4" i="9"/>
  <c r="A3" i="9"/>
  <c r="A2" i="9"/>
  <c r="A1" i="9"/>
  <c r="A2" i="8"/>
  <c r="A3" i="8"/>
  <c r="A4" i="8"/>
  <c r="A5" i="8"/>
  <c r="A6" i="8"/>
  <c r="A49" i="8"/>
  <c r="A50" i="8"/>
  <c r="A51" i="8"/>
  <c r="A52" i="8"/>
  <c r="A69" i="8"/>
  <c r="A70" i="8"/>
  <c r="A71" i="8"/>
  <c r="A1" i="8"/>
  <c r="S7" i="8"/>
  <c r="A7" i="8" s="1"/>
  <c r="S8" i="8"/>
  <c r="A8" i="8" s="1"/>
  <c r="S9" i="8"/>
  <c r="A9" i="8" s="1"/>
  <c r="S10" i="8"/>
  <c r="A10" i="8" s="1"/>
  <c r="S11" i="8"/>
  <c r="A11" i="8" s="1"/>
  <c r="S12" i="8"/>
  <c r="A12" i="8" s="1"/>
  <c r="S13" i="8"/>
  <c r="A13" i="8" s="1"/>
  <c r="S14" i="8"/>
  <c r="A14" i="8" s="1"/>
  <c r="S15" i="8"/>
  <c r="A15" i="8" s="1"/>
  <c r="S16" i="8"/>
  <c r="A16" i="8" s="1"/>
  <c r="S17" i="8"/>
  <c r="A17" i="8" s="1"/>
  <c r="S18" i="8"/>
  <c r="A18" i="8" s="1"/>
  <c r="S19" i="8"/>
  <c r="A19" i="8" s="1"/>
  <c r="S20" i="8"/>
  <c r="A20" i="8" s="1"/>
  <c r="S21" i="8"/>
  <c r="A21" i="8" s="1"/>
  <c r="S22" i="8"/>
  <c r="A22" i="8" s="1"/>
  <c r="S23" i="8"/>
  <c r="A23" i="8" s="1"/>
  <c r="S24" i="8"/>
  <c r="A24" i="8" s="1"/>
  <c r="S25" i="8"/>
  <c r="A25" i="8" s="1"/>
  <c r="S26" i="8"/>
  <c r="A26" i="8" s="1"/>
  <c r="S27" i="8"/>
  <c r="A27" i="8" s="1"/>
  <c r="S28" i="8"/>
  <c r="A28" i="8" s="1"/>
  <c r="S29" i="8"/>
  <c r="A29" i="8" s="1"/>
  <c r="S30" i="8"/>
  <c r="A30" i="8" s="1"/>
  <c r="S31" i="8"/>
  <c r="A31" i="8" s="1"/>
  <c r="S32" i="8"/>
  <c r="A32" i="8" s="1"/>
  <c r="S33" i="8"/>
  <c r="A33" i="8" s="1"/>
  <c r="S34" i="8"/>
  <c r="A34" i="8" s="1"/>
  <c r="S41" i="8"/>
  <c r="A41" i="8" s="1"/>
  <c r="S42" i="8"/>
  <c r="A42" i="8" s="1"/>
  <c r="S38" i="8"/>
  <c r="A38" i="8" s="1"/>
  <c r="S35" i="8"/>
  <c r="A35" i="8" s="1"/>
  <c r="S39" i="8"/>
  <c r="A39" i="8" s="1"/>
  <c r="S40" i="8"/>
  <c r="A40" i="8" s="1"/>
  <c r="S36" i="8"/>
  <c r="A36" i="8" s="1"/>
  <c r="S43" i="8"/>
  <c r="A43" i="8" s="1"/>
  <c r="S44" i="8"/>
  <c r="A44" i="8" s="1"/>
  <c r="S45" i="8"/>
  <c r="A45" i="8" s="1"/>
  <c r="S46" i="8"/>
  <c r="A46" i="8" s="1"/>
  <c r="S48" i="8"/>
  <c r="A48" i="8" s="1"/>
  <c r="S47" i="8"/>
  <c r="A47" i="8" s="1"/>
  <c r="S55" i="8"/>
  <c r="A55" i="8" s="1"/>
  <c r="S53" i="8"/>
  <c r="A53" i="8" s="1"/>
  <c r="S54" i="8"/>
  <c r="A54" i="8" s="1"/>
  <c r="S56" i="8"/>
  <c r="A56" i="8" s="1"/>
  <c r="S57" i="8"/>
  <c r="A57" i="8" s="1"/>
  <c r="S58" i="8"/>
  <c r="A58" i="8" s="1"/>
  <c r="S59" i="8"/>
  <c r="A59" i="8" s="1"/>
  <c r="S63" i="8"/>
  <c r="A63" i="8" s="1"/>
  <c r="S61" i="8"/>
  <c r="A61" i="8" s="1"/>
  <c r="S64" i="8"/>
  <c r="A64" i="8" s="1"/>
  <c r="S72" i="8"/>
  <c r="A72" i="8" s="1"/>
  <c r="S60" i="8"/>
  <c r="A60" i="8" s="1"/>
  <c r="S62" i="8"/>
  <c r="A62" i="8" s="1"/>
  <c r="S65" i="8"/>
  <c r="A65" i="8" s="1"/>
  <c r="S73" i="8"/>
  <c r="A73" i="8" s="1"/>
  <c r="S66" i="8"/>
  <c r="A66" i="8" s="1"/>
  <c r="S67" i="8"/>
  <c r="A67" i="8" s="1"/>
  <c r="S68" i="8"/>
  <c r="A68" i="8" s="1"/>
  <c r="A8" i="9" l="1"/>
  <c r="A12" i="9"/>
  <c r="A28" i="9"/>
  <c r="A33" i="9"/>
  <c r="A23" i="9"/>
  <c r="A31" i="9"/>
  <c r="A9" i="9"/>
  <c r="A17" i="9"/>
  <c r="A25" i="9"/>
  <c r="A29" i="9"/>
  <c r="A10" i="9"/>
  <c r="A14" i="9"/>
  <c r="A18" i="9"/>
  <c r="A26" i="9"/>
  <c r="A30" i="9"/>
  <c r="G8" i="9"/>
  <c r="G9" i="9"/>
  <c r="G16" i="9"/>
  <c r="G17" i="9" s="1"/>
  <c r="G18" i="9" s="1"/>
  <c r="G23" i="9" s="1"/>
  <c r="G24" i="9" s="1"/>
  <c r="G25" i="9" s="1"/>
  <c r="G26" i="9" s="1"/>
  <c r="G27" i="9" s="1"/>
  <c r="G28" i="9" s="1"/>
  <c r="G29" i="9" s="1"/>
  <c r="G30" i="9" s="1"/>
  <c r="G11" i="9"/>
  <c r="G12" i="9" s="1"/>
  <c r="G14" i="9"/>
  <c r="G33" i="9"/>
  <c r="D14" i="9"/>
  <c r="D15" i="9"/>
  <c r="D16" i="9"/>
  <c r="D17" i="9" s="1"/>
  <c r="D18" i="9" s="1"/>
  <c r="D23" i="9" s="1"/>
  <c r="D24" i="9" s="1"/>
  <c r="D25" i="9" s="1"/>
  <c r="D26" i="9" s="1"/>
  <c r="D27" i="9" s="1"/>
  <c r="D28" i="9" s="1"/>
  <c r="D29" i="9" s="1"/>
  <c r="D30" i="9" s="1"/>
  <c r="D31" i="9" s="1"/>
  <c r="D32" i="9" s="1"/>
  <c r="D33" i="9" s="1"/>
  <c r="D8" i="9"/>
  <c r="D9" i="9"/>
  <c r="D10" i="9"/>
  <c r="D11" i="9"/>
  <c r="D12" i="9" s="1"/>
</calcChain>
</file>

<file path=xl/sharedStrings.xml><?xml version="1.0" encoding="utf-8"?>
<sst xmlns="http://schemas.openxmlformats.org/spreadsheetml/2006/main" count="90269" uniqueCount="5395">
  <si>
    <t>Oracle's Vault</t>
  </si>
  <si>
    <t>神託者の大聖堂</t>
  </si>
  <si>
    <t>Cascading Cataracts</t>
  </si>
  <si>
    <t>大瀑布</t>
  </si>
  <si>
    <t>Sheltered Thicket</t>
  </si>
  <si>
    <t>隠れた茂み</t>
  </si>
  <si>
    <t>Scattered Groves</t>
  </si>
  <si>
    <t>まばらな木立ち</t>
  </si>
  <si>
    <t>Irrigated Farmland</t>
  </si>
  <si>
    <t>灌漑農地</t>
  </si>
  <si>
    <t>Fetid Pools</t>
  </si>
  <si>
    <t>異臭の池</t>
  </si>
  <si>
    <t>Canyon Slough</t>
  </si>
  <si>
    <t>泥濘の峡谷</t>
  </si>
  <si>
    <t>Rhonas's Monument</t>
  </si>
  <si>
    <t>ロナスの碑</t>
  </si>
  <si>
    <t>Oketra's Monument</t>
  </si>
  <si>
    <t>オケチラの碑</t>
  </si>
  <si>
    <t>Kefnet's Monument</t>
  </si>
  <si>
    <t>ケフネトの碑</t>
  </si>
  <si>
    <t>Hazoret's Monument</t>
  </si>
  <si>
    <t>ハゾレトの碑</t>
  </si>
  <si>
    <t>Bontu's Monument</t>
  </si>
  <si>
    <t>バントゥの碑</t>
  </si>
  <si>
    <t>Sunscorched Desert</t>
  </si>
  <si>
    <t>陽焼けした砂漠</t>
  </si>
  <si>
    <t>Painted Bluffs</t>
  </si>
  <si>
    <t>色彩の断崖</t>
  </si>
  <si>
    <t>Cradle of the Accursed</t>
  </si>
  <si>
    <t>呪われた者の揺り籠</t>
  </si>
  <si>
    <t>Honed Khopesh</t>
  </si>
  <si>
    <t>研ぎ澄まされたコペシュ</t>
  </si>
  <si>
    <t>Temmet, Vizier of Naktamun</t>
  </si>
  <si>
    <t>ナクタムンの侍臣、テムメト</t>
  </si>
  <si>
    <t>Neheb, the Worthy</t>
  </si>
  <si>
    <t>蓋世の英雄、ネヘブ</t>
  </si>
  <si>
    <t>Bounty of the Luxa</t>
  </si>
  <si>
    <t>ルクサの恵み</t>
  </si>
  <si>
    <t>Hapatra, Vizier of Poisons</t>
  </si>
  <si>
    <t>毒物の侍臣、ハパチラ</t>
  </si>
  <si>
    <t>Weaver of Currents</t>
  </si>
  <si>
    <t>水流織り</t>
  </si>
  <si>
    <t>Wayward Servant</t>
  </si>
  <si>
    <t>むら気な召使い</t>
  </si>
  <si>
    <t>Shadowstorm Vizier</t>
  </si>
  <si>
    <t>影嵐の侍臣</t>
  </si>
  <si>
    <t>Khenra Charioteer</t>
  </si>
  <si>
    <t>ケンラの戦車乗り</t>
  </si>
  <si>
    <t>Enigma Drake</t>
  </si>
  <si>
    <t>奇怪なドレイク</t>
  </si>
  <si>
    <t>Decimator Beetle</t>
  </si>
  <si>
    <t>潰滅甲虫</t>
  </si>
  <si>
    <t>Aven Wind Guide</t>
  </si>
  <si>
    <t>風案内のエイヴン</t>
  </si>
  <si>
    <t>Ahn-Crop Champion</t>
  </si>
  <si>
    <t>アン一門の勇者</t>
  </si>
  <si>
    <t>Sandwurm Convergence</t>
  </si>
  <si>
    <t>サンドワームの収斂</t>
  </si>
  <si>
    <t>Vizier of the Menagerie</t>
  </si>
  <si>
    <t>生類の侍臣</t>
  </si>
  <si>
    <t>Rhonas the Indomitable</t>
  </si>
  <si>
    <t>不屈の神ロナス</t>
  </si>
  <si>
    <t>Trial of Strength</t>
  </si>
  <si>
    <t>活力の試練</t>
  </si>
  <si>
    <t>Shefet Monitor</t>
  </si>
  <si>
    <t>シェフェトのオオトカゲ</t>
  </si>
  <si>
    <t>Prowling Serpopard</t>
  </si>
  <si>
    <t>うろつく蛇豹</t>
  </si>
  <si>
    <t>Honored Hydra</t>
  </si>
  <si>
    <t>名誉あるハイドラ</t>
  </si>
  <si>
    <t>Channeler Initiate</t>
  </si>
  <si>
    <t>媒介者の修練者</t>
  </si>
  <si>
    <t>Watchful Naga</t>
  </si>
  <si>
    <t>用心深いナーガ</t>
  </si>
  <si>
    <t>Exemplar of Strength</t>
  </si>
  <si>
    <t>活力の模範</t>
  </si>
  <si>
    <t>Gift of Paradise</t>
  </si>
  <si>
    <t>楽園の贈り物</t>
  </si>
  <si>
    <t>Cartouche of Strength</t>
  </si>
  <si>
    <t>活力のカルトーシュ</t>
  </si>
  <si>
    <t>Stinging Shot</t>
  </si>
  <si>
    <t>苦しめる一射</t>
  </si>
  <si>
    <t>Spidery Grasp</t>
  </si>
  <si>
    <t>蜘蛛の掌握</t>
  </si>
  <si>
    <t>Shed Weakness</t>
  </si>
  <si>
    <t>弱さからの脱皮</t>
  </si>
  <si>
    <t>Haze of Pollen</t>
  </si>
  <si>
    <t>花粉のもや</t>
  </si>
  <si>
    <t>Dissenter's Deliverance</t>
  </si>
  <si>
    <t>造反者の解放</t>
  </si>
  <si>
    <t>Naga Vitalist</t>
  </si>
  <si>
    <t>ナーガの生気論者</t>
  </si>
  <si>
    <t>Hooded Brawler</t>
  </si>
  <si>
    <t>頭巾の喧嘩屋</t>
  </si>
  <si>
    <t>Greater Sandwurm</t>
  </si>
  <si>
    <t>大いなるサンドワーム</t>
  </si>
  <si>
    <t>Giant Spider</t>
  </si>
  <si>
    <t>大蜘蛛</t>
  </si>
  <si>
    <t>Bitterblade Warrior</t>
  </si>
  <si>
    <t>苦刃の戦士</t>
  </si>
  <si>
    <t>Glorious End</t>
  </si>
  <si>
    <t>栄光の幕切れ</t>
  </si>
  <si>
    <t>Hazoret the Fervent</t>
  </si>
  <si>
    <t>熱烈の神ハゾレト</t>
  </si>
  <si>
    <t>Glorybringer</t>
  </si>
  <si>
    <t>栄光をもたらすもの</t>
  </si>
  <si>
    <t>Combat Celebrant</t>
  </si>
  <si>
    <t>戦闘の祝賀者</t>
  </si>
  <si>
    <t>Trial of Zeal</t>
  </si>
  <si>
    <t>激情の試練</t>
  </si>
  <si>
    <t>Hazoret's Favor</t>
  </si>
  <si>
    <t>ハゾレトの指名</t>
  </si>
  <si>
    <t>Sweltering Suns</t>
  </si>
  <si>
    <t>焼けつく双陽</t>
  </si>
  <si>
    <t>Deem Worthy</t>
  </si>
  <si>
    <t>蓋世の誉れ</t>
  </si>
  <si>
    <t>Heart-Piercer Manticore</t>
  </si>
  <si>
    <t>心臓貫きのマンティコア</t>
  </si>
  <si>
    <t>Limits of Solidarity</t>
  </si>
  <si>
    <t>結束の限界</t>
  </si>
  <si>
    <t>Consuming Fervor</t>
  </si>
  <si>
    <t>焼き尽くす熱情</t>
  </si>
  <si>
    <t>Flameblade Adept</t>
  </si>
  <si>
    <t>炎刃の達人</t>
  </si>
  <si>
    <t>Battlefield Scavenger</t>
  </si>
  <si>
    <t>戦場のゴミあさり</t>
  </si>
  <si>
    <t>Ahn-Crop Crasher</t>
  </si>
  <si>
    <t>アン一門の壊し屋</t>
  </si>
  <si>
    <t>Cartouche of Zeal</t>
  </si>
  <si>
    <t>激情のカルトーシュ</t>
  </si>
  <si>
    <t>Violent Impact</t>
  </si>
  <si>
    <t>暴力的な衝撃</t>
  </si>
  <si>
    <t>Pursue Glory</t>
  </si>
  <si>
    <t>栄光の探究</t>
  </si>
  <si>
    <t>Electrify</t>
  </si>
  <si>
    <t>感電</t>
  </si>
  <si>
    <t>Brute Strength</t>
  </si>
  <si>
    <t>凶暴な力</t>
  </si>
  <si>
    <t>Thresher Lizard</t>
  </si>
  <si>
    <t>オナガトカゲ</t>
  </si>
  <si>
    <t>Nimble-Blade Khenra</t>
  </si>
  <si>
    <t>捷刃のケンラ</t>
  </si>
  <si>
    <t>Nef-Crop Entangler</t>
  </si>
  <si>
    <t>ネフ一門の鉄球戦士</t>
  </si>
  <si>
    <t>Minotaur Sureshot</t>
  </si>
  <si>
    <t>ミノタウルスの名射手</t>
  </si>
  <si>
    <t>Manticore of the Gauntlet</t>
  </si>
  <si>
    <t>打擲場のマンティコア</t>
  </si>
  <si>
    <t>Emberhorn Minotaur</t>
  </si>
  <si>
    <t>燃えさし角のミノタウルス</t>
  </si>
  <si>
    <t>Desert Cerodon</t>
  </si>
  <si>
    <t>砂漠セロドン</t>
  </si>
  <si>
    <t>Bontu the Glorified</t>
  </si>
  <si>
    <t>栄光の神バントゥ</t>
  </si>
  <si>
    <t>Shadow of the Grave</t>
  </si>
  <si>
    <t>葬送の影</t>
  </si>
  <si>
    <t>Plague Belcher</t>
  </si>
  <si>
    <t>疫病吹き</t>
  </si>
  <si>
    <t>Dread Wanderer</t>
  </si>
  <si>
    <t>戦慄の放浪者</t>
  </si>
  <si>
    <t>Archfiend of Ifnir</t>
  </si>
  <si>
    <t>イフニルの魔神</t>
  </si>
  <si>
    <t>Trial of Ambition</t>
  </si>
  <si>
    <t>野望の試練</t>
  </si>
  <si>
    <t>Faith of the Devoted</t>
  </si>
  <si>
    <t>信者の確信</t>
  </si>
  <si>
    <t>Stir the Sands</t>
  </si>
  <si>
    <t>砂の撹拌</t>
  </si>
  <si>
    <t>Ruthless Sniper</t>
  </si>
  <si>
    <t>無情な狙撃手</t>
  </si>
  <si>
    <t>Lord of the Accursed</t>
  </si>
  <si>
    <t>呪われた者の王</t>
  </si>
  <si>
    <t>Gravedigger</t>
  </si>
  <si>
    <t>グレイブディガー</t>
  </si>
  <si>
    <t>Bone Picker</t>
  </si>
  <si>
    <t>ホネツツキ</t>
  </si>
  <si>
    <t>Cartouche of Ambition</t>
  </si>
  <si>
    <t>野望のカルトーシュ</t>
  </si>
  <si>
    <t>Wander in Death</t>
  </si>
  <si>
    <t>死後の放浪</t>
  </si>
  <si>
    <t>Unburden</t>
  </si>
  <si>
    <t>荷降ろし</t>
  </si>
  <si>
    <t>Supernatural Stamina</t>
  </si>
  <si>
    <t>超常的耐久力</t>
  </si>
  <si>
    <t>Painful Lesson</t>
  </si>
  <si>
    <t>痛ましい教訓</t>
  </si>
  <si>
    <t>Final Reward</t>
  </si>
  <si>
    <t>最後の報賞</t>
  </si>
  <si>
    <t>Soulstinger</t>
  </si>
  <si>
    <t>魂刺し</t>
  </si>
  <si>
    <t>Pitiless Vizier</t>
  </si>
  <si>
    <t>冷酷な侍臣</t>
  </si>
  <si>
    <t>Miasmic Mummy</t>
  </si>
  <si>
    <t>瘴気ミイラ</t>
  </si>
  <si>
    <t>Horror of the Broken Lands</t>
  </si>
  <si>
    <t>遺棄地の恐怖</t>
  </si>
  <si>
    <t>Festering Mummy</t>
  </si>
  <si>
    <t>ただれたミイラ</t>
  </si>
  <si>
    <t>Doomed Dissenter</t>
  </si>
  <si>
    <t>悪運尽きた造反者</t>
  </si>
  <si>
    <t>Vizier of Many Faces</t>
  </si>
  <si>
    <t>多面相の侍臣</t>
  </si>
  <si>
    <t>Kefnet the Mindful</t>
  </si>
  <si>
    <t>周到の神ケフネト</t>
  </si>
  <si>
    <t>Curator of Mysteries</t>
  </si>
  <si>
    <t>秘法の管理者</t>
  </si>
  <si>
    <t>Trial of Knowledge</t>
  </si>
  <si>
    <t>知識の試練</t>
  </si>
  <si>
    <t>New Perspectives</t>
  </si>
  <si>
    <t>新たな視点</t>
  </si>
  <si>
    <t>Drake Haven</t>
  </si>
  <si>
    <t>ドレイクの安息地</t>
  </si>
  <si>
    <t>Glyph Keeper</t>
  </si>
  <si>
    <t>象形の守り手</t>
  </si>
  <si>
    <t>Censor</t>
  </si>
  <si>
    <t>検閲</t>
  </si>
  <si>
    <t>Zenith Seeker</t>
  </si>
  <si>
    <t>天頂の探求者</t>
  </si>
  <si>
    <t>Vizier of Tumbling Sands</t>
  </si>
  <si>
    <t>砂時計の侍臣</t>
  </si>
  <si>
    <t>Labyrinth Guardian</t>
  </si>
  <si>
    <t>迷宮の守護者</t>
  </si>
  <si>
    <t>Cartouche of Knowledge</t>
  </si>
  <si>
    <t>知識のカルトーシュ</t>
  </si>
  <si>
    <t>Winds of Rebuke</t>
  </si>
  <si>
    <t>叱責の風</t>
  </si>
  <si>
    <t>Hieroglyphic Illumination</t>
  </si>
  <si>
    <t>ヒエログリフの輝き</t>
  </si>
  <si>
    <t>Floodwaters</t>
  </si>
  <si>
    <t>大水</t>
  </si>
  <si>
    <t>Essence Scatter</t>
  </si>
  <si>
    <t>本質の散乱</t>
  </si>
  <si>
    <t>Compelling Argument</t>
  </si>
  <si>
    <t>抗えない主張</t>
  </si>
  <si>
    <t>Cancel</t>
  </si>
  <si>
    <t>取り消し</t>
  </si>
  <si>
    <t>Tah-Crop Skirmisher</t>
  </si>
  <si>
    <t>ター一門の散兵</t>
  </si>
  <si>
    <t>Shimmerscale Drake</t>
  </si>
  <si>
    <t>微光鱗のドレイク</t>
  </si>
  <si>
    <t>Scribe of the Mindful</t>
  </si>
  <si>
    <t>周到の書記官</t>
  </si>
  <si>
    <t>Hekma Sentinels</t>
  </si>
  <si>
    <t>ヘクマの歩哨</t>
  </si>
  <si>
    <t>Aven Initiate</t>
  </si>
  <si>
    <t>エイヴンの修練者</t>
  </si>
  <si>
    <t>Anointed Procession</t>
  </si>
  <si>
    <t>選定された行進</t>
  </si>
  <si>
    <t>Oketra the True</t>
  </si>
  <si>
    <t>信義の神オケチラ</t>
  </si>
  <si>
    <t>Angel of Sanctions</t>
  </si>
  <si>
    <t>賞罰の天使</t>
  </si>
  <si>
    <t>Trial of Solidarity</t>
  </si>
  <si>
    <t>結束の試練</t>
  </si>
  <si>
    <t>Gideon's Intervention</t>
  </si>
  <si>
    <t>ギデオンの介入</t>
  </si>
  <si>
    <t>Approach of the Second Sun</t>
  </si>
  <si>
    <t>副陽の接近</t>
  </si>
  <si>
    <t>Regal Caracal</t>
  </si>
  <si>
    <t>威厳あるカラカル</t>
  </si>
  <si>
    <t>Aven Mindcensor</t>
  </si>
  <si>
    <t>エイヴンの思考検閲者</t>
  </si>
  <si>
    <t>Cast Out</t>
  </si>
  <si>
    <t>排斥</t>
  </si>
  <si>
    <t>Renewed Faith</t>
  </si>
  <si>
    <t>新たな信仰</t>
  </si>
  <si>
    <t>Oketra's Attendant</t>
  </si>
  <si>
    <t>オケチラの従者</t>
  </si>
  <si>
    <t>Devoted Crop-Mate</t>
  </si>
  <si>
    <t>献身的な門友</t>
  </si>
  <si>
    <t>Cartouche of Solidarity</t>
  </si>
  <si>
    <t>結束のカルトーシュ</t>
  </si>
  <si>
    <t>In Oketra's Name</t>
  </si>
  <si>
    <t>オケチラの名のもとに</t>
  </si>
  <si>
    <t>Forsake the Worldly</t>
  </si>
  <si>
    <t>俗物の放棄</t>
  </si>
  <si>
    <t>Djeru's Resolve</t>
  </si>
  <si>
    <t>デジェルの決意</t>
  </si>
  <si>
    <t>Winged Shepherd</t>
  </si>
  <si>
    <t>有翼の番人</t>
  </si>
  <si>
    <t>Unwavering Initiate</t>
  </si>
  <si>
    <t>断固たる修練者</t>
  </si>
  <si>
    <t>Those Who Serve</t>
  </si>
  <si>
    <t>仕える者たち</t>
  </si>
  <si>
    <t>Tah-Crop Elite</t>
  </si>
  <si>
    <t>ター一門の精鋭</t>
  </si>
  <si>
    <t>Sacred Cat</t>
  </si>
  <si>
    <t>聖なる猫</t>
  </si>
  <si>
    <t>Rhet-Crop Spearmaster</t>
  </si>
  <si>
    <t>レト一門の槍の達人</t>
  </si>
  <si>
    <t>Gust Walker</t>
  </si>
  <si>
    <t>突風歩き</t>
  </si>
  <si>
    <t>Binding Mummy</t>
  </si>
  <si>
    <t>束縛のミイラ</t>
  </si>
  <si>
    <t>Anointer Priest</t>
  </si>
  <si>
    <t>選定の司祭</t>
  </si>
  <si>
    <t>このサポートがボードにある間、あなたがコントロールする最初のクリーチャーは+8/+8の修正を受ける。そのクリーチャーが攻撃したとき、対戦相手はX点のダメージを受ける。Xは対戦相手の手札のカードの枚数に等しい。あなたはX点のライフを得る。Xはあなたの手札のカードの枚数に等しい。</t>
  </si>
  <si>
    <t>サポート</t>
  </si>
  <si>
    <t>Sword of War and Peace</t>
  </si>
  <si>
    <t>戦争と平和の剣</t>
  </si>
  <si>
    <t>MP</t>
  </si>
  <si>
    <t>無色</t>
  </si>
  <si>
    <t>このサポートがボードにある間、あなたがコントロールする最初のクリーチャーは+8/+8の修正を受ける。そのクリーチャーが攻撃したとき、あなたは6点のライフを得て、あなたがコントロールしていて破壊された最後のカードを手札に戻す。</t>
  </si>
  <si>
    <t>Sword of Light and Shadow</t>
  </si>
  <si>
    <t>光と影の剣</t>
  </si>
  <si>
    <t>このサポートがボードにある間、あなたがコントロールする最初のクリーチャーは+8/+8の修正を受ける。そのクリーチャーが攻撃したとき、あなたは対戦相手と、対戦相手がコントロールする各クリーチャーに2点のダメージを与え、カードを1枚引く。</t>
  </si>
  <si>
    <t>Sword of Fire and Ice</t>
  </si>
  <si>
    <t>火と氷の剣</t>
  </si>
  <si>
    <t>このサポートがボードにある間、あなたがコントロールする最初のクリーチャーは+8/+8の修正を受ける。そのクリーチャーが攻撃したとき、あなたは3個のジェムをあなたのプレインズウォーカーの色に変換する。</t>
  </si>
  <si>
    <t>Sword of Feast and Famine</t>
  </si>
  <si>
    <t>饗宴と飢餓の剣</t>
  </si>
  <si>
    <t>このサポートがボードにある間、あなたがコントロールする最初のクリーチャーは+8/+8の修正を受ける。そのクリーチャーが攻撃したとき、あなたは2/2の緑の狼・トークンを1体召喚して、3マナを得る。</t>
  </si>
  <si>
    <t>Sword of Body and Mind</t>
  </si>
  <si>
    <t>肉体と精神の剣</t>
  </si>
  <si>
    <t>あなたのターン開始時に、あなたがサポートを3個以上コントロールしている場合、あなたは5マナを得る。</t>
  </si>
  <si>
    <t>Mox Opal</t>
  </si>
  <si>
    <t>オパールのモックス</t>
  </si>
  <si>
    <t>対戦相手がカードを1枚引いた時、あなたはカードを1枚引く。</t>
  </si>
  <si>
    <t>Mind's Eye</t>
  </si>
  <si>
    <t>精神の眼</t>
  </si>
  <si>
    <t>このサポートが破壊されたとき、あなたの手札の最初のカードはいっぱいのマナを得る。</t>
  </si>
  <si>
    <t>Lotus Petal</t>
  </si>
  <si>
    <t>水蓮の花びら</t>
  </si>
  <si>
    <t>このサポートがボードにある間、あなたがコントロールする最初のクリーチャーは速攻を得る。&amp;br;あなたが「勇者の兜」と「魔力の篭手」をコントロールしている場合、あなたがコントロールする最初のクリーチャーは「ブロックされない」を得る。</t>
  </si>
  <si>
    <t>あなたが「勇者の兜」と「魔力の篭手」をコントロールしている場合、あなたがコントロールする最初のクリーチャーは「ブロックされない」を得る。</t>
  </si>
  <si>
    <t>このサポートがボードにある間、あなたがコントロールする最初のクリーチャーは速攻を得る。</t>
  </si>
  <si>
    <t>Lightning Greaves</t>
  </si>
  <si>
    <t>稲妻のすね当て</t>
  </si>
  <si>
    <t>このサポートがボードにある間、あなたがコントロールする最初のクリーチャーは+4/0の修正を受ける。&amp;br;あなたが「勇者の兜」と「稲妻のすね当て」をコントロールしている場合、あなたがコントロールする最初のクリーチャーは二段攻撃を得る。</t>
  </si>
  <si>
    <t>あなたが「勇者の兜」と「稲妻のすね当て」をコントロールしている場合、あなたがコントロールする最初のクリーチャーは二段攻撃を得る。</t>
  </si>
  <si>
    <t>このサポートがボードにある間、あなたがコントロールする最初のクリーチャーは+4/0の修正を受ける。</t>
  </si>
  <si>
    <t>Gauntlet of Power</t>
  </si>
  <si>
    <t>魔力の篭手</t>
  </si>
  <si>
    <t>このサポートがボードにある間、対戦相手の手札の各呪文のマナ・コストが5多くなる。</t>
  </si>
  <si>
    <t>Defense Grid</t>
  </si>
  <si>
    <t>防御の光網</t>
  </si>
  <si>
    <t>あなたのターン開始時に、あなたは3個のジェムをあなたのプレインズウォーカーの色に変換する。</t>
  </si>
  <si>
    <t>Chrome Mox</t>
  </si>
  <si>
    <t>金属モックス</t>
  </si>
  <si>
    <t>このサポートがボードにある間、あなたがコントロールする最初のクリーチャーは0/+4の修正を受ける。&amp;br;あなたが「魔力の篭手」と「稲妻のすね当て」をコントロールしている場合、あなたがコントロールする最初のクリーチャーは呪禁を得る。</t>
  </si>
  <si>
    <t>あなたが「魔力の篭手」と「稲妻のすね当て」をコントロールしている場合、あなたがコントロールする最初のクリーチャーは呪禁を得る。</t>
  </si>
  <si>
    <t>このサポートがボードにある間、あなたがコントロールする最初のクリーチャーは0/+4の修正を受ける。</t>
  </si>
  <si>
    <t>Champion's Helm</t>
  </si>
  <si>
    <t>勇者の兜</t>
  </si>
  <si>
    <t>対戦相手のターン開始時に、対戦相手はX点のダメージを受ける。Xは対戦相手の手札のカードの枚数の2倍に等しい。</t>
  </si>
  <si>
    <t>Black Vise</t>
  </si>
  <si>
    <t>黒の万力</t>
  </si>
  <si>
    <t>このクリーチャーが死亡したとき、あなたがコントロールする各クリーチャーは+4</t>
  </si>
  <si>
    <t>ワーム</t>
  </si>
  <si>
    <t>クリーチャー</t>
  </si>
  <si>
    <t>Wurmcoil Engine</t>
  </si>
  <si>
    <t>ワームとぐろエンジン</t>
  </si>
  <si>
    <t>このクリーチャーが戦場に出たか死亡したとき、対戦相手のプレインズウォーカーの色の各ジェムを破壊する。</t>
  </si>
  <si>
    <t>ゴーレム</t>
  </si>
  <si>
    <t>Sundering Titan</t>
  </si>
  <si>
    <t>隔離するタイタン</t>
  </si>
  <si>
    <t>-1の修正を受ける。</t>
  </si>
  <si>
    <t>このクリーチャーが戦場に出ている間、あなたのプレインズウォーカーがダメージを受ける場合、代わりにこのクリーチャーは-1</t>
  </si>
  <si>
    <t>天使</t>
  </si>
  <si>
    <t>Platinum Angel</t>
  </si>
  <si>
    <t>白金の天使</t>
  </si>
  <si>
    <t>飛行</t>
  </si>
  <si>
    <t>構築物</t>
  </si>
  <si>
    <t>飛行機械</t>
  </si>
  <si>
    <t>Ornithopter</t>
  </si>
  <si>
    <t>羽ばたき飛行機械</t>
  </si>
  <si>
    <t>サポートが破壊されたとき、このクリーチャーは+1/+1の修正を受ける。</t>
  </si>
  <si>
    <t>ビースト</t>
  </si>
  <si>
    <t>Arcbound Ravager</t>
  </si>
  <si>
    <t>電結の荒廃者</t>
  </si>
  <si>
    <t>Planar Bridge</t>
  </si>
  <si>
    <t>次元橋</t>
  </si>
  <si>
    <t>Gonti's Aether Heart</t>
  </si>
  <si>
    <t>ゴンティの霊気心臓</t>
  </si>
  <si>
    <t>Heart of Kiran</t>
  </si>
  <si>
    <t>キランの真意号</t>
  </si>
  <si>
    <t>Walking Ballista</t>
  </si>
  <si>
    <t>歩行バリスタ</t>
  </si>
  <si>
    <t>Peacewalker Colossus</t>
  </si>
  <si>
    <t>平和歩きの巨像</t>
  </si>
  <si>
    <t>Aethersphere Harvester</t>
  </si>
  <si>
    <t>霊気圏の収集艇</t>
  </si>
  <si>
    <t>Untethered Express</t>
  </si>
  <si>
    <t>暴走急行</t>
  </si>
  <si>
    <t>Treasure Keeper</t>
  </si>
  <si>
    <t>財宝の守り手</t>
  </si>
  <si>
    <t>Crackdown Construct</t>
  </si>
  <si>
    <t>弾圧する構築物</t>
  </si>
  <si>
    <t>Consulate Dreadnought</t>
  </si>
  <si>
    <t>領事府の弩級艦</t>
  </si>
  <si>
    <t>Oath of Ajani</t>
  </si>
  <si>
    <t>アジャニの誓い</t>
  </si>
  <si>
    <t>Rogue Refiner</t>
  </si>
  <si>
    <t>ならず者の精製屋</t>
  </si>
  <si>
    <t>Outland Boar</t>
  </si>
  <si>
    <t>辺境地の猪</t>
  </si>
  <si>
    <t>Maverick Thopterist</t>
  </si>
  <si>
    <t>異端の飛行機械職人</t>
  </si>
  <si>
    <t>Rishkar's Expertise</t>
  </si>
  <si>
    <t>リシュカーの巧技</t>
  </si>
  <si>
    <t>Rishkar, Peema Renegade</t>
  </si>
  <si>
    <t>ピーマの改革派、リシュカー</t>
  </si>
  <si>
    <t>Aetherwind Basker</t>
  </si>
  <si>
    <t>霊気風浴び</t>
  </si>
  <si>
    <t>Heroic Intervention</t>
  </si>
  <si>
    <t>英雄的介入</t>
  </si>
  <si>
    <t>Greenbelt Rampager</t>
  </si>
  <si>
    <t>緑地帯の暴れ者</t>
  </si>
  <si>
    <t>Peema Aether-Seer</t>
  </si>
  <si>
    <t>ピーマの霊気予見者</t>
  </si>
  <si>
    <t>Narnam Renegade</t>
  </si>
  <si>
    <t>ナーナムの改革派</t>
  </si>
  <si>
    <t>Hidden Herbalists</t>
  </si>
  <si>
    <t>隠れた薬草医</t>
  </si>
  <si>
    <t>Lightning Runner</t>
  </si>
  <si>
    <t>稲妻駆け</t>
  </si>
  <si>
    <t>Kari Zev, Skyship Raider</t>
  </si>
  <si>
    <t>航空船を強襲する者、カーリ・ゼヴ</t>
  </si>
  <si>
    <t>Release the Gremlins</t>
  </si>
  <si>
    <t>グレムリン解放</t>
  </si>
  <si>
    <t>Kari Zev's Expertise</t>
  </si>
  <si>
    <t>カーリ・ゼヴの巧技</t>
  </si>
  <si>
    <t>Freejam Regent</t>
  </si>
  <si>
    <t>無秩序街の主</t>
  </si>
  <si>
    <t>Gremlin Infestation</t>
  </si>
  <si>
    <t>グレムリンの侵入</t>
  </si>
  <si>
    <t>Hungry Flames</t>
  </si>
  <si>
    <t>飲み込む炎</t>
  </si>
  <si>
    <t>Reckless Racer</t>
  </si>
  <si>
    <t>無謀なレーサー</t>
  </si>
  <si>
    <t>Enraged Giant</t>
  </si>
  <si>
    <t>怒れる巨人</t>
  </si>
  <si>
    <t>Yahenni, Undying Partisan</t>
  </si>
  <si>
    <t>不死の援護者、ヤヘンニ</t>
  </si>
  <si>
    <t>Herald of Anguish</t>
  </si>
  <si>
    <t>艱苦の伝令</t>
  </si>
  <si>
    <t>Yahenni's Expertise</t>
  </si>
  <si>
    <t>ヤヘンニの巧技</t>
  </si>
  <si>
    <t>Battle at the Bridge</t>
  </si>
  <si>
    <t>橋上の戦い</t>
  </si>
  <si>
    <t>Glint-Sleeve Siphoner</t>
  </si>
  <si>
    <t>光袖会の収集者</t>
  </si>
  <si>
    <t>Gonti's Machinations</t>
  </si>
  <si>
    <t>ゴンティの策謀</t>
  </si>
  <si>
    <t>Sly Requisitioner</t>
  </si>
  <si>
    <t>枉惑な調達者</t>
  </si>
  <si>
    <t>Ironclad Revolutionary</t>
  </si>
  <si>
    <t>鉄覆いの革命家</t>
  </si>
  <si>
    <t>Gifted Aetherborn</t>
  </si>
  <si>
    <t>才気ある霊基体</t>
  </si>
  <si>
    <t>Mechanized Production</t>
  </si>
  <si>
    <t>機械化製法</t>
  </si>
  <si>
    <t>Baral, Chief of Compliance</t>
  </si>
  <si>
    <t>遵法長、バラル</t>
  </si>
  <si>
    <t>Aethertide Whale</t>
  </si>
  <si>
    <t>霊気海嘯の鯨</t>
  </si>
  <si>
    <t>Whir of Invention</t>
  </si>
  <si>
    <t>発明品の唸り</t>
  </si>
  <si>
    <t>Baral's Expertise</t>
  </si>
  <si>
    <t>バラルの巧技</t>
  </si>
  <si>
    <t>Quicksmith Spy</t>
  </si>
  <si>
    <t>速製職人のスパイ</t>
  </si>
  <si>
    <t>Wind-Kin Raiders</t>
  </si>
  <si>
    <t>風友会の強襲者</t>
  </si>
  <si>
    <t>Shielded Aether Thief</t>
  </si>
  <si>
    <t>守られた霊気泥棒</t>
  </si>
  <si>
    <t>Sram, Senior Edificer</t>
  </si>
  <si>
    <t>上級建設官、スラム</t>
  </si>
  <si>
    <t>Exquisite Archangel</t>
  </si>
  <si>
    <t>極上の大天使</t>
  </si>
  <si>
    <t>Aethergeode Miner</t>
  </si>
  <si>
    <t>霊気晶の鉱夫</t>
  </si>
  <si>
    <t>Sram's Expertise</t>
  </si>
  <si>
    <t>スラムの巧技</t>
  </si>
  <si>
    <t>Consulate Crackdown</t>
  </si>
  <si>
    <t>領事府の弾圧</t>
  </si>
  <si>
    <t>Solemn Recruit</t>
  </si>
  <si>
    <t>生真面目な補充兵</t>
  </si>
  <si>
    <t>Aerial Modification</t>
  </si>
  <si>
    <t>浮遊化改造</t>
  </si>
  <si>
    <t>Restoration Specialist</t>
  </si>
  <si>
    <t>修復専門家</t>
  </si>
  <si>
    <t>Airdrop Aeronauts</t>
  </si>
  <si>
    <t>急降下飛空士</t>
  </si>
  <si>
    <t>Aeronaut Admiral</t>
  </si>
  <si>
    <t>飛空士の提督</t>
  </si>
  <si>
    <t>Skysovereign, Consul Flagship</t>
  </si>
  <si>
    <t>領事の旗艦、スカイソブリン</t>
  </si>
  <si>
    <t>Metalwork Colossus</t>
  </si>
  <si>
    <t>金属製の巨像</t>
  </si>
  <si>
    <t>Dynavolt Tower</t>
  </si>
  <si>
    <t>電招の塔</t>
  </si>
  <si>
    <t>Aetherworks Marvel</t>
  </si>
  <si>
    <t>霊気池の驚異</t>
  </si>
  <si>
    <t>Smuggler's Copter</t>
  </si>
  <si>
    <t>密輸人の回転翼機</t>
  </si>
  <si>
    <t>Scrapheap Scrounger</t>
  </si>
  <si>
    <t>屑鉄場のたかり屋</t>
  </si>
  <si>
    <t>Panharmonicon</t>
  </si>
  <si>
    <t>パンハモニコン</t>
  </si>
  <si>
    <t>Multiform Wonder</t>
  </si>
  <si>
    <t>多用途な逸品</t>
  </si>
  <si>
    <t>Fleetwheel Cruiser</t>
  </si>
  <si>
    <t>高速警備車</t>
  </si>
  <si>
    <t>Electrostatic Pummeler</t>
  </si>
  <si>
    <t>静電気式打撃体</t>
  </si>
  <si>
    <t>Deadlock Trap</t>
  </si>
  <si>
    <t>行き詰まりの罠</t>
  </si>
  <si>
    <t>Cultivator's Caravan</t>
  </si>
  <si>
    <t>耕作者の荷馬車</t>
  </si>
  <si>
    <t>Bomat Courier</t>
  </si>
  <si>
    <t>ボーマットの急使</t>
  </si>
  <si>
    <t>Aetherflux Reservoir</t>
  </si>
  <si>
    <t>霊気貯蔵器</t>
  </si>
  <si>
    <t>Snare Thopter</t>
  </si>
  <si>
    <t>捕獲飛行機械</t>
  </si>
  <si>
    <t>Ovalchase Dragster</t>
  </si>
  <si>
    <t>楕円競走車</t>
  </si>
  <si>
    <t>Iron League Steed</t>
  </si>
  <si>
    <t>鉄華会の馬</t>
  </si>
  <si>
    <t>Filigree Familiar</t>
  </si>
  <si>
    <t>金線の使い魔</t>
  </si>
  <si>
    <t>Fabrication Module</t>
  </si>
  <si>
    <t>製造機構</t>
  </si>
  <si>
    <t>Demolition Stomper</t>
  </si>
  <si>
    <t>破砕踏歩機</t>
  </si>
  <si>
    <t>Decoction Module</t>
  </si>
  <si>
    <t>抽出機構</t>
  </si>
  <si>
    <t>Consulate Skygate</t>
  </si>
  <si>
    <t>領事府の空船口</t>
  </si>
  <si>
    <t>Bomat Bazaar Barge</t>
  </si>
  <si>
    <t>ボーマットのバザール船</t>
  </si>
  <si>
    <t>Ballista Charger</t>
  </si>
  <si>
    <t>バリスタ突撃車</t>
  </si>
  <si>
    <t>Aether Hub</t>
  </si>
  <si>
    <t>霊気拠点</t>
  </si>
  <si>
    <t>Weldfast Monitor</t>
  </si>
  <si>
    <t>速接会のオオトカゲ</t>
  </si>
  <si>
    <t>Sky Skiff</t>
  </si>
  <si>
    <t>航空艇</t>
  </si>
  <si>
    <t>Self-Assembler</t>
  </si>
  <si>
    <t>自己組立機械</t>
  </si>
  <si>
    <t>Renegade Freighter</t>
  </si>
  <si>
    <t>改革派の貨物車</t>
  </si>
  <si>
    <t>Prophetic Prism</t>
  </si>
  <si>
    <t>予言のプリズム</t>
  </si>
  <si>
    <t>Prakhata Pillar-Bug</t>
  </si>
  <si>
    <t>プラカタの柱行虫</t>
  </si>
  <si>
    <t>Narnam Cobra</t>
  </si>
  <si>
    <t>ナーナムのコブラ</t>
  </si>
  <si>
    <t>Dukhara Peafowl</t>
  </si>
  <si>
    <t>ダッカラの孔雀</t>
  </si>
  <si>
    <t>Bastion Mastodon</t>
  </si>
  <si>
    <t>砦のマストドン</t>
  </si>
  <si>
    <t>Aradara Express</t>
  </si>
  <si>
    <t>アラダラ急行</t>
  </si>
  <si>
    <t>Accomplished Automaton</t>
  </si>
  <si>
    <t>成し遂げた自動機械</t>
  </si>
  <si>
    <t>Rashmi, Eternities Crafter</t>
  </si>
  <si>
    <t>永遠の造り手、ラシュミ</t>
  </si>
  <si>
    <t>Kambal, Consul of Allocation</t>
  </si>
  <si>
    <t>配分の領事、カンバール</t>
  </si>
  <si>
    <t>Depala, Pilot Exemplar</t>
  </si>
  <si>
    <t>模範操縦士、デパラ</t>
  </si>
  <si>
    <t>Whirler Virtuoso</t>
  </si>
  <si>
    <t>つむじ風の巨匠</t>
  </si>
  <si>
    <t>Voltaic Brawler</t>
  </si>
  <si>
    <t>通電の喧嘩屋</t>
  </si>
  <si>
    <t>Veteran Motorist</t>
  </si>
  <si>
    <t>経験豊富な操縦者</t>
  </si>
  <si>
    <t>Unlicensed Disintegration</t>
  </si>
  <si>
    <t>無許可の分解</t>
  </si>
  <si>
    <t>Restoration Gearsmith</t>
  </si>
  <si>
    <t>機械修復職人</t>
  </si>
  <si>
    <t>Hazardous Conditions</t>
  </si>
  <si>
    <t>危険な状況</t>
  </si>
  <si>
    <t>Empyreal Voyager</t>
  </si>
  <si>
    <t>崇高な飛行士</t>
  </si>
  <si>
    <t>Contraband Kingpin</t>
  </si>
  <si>
    <t>禁制品の黒幕</t>
  </si>
  <si>
    <t>Cloudblazer</t>
  </si>
  <si>
    <t>雲先案内人</t>
  </si>
  <si>
    <t>Verdurous Gearhulk</t>
  </si>
  <si>
    <t>新緑の機械巨人</t>
  </si>
  <si>
    <t>Oviya Pashiri, Sage Lifecrafter</t>
  </si>
  <si>
    <t>造命の賢者、オビア・パースリー</t>
  </si>
  <si>
    <t>Bristling Hydra</t>
  </si>
  <si>
    <t>逆毛ハイドラ</t>
  </si>
  <si>
    <t>Architect of the Untamed</t>
  </si>
  <si>
    <t>獣性を築く者</t>
  </si>
  <si>
    <t>Wildest Dreams</t>
  </si>
  <si>
    <t>途方もない夢</t>
  </si>
  <si>
    <t>Servant of the Conduit</t>
  </si>
  <si>
    <t>導路の召使い</t>
  </si>
  <si>
    <t>Longtusk Cub</t>
  </si>
  <si>
    <t>牙長獣の仔</t>
  </si>
  <si>
    <t>Dubious Challenge</t>
  </si>
  <si>
    <t>怪しげな挑戦</t>
  </si>
  <si>
    <t>Cultivator of Blades</t>
  </si>
  <si>
    <t>刃の耕作者</t>
  </si>
  <si>
    <t>Arborback Stomper</t>
  </si>
  <si>
    <t>高木背の踏みつけ</t>
  </si>
  <si>
    <t>Nature's Way</t>
  </si>
  <si>
    <t>自然の流儀</t>
  </si>
  <si>
    <t>Ghirapur Guide</t>
  </si>
  <si>
    <t>ギラプールの案内人</t>
  </si>
  <si>
    <t>Fairgrounds Trumpeter</t>
  </si>
  <si>
    <t>博覧会場の吠え象</t>
  </si>
  <si>
    <t>Elegant Edgecrafters</t>
  </si>
  <si>
    <t>洗練された鍛刃士</t>
  </si>
  <si>
    <t>Durable Handicraft</t>
  </si>
  <si>
    <t>丈夫な手工品</t>
  </si>
  <si>
    <t>Creeping Mold</t>
  </si>
  <si>
    <t>忍び寄るカビ</t>
  </si>
  <si>
    <t>Blossoming Defense</t>
  </si>
  <si>
    <t>顕在的防御</t>
  </si>
  <si>
    <t>Armorcraft Judge</t>
  </si>
  <si>
    <t>鎧作りの審判者</t>
  </si>
  <si>
    <t>Wild Wanderer</t>
  </si>
  <si>
    <t>野生の放浪者</t>
  </si>
  <si>
    <t>Thriving Rhino</t>
  </si>
  <si>
    <t>亢進するサイ</t>
  </si>
  <si>
    <t>Sage of Shaila's Claim</t>
  </si>
  <si>
    <t>シャイラ専有地の賢者</t>
  </si>
  <si>
    <t>Riparian Tiger</t>
  </si>
  <si>
    <t>水辺の虎</t>
  </si>
  <si>
    <t>Peema Outrider</t>
  </si>
  <si>
    <t>ピーマの先導</t>
  </si>
  <si>
    <t>Ornamental Courage</t>
  </si>
  <si>
    <t>飾りの勇気</t>
  </si>
  <si>
    <t>Larger Than Life</t>
  </si>
  <si>
    <t>気宇壮大</t>
  </si>
  <si>
    <t>Kujar Seedsculptor</t>
  </si>
  <si>
    <t>クジャールの種子彫刻家</t>
  </si>
  <si>
    <t>Highspire Artisan</t>
  </si>
  <si>
    <t>高峰の職工</t>
  </si>
  <si>
    <t>Attune with Aether</t>
  </si>
  <si>
    <t>霊気との調和</t>
  </si>
  <si>
    <t>Appetite for the Unnatural</t>
  </si>
  <si>
    <t>人工物への興味</t>
  </si>
  <si>
    <t>Territorial Gorger</t>
  </si>
  <si>
    <t>縄張り持ちの大喰らい</t>
  </si>
  <si>
    <t>Pia Nalaar</t>
  </si>
  <si>
    <t>ピア・ナラー</t>
  </si>
  <si>
    <t>Combustible Gearhulk</t>
  </si>
  <si>
    <t>焼却の機械巨人</t>
  </si>
  <si>
    <t>Skyship Stalker</t>
  </si>
  <si>
    <t>航空船に忍び寄るもの</t>
  </si>
  <si>
    <t>Maulfist Doorbuster</t>
  </si>
  <si>
    <t>襲拳会の扉破り</t>
  </si>
  <si>
    <t>Madcap Experiment</t>
  </si>
  <si>
    <t>向こう見ずな実験</t>
  </si>
  <si>
    <t>Lathnu Hellion</t>
  </si>
  <si>
    <t>ラスヌーのヘリオン</t>
  </si>
  <si>
    <t>Harnessed Lightning</t>
  </si>
  <si>
    <t>蓄霊稲妻</t>
  </si>
  <si>
    <t>Fateful Showdown</t>
  </si>
  <si>
    <t>宿命の決着</t>
  </si>
  <si>
    <t>Start Your Engines</t>
  </si>
  <si>
    <t>エンジン始動</t>
  </si>
  <si>
    <t>Speedway Fanatic</t>
  </si>
  <si>
    <t>競走路の熱狂者</t>
  </si>
  <si>
    <t>Spark of Creativity</t>
  </si>
  <si>
    <t>独創の火花</t>
  </si>
  <si>
    <t>Quicksmith Genius</t>
  </si>
  <si>
    <t>天才速製職人</t>
  </si>
  <si>
    <t>Inventor's Apprentice</t>
  </si>
  <si>
    <t>発明者の見習い</t>
  </si>
  <si>
    <t>Incendiary Sabotage</t>
  </si>
  <si>
    <t>焼夷式破壊工作</t>
  </si>
  <si>
    <t>Furious Reprisal</t>
  </si>
  <si>
    <t>猛然たる報復</t>
  </si>
  <si>
    <t>Brazen Scourge</t>
  </si>
  <si>
    <t>真鍮の災い魔</t>
  </si>
  <si>
    <t>Aethertorch Renegade</t>
  </si>
  <si>
    <t>改革派の霊気砲手</t>
  </si>
  <si>
    <t>Thriving Grubs</t>
  </si>
  <si>
    <t>亢進する地虫</t>
  </si>
  <si>
    <t>Spontaneous Artist</t>
  </si>
  <si>
    <t>気ままな芸術家</t>
  </si>
  <si>
    <t>Spireside Infiltrator</t>
  </si>
  <si>
    <t>尖塔横の潜入者</t>
  </si>
  <si>
    <t>Salivating Gremlins</t>
  </si>
  <si>
    <t>垂涎グレムリン</t>
  </si>
  <si>
    <t>Ruinous Gremlin</t>
  </si>
  <si>
    <t>壊し屋グレムリン</t>
  </si>
  <si>
    <t>Renegade Tactics</t>
  </si>
  <si>
    <t>改革派の戦術</t>
  </si>
  <si>
    <t>Reckless Fireweaver</t>
  </si>
  <si>
    <t>無謀な炎織り</t>
  </si>
  <si>
    <t>Giant Spectacle</t>
  </si>
  <si>
    <t>巨人の光景</t>
  </si>
  <si>
    <t>Cathartic Reunion</t>
  </si>
  <si>
    <t>安堵の再会</t>
  </si>
  <si>
    <t>Built to Smash</t>
  </si>
  <si>
    <t>撃砕確約</t>
  </si>
  <si>
    <t>Syndicate Trafficker</t>
  </si>
  <si>
    <t>組織の密売人</t>
  </si>
  <si>
    <t>Noxious Gearhulk</t>
  </si>
  <si>
    <t>害悪の機械巨人</t>
  </si>
  <si>
    <t>Marionette Master</t>
  </si>
  <si>
    <t>マリオネットの達人</t>
  </si>
  <si>
    <t>Demon of Dark Schemes</t>
  </si>
  <si>
    <t>陰謀の悪魔</t>
  </si>
  <si>
    <t>Underhanded Designs</t>
  </si>
  <si>
    <t>奥の手</t>
  </si>
  <si>
    <t>Ovalchase Daredevil</t>
  </si>
  <si>
    <t>楕円競走の無謀者</t>
  </si>
  <si>
    <t>Midnight Oil</t>
  </si>
  <si>
    <t>夜更かし</t>
  </si>
  <si>
    <t>Lost Legacy</t>
  </si>
  <si>
    <t>失われた遺産</t>
  </si>
  <si>
    <t>Gonti, Lord of Luxury</t>
  </si>
  <si>
    <t>豪華の王、ゴンティ</t>
  </si>
  <si>
    <t>Eliminate the Competition</t>
  </si>
  <si>
    <t>競争排除</t>
  </si>
  <si>
    <t>Weaponcraft Enthusiast</t>
  </si>
  <si>
    <t>武器作り狂</t>
  </si>
  <si>
    <t>Morbid Curiosity</t>
  </si>
  <si>
    <t>病的な好奇心</t>
  </si>
  <si>
    <t>Make Obsolete</t>
  </si>
  <si>
    <t>陳腐化</t>
  </si>
  <si>
    <t>Fretwork Colony</t>
  </si>
  <si>
    <t>透彫虫の群棲</t>
  </si>
  <si>
    <t>Essence Extraction</t>
  </si>
  <si>
    <t>本質の摘出</t>
  </si>
  <si>
    <t>Aetherborn Marauder</t>
  </si>
  <si>
    <t>霊基体の匪賊</t>
  </si>
  <si>
    <t>Tidy Conclusion</t>
  </si>
  <si>
    <t>当然の結論</t>
  </si>
  <si>
    <t>Thriving Rats</t>
  </si>
  <si>
    <t>亢進するネズミ</t>
  </si>
  <si>
    <t>Rush of Vitality</t>
  </si>
  <si>
    <t>活力の奔出</t>
  </si>
  <si>
    <t>Night Market Lookout</t>
  </si>
  <si>
    <t>夜市の見張り</t>
  </si>
  <si>
    <t>Maulfist Squad</t>
  </si>
  <si>
    <t>襲拳会の部隊</t>
  </si>
  <si>
    <t>Live Fast</t>
  </si>
  <si>
    <t>放埒</t>
  </si>
  <si>
    <t>Lawless Broker</t>
  </si>
  <si>
    <t>不法仲買人</t>
  </si>
  <si>
    <t>Foundry Screecher</t>
  </si>
  <si>
    <t>鋳造所のコウモリ</t>
  </si>
  <si>
    <t>Dukhara Scavenger</t>
  </si>
  <si>
    <t>ダッカラのゴミあさり</t>
  </si>
  <si>
    <t>Die Young</t>
  </si>
  <si>
    <t>短命</t>
  </si>
  <si>
    <t>Ambitious Aetherborn</t>
  </si>
  <si>
    <t>霊基体の野心家</t>
  </si>
  <si>
    <t>Torrential Gearhulk</t>
  </si>
  <si>
    <t>奔流の機械巨人</t>
  </si>
  <si>
    <t>Padeem, Consul of Innovation</t>
  </si>
  <si>
    <t>発明の領事、パディーム</t>
  </si>
  <si>
    <t>Metallurgic Summonings</t>
  </si>
  <si>
    <t>機械医学的召喚</t>
  </si>
  <si>
    <t>Saheeli's Artistry</t>
  </si>
  <si>
    <t>サヒーリの芸術</t>
  </si>
  <si>
    <t>Paradoxical Outcome</t>
  </si>
  <si>
    <t>逆説的な結果</t>
  </si>
  <si>
    <t>Insidious Will</t>
  </si>
  <si>
    <t>腹黒い意志</t>
  </si>
  <si>
    <t>Era of Innovation</t>
  </si>
  <si>
    <t>革新の時代</t>
  </si>
  <si>
    <t>Confiscation Coup</t>
  </si>
  <si>
    <t>慮外な押収</t>
  </si>
  <si>
    <t>Aethersquall Ancient</t>
  </si>
  <si>
    <t>霊気烈風の古きもの</t>
  </si>
  <si>
    <t>Minister of Inquiries</t>
  </si>
  <si>
    <t>査問長官</t>
  </si>
  <si>
    <t>Long-Finned Skywhale</t>
  </si>
  <si>
    <t>ヒレナガ空鯨</t>
  </si>
  <si>
    <t>Janjeet Sentry</t>
  </si>
  <si>
    <t>ジャンジーの歩哨</t>
  </si>
  <si>
    <t>Glint-Nest Crane</t>
  </si>
  <si>
    <t>光り物集めの鶴</t>
  </si>
  <si>
    <t>Glimmer of Genius</t>
  </si>
  <si>
    <t>天才の片鱗</t>
  </si>
  <si>
    <t>Experimental Aviator</t>
  </si>
  <si>
    <t>試験飛行士</t>
  </si>
  <si>
    <t>Aether Meltdown</t>
  </si>
  <si>
    <t>霊気溶融</t>
  </si>
  <si>
    <t>Weldfast Wingsmith</t>
  </si>
  <si>
    <t>速接会の翼鍛冶</t>
  </si>
  <si>
    <t>Vedalken Blademaster</t>
  </si>
  <si>
    <t>ヴィダルケンの刃の達人</t>
  </si>
  <si>
    <t>Thriving Turtle</t>
  </si>
  <si>
    <t>亢進する亀</t>
  </si>
  <si>
    <t>Tezzeret's Ambition</t>
  </si>
  <si>
    <t>テゼレットの野望</t>
  </si>
  <si>
    <t>Revolutionary Rebuff</t>
  </si>
  <si>
    <t>革命的拒絶</t>
  </si>
  <si>
    <t>Nimble Innovator</t>
  </si>
  <si>
    <t>敏捷な革新者</t>
  </si>
  <si>
    <t>Hightide Hermit</t>
  </si>
  <si>
    <t>タカシオヤドカリ</t>
  </si>
  <si>
    <t>Gearseeker Serpent</t>
  </si>
  <si>
    <t>歯車襲いの海蛇</t>
  </si>
  <si>
    <t>Aether Tradewinds</t>
  </si>
  <si>
    <t>上天の貿易風</t>
  </si>
  <si>
    <t>Aether Theorist</t>
  </si>
  <si>
    <t>理論霊気学者</t>
  </si>
  <si>
    <t>Cataclysmic Gearhulk</t>
  </si>
  <si>
    <t>激変の機械巨人</t>
  </si>
  <si>
    <t>Angel of Invention</t>
  </si>
  <si>
    <t>発明の天使</t>
  </si>
  <si>
    <t>Aetherstorm Roc</t>
  </si>
  <si>
    <t>霊気嵐のロック</t>
  </si>
  <si>
    <t>Toolcraft Exemplar</t>
  </si>
  <si>
    <t>模範的な造り手</t>
  </si>
  <si>
    <t>Refurbish</t>
  </si>
  <si>
    <t>復元</t>
  </si>
  <si>
    <t>Master Trinketeer</t>
  </si>
  <si>
    <t>小物作りの達人</t>
  </si>
  <si>
    <t>Fumigate</t>
  </si>
  <si>
    <t>燻蒸</t>
  </si>
  <si>
    <t>Captured by the Consulate</t>
  </si>
  <si>
    <t>領事府による拘禁</t>
  </si>
  <si>
    <t>Authority of the Consuls</t>
  </si>
  <si>
    <t>領事の権限</t>
  </si>
  <si>
    <t>Visionary Augmenter</t>
  </si>
  <si>
    <t>先見的な増強者</t>
  </si>
  <si>
    <t>Skywhaler's Shot</t>
  </si>
  <si>
    <t>空鯨捕りの一撃</t>
  </si>
  <si>
    <t>Gearshift Ace</t>
  </si>
  <si>
    <t>変速の名手</t>
  </si>
  <si>
    <t>Consul's Shieldguard</t>
  </si>
  <si>
    <t>領事の盾護員</t>
  </si>
  <si>
    <t>Consulate Surveillance</t>
  </si>
  <si>
    <t>領事府の看視</t>
  </si>
  <si>
    <t>Aerial Responder</t>
  </si>
  <si>
    <t>空中対応員</t>
  </si>
  <si>
    <t>Thriving Ibex</t>
  </si>
  <si>
    <t>亢進するアイベックス</t>
  </si>
  <si>
    <t>Propeller Pioneer</t>
  </si>
  <si>
    <t>プロペラの先駆者</t>
  </si>
  <si>
    <t>Pressure Point</t>
  </si>
  <si>
    <t>圧点</t>
  </si>
  <si>
    <t>Ninth Bridge Patrol</t>
  </si>
  <si>
    <t>第九橋の巡回員</t>
  </si>
  <si>
    <t>Herald of the Fair</t>
  </si>
  <si>
    <t>博覧会の歓迎者</t>
  </si>
  <si>
    <t>Glint-Sleeve Artisan</t>
  </si>
  <si>
    <t>光袖会の職工</t>
  </si>
  <si>
    <t>Fragmentize</t>
  </si>
  <si>
    <t>断片化</t>
  </si>
  <si>
    <t>Eddytrail Hawk</t>
  </si>
  <si>
    <t>渦跡の鷹</t>
  </si>
  <si>
    <t>Built to Last</t>
  </si>
  <si>
    <t>永存確約</t>
  </si>
  <si>
    <t>Aviary Mechanic</t>
  </si>
  <si>
    <t>格納庫の整備士</t>
  </si>
  <si>
    <t>Ulrich, Uncontested Alpha</t>
  </si>
  <si>
    <t>揺るぎない頭目、ウルリッチ</t>
  </si>
  <si>
    <t>Howling Chorus</t>
  </si>
  <si>
    <t>多重吠え</t>
  </si>
  <si>
    <t>Fibrous Entangler</t>
  </si>
  <si>
    <t>繊維質の絡み屋</t>
  </si>
  <si>
    <t>Sinuous Predator</t>
  </si>
  <si>
    <t>しなやかな捕食者</t>
  </si>
  <si>
    <t>Hanweir, the Writhing Township</t>
  </si>
  <si>
    <t>のたうつ居住区、ハンウィアー</t>
  </si>
  <si>
    <t>Erupting Dreadwolf</t>
  </si>
  <si>
    <t>噴出する戦慄狼</t>
  </si>
  <si>
    <t>Conduit of Emrakul</t>
  </si>
  <si>
    <t>エムラクールの伝導者</t>
  </si>
  <si>
    <t>Abolisher of Bloodlines</t>
  </si>
  <si>
    <t>血統の撤廃者</t>
  </si>
  <si>
    <t>Chittering Host</t>
  </si>
  <si>
    <t>騒がしい徒党</t>
  </si>
  <si>
    <t>Voracious Reader</t>
  </si>
  <si>
    <t>貪欲な読書家</t>
  </si>
  <si>
    <t>Brisela, Voice of Nightmares</t>
  </si>
  <si>
    <t>悪夢の声、ブリセラ</t>
  </si>
  <si>
    <t>Extricator of Flesh</t>
  </si>
  <si>
    <t>肉体からの解放者</t>
  </si>
  <si>
    <t>It That Rides as One</t>
  </si>
  <si>
    <t>同体騎手</t>
  </si>
  <si>
    <t>Emrakul, the Promised End</t>
  </si>
  <si>
    <t>約束された終末、エムラクール</t>
  </si>
  <si>
    <t>Decimator of the Provinces</t>
  </si>
  <si>
    <t>州民を滅ぼすもの</t>
  </si>
  <si>
    <t>Distended Mindbender</t>
  </si>
  <si>
    <t>膨らんだ意識曲げ</t>
  </si>
  <si>
    <t>Elder Deep-Fiend</t>
  </si>
  <si>
    <t>老いたる深海鬼</t>
  </si>
  <si>
    <t>Eternal Scourge</t>
  </si>
  <si>
    <t>永遠の災い魔</t>
  </si>
  <si>
    <t>Vexing Scuttler</t>
  </si>
  <si>
    <t>厄介な船沈め</t>
  </si>
  <si>
    <t>Abundant Maw</t>
  </si>
  <si>
    <t>甚だしい大口</t>
  </si>
  <si>
    <t>Drownyard Behemoth</t>
  </si>
  <si>
    <t>溺墓のビヒモス</t>
  </si>
  <si>
    <t>Mockery of Nature</t>
  </si>
  <si>
    <t>自然もどき</t>
  </si>
  <si>
    <t>Lashweed Lurker</t>
  </si>
  <si>
    <t>絡み草の闇潜み</t>
  </si>
  <si>
    <t>Heron's Grace Champion</t>
  </si>
  <si>
    <t>優雅な鷺の勇者</t>
  </si>
  <si>
    <t>Ulrich of the Krallenhorde</t>
  </si>
  <si>
    <t>爪の群れのウルリッチ</t>
  </si>
  <si>
    <t>Grim Flayer</t>
  </si>
  <si>
    <t>残忍な剥ぎ取り</t>
  </si>
  <si>
    <t>Mournwillow</t>
  </si>
  <si>
    <t>嘆き細工</t>
  </si>
  <si>
    <t>Mercurial Geists</t>
  </si>
  <si>
    <t>気紛れな霊</t>
  </si>
  <si>
    <t>Gisa and Geralf</t>
  </si>
  <si>
    <t>ギサとゲラルフ</t>
  </si>
  <si>
    <t>Campaign of Vengeance</t>
  </si>
  <si>
    <t>復讐作戦</t>
  </si>
  <si>
    <t>Ishkanah, Grafwidow</t>
  </si>
  <si>
    <t>墓後家蜘蛛、イシュカナ</t>
  </si>
  <si>
    <t>Spirit of the Hunt</t>
  </si>
  <si>
    <t>狩りの精霊</t>
  </si>
  <si>
    <t>Emrakul's Evangel</t>
  </si>
  <si>
    <t>エムラクールの福音者</t>
  </si>
  <si>
    <t>Ulvenwald Observer</t>
  </si>
  <si>
    <t>ウルヴェンワルドの観察者</t>
  </si>
  <si>
    <t>Gnarlwood Dryad</t>
  </si>
  <si>
    <t>節くれ木のドライアド</t>
  </si>
  <si>
    <t>Shrill Howler</t>
  </si>
  <si>
    <t>けたたましく吠えるもの</t>
  </si>
  <si>
    <t>Tangleclaw Werewolf</t>
  </si>
  <si>
    <t>絡み爪の人狼</t>
  </si>
  <si>
    <t>Foul Emissary</t>
  </si>
  <si>
    <t>邪悪の使者</t>
  </si>
  <si>
    <t>Kessig Prowler</t>
  </si>
  <si>
    <t>ケッシグをうろつくもの</t>
  </si>
  <si>
    <t>Nahiri's Wrath</t>
  </si>
  <si>
    <t>ナヒリの怒り</t>
  </si>
  <si>
    <t>Mirrorwing Dragon</t>
  </si>
  <si>
    <t>鏡翼のドラゴン</t>
  </si>
  <si>
    <t>Hanweir Battlements</t>
  </si>
  <si>
    <t>ハンウィアーの要塞</t>
  </si>
  <si>
    <t>Hanweir Garrison</t>
  </si>
  <si>
    <t>ハンウィアー守備隊</t>
  </si>
  <si>
    <t>Bedlam Reveler</t>
  </si>
  <si>
    <t>騒乱の歓楽者</t>
  </si>
  <si>
    <t>Impetuous Devils</t>
  </si>
  <si>
    <t>性急な悪魔</t>
  </si>
  <si>
    <t>Assembled Alphas</t>
  </si>
  <si>
    <t>集合した頭目</t>
  </si>
  <si>
    <t>Smoldering Werewolf</t>
  </si>
  <si>
    <t>くすぶる狼男</t>
  </si>
  <si>
    <t>Shreds of Sanity</t>
  </si>
  <si>
    <t>正気の欠片</t>
  </si>
  <si>
    <t>Weaver of Lightning</t>
  </si>
  <si>
    <t>稲妻織り</t>
  </si>
  <si>
    <t>Furyblade Vampire</t>
  </si>
  <si>
    <t>怒り刃の吸血鬼</t>
  </si>
  <si>
    <t>Conduit of Storms</t>
  </si>
  <si>
    <t>嵐の伝導者</t>
  </si>
  <si>
    <t>Tree of Perdition</t>
  </si>
  <si>
    <t>地獄の樹</t>
  </si>
  <si>
    <t>Oath of Liliana</t>
  </si>
  <si>
    <t>リリアナの誓い</t>
  </si>
  <si>
    <t>Stromkirk Condemned</t>
  </si>
  <si>
    <t>流城の死刑囚</t>
  </si>
  <si>
    <t>Noosegraf Mob</t>
  </si>
  <si>
    <t>絞墓の群衆</t>
  </si>
  <si>
    <t>Voldaren Pariah</t>
  </si>
  <si>
    <t>ヴォルダーレンの下層民</t>
  </si>
  <si>
    <t>Ruthless Disposal</t>
  </si>
  <si>
    <t>無情な処分</t>
  </si>
  <si>
    <t>Graf Harvest</t>
  </si>
  <si>
    <t>墓の収穫</t>
  </si>
  <si>
    <t>Whispers of Emrakul</t>
  </si>
  <si>
    <t>エムラクールの囁き</t>
  </si>
  <si>
    <t>Midnight Scavengers</t>
  </si>
  <si>
    <t>夜深の死体あさり</t>
  </si>
  <si>
    <t>Graf Rats</t>
  </si>
  <si>
    <t>墓ネズミ</t>
  </si>
  <si>
    <t>Mind's Dilation</t>
  </si>
  <si>
    <t>意識の拡張</t>
  </si>
  <si>
    <t>Wharf Infiltrator</t>
  </si>
  <si>
    <t>波止場の潜入者</t>
  </si>
  <si>
    <t>Imprisoned in the Moon</t>
  </si>
  <si>
    <t>月への封印</t>
  </si>
  <si>
    <t>Niblis of Frost</t>
  </si>
  <si>
    <t>霜のニブリス</t>
  </si>
  <si>
    <t>Final Iteration</t>
  </si>
  <si>
    <t>繰り返しつくしたもの</t>
  </si>
  <si>
    <t>Docent of Perfection</t>
  </si>
  <si>
    <t>完成態の講師</t>
  </si>
  <si>
    <t>Nebelgast Herald</t>
  </si>
  <si>
    <t>ネベルガストの伝令</t>
  </si>
  <si>
    <t>Chilling Grasp</t>
  </si>
  <si>
    <t>冷たいわしづかみ</t>
  </si>
  <si>
    <t>Curious Homunculus</t>
  </si>
  <si>
    <t>詮索好きのホムンクルス</t>
  </si>
  <si>
    <t>Advanced Stitchwing</t>
  </si>
  <si>
    <t>改良された縫い翼</t>
  </si>
  <si>
    <t>Deploy the Gatewatch</t>
  </si>
  <si>
    <t>ゲートウォッチ配備</t>
  </si>
  <si>
    <t>Gisela, the Broken Blade</t>
  </si>
  <si>
    <t>折れた刃、ギセラ</t>
  </si>
  <si>
    <t>Bruna, the Fading Light</t>
  </si>
  <si>
    <t>消えゆく光、ブルーナ</t>
  </si>
  <si>
    <t>Selfless Spirit</t>
  </si>
  <si>
    <t>無私の霊魂</t>
  </si>
  <si>
    <t>Sanctifier of Souls</t>
  </si>
  <si>
    <t>魂の聖別者</t>
  </si>
  <si>
    <t>Thalia, Heretic Cathar</t>
  </si>
  <si>
    <t>異端聖戦士、サリア</t>
  </si>
  <si>
    <t>Extricator of Sin</t>
  </si>
  <si>
    <t>罪からの解放者</t>
  </si>
  <si>
    <t>Lone Rider</t>
  </si>
  <si>
    <t>単体騎手</t>
  </si>
  <si>
    <t>Subjugator Angel</t>
  </si>
  <si>
    <t>支配の天使</t>
  </si>
  <si>
    <t>Give No Ground</t>
  </si>
  <si>
    <t>一所懸命</t>
  </si>
  <si>
    <t>Ormendahl, Profane Prince</t>
  </si>
  <si>
    <t>不敬の皇子、オーメンダール</t>
  </si>
  <si>
    <t>Stonewing Antagonizer</t>
  </si>
  <si>
    <t>石翼の反目者</t>
  </si>
  <si>
    <t>Werewolf of Ancient Hunger</t>
  </si>
  <si>
    <t>古き飢えの人狼</t>
  </si>
  <si>
    <t>Lambholt Butcher</t>
  </si>
  <si>
    <t>ラムホルトの解体者</t>
  </si>
  <si>
    <t>Lone Wolf of the Natterknolls</t>
  </si>
  <si>
    <t>ナッターノールズの一匹狼</t>
  </si>
  <si>
    <t>Krallenhorde Howler</t>
  </si>
  <si>
    <t>爪の群れの咆哮者</t>
  </si>
  <si>
    <t>One of the Pack</t>
  </si>
  <si>
    <t>群れの一員</t>
  </si>
  <si>
    <t>Timber Shredder</t>
  </si>
  <si>
    <t>森林を切り裂くもの</t>
  </si>
  <si>
    <t>Vildin-Pack Alpha</t>
  </si>
  <si>
    <t>ヴィルディン群れの頭目</t>
  </si>
  <si>
    <t>Moonrise Intruder</t>
  </si>
  <si>
    <t>月の出の侵入者</t>
  </si>
  <si>
    <t>Flameheart Werewolf</t>
  </si>
  <si>
    <t>炎心の人狼</t>
  </si>
  <si>
    <t>Neck Breaker</t>
  </si>
  <si>
    <t>首折り</t>
  </si>
  <si>
    <t>Gatstaf Ravagers</t>
  </si>
  <si>
    <t>ガツタフの荒廃者</t>
  </si>
  <si>
    <t>Branded Howler</t>
  </si>
  <si>
    <t>焼き印の咆哮者</t>
  </si>
  <si>
    <t>Insidious Mist</t>
  </si>
  <si>
    <t>陰湿な霧</t>
  </si>
  <si>
    <t>Demon-Possessed Witch</t>
  </si>
  <si>
    <t>悪魔憑きの魔女</t>
  </si>
  <si>
    <t>Heir to the Night</t>
  </si>
  <si>
    <t>夜陰の後継者</t>
  </si>
  <si>
    <t>Awoken Horror</t>
  </si>
  <si>
    <t>目覚めた恐怖</t>
  </si>
  <si>
    <t>Persistent Nightmare</t>
  </si>
  <si>
    <t>絶え間ない悪夢</t>
  </si>
  <si>
    <t>Unimpeded Trespasser</t>
  </si>
  <si>
    <t>阻み難い侵入者</t>
  </si>
  <si>
    <t>Bearer of Overwhelming Truths</t>
  </si>
  <si>
    <t>禁断の真相を知る者</t>
  </si>
  <si>
    <t>Perfected Form</t>
  </si>
  <si>
    <t>完成態</t>
  </si>
  <si>
    <t>Avacyn, the Purifier</t>
  </si>
  <si>
    <t>浄化の天使、アヴァシン</t>
  </si>
  <si>
    <t>Westvale Cult Leader</t>
  </si>
  <si>
    <t>ウェストヴェイル教団の指導者</t>
  </si>
  <si>
    <t>Incited Rabble</t>
  </si>
  <si>
    <t>扇動された民衆</t>
  </si>
  <si>
    <t>Wayward Disciple</t>
  </si>
  <si>
    <t>むら気な信奉者</t>
  </si>
  <si>
    <t>Lunarch Inquisitors</t>
  </si>
  <si>
    <t>月皇の審問官</t>
  </si>
  <si>
    <t>Tamiyo's Journal</t>
  </si>
  <si>
    <t>タミヨウの日誌</t>
  </si>
  <si>
    <t>Drownyard Temple</t>
  </si>
  <si>
    <t>溺墓の寺院</t>
  </si>
  <si>
    <t>Corrupted Grafstone</t>
  </si>
  <si>
    <t>崩れた墓石</t>
  </si>
  <si>
    <t>Brain in a Jar</t>
  </si>
  <si>
    <t>瓶詰め脳</t>
  </si>
  <si>
    <t>Slayer's Plate</t>
  </si>
  <si>
    <t>処刑者の板金鎧</t>
  </si>
  <si>
    <t>Haunted Cloak</t>
  </si>
  <si>
    <t>憑依の外套</t>
  </si>
  <si>
    <t>Westvale Abbey</t>
  </si>
  <si>
    <t>ウェストヴェイルの修道院</t>
  </si>
  <si>
    <t>Port Town</t>
  </si>
  <si>
    <t>港町</t>
  </si>
  <si>
    <t>Neglected Heirloom</t>
  </si>
  <si>
    <t>忘れられていた家宝</t>
  </si>
  <si>
    <t>Magnifying Glass</t>
  </si>
  <si>
    <t>拡大鏡</t>
  </si>
  <si>
    <t>Game Trail</t>
  </si>
  <si>
    <t>獲物道</t>
  </si>
  <si>
    <t>Fortified Village</t>
  </si>
  <si>
    <t>要塞化した村</t>
  </si>
  <si>
    <t>Foreboding Ruins</t>
  </si>
  <si>
    <t>凶兆の廃墟</t>
  </si>
  <si>
    <t>Choked Estuary</t>
  </si>
  <si>
    <t>詰まった河口</t>
  </si>
  <si>
    <t>Thraben Gargoyle</t>
  </si>
  <si>
    <t>スレイベンのガーゴイル</t>
  </si>
  <si>
    <t>Runaway Carriage</t>
  </si>
  <si>
    <t>遁走する馬車</t>
  </si>
  <si>
    <t>Harvest Hand</t>
  </si>
  <si>
    <t>収穫の手</t>
  </si>
  <si>
    <t>Woodland Stream</t>
  </si>
  <si>
    <t>森林地の小川</t>
  </si>
  <si>
    <t>True-Faith Censer</t>
  </si>
  <si>
    <t>信条の香炉</t>
  </si>
  <si>
    <t>Stone Quarry</t>
  </si>
  <si>
    <t>採石場</t>
  </si>
  <si>
    <t>Highland Lake</t>
  </si>
  <si>
    <t>高地の湖</t>
  </si>
  <si>
    <t>Foul Orchard</t>
  </si>
  <si>
    <t>穢れた果樹園</t>
  </si>
  <si>
    <t>Forsaken Sanctuary</t>
  </si>
  <si>
    <t>放棄された聖域</t>
  </si>
  <si>
    <t>Explosive Apparatus</t>
  </si>
  <si>
    <t>爆発性の機器</t>
  </si>
  <si>
    <t>Skeleton Key</t>
  </si>
  <si>
    <t>合鍵</t>
  </si>
  <si>
    <t>Shard of Broken Glass</t>
  </si>
  <si>
    <t>ガラスの破片</t>
  </si>
  <si>
    <t>Murderer's Axe</t>
  </si>
  <si>
    <t>殺人者の斧</t>
  </si>
  <si>
    <t>Wild-Field Scarecrow</t>
  </si>
  <si>
    <t>荒原のカカシ</t>
  </si>
  <si>
    <t>Wicker Witch</t>
  </si>
  <si>
    <t>枝細工の魔女</t>
  </si>
  <si>
    <t>Epitaph Golem</t>
  </si>
  <si>
    <t>墓碑のゴーレム</t>
  </si>
  <si>
    <t>Sigarda, Heron's Grace</t>
  </si>
  <si>
    <t>優雅な鷺、シガルダ</t>
  </si>
  <si>
    <t>Olivia, Mobilized for War</t>
  </si>
  <si>
    <t>戦争に向かう者、オリヴィア</t>
  </si>
  <si>
    <t>Fevered Visions</t>
  </si>
  <si>
    <t>熱病の幻視</t>
  </si>
  <si>
    <t>Invocation of Saint Traft</t>
  </si>
  <si>
    <t>聖トラフトの祈祷</t>
  </si>
  <si>
    <t>Anguished Unmaking</t>
  </si>
  <si>
    <t>苦渋の破棄</t>
  </si>
  <si>
    <t>Altered Ego</t>
  </si>
  <si>
    <t>もう一人の自分</t>
  </si>
  <si>
    <t>Prized Amalgam</t>
  </si>
  <si>
    <t>秘蔵の縫合体</t>
  </si>
  <si>
    <t>Seasons Past</t>
  </si>
  <si>
    <t>過ぎ去った季節</t>
  </si>
  <si>
    <t>Ulvenwald Hydra</t>
  </si>
  <si>
    <t>ウルヴェンワルドのハイドラ</t>
  </si>
  <si>
    <t>Soul Swallower</t>
  </si>
  <si>
    <t>魂を飲み込むもの</t>
  </si>
  <si>
    <t>Cryptolith Rite</t>
  </si>
  <si>
    <t>謎の石の儀式</t>
  </si>
  <si>
    <t>Silverfur Partisan</t>
  </si>
  <si>
    <t>銀毛の援護者</t>
  </si>
  <si>
    <t>Sage of Ancient Lore</t>
  </si>
  <si>
    <t>古き知恵の賢者</t>
  </si>
  <si>
    <t>Inexorable Blob</t>
  </si>
  <si>
    <t>容赦無い泥塊</t>
  </si>
  <si>
    <t>Deathcap Cultivator</t>
  </si>
  <si>
    <t>死天狗茸の栽培者</t>
  </si>
  <si>
    <t>Weirding Wood</t>
  </si>
  <si>
    <t>奇妙な森</t>
  </si>
  <si>
    <t>Ulvenwald Mysteries</t>
  </si>
  <si>
    <t>ウルヴェンワルドの謎</t>
  </si>
  <si>
    <t>Howlpack Resurgence</t>
  </si>
  <si>
    <t>吠え群れの復活</t>
  </si>
  <si>
    <t>Veteran Cathar</t>
  </si>
  <si>
    <t>古参の聖戦士</t>
  </si>
  <si>
    <t>Obsessive Skinner</t>
  </si>
  <si>
    <t>偏執的な皮剥ぎ人</t>
  </si>
  <si>
    <t>Lambholt Pacifist</t>
  </si>
  <si>
    <t>ラムホルトの平和主義者</t>
  </si>
  <si>
    <t>Hermit of the Natterknolls</t>
  </si>
  <si>
    <t>ナッターノールズの隠遁者</t>
  </si>
  <si>
    <t>Gloomwidow</t>
  </si>
  <si>
    <t>鬱後家蜘蛛</t>
  </si>
  <si>
    <t>Duskwatch Recruiter</t>
  </si>
  <si>
    <t>薄暮見の徴募兵</t>
  </si>
  <si>
    <t>Briarbridge Patrol</t>
  </si>
  <si>
    <t>茨橋の巡回兵</t>
  </si>
  <si>
    <t>Vessel of Nascency</t>
  </si>
  <si>
    <t>発生の器</t>
  </si>
  <si>
    <t>Equestrian Skill</t>
  </si>
  <si>
    <t>乗馬術</t>
  </si>
  <si>
    <t>Root Out</t>
  </si>
  <si>
    <t>根から絶つ</t>
  </si>
  <si>
    <t>Might Beyond Reason</t>
  </si>
  <si>
    <t>道理を超えた力</t>
  </si>
  <si>
    <t>Aim High</t>
  </si>
  <si>
    <t>狙いは高く</t>
  </si>
  <si>
    <t>Watcher in the Web</t>
  </si>
  <si>
    <t>巣網から見張るもの</t>
  </si>
  <si>
    <t>Solitary Hunter</t>
  </si>
  <si>
    <t>孤独な狩人</t>
  </si>
  <si>
    <t>Quilled Wolf</t>
  </si>
  <si>
    <t>針毛の狼</t>
  </si>
  <si>
    <t>Moldgraf Scavenger</t>
  </si>
  <si>
    <t>黴墓のゴミあさり</t>
  </si>
  <si>
    <t>Kessig Dire Swine</t>
  </si>
  <si>
    <t>ケッシグの不吉な豚</t>
  </si>
  <si>
    <t>Intrepid Provisioner</t>
  </si>
  <si>
    <t>剛胆な補給兵</t>
  </si>
  <si>
    <t>Hinterland Logger</t>
  </si>
  <si>
    <t>内陸の木こり</t>
  </si>
  <si>
    <t>Byway Courier</t>
  </si>
  <si>
    <t>裏道の急使</t>
  </si>
  <si>
    <t>Harness the Storm</t>
  </si>
  <si>
    <t>嵐の活用</t>
  </si>
  <si>
    <t>Wolf of Devil's Breach</t>
  </si>
  <si>
    <t>悪魔の棲家の狼</t>
  </si>
  <si>
    <t>Geier Reach Bandit</t>
  </si>
  <si>
    <t>ガイアー岬の山賊</t>
  </si>
  <si>
    <t>Goldnight Castigator</t>
  </si>
  <si>
    <t>黄金夜の懲罰者</t>
  </si>
  <si>
    <t>Devil's Playground</t>
  </si>
  <si>
    <t>悪魔の遊び場</t>
  </si>
  <si>
    <t>Avacyn's Judgement</t>
  </si>
  <si>
    <t>アヴァシンの裁き</t>
  </si>
  <si>
    <t>Scourge Wolf</t>
  </si>
  <si>
    <t>災いの狼</t>
  </si>
  <si>
    <t>Flameblade Angel</t>
  </si>
  <si>
    <t>炎刃の天使</t>
  </si>
  <si>
    <t>Falkenrath Gorger</t>
  </si>
  <si>
    <t>ファルケンラスの過食者</t>
  </si>
  <si>
    <t>Stensia Masquerade</t>
  </si>
  <si>
    <t>ステンシア仮面舞踏会</t>
  </si>
  <si>
    <t>Malevolent Whispers</t>
  </si>
  <si>
    <t>邪悪な囁き</t>
  </si>
  <si>
    <t>Lightning Axe</t>
  </si>
  <si>
    <t>稲妻の斧</t>
  </si>
  <si>
    <t>Inner Struggle</t>
  </si>
  <si>
    <t>内面の葛藤</t>
  </si>
  <si>
    <t>Village Messenger</t>
  </si>
  <si>
    <t>村の伝書使</t>
  </si>
  <si>
    <t>Mad Prophet</t>
  </si>
  <si>
    <t>狂気の預言者</t>
  </si>
  <si>
    <t>Kessig Forgemaster</t>
  </si>
  <si>
    <t>ケッシグの鍛冶場主</t>
  </si>
  <si>
    <t>Gibbering Fiend</t>
  </si>
  <si>
    <t>つぶやく悪鬼</t>
  </si>
  <si>
    <t>Breakneck Rider</t>
  </si>
  <si>
    <t>首折れ道の乗り手</t>
  </si>
  <si>
    <t>Vessel of Volatility</t>
  </si>
  <si>
    <t>突沸の器</t>
  </si>
  <si>
    <t>Uncaged Fury</t>
  </si>
  <si>
    <t>放たれた怒り</t>
  </si>
  <si>
    <t>Tormenting Voice</t>
  </si>
  <si>
    <t>苦しめる声</t>
  </si>
  <si>
    <t>Senseless Rage</t>
  </si>
  <si>
    <t>無差別な怒り</t>
  </si>
  <si>
    <t>Rush of Adrenaline</t>
  </si>
  <si>
    <t>アドレナリン作用</t>
  </si>
  <si>
    <t>Dual Shot</t>
  </si>
  <si>
    <t>両手撃ち</t>
  </si>
  <si>
    <t>Sanguinary Mage</t>
  </si>
  <si>
    <t>苛虐な魔道士</t>
  </si>
  <si>
    <t>Pyre Hound</t>
  </si>
  <si>
    <t>火の猟犬</t>
  </si>
  <si>
    <t>Hulking Devil</t>
  </si>
  <si>
    <t>巨体の悪魔</t>
  </si>
  <si>
    <t>Gatstaf Arsonists</t>
  </si>
  <si>
    <t>ガツタフの放火魔</t>
  </si>
  <si>
    <t>Convicted Killer</t>
  </si>
  <si>
    <t>既決殺人犯</t>
  </si>
  <si>
    <t>Bloodmad Vampire</t>
  </si>
  <si>
    <t>血狂いの吸血鬼</t>
  </si>
  <si>
    <t>Behold the Beyond</t>
  </si>
  <si>
    <t>来世の警告</t>
  </si>
  <si>
    <t>Relentless Dead</t>
  </si>
  <si>
    <t>無情な死者</t>
  </si>
  <si>
    <t>Mindwrack Demon</t>
  </si>
  <si>
    <t>精神壊しの悪魔</t>
  </si>
  <si>
    <t>To the Slaughter</t>
  </si>
  <si>
    <t>餌食</t>
  </si>
  <si>
    <t>From Under the Floorboards</t>
  </si>
  <si>
    <t>床下から</t>
  </si>
  <si>
    <t>Ever After</t>
  </si>
  <si>
    <t>末永く</t>
  </si>
  <si>
    <t>Elusive Tormentor</t>
  </si>
  <si>
    <t>神出鬼没な拷問者</t>
  </si>
  <si>
    <t>Diregraf Colossus</t>
  </si>
  <si>
    <t>戦墓の巨人</t>
  </si>
  <si>
    <t>Creeping Dread</t>
  </si>
  <si>
    <t>忍び寄る驚怖</t>
  </si>
  <si>
    <t>Call the Bloodline</t>
  </si>
  <si>
    <t>血統の呼び出し</t>
  </si>
  <si>
    <t>Pale Rider of Trostad</t>
  </si>
  <si>
    <t>トロスタッドの死騎手</t>
  </si>
  <si>
    <t>Morkrut Necropod</t>
  </si>
  <si>
    <t>モークラッドの屍蛞蝓</t>
  </si>
  <si>
    <t>Kindly Stranger</t>
  </si>
  <si>
    <t>親切な余所者</t>
  </si>
  <si>
    <t>Indulgent Aristocrat</t>
  </si>
  <si>
    <t>甘やかす貴種</t>
  </si>
  <si>
    <t>Heir of Falkenrath</t>
  </si>
  <si>
    <t>ファルケンラスの後継者</t>
  </si>
  <si>
    <t>Ghoulsteed</t>
  </si>
  <si>
    <t>グール馬</t>
  </si>
  <si>
    <t>Accursed Witch</t>
  </si>
  <si>
    <t>呪われた魔女</t>
  </si>
  <si>
    <t>Throttle</t>
  </si>
  <si>
    <t>絞首</t>
  </si>
  <si>
    <t>Shamble Back</t>
  </si>
  <si>
    <t>よろめく帰還</t>
  </si>
  <si>
    <t>Macabre Waltz</t>
  </si>
  <si>
    <t>死の円舞曲</t>
  </si>
  <si>
    <t>Grotesque Mutation</t>
  </si>
  <si>
    <t>奇怪な突然変異</t>
  </si>
  <si>
    <t>Vampire Noble</t>
  </si>
  <si>
    <t>吸血貴族</t>
  </si>
  <si>
    <t>Twins of Maurer Estate</t>
  </si>
  <si>
    <t>マウアー地所の双子</t>
  </si>
  <si>
    <t>Sanitarium Skeleton</t>
  </si>
  <si>
    <t>療養所の骸骨</t>
  </si>
  <si>
    <t>Hound of the Farbogs</t>
  </si>
  <si>
    <t>遠沼の猟犬</t>
  </si>
  <si>
    <t>Ghoulcaller's Accomplice</t>
  </si>
  <si>
    <t>グール呼びの共犯者</t>
  </si>
  <si>
    <t>Farbog Revenant</t>
  </si>
  <si>
    <t>遠沼の亡霊</t>
  </si>
  <si>
    <t>Crow of Dark Tidings</t>
  </si>
  <si>
    <t>闇告げカラス</t>
  </si>
  <si>
    <t>Engulf the Shore</t>
  </si>
  <si>
    <t>岸の飲み込み</t>
  </si>
  <si>
    <t>Thing in the Ice</t>
  </si>
  <si>
    <t>氷の中の存在</t>
  </si>
  <si>
    <t>Startled Awake</t>
  </si>
  <si>
    <t>驚恐の目覚め</t>
  </si>
  <si>
    <t>Rattlechains</t>
  </si>
  <si>
    <t>鎖鳴らし</t>
  </si>
  <si>
    <t>Geralf's Masterpiece</t>
  </si>
  <si>
    <t>ゲラルフの傑作</t>
  </si>
  <si>
    <t>Welcome to the Fold</t>
  </si>
  <si>
    <t>教団の歓迎</t>
  </si>
  <si>
    <t>Nephalia Moondrakes</t>
  </si>
  <si>
    <t>ネファリアの月ドレイク</t>
  </si>
  <si>
    <t>Forgotten Creation</t>
  </si>
  <si>
    <t>忘れられた作品</t>
  </si>
  <si>
    <t>Trail of Evidence</t>
  </si>
  <si>
    <t>証拠の痕跡</t>
  </si>
  <si>
    <t>Ongoing Investigation</t>
  </si>
  <si>
    <t>継続する調査</t>
  </si>
  <si>
    <t>Rise from the Tides</t>
  </si>
  <si>
    <t>潮からの蘇生</t>
  </si>
  <si>
    <t>Pore Over the Pages</t>
  </si>
  <si>
    <t>熟読</t>
  </si>
  <si>
    <t>Broken Concentration</t>
  </si>
  <si>
    <t>集中破り</t>
  </si>
  <si>
    <t>Uninvited Geist</t>
  </si>
  <si>
    <t>招かれざる霊</t>
  </si>
  <si>
    <t>Stitchwing Skaab</t>
  </si>
  <si>
    <t>縫い翼のスカーブ</t>
  </si>
  <si>
    <t>Drunau Corpse Trawler</t>
  </si>
  <si>
    <t>ドルナウの死体あさり</t>
  </si>
  <si>
    <t>Daring Sleuth</t>
  </si>
  <si>
    <t>果敢な捜索者</t>
  </si>
  <si>
    <t>Aberrant Researcher</t>
  </si>
  <si>
    <t>逸脱した研究者</t>
  </si>
  <si>
    <t>Vessel of Paramnesia</t>
  </si>
  <si>
    <t>健忘の器</t>
  </si>
  <si>
    <t>Pieces of the Puzzle</t>
  </si>
  <si>
    <t>パズルの欠片</t>
  </si>
  <si>
    <t>Nagging Thoughts</t>
  </si>
  <si>
    <t>収まらぬ思い</t>
  </si>
  <si>
    <t>Just the Wind</t>
  </si>
  <si>
    <t>ただの風</t>
  </si>
  <si>
    <t>Gone Missing</t>
  </si>
  <si>
    <t>行方不明</t>
  </si>
  <si>
    <t>Ghostly Wings</t>
  </si>
  <si>
    <t>かそけき翼</t>
  </si>
  <si>
    <t>Catalog</t>
  </si>
  <si>
    <t>目録</t>
  </si>
  <si>
    <t>Stormrider Spirit</t>
  </si>
  <si>
    <t>嵐乗りの精霊</t>
  </si>
  <si>
    <t>Stitched Mangler</t>
  </si>
  <si>
    <t>縫合の刻み獣</t>
  </si>
  <si>
    <t>Silburlind Snapper</t>
  </si>
  <si>
    <t>シルブールリンドのカミツキガメ</t>
  </si>
  <si>
    <t>Seagraf Skaab</t>
  </si>
  <si>
    <t>海墓のスカーブ</t>
  </si>
  <si>
    <t>Lamplighter of Selhoff</t>
  </si>
  <si>
    <t>セルホフのランプ灯し</t>
  </si>
  <si>
    <t>Drownyard Explorers</t>
  </si>
  <si>
    <t>溺墓の探検者</t>
  </si>
  <si>
    <t>Descend upon the Sinful</t>
  </si>
  <si>
    <t>罪人への急襲</t>
  </si>
  <si>
    <t>Odric, Lunarch Marshal</t>
  </si>
  <si>
    <t>月皇の司令官、オドリック</t>
  </si>
  <si>
    <t>Archangel Avacyn</t>
  </si>
  <si>
    <t>大天使アヴァシン</t>
  </si>
  <si>
    <t>Angel of Deliverance</t>
  </si>
  <si>
    <t>救出の天使</t>
  </si>
  <si>
    <t>Always Watching</t>
  </si>
  <si>
    <t>永遠の見守り</t>
  </si>
  <si>
    <t>Declaration in Stone</t>
  </si>
  <si>
    <t>石の宣告</t>
  </si>
  <si>
    <t>Thalia's Lieutenant</t>
  </si>
  <si>
    <t>サリアの副官</t>
  </si>
  <si>
    <t>Hanweir Militia Captain</t>
  </si>
  <si>
    <t>ハンウィアーの民兵隊長</t>
  </si>
  <si>
    <t>Drogskol Cavalry</t>
  </si>
  <si>
    <t>ドラグスコルの騎兵</t>
  </si>
  <si>
    <t>Silverstrike</t>
  </si>
  <si>
    <t>銀の一撃</t>
  </si>
  <si>
    <t>Hope Against Hope</t>
  </si>
  <si>
    <t>死中に活</t>
  </si>
  <si>
    <t>Not Forgotten</t>
  </si>
  <si>
    <t>忘られじ</t>
  </si>
  <si>
    <t>Humble the Brute</t>
  </si>
  <si>
    <t>粗暴者の貶め</t>
  </si>
  <si>
    <t>Town Gossipmonger</t>
  </si>
  <si>
    <t>町のゴシップ屋</t>
  </si>
  <si>
    <t>Spectral Shepherd</t>
  </si>
  <si>
    <t>霊体の羊飼い</t>
  </si>
  <si>
    <t>Pious Evangel</t>
  </si>
  <si>
    <t>敬虔な福音者</t>
  </si>
  <si>
    <t>Paranoid Parish-Blade</t>
  </si>
  <si>
    <t>偏執的な教区刃</t>
  </si>
  <si>
    <t>Nearheath Chaplain</t>
  </si>
  <si>
    <t>近野の司祭</t>
  </si>
  <si>
    <t>Avacynian Missionaries</t>
  </si>
  <si>
    <t>アヴァシン教の宣教師</t>
  </si>
  <si>
    <t>Vessel of Ephemera</t>
  </si>
  <si>
    <t>刹那の器</t>
  </si>
  <si>
    <t>Survive the Night</t>
  </si>
  <si>
    <t>今夜を生き延びる</t>
  </si>
  <si>
    <t>Strength of Arms</t>
  </si>
  <si>
    <t>腕っぷし</t>
  </si>
  <si>
    <t>Ethereal Guidance</t>
  </si>
  <si>
    <t>天上からの導き</t>
  </si>
  <si>
    <t>Chaplain’s Blessing</t>
  </si>
  <si>
    <t>司祭の祈り</t>
  </si>
  <si>
    <t>Unruly Mob</t>
  </si>
  <si>
    <t>物騒な群衆</t>
  </si>
  <si>
    <t>Thraben Inspector</t>
  </si>
  <si>
    <t>スレイベンの検査官</t>
  </si>
  <si>
    <t>Stern Constable</t>
  </si>
  <si>
    <t>厳格な巡邏官</t>
  </si>
  <si>
    <t>Moorland Drifter</t>
  </si>
  <si>
    <t>ムーアランドの流れ者</t>
  </si>
  <si>
    <t>Militant Inquisitor</t>
  </si>
  <si>
    <t>戦闘的な審問官</t>
  </si>
  <si>
    <t>Inspiring Captain</t>
  </si>
  <si>
    <t>鼓舞する隊長</t>
  </si>
  <si>
    <t>Emissary of the Sleepless</t>
  </si>
  <si>
    <t>眠れぬ者の使者</t>
  </si>
  <si>
    <t>Dauntless Cathar</t>
  </si>
  <si>
    <t>不屈の聖戦士</t>
  </si>
  <si>
    <t>Apothecary Geist</t>
  </si>
  <si>
    <t>薬剤師の霊</t>
  </si>
  <si>
    <t>あなたがコントロールするクリーチャーが戦場に出たとき、それを強化し、その後このサポートを破壊する。&amp;br;あなたが呪文を唱えたとき、あなたの手札の最初の呪文のマナ・コストはかからなくなる。その後このサポートを破壊する。</t>
  </si>
  <si>
    <t>あなたが呪文を唱えたとき、あなたの手札の最初の呪文のマナ・コストはかからなくなる。その後このサポートを破壊する。</t>
  </si>
  <si>
    <t>あなたがコントロールするクリーチャーが戦場に出たとき、それを強化し、その後このサポートを破壊する。</t>
  </si>
  <si>
    <t>Mirrorpool</t>
  </si>
  <si>
    <t>鏡の池</t>
  </si>
  <si>
    <t>神話レア</t>
  </si>
  <si>
    <t>このクリーチャーが戦場に出たとき、あなたはカードを6枚引く。&amp;br;ジェム5個を起動する：あなたが手札でコントロールする各カードは1マナを得る。&amp;br;ジェム5個に罠をかける：対戦相手から5マナ吸収する。&amp;br;威迫</t>
  </si>
  <si>
    <t>ジェム5個を起動する：あなたが手札でコントロールする各カードは1マナを得る。</t>
  </si>
  <si>
    <t>このクリーチャーが戦場に出たとき、あなたはカードを6枚引く。</t>
  </si>
  <si>
    <t>エルドラージ</t>
  </si>
  <si>
    <t>Kozilek, the Great Distortion</t>
  </si>
  <si>
    <t>大いなる歪み、コジレック</t>
  </si>
  <si>
    <t>このサポートがボードにある間、あなたがコントロールする最初のクリーチャーは+1/0の修正を受け、攻撃するたび1/1のコー・同盟者・トークンを1体召喚する。</t>
  </si>
  <si>
    <t>Captain's Claws</t>
  </si>
  <si>
    <t>隊長の鉤爪</t>
  </si>
  <si>
    <t>レア</t>
  </si>
  <si>
    <t>対戦相手がこのクリーチャーに呪文を唱えたとき、対戦相手はカードを1枚捨てる。</t>
  </si>
  <si>
    <t>Reality Smasher</t>
  </si>
  <si>
    <t>現実を砕くもの</t>
  </si>
  <si>
    <t>このクリーチャーが破壊されたとき、あなたのライブラリーの次のカードを取ってくる。それは3マナを得る。</t>
  </si>
  <si>
    <t>Matter Reshaper</t>
  </si>
  <si>
    <t>作り変えるもの</t>
  </si>
  <si>
    <t>このサポートがボードにある間、あなたがコントロールする最初のクリーチャーは+1/+1の修正を受けるとともに速攻を得る。</t>
  </si>
  <si>
    <t>Strider Harness</t>
  </si>
  <si>
    <t>闊歩するものの装具</t>
  </si>
  <si>
    <t>アンコモン</t>
  </si>
  <si>
    <t>クリーチャー1体を対象とする。あなたのターン終了時まで、それに+3/-3の修正を与える。</t>
  </si>
  <si>
    <t>呪文</t>
  </si>
  <si>
    <t>Spatial Contortion</t>
  </si>
  <si>
    <t>次元の歪曲</t>
  </si>
  <si>
    <t>クリーチャー1体を対象とする。それは+2/+2の修正を受ける。</t>
  </si>
  <si>
    <t>Chitinous Cloak</t>
  </si>
  <si>
    <t>甲殻の外套</t>
  </si>
  <si>
    <t>このクリーチャーが戦場に出たとき、あなたが3個以上のサポートをコントロールしている場合、このクリーチャーは+3/+3の修正を受ける。</t>
  </si>
  <si>
    <t>Walker of the Wastes</t>
  </si>
  <si>
    <t>荒地を歩くもの</t>
  </si>
  <si>
    <t>あなたのターン開始時に、カードを1枚引く。</t>
  </si>
  <si>
    <t>ウィザード</t>
  </si>
  <si>
    <t>マーフォーク</t>
  </si>
  <si>
    <t>Jori En, Ruin Diver</t>
  </si>
  <si>
    <t>遺跡潜り、ジョリー・エン</t>
  </si>
  <si>
    <t>青赤</t>
  </si>
  <si>
    <t>ジェム2個を起動する：あなたがコントロールする最初のクリーチャーと、対戦相手がコントロールする最初のクリーチャーを破壊する。</t>
  </si>
  <si>
    <t>このクリーチャーが戦場に出たとき、あなたがコントロールする他の各クリーチャーは「このクリーチャーが破壊されたとき、あなたはこのクリーチャーのパワーに等しいライフを得る。」を得る。</t>
  </si>
  <si>
    <t>クレリック</t>
  </si>
  <si>
    <t>コー</t>
  </si>
  <si>
    <t>Ayli, Eternal Pilgrim</t>
  </si>
  <si>
    <t>永代巡礼者、アイリ</t>
  </si>
  <si>
    <t>白黒</t>
  </si>
  <si>
    <t>あなたのターン開始時に、1個のジェムを緑に、1個のジェムを赤に変換する。&amp;br;ジェム2個を起動する：あなたのターン終了時まで、あなたの他のクリーチャーはバーサーカーとトランプルを得る。</t>
  </si>
  <si>
    <t>ジェム2個を起動する：あなたのターン終了時まで、あなたの他のクリーチャーはバーサーカーとトランプルを得る。</t>
  </si>
  <si>
    <t>あなたのターン開始時に、1個のジェムを緑に、1個のジェムを赤に変換する。</t>
  </si>
  <si>
    <t>同盟者</t>
  </si>
  <si>
    <t>エルフ</t>
  </si>
  <si>
    <t>Mina and Denn, Wildborn</t>
  </si>
  <si>
    <t>野生生まれのミーナとデーン</t>
  </si>
  <si>
    <t>赤緑</t>
  </si>
  <si>
    <t>このクリーチャーが戦場に出たとき、最後に破壊されたクリーチャー2体をあなたの手札に戻す。</t>
  </si>
  <si>
    <t>ゾンビ</t>
  </si>
  <si>
    <t>Baloth Null</t>
  </si>
  <si>
    <t>ベイロスの虚身</t>
  </si>
  <si>
    <t>黒緑</t>
  </si>
  <si>
    <t>あなたが呪文を唱えたとき、あなたのターン終了時まで、このクリーチャーは+1/+1の修正を受ける。</t>
  </si>
  <si>
    <t>人間</t>
  </si>
  <si>
    <t>Stormchaser Mage</t>
  </si>
  <si>
    <t>嵐追いの魔道士</t>
  </si>
  <si>
    <t>あなたがライフを得たとき、対戦相手に1点のダメージを与える。</t>
  </si>
  <si>
    <t>戦士</t>
  </si>
  <si>
    <t>吸血鬼</t>
  </si>
  <si>
    <t>Cliffhaven Vampire</t>
  </si>
  <si>
    <t>岸壁安息所の吸血鬼</t>
  </si>
  <si>
    <t>ジェム2個を起動する：あなたのターン終了時まで、このクリーチャーは+1/+1の修正を受けるとともにトランプルとバーサーカーを得る。</t>
  </si>
  <si>
    <t>Relentless Hunter</t>
  </si>
  <si>
    <t>執拗な狩人</t>
  </si>
  <si>
    <t>あなたがコントロールする無色のクリーチャーが戦場に出たとき、対戦相手に1点のダメージを与える。</t>
  </si>
  <si>
    <t>ドローン</t>
  </si>
  <si>
    <t>Flayer Drone</t>
  </si>
  <si>
    <t>鞭打ちドローン</t>
  </si>
  <si>
    <t>黒赤</t>
  </si>
  <si>
    <t>ジェム1個を起動する：対戦相手が手札でコントロールする最後のカードを捨てる。</t>
  </si>
  <si>
    <t>Mindmelter</t>
  </si>
  <si>
    <t>精神溶かし</t>
  </si>
  <si>
    <t>青黒</t>
  </si>
  <si>
    <t>このクリーチャーが戦場に出たとき、対戦相手の手札が6枚以下の場合、クリーチャー1体を対象とし、それを対戦相手の手札に戻す。あなたの次のターン開始時まで、それのマナ・コストは300多くなる。</t>
  </si>
  <si>
    <t>Reflector Mage</t>
  </si>
  <si>
    <t>反射魔道士</t>
  </si>
  <si>
    <t>白青</t>
  </si>
  <si>
    <t>あなたが3個以上のジェムをマッチさせたとき、あなたは2マナを得る。&amp;br;あなたがコントロールするクリーチャーが戦場に出たとき、あなたはカードを1枚引く。</t>
  </si>
  <si>
    <t>あなたがコントロールするクリーチャーが戦場に出たとき、あなたはカードを1枚引く。</t>
  </si>
  <si>
    <t>あなたが3個以上のジェムをマッチさせたとき、あなたは2マナを得る。</t>
  </si>
  <si>
    <t>Zendikar Resurgent</t>
  </si>
  <si>
    <t>ゼンディカーの復興者</t>
  </si>
  <si>
    <t>緑</t>
  </si>
  <si>
    <t>あなたが5個以上のジェムをマッチさせたとき、このクリーチャーが戦場で破壊されたいた場合、それをあなたの手札に戻す。</t>
  </si>
  <si>
    <t>このクリーチャーが戦場に出たとき、対戦相手がコントロールする1個のサポートジェムと、その周りの5×5ブロックを破壊する。</t>
  </si>
  <si>
    <t>World Breaker</t>
  </si>
  <si>
    <t>世界を壊すもの</t>
  </si>
  <si>
    <t>このサポートが戦場に出たとき、あなたのライブラリーの次のカード4枚から1枚を取ってくる。それは6マナを得る。&amp;br;あなたが3個以上の緑ジェムをマッチさせたとき、あなたは2マナを得る。</t>
  </si>
  <si>
    <t>あなたが3個以上の緑ジェムをマッチさせたとき、あなたは2マナを得る。</t>
  </si>
  <si>
    <t>このサポートが戦場に出たとき、あなたのライブラリーの次のカード4枚から1枚を取ってくる。それは6マナを得る。</t>
  </si>
  <si>
    <t>Oath of Nissa</t>
  </si>
  <si>
    <t>ニッサの誓い</t>
  </si>
  <si>
    <t>ボードに8個以上の緑ジェムがある場合、このクリーチャーは+6/+6の修正を受ける。</t>
  </si>
  <si>
    <t>ドルイド</t>
  </si>
  <si>
    <t>Sylvan Advocate</t>
  </si>
  <si>
    <t>森の代言者</t>
  </si>
  <si>
    <t>このクリーチャーが戦場に出たとき、戦場に出ているあなたのコントロールする各クリーチャーは+2/+2の修正を受けるとともにバーサーカーを得る。</t>
  </si>
  <si>
    <t>騎士</t>
  </si>
  <si>
    <t>Gladehart Cavalry</t>
  </si>
  <si>
    <t>林鹿騎兵隊</t>
  </si>
  <si>
    <t>このクリーチャーが戦場で破壊されたとき、3/3の緑の狼・トークンを1体召喚する。</t>
  </si>
  <si>
    <t>エレメンタル</t>
  </si>
  <si>
    <t>Seed Guardian</t>
  </si>
  <si>
    <t>種子の守護者</t>
  </si>
  <si>
    <t>上陸：あなたのターン終了時まで、戦場に出ているあなたのコントロールする最初のクリーチャーは+3/+3の修正を受ける。</t>
  </si>
  <si>
    <t>このクリーチャーが戦場に出ている間、あなたがコントロールするすべての土地・エレメンタルは警戒を得る。</t>
  </si>
  <si>
    <t>Embodiment of Insight</t>
  </si>
  <si>
    <t>洞察の具象化</t>
  </si>
  <si>
    <t>ジェム2個を起動する：このクリーチャーのライフを完全に回復する。</t>
  </si>
  <si>
    <t>このクリーチャーが戦場に出たとき、「このクリーチャーが破壊されたとき、このクリーチャーのパワーの3倍のマナを得る。」を持つ1/1のエルドラージの末裔を2体召喚する。</t>
  </si>
  <si>
    <t>Birthing Hulk</t>
  </si>
  <si>
    <t>産み落とす巨体</t>
  </si>
  <si>
    <t>緑</t>
    <rPh sb="0" eb="1">
      <t>ミドリ</t>
    </rPh>
    <phoneticPr fontId="1"/>
  </si>
  <si>
    <t>あなたがコントロールするエルドラージ・クリーチャーが戦場に出たとき、この呪文をあなたの手札に戻す。</t>
  </si>
  <si>
    <t>対戦相手がコントロールする各クリーチャーに2点のダメージを与える。</t>
  </si>
  <si>
    <t>Kozilek's Return</t>
  </si>
  <si>
    <t>コジレックの帰還</t>
  </si>
  <si>
    <t>赤</t>
  </si>
  <si>
    <t>このクリーチャーが戦場に出たとき、対戦相手と、対戦相手がコントロールする各クリーチャーに6点のダメージを与える。</t>
  </si>
  <si>
    <t>あなたが呪文、サポート、またはクリーチャーを唱えたとき、あなたのターン終了時までこのクリーチャーのマナ・コストは1少なくなる。</t>
  </si>
  <si>
    <t>ドラゴン</t>
  </si>
  <si>
    <t>Tyrant of Valakut</t>
  </si>
  <si>
    <t>ヴァラクートの暴君</t>
  </si>
  <si>
    <t>このサポートが戦場に出たとき、プレインズウォーカー1体かクリーチャー1体を対象とし、それに5点のダメージを与える。&amp;br;あなたがコントロールするトークンでないクリーチャーかサポートが戦場に出たとき、対戦相手に2点のダメージを与える。</t>
  </si>
  <si>
    <t>あなたがコントロールするトークンでないクリーチャーかサポートが戦場に出たとき、対戦相手に2点のダメージを与える。</t>
  </si>
  <si>
    <t>このサポートが戦場に出たとき、プレインズウォーカー1体かクリーチャー1体を対象とし、それに5点のダメージを与える。</t>
  </si>
  <si>
    <t>Oath of Chandra</t>
  </si>
  <si>
    <t>チャンドラの誓い</t>
  </si>
  <si>
    <t>このクリーチャーが戦場に出たとき、あなたが最後に唱えた呪文をあなたの手札に戻し、6マナを得る。</t>
  </si>
  <si>
    <t>ゴブリン</t>
  </si>
  <si>
    <t>Goblin Dark-Dwellers</t>
  </si>
  <si>
    <t>ゴブリンの闇住まい</t>
  </si>
  <si>
    <t>あなたが呪文を唱えたとき、対戦相手に1点のダメージを与える。</t>
  </si>
  <si>
    <t>Pyromancer's Assault</t>
  </si>
  <si>
    <t>紅蓮術師の突撃</t>
  </si>
  <si>
    <t>クリーチャー1体かプレインズウォーカーを対象とし、それに5点のダメージを与え、対戦相手に5マナを与える。</t>
  </si>
  <si>
    <t>Devour in Flames</t>
  </si>
  <si>
    <t>食い荒らす炎</t>
  </si>
  <si>
    <t>あなたが呪文、サポート、またはクリーチャーを唱えたとき、あなたのターン終了時まで、この呪文のマナ・コストは1少なくなる。&amp;br;このクリーチャーが戦場に出たとき、あなたのターン終了時まで、あなたがコントロールする各クリーチャーは速攻を得るとともに+1/+0の修正を受ける。</t>
  </si>
  <si>
    <t>このクリーチャーが戦場に出たとき、あなたのターン終了時まで、あなたがコントロールする各クリーチャーは速攻を得るとともに+1/+0の修正を受ける。</t>
  </si>
  <si>
    <t>あなたが呪文、サポート、またはクリーチャーを唱えたとき、あなたのターン終了時まで、この呪文のマナ・コストは1少なくなる。</t>
  </si>
  <si>
    <t>Reckless Bushwhacker</t>
  </si>
  <si>
    <t>無謀な奇襲隊</t>
  </si>
  <si>
    <t>赤</t>
    <rPh sb="0" eb="1">
      <t>アカ</t>
    </rPh>
    <phoneticPr fontId="1"/>
  </si>
  <si>
    <t>ジェム3個を起動する：あなたがコントロールする最初のゾンビは-2/-2の修正を受け、このクリーチャーは+2/+2の修正を受ける。</t>
  </si>
  <si>
    <t>対戦相手がコントロールするクリーチャーが戦場で破壊されたとき、2/2のゾンビを1体召喚する。</t>
  </si>
  <si>
    <t>Kalitas, Traitor of Ghet</t>
  </si>
  <si>
    <t>ゲトの裏切り者、カリタス</t>
  </si>
  <si>
    <t>黒</t>
  </si>
  <si>
    <t>あなたのターン終了時に、嚥下3を行う。</t>
  </si>
  <si>
    <t>あなたのターン開始時に、ボードに1個以上の無色ジェムがある場合、各無色ジェムをあなたのプレインズウォーカーの色に変換し、5点のダメージを受ける。</t>
  </si>
  <si>
    <t>Inverter of Truth</t>
  </si>
  <si>
    <t>真実を覆すもの</t>
  </si>
  <si>
    <t>対戦相手のクリーチャーが少なくとも1体戦場に出ている場合、対戦相手がコントロールするクリーチャー1体を対象とし、それを破壊する。そうでない場合、対戦相手に10点のダメージを与える。&amp;br;対戦相手の手札が少なくとも2枚ある場合、対戦相手がコントロールする最後の2枚のカードを捨てる。そうでない場合、対戦相手に10点のダメージを与える。</t>
  </si>
  <si>
    <t>対戦相手の手札が少なくとも2枚ある場合、対戦相手がコントロールする最後の2枚のカードを捨てる。そうでない場合、対戦相手に10点のダメージを与える。</t>
  </si>
  <si>
    <t>対戦相手のクリーチャーが少なくとも1体戦場に出ている場合、対戦相手がコントロールするクリーチャー1体を対象とし、それを破壊する。そうでない場合、対戦相手に10点のダメージを与える。</t>
  </si>
  <si>
    <t>Remorseless Punishment</t>
  </si>
  <si>
    <t>無情な処罰</t>
  </si>
  <si>
    <t>ジェム3個を起動する：2/2のゾンビ・トークンを2体召喚する。</t>
  </si>
  <si>
    <t>Drana's Chosen</t>
  </si>
  <si>
    <t>ドラーナに選ばれし者</t>
  </si>
  <si>
    <t>クリーチャー1体を対象とし、それに「このクリーチャーが戦闘ダメージを与えたとき、あなたはこのクリーチャーが与えたダメージに等しい点数のダメージを受ける」と「ブロックされない｣を与える。</t>
  </si>
  <si>
    <t>Visions of Brutality</t>
  </si>
  <si>
    <t>粗暴な幻視</t>
  </si>
  <si>
    <t>あなたのターン開始時に、あなたのコントロールする無色のクリーチャーが2体以下の場合、あなたは2点のダメージを受ける。</t>
  </si>
  <si>
    <t>Reaver Drone</t>
  </si>
  <si>
    <t>搾取ドローン</t>
  </si>
  <si>
    <t>黒</t>
    <rPh sb="0" eb="1">
      <t>クロ</t>
    </rPh>
    <phoneticPr fontId="1"/>
  </si>
  <si>
    <t>あなたが呪文、サポート、またはクリーチャーを唱えたとき、あなたのターン終了時まで、この呪文のマナ・コストは1少なくなる。&amp;br;戦場の各クリーチャーをそのオーナーの手札に戻す。オーナーの手札に空きがない場合、それらのクリーチャーは破壊される。破壊を無効にする効果は無視する。&amp;br;到達とトランプルを持つ8/8のタコ・トークンを2体召喚する。</t>
  </si>
  <si>
    <t>到達とトランプルを持つ8/8のタコ・トークンを2体召喚する。</t>
  </si>
  <si>
    <t>戦場の各クリーチャーをそのオーナーの手札に戻す。オーナーの手札に空きがない場合、それらのクリーチャーは破壊される。破壊を無効にする効果は無視する。</t>
  </si>
  <si>
    <t>Crush of Tentacles</t>
  </si>
  <si>
    <t>押し潰す触手</t>
  </si>
  <si>
    <t>青</t>
  </si>
  <si>
    <t>このクリーチャーが戦場に出ている間、戦場に出ているあなたの各クリーチャーは呪禁を得る。</t>
  </si>
  <si>
    <t>スフィンクス</t>
  </si>
  <si>
    <t>Sphinx of the Final Word</t>
  </si>
  <si>
    <t>終止符のスフィンクス</t>
  </si>
  <si>
    <t>このサポートが戦場に出たとき、カードを2枚引く。&amp;br;あなたが呪文かサポートを唱えたとき、対戦相手から1マナを吸収する。</t>
  </si>
  <si>
    <t>あなたが呪文かサポートを唱えたとき、対戦相手から1マナを吸収する。</t>
  </si>
  <si>
    <t>このサポートが戦場に出たとき、カードを2枚引く。</t>
  </si>
  <si>
    <t>Oath of Jace</t>
  </si>
  <si>
    <t>ジェイスの誓い</t>
  </si>
  <si>
    <t>ジェム2個を起動する：あなたのターン終了時まで、あなたがコントロールする最初のクリーチャーはブロックされない。</t>
  </si>
  <si>
    <t>あなたがコントロールするクリーチャーが対戦相手にダメージを与えるたび、カードを1枚引く。</t>
  </si>
  <si>
    <t>Deepfathom Skulker</t>
  </si>
  <si>
    <t>深水潜み</t>
  </si>
  <si>
    <t>このクリーチャーが戦場で破壊されたとき、速攻を持つ1/1の島・トークンを3体召喚する。</t>
  </si>
  <si>
    <t>Cyclone Sire</t>
  </si>
  <si>
    <t>竜巻の種父</t>
  </si>
  <si>
    <t>青</t>
    <rPh sb="0" eb="1">
      <t>アオ</t>
    </rPh>
    <phoneticPr fontId="1"/>
  </si>
  <si>
    <t>再生4</t>
  </si>
  <si>
    <t>このクリーチャーが戦場に出たとき、あなたは10点のライフを得るとともに、対戦相手がクリーチャーを3体コントロールしている場合、飛行を持つ4/4の天使・トークンを2体召喚する。</t>
  </si>
  <si>
    <t>Linvala, the Preserver</t>
  </si>
  <si>
    <t>保護者、リンヴァーラ</t>
  </si>
  <si>
    <t>白</t>
  </si>
  <si>
    <t>このクリーチャーが戦場に出たとき、あなたのライブラリーのこのクリーチャー以外の最初の同盟者・クリーチャーを取ってくる。それのマナ・コストはかからなくなる。&amp;br;ジェム5個を起動する：あなたがコントロールする各クリーチャーは+1/+1の修正を受ける。</t>
  </si>
  <si>
    <t>ジェム5個を起動する：あなたがコントロールする各クリーチャーは+1/+1の修正を受ける。</t>
  </si>
  <si>
    <t>このクリーチャーが戦場に出たとき、あなたのライブラリーのこのクリーチャー以外の最初の同盟者・クリーチャーを取ってくる。それのマナ・コストはかからなくなる。</t>
  </si>
  <si>
    <t>General Tazri</t>
  </si>
  <si>
    <t>タズリ将軍</t>
  </si>
  <si>
    <t>このサポートが戦場に出たとき、1/1のコー・同盟者・トークンを4体召喚する。&amp;br;上陸、白：1/1のコー・同盟者・トークンを4体召喚する。</t>
  </si>
  <si>
    <t>上陸、白：1/1のコー・同盟者・トークンを4体召喚する。</t>
  </si>
  <si>
    <t>このサポートが戦場に出たとき、1/1のコー・同盟者・トークンを4体召喚する。</t>
  </si>
  <si>
    <t>Oath of Gideon</t>
  </si>
  <si>
    <t>ギデオンの誓い</t>
  </si>
  <si>
    <t>このクリーチャーが戦場に出ている間、あなたの各クリーチャーに+2/+2の修正とバーサーカーを与える。&amp;br;あなたがコントロールするクリーチャーが戦場で破壊されたとき、カードを1枚引く。</t>
  </si>
  <si>
    <t>あなたがコントロールするクリーチャーが戦場で破壊されたとき、カードを1枚引く。</t>
  </si>
  <si>
    <t>このクリーチャーが戦場に出ている間、あなたの各クリーチャーに+2/+2の修正とバーサーカーを与える。</t>
  </si>
  <si>
    <t>工匠</t>
  </si>
  <si>
    <t>Stone Haven Outfitter</t>
  </si>
  <si>
    <t>岩屋の装備役</t>
  </si>
  <si>
    <t>ジェム2個を起動する：あなたがコントロールする各クリーチャーは+1/+1の修正をうける。</t>
  </si>
  <si>
    <t>Munda's Vanguard</t>
  </si>
  <si>
    <t>ムンダの先兵</t>
  </si>
  <si>
    <t>あなたのターン終了時まで、あなたがコントロールする各クリーチャーは+1/+0の修正を受けるとともにバーサーカーとダメージ軽減を得る。</t>
  </si>
  <si>
    <t>Make a Stand</t>
  </si>
  <si>
    <t>抗戦</t>
  </si>
  <si>
    <t>クリーチャー1体を対象とする。それは+2/+2の修正を受けるとともに警戒を得る。</t>
  </si>
  <si>
    <t>Iona's Blessing</t>
  </si>
  <si>
    <t>イオナの祝福</t>
  </si>
  <si>
    <t>2/2の白の騎士・同盟者・トークンを2体召喚する。</t>
  </si>
  <si>
    <t>Allied Reinforcements</t>
  </si>
  <si>
    <t>同盟者の援軍</t>
  </si>
  <si>
    <t>対戦相手がジェムをマッチさせたとき、あなたは3マナを得る。</t>
  </si>
  <si>
    <t>Void Winnower</t>
  </si>
  <si>
    <t>虚空の選別者</t>
  </si>
  <si>
    <t>このクリーチャーが攻撃した時、対戦相手の得意な色の各ジェムを無色ジェムに変換する。</t>
  </si>
  <si>
    <t>Ulamog, the Ceaseless Hunger</t>
  </si>
  <si>
    <t>絶え間ない飢餓、ウラモグ</t>
  </si>
  <si>
    <t>このクリーチャーが戦場に出たとき、嚥下10を行い、昇華5をあなたのために行う。</t>
  </si>
  <si>
    <t>Oblivion Sower</t>
  </si>
  <si>
    <t>忘却蒔き</t>
  </si>
  <si>
    <t>このクリーチャーが攻撃した時、嚥下5を行う。</t>
  </si>
  <si>
    <t>Bane of Bala Ged</t>
  </si>
  <si>
    <t>バーラ・ゲドを滅ぼすもの</t>
  </si>
  <si>
    <t>あなたのターン開始時に、1個のジェムを青に、1個のジェムを黒に変換する。</t>
  </si>
  <si>
    <t>Sunken Hollow</t>
  </si>
  <si>
    <t>窪み渓谷</t>
  </si>
  <si>
    <t>あなたのターン開始時に、1個のジェムを赤に、1個のジェムを黒に変換する。</t>
  </si>
  <si>
    <t>Smoldering Marsh</t>
  </si>
  <si>
    <t>燻る湿地</t>
  </si>
  <si>
    <t>あなたのターン開始時に、3マナを得る。</t>
  </si>
  <si>
    <t>Shrine of the Forsaken Gods</t>
  </si>
  <si>
    <t>見捨てられた神々の神殿</t>
  </si>
  <si>
    <t>あなたのターン開始時に、1個のジェムを白に、1個のジェムを黒に変換する。</t>
  </si>
  <si>
    <t>Shambling Vent</t>
  </si>
  <si>
    <t>乱脈な気孔</t>
  </si>
  <si>
    <t>あなたのターン開始時に、あなたは1マナを得る。</t>
  </si>
  <si>
    <t>Sanctum of Ugin</t>
  </si>
  <si>
    <t>ウギンの聖域</t>
  </si>
  <si>
    <t>あなたのターン開始時に、1個のジェムを白に、1個のジェムを青に変換する。</t>
  </si>
  <si>
    <t>Prairie Stream</t>
  </si>
  <si>
    <t>大草原の川</t>
  </si>
  <si>
    <t>あなたのターン開始時に、1個のジェムを緑に、1個のジェムを青に変換する。</t>
  </si>
  <si>
    <t>Lumbering Falls</t>
  </si>
  <si>
    <t>伐採地の滝</t>
  </si>
  <si>
    <t>あなたのターン開始時に、1個のジェムを赤に、1個のジェムを緑に変換する。</t>
  </si>
  <si>
    <t>Cinder Glade</t>
  </si>
  <si>
    <t>燃えがらの林間地</t>
  </si>
  <si>
    <t>あなたのターン開始時に、1個のジェムを白に、1個のジェムを緑に変換する。</t>
  </si>
  <si>
    <t>Canopy Vista</t>
  </si>
  <si>
    <t>梢の眺望</t>
  </si>
  <si>
    <t>あなたがパワーが8以上の無色のクリーチャーを手札でコントロールしている場合、クリーチャー1体を対象とし、それを破壊する。</t>
  </si>
  <si>
    <t>Titan's Presence</t>
  </si>
  <si>
    <t>タイタンの存在</t>
  </si>
  <si>
    <t>あなたのターン終了時まで、あなたがコントロールする無色の各クリーチャーは、攻撃する代わりに、そのパワーをダメージとして対戦相手がコントロールする最初のクリーチャーに与える。</t>
  </si>
  <si>
    <t>Gruesome Slaughter</t>
  </si>
  <si>
    <t>陰惨な殺戮</t>
  </si>
  <si>
    <t>あなたの次のターン開始時まで、パワーが5以上の各クリーチャーは無効化される。</t>
  </si>
  <si>
    <t>Aligned Hedron Network</t>
  </si>
  <si>
    <t>連結面晶体構造</t>
  </si>
  <si>
    <t>覚醒15：このクリーチャーに+10/+10の修正を与える。</t>
  </si>
  <si>
    <t>Endless One</t>
  </si>
  <si>
    <t>果てしなきもの</t>
  </si>
  <si>
    <t>トランプル</t>
  </si>
  <si>
    <t>Eldrazi Devastator</t>
  </si>
  <si>
    <t>エルドラージの壊滅させるもの</t>
  </si>
  <si>
    <t>このクリーチャーが戦場に出たとき、10/10のエルドラージを1体召喚する。</t>
  </si>
  <si>
    <t>Desolation Twin</t>
  </si>
  <si>
    <t>荒廃の双子</t>
  </si>
  <si>
    <t>このクリーチャーが戦場に出たとき、あなたのライブラリーの最初の無色クリーチャーをライブラリーの一番上へ移動する。</t>
  </si>
  <si>
    <t>Conduit of Ruin</t>
  </si>
  <si>
    <t>破滅の伝導者</t>
  </si>
  <si>
    <t>このクリーチャーが戦場に出たとき、昇華2を行い、「このクリーチャーが破壊されたとき、このクリーチャーのパワーの3倍のマナを得る。」を持つ1/1のエルドラージの末裔を3体召喚する。</t>
  </si>
  <si>
    <t>昇華者</t>
  </si>
  <si>
    <t>Blight Herder</t>
  </si>
  <si>
    <t>荒廃を招くもの</t>
  </si>
  <si>
    <t>あなたのターンの開始時に、あなたは3マナを得る。</t>
  </si>
  <si>
    <t>Spawning Bed</t>
  </si>
  <si>
    <t>繁殖苗床</t>
  </si>
  <si>
    <t>ジェム1個を起動する：対戦相手がコントロールする最初のクリーチャーに1点のダメージを与え、あなたの次のターン開始時まで、それを無効化する。</t>
  </si>
  <si>
    <t>Pathway Arrows</t>
  </si>
  <si>
    <t>突き抜けの矢</t>
  </si>
  <si>
    <t>あなたのターン開始時に、2マナを得る。</t>
  </si>
  <si>
    <t>Hedron Archive</t>
  </si>
  <si>
    <t>面晶体の記録庫</t>
  </si>
  <si>
    <t>クリーチャー1体を対象とする。それに嚥下1と「あなたが攻撃したとき、あなたのターン終了時まで、そおれは+2/+2の修正を受ける。」を与える。</t>
  </si>
  <si>
    <t>Slab Hammer</t>
  </si>
  <si>
    <t>板岩の槌</t>
  </si>
  <si>
    <t>このクリーチャーが戦場に出たとき、昇華2を行う：このクリーチャーは+4/+4の修正を受ける。</t>
  </si>
  <si>
    <t>Ulamog's Despoiler</t>
  </si>
  <si>
    <t>ウラモグの強奪者</t>
  </si>
  <si>
    <t>Pilgrim's Eye</t>
  </si>
  <si>
    <t>巡礼者の目</t>
  </si>
  <si>
    <t>Deathless Behemoth</t>
  </si>
  <si>
    <t>不死のビヒモス</t>
  </si>
  <si>
    <t>バーサーカー</t>
  </si>
  <si>
    <t>Breaker of Armies</t>
  </si>
  <si>
    <t>軍団を破壊するもの</t>
  </si>
  <si>
    <t>このサポートが戦場に出たとき、クリーチャー1体を対象とする。あなたの次のターン開始時まで、それを無効化する。</t>
  </si>
  <si>
    <t>Skyline Cascade</t>
  </si>
  <si>
    <t>天空の滝</t>
  </si>
  <si>
    <t>コモン</t>
  </si>
  <si>
    <t>クリーチャー1体を対象とする。あなたの次のターン開始時まで、それに+1/+1の修正と警戒を与える。</t>
  </si>
  <si>
    <t>Sandstone Bridge</t>
  </si>
  <si>
    <t>砂岩の橋</t>
  </si>
  <si>
    <t>このサポートが戦場に出たとき、あなたがコントロールしていた最後に破壊されたクリーチャーをライブラリーの一番上に戻す。</t>
  </si>
  <si>
    <t>Mortuary Mire</t>
  </si>
  <si>
    <t>亡骸のぬかるみ</t>
  </si>
  <si>
    <t>あなたのターン開始時に、対戦相手が無色のクリーチャーをコントロールしている場合、あなたのターン終了時まで、あなたの最初のクリーチャーは+1/+1の修正を受け、接死とバーサーカーを得る。</t>
  </si>
  <si>
    <t>Hedron Blade</t>
  </si>
  <si>
    <t>面晶体の刃</t>
  </si>
  <si>
    <t>このサポートが戦場に出たとき、3個のジェムを緑に変換する。</t>
  </si>
  <si>
    <t>Fertile Thicket</t>
  </si>
  <si>
    <t>肥沃な茂み</t>
  </si>
  <si>
    <t>あなたのターン開始時に、1マナを得る。</t>
  </si>
  <si>
    <t>Ally Encampment</t>
  </si>
  <si>
    <t>同盟者の宿営地</t>
  </si>
  <si>
    <t>クリーチャー1体を対象とし、それを破壊して、嚥下3を行う。</t>
  </si>
  <si>
    <t>Scour from Existence</t>
  </si>
  <si>
    <t>存在の一掃</t>
  </si>
  <si>
    <t>このクリーチャーが戦場に出たとき、昇華1を行う：5点のライフを得る。</t>
  </si>
  <si>
    <t>Ruin Processor</t>
  </si>
  <si>
    <t>破滅の昇華者</t>
  </si>
  <si>
    <t>ジェム1個を起動する：2マナを得る。</t>
  </si>
  <si>
    <t>Kozilek's Channeler</t>
  </si>
  <si>
    <t>コジレックの媒介者</t>
  </si>
  <si>
    <t>あなたのライブラリーの最初のカードを取ってくる。それのマナ・コストはかからなくなる。</t>
  </si>
  <si>
    <t>Bring to Light</t>
  </si>
  <si>
    <t>白日の下に</t>
  </si>
  <si>
    <t>緑青</t>
  </si>
  <si>
    <t>どちらかのプレイヤーが上陸を発動させたとき、5/5のエレメンタルを1体召喚する。&amp;br;エレメンタル・クリーチャーが破壊されるたび、対戦相手に5点のダメージを与える。</t>
  </si>
  <si>
    <t>エレメンタル・クリーチャーが破壊されるたび、対戦相手に5点のダメージを与える。</t>
  </si>
  <si>
    <t>どちらかのプレイヤーが上陸を発動させたとき、5/5のエレメンタルを1体召喚する。</t>
  </si>
  <si>
    <t>Omnath, Locus of Rage</t>
  </si>
  <si>
    <t>怒りの座、オムナス</t>
  </si>
  <si>
    <t>対戦相手が上陸を発動させたとき、嚥下2を行い、カードを1枚引く。</t>
  </si>
  <si>
    <t>Sire of Stagnation</t>
  </si>
  <si>
    <t>淀みの種父</t>
  </si>
  <si>
    <t>このクリーチャーが攻撃したとき、これはあなたがコントロールする他の同盟者1体につき+2/+2の修正を受ける。</t>
  </si>
  <si>
    <t>Angelic Captain</t>
  </si>
  <si>
    <t>天使の隊長</t>
  </si>
  <si>
    <t>赤白</t>
  </si>
  <si>
    <t>あなたがコントロールするクリーチャーが破壊されるたび、あなたのターン終了時まで、対戦相手がコントロールする最初のクリーチャーは-2/-2の修正を受ける。</t>
  </si>
  <si>
    <t>このクリーチャーが戦場に出たとき、「このクリーチャーが破壊されたとき、このクリーチャーのパワーの3倍のマナを得る。」を持つ1/1のエルドラージの末裔を1体召喚する。</t>
  </si>
  <si>
    <t>Brood Butcher</t>
  </si>
  <si>
    <t>血統の解体者</t>
  </si>
  <si>
    <t>対戦相手の手札が5枚以下の場合、対戦相手がコントロールするクリーチャー1体を対象とし、それを対戦相手の手札に戻す。対戦相手に5点のダメージを与える。</t>
  </si>
  <si>
    <t>Brutal Expulsion</t>
  </si>
  <si>
    <t>粗暴な排除</t>
  </si>
  <si>
    <t>最後に破壊された同盟者・クリーチャー3対を戦場に戻す。</t>
  </si>
  <si>
    <t>March from the Tomb</t>
  </si>
  <si>
    <t>墓所からの行進</t>
  </si>
  <si>
    <t>このクリーチャーはあなたがコントロールするクリーチャーの数の+2に等しいパワーとタフネスの修正を受ける。&amp;br;このクリーチャーが攻撃した時、あなたが1体の同盟者をコントロールしている場合、あなたの次のターン開始時まで、このクリーチャーはトランプルを得る。&amp;br;このクリーチャーが攻撃した時、あなたが2体の同盟者をコントロールしている場合、あなたの次のターン開始時まで、このクリーチャーはトランプルと先制攻撃を得る。&amp;br;このクリーチャーが攻撃した時、あなたが3体の同盟者をコントロールしている場合、あなたの次のターン開始時まで、このクリーチャーはトランプル、先制攻撃、警戒を得る。</t>
  </si>
  <si>
    <t>このクリーチャーが攻撃した時、あなたが2体の同盟者をコントロールしている場合、あなたの次のターン開始時まで、このクリーチャーはトランプルと先制攻撃を得る。&amp;br;このクリーチャーが攻撃した時、あなたが3体の同盟者をコントロールしている場合、あなたの次のターン開始時まで、このクリーチャーはトランプル、先制攻撃、警戒を得る。</t>
  </si>
  <si>
    <t>このクリーチャーが攻撃した時、あなたが1体の同盟者をコントロールしている場合、あなたの次のターン開始時まで、このクリーチャーはトランプルを得る。</t>
  </si>
  <si>
    <t>このクリーチャーはあなたがコントロールするクリーチャーの数の+2に等しいパワーとタフネスの修正を受ける。</t>
  </si>
  <si>
    <t>兵士</t>
  </si>
  <si>
    <t>Veteran Warleader</t>
  </si>
  <si>
    <t>古参の戦導者</t>
  </si>
  <si>
    <t>緑白</t>
  </si>
  <si>
    <t>あなたのターン終了時に、無色のクリーチャーがあなたのコントロール下で戦場にない場合、このクリーチャーを手札に戻す。</t>
  </si>
  <si>
    <t>Dust Stalker</t>
  </si>
  <si>
    <t>塵の中を忍び寄るもの</t>
  </si>
  <si>
    <t>ジェム5個を起動する：カードを1枚引いて、あなたと対戦相手両方に嚥下1を行う。</t>
  </si>
  <si>
    <t>このクリーチャーがプレインズウォーカーにダメージを与えたとき、嚥下2を行う。</t>
  </si>
  <si>
    <t>Fathom Feeder</t>
  </si>
  <si>
    <t>深水の大喰らい</t>
  </si>
  <si>
    <t>あなたが呪文を唱えたとき、このクリーチャーに+3/+3の修正を与える。</t>
  </si>
  <si>
    <t>Noyan Dar, Roil Shaper</t>
  </si>
  <si>
    <t>乱動を刻む者、ノヤン・ダール</t>
  </si>
  <si>
    <t>収斂：このクリーチャーが戦場に出たとき、これは+X/+Xの修正を受ける。Xの値はあなたが収斂したマナに等しい。</t>
  </si>
  <si>
    <t>Skyrider Elf</t>
  </si>
  <si>
    <t>空乗りのエルフ</t>
  </si>
  <si>
    <t>結集：あなたのターン終了時まで、あなたの各クリーチャーは二段攻撃を得る。</t>
  </si>
  <si>
    <t>Resolute Blademaster</t>
  </si>
  <si>
    <t>毅然たる刃の達人</t>
  </si>
  <si>
    <t>あなたがコントロールするクリーチャーが破壊されたとき、カードを1枚引く。</t>
  </si>
  <si>
    <t>Catacomb Sifter</t>
  </si>
  <si>
    <t>地下墓地の選別者</t>
  </si>
  <si>
    <t>このクリーチャーが戦場にいる間、あなたがコントロールする無色の各カードのマナ・コストは1少なくなる。</t>
  </si>
  <si>
    <t>Herald of Kozilek</t>
  </si>
  <si>
    <t>コジレックの伝令</t>
  </si>
  <si>
    <t>あなたのターン開始時に、あなたは1点のライフを得て、対戦相手に1点のダメージを与える。</t>
  </si>
  <si>
    <t>Drana's Emissary</t>
  </si>
  <si>
    <t>ドラーナの使者</t>
  </si>
  <si>
    <t>結集：あなたは1マナを失い、1/1の植物・トークンを1体召喚する。</t>
  </si>
  <si>
    <t>Grovetender Druids</t>
  </si>
  <si>
    <t>林番のドルイド</t>
  </si>
  <si>
    <t>上陸：あなたのターン終了時まで、このクリーチャーは+2/+2の修正を受ける。</t>
  </si>
  <si>
    <t>Grove Rumbler</t>
  </si>
  <si>
    <t>林の喧騒者</t>
  </si>
  <si>
    <t>無色のクリーチャーが戦場に出たとき、それは速攻を得る。</t>
  </si>
  <si>
    <t>Forerunner of Slaughter</t>
  </si>
  <si>
    <t>殺戮の先陣</t>
  </si>
  <si>
    <t>このクリーチャーが戦場に出たとき、昇華2を行う：対戦相手の手札の最初のカードからすべてのマナを吸収する。</t>
  </si>
  <si>
    <t>Ulamog's Nullifier</t>
  </si>
  <si>
    <t>ウラモグの失却させるもの</t>
  </si>
  <si>
    <t>クリーチャーをそのオーナーのライブラリーの一番上に戻す。&amp;br;覚醒8：速攻を持つ1/1の平地・エレメンタル・トークンを4体召喚する。</t>
  </si>
  <si>
    <t>覚醒8：速攻を持つ1/1の平地・エレメンタル・トークンを4体召喚する。</t>
  </si>
  <si>
    <t>クリーチャーをそのオーナーのライブラリーの一番上に戻す。</t>
  </si>
  <si>
    <t>Roil Spout</t>
  </si>
  <si>
    <t>乱動の噴出</t>
  </si>
  <si>
    <t>20個のジェムを緑に変換し、30点のライフを得る。</t>
  </si>
  <si>
    <t>Nissa's Renewal</t>
  </si>
  <si>
    <t>ニッサの復興</t>
  </si>
  <si>
    <t>上陸：このクリーチャーは+1/+1の修正を受ける。</t>
  </si>
  <si>
    <t>このクリーチャーがダメージを受けたとき、タフネスを失う代わりに-1/-1を失う。</t>
  </si>
  <si>
    <t>Undergrowth Champion</t>
  </si>
  <si>
    <t>下生えの勇者</t>
  </si>
  <si>
    <t>あなたがコントロールしている他のクリーチャーが破壊されたとき、それを戦場に戻す。</t>
  </si>
  <si>
    <t>Greenwarden of Murasa</t>
  </si>
  <si>
    <t>ムラーサの緑守り</t>
  </si>
  <si>
    <t>このサポートが破壊されたとき、最後に破壊されたエルドラージ・クリーチャーをあなたの手札に戻す。</t>
  </si>
  <si>
    <t>あなたのターン開始時に、「このクリーチャーが破壊されたとき、このクリーチャーのパワーの3倍のマナを得る。」を持つ1/1のエルドラージの末裔を1体召喚する。</t>
  </si>
  <si>
    <t>From Beyond</t>
  </si>
  <si>
    <t>彼方より</t>
  </si>
  <si>
    <t>このクリーチャーが戦場に出たとき、これは+X/+Xの修正を受ける。Xの値はあなたが収斂したマナに等しい。</t>
  </si>
  <si>
    <t>Woodland Wanderer</t>
  </si>
  <si>
    <t>放浪する森林</t>
  </si>
  <si>
    <t>上陸、緑：このクリーチャーは+2/+2の修正を受ける。</t>
  </si>
  <si>
    <t>ハイドラ</t>
  </si>
  <si>
    <t>Oran-Rief Hydra</t>
  </si>
  <si>
    <t>オラン＝リーフのハイドラ</t>
  </si>
  <si>
    <t>緑ジェム3個を起動する：手札の最初のクリーチャーは3マナを得る。</t>
  </si>
  <si>
    <t>シャーマン</t>
  </si>
  <si>
    <t>Beastcaller Savant</t>
  </si>
  <si>
    <t>獣呼びの学者</t>
  </si>
  <si>
    <t>上陸：あなたがコントロールする最初のクリーチャーは+1/+1の修正を受け、あなたは2点のライフを得る。</t>
  </si>
  <si>
    <t>Retreat to Kazandu</t>
  </si>
  <si>
    <t>カザンドゥへの撤退</t>
  </si>
  <si>
    <t>あなたのターン開始時に、1マナを得る。&amp;br;このサポートが破壊されたとき、6個のジェムを緑に変換する。</t>
  </si>
  <si>
    <t>このサポートが破壊されたとき、6個のジェムを緑に変換する。</t>
  </si>
  <si>
    <t>Blighted Woodland</t>
  </si>
  <si>
    <t>荒廃した森林</t>
  </si>
  <si>
    <t>5個のジェムを対戦相手の色からあなたの色に変換する。</t>
  </si>
  <si>
    <t>Sylvan Scrying</t>
  </si>
  <si>
    <t>森の占術</t>
  </si>
  <si>
    <t>収斂：クリーチャー1体を対象とする。あなたのターン終了時まで、それに+X/+Xの修正とトランプルを与える。Xは収斂されたマナの2倍に等しい。</t>
  </si>
  <si>
    <t>Infuse with the Elements</t>
  </si>
  <si>
    <t>大自然の注入</t>
  </si>
  <si>
    <t>ジェム1個を起動する：3個以上の無色ジェムがある場合、「このクリーチャーが破壊されたとき、このクリーチャーのパワーの3倍のマナを得る。」を持つ1/1のエルドラージの末裔を1体召喚する。</t>
  </si>
  <si>
    <t>Void Attendant</t>
  </si>
  <si>
    <t>虚空の従者</t>
  </si>
  <si>
    <t>結集：あなたのターン終了時まで、あなたの各クリーチャーに+2/+2の修正を与える。</t>
  </si>
  <si>
    <t>Tajuru Warcaller</t>
  </si>
  <si>
    <t>タジュールの戦呼び</t>
  </si>
  <si>
    <t>上陸：あなたのターン終了時まで、このクリーチャーは+1/+1の修正を受ける。</t>
  </si>
  <si>
    <t>猫</t>
  </si>
  <si>
    <t>Scythe Leopard</t>
  </si>
  <si>
    <t>鎌豹</t>
  </si>
  <si>
    <t>呪禁 トランプル</t>
  </si>
  <si>
    <t>Plated Crusher</t>
  </si>
  <si>
    <t>板金鎧の破壊屋</t>
  </si>
  <si>
    <t>上陸：2マナを失い、このクリーチャーに+2/+2の修正を与える。</t>
  </si>
  <si>
    <t>Murasa Ranger</t>
  </si>
  <si>
    <t>ムラーサのレインジャー</t>
  </si>
  <si>
    <t>ジェム3個を起動する：あなたは3マナを得る。</t>
  </si>
  <si>
    <t>Lifespring Druid</t>
  </si>
  <si>
    <t>生命湧きのドルイド</t>
  </si>
  <si>
    <t>Brood Monitor</t>
  </si>
  <si>
    <t>血統の観察者</t>
  </si>
  <si>
    <t>クリーチャー1体を対象とする。あなたのターン終了時まで、それに+2/+2の修正を与えて、3個のジェムを緑に変換する。</t>
  </si>
  <si>
    <t>Swell of Growth</t>
  </si>
  <si>
    <t>成長のうねり</t>
  </si>
  <si>
    <t>あなたのライブラリーの次のカード4枚からクリーチャーカード1枚を選び、ライブラリーの次のクリーチャーカード3枚をライブラリーの一番下に移動する。</t>
  </si>
  <si>
    <t>Seek the Wilds</t>
  </si>
  <si>
    <t>未開地の捜索</t>
  </si>
  <si>
    <t>1個のサポートジェムを破壊する。</t>
  </si>
  <si>
    <t>Reclaiming Vines</t>
  </si>
  <si>
    <t>回収蔦</t>
  </si>
  <si>
    <t>飛行を持つクリーチャー1体を対象とし、それを破壊する。</t>
  </si>
  <si>
    <t>Plummet</t>
  </si>
  <si>
    <t>垂直落下</t>
  </si>
  <si>
    <t>3個のジェムを緑に変換する。</t>
  </si>
  <si>
    <t>Natural Connection</t>
  </si>
  <si>
    <t>自然の繋がり</t>
  </si>
  <si>
    <t>クリーチャー1体を対象とし、それに+2/+2の修正を与える。&amp;br;覚醒12：速攻を持つ1/1の森・エレメンタル・トークンを4体召喚する。</t>
  </si>
  <si>
    <t>覚醒12：速攻を持つ1/1の森・エレメンタル・トークンを4体召喚する。</t>
  </si>
  <si>
    <t>クリーチャー1体を対象とし、それに+2/+2の修正を与える。</t>
  </si>
  <si>
    <t>Earthen Arms</t>
  </si>
  <si>
    <t>大地の武装</t>
  </si>
  <si>
    <t>「このクリーチャーが破壊されたとき、このクリーチャーのパワーの3倍のマナを得る。」を持つ1/1のエルドラージの末裔を2体召喚する。</t>
  </si>
  <si>
    <t>Call the Scions</t>
  </si>
  <si>
    <t>末裔の呼び出し</t>
  </si>
  <si>
    <t>Territorial Baloth</t>
  </si>
  <si>
    <t>領地のベイロス</t>
  </si>
  <si>
    <t>スカウト</t>
  </si>
  <si>
    <t>Tajuru Stalwart</t>
  </si>
  <si>
    <t>タジュールの重鎮</t>
  </si>
  <si>
    <t>結集：あなたのターン終了時まで、あなたの各クリーチャーに+1/+1の修正を与える。</t>
  </si>
  <si>
    <t>Tajuru Beastmaster</t>
  </si>
  <si>
    <t>タジュールの獣使い</t>
  </si>
  <si>
    <t>Snapping Gnarlid</t>
  </si>
  <si>
    <t>噛み付きナーリッド</t>
  </si>
  <si>
    <t>あなたがコントロールするクリーチャーが破壊されたとき、このクリーチャーは+1/+1の修正を受ける。</t>
  </si>
  <si>
    <t>ファンガス</t>
  </si>
  <si>
    <t>Rot Shambler</t>
  </si>
  <si>
    <t>腐敗のシャンブラー</t>
  </si>
  <si>
    <t>ジェム1個を起動する：あなたのターン終了時まで、このクリーチャーは+8/+8の修正を受けるとともにトランプルを得る。</t>
  </si>
  <si>
    <t>Oran-Rief Invoker</t>
  </si>
  <si>
    <t>オラン＝リーフの発動者</t>
  </si>
  <si>
    <t>到達</t>
  </si>
  <si>
    <t>昆虫</t>
  </si>
  <si>
    <t>Giant Mantis</t>
  </si>
  <si>
    <t>大カマキリ</t>
  </si>
  <si>
    <t>Eyeless Watcher</t>
  </si>
  <si>
    <t>目なしの見張り</t>
  </si>
  <si>
    <t>Broodhunter Wurm</t>
  </si>
  <si>
    <t>血統絶やしのワーム</t>
  </si>
  <si>
    <t>このクリーチャーが死亡したとき、「このクリーチャーが破壊されたとき、このクリーチャーのパワーの3倍のマナを得る。」を持つ1/1のエルドラージの末裔を１体召喚する。</t>
  </si>
  <si>
    <t>Blisterpod</t>
  </si>
  <si>
    <t>膨れ鞘</t>
  </si>
  <si>
    <t>クリーチャー1体を対象とし、それに4点のダメージを与える。その後、クリーチャー1体を対象とし、それに5点のダメージを与える。さらにクリーチャー1体を対象とし、それに6点のダメージを与える。嚥下5を行う。</t>
  </si>
  <si>
    <t>Serpentine Spike</t>
  </si>
  <si>
    <t>うねる撃ちこみ</t>
  </si>
  <si>
    <t>すべての青ジェムと白ジェムを嚥下する。</t>
  </si>
  <si>
    <t>Crumble to Dust</t>
  </si>
  <si>
    <t>塵への崩壊</t>
  </si>
  <si>
    <t>あなたのターン開始時に、ボードに8個以上の赤ジェムがある場合、飛行を持つ5/5のドラゴンを1体召喚する。</t>
  </si>
  <si>
    <t>Dragonmaster Outcast</t>
  </si>
  <si>
    <t>竜使いののけ者</t>
  </si>
  <si>
    <t>上陸、赤：このクリーチャーがこのゲームで破壊されたら、戦場に戻す。</t>
  </si>
  <si>
    <t>フェニックス</t>
  </si>
  <si>
    <t>Akoum Firebird</t>
  </si>
  <si>
    <t>アクームの火の鳥</t>
  </si>
  <si>
    <t>収斂：クリーチャー1体を対象とする。それにあなたが収斂したマナの5倍に等しいダメージを与える。</t>
  </si>
  <si>
    <t>Radiant Flames</t>
  </si>
  <si>
    <t>光輝の炎</t>
  </si>
  <si>
    <t>あなたがこのクリーチャーに呪文を唱えるたび、あなたのターン終了時まで、あなたのすべてのクリーチャーは+6/+6の修正を受ける。</t>
  </si>
  <si>
    <t>Zada, Hedron Grinder</t>
  </si>
  <si>
    <t>面晶体の掘削者、ザダ</t>
  </si>
  <si>
    <t>ジェム1個を起動する：あなたがコントロールする最初の無色のクリーチャーを破壊し、対戦相手がコントロールする最初のクリーチャーのパワーの3倍に等しいダメージを対戦相手に与える。</t>
  </si>
  <si>
    <t>Barrage Tyrant</t>
  </si>
  <si>
    <t>連射する暴君</t>
  </si>
  <si>
    <t>上陸：対戦相手がコントロールする最初のクリーチャーに4点のダメージを与える。</t>
  </si>
  <si>
    <t>上陸、赤：対戦相手がコントロールする最初のクリーチャーに8点のダメージを与える。</t>
  </si>
  <si>
    <t>Akoum Hellkite</t>
  </si>
  <si>
    <t>アクームのヘルカイト</t>
  </si>
  <si>
    <t>上陸：あなたのターン終了時まで、あなたがコントロールする最初のクリーチャーは+2/+0の修正を受け、対戦相手がコントロールする最初のクリーチャーはブロックできなくなる。</t>
  </si>
  <si>
    <t>Retreat to Valakut</t>
  </si>
  <si>
    <t>ヴァラクートへの撤退</t>
  </si>
  <si>
    <t>あなたが無色の呪文かサポートを唱えたか、無色のクリーチャーを戦場に出たとき、対戦相手に2点のダメージを与える。</t>
  </si>
  <si>
    <t>Molten Nursery</t>
  </si>
  <si>
    <t>溶鉄の生育場</t>
  </si>
  <si>
    <t>あなたのターン開始時に、1マナを得る。&amp;br;このサポートが破壊されたとき、対戦相手がコントロールする最初のクリーチャーに2点のダメージを与える。</t>
  </si>
  <si>
    <t>このサポートが破壊されたとき、対戦相手がコントロールする最初のクリーチャーに2点のダメージを与える。</t>
  </si>
  <si>
    <t>Blighted Gorge</t>
  </si>
  <si>
    <t>荒廃した山峡</t>
  </si>
  <si>
    <t>クリーチャー1体を対象とする。あなたのターン終了時まで、それのコントロールを得る。それは速攻を得る。</t>
  </si>
  <si>
    <t>Turn Against</t>
  </si>
  <si>
    <t>敵対</t>
  </si>
  <si>
    <t>対戦相手と対戦相手の各クリーチャーに2点のダメージを与える。&amp;br;覚醒11：対戦相手と対戦相手の各クリーチャーに4点のダメージをを与える。</t>
  </si>
  <si>
    <t>覚醒11：対戦相手と対戦相手の各クリーチャーに4点のダメージをを与える。</t>
  </si>
  <si>
    <t>対戦相手と対戦相手の各クリーチャーに2点のダメージを与える。</t>
  </si>
  <si>
    <t>Rolling Thunder</t>
  </si>
  <si>
    <t>とどろく雷鳴</t>
  </si>
  <si>
    <t>昇華1を行う：クリーチャー1体を対象とし、それに5点のダメージを与える。</t>
  </si>
  <si>
    <t>Processor Assault</t>
  </si>
  <si>
    <t>昇華者の突撃</t>
  </si>
  <si>
    <t>あなたがコントロールする無色のクリーチャー1体につき、このクリーチャーは+3/+0の修正を受ける。このクリーチャーがプレインズウォーカーにダメージを与えたとき、嚥下1を行う。</t>
  </si>
  <si>
    <t>Vile Aggregate</t>
  </si>
  <si>
    <t>不快な集合体</t>
  </si>
  <si>
    <t>欠色 トランプル</t>
  </si>
  <si>
    <t>Vestige of Emrakul</t>
  </si>
  <si>
    <t>エムラクールの名残</t>
  </si>
  <si>
    <t>ジェム1個を起動する：対戦相手がコントロールする最初のクリーチャーに3点のダメージを与える。</t>
  </si>
  <si>
    <t>Valakut Invoker</t>
  </si>
  <si>
    <t>ヴァラクートの発動者</t>
  </si>
  <si>
    <t>ジェム2個を起動する：あなたのターン終了時まで、このクリーチャーに+2/+0の修正を与える。</t>
  </si>
  <si>
    <t>Lavastep Raider</t>
  </si>
  <si>
    <t>溶岩足の略奪者</t>
  </si>
  <si>
    <t>どちらかのプレイヤーが上陸を発動させたとき、トランプルと速攻を持つ3/1の赤のエレメンタルを1体召喚する。あなたの次のターン終了時に、トークンは破壊される。</t>
  </si>
  <si>
    <t>Akoum Stonewaker</t>
  </si>
  <si>
    <t>アクームの石覚まし</t>
  </si>
  <si>
    <t>このサポートが戦場に出たとき、クリーチャー1体を対象とする。あなたのターン終了時まで、それに+1/+1の修正と先制攻撃を与える。&amp;br;あなたのターン開始時に、3マナを得る。</t>
  </si>
  <si>
    <t>このサポートが戦場に出たとき、クリーチャー1体を対象とする。あなたのターン終了時まで、それに+1/+1の修正と先制攻撃を与える。</t>
  </si>
  <si>
    <t>Looming Spires</t>
  </si>
  <si>
    <t>そびえる尖頂</t>
  </si>
  <si>
    <t>対戦相手の色のジェムを6個破壊する。</t>
  </si>
  <si>
    <t>Volcanic Upheaval</t>
  </si>
  <si>
    <t>火山の隆起</t>
  </si>
  <si>
    <t>クリーチャー1体を対象とし、それに3点のダメージを与え、嚥下1を行う。</t>
  </si>
  <si>
    <t>Touch of the Void</t>
  </si>
  <si>
    <t>虚空の接触</t>
  </si>
  <si>
    <t>あなたのターン終了時まで、+3/0の修正と先制攻撃を与える。</t>
  </si>
  <si>
    <t>Sure Strike</t>
  </si>
  <si>
    <t>確実な一撃</t>
  </si>
  <si>
    <t>クリーチャーかプレインズウォーカーを対象とする。それに5点のダメージを与える。</t>
  </si>
  <si>
    <t>Stonefury</t>
  </si>
  <si>
    <t>石の怒り</t>
  </si>
  <si>
    <t>クリーチャー1体を対象とする。それに戦場にあるクリーチャーの数の2倍に等しいダメージを与える。</t>
  </si>
  <si>
    <t>Outnumber</t>
  </si>
  <si>
    <t>多勢</t>
  </si>
  <si>
    <t>クリーチャー1体を対象とし、それに+1/+1の修正と速攻を与える。</t>
  </si>
  <si>
    <t>Goblin War Paint</t>
  </si>
  <si>
    <t>ゴブリンの戦化粧</t>
  </si>
  <si>
    <t>対戦相手がコントロールする各クリーチャーに1点のダメージを与える。&amp;br;覚醒16：速攻を持つ1/1の山・エレメンタル・トークンを4体召喚する。</t>
  </si>
  <si>
    <t>覚醒16：速攻を持つ1/1の山・エレメンタル・トークンを4体召喚する。</t>
  </si>
  <si>
    <t>対戦相手がコントロールする各クリーチャーに1点のダメージを与える。</t>
  </si>
  <si>
    <t>Boiling Earth</t>
  </si>
  <si>
    <t>沸き立つ大地</t>
  </si>
  <si>
    <t>Valakut Predator</t>
  </si>
  <si>
    <t>ヴァラクートの捕食者</t>
  </si>
  <si>
    <t>上陸：対戦相手に1点のダメージを与える。</t>
  </si>
  <si>
    <t>Tunneling Geopede</t>
  </si>
  <si>
    <t>穴掘り土百足</t>
  </si>
  <si>
    <t>威迫</t>
  </si>
  <si>
    <t>巨人</t>
  </si>
  <si>
    <t>Shatterskull Recruit</t>
  </si>
  <si>
    <t>髑髏砕きの補充兵</t>
  </si>
  <si>
    <t>Reckless Cohort</t>
  </si>
  <si>
    <t>命知らずの群勢</t>
  </si>
  <si>
    <t>結集：あなたのターン終了時まで、あなたの各クリーチャーはトランプルを得る。</t>
  </si>
  <si>
    <t>ミノタウロス</t>
  </si>
  <si>
    <t>Ondu Champion</t>
  </si>
  <si>
    <t>オンドゥの勇者</t>
  </si>
  <si>
    <t>ジェム1個を起動する：対戦相手に1点のダメージを与える。あなたが無色の呪文かサポートを唱えるか、無色のクリーチャーが戦場に出たとき、対戦相手に1点のダメージを与える。</t>
  </si>
  <si>
    <t>Nettle Drone</t>
  </si>
  <si>
    <t>棘撃ちドローン</t>
  </si>
  <si>
    <t>Makindi Sliderunner</t>
  </si>
  <si>
    <t>マキンディの滑り駆け</t>
  </si>
  <si>
    <t>あなたが無色の呪文、クリーチャー、またはサポートを唱えたとき、あなたのターン終了時まで、このクリーチャーは+1/+0の修正を受ける。</t>
  </si>
  <si>
    <t>Kozilek's Sentinel</t>
  </si>
  <si>
    <t>コジレックの歩哨</t>
  </si>
  <si>
    <t>結集：あなたのターン終了時まで、あなたがコントロールすす各クリーチャーに「ブロックされない」を与える。</t>
  </si>
  <si>
    <t>Firemantle Mage</t>
  </si>
  <si>
    <t>炎套の魔道士</t>
  </si>
  <si>
    <t>結集：あなたのターン終了時まで、あなたがコントロールする各クリーチャーに速攻を与える。</t>
  </si>
  <si>
    <t>Chasm Guide</t>
  </si>
  <si>
    <t>地割れの案内人</t>
  </si>
  <si>
    <t>上陸：あなたのターン終了時まで、このクリーチャーは先制攻撃を得る。</t>
  </si>
  <si>
    <t>Belligerent Whiptail</t>
  </si>
  <si>
    <t>好戦的な鞭尾</t>
  </si>
  <si>
    <t>あなたがコントロールするクリーチャーが戦場に出たとき、昇華1を行う：対戦相手がコントロールする最初のクリーチャーは-3/-3の修正を受ける。</t>
  </si>
  <si>
    <t>Wasteland Strangler</t>
  </si>
  <si>
    <t>不毛の地の絞殺者</t>
  </si>
  <si>
    <t>あなたのターン開始時に、あなたの他のクリーチャーと対戦相手がコントロールする最後のクリーチャー2体を破壊する。</t>
  </si>
  <si>
    <t>Smothering Abomination</t>
  </si>
  <si>
    <t>息詰まる忌まわしきもの</t>
  </si>
  <si>
    <t>このクリーチャーがプレインズウォーカーにダメージを与えたとき、あなたがコントロールする各クリーチャーに+1/+1の修正を与える。</t>
  </si>
  <si>
    <t>Drana, Liberator of Malakir</t>
  </si>
  <si>
    <t>マラキールの解放者、ドラーナ</t>
  </si>
  <si>
    <t>クリーチャー1体を対象とし、それを破壊する。&amp;br;覚醒9：速攻を持つ1/1の沼・エレメンタル・トークンを6体召喚する。</t>
  </si>
  <si>
    <t>覚醒9：速攻を持つ1/1の沼・エレメンタル・トークンを6体召喚する。</t>
  </si>
  <si>
    <t>クリーチャー1体を対象とし、それを破壊する。</t>
  </si>
  <si>
    <t>Ruinous Path</t>
  </si>
  <si>
    <t>破滅の道</t>
  </si>
  <si>
    <t>収斂：収斂された各マナにつきカードを1枚引き、収斂された各マナにつき3点のダメージを与える。</t>
  </si>
  <si>
    <t>Painful Truths</t>
  </si>
  <si>
    <t>苦い真理</t>
  </si>
  <si>
    <t>上陸：あなたのターン終了時まで、あなたの各クリーチャーに+3/0の修正を与える。</t>
  </si>
  <si>
    <t>上陸、黒：あなたのターン終了時まで、あなたの各クリーチャーに+6/0の修正を与える。</t>
  </si>
  <si>
    <t>Guul Draz Overseer</t>
  </si>
  <si>
    <t>グール・ドラズの監視者</t>
  </si>
  <si>
    <t>あなたがライフを得たとき、対戦相手に5点のダメージを与える。</t>
  </si>
  <si>
    <t>Defiant Bloodlord</t>
  </si>
  <si>
    <t>果敢な血王</t>
  </si>
  <si>
    <t>ジェム1個を起動する：あなたがコントロールする最後のクリーチャーは破壊される。あなたは5点のライフを得て、カードを3枚引く。</t>
  </si>
  <si>
    <t>Vampiric Rites</t>
  </si>
  <si>
    <t>吸血の儀式</t>
  </si>
  <si>
    <t>上陸：あなたがコントロールする最初のクリーチャーは、あなたのターン終了時まで、接死を得るとともに+1/+0の修正を受ける。あなたは1点のライフを得て、対戦相手に1点のダメージを与える。</t>
  </si>
  <si>
    <t>Retreat to Hagra</t>
  </si>
  <si>
    <t>ハグラへの撤退</t>
  </si>
  <si>
    <t>あなたのターン開始時に、1マナを得る。&amp;br;このサポートが破壊されたとき、対戦相手がコントロールする最初のクリーチャーを破壊する。</t>
  </si>
  <si>
    <t>このサポートが破壊されたとき、対戦相手がコントロールする最初のクリーチャーを破壊する。</t>
  </si>
  <si>
    <t>Blighted Fen</t>
  </si>
  <si>
    <t>荒廃した湿原</t>
  </si>
  <si>
    <t>嚥下1を行う。</t>
  </si>
  <si>
    <t>対戦相手の手札の最初のカードを捨てる。</t>
  </si>
  <si>
    <t>Transgress the Mind</t>
  </si>
  <si>
    <t>精神背信</t>
  </si>
  <si>
    <t>あなたのターン終了時まで、各クリーチャーに-2/-2の修正を与える。&amp;br;覚醒6：速攻を持つ1/1の沼・エレメンタル・トークンを3体召喚する。</t>
  </si>
  <si>
    <t>覚醒6：速攻を持つ1/1の沼・エレメンタル・トークンを3体召喚する。</t>
  </si>
  <si>
    <t>あなたのターン終了時まで、各クリーチャーに-2/-2の修正を与える。</t>
  </si>
  <si>
    <t>Rising Miasma</t>
  </si>
  <si>
    <t>湧き上がる瘴気</t>
  </si>
  <si>
    <t>クリーチャー1体を対象とし、それを破壊して、嚥下2を行う。</t>
  </si>
  <si>
    <t>Grip of Desolation</t>
  </si>
  <si>
    <t>荒廃の一掴み</t>
  </si>
  <si>
    <t>あなたのクリーチャー1体が死亡するたび、このクリーチャーは+1/+1の修正を受ける。</t>
  </si>
  <si>
    <t>Voracious Null</t>
  </si>
  <si>
    <t>大食の虚身</t>
  </si>
  <si>
    <t>このクリーチャーが破壊されたとき、あなたが無色のクリーチャーをコントロールしている場合、あなたは6マナを失い、このクリーチャーは戦場に戻される。</t>
  </si>
  <si>
    <t>Skitterskin</t>
  </si>
  <si>
    <t>ハヤバイ</t>
  </si>
  <si>
    <t>あなたがライフを得たとき、あなたのターン終了時まで、このクリーチャーは+1/+1の修正を受ける。</t>
  </si>
  <si>
    <t>コウモリ</t>
  </si>
  <si>
    <t>Malakir Familiar</t>
  </si>
  <si>
    <t>マラキールの使い魔</t>
  </si>
  <si>
    <t>ジェム1個を起動する：あなたのターン終了時まで、対戦相手がコントロールする最初のクリーチャーに-1/-1の修正を与える。</t>
  </si>
  <si>
    <t>暗殺者</t>
  </si>
  <si>
    <t>Hagra Sharpshooter</t>
  </si>
  <si>
    <t>ハグラの名射手</t>
  </si>
  <si>
    <t>このクリーチャーが破壊されたとき、「このクリーチャーが破壊されたとき、このクリーチャーのパワーの3倍のマナを得る。」を持つ1/1のエルドラージの末裔を1体召喚する。</t>
  </si>
  <si>
    <t>Carrier Thrall</t>
  </si>
  <si>
    <t>捕らわれの宿主</t>
  </si>
  <si>
    <t>あなたがライフを得たとき、このクリーチャーは+1/+1の修正を受ける。</t>
  </si>
  <si>
    <t>Bloodbond Vampire</t>
  </si>
  <si>
    <t>血の絆の吸血鬼</t>
  </si>
  <si>
    <t>対戦相手の手札の最後のカード2枚を破壊する。&amp;br;覚醒9：速攻を持つ1/1の沼・エレメンタル・トークンを3体召喚する。</t>
  </si>
  <si>
    <t>覚醒9：速攻を持つ1/1の沼・エレメンタル・トークンを3体召喚する。</t>
  </si>
  <si>
    <t>対戦相手の手札の最後のカード2枚を破壊する。</t>
  </si>
  <si>
    <t>Mire's Malice</t>
  </si>
  <si>
    <t>ぬかるみの敵意</t>
  </si>
  <si>
    <t>嚥下1を行い、「このクリーチャーが破壊されたとき、このクリーチャーのパワーの3倍のマナを得る。」を持つ1/1のエルドラージの末裔を1体召喚し、カードを1枚引く。</t>
  </si>
  <si>
    <t>Grave Birthing</t>
  </si>
  <si>
    <t>墓の出産</t>
  </si>
  <si>
    <t>最後に破壊されたクリーチャー2体をあなたの手札に戻す。</t>
  </si>
  <si>
    <t>Dutiful Return</t>
  </si>
  <si>
    <t>従順な復活</t>
  </si>
  <si>
    <t>クリーチャー1体を対象とする。あなたのターン終了時まで、それに-5/-5の修正を与える。</t>
  </si>
  <si>
    <t>Demon's Grasp</t>
  </si>
  <si>
    <t>悪魔の掌握</t>
  </si>
  <si>
    <t>パワーが3以下のクリーチャー1体を対象とし、それを破壊する。</t>
  </si>
  <si>
    <t>Complete Disregard</t>
  </si>
  <si>
    <t>完全無視</t>
  </si>
  <si>
    <t>あなたがコントロールするクリーチャー1体と対戦相手がコントロールするクリーチャー1体を対象とする。その両方を破壊する。</t>
  </si>
  <si>
    <t>Bone Splinters</t>
  </si>
  <si>
    <t>骨の粉砕</t>
  </si>
  <si>
    <t>あなたがコントロールするクリーチャー1体を対象とする。それを破壊してカードを2枚引く。</t>
  </si>
  <si>
    <t>Altar's Reap</t>
  </si>
  <si>
    <t>祭壇の刈り取り</t>
  </si>
  <si>
    <t>あなたがクリーチャーまたはサポートを唱えたとき、あなたは1点のライフを得て、対戦相手に1点のダメージを与える。</t>
  </si>
  <si>
    <t>ならずもの</t>
  </si>
  <si>
    <t>Zulaport Cutthroat</t>
  </si>
  <si>
    <t>ズーラポートの殺し屋</t>
  </si>
  <si>
    <t>2ターンのカウントダウン付きジェム1個を起動する：あなたのターン終了時まで、このクリーチャーは+1/+1の修正を受ける。</t>
  </si>
  <si>
    <t>このクリーチャーがプレインズウォーカーにダメージを与えたとき、嚥下1を行う。</t>
  </si>
  <si>
    <t>Sludge Crawler</t>
  </si>
  <si>
    <t>泥這い</t>
  </si>
  <si>
    <t>このクリーチャーが攻撃したとき、対戦相手に2点のダメージを与える。</t>
  </si>
  <si>
    <t>Silent Skimmer</t>
  </si>
  <si>
    <t>音無く飛ぶもの</t>
  </si>
  <si>
    <t>あなたがライフを得たとき、あなたのターン終了時まで、このクリーチャーは接死を得る。</t>
  </si>
  <si>
    <t>Nirkana Assassin</t>
  </si>
  <si>
    <t>ニルカーナの暗殺者</t>
  </si>
  <si>
    <t>このクリーチャーが戦場に出たとき、昇華1を行う：対戦相手の手札の最後のカードを破壊する。</t>
  </si>
  <si>
    <t>Mind Raker</t>
  </si>
  <si>
    <t>精神を掻き寄せるもの</t>
  </si>
  <si>
    <t>あなたがライフを得たとき、あなたのターン終了時まで、このクリーチャーは飛行を得る。</t>
  </si>
  <si>
    <t>Kalastria Nightwatch</t>
  </si>
  <si>
    <t>カラストリアの夜警</t>
  </si>
  <si>
    <t>結集：1点のライフを得て、対戦相手に1点のダメージを与える。</t>
  </si>
  <si>
    <t>Kalastria Healer</t>
  </si>
  <si>
    <t>カラストリアの癒し手</t>
  </si>
  <si>
    <t>Geyserfield Stalker</t>
  </si>
  <si>
    <t>間欠泉の忍び寄り</t>
  </si>
  <si>
    <t>このクリーチャーが戦場に出たとき、あなたが無色のクリーチャーをコントロールしている場合、2点のダメージを対戦相手に与える。</t>
  </si>
  <si>
    <t>Dominator Drone</t>
  </si>
  <si>
    <t>威圧ドローン</t>
  </si>
  <si>
    <t>Culling Drone</t>
  </si>
  <si>
    <t>淘汰ドローン</t>
  </si>
  <si>
    <t>5個以上のジェムをマッチさせるたび、10個のジェムを青に変換し、速攻を持つ1/1の島・エレメンタル・トークンを6体召喚する。</t>
  </si>
  <si>
    <t>Part the Waterveil</t>
  </si>
  <si>
    <t>水の帳の分離</t>
  </si>
  <si>
    <t>クリーチャー1体を対象とする。あなたがコントロールするクリーチャーの数が2体以下なら、それのコントロールを得る。</t>
  </si>
  <si>
    <t>Exert Influence</t>
  </si>
  <si>
    <t>影響力の行使</t>
  </si>
  <si>
    <t>あなたのコントロール下で無色のクリーチャーが戦場に出るたび、あなたのターン開始時まで対戦相手のすべてのクリーチャーを無効化する。</t>
  </si>
  <si>
    <t>Drowner of Hope</t>
  </si>
  <si>
    <t>希望を溺れさせるもの</t>
  </si>
  <si>
    <t>どちらかのプレイヤーが上陸を発動させたとき、あなたの次のターン開始時まで、対戦相手がコントロールする最初のクリーチャーは無効化され、あなたはカードを3枚引く。</t>
  </si>
  <si>
    <t>Prism Array</t>
  </si>
  <si>
    <t>プリズム結界</t>
  </si>
  <si>
    <t>カードを3枚引く。それらは6マナを得る。</t>
  </si>
  <si>
    <t>Ugin's Insight</t>
  </si>
  <si>
    <t>ウギンの洞察力</t>
  </si>
  <si>
    <t>対戦相手の手札の最初のカードからすべてのマナを吸収する。&amp;br;覚醒9：速攻を持つ1/1の島・エレメンタル・トークンを6体召喚する。</t>
  </si>
  <si>
    <t>覚醒9：速攻を持つ1/1の島・エレメンタル・トークンを6体召喚する。</t>
  </si>
  <si>
    <t>対戦相手の手札の最初のカードからすべてのマナを吸収する。</t>
  </si>
  <si>
    <t>Scatter to the Winds</t>
  </si>
  <si>
    <t>風への散乱</t>
  </si>
  <si>
    <t>上陸：あなたのターン終了時まで、対戦相手がコントロールする各クリーチャーを無効化する。</t>
  </si>
  <si>
    <t>上陸、青：あなたのターン開始時まで、対戦相手がコントロールする各クリーチャーを無効化する。</t>
  </si>
  <si>
    <t>Guardian of Tazeem</t>
  </si>
  <si>
    <t>タジームの守護者</t>
  </si>
  <si>
    <t>上陸：あなたの次のターン開始時まで、対戦相手がコントロールする最後のクリーチャーを無効化し、カードを1枚引く。</t>
  </si>
  <si>
    <t>Retreat to Coralhelm</t>
  </si>
  <si>
    <t>珊瑚兜への撤退</t>
  </si>
  <si>
    <t>あなたのターン開始時に、1マナを得る。&amp;br;このサポートが破壊されたとき、カードを2枚引く。</t>
  </si>
  <si>
    <t>このサポートが破壊されたとき、カードを2枚引く。</t>
  </si>
  <si>
    <t>Blighted Cataract</t>
  </si>
  <si>
    <t>荒廃した瀑布</t>
  </si>
  <si>
    <t>対戦相手の手札の最初のクリーチャーからすべてのマナを吸収し、嚥下1を行う。</t>
  </si>
  <si>
    <t>Horribly Awry</t>
  </si>
  <si>
    <t>手酷い失敗</t>
  </si>
  <si>
    <t>カードを2枚引く。&amp;br;覚醒8：速攻を持つ1/1の島・エレメンタル・トークンを4体召喚する。</t>
  </si>
  <si>
    <t>覚醒8：速攻を持つ1/1の島・エレメンタル・トークンを4体召喚する。</t>
  </si>
  <si>
    <t>カードを2枚引く。</t>
  </si>
  <si>
    <t>Coastal Discovery</t>
  </si>
  <si>
    <t>沿岸の発見</t>
  </si>
  <si>
    <t>収斂：手練された各マナにつきカードを1枚引く。</t>
  </si>
  <si>
    <t>Brilliant Spectrum</t>
  </si>
  <si>
    <t>輝く光波</t>
  </si>
  <si>
    <t>クリーチャー1体を対象とする。あなたの次のターン開始時まで、それを無効化する。「このクリーチャーが破壊されたとき、このクリーチャーのパワーの3倍のマナを得る。」を持つ1/1のエルドラージの末裔を1体召喚する。</t>
  </si>
  <si>
    <t>Adverse Conditions</t>
  </si>
  <si>
    <t>逆境</t>
  </si>
  <si>
    <t>このクリーチャーが戦場に出たとき、昇華2を行う：あなたが最後に唱えた呪文を手札に戻す。</t>
  </si>
  <si>
    <t>Ulamog's Reclaimer</t>
  </si>
  <si>
    <t>ウラモグの回収者</t>
  </si>
  <si>
    <t>このクリーチャーが戦場にいる間、あなたがコントロールする無色の各クリーチャーは+1/0の修正を受ける。</t>
  </si>
  <si>
    <t>Ruination Guide</t>
  </si>
  <si>
    <t>破滅を導くもの</t>
  </si>
  <si>
    <t>ジェム2個を起動する：昇華1を行う：あなたの最後のカードを捨てて、カードを1枚引く。</t>
  </si>
  <si>
    <t>Oracle of Dust</t>
  </si>
  <si>
    <t>塵の予言者</t>
  </si>
  <si>
    <t>このクリーチャーが戦場に出たとき、あなたが最後に唱えた覚醒を持つ呪文をあなたの手札に戻す。&amp;br;このクリーチャーが戦場にいる間、あなたがコントロールする各土地・クリーチャーは飛行を得る。</t>
  </si>
  <si>
    <t>このクリーチャーが戦場にいる間、あなたがコントロールする各土地・クリーチャーは飛行を得る。</t>
  </si>
  <si>
    <t>このクリーチャーが戦場に出たとき、あなたが最後に唱えた覚醒を持つ呪文をあなたの手札に戻す。</t>
  </si>
  <si>
    <t>Halimar Tidecaller</t>
  </si>
  <si>
    <t>ハリマーの潮呼び</t>
  </si>
  <si>
    <t>ジェム3個を起動する：昇華1を行う：あなたの次のターン開始時まで、対戦相手がコントロールする最初のクリーチャーを無効化する。</t>
  </si>
  <si>
    <t>Cryptic Cruiser</t>
  </si>
  <si>
    <t>謎めいた巡行者</t>
  </si>
  <si>
    <t>ジェム1個を起動する：あなたのターン終了時まで、あなたがコントロールする最後のクリーチャーはブロックされない。</t>
  </si>
  <si>
    <t>Coralhelm Guide</t>
  </si>
  <si>
    <t>珊瑚兜の案内人</t>
  </si>
  <si>
    <t>このサポートがボードにあるとき、対戦相手がコントロールする各クリーチャーは-1/+0の修正を受ける。</t>
  </si>
  <si>
    <t>Dampening Pulse</t>
  </si>
  <si>
    <t>鈍化する脈動</t>
  </si>
  <si>
    <t>クリーチャー1体を対象とし、それに-6/0の修正を与えて、それは飛行を失う。</t>
  </si>
  <si>
    <t>Tightening Coils</t>
  </si>
  <si>
    <t>巻き締め付け</t>
  </si>
  <si>
    <t>2ターンのカウントダウン付きジェム1個を起動する：対戦相手がコントロールする最初のカードからすべてのマナを吸収し、嚥下1を行う。</t>
  </si>
  <si>
    <t>Spell Shrivel</t>
  </si>
  <si>
    <t>呪文萎れ</t>
  </si>
  <si>
    <t>クリーチャー1体を対象とする。あなたの次のターン開始時まで、それを無効化する。&amp;br;覚醒9：速攻を持つ1/1の島・エレメンタル・トークンを3体召喚する。</t>
  </si>
  <si>
    <t>覚醒9：速攻を持つ1/1の島・エレメンタル・トークンを3体召喚する。</t>
  </si>
  <si>
    <t>クリーチャー1体を対象とする。あなたの次のターン開始時まで、それを無効化する。</t>
  </si>
  <si>
    <t>Rush of Ice</t>
  </si>
  <si>
    <t>氷の猛進</t>
  </si>
  <si>
    <t>あなたの次のターン開始時まで、対戦相手がコントロールする各クリーチャーは-3/0の修正を受ける。&amp;br;カードを1枚引く。</t>
  </si>
  <si>
    <t>カードを1枚引く。</t>
  </si>
  <si>
    <t>あなたの次のターン開始時まで、対戦相手がコントロールする各クリーチャーは-3/0の修正を受ける。</t>
  </si>
  <si>
    <t>Roilmage's Trick</t>
  </si>
  <si>
    <t>乱動魔道士の計略</t>
  </si>
  <si>
    <t>対戦相手がコントロールする最初の呪文からすべてのマナを吸収する。</t>
  </si>
  <si>
    <t>Dispel</t>
  </si>
  <si>
    <t>払拭</t>
  </si>
  <si>
    <t>対戦相手の手札が5枚以下の場合、対戦相手がコントロールするクリーチャー1体を対象とし、それを対戦相手の手札に戻す。&amp;br;覚醒9：速攻を持つ1/1の島・エレメンタル・トークンを3体召喚する。</t>
  </si>
  <si>
    <t>対戦相手の手札が5枚以下の場合、対戦相手がコントロールするクリーチャー1体を対象とし、それを対戦相手の手札に戻す。</t>
  </si>
  <si>
    <t>Clutch of Currents</t>
  </si>
  <si>
    <t>掴み掛かる水流</t>
  </si>
  <si>
    <t>あなたのライブラリーの最初のカード3枚から1枚を選び、取ってくる。ライブラリーの次のカード2枚をライブラリーの一番下へ移動する。</t>
  </si>
  <si>
    <t>Anticipate</t>
  </si>
  <si>
    <t>予期</t>
  </si>
  <si>
    <t>Windrider Patrol</t>
  </si>
  <si>
    <t>風乗りの巡回兵</t>
  </si>
  <si>
    <t>Wave-Wing Elemental</t>
  </si>
  <si>
    <t>波翼の精霊</t>
  </si>
  <si>
    <t>あなたがコントロールする他のクリーチャーは0+/1の修正を受ける。</t>
  </si>
  <si>
    <t>Tide Drifter</t>
  </si>
  <si>
    <t>波に漂うもの</t>
  </si>
  <si>
    <t>このクリーチャーが破壊されたとき、カードを1枚引く。</t>
  </si>
  <si>
    <t>Salvage Drone</t>
  </si>
  <si>
    <t>回収ドローン</t>
  </si>
  <si>
    <t>このクリーチャーが戦場に出たとき、昇華1を行う：対戦相手の手札が5枚以下の場合、対戦相手がコントロールするクリーチャー1体を対象とし、それを対戦相手の手札に戻す。</t>
  </si>
  <si>
    <t>Murk Strider</t>
  </si>
  <si>
    <t>霞の徘徊者</t>
  </si>
  <si>
    <t>Mist Intruder</t>
  </si>
  <si>
    <t>霧の侵入者</t>
  </si>
  <si>
    <t>このクリーチャーが戦場に出たとき、「このクリーチャーが破壊されたとき、このクリーチャーのパワーの3倍のマナを得る。」を持つ1/1のエルドラージの末裔を1体召喚し、カードを1枚引く。</t>
  </si>
  <si>
    <t>Incubator Drone</t>
  </si>
  <si>
    <t>培養ドローン</t>
  </si>
  <si>
    <t>Eldrazi Skyspawner</t>
  </si>
  <si>
    <t>空中生成エルドラージ</t>
  </si>
  <si>
    <t>魚</t>
  </si>
  <si>
    <t>Cloud Manta</t>
  </si>
  <si>
    <t>雲マンタ</t>
  </si>
  <si>
    <t>ブロックされない。</t>
  </si>
  <si>
    <t>Benthic Infiltrator</t>
  </si>
  <si>
    <t>水底の潜入者</t>
  </si>
  <si>
    <t>このサポートが戦場に出たとき、両方のプレイヤーの手札の各クリーチャーと各サポートのマナを吸収する。&amp;br;このサポートが戦場にいる間、クリーチャーカードとサポートカードのマナ・コストが12多くなる。</t>
  </si>
  <si>
    <t>このサポートが戦場にいる間、クリーチャーカードとサポートカードのマナ・コストが12多くなる。</t>
  </si>
  <si>
    <t>このサポートが戦場に出たとき、両方のプレイヤーの手札の各クリーチャーと各サポートのマナを吸収する。</t>
  </si>
  <si>
    <t>Quarantine Field</t>
  </si>
  <si>
    <t>隔離の場</t>
  </si>
  <si>
    <t>結集：あなたのターン終了時まで、あなたがコントロールする各クリーチャーにダメージ軽減とバーサーカーを与える。</t>
  </si>
  <si>
    <t>Hero of Goma Fada</t>
  </si>
  <si>
    <t>ゴーマ・ファーダの英雄</t>
  </si>
  <si>
    <t>絆魂 警戒</t>
  </si>
  <si>
    <t>Felidar Sovereign</t>
  </si>
  <si>
    <t>フェリダーの君主</t>
  </si>
  <si>
    <t>上陸：最後に破壊された非呪文をあなたの手札に戻す。</t>
  </si>
  <si>
    <t>上陸、白：最後に破壊された非呪文を戦場に戻す。</t>
  </si>
  <si>
    <t>Emeria Shepherd</t>
  </si>
  <si>
    <t>エメリアの番人</t>
  </si>
  <si>
    <t>結集：あなたのターン終了時まで、あなたの各クリーチャーに絆魂を与える。</t>
  </si>
  <si>
    <t>Lantern Scout</t>
  </si>
  <si>
    <t>ランタンの斥候</t>
  </si>
  <si>
    <t>上陸：1/1のコー・同盟者・トークンを1体召喚し、あなたのターン終了時まで、あなたがコントロールする各クリーチャーは+1/+1の修正を受ける。</t>
  </si>
  <si>
    <t>Retreat to Emeria</t>
  </si>
  <si>
    <t>エメリアへの撤退</t>
  </si>
  <si>
    <t>あなたのターン開始時に、1マナを得る。このサポートが破壊されたとき、戦場であなたがコントロールするクリーチャーの数の2倍に等しいライフを得る。</t>
  </si>
  <si>
    <t>Blighted Steppe</t>
  </si>
  <si>
    <t>荒廃した草原</t>
  </si>
  <si>
    <t>1/1のコー・同盟者・トークンX体を戦場に出す。Xはあなたが収斂したマナに等しい。</t>
  </si>
  <si>
    <t>Unified Front</t>
  </si>
  <si>
    <t>統一戦線</t>
  </si>
  <si>
    <t>無効化されたクリーチャー1体を対象とし、それに5点のダメージを与える。</t>
  </si>
  <si>
    <t>Roil's Retribution</t>
  </si>
  <si>
    <t>乱動の報復</t>
  </si>
  <si>
    <t>あなたのターン終了時まで、あなたの各クリーチャーは絆魂を得る。&amp;br;覚醒8：速攻を持つ1/1の平地・エレメンタル・トークンを4体召喚する。</t>
  </si>
  <si>
    <t>あなたのターン終了時まで、あなたの各クリーチャーは絆魂を得る。</t>
  </si>
  <si>
    <t>Ondu Rising</t>
  </si>
  <si>
    <t>オンドゥの蜂起</t>
  </si>
  <si>
    <t>あなたの次のターン開始時まで、対戦相手がコントロールする各クリーチャーを無効化する。&amp;br;覚醒4：速攻を持つ1/1の平地・エレメンタル・トークンを2体召喚する。</t>
  </si>
  <si>
    <t>覚醒4：速攻を持つ1/1の平地・エレメンタル・トークンを2体召喚する。</t>
  </si>
  <si>
    <t>あなたの次のターン開始時まで、対戦相手がコントロールする各クリーチャーを無効化する。</t>
  </si>
  <si>
    <t>Encircling Fissure</t>
  </si>
  <si>
    <t>取り囲む地割れ</t>
  </si>
  <si>
    <t>あなたがライフを得たとき、1マナを失い、あなたがコントロールする最初のクリーチャーは+1/+1の修正を受ける。</t>
  </si>
  <si>
    <t>Serene Steward</t>
  </si>
  <si>
    <t>物静かな使用人</t>
  </si>
  <si>
    <t>結集：あなたの次のターン開始時まで、対戦相手がコントロールする最初のクリーチャーを無効化する。</t>
  </si>
  <si>
    <t>Kor Entanglers</t>
  </si>
  <si>
    <t>コーの絡め捕り</t>
  </si>
  <si>
    <t>結集：あなたのターン終了時まで、あなたがコントロールする各クリーチャーに先制攻撃を与える。</t>
  </si>
  <si>
    <t>Kor Bladewhirl</t>
  </si>
  <si>
    <t>コーの刃振り</t>
  </si>
  <si>
    <t>ジェム1個を起動する：あなたのターン終了時まで、あなたがコントロールする各クリーチャーに+1/+1の修正を与える。</t>
  </si>
  <si>
    <t>Cliffside Lookout</t>
  </si>
  <si>
    <t>絶壁の見張り</t>
  </si>
  <si>
    <t>このクリーチャーが戦場に出たとき、戦場にあるクリーチャーの数の2倍に等しいライフを得る。</t>
  </si>
  <si>
    <t>Angel of Renewal</t>
  </si>
  <si>
    <t>回生の天使</t>
  </si>
  <si>
    <t>対戦相手がコントロールするクリーチャーが攻撃したとき、それに6点のダメージを与えて、このサポートを破壊する。&amp;br;対戦相手がコントロールするクリーチャーがブロックしたとき、それに6点のダメージを与えて、このサポートを破壊する。</t>
  </si>
  <si>
    <t>対戦相手がコントロールするクリーチャーがブロックしたとき、それに6点のダメージを与えて、このサポートを破壊する。</t>
  </si>
  <si>
    <t>対戦相手がコントロールするクリーチャーが攻撃したとき、それに6点のダメージを与えて、このサポートを破壊する。</t>
  </si>
  <si>
    <t>Gideon's Reproach</t>
  </si>
  <si>
    <t>ギデオンの叱責</t>
  </si>
  <si>
    <t>あなたのターン終了時まで、あなたがコントロールする最初のクリーチャー2体に+1/+2の修正を与えて、あなたは2点のライフを得る。</t>
  </si>
  <si>
    <t>Tandem Tactics</t>
  </si>
  <si>
    <t>二人戦術</t>
  </si>
  <si>
    <t>パワー4以上のクリーチャー1体を対象とし、それを破壊する。</t>
  </si>
  <si>
    <t>Smite the Monstrous</t>
  </si>
  <si>
    <t>大物潰し</t>
  </si>
  <si>
    <t>無効化を持つクリーチャー1体を対象とし、それを破壊する。&amp;br;覚醒9：速攻を持つ1/1の平地・エレメンタル・トークンを3体召喚する。</t>
  </si>
  <si>
    <t>覚醒9：速攻を持つ1/1の平地・エレメンタル・トークンを3体召喚する。</t>
  </si>
  <si>
    <t>無効化を持つクリーチャー1体を対象とし、それを破壊する。</t>
  </si>
  <si>
    <t>Sheer Drop</t>
  </si>
  <si>
    <t>真っ逆さま</t>
  </si>
  <si>
    <t>クリーチャー1体を対象とする。あなたのターン終了時まで、それに+2/+2の修正とダメージ軽減を与える。</t>
  </si>
  <si>
    <t>Lithomancer's Focus</t>
  </si>
  <si>
    <t>石術師の焦点</t>
  </si>
  <si>
    <t>あなたのコントロールする各クリーチャーに+2/+1の修正を与える。</t>
  </si>
  <si>
    <t>Inspired Charge</t>
  </si>
  <si>
    <t>鼓舞する突撃</t>
  </si>
  <si>
    <t>クリーチャー1体を対象とし、それに飛行を与え、カードを1枚引く。</t>
  </si>
  <si>
    <t>Angelic Gift</t>
  </si>
  <si>
    <t>天使の贈り物</t>
  </si>
  <si>
    <t>ジェム1個を起動する：1点のライフを得る。</t>
  </si>
  <si>
    <t>Stone Haven Medic</t>
  </si>
  <si>
    <t>岩屋の衛生兵</t>
  </si>
  <si>
    <t>Shadow Glider</t>
  </si>
  <si>
    <t>影の滑空者</t>
  </si>
  <si>
    <t>Ondu Greathorn</t>
  </si>
  <si>
    <t>オンドゥの大角</t>
  </si>
  <si>
    <t>結集：あなたの次のターン開始時まで、あなたがコントロールする各クリーチャーに警戒を与える。</t>
  </si>
  <si>
    <t>Makindi Patrol</t>
  </si>
  <si>
    <t>マキンディの巡回兵</t>
  </si>
  <si>
    <t>Kor Castigator</t>
  </si>
  <si>
    <t>コーの懲罰者</t>
  </si>
  <si>
    <t>Kitesail Scout</t>
  </si>
  <si>
    <t>帆凧の斥候</t>
  </si>
  <si>
    <t>飛行 警戒</t>
  </si>
  <si>
    <t>スピリット</t>
  </si>
  <si>
    <t>Ghostly Sentinel</t>
  </si>
  <si>
    <t>幽霊の歩哨</t>
  </si>
  <si>
    <t>ジェム1個を起動する：対戦相手がコントロールしているサポートを1つ破壊して、このクリーチャーを破壊する。</t>
  </si>
  <si>
    <t>Felidar Cub</t>
  </si>
  <si>
    <t>フェリダーの仔</t>
  </si>
  <si>
    <t>Expedition Envoy</t>
  </si>
  <si>
    <t>探検隊の特使</t>
  </si>
  <si>
    <t>飛行&amp;br;このクリーチャーが戦場に出たとき、あなたは2点のライフを得る。</t>
  </si>
  <si>
    <t>グリフィン</t>
  </si>
  <si>
    <t>Courier Griffin</t>
  </si>
  <si>
    <t>グリフィンの急使</t>
  </si>
  <si>
    <t>ジェム3個を起動する：ライブラリーの次の呪文を手札へ取ってくる。あなたが手札でコントロールする最後の呪文のコストは0になる。</t>
  </si>
  <si>
    <t>Pyromancer's Goggles</t>
  </si>
  <si>
    <t>紅蓮術師のゴーグル</t>
  </si>
  <si>
    <t>あなたがカードを1枚引くなら、代わりに、カードを2枚引く。&amp;br;あなたがライフを得るなら、代わりに、その2倍のライフを得る。</t>
  </si>
  <si>
    <t>Alhammarret's Archive</t>
  </si>
  <si>
    <t>アルハマレットの書庫</t>
  </si>
  <si>
    <t>あなたが3個以上のジェムをマッチさせるたび、飛行を持つ1/1の飛行機械を1体召喚する。&amp;br;このクリーチャーが破壊されたとき、飛行を持つ1/1の飛行機械を8体召喚する。</t>
  </si>
  <si>
    <t>Hangarback Walker</t>
  </si>
  <si>
    <t>搭載歩行機械</t>
  </si>
  <si>
    <t>あなたがコントロールする最初のクリーチャーは+2/+2の修正を受け、攻撃するとき3×3ジェムブロックを破壊する。</t>
  </si>
  <si>
    <t>Sword of the Animist</t>
  </si>
  <si>
    <t>精霊信者の剣</t>
  </si>
  <si>
    <t>あなたのターン開始時に、あなたのターン終了時まで、あなたのコントロールする最初のクリーチャーは「ブロックされない」を得る。</t>
  </si>
  <si>
    <t>Rogue's Passage</t>
  </si>
  <si>
    <t>ならず者の道</t>
  </si>
  <si>
    <t>あなたがダメージを受けるたび、そのダメージを2点減少させる。</t>
  </si>
  <si>
    <t>Orbs of Warding</t>
  </si>
  <si>
    <t>護法の宝珠</t>
  </si>
  <si>
    <t>あなたが3個以上のサポートをコントロールしている場合、クリーチャー1体を対象とする。それは、+3/+3の修正を受けるとともに先制攻撃を得る。</t>
  </si>
  <si>
    <t>Helm of the Gods</t>
  </si>
  <si>
    <t>神々の兜</t>
  </si>
  <si>
    <t>このクリーチャーは攻撃できない。&amp;br;5個以上のジェムをマッチさせると、あなたのターン終了時まで、このクリーチャーは攻撃できる。&amp;br;このクリーチャーが攻撃したとき、対戦相手がコントロールする最初のクリーチャーは7点のダメージを受ける。</t>
  </si>
  <si>
    <t>Mage-Ring Responder</t>
  </si>
  <si>
    <t>魔道士輪の対応者</t>
  </si>
  <si>
    <t>あなたがコントロールするクリーチャーが攻撃したとき、あなたのターン終了時まで、それは+1/0修正を受ける。</t>
  </si>
  <si>
    <t>War Horn</t>
  </si>
  <si>
    <t>戦の角笛</t>
  </si>
  <si>
    <t>あなたがコントロールする最初のクリーチャーは+2/0の修正を受ける。&amp;br;このサポートが破壊されたとき、対戦相手は2点のダメージを受ける。</t>
  </si>
  <si>
    <t>Throwing Knife</t>
  </si>
  <si>
    <t>投げナイフ</t>
  </si>
  <si>
    <t>あなたが1体のクリーチャーをコントロールしているなら、コントロールしている最初のクリーチャーは+3/+3の修正を受ける。&amp;br;あなたが2体のクリーチャーをコントロールしているなら、コントロールしている最初のクリーチャーは+2/+2の修正を受ける。&amp;br;あなたが3体のクリーチャーをコントロールしているなら、コントロールしている最初のクリーチャーは+1/+1の修正を受ける。</t>
  </si>
  <si>
    <t>Sigil of Valor</t>
  </si>
  <si>
    <t>武勇の印章</t>
  </si>
  <si>
    <t>このサポートがボードに出たとき、対戦相手の最初のクリーチャーに2点のダメージを与える。&amp;br;あなたのターン開始時に、1マナを得る。</t>
  </si>
  <si>
    <t>Meteorite</t>
  </si>
  <si>
    <t>隕石</t>
  </si>
  <si>
    <t>あなたのターン開始時に、2マナを得る。&amp;br;このサポートが破壊されたとき、6マナを得る。</t>
  </si>
  <si>
    <t>Mage-Ring Network</t>
  </si>
  <si>
    <t>魔道士輪の魔力網</t>
  </si>
  <si>
    <t>ジェム1個を起動する：カードを1枚引く。</t>
  </si>
  <si>
    <t>Jayemdae Tome</t>
  </si>
  <si>
    <t>ジェイムデー秘本</t>
  </si>
  <si>
    <t>このサポートがボードにある間、あなたがコントロールする最初のクリーチャーは+2/+2の修正を受けるとともにバーサーカーを得る。</t>
  </si>
  <si>
    <t>Brawler's Plate</t>
  </si>
  <si>
    <t>喧嘩屋の板金鎧</t>
  </si>
  <si>
    <t>あなたがトークンでないクリーチャーを唱えるたび、あなたの次のターン開始時まで、そのクリーチャーは+3/+3の修正を受けるとともに飛行を得る。</t>
  </si>
  <si>
    <t>Angel's Tomb</t>
  </si>
  <si>
    <t>天使の墳墓</t>
  </si>
  <si>
    <t>飛行を持つ1/1の飛行機械を4体召喚する。</t>
  </si>
  <si>
    <t>Foundry of the Consuls</t>
  </si>
  <si>
    <t>領事の鋳造所</t>
  </si>
  <si>
    <t>あなたのサポートがボードにある場合、このクリーチャーは+2/0の修正を受けるとともにバーサーカーを得る。</t>
  </si>
  <si>
    <t>巨大戦車</t>
  </si>
  <si>
    <t>Ramroller</t>
  </si>
  <si>
    <t>破衝車</t>
  </si>
  <si>
    <t>キマイラ</t>
  </si>
  <si>
    <t>Gold-Forged Sentinel</t>
  </si>
  <si>
    <t>黄金造りの歩哨</t>
  </si>
  <si>
    <t>あなたがコントロールする他のクリーチャーが+1/+1の修正を受ける。</t>
  </si>
  <si>
    <t>Chief of the Foundry</t>
  </si>
  <si>
    <t>鋳造所の隊長</t>
  </si>
  <si>
    <t>Yavimaya Coast</t>
  </si>
  <si>
    <t>ヤヴィマヤの沿岸</t>
  </si>
  <si>
    <t>あなたがコントロールする最初のクリーチャーは+1/+1の修正を受ける。</t>
  </si>
  <si>
    <t>Veteran's Sidearm</t>
  </si>
  <si>
    <t>古参兵の予備武装</t>
  </si>
  <si>
    <t>あなたのターン開始時に、1個のジェムを青に、1個のジェムを赤に変換する。</t>
  </si>
  <si>
    <t>Shivan Reef</t>
  </si>
  <si>
    <t>シヴの浅瀬</t>
  </si>
  <si>
    <t>あなたが呪文を唱えたとき、1点のライフを得る。</t>
  </si>
  <si>
    <t>Prism Ring</t>
  </si>
  <si>
    <t>プリズムの指輪</t>
  </si>
  <si>
    <t>あなたのターン開始時に、1個のジェムを黒に、1個のジェムを緑に変換する。</t>
  </si>
  <si>
    <t>Llanowar Wastes</t>
  </si>
  <si>
    <t>ラノワールの荒原</t>
  </si>
  <si>
    <t>Caves of Koilos</t>
  </si>
  <si>
    <t>コイロスの洞窟</t>
  </si>
  <si>
    <t>あなたのターン開始時に、1個のジェムを赤に、1個のジェムを白に変換する。</t>
  </si>
  <si>
    <t>Battlefield Forge</t>
  </si>
  <si>
    <t>戦場の鍛冶場</t>
  </si>
  <si>
    <t>1ターンのカウントダウン付きジェム1個を起動する：あなたがコントロールする最初のカードは5マナを得る。</t>
  </si>
  <si>
    <t>Evolving Wilds</t>
  </si>
  <si>
    <t>進化する未開地</t>
  </si>
  <si>
    <t>クリーチャー1体を対象とする。あなたの次のターン開始時まで、それを無効化して、カードを1枚引く。</t>
  </si>
  <si>
    <t>Alchemist's Vial</t>
  </si>
  <si>
    <t>錬金術師の薬瓶</t>
  </si>
  <si>
    <t>Runed Servitor</t>
  </si>
  <si>
    <t>ルーンの苦役者</t>
  </si>
  <si>
    <t>Guardians of Meletis</t>
  </si>
  <si>
    <t>メレティスの守護者</t>
  </si>
  <si>
    <t>Guardian Automaton</t>
  </si>
  <si>
    <t>護衛する自動機械</t>
  </si>
  <si>
    <t>このクリーチャーは、他に味方のクリーチャーが戦場にいない限り攻撃できない。</t>
  </si>
  <si>
    <t>Bonded Construct</t>
  </si>
  <si>
    <t>結束した構築物</t>
  </si>
  <si>
    <t>あなたが3個以上の赤ジェムか緑ジェムをマッチさせるたび、このクリーチャーは+1/+1の修正を受ける。</t>
  </si>
  <si>
    <t>Zendikar Incarnate</t>
  </si>
  <si>
    <t>ゼンディカーの具現</t>
  </si>
  <si>
    <t>ドレイク</t>
  </si>
  <si>
    <t>Thunderclap Wyvern</t>
  </si>
  <si>
    <t>雷鳴のワイヴァーン</t>
  </si>
  <si>
    <t>このクリーチャーが戦場に出たとき、対戦相手は、あなたが戦場でコントロールするエルフ1体につき1点のダメージを受ける。</t>
  </si>
  <si>
    <t>Shaman of the Pack</t>
  </si>
  <si>
    <t>群れのシャーマン</t>
  </si>
  <si>
    <t>このクリーチャーが戦場に出たとき、あなたが3個以上のサポートをコントロールしている場合、3点のダメージをクリーチャー1体に与える。</t>
  </si>
  <si>
    <t>Reclusive Artificer</t>
  </si>
  <si>
    <t>隠棲した工匠</t>
  </si>
  <si>
    <t>このクリーチャーが戦場に出たとき、最後に破壊されたカードがあなたの手札に戻される。</t>
  </si>
  <si>
    <t>Possessed Skaab</t>
  </si>
  <si>
    <t>取り憑かれたスカーブ</t>
  </si>
  <si>
    <t>Iroas's Champion</t>
  </si>
  <si>
    <t>イロアスの勇者</t>
  </si>
  <si>
    <t>Citadel Castellan</t>
  </si>
  <si>
    <t>城塞の主</t>
  </si>
  <si>
    <t>このクリーチャーが戦場に出たとき、あなたの次のターン開始時まで、対戦相手がコントロールする最初のクリーチャーは無効化される。</t>
  </si>
  <si>
    <t>トカゲ</t>
  </si>
  <si>
    <t>Bounding Krasis</t>
  </si>
  <si>
    <t>跳ねる混成体</t>
  </si>
  <si>
    <t>ディフェンダーこのクリーチャーが戦場に出たとき、あなたがサポートを少なくとも1つコントロールしている場合、このクリーチャーが+1/+1の修正を受けるとともに絆魂を得る。</t>
  </si>
  <si>
    <t>Blood-Cursed Knight</t>
  </si>
  <si>
    <t>血に呪われた騎士</t>
  </si>
  <si>
    <t>猟犬</t>
  </si>
  <si>
    <t>Blazing Hellhound</t>
  </si>
  <si>
    <t>猛火のヘルハウンド</t>
  </si>
  <si>
    <t>赤黒</t>
  </si>
  <si>
    <t>緑ジェム2個を起動する：あなたがコントロールする最初のクリーチャーは強化される。</t>
  </si>
  <si>
    <t>Evolutionary Leap</t>
  </si>
  <si>
    <t>進化の飛躍</t>
  </si>
  <si>
    <t>戦場にあるすべてのクリーチャーとサポートを破壊する。</t>
  </si>
  <si>
    <t>The Great Aurora</t>
  </si>
  <si>
    <t>大オーロラ</t>
  </si>
  <si>
    <t>カードを5枚引く。&amp;br;20点のライフを得る。</t>
  </si>
  <si>
    <t>Nissa's Revelation</t>
  </si>
  <si>
    <t>ニッサの天啓</t>
  </si>
  <si>
    <t>このクリーチャーが戦場に出たとき、ライブラリーの次の緑のクリーチャーを手札へ移動する。そのクリーチャーは6マナを得る。</t>
  </si>
  <si>
    <t>Woodland Bellower</t>
  </si>
  <si>
    <t>森林の怒声吠え</t>
  </si>
  <si>
    <t>Gaea's Revenge</t>
  </si>
  <si>
    <t>ガイアの復讐者</t>
  </si>
  <si>
    <t>あなたが4個以上の緑ジェムをマッチさせたとき、2/2の緑のエレメンタルを2体出す。</t>
  </si>
  <si>
    <t>Zendikar's Roil</t>
  </si>
  <si>
    <t>ゼンディカーの乱動</t>
  </si>
  <si>
    <t>あなたの次のターン開始時まで、あなたのすべてのクリーチャーは+6/+6の修正を受ける。</t>
  </si>
  <si>
    <t>Joraga Invocation</t>
  </si>
  <si>
    <t>ジョラーガの祈祷</t>
  </si>
  <si>
    <t>緑ジェム1個を、1ターンのカウントダウンが付いた特別なジェムに変換する。これは、マッチ時に5個のジェムを緑に変換する。&amp;br;緑ジェムが8個以上ある場合、5個のジェムを緑に変換する。</t>
  </si>
  <si>
    <t>Animist's Awakening</t>
  </si>
  <si>
    <t>精霊信者の覚醒</t>
  </si>
  <si>
    <t>蜘蛛</t>
  </si>
  <si>
    <t>Skysnare Spider</t>
  </si>
  <si>
    <t>空網蜘蛛</t>
  </si>
  <si>
    <t>高名6</t>
  </si>
  <si>
    <t>Outland Colossus</t>
  </si>
  <si>
    <t>辺境地の巨人</t>
  </si>
  <si>
    <t>Managorger Hydra</t>
  </si>
  <si>
    <t>マナ喰らいのハイドラ</t>
  </si>
  <si>
    <t>Honored Hierarch</t>
  </si>
  <si>
    <t>名誉ある教主</t>
  </si>
  <si>
    <t>このクリーチャーが戦場に出たとき、手札の各サポートは3マナを得る。&amp;br;あなたがサポートを唱えるたび、3点のライフを得る。</t>
  </si>
  <si>
    <t>ケンタウルス</t>
  </si>
  <si>
    <t>Herald of the Pantheon</t>
  </si>
  <si>
    <t>万神殿の伝令</t>
  </si>
  <si>
    <t>Dwynen, Gilt-Leaf Daen</t>
  </si>
  <si>
    <t>光り葉の将帥、ドゥイネン</t>
  </si>
  <si>
    <t>あなたが、パワー4以上のクリーチャーを召喚したとき、カードを1枚引く。</t>
  </si>
  <si>
    <t>Elemental Bond</t>
  </si>
  <si>
    <t>精霊の絆</t>
  </si>
  <si>
    <t>パワーが4以下のすべてのクリーチャーは、あなたの次のターン開始時まで攻撃できない。</t>
  </si>
  <si>
    <t>Vine Snare</t>
  </si>
  <si>
    <t>蔦の罠</t>
  </si>
  <si>
    <t>クリーチャー1体を対象とする。あなたの次のターン開始時まで、それに+4/+4の修正を与える。</t>
  </si>
  <si>
    <t>Titanic Growth</t>
  </si>
  <si>
    <t>剛力化</t>
  </si>
  <si>
    <t>あなたがコントロールするクリーチャー1体を対象とする。それを破壊して12マナを得る。</t>
  </si>
  <si>
    <t>Reclaim</t>
  </si>
  <si>
    <t>回収</t>
  </si>
  <si>
    <t>ライブラリーの次のクリーチャーを手札へ移動する。&amp;br;ボードに8個以上の緑ジェムがある場合、ライブラリーの2体目のクリーチャーを手札へ移動する。&amp;br;ライブラリーの次のクリーチャー4体を破壊する。</t>
  </si>
  <si>
    <t>Gather the Pack</t>
  </si>
  <si>
    <t>群れの結集</t>
  </si>
  <si>
    <t>ディフェンダー</t>
  </si>
  <si>
    <t>Vastwood Gorger</t>
  </si>
  <si>
    <t>巨森を喰らうもの</t>
  </si>
  <si>
    <t>トロール</t>
  </si>
  <si>
    <t>Undercity Troll</t>
  </si>
  <si>
    <t>地底街のトロール</t>
  </si>
  <si>
    <t>このクリーチャーが戦場に出たとき、ライブラリーの次のエルフ・クリーチャーを手札へ移動する。</t>
  </si>
  <si>
    <t>Sylvan Messenger</t>
  </si>
  <si>
    <t>森の伝書使</t>
  </si>
  <si>
    <t>あなたがコントロールするクリーチャーがブロックされたとき、あなたのターン終了時まで、そのブロックされたクリーチャーは+1/+1の修正を受けるとともにトランプルを得る。</t>
  </si>
  <si>
    <t>狼</t>
  </si>
  <si>
    <t>Somberwald Alpha</t>
  </si>
  <si>
    <t>ソンバーワルドの頭目</t>
  </si>
  <si>
    <t>サイ</t>
  </si>
  <si>
    <t>Rhox Maulers</t>
  </si>
  <si>
    <t>ロウクスのやっかいもの</t>
  </si>
  <si>
    <t>Dwynen's Elite</t>
  </si>
  <si>
    <t>ドゥイネンの精鋭</t>
  </si>
  <si>
    <t>このクリーチャーが戦場に出たとき、対戦相手がコントロールするサポートジェムを1個破壊する。</t>
  </si>
  <si>
    <t>ドライアド</t>
  </si>
  <si>
    <t>Conclave Naturalists</t>
  </si>
  <si>
    <t>議事会の自然主義者</t>
  </si>
  <si>
    <t>あなたのターン開始時に2個のジェムを緑に変換する。</t>
  </si>
  <si>
    <t>Nissa's Pilgrimage</t>
  </si>
  <si>
    <t>ニッサの巡礼</t>
  </si>
  <si>
    <t>クリーチャー1体を対象とする。あなたのターン終了時まで、それは+2/+2の修正を受けると共にバーサーカーを得る。</t>
  </si>
  <si>
    <t>Wild Instincts</t>
  </si>
  <si>
    <t>野性の本能</t>
  </si>
  <si>
    <t>クリーチャー1体を対象とする。あなたの次のターン開始時まで、それは戦場に出ているあなたのクリーチャー1体につき+1/+1の修正を受ける。</t>
  </si>
  <si>
    <t>Might of the Masses</t>
  </si>
  <si>
    <t>大群の力</t>
  </si>
  <si>
    <t>クリーチャー1体を対象とし、それに+1/+3の修正と到達を与える。</t>
  </si>
  <si>
    <t>Mantle of Webs</t>
  </si>
  <si>
    <t>蜘蛛の網のマントル</t>
  </si>
  <si>
    <t>飛行を持つクリーチャー1体を対象とする。それは3点のダメージを受ける。</t>
  </si>
  <si>
    <t>Aerial Volley</t>
  </si>
  <si>
    <t>空への斉射</t>
  </si>
  <si>
    <t>このクリーチャーが戦場に出たとき、クリーチャー1体を対象とする。あなたの次のターン開始時まで、それは+2/+2の修正を受ける。</t>
  </si>
  <si>
    <t>Yeva's Forcemage</t>
  </si>
  <si>
    <t>イェヴァの腕力魔道士</t>
  </si>
  <si>
    <t>モンク</t>
  </si>
  <si>
    <t>Valeron Wardens</t>
  </si>
  <si>
    <t>ヴァレロンの管理人</t>
  </si>
  <si>
    <t>このカードが補強されたとき、これは+1/+1の修正を受ける。</t>
  </si>
  <si>
    <t>Timberpack Wolf</t>
  </si>
  <si>
    <t>森林群れの狼</t>
  </si>
  <si>
    <t>Pharika's Disciple</t>
  </si>
  <si>
    <t>ファリカの信奉者</t>
  </si>
  <si>
    <t>Orchard Spirit</t>
  </si>
  <si>
    <t>果樹園の霊魂</t>
  </si>
  <si>
    <t>このクリーチャーが戦場に出たとき、あなたがコントロールする手札の最初のクリーチャーは3マナを得る。</t>
  </si>
  <si>
    <t>Llanowar Empath</t>
  </si>
  <si>
    <t>ラノワールの共感者</t>
  </si>
  <si>
    <t>Leaf Gilder</t>
  </si>
  <si>
    <t>葉光らせ</t>
  </si>
  <si>
    <t>Hitchclaw Recluse</t>
  </si>
  <si>
    <t>絡み爪のイトグモ</t>
  </si>
  <si>
    <t>このクリーチャーが戦場に出たとき、3個のジェムを緑に変換する。</t>
  </si>
  <si>
    <t>Elvish Visionary</t>
  </si>
  <si>
    <t>エルフの幻想家</t>
  </si>
  <si>
    <t>Caustic Caterpillar</t>
  </si>
  <si>
    <t>苛性イモムシ</t>
  </si>
  <si>
    <t>あなたが3個以上の赤ジェムをマッチさせたとき、対戦相手に4点のダメージを与える。</t>
  </si>
  <si>
    <t>Molten Vortex</t>
  </si>
  <si>
    <t>溶鉄の渦</t>
  </si>
  <si>
    <t>対戦相手がコントロールする、戦場にいる各クリーチャーに6点のダメージを与える。</t>
  </si>
  <si>
    <t>Chandra's Ignition</t>
  </si>
  <si>
    <t>チャンドラの灯の目覚め</t>
  </si>
  <si>
    <t>Avaricious Dragon</t>
  </si>
  <si>
    <t>強欲なドラゴン</t>
  </si>
  <si>
    <t>あなたがコントロールするトークンでないクリーチャー1体が戦場に出たとき、あなたのターン終了時まで、それは速攻とダメージ軽減を得る。</t>
  </si>
  <si>
    <t>Flameshadow Conjuring</t>
  </si>
  <si>
    <t>炎影の妖術</t>
  </si>
  <si>
    <t>クリーチャー1体を対象とし、それは4点のダメージを与える。&amp;br;ボードに8個以上の赤ジェムがある場合、対戦相手に4点のダメージを与える。</t>
  </si>
  <si>
    <t>Ravaging Blaze</t>
  </si>
  <si>
    <t>残虐無道の猛火</t>
  </si>
  <si>
    <t>クリーチャーかプレインズウォーカーを対象とする。それに6点のダメージを与える。</t>
  </si>
  <si>
    <t>Exquisite Firecraft</t>
  </si>
  <si>
    <t>極上の炎技</t>
  </si>
  <si>
    <t>Scab-Clan Berserker</t>
  </si>
  <si>
    <t>瘡蓋族の狂戦士</t>
  </si>
  <si>
    <t>このクリーチャーが戦場に出たとき、飛行を持つ1/1の飛行機械を4体召喚する。&amp;br;赤ジェム1個を起動する：あなたがコントロールする最初のサポートを破壊し、対戦相手に5点のダメージを与える。</t>
  </si>
  <si>
    <t>Pia and Kiran Nalaar</t>
  </si>
  <si>
    <t>ピア・ナラーとキラン・ナラー</t>
  </si>
  <si>
    <t>ヘリオン</t>
  </si>
  <si>
    <t>Embermaw Hellion</t>
  </si>
  <si>
    <t>燃えさし口のヘリオン</t>
  </si>
  <si>
    <t>このクリーチャーが戦場に出たとき、1ブロックの5×5ジェムを破壊する。</t>
  </si>
  <si>
    <t>Abbot of Keral Keep</t>
  </si>
  <si>
    <t>ケラル砦の修道院長</t>
  </si>
  <si>
    <t>このサポートがボードにある間、あなたがコントロールする最初のクリーチャーは+3/+2の修正を受けると共にトランプルとバーサーカーを得る。</t>
  </si>
  <si>
    <t>Call of the Full Moon</t>
  </si>
  <si>
    <t>満月の呼び声</t>
  </si>
  <si>
    <t>カードを1枚捨てて、2枚引く。</t>
  </si>
  <si>
    <t>Magmatic Insight</t>
  </si>
  <si>
    <t>マグマの洞察力</t>
  </si>
  <si>
    <t>クリーチャー1体を対象とし、それに+2/+1の修正と速攻を与える。</t>
  </si>
  <si>
    <t>Infectious Bloodlust</t>
  </si>
  <si>
    <t>伝染性渇血症</t>
  </si>
  <si>
    <t>あなたのクリーチャー1体を破壊し、対戦相手がコントロールするクリーチャー1体に5点のダメージを与える。</t>
  </si>
  <si>
    <t>Fiery Conclusion</t>
  </si>
  <si>
    <t>焦熱の結末</t>
  </si>
  <si>
    <t>対戦相手がコントロールする1このサポートジェムと、その周りの3×3ブロックを破壊する。</t>
  </si>
  <si>
    <t>Demolish</t>
  </si>
  <si>
    <t>破砕</t>
  </si>
  <si>
    <t>対戦相手に4点のダメージを、対戦相手のすべてのクリーチャーに1点のダメージを与える。</t>
  </si>
  <si>
    <t>Chandra's Fury</t>
  </si>
  <si>
    <t>チャンドラの憤怒</t>
  </si>
  <si>
    <t>対戦相手がコントロールする、ディフェンダーまたは到達を持たないクリーチャー1体を対象とする。それは、あなたにコントロールされ、あなたのターン終了時まで速攻を得る。</t>
  </si>
  <si>
    <t>Act of Treason</t>
  </si>
  <si>
    <t>反逆の行動</t>
  </si>
  <si>
    <t>このクリーチャーが戦場に出たとき、2ブロックの3×3ジェムを破壊する。</t>
  </si>
  <si>
    <t>Volcanic Rambler</t>
  </si>
  <si>
    <t>火山の彷徨</t>
  </si>
  <si>
    <t>このクリーチャーが戦場に出たとき、飛行を持つ1/1の飛行機械を1体召喚する。</t>
  </si>
  <si>
    <t>Thopter Engineer</t>
  </si>
  <si>
    <t>飛行機械技師</t>
  </si>
  <si>
    <t>Skyraker Giant</t>
  </si>
  <si>
    <t>空荒らしの巨人</t>
  </si>
  <si>
    <t>このクリーチャーが戦場に出たとき、あなたのターン終了時まで、すべてのクリーチャーはブロックできなくなる。</t>
  </si>
  <si>
    <t>Seismic Elemental</t>
  </si>
  <si>
    <t>地震の精霊</t>
  </si>
  <si>
    <t>このクリーチャーがブロックされたとき、あなたのターン終了時まで、これは+2/+0の修正を受けるとともに先制攻撃を得る。</t>
  </si>
  <si>
    <t>猪</t>
  </si>
  <si>
    <t>Prickleboar</t>
  </si>
  <si>
    <t>トゲイノシシ</t>
  </si>
  <si>
    <t>あなたが呪文またはサポートを唱えたとき、あなたのターン終了時まで、このクリーチャーは+1/+1の修正を受けると共にバーサーカーを得る。</t>
  </si>
  <si>
    <t>Mage-Ring Bully</t>
  </si>
  <si>
    <t>魔道士輪の暴漢</t>
  </si>
  <si>
    <t>このクリーチャーが攻撃したとき、これはあなたがコントロールする戦場の他のゴブリン1体につき+5/0の修正を受けると共にバーサーカーを得る。</t>
  </si>
  <si>
    <t>Goblin Piledriver</t>
  </si>
  <si>
    <t>ゴブリンの群衆追い</t>
  </si>
  <si>
    <t>このクリーチャーが戦場に出たとき、対戦相手がコントロールするパワーが2以下のクリーチャー1体を対象とする。あなたのターン終了時まで、あなたはそれのコントロールを得る。また、そのクリーチャーは速攻を得る。</t>
  </si>
  <si>
    <t>Enthralling Victor</t>
  </si>
  <si>
    <t>心酔させる勝者</t>
  </si>
  <si>
    <t>Boggart Brute</t>
  </si>
  <si>
    <t>ボガートの粗暴者</t>
  </si>
  <si>
    <t>あなたのターン開始時に、対戦相手がコントロールする最初のクリーチャーは1点のダメージを受ける。</t>
  </si>
  <si>
    <t>Ghirapur AEther Grid</t>
  </si>
  <si>
    <t>ギラプールの霊気格子</t>
  </si>
  <si>
    <t>クリーチャー1体を対象とする。あなたの次のターン開始時まで、それに+3/+1の修正を与える。</t>
  </si>
  <si>
    <t>Titan's Strength</t>
  </si>
  <si>
    <t>タイタンの力</t>
  </si>
  <si>
    <t>対戦相手がコントロールしているサポートを1個破壊する。&amp;br;あなたは3点のダメージを受ける。</t>
  </si>
  <si>
    <t>Smash to Smithereens</t>
  </si>
  <si>
    <t>粉々</t>
  </si>
  <si>
    <t>クリーチャー1体か対戦相手を対象とする。それに3点のダメージを与える。</t>
  </si>
  <si>
    <t>Lightning Javelin</t>
  </si>
  <si>
    <t>稲妻の投槍</t>
  </si>
  <si>
    <t>クリーチャー1体を対象とし、それに2点のダメージを与える。&amp;br;ボード上に8個以上の赤ジェムがある場合、対象クリーチャーは代わりに3点のダメージを受ける。</t>
  </si>
  <si>
    <t>Fiery Impulse</t>
  </si>
  <si>
    <t>焦熱の衝動</t>
  </si>
  <si>
    <t>1/1のゴブリンを2体戦場に召喚する。</t>
  </si>
  <si>
    <t>Dragon Fodder</t>
  </si>
  <si>
    <t>ドラゴンの餌</t>
  </si>
  <si>
    <t>Subterranean Scout</t>
  </si>
  <si>
    <t>地底の斥候</t>
  </si>
  <si>
    <t>Goblin Glory Chaser</t>
  </si>
  <si>
    <t>ゴブリンの栄光追い</t>
  </si>
  <si>
    <t>このクリーチャーが戦場に出たとき、飛行を持つ1/1の飛行機械・クリーチャーを1体召喚する。</t>
  </si>
  <si>
    <t>Ghirapur Gearcrafter</t>
  </si>
  <si>
    <t>ギラプールの歯車造り</t>
  </si>
  <si>
    <t>速攻</t>
  </si>
  <si>
    <t>Firefiend Elemental</t>
  </si>
  <si>
    <t>炎魔の精霊</t>
  </si>
  <si>
    <t>Cobblebrute</t>
  </si>
  <si>
    <t>暴れ玉石</t>
  </si>
  <si>
    <t>あなたのターン開始時に、このクリーチャーは+1/0の修正を受ける。</t>
  </si>
  <si>
    <t>Bellows Lizard</t>
  </si>
  <si>
    <t>ふいごトカゲ</t>
  </si>
  <si>
    <t>Akroan Sergeant</t>
  </si>
  <si>
    <t>アクロスの兵長</t>
  </si>
  <si>
    <t>Acolyte of the Inferno</t>
  </si>
  <si>
    <t>業火の侍祭</t>
  </si>
  <si>
    <t>あなたのターン開始時に、対戦相手がコントロールするすべてのクリーチャーは2点のダメージを、対戦相手は1点のダメージを受ける。対戦相手の手札の最後のカードは破壊され、あなたはカードを1枚引く。&amp;br;このサポートが破壊されたとき、あなたは30点のダメージを受け、あなたの手札の最初のカード3枚が破壊される。</t>
  </si>
  <si>
    <t>Demonic Pact</t>
  </si>
  <si>
    <t>悪魔の契約</t>
  </si>
  <si>
    <t>対戦相手の手札の最初と最後のカードを捨てる。</t>
  </si>
  <si>
    <t>Infinite Obliteration</t>
  </si>
  <si>
    <t>無限の抹消</t>
  </si>
  <si>
    <t>対戦相手が戦場にクリーチャーを出していない間、このクリーチャーはダメージを受けない。&amp;br;このクリーチャーが破壊されたとき、あなたの手札に2枚以上のカードがある場合、手札の最初の2枚のカードを破壊する。そして、このクリーチャーを戦場に戻す。</t>
  </si>
  <si>
    <t>Erebos's Titan</t>
  </si>
  <si>
    <t>エレボスのタイタン</t>
  </si>
  <si>
    <t>ジェム5個に罠をかける：あなたがコントロールする各クリーチャーは2点のライフを得て、対戦相手がコントロールする各クリーチャーは2点のダメージを受ける。</t>
  </si>
  <si>
    <t>Tainted Remedy</t>
  </si>
  <si>
    <t>穢れた療法</t>
  </si>
  <si>
    <t>黒ジェム4個に罠をかける：対戦相手は4点のダメージを受け、あなたは4点のライフを得る。</t>
  </si>
  <si>
    <t>Shadows of the Past</t>
  </si>
  <si>
    <t>過去の過ち</t>
  </si>
  <si>
    <t>クリーチャー1体を対象とし、それを破壊する。&amp;br;ボードに8個以上の黒ジェムがある場合、2点のライフを得る。</t>
  </si>
  <si>
    <t>Unholy Hunger</t>
  </si>
  <si>
    <t>不浄な飢え</t>
  </si>
  <si>
    <t>あなたのターン終了時まで、すべてのクリーチャーは-6/-6の修正を受ける。</t>
  </si>
  <si>
    <t>Languish</t>
  </si>
  <si>
    <t>衰滅</t>
  </si>
  <si>
    <t>最後に死亡した、あなたがコントロールしていたクリーチャーを戦場に戻す。&amp;br;ボードに8個以上の黒ジェムがある場合、3マナを得る。</t>
  </si>
  <si>
    <t>Dark Petition</t>
  </si>
  <si>
    <t>闇の誓願</t>
  </si>
  <si>
    <t>このクリーチャーが戦場に出たとき、あなたは飛行を持つ5/5のデーモンを1体召喚する。&amp;br;黒ジェム5個に罠をかける：あなたは4点のダメージを受ける。</t>
  </si>
  <si>
    <t>Priest of the Blood Rite</t>
  </si>
  <si>
    <t>血の儀式の司祭</t>
  </si>
  <si>
    <t>デーモン</t>
  </si>
  <si>
    <t>Kothophed, Soul Hoarder</t>
  </si>
  <si>
    <t>魂の貯蔵者、コソフェッド</t>
  </si>
  <si>
    <t>Graveblade Marauder</t>
  </si>
  <si>
    <t>墓刃の匪賊</t>
  </si>
  <si>
    <t>インプ</t>
  </si>
  <si>
    <t>Fetid Imp</t>
  </si>
  <si>
    <t>異臭のインプ</t>
  </si>
  <si>
    <t>このクリーチャーが破壊されたとき、3マナ以上を持つカードをあなたが持つ場合、3マナを失い、このクリーチャーは戦場に戻される。</t>
  </si>
  <si>
    <t>ホラー</t>
  </si>
  <si>
    <t>Despoiler of Souls</t>
  </si>
  <si>
    <t>魂の略奪者</t>
  </si>
  <si>
    <t>あなたがサポートを唱えたとき、あなたのターン終了時まで、対戦相手がコントロールする最初のクリーチャーは-2/-2の修正を受ける。</t>
  </si>
  <si>
    <t>Blightcaster</t>
  </si>
  <si>
    <t>荒廃唱え</t>
  </si>
  <si>
    <t>クリーチャー1体を対象とする。それに-3/-2の修正を与える。</t>
  </si>
  <si>
    <t>Weight of the Underworld</t>
  </si>
  <si>
    <t>死の国の重み</t>
  </si>
  <si>
    <t>あなたがコントロールする1体のクリーチャーを生け贄に捧げ、対戦相手の手札の最後の2枚のカードを破壊する。</t>
  </si>
  <si>
    <t>Tormented Thoughts</t>
  </si>
  <si>
    <t>苛まれし思考</t>
  </si>
  <si>
    <t>あなたと対戦相手の最後に破壊されたクリーチャーを戦場に戻す。</t>
  </si>
  <si>
    <t>Necromantic Summons</t>
  </si>
  <si>
    <t>屍術的召喚</t>
  </si>
  <si>
    <t>あなたの次のターン開始時まで、すべてのクリーチャーは-2/-2の修正を受ける。</t>
  </si>
  <si>
    <t>Eyeblight Massacre</t>
  </si>
  <si>
    <t>眼腐りの虐殺</t>
  </si>
  <si>
    <t>ゾンビでないクリーチャー1体を対象とし、それを破壊する。&amp;br;その後、あなたが最後にコントロールしていて破壊されたゾンビをあなたの手札に戻す。</t>
  </si>
  <si>
    <t>Cruel Revival</t>
  </si>
  <si>
    <t>残酷な蘇生</t>
  </si>
  <si>
    <t>クリーチャー1体を対象とする。それは+2/+2の修正を受けるとともに飛行と再生2を得る。</t>
  </si>
  <si>
    <t>Consecrated by Blood</t>
  </si>
  <si>
    <t>血による聖別</t>
  </si>
  <si>
    <t>このクリーチャーが戦場に出たとき、2/2のゾンビを2体召喚する。</t>
  </si>
  <si>
    <t>Revenant</t>
  </si>
  <si>
    <t>黄泉からの帰還者</t>
  </si>
  <si>
    <t>このクリーチャーが戦場に出たとき、3個のジェムを黒に変換する。</t>
  </si>
  <si>
    <t>Returned Centaur</t>
  </si>
  <si>
    <t>蘇りしケンタウルス</t>
  </si>
  <si>
    <t>対戦相手のクリーチャーが1体破壊されたとき、このクリーチャーは+1/+1の修正を受ける。</t>
  </si>
  <si>
    <t>Malakir Cullblade</t>
  </si>
  <si>
    <t>マラキールの選刃</t>
  </si>
  <si>
    <t>Gilt-Leaf Winnower</t>
  </si>
  <si>
    <t>光り葉の選別者</t>
  </si>
  <si>
    <t>このクリーチャーが戦場に出たとき、あなたが少なくとももう1体クリーチャーをコントロールしている場合、あなたがコントロールする他のクリーチャー1体は破壊され、対戦相手がコントロールする最初のクリーチャーも破壊される。</t>
  </si>
  <si>
    <t>肉袋の匪賊</t>
  </si>
  <si>
    <t>ナメクジ</t>
  </si>
  <si>
    <t>Catacomb Slug</t>
  </si>
  <si>
    <t>地下墓地のナメクジ</t>
  </si>
  <si>
    <t>あなたがコントロールする最初のクリーチャーは+2/0の修正を受ける。&amp;br;このサポートが破壊されたとき、カードを1枚引く。</t>
  </si>
  <si>
    <t>Infernal Scarring</t>
  </si>
  <si>
    <t>冥府の傷跡</t>
  </si>
  <si>
    <t>クリーチャー1体を対象とする。あなたのターン終了時まで、それは+1/0の修正を受けるとともに接死を得る。</t>
  </si>
  <si>
    <t>Touch of Moonglove</t>
  </si>
  <si>
    <t>ツキノテブクロの浸潤</t>
  </si>
  <si>
    <t>パワーが3以下のクリーチャー1体破壊する。</t>
  </si>
  <si>
    <t>Reave Soul</t>
  </si>
  <si>
    <t>魂裂き</t>
  </si>
  <si>
    <t>カードを2枚引く。&amp;br;2点のダメージを受ける。</t>
  </si>
  <si>
    <t>Read the Bones</t>
  </si>
  <si>
    <t>骨読み</t>
  </si>
  <si>
    <t>Nightsnare</t>
  </si>
  <si>
    <t>夜の罠</t>
  </si>
  <si>
    <t>クリーチャー1体を対象として、それのタフネスを完全回復する。そして、カードを1枚引く。</t>
  </si>
  <si>
    <t>Dark Dabbling</t>
  </si>
  <si>
    <t>闇の試み</t>
  </si>
  <si>
    <t>このクリーチャーが戦場に出たとき、2/2のゾンビを1体召喚する。</t>
  </si>
  <si>
    <t>Undead Servant</t>
  </si>
  <si>
    <t>アンデッドの召使い</t>
  </si>
  <si>
    <t>射手</t>
  </si>
  <si>
    <t>Thornbow Archer</t>
  </si>
  <si>
    <t>茨弓の射手</t>
  </si>
  <si>
    <t>Shambling Ghoul</t>
  </si>
  <si>
    <t>よろめくグール</t>
  </si>
  <si>
    <t>Rabid Bloodsucker</t>
  </si>
  <si>
    <t>狂暴な吸血者</t>
  </si>
  <si>
    <t>あなたのクリーチャー1体が死亡したとき、あなたの次のターン開始時まで、このクリーチャーは+2/+2の修正を受ける。</t>
  </si>
  <si>
    <t>Nantuko Husk</t>
  </si>
  <si>
    <t>ナントゥーコの鞘虫</t>
  </si>
  <si>
    <t>このクリーチャーが戦場に出たとき、クリーチャー1体を対象とする。それに接死を与える。</t>
  </si>
  <si>
    <t>Gnarlroot Trapper</t>
  </si>
  <si>
    <t>節くれ根の罠師</t>
  </si>
  <si>
    <t>このクリーチャーが戦場に出たとき、クリーチャー1体を対象とする。あなたのターン終了時までそれは-1/-1の修正を受ける。</t>
  </si>
  <si>
    <t>Eyeblight Assassin</t>
  </si>
  <si>
    <t>眼腐りの暗殺者</t>
  </si>
  <si>
    <t>Deadbridge Shaman</t>
  </si>
  <si>
    <t>死橋のシャーマン</t>
  </si>
  <si>
    <t>あなたのターン開始時に、あなたがサポートをコントロールしている場合、飛行を持つ1/1の飛行機械を4体召喚する。&amp;br;あなたがコントロールするトークンが対戦相手にダメージを与えたとき、カードを1枚引く。</t>
  </si>
  <si>
    <t>Thopter Spy Network</t>
  </si>
  <si>
    <t>飛行機械の諜報網</t>
  </si>
  <si>
    <t>ジェム5個に罠をかける：対戦相手から6マナを吸収し、あなたは3マナを得る。</t>
  </si>
  <si>
    <t>呪文</t>
    <rPh sb="0" eb="2">
      <t>ジュモン</t>
    </rPh>
    <phoneticPr fontId="1"/>
  </si>
  <si>
    <t>Dreadwaters</t>
  </si>
  <si>
    <t>戦慄水</t>
  </si>
  <si>
    <t>どちらのプレイヤーも手札のカードをすべてライブラリーに移動する。その後、ライブラリーを切り直す。&amp;br;どちらのプレイヤーもカードを5枚引く。&amp;br;あなたの手札のカードはすべて3マナを得る。</t>
  </si>
  <si>
    <t>Day's Undoing</t>
  </si>
  <si>
    <t>一日のやり直し</t>
  </si>
  <si>
    <t>Skaab Goliath</t>
  </si>
  <si>
    <t>スカーブの大巨人</t>
  </si>
  <si>
    <t>ジェム3個を起動する：対戦相手がコントロールする最初のカードは、4マナを失う。あなたの次のターン開始時まで、輪の信奉者は+4/+4の修正を受ける。あなたのターン終了時まで、対戦相手がコントロールするディフェンダーまたは到達を持つ最初のクリーチャーは無効化される。</t>
  </si>
  <si>
    <t>Disciple of the Ring</t>
  </si>
  <si>
    <t>輪の信奉者</t>
  </si>
  <si>
    <t>あなたのターン開始時に、対戦相手は3マナを失う。</t>
  </si>
  <si>
    <t>Jace's Sanctum</t>
  </si>
  <si>
    <t>ジェイスの聖域</t>
  </si>
  <si>
    <t>クリーチャー1体を対象とする。それは、破壊され、青の1/1のカエル・クリーチャーに取って代わられる。</t>
  </si>
  <si>
    <t>Turn to Frog</t>
  </si>
  <si>
    <t>蛙変化</t>
  </si>
  <si>
    <t>あなたのライブラリーの次のカード3枚から1枚を選ぶ。そのカードを取ってくる。それは6マナを得る。</t>
  </si>
  <si>
    <t>Talent of the Telepath</t>
  </si>
  <si>
    <t>テレパスの才能</t>
  </si>
  <si>
    <t>戦場のクリーチャーすべてをそのオーナーの手札に戻す。プレイヤーの手札に空きがない場合、それらのクリーチャーは破壊される。破壊を無効にする効果は無視する。</t>
  </si>
  <si>
    <t>Displacement Wave</t>
  </si>
  <si>
    <t>変位の波</t>
  </si>
  <si>
    <t>あなたが呪文またはサポートを唱えたとき、あなたのターン終了時まで、あなたは対戦相手がコントロールする最初のクリーチャーのコントロールを得て、それに速攻を与える。</t>
  </si>
  <si>
    <t>Willbreaker</t>
  </si>
  <si>
    <t>意志を砕く者</t>
  </si>
  <si>
    <t>ジン</t>
  </si>
  <si>
    <t>Soulblade Djinn</t>
  </si>
  <si>
    <t>魂刃のジン</t>
  </si>
  <si>
    <t>あなたが色つきジェムをマッチさせるたび、対戦相手から1マナを吸収する。</t>
  </si>
  <si>
    <t>ヴィダルケン</t>
  </si>
  <si>
    <t>Mizzium Meddler</t>
  </si>
  <si>
    <t>ミジウムの干渉者</t>
  </si>
  <si>
    <t>クリーチャーが戦場に出たとき、対戦相手の手札が5枚以下の場合、対戦相手がコントロールする線上にあるクリーチャー1体を対象とする。それは、オーナーの手札に戻され、マナ・コストは6多くなる。</t>
  </si>
  <si>
    <t>Harbinger of the Tides</t>
  </si>
  <si>
    <t>潮流の先駆け</t>
  </si>
  <si>
    <t>Alhammarret, High Arbiter</t>
  </si>
  <si>
    <t>高位調停者、アルハマレット</t>
  </si>
  <si>
    <t>あなたがカードを1枚引くたび、対戦相手の手札の最初のカードのマナ・コストが2多くなる。&amp;br;青ジェム1個を起動する：あなたの手札のカードを1枚破壊し、カードを1枚引く。</t>
  </si>
  <si>
    <t>Sphinx's Tutelage</t>
  </si>
  <si>
    <t>スフィンクスの後見</t>
  </si>
  <si>
    <t>あなたのターン終了時まで、対戦相手がコントロールする最初の2体のクリーチャーは無効化される。</t>
  </si>
  <si>
    <t>Send to Sleep</t>
  </si>
  <si>
    <t>眠りへの誘い</t>
  </si>
  <si>
    <t>あなたの次のターン開始時まで、対戦相手のすべてのクリーチャーは-2/0の修正を受ける。&amp;br;あなたはカードを1枚引く。</t>
  </si>
  <si>
    <t>Hydrolash</t>
  </si>
  <si>
    <t>水撃</t>
  </si>
  <si>
    <t>2ターンのカウントダウン付き青ジェム1個を起動する：対戦相手の手札の最初のカードのマナを完全に吸収する。</t>
  </si>
  <si>
    <t>Clash of Wills</t>
  </si>
  <si>
    <t>意思の激突</t>
  </si>
  <si>
    <t>対戦相手の手札の最初のクリーチャーからすべてのマナを吸収し、カードを1枚引く。</t>
  </si>
  <si>
    <t>Bone to Ash</t>
  </si>
  <si>
    <t>骨を灰に</t>
  </si>
  <si>
    <t>対戦相手の手札が5枚以下の場合、対戦相手がコントロールするクリーチャー1亭を対象とする。それはオーナーの手札に移動し、あなたはカードを1枚引く。</t>
  </si>
  <si>
    <t>Anchor to the AEther</t>
  </si>
  <si>
    <t>霊気への抑留</t>
  </si>
  <si>
    <t>このクリーチャーが戦場に出たとき、飛行を持つ1/1の飛行機械を2体召喚し、クリーチャー1体に「ブロックされない」を与える。</t>
  </si>
  <si>
    <t>ならず者</t>
  </si>
  <si>
    <t>Whirler Rogue</t>
  </si>
  <si>
    <t>つむじ風のならず者</t>
  </si>
  <si>
    <t>Tower Geist</t>
  </si>
  <si>
    <t>塔の霊</t>
  </si>
  <si>
    <t>ヒトデ</t>
  </si>
  <si>
    <t>Sigiled Starfish</t>
  </si>
  <si>
    <t>印章持ちのヒトデ</t>
  </si>
  <si>
    <t>Scrapskin Drake</t>
  </si>
  <si>
    <t>屑肌のドレイク</t>
  </si>
  <si>
    <t>飛行&amp;br;あなたが呪文を唱えたとき、あなたの次のターン開始時まで、このクリーチャーは+2/+2の修正を受ける。</t>
  </si>
  <si>
    <t>鳥</t>
  </si>
  <si>
    <t>Ringwarden Owl</t>
  </si>
  <si>
    <t>護輪のフクロウ</t>
  </si>
  <si>
    <t>あなたが呪文またはサポートを唱えたとき、あなたの次のターン開始時で、このクリーチャーは+1/+1の修正を受ける。&amp;br;このクリーチャーがプレインズウォーカーに戦闘ダメージを与えたとき、カードを1枚引く。</t>
  </si>
  <si>
    <t>Jhessian Thief</t>
  </si>
  <si>
    <t>ジェスの盗人</t>
  </si>
  <si>
    <t>このクリーチャーはボードに少なくとも8個の青ジェムがない限り攻撃できない。</t>
  </si>
  <si>
    <t>海蛇</t>
  </si>
  <si>
    <t>Deep-Sea Terror</t>
  </si>
  <si>
    <t>深海の恐怖</t>
  </si>
  <si>
    <t>あなたがダメージを受けるたび、1点のダメージを対戦相手に与える。</t>
  </si>
  <si>
    <t>Psychic Rebuttal</t>
  </si>
  <si>
    <t>精神的反論</t>
  </si>
  <si>
    <t>このサポートがボードにある間、対戦相手がコントロールする最初のクリーチャーは無効化される。</t>
  </si>
  <si>
    <t>Claustrophobia</t>
  </si>
  <si>
    <t>閉所恐怖症</t>
  </si>
  <si>
    <t>カードを1枚引く。&amp;br;クリーチャー1体に飛行を与える。</t>
  </si>
  <si>
    <t>Stratus Walk</t>
  </si>
  <si>
    <t>層雲歩み</t>
  </si>
  <si>
    <t>対戦相手は3マナを失う。</t>
  </si>
  <si>
    <t>Negate</t>
  </si>
  <si>
    <t>否認</t>
  </si>
  <si>
    <t>対戦相手の手札が5枚以下の場合、対戦相手がコントロールする戦場にあるクリーチャー1体をそのオーナーの手札に戻す。それは6マナを得る。</t>
  </si>
  <si>
    <t>Disperse</t>
  </si>
  <si>
    <t>分散</t>
  </si>
  <si>
    <t>3ターンのカウントダウン付き青ジェム1個を起動する：対戦相手の手札の最初のカードのマナを完全に吸収する。</t>
  </si>
  <si>
    <t>Calculated Dismissal</t>
  </si>
  <si>
    <t>計算された放逐</t>
  </si>
  <si>
    <t>カードを1枚引く。&amp;br;あなたのサポートがボードにある場合、さらにカードをもう1枚引く。</t>
  </si>
  <si>
    <t>Artificer's Epiphany</t>
  </si>
  <si>
    <t>工匠の天啓</t>
  </si>
  <si>
    <t>Watercourser</t>
  </si>
  <si>
    <t>狩漁者</t>
  </si>
  <si>
    <t>このクリーチャーが戦場に出たとき、対戦相手の手札が5枚以下の場合、対戦相手がコントロールするクリーチャー1体を対象とする。それは、オーナーの手札に戻され、6マナを得る。</t>
  </si>
  <si>
    <t>Separatist Voidmage</t>
  </si>
  <si>
    <t>分離主義者の虚空魔道士</t>
  </si>
  <si>
    <t>このクリーチャーが戦場に出たとき、あなたは3マナを失う。</t>
  </si>
  <si>
    <t>Screeching Skaab</t>
  </si>
  <si>
    <t>金切り声のスカーブ</t>
  </si>
  <si>
    <t>壁</t>
  </si>
  <si>
    <t>イリュージョン</t>
  </si>
  <si>
    <t>Nivix Barrier</t>
  </si>
  <si>
    <t>ニヴィックスの障壁</t>
  </si>
  <si>
    <t>Maritime Guard</t>
  </si>
  <si>
    <t>臨海の護衛</t>
  </si>
  <si>
    <t>フェアリー</t>
  </si>
  <si>
    <t>Faerie Miscreant</t>
  </si>
  <si>
    <t>フェアリーの悪党</t>
  </si>
  <si>
    <t>Aspiring Aeronaut</t>
  </si>
  <si>
    <t>飛空士志願者</t>
  </si>
  <si>
    <t>あなたのターン開始時に、あなたが最後にコントロールしていて破壊されたサポートをボードに戻す。&amp;br;あなたが4個以上のサポートをコントロールしている場合、あなたがコントロールするすべてのクリーチャーは+5/+5の修正を受ける。</t>
  </si>
  <si>
    <t>あなたが4個以上のサポートをコントロールしている場合、あなたがコントロールするすべてのクリーチャーは+5/+5の修正を受ける。</t>
  </si>
  <si>
    <t>あなたのターン開始時に、あなたが最後にコントロールしていて破壊されたサポートをボードに戻す。</t>
  </si>
  <si>
    <t>Starfield of Nyx</t>
  </si>
  <si>
    <t>ニクスの星原</t>
  </si>
  <si>
    <t>あなたが対戦相手のクリーチャーからダメージを受けるたび、そのクリーチャーは無効化される。&amp;br;このサポートが破壊されたとき、対戦相手のすべてのクリーチャーは有効化される。</t>
  </si>
  <si>
    <t>このサポートが破壊されたとき、対戦相手のすべてのクリーチャーは有効化される。</t>
  </si>
  <si>
    <t>あなたが対戦相手のクリーチャーからダメージを受けるたび、そのクリーチャーは無効化される。</t>
  </si>
  <si>
    <t>Hixus, Prison Warden</t>
  </si>
  <si>
    <t>牢獄の管理人、ヒクサス</t>
  </si>
  <si>
    <t>あなたがコントロールするクリーチャーを1体と対戦相手がコントロールするクリーチャーを1体選び、その後戦場にあるそれら以外のすべてのクリーチャーを破壊する。</t>
  </si>
  <si>
    <t>Tragic Arrogance</t>
  </si>
  <si>
    <t>悲劇的な傲慢</t>
  </si>
  <si>
    <t>対戦相手がコントロールするクリーチャーが攻撃するたび、2マナを得る。</t>
  </si>
  <si>
    <t>Archangel of Tithes</t>
  </si>
  <si>
    <t>徴税の大天使</t>
  </si>
  <si>
    <t>対戦相手がコントロールする最初のクリーチャーは無効化される。</t>
  </si>
  <si>
    <t>Suppression Bonds</t>
  </si>
  <si>
    <t>抑制する縛め</t>
  </si>
  <si>
    <t>あなたがこれ以外のサポートを唱えたとき、飛行を持つ4/4の天使を1体召喚する。</t>
  </si>
  <si>
    <t>Sigil of the Empty Throne</t>
  </si>
  <si>
    <t>空位の玉座の印章</t>
  </si>
  <si>
    <t>各クリーチャー・トークンを破壊する。</t>
  </si>
  <si>
    <t>Hallowed Moonlight</t>
  </si>
  <si>
    <t>神聖なる月光</t>
  </si>
  <si>
    <t>警戒を持つ2/2の騎士を4体召喚する。&amp;br;ボードに8個以上の白ジェムがある場合、あなたのターン終了時まであなたのすべてのクリーチャーはダメージ軽減を得る。</t>
  </si>
  <si>
    <t>ボードに8個以上の白ジェムがある場合、あなたのターン終了時まであなたのすべてのクリーチャーはダメージ軽減を得る。</t>
  </si>
  <si>
    <t>警戒を持つ2/2の騎士を4体召喚する。</t>
  </si>
  <si>
    <t>Gideon's Phalanx</t>
  </si>
  <si>
    <t>ギデオンの密集軍</t>
  </si>
  <si>
    <t>すべてのサポートは、そのマナ・コストが3多くなる。</t>
  </si>
  <si>
    <t>ペガサス</t>
  </si>
  <si>
    <t>Vryn Wingmare</t>
  </si>
  <si>
    <t>ヴリンの翼馬</t>
  </si>
  <si>
    <t>このクリーチャーが攻撃したとき、あなたのターン終了時まで、対戦相手がコントロールする最初のクリーチャーは無効化される。</t>
  </si>
  <si>
    <t>Sentinel of the Eternal Watch</t>
  </si>
  <si>
    <t>永遠警備の歩哨</t>
  </si>
  <si>
    <t>このクリーチャーがプレインズウォーカーにダメージを与えたとき、これが高名である場合、あなたの最初のクリーチャーに+1/+1の修正を与える。</t>
  </si>
  <si>
    <t>Relic Seeker</t>
  </si>
  <si>
    <t>秘宝の探求者</t>
  </si>
  <si>
    <t>白ジェム1個を起動する：あなたのターン終了時まで、対戦相手がコントロールするディフェンダーまたは到達を持つ最初のクリーチャーは無効化される。</t>
  </si>
  <si>
    <t>Kytheon's Irregulars</t>
  </si>
  <si>
    <t>キテオンの不正規軍</t>
  </si>
  <si>
    <t>このクリーチャーが戦場に出たとき、5個のジェムを白に変換する。</t>
  </si>
  <si>
    <t>Knight of the White Orchid</t>
  </si>
  <si>
    <t>白蘭の騎士</t>
  </si>
  <si>
    <t>あなたがコントロールするクリーチャー1体が戦場に出たとき、あなたのターン終了時まで、あなたがコントロールするすべてのクリーチャーは+1/+1の修正を受ける。</t>
  </si>
  <si>
    <t>Valor in Akros</t>
  </si>
  <si>
    <t>アクロスでの武勇</t>
  </si>
  <si>
    <t>このサポートがボードに出たとき、警戒を持つ2/2の騎士を1体召喚する。&amp;br;あなたがコントロールする最初のクリーチャーは+2/+2の修正を受けるとともに警戒を得る。</t>
  </si>
  <si>
    <t>あなたがコントロールする最初のクリーチャーは+2/+2の修正を受けるとともに警戒を得る。</t>
  </si>
  <si>
    <t>このサポートがボードに出たとき、警戒を持つ2/2の騎士を1体召喚する。</t>
  </si>
  <si>
    <t>Knightly Valor</t>
  </si>
  <si>
    <t>騎士の勇気</t>
  </si>
  <si>
    <t>無効化されたクリーチャー1体を対象とし、それを破壊する。</t>
  </si>
  <si>
    <t>Swift Reckoning</t>
  </si>
  <si>
    <t>迅速な報い</t>
  </si>
  <si>
    <t>5点のライフを得る。&amp;br;カードを1枚引く。</t>
  </si>
  <si>
    <t>5点のライフを得る。</t>
  </si>
  <si>
    <t>Healing Hands</t>
  </si>
  <si>
    <t>治癒の手</t>
  </si>
  <si>
    <t>対戦相手がコントロールする、ディフェンダーを持つクリーチャー1体を対象とし、それを破壊する。</t>
  </si>
  <si>
    <t>Celestial Flare</t>
  </si>
  <si>
    <t>天界のほとばしり</t>
  </si>
  <si>
    <t>War Oracle</t>
  </si>
  <si>
    <t>戦乱の神託者</t>
  </si>
  <si>
    <t>このクリーチャーが戦場に出たとき、あなたのライブラリーの最初のサポートを手札に移動する。</t>
  </si>
  <si>
    <t>アンテローブ</t>
  </si>
  <si>
    <t>Totem-Guide Hartebeest</t>
  </si>
  <si>
    <t>族霊導きの鹿羚羊</t>
  </si>
  <si>
    <t>このクリーチャーが戦場に出たとき、あなたがコントロールする全てのクリーチャーは+1/+1の修正を受ける。</t>
  </si>
  <si>
    <t>Patron of the Valiant</t>
  </si>
  <si>
    <t>勇者の守護神</t>
  </si>
  <si>
    <t>Heavy Infantry</t>
  </si>
  <si>
    <t>重歩兵</t>
  </si>
  <si>
    <t>このクリーチャーが攻撃したとき、それが高名である場合、あなたのターン終了時まで、あなたの他のクリーチャーが+1/+1の修正を受ける。</t>
  </si>
  <si>
    <t>Consul's Lieutenant</t>
  </si>
  <si>
    <t>領事補佐官</t>
  </si>
  <si>
    <t>あなたがサポートを唱えたとき、このクリーチャーは+2/+2の修正を受ける。</t>
  </si>
  <si>
    <t>Blessed Spirits</t>
  </si>
  <si>
    <t>祝福された霊魂</t>
  </si>
  <si>
    <t>このクリーチャーが戦場に出たとき、4点のライフを得る。</t>
  </si>
  <si>
    <t>Aven Battle Priest</t>
  </si>
  <si>
    <t>エイヴンの戦僧侶</t>
  </si>
  <si>
    <t>あなたのターン開始時に、あなたの次のターン開始時まで、あなたのコントロールする最初のクリーチャーは+1/+1の修正を受ける。</t>
  </si>
  <si>
    <t>Anointer of Champions</t>
  </si>
  <si>
    <t>勇者の選定師</t>
  </si>
  <si>
    <t>このクリーチャーが戦場に出たとき、あなたの次のターンの開始時まで、あなたのコントロールすべてのクリーチャーは+1/+1の修正を受ける。</t>
  </si>
  <si>
    <t>Ampryn Tactician</t>
  </si>
  <si>
    <t>アンプリンの戦術家</t>
  </si>
  <si>
    <t>あなたがコントロールするクリーチャーが破壊されたとき、1/1の兵士を召喚する。</t>
  </si>
  <si>
    <t>Murder Investigation</t>
  </si>
  <si>
    <t>殺人の捜査</t>
  </si>
  <si>
    <t>あなたのターン開始時に、あなたがコントロールする最初のクリーチャーは+1/+1の修正を受け、あなたのターン終了時まで対戦相手がコントロールするディフェンダーまたは到達を持つ最初のクリーチャーは無効化される。</t>
  </si>
  <si>
    <t>Grasp of the Hieromancer</t>
  </si>
  <si>
    <t>秘儀術師の掌握</t>
  </si>
  <si>
    <t>あなたの次のターン開始時まで、クリーチャー1体に+2/+2の修正と飛行を与える。</t>
  </si>
  <si>
    <t>Mighty Leap</t>
  </si>
  <si>
    <t>力強い跳躍</t>
  </si>
  <si>
    <t>あなたの次のターン開始時まで、あなたのすべてのクリーチャーは+2/+1の修正を受ける。&amp;br;ボードに8個以上の白ジェムがある場合、あなたのターン終了時まで、あなたのすべてのクリーチャーは警戒を得る。</t>
  </si>
  <si>
    <t>ボードに8個以上の白ジェムがある場合、あなたのターン終了時まで、あなたのすべてのクリーチャーは警戒を得る。</t>
  </si>
  <si>
    <t>あなたの次のターン開始時まで、あなたのすべてのクリーチャーは+2/+1の修正を受ける。</t>
  </si>
  <si>
    <t>キテオンの戦術</t>
  </si>
  <si>
    <t>あなたの次のターン開始まで、クリーチャー1体に+1/+1の修正とダメージ軽減を与える。</t>
  </si>
  <si>
    <t>Enshrouding Mist</t>
  </si>
  <si>
    <t>包み込む霧</t>
  </si>
  <si>
    <t>雄牛</t>
  </si>
  <si>
    <t>Yoked Ox</t>
  </si>
  <si>
    <t>鋤引きの雄牛</t>
  </si>
  <si>
    <t>Topan Freeblade</t>
  </si>
  <si>
    <t>トーパの自由刃</t>
  </si>
  <si>
    <t>確固たるエイヴン</t>
  </si>
  <si>
    <t>Knight of the Pilgrim's Road</t>
  </si>
  <si>
    <t>巡礼者の道の騎士</t>
  </si>
  <si>
    <t>絆魂</t>
  </si>
  <si>
    <t>Enlightened Ascetic</t>
  </si>
  <si>
    <t>悟った苦行者</t>
  </si>
  <si>
    <t>このクリーチャーが補強されたとき、あなたは2点のライフを得る。</t>
  </si>
  <si>
    <t>Cleric of the Forward Order</t>
  </si>
  <si>
    <t>前線の僧侶</t>
  </si>
  <si>
    <t>このクリーチャーが攻撃したとき、あなたのターン終了時まで、これは+1/+1の修正を受ける。</t>
  </si>
  <si>
    <t>Charging Griffin</t>
  </si>
  <si>
    <t>突進するグリフィン</t>
  </si>
  <si>
    <t>このクリーチャーが戦場に出たとき、最後に破壊されたサポートをあなたの手札に戻す。</t>
  </si>
  <si>
    <t>Auramancer</t>
  </si>
  <si>
    <t>オーラ術師</t>
  </si>
  <si>
    <t>このクリーチャーが戦場に出たとき、あなたのターン終了時までクリーチャーを1体無効化する。</t>
  </si>
  <si>
    <t>Akroan Jailer</t>
  </si>
  <si>
    <t>アクロスの看守</t>
  </si>
  <si>
    <t>テキスト合算</t>
    <rPh sb="4" eb="6">
      <t>ガッサン</t>
    </rPh>
    <phoneticPr fontId="1"/>
  </si>
  <si>
    <t>T</t>
    <phoneticPr fontId="1"/>
  </si>
  <si>
    <t>P</t>
    <phoneticPr fontId="1"/>
  </si>
  <si>
    <t>SLD</t>
  </si>
  <si>
    <t>テキスト3</t>
  </si>
  <si>
    <t>テキスト2</t>
  </si>
  <si>
    <t>テキスト1</t>
    <phoneticPr fontId="1"/>
  </si>
  <si>
    <t>ST3</t>
  </si>
  <si>
    <t>ST2</t>
  </si>
  <si>
    <t>ST1</t>
  </si>
  <si>
    <t>種別</t>
    <rPh sb="0" eb="2">
      <t>シュベツ</t>
    </rPh>
    <phoneticPr fontId="1"/>
  </si>
  <si>
    <t>英名</t>
    <rPh sb="0" eb="2">
      <t>エイメイ</t>
    </rPh>
    <phoneticPr fontId="1"/>
  </si>
  <si>
    <t>名</t>
    <rPh sb="0" eb="1">
      <t>メイ</t>
    </rPh>
    <phoneticPr fontId="1"/>
  </si>
  <si>
    <t>マナ</t>
  </si>
  <si>
    <t>Re</t>
  </si>
  <si>
    <t>色</t>
    <rPh sb="0" eb="1">
      <t>イロ</t>
    </rPh>
    <phoneticPr fontId="1"/>
  </si>
  <si>
    <t>Exp</t>
    <phoneticPr fontId="1"/>
  </si>
  <si>
    <t>聖別されたスフィンクス</t>
  </si>
  <si>
    <t>Consecrated Sphinx</t>
  </si>
  <si>
    <t>忠臣</t>
  </si>
  <si>
    <t>Loyal Retainers</t>
  </si>
  <si>
    <t>稲妻の連鎖</t>
  </si>
  <si>
    <t>Chain Lightning</t>
  </si>
  <si>
    <t>対抗呪文</t>
  </si>
  <si>
    <t>Counterspell</t>
  </si>
  <si>
    <t>暗黒の儀式</t>
  </si>
  <si>
    <t>Dark Ritual</t>
  </si>
  <si>
    <t>大渦の脈動</t>
  </si>
  <si>
    <t>Maelstrom Pulse</t>
  </si>
  <si>
    <t>名誉回復</t>
  </si>
  <si>
    <t>Vindicate</t>
  </si>
  <si>
    <t>神の怒り</t>
  </si>
  <si>
    <t>Wrath of God</t>
  </si>
  <si>
    <t>追い討ち</t>
  </si>
  <si>
    <t>Aggravated Assault</t>
  </si>
  <si>
    <t>否定の契約</t>
  </si>
  <si>
    <t>Pact of Negation</t>
  </si>
  <si>
    <t>Masterpiece</t>
  </si>
  <si>
    <t>LEFT:50</t>
  </si>
  <si>
    <t>LEFT:500</t>
  </si>
  <si>
    <t>c</t>
  </si>
  <si>
    <t>コスト</t>
  </si>
  <si>
    <t>カード名</t>
  </si>
  <si>
    <t>バウンス</t>
  </si>
  <si>
    <t>ハンデス</t>
  </si>
  <si>
    <t>|</t>
    <phoneticPr fontId="1"/>
  </si>
  <si>
    <t>セット</t>
    <phoneticPr fontId="1"/>
  </si>
  <si>
    <t>BFZ</t>
  </si>
  <si>
    <t>OGW</t>
  </si>
  <si>
    <t>[[《</t>
    <phoneticPr fontId="1"/>
  </si>
  <si>
    <t>》&gt;</t>
    <phoneticPr fontId="1"/>
  </si>
  <si>
    <t>]]</t>
    <phoneticPr fontId="1"/>
  </si>
  <si>
    <t>**クリーチャーカード</t>
    <phoneticPr fontId="1"/>
  </si>
  <si>
    <t>**呪文カード</t>
    <rPh sb="2" eb="4">
      <t>ジュモン</t>
    </rPh>
    <phoneticPr fontId="1"/>
  </si>
  <si>
    <t>**サポートカード</t>
    <phoneticPr fontId="1"/>
  </si>
  <si>
    <t>・欠色カードは無色ジェムからマナを得れるが、無色のカードではない。</t>
    <rPh sb="1" eb="2">
      <t>ケツ</t>
    </rPh>
    <rPh sb="2" eb="3">
      <t>ショク</t>
    </rPh>
    <rPh sb="7" eb="9">
      <t>ムショク</t>
    </rPh>
    <rPh sb="17" eb="18">
      <t>エ</t>
    </rPh>
    <rPh sb="22" eb="24">
      <t>ムショク</t>
    </rPh>
    <phoneticPr fontId="1"/>
  </si>
  <si>
    <t>/</t>
  </si>
  <si>
    <t>/</t>
    <phoneticPr fontId="1"/>
  </si>
  <si>
    <t>*欠色カード一覧</t>
    <rPh sb="1" eb="2">
      <t>ケツ</t>
    </rPh>
    <rPh sb="2" eb="3">
      <t>ショク</t>
    </rPh>
    <phoneticPr fontId="1"/>
  </si>
  <si>
    <t>*嚥下カード一覧</t>
    <rPh sb="1" eb="3">
      <t>エンゲ</t>
    </rPh>
    <phoneticPr fontId="1"/>
  </si>
  <si>
    <t>嚥下</t>
    <rPh sb="0" eb="2">
      <t>エンゲ</t>
    </rPh>
    <phoneticPr fontId="1"/>
  </si>
  <si>
    <t>X</t>
  </si>
  <si>
    <t>カード一覧</t>
  </si>
  <si>
    <t>*</t>
    <phoneticPr fontId="1"/>
  </si>
  <si>
    <t>昇華</t>
    <rPh sb="0" eb="2">
      <t>ショウカ</t>
    </rPh>
    <phoneticPr fontId="1"/>
  </si>
  <si>
    <t>能力</t>
    <rPh sb="0" eb="2">
      <t>ノウリョク</t>
    </rPh>
    <phoneticPr fontId="1"/>
  </si>
  <si>
    <t>無効化</t>
    <rPh sb="0" eb="3">
      <t>ムコウカ</t>
    </rPh>
    <phoneticPr fontId="1"/>
  </si>
  <si>
    <t>ドロー</t>
  </si>
  <si>
    <t>呪文回収</t>
    <rPh sb="0" eb="2">
      <t>ジュモン</t>
    </rPh>
    <rPh sb="2" eb="4">
      <t>カイシュウ</t>
    </rPh>
    <phoneticPr fontId="1"/>
  </si>
  <si>
    <t>マナ吸収</t>
    <rPh sb="2" eb="4">
      <t>キュウシュウ</t>
    </rPh>
    <phoneticPr fontId="1"/>
  </si>
  <si>
    <t>回復</t>
    <rPh sb="0" eb="2">
      <t>カイフク</t>
    </rPh>
    <phoneticPr fontId="1"/>
  </si>
  <si>
    <t>火力</t>
    <rPh sb="0" eb="2">
      <t>カリョク</t>
    </rPh>
    <phoneticPr fontId="1"/>
  </si>
  <si>
    <t>マイナス修正</t>
    <rPh sb="4" eb="6">
      <t>シュウセイ</t>
    </rPh>
    <phoneticPr fontId="1"/>
  </si>
  <si>
    <t>自己強化</t>
    <rPh sb="0" eb="2">
      <t>ジコ</t>
    </rPh>
    <rPh sb="2" eb="4">
      <t>キョウカ</t>
    </rPh>
    <phoneticPr fontId="1"/>
  </si>
  <si>
    <t>トークン召喚</t>
    <rPh sb="4" eb="6">
      <t>ショウカン</t>
    </rPh>
    <phoneticPr fontId="1"/>
  </si>
  <si>
    <t>無し</t>
    <rPh sb="0" eb="1">
      <t>ナ</t>
    </rPh>
    <phoneticPr fontId="1"/>
  </si>
  <si>
    <t>LEFT:100</t>
    <phoneticPr fontId="1"/>
  </si>
  <si>
    <t>昇華1</t>
    <phoneticPr fontId="1"/>
  </si>
  <si>
    <t>昇華1</t>
    <phoneticPr fontId="1"/>
  </si>
  <si>
    <t>昇華2</t>
    <phoneticPr fontId="1"/>
  </si>
  <si>
    <t>昇華2</t>
    <phoneticPr fontId="1"/>
  </si>
  <si>
    <t>昇華5</t>
    <phoneticPr fontId="1"/>
  </si>
  <si>
    <t>昇華</t>
    <phoneticPr fontId="1"/>
  </si>
  <si>
    <t>&amp;br;</t>
  </si>
  <si>
    <t>2/1</t>
  </si>
  <si>
    <t>3/1</t>
  </si>
  <si>
    <t>1/2</t>
  </si>
  <si>
    <t>4/4</t>
  </si>
  <si>
    <t>3/3</t>
  </si>
  <si>
    <t>3/4</t>
  </si>
  <si>
    <t>3/2</t>
  </si>
  <si>
    <t>8/7</t>
  </si>
  <si>
    <t>4/3</t>
  </si>
  <si>
    <t>2/2</t>
  </si>
  <si>
    <t>2/3</t>
  </si>
  <si>
    <t>0/1</t>
  </si>
  <si>
    <t>1/1</t>
  </si>
  <si>
    <t>6/5</t>
  </si>
  <si>
    <t>6/6</t>
  </si>
  <si>
    <t>3/5</t>
  </si>
  <si>
    <t>P/T</t>
    <phoneticPr fontId="1"/>
  </si>
  <si>
    <t>|</t>
  </si>
  <si>
    <t>同盟者</t>
    <rPh sb="0" eb="3">
      <t>ドウメイシャ</t>
    </rPh>
    <phoneticPr fontId="1"/>
  </si>
  <si>
    <t>カード一覧</t>
    <rPh sb="3" eb="5">
      <t>イチラン</t>
    </rPh>
    <phoneticPr fontId="1"/>
  </si>
  <si>
    <t>・</t>
    <phoneticPr fontId="1"/>
  </si>
  <si>
    <t>ORI</t>
  </si>
  <si>
    <t>飛行 ディフェンダー</t>
  </si>
  <si>
    <t>飛行 ディフェンダー &amp;br;このクリーチャーが攻撃したとき、あなたのターン終了時まで、これは+1/+1の修正を受ける。</t>
  </si>
  <si>
    <t>Stalwart Aven</t>
  </si>
  <si>
    <t>飛行 高名2</t>
  </si>
  <si>
    <t>警戒 高名1</t>
  </si>
  <si>
    <t>飛行 &amp;br;このクリーチャーが戦場に出たとき、4点のライフを得る。</t>
  </si>
  <si>
    <t>飛行 &amp;br;あなたがサポートを唱えたとき、このクリーチャーは+2/+2の修正を受ける。</t>
  </si>
  <si>
    <t>先制攻撃 高名1</t>
  </si>
  <si>
    <t>先制攻撃 高名1 &amp;br;このクリーチャーが攻撃したとき、それが高名である場合、あなたのターン終了時まで、あなたの他のクリーチャーが+1/+1の修正を受ける。</t>
  </si>
  <si>
    <t>飛行 &amp;br;このクリーチャーが戦場に出たとき、あなたがコントロールする全てのクリーチャーは+1/+1の修正を受ける。</t>
  </si>
  <si>
    <t>絆魂 高名2</t>
  </si>
  <si>
    <t>先制攻撃 ディフェンダー</t>
  </si>
  <si>
    <t>先制攻撃 ディフェンダー &amp;br;このクリーチャーが戦場に出たとき、5個のジェムを白に変換する。</t>
  </si>
  <si>
    <t>ディフェンダー 高名3</t>
  </si>
  <si>
    <t>ディフェンダー 高名3 &amp;br;白ジェム1個を起動する：あなたのターン終了時まで、対戦相手がコントロールするディフェンダーまたは到達を持つ最初のクリーチャーは無効化される。</t>
  </si>
  <si>
    <t>高名1</t>
  </si>
  <si>
    <t>高名1 &amp;br;このクリーチャーがプレインズウォーカーにダメージを与えたとき、これが高名である場合、あなたの最初のクリーチャーに+1/+1の修正を与える。</t>
  </si>
  <si>
    <t>警戒</t>
  </si>
  <si>
    <t>警戒 &amp;br;このクリーチャーが攻撃したとき、あなたのターン終了時まで、対戦相手がコントロールする最初のクリーチャーは無効化される。</t>
  </si>
  <si>
    <t>飛行 &amp;br;すべてのサポートは、そのマナ・コストが3多くなる。</t>
  </si>
  <si>
    <t>飛行 &amp;br;対戦相手がコントロールするクリーチャーが攻撃するたび、2マナを得る。</t>
  </si>
  <si>
    <t>飛行 &amp;br;このクリーチャーが戦場に出たとき、飛行を持つ1/1の飛行機械を1体召喚する。</t>
  </si>
  <si>
    <t>このクリーチャーが補強されたとき、カードを1枚引く。</t>
  </si>
  <si>
    <t>飛行 &amp;br;このクリーチャーが補強されたとき、カードを1枚引く。</t>
  </si>
  <si>
    <t>攻撃できない</t>
  </si>
  <si>
    <t>ディフェンダー &amp;br;攻撃できない</t>
  </si>
  <si>
    <t>あなたのサポートがボードにある場合、さらにカードをもう1枚引く。</t>
  </si>
  <si>
    <t>クリーチャー1体に飛行を与える。</t>
  </si>
  <si>
    <t>あなたが呪文またはサポートを唱えたとき、あなたの次のターン開始時で、このクリーチャーは+1/+1の修正を受ける。</t>
  </si>
  <si>
    <t>このクリーチャーがプレインズウォーカーに戦闘ダメージを与えたとき、カードを1枚引く。</t>
  </si>
  <si>
    <t>あなたが呪文を唱えたとき、あなたの次のターン開始時まで、このクリーチャーは+2/+2の修正を受ける。</t>
  </si>
  <si>
    <t>飛行 到達</t>
  </si>
  <si>
    <t>飛行 このクリーチャーが戦場に出たとき、あなたのライブラリーの次のカード2枚から1枚を選ぶ。そのカードを取ってきて、他のカードを破壊する。</t>
  </si>
  <si>
    <t>あなたの次のターン開始時まで、対戦相手のすべてのクリーチャーは-2/0の修正を受ける。</t>
  </si>
  <si>
    <t>あなたはカードを1枚引く。</t>
  </si>
  <si>
    <t>あなたがカードを1枚引くたび、対戦相手の手札の最初のカードのマナ・コストが2多くなる。</t>
  </si>
  <si>
    <t>青ジェム1個を起動する：あなたの手札のカードを1枚破壊し、カードを1枚引く。</t>
  </si>
  <si>
    <t>このカードが戦場に出たとき、あなたの次のターン開始時まで対戦相手の手札のすべてのカードのマナ・コストが6増加する。</t>
  </si>
  <si>
    <t>飛行 &amp;br;このカードが戦場に出たとき、あなたの次のターン開始時まで対戦相手の手札のすべてのカードのマナ・コストが6増加する。</t>
  </si>
  <si>
    <t>あなたが呪文を唱えたとき、あなたのターン終了時まで、あなたの他のクリーチャーは+2/+2の修正を受ける。</t>
  </si>
  <si>
    <t>飛行 &amp;br;あなたが呪文を唱えたとき、あなたのターン終了時まで、あなたの他のクリーチャーは+2/+2の修正を受ける。</t>
  </si>
  <si>
    <t>トランプル バーサーカー</t>
  </si>
  <si>
    <t>このクリーチャーが戦場に出たとき、あなたがコントロールする他の各クリーチャーは破壊される。このクリーチャーは、破壊されたクリーチャー1体につき+6/+6の修正を受ける。</t>
  </si>
  <si>
    <t>トランプル バーサーカー &amp;br;このクリーチャーが戦場に出たとき、あなたがコントロールする他の各クリーチャーは破壊される。このクリーチャーは、破壊されたクリーチャー1体につき+6/+6の修正を受ける。</t>
  </si>
  <si>
    <t>どちらのプレイヤーも手札のカードをすべてライブラリーに移動する。その後、ライブラリーを切り直す。</t>
  </si>
  <si>
    <t>どちらのプレイヤーもカードを5枚引く。</t>
  </si>
  <si>
    <t>あなたの手札のカードはすべて3マナを得る。</t>
  </si>
  <si>
    <t>あなたのターン開始時に、あなたがサポートをコントロールしている場合、飛行を持つ1/1の飛行機械を4体召喚する。</t>
  </si>
  <si>
    <t>あなたがコントロールするトークンが対戦相手にダメージを与えたとき、カードを1枚引く。</t>
  </si>
  <si>
    <t>このクリーチャーが攻撃したとき、対戦相手がエルフ・クリーチャーをコントロールしていない場合、対戦相手は1点のダメージを受ける。</t>
  </si>
  <si>
    <t>到達 &amp;br;このクリーチャーが攻撃したとき、対戦相手がエルフ・クリーチャーをコントロールしていない場合、対戦相手は1点のダメージを受ける。</t>
  </si>
  <si>
    <t>2点のダメージを受ける。</t>
  </si>
  <si>
    <t>あなたがコントロールする最初のクリーチャーは+2/0の修正を受ける。</t>
  </si>
  <si>
    <t>このサポートが破壊されたとき、カードを1枚引く。</t>
  </si>
  <si>
    <t>Fleshbag Marauder</t>
  </si>
  <si>
    <t>到達 威迫</t>
  </si>
  <si>
    <t>ゾンビでないクリーチャー1体を対象とし、それを破壊する。</t>
  </si>
  <si>
    <t>その後、あなたが最後にコントロールしていて破壊されたゾンビをあなたの手札に戻す。</t>
  </si>
  <si>
    <t>黒ジェム3個を起動する：あなたの次のターン開始時まで、異臭のインプは接死と到達を得る。</t>
  </si>
  <si>
    <t>飛行 &amp;br;黒ジェム3個を起動する：あなたの次のターン開始時まで、異臭のインプは接死と到達を得る。</t>
  </si>
  <si>
    <t>接死 バーサーカー</t>
  </si>
  <si>
    <t>このクリーチャーがプレインズウォーカーに戦闘ダメージを与えたとき、対戦相手は5点のダメージを受ける。</t>
  </si>
  <si>
    <t>接死 バーサーカー &amp;br;このクリーチャーがプレインズウォーカーに戦闘ダメージを与えたとき、対戦相手は5点のダメージを受ける。</t>
  </si>
  <si>
    <t>対戦相手のクリーチャーが1体破壊されたとき、カードを1枚引き、1点のダメージを受ける。</t>
  </si>
  <si>
    <t>飛行 &amp;br;対戦相手のクリーチャーが1体破壊されたとき、カードを1枚引き、1点のダメージを受ける。</t>
  </si>
  <si>
    <t>このクリーチャーが戦場に出たとき、あなたは飛行を持つ5/5のデーモンを1体召喚する。</t>
  </si>
  <si>
    <t>黒ジェム5個に罠をかける：あなたは4点のダメージを受ける。</t>
  </si>
  <si>
    <t>最後に死亡した、あなたがコントロールしていたクリーチャーを戦場に戻す。</t>
  </si>
  <si>
    <t>ボードに8個以上の黒ジェムがある場合、3マナを得る。</t>
  </si>
  <si>
    <t>ボードに8個以上の黒ジェムがある場合、2点のライフを得る。</t>
  </si>
  <si>
    <t>対戦相手が戦場にクリーチャーを出していない間、このクリーチャーはダメージを受けない。</t>
  </si>
  <si>
    <t>このクリーチャーが破壊されたとき、あなたの手札に2枚以上のカードがある場合、手札の最初の2枚のカードを破壊する。そして、このクリーチャーを戦場に戻す。</t>
  </si>
  <si>
    <t>あなたのターン開始時に、対戦相手がコントロールするすべてのクリーチャーは2点のダメージを、対戦相手は1点のダメージを受ける。対戦相手の手札の最後のカードは破壊され、あなたはカードを1枚引く。</t>
  </si>
  <si>
    <t>このサポートが破壊されたとき、あなたは30点のダメージを受け、あなたの手札の最初のカード3枚が破壊される。</t>
  </si>
  <si>
    <t>クリーチャー1体を対象とし、それに2点のダメージを与える。</t>
  </si>
  <si>
    <t>ボード上に8個以上の赤ジェムがある場合、対象クリーチャーは代わりに3点のダメージを受ける。</t>
  </si>
  <si>
    <t>対戦相手がコントロールしているサポートを1個破壊する。</t>
  </si>
  <si>
    <t>あなたは3点のダメージを受ける。</t>
  </si>
  <si>
    <t>あなたがコントロールする赤のクリーチャーが攻撃するたび、あなたのターン終了時まで、そのクリーチャーは+3/0の修正を受ける。</t>
  </si>
  <si>
    <t>トランプル バーサーカー &amp;br;あなたがコントロールする赤のクリーチャーが攻撃するたび、あなたのターン終了時まで、そのクリーチャーは+3/0の修正を受ける。</t>
  </si>
  <si>
    <t>このクリーチャーが戦場に出たとき、飛行を持つ1/1の飛行機械を4体召喚する。</t>
  </si>
  <si>
    <t>赤ジェム1個を起動する：あなたがコントロールする最初のサポートを破壊し、対戦相手に5点のダメージを与える。</t>
  </si>
  <si>
    <t>速攻 バーサーカー 高名3</t>
  </si>
  <si>
    <t>対戦相手が呪文かサポートを唱えるたび、対戦相手は3点のダメージを受ける。</t>
  </si>
  <si>
    <t>速攻 バーサーカー 高名3 &amp;br;対戦相手が呪文かサポートを唱えるたび、対戦相手は3点のダメージを受ける。</t>
  </si>
  <si>
    <t>クリーチャー1体を対象とし、それは4点のダメージを与える。</t>
  </si>
  <si>
    <t>ボードに8個以上の赤ジェムがある場合、対戦相手に4点のダメージを与える。</t>
  </si>
  <si>
    <t>あなたがカードを1枚引くたび、対戦相手の色のジェムを3個破壊する。</t>
  </si>
  <si>
    <t>飛行 &amp;br;あなたがカードを1枚引くたび、対戦相手の色のジェムを3個破壊する。</t>
  </si>
  <si>
    <t>バーサーカー 高名1</t>
  </si>
  <si>
    <t>ディフェンダー 高名2</t>
  </si>
  <si>
    <t>このクリーチャーが戦場に出たとき、あなたが他にエルフを少なくとも1体戦場に出している場合、1/1のエルフ戦士を1体召喚する。</t>
  </si>
  <si>
    <t>到達 &amp;br;このクリーチャーが戦場に出たとき、あなたが他にエルフを少なくとも1体戦場に出している場合、1/1のエルフ戦士を1体召喚する。</t>
  </si>
  <si>
    <t>バーサーカー 高名2</t>
  </si>
  <si>
    <t>高名1 再生3</t>
  </si>
  <si>
    <t>ライブラリーの次のクリーチャーを手札へ移動する。</t>
  </si>
  <si>
    <t>ボードに8個以上の緑ジェムがある場合、ライブラリーの2体目のクリーチャーを手札へ移動する。</t>
  </si>
  <si>
    <t>ライブラリーの次のクリーチャー4体を破壊する。</t>
  </si>
  <si>
    <t>緑ジェム1個を起動する：あなたの各クリーチャーは+2/+2の修正を受け、あなたは自分がコントロールするクリーチャーの数に等しいライフを得る。</t>
  </si>
  <si>
    <t>到達 &amp;br;緑ジェム1個を起動する：あなたの各クリーチャーは+2/+2の修正を受け、あなたは自分がコントロールするクリーチャーの数に等しいライフを得る。</t>
  </si>
  <si>
    <t>このクリーチャーが戦場に出たとき、手札の各サポートは3マナを得る。</t>
  </si>
  <si>
    <t>あなたがサポートを唱えるたび、3点のライフを得る。</t>
  </si>
  <si>
    <t>緑ジェム1個を起動する：名誉ある教主が高名であるなら、5マナを得る。</t>
  </si>
  <si>
    <t>警戒 高名1 &amp;br;緑ジェム1個を起動する：名誉ある教主が高名であるなら、5マナを得る。</t>
  </si>
  <si>
    <t>プレイヤー1人が呪文を唱えるたび、このクリーチャーは+1/+1の修正を受ける。</t>
  </si>
  <si>
    <t>トランプル &amp;br;プレイヤー1人が呪文を唱えるたび、このクリーチャーは+1/+1の修正を受ける。</t>
  </si>
  <si>
    <t>緑ジェム1個を、1ターンのカウントダウンが付いた特別なジェムに変換する。これは、マッチ時に5個のジェムを緑に変換する。</t>
  </si>
  <si>
    <t>緑ジェムが8個以上ある場合、5個のジェムを緑に変換する。</t>
  </si>
  <si>
    <t>速攻 呪禁</t>
  </si>
  <si>
    <t>カードを5枚引く。</t>
  </si>
  <si>
    <t>20点のライフを得る。</t>
  </si>
  <si>
    <t>赤ジェム1個を起動する：対戦相手がコントロールする最初のクリーチャーは1点のダメージを受ける。</t>
  </si>
  <si>
    <t>バーサーカー &amp;br;赤ジェム1個を起動する：対戦相手がコントロールする最初のクリーチャーは1点のダメージを受ける。</t>
  </si>
  <si>
    <t>警戒 高名2</t>
  </si>
  <si>
    <t>二段攻撃 バーサーカー</t>
  </si>
  <si>
    <t>あなたの飛行を持つ他のクリーチャーは+1/+1の修正を受ける。</t>
  </si>
  <si>
    <t>飛行 &amp;br;あなたの飛行を持つ他のクリーチャーは+1/+1の修正を受ける。</t>
  </si>
  <si>
    <t>このクリーチャーが死亡した時、あなたは2点のライフを得る。</t>
  </si>
  <si>
    <t>ディフェンダー &amp;br;このクリーチャーが死亡した時、あなたは2点のライフを得る。</t>
  </si>
  <si>
    <t>ディフェンダー 攻撃できない</t>
  </si>
  <si>
    <t>このサポートが破壊されたとき、6マナを得る。</t>
  </si>
  <si>
    <t>このサポートがボードに出たとき、対戦相手の最初のクリーチャーに2点のダメージを与える。</t>
  </si>
  <si>
    <t>あなたが1体のクリーチャーをコントロールしているなら、コントロールしている最初のクリーチャーは+3/+3の修正を受ける。</t>
  </si>
  <si>
    <t>あなたが2体のクリーチャーをコントロールしているなら、コントロールしている最初のクリーチャーは+2/+2の修正を受ける。</t>
  </si>
  <si>
    <t>あなたが3体のクリーチャーをコントロールしているなら、コントロールしている最初のクリーチャーは+1/+1の修正を受ける。</t>
  </si>
  <si>
    <t>このサポートが破壊されたとき、対戦相手は2点のダメージを受ける。</t>
  </si>
  <si>
    <t>このクリーチャーは攻撃できない。</t>
  </si>
  <si>
    <t>5個以上のジェムをマッチさせると、あなたのターン終了時まで、このクリーチャーは攻撃できる。</t>
  </si>
  <si>
    <t>このクリーチャーが攻撃したとき、対戦相手がコントロールする最初のクリーチャーは7点のダメージを受ける。</t>
  </si>
  <si>
    <t>あなたが3個以上のジェムをマッチさせるたび、飛行を持つ1/1の飛行機械を1体召喚する。</t>
  </si>
  <si>
    <t>このクリーチャーが破壊されたとき、飛行を持つ1/1の飛行機械を8体召喚する。</t>
  </si>
  <si>
    <t>あなたがカードを1枚引くなら、代わりに、カードを2枚引く。</t>
  </si>
  <si>
    <t>あなたがライフを得るなら、代わりに、その2倍のライフを得る。</t>
  </si>
  <si>
    <t>このクリーチャーが戦場に出たとき、あなたは2点のライフを得る。</t>
  </si>
  <si>
    <t>先制攻撃</t>
  </si>
  <si>
    <t>先制攻撃 &amp;br;上陸：あなたのターン終了時まで、このクリーチャーは+2/+2の修正を受ける。</t>
  </si>
  <si>
    <t>飛行 &amp;br;このクリーチャーが戦場に出たとき、戦場にあるクリーチャーの数の2倍に等しいライフを得る。</t>
  </si>
  <si>
    <t>収斂</t>
  </si>
  <si>
    <t>収斂 &amp;br;1/1のコー・同盟者・トークンX体を戦場に出す。Xはあなたが収斂したマナに等しい。</t>
  </si>
  <si>
    <t>飛行 &amp;br;上陸、白：最後に破壊された非呪文を戦場に戻す。&amp;br;上陸：最後に破壊された非呪文をあなたの手札に戻す。</t>
  </si>
  <si>
    <t>欠色</t>
  </si>
  <si>
    <t>欠色 &amp;br;ブロックされない。&amp;br;このクリーチャーがプレインズウォーカーにダメージを与えたとき、嚥下1を行う。</t>
  </si>
  <si>
    <t>欠色 飛行</t>
  </si>
  <si>
    <t>欠色 飛行 &amp;br;このクリーチャーが戦場に出たとき、「このクリーチャーが破壊されたとき、このクリーチャーのパワーの3倍のマナを得る。」を持つ1/1のエルドラージの末裔を1体召喚する。</t>
  </si>
  <si>
    <t>ディフェンダー 欠色</t>
  </si>
  <si>
    <t>ディフェンダー 欠色 &amp;br;このクリーチャーが戦場に出たとき、「このクリーチャーが破壊されたとき、このクリーチャーのパワーの3倍のマナを得る。」を持つ1/1のエルドラージの末裔を1体召喚し、カードを1枚引く。</t>
  </si>
  <si>
    <t>欠色 飛行 &amp;br;このクリーチャーがプレインズウォーカーにダメージを与えたとき、嚥下1を行う。</t>
  </si>
  <si>
    <t>欠色 &amp;br;このクリーチャーが戦場に出たとき、昇華1を行う：対戦相手の手札が5枚以下の場合、対戦相手がコントロールするクリーチャー1体を対象とし、それを対戦相手の手札に戻す。</t>
  </si>
  <si>
    <t>ディフェンダー 欠色 &amp;br;このクリーチャーがプレインズウォーカーにダメージを与えたとき、嚥下1を行う。&amp;br;このクリーチャーが破壊されたとき、カードを1枚引く。</t>
  </si>
  <si>
    <t>欠色 &amp;br;あなたがコントロールする他のクリーチャーは0+/1の修正を受ける。</t>
  </si>
  <si>
    <t>飛行 &amp;br;上陸：あなたのターン終了時まで、このクリーチャーは+2/+2の修正を受ける。</t>
  </si>
  <si>
    <t>欠色 &amp;br;2ターンのカウントダウン付きジェム1個を起動する：対戦相手がコントロールする最初のカードからすべてのマナを吸収し、嚥下1を行う。</t>
  </si>
  <si>
    <t>欠色 &amp;br;ジェム3個を起動する：昇華1を行う：あなたの次のターン開始時まで、対戦相手がコントロールする最初のクリーチャーを無効化する。</t>
  </si>
  <si>
    <t>欠色 &amp;br;ジェム2個を起動する：昇華1を行う：あなたの最後のカードを捨てて、カードを1枚引く。</t>
  </si>
  <si>
    <t>欠色 &amp;br;このクリーチャーがプレインズウォーカーにダメージを与えたとき、嚥下1を行う。&amp;br;このクリーチャーが戦場にいる間、あなたがコントロールする無色の各クリーチャーは+1/0の修正を受ける。</t>
  </si>
  <si>
    <t>ディフェンダー 欠色 &amp;br;このクリーチャーが戦場に出たとき、昇華2を行う：あなたが最後に唱えた呪文を手札に戻す。</t>
  </si>
  <si>
    <t>欠色 &amp;br;クリーチャー1体を対象とする。あなたの次のターン開始時まで、それを無効化する。「このクリーチャーが破壊されたとき、このクリーチャーのパワーの3倍のマナを得る。」を持つ1/1のエルドラージの末裔を1体召喚する。</t>
  </si>
  <si>
    <t>欠色 &amp;br;対戦相手の手札の最初のクリーチャーからすべてのマナを吸収し、嚥下1を行う。</t>
  </si>
  <si>
    <t>飛行 &amp;br;上陸、青：あなたのターン開始時まで、対戦相手がコントロールする各クリーチャーを無効化する。&amp;br;上陸：あなたのターン終了時まで、対戦相手がコントロールする各クリーチャーを無効化する。</t>
  </si>
  <si>
    <t>このクリーチャーが戦場に出たとき、「このクリーチャーが破壊されたとき、このクリーチャーのパワーの3倍のマナを得る。」を持つ1/1のエルドラージの末裔を4体召喚する。</t>
  </si>
  <si>
    <t>欠色 &amp;br;このクリーチャーが戦場に出たとき、「このクリーチャーが破壊されたとき、このクリーチャーのパワーの3倍のマナを得る。」を持つ1/1のエルドラージの末裔を4体召喚する。 &amp;br;あなたのコントロール下で無色のクリーチャーが戦場に出るたび、あなたのターン開始時まで対戦相手のすべてのクリーチャーを無効化する。</t>
  </si>
  <si>
    <t>欠色 &amp;br;このクリーチャーがプレインズウォーカーにダメージを与えたとき、嚥下1を行う。</t>
  </si>
  <si>
    <t>欠色 &amp;br;このクリーチャーがプレインズウォーカーにダメージを与えたとき、嚥下1を行う。&amp;br;このクリーチャーが戦場に出たとき、あなたが無色のクリーチャーをコントロールしている場合、2点のダメージを対戦相手に与える。</t>
  </si>
  <si>
    <t>威迫。</t>
  </si>
  <si>
    <t>威迫。 &amp;br;上陸：あなたのターン終了時まで、このクリーチャーは+2/+2の修正を受ける。</t>
  </si>
  <si>
    <t>ディフェンダー &amp;br;あなたがライフを得たとき、あなたのターン終了時まで、このクリーチャーは飛行を得る。</t>
  </si>
  <si>
    <t>欠色 &amp;br;このクリーチャーが戦場に出たとき、昇華1を行う：対戦相手の手札の最後のカードを破壊する。</t>
  </si>
  <si>
    <t>欠色 飛行 &amp;br;このクリーチャーが攻撃したとき、対戦相手に2点のダメージを与える。</t>
  </si>
  <si>
    <t>欠色 &amp;br;このクリーチャーがプレインズウォーカーにダメージを与えたとき、嚥下1を行う。&amp;br;2ターンのカウントダウン付きジェム1個を起動する：あなたのターン終了時まで、このクリーチャーは+1/+1の修正を受ける。</t>
  </si>
  <si>
    <t>欠色 &amp;br;パワーが3以下のクリーチャー1体を対象とし、それを破壊する。&amp;br;嚥下1を行う。</t>
  </si>
  <si>
    <t>欠色 &amp;br;嚥下1を行い、「このクリーチャーが破壊されたとき、このクリーチャーのパワーの3倍のマナを得る。」を持つ1/1のエルドラージの末裔を1体召喚し、カードを1枚引く。</t>
  </si>
  <si>
    <t>ディフェンダー &amp;br;このクリーチャーが破壊されたとき、「このクリーチャーが破壊されたとき、このクリーチャーのパワーの3倍のマナを得る。」を持つ1/1のエルドラージの末裔を1体召喚する。</t>
  </si>
  <si>
    <t>接死 飛行</t>
  </si>
  <si>
    <t>接死 飛行 &amp;br;あなたがライフを得たとき、あなたのターン終了時まで、このクリーチャーは+1/+1の修正を受ける。</t>
  </si>
  <si>
    <t>欠色 &amp;br;このクリーチャーが破壊されたとき、あなたが無色のクリーチャーをコントロールしている場合、あなたは6マナを失い、このクリーチャーは戦場に戻される。</t>
  </si>
  <si>
    <t>欠色 &amp;br;クリーチャー1体を対象とし、それを破壊して、嚥下2を行う。</t>
  </si>
  <si>
    <t>欠色 &amp;br;対戦相手の手札の最初のカードを捨てる。&amp;br;嚥下1を行う。</t>
  </si>
  <si>
    <t>飛行 &amp;br;あなたがライフを得たとき、対戦相手に5点のダメージを与える。</t>
  </si>
  <si>
    <t>飛行 &amp;br;上陸、黒：あなたのターン終了時まで、あなたの各クリーチャーに+6/0の修正を与える。&amp;br;上陸：あなたのターン終了時まで、あなたの各クリーチャーに+3/0の修正を与える。</t>
  </si>
  <si>
    <t>先制攻撃 飛行</t>
  </si>
  <si>
    <t>先制攻撃 飛行 &amp;br;ブロックされない。 &amp;br;このクリーチャーがプレインズウォーカーにダメージを与えたとき、あなたがコントロールする各クリーチャーに+1/+1の修正を与える。</t>
  </si>
  <si>
    <t>ディフェンダー 飛行</t>
  </si>
  <si>
    <t>ディフェンダー 飛行 &amp;br;あなたのターン開始時に、あなたの他のクリーチャーと対戦相手がコントロールする最後のクリーチャー2体を破壊する。</t>
  </si>
  <si>
    <t>欠色 &amp;br;あなたがコントロールするクリーチャーが戦場に出たとき、昇華1を行う：対戦相手がコントロールする最初のクリーチャーは-3/-3の修正を受ける。</t>
  </si>
  <si>
    <t>欠色 &amp;br;あなたが無色の呪文、クリーチャー、またはサポートを唱えたとき、あなたのターン終了時まで、このクリーチャーは+1/+0の修正を受ける。</t>
  </si>
  <si>
    <t>トランプル &amp;br;上陸：あなたのターン終了時まで、このクリーチャーは+1/+1の修正を受ける。</t>
  </si>
  <si>
    <t>欠色 &amp;br;ジェム1個を起動する：対戦相手に1点のダメージを与える。あなたが無色の呪文かサポートを唱えるか、無色のクリーチャーが戦場に出たとき、対戦相手に1点のダメージを与える。</t>
  </si>
  <si>
    <t>ディフェンダー &amp;br;結集：あなたのターン終了時まで、あなたの各クリーチャーはトランプルを得る。</t>
  </si>
  <si>
    <t>欠色 &amp;br;クリーチャー1体を対象とし、それに3点のダメージを与え、嚥下1を行う。</t>
  </si>
  <si>
    <t>欠色 トランプル &amp;br;あなたがコントロールする無色のクリーチャー1体につき、このクリーチャーは+3/+0の修正を受ける。このクリーチャーがプレインズウォーカーにダメージを与えたとき、嚥下1を行う。</t>
  </si>
  <si>
    <t>欠色 &amp;br;昇華1を行う：クリーチャー1体を対象とし、それに5点のダメージを与える。</t>
  </si>
  <si>
    <t>欠色 &amp;br;クリーチャー1体を対象とする。あなたのターン終了時まで、それのコントロールを得る。それは速攻を得る。</t>
  </si>
  <si>
    <t>欠色 &amp;br;あなたが無色の呪文かサポートを唱えたか、無色のクリーチャーを戦場に出たとき、対戦相手に2点のダメージを与える。</t>
  </si>
  <si>
    <t>飛行 &amp;br;上陸、赤：対戦相手がコントロールする最初のクリーチャーに8点のダメージを与える。&amp;br;上陸：対戦相手がコントロールする最初のクリーチャーに4点のダメージを与える。</t>
  </si>
  <si>
    <t>欠色 &amp;br;ジェム1個を起動する：あなたがコントロールする最初の無色のクリーチャーを破壊し、対戦相手がコントロールする最初のクリーチャーのパワーの3倍に等しいダメージを対戦相手に与える。</t>
  </si>
  <si>
    <t>飛行 速攻</t>
  </si>
  <si>
    <t>飛行 速攻 &amp;br;上陸、赤：このクリーチャーがこのゲームで破壊されたら、戦場に戻す。</t>
  </si>
  <si>
    <t>欠色 &amp;br;すべての青ジェムと白ジェムを嚥下する。</t>
  </si>
  <si>
    <t>欠色 &amp;br;クリーチャー1体を対象とし、それに4点のダメージを与える。その後、クリーチャー1体を対象とし、それに5点のダメージを与える。さらにクリーチャー1体を対象とし、それに6点のダメージを与える。嚥下5を行う。</t>
  </si>
  <si>
    <t>ディフェンダー 欠色 &amp;br;このクリーチャーが死亡したとき、「このクリーチャーが破壊されたとき、このクリーチャーのパワーの3倍のマナを得る。」を持つ1/1のエルドラージの末裔を１体召喚する。</t>
  </si>
  <si>
    <t>欠色 &amp;br;このクリーチャーが戦場に出たとき、「このクリーチャーが破壊されたとき、このクリーチャーのパワーの3倍のマナを得る。」を持つ1/1のエルドラージの末裔を2体召喚する。</t>
  </si>
  <si>
    <t>到達 &amp;br;収斂：このクリーチャーが戦場に出たとき、これは+X/+Xの修正を受ける。Xの値はあなたが収斂したマナに等しい。</t>
  </si>
  <si>
    <t>欠色 &amp;br;「このクリーチャーが破壊されたとき、このクリーチャーのパワーの3倍のマナを得る。」を持つ1/1のエルドラージの末裔を2体召喚する。</t>
  </si>
  <si>
    <t>ディフェンダー 欠色 &amp;br;このクリーチャーが戦場に出たとき、「このクリーチャーが破壊されたとき、このクリーチャーのパワーの3倍のマナを得る。」を持つ1/1のエルドラージの末裔を1体召喚する。</t>
  </si>
  <si>
    <t>欠色 &amp;br;ジェム1個を起動する：3個以上の無色ジェムがある場合、「このクリーチャーが破壊されたとき、このクリーチャーのパワーの3倍のマナを得る。」を持つ1/1のエルドラージの末裔を1体召喚する。</t>
  </si>
  <si>
    <t>速攻 &amp;br;緑ジェム3個を起動する：手札の最初のクリーチャーは3マナを得る。</t>
  </si>
  <si>
    <t>トランプル &amp;br;上陸、緑：このクリーチャーは+2/+2の修正を受ける。&amp;br;上陸：このクリーチャーは+1/+1の修正を受ける。</t>
  </si>
  <si>
    <t>トランプル 警戒 収斂</t>
  </si>
  <si>
    <t>トランプル 警戒 収斂 &amp;br;このクリーチャーが戦場に出たとき、これは+X/+Xの修正を受ける。Xの値はあなたが収斂したマナに等しい。</t>
  </si>
  <si>
    <t>欠色 &amp;br;あなたのターン開始時に、「このクリーチャーが破壊されたとき、このクリーチャーのパワーの3倍のマナを得る。」を持つ1/1のエルドラージの末裔を1体召喚する。&amp;br;このサポートが破壊されたとき、最後に破壊されたエルドラージ・クリーチャーをあなたの手札に戻す。</t>
  </si>
  <si>
    <t>ディフェンダー &amp;br;このクリーチャーがダメージを受けたとき、タフネスを失う代わりに-1/-1を失う。&amp;br;上陸：このクリーチャーは+1/+1の修正を受ける。</t>
  </si>
  <si>
    <t>欠色 飛行 &amp;br;このクリーチャーが戦場に出たとき、昇華2を行う：対戦相手の手札の最初のカードからすべてのマナを吸収する。</t>
  </si>
  <si>
    <t>欠色 &amp;br;無色のクリーチャーが戦場に出たとき、それは速攻を得る。</t>
  </si>
  <si>
    <t>トランプル &amp;br;上陸：あなたのターン終了時まで、このクリーチャーは+2/+2の修正を受ける。</t>
  </si>
  <si>
    <t>飛行 &amp;br;あなたのターン開始時に、あなたは1点のライフを得て、対戦相手に1点のダメージを与える。</t>
  </si>
  <si>
    <t>欠色 &amp;br;このクリーチャーが戦場にいる間、あなたがコントロールする無色の各カードのマナ・コストは1少なくなる。</t>
  </si>
  <si>
    <t>ディフェンダー 欠色 &amp;br;このクリーチャーが戦場に出たとき、「このクリーチャーが破壊されたとき、このクリーチャーのパワーの3倍のマナを得る。」を持つ1/1のエルドラージの末裔を1体召喚する。&amp;br;あなたがコントロールするクリーチャーが破壊されたとき、カードを1枚引く。</t>
  </si>
  <si>
    <t>ディフェンダー &amp;br;結集：あなたのターン終了時まで、あなたの各クリーチャーは二段攻撃を得る。</t>
  </si>
  <si>
    <t>ディフェンダー 飛行 &amp;br;収斂：このクリーチャーが戦場に出たとき、これは+X/+Xの修正を受ける。Xの値はあなたが収斂したマナに等しい。</t>
  </si>
  <si>
    <t>接死 欠色</t>
  </si>
  <si>
    <t>接死 欠色 &amp;br;このクリーチャーがプレインズウォーカーにダメージを与えたとき、嚥下2を行う。&amp;br;ジェム5個を起動する：カードを1枚引いて、あなたと対戦相手両方に嚥下1を行う。</t>
  </si>
  <si>
    <t>欠色 速攻</t>
  </si>
  <si>
    <t>欠色 速攻 &amp;br;あなたのターン終了時に、無色のクリーチャーがあなたのコントロール下で戦場にない場合、このクリーチャーを手札に戻す。</t>
  </si>
  <si>
    <t>欠色 &amp;br;対戦相手の手札が5枚以下の場合、対戦相手がコントロールするクリーチャー1体を対象とし、それを対戦相手の手札に戻す。対戦相手に5点のダメージを与える。</t>
  </si>
  <si>
    <t>欠色 &amp;br;このクリーチャーが戦場に出たとき、「このクリーチャーが破壊されたとき、このクリーチャーのパワーの3倍のマナを得る。」を持つ1/1のエルドラージの末裔を1体召喚する。&amp;br;あなたがコントロールするクリーチャーが破壊されるたび、あなたのターン終了時まで、対戦相手がコントロールする最初のクリーチャーは-2/-2の修正を受ける。</t>
  </si>
  <si>
    <t>飛行 &amp;br;このクリーチャーが攻撃したとき、これはあなたがコントロールする他の同盟者1体につき+2/+2の修正を受ける。</t>
  </si>
  <si>
    <t>ディフェンダー 飛行 &amp;br;このクリーチャーが戦場に出たとき、あなたは10点のライフを得るとともに、対戦相手がクリーチャーを3体コントロールしている場合、飛行を持つ4/4の天使・トークンを2体召喚する。&amp;br;再生4</t>
  </si>
  <si>
    <t>飛行 &amp;br;このクリーチャーが戦場で破壊されたとき、速攻を持つ1/1の島・トークンを3体召喚する。</t>
  </si>
  <si>
    <t>欠色 &amp;br;あなたがコントロールするクリーチャーが対戦相手にダメージを与えるたび、カードを1枚引く。&amp;br;ジェム2個を起動する：あなたのターン終了時まで、あなたがコントロールする最初のクリーチャーはブロックされない。</t>
  </si>
  <si>
    <t>飛行 呪禁</t>
  </si>
  <si>
    <t>飛行 呪禁 &amp;br;このクリーチャーが戦場に出ている間、戦場に出ているあなたの各クリーチャーは呪禁を得る。</t>
  </si>
  <si>
    <t>欠色 &amp;br;クリーチャー1体を対象とし、それに「このクリーチャーが戦闘ダメージを与えたとき、あなたはこのクリーチャーが与えたダメージに等しい点数のダメージを受ける」と「ブロックされない｣を与える。</t>
  </si>
  <si>
    <t>欠色 飛行 &amp;br;あなたのターン開始時に、ボードに1個以上の無色ジェムがある場合、各無色ジェムをあなたのプレインズウォーカーの色に変換し、5点のダメージを受ける。&amp;br;あなたのターン終了時に、嚥下3を行う。</t>
  </si>
  <si>
    <t>絆魂 &amp;br;対戦相手がコントロールするクリーチャーが戦場で破壊されたとき、2/2のゾンビを1体召喚する。&amp;br;ジェム3個を起動する：あなたがコントロールする最初のゾンビは-2/-2の修正を受け、このクリーチャーは+2/+2の修正を受ける。</t>
  </si>
  <si>
    <t>威迫 &amp;br;このクリーチャーが戦場に出たとき、あなたが最後に唱えた呪文をあなたの手札に戻し、6マナを得る。</t>
  </si>
  <si>
    <t>飛行 &amp;br;あなたが呪文、サポート、またはクリーチャーを唱えたとき、あなたのターン終了時までこのクリーチャーのマナ・コストは1少なくなる。&amp;br;このクリーチャーが戦場に出たとき、対戦相手と、対戦相手がコントロールする各クリーチャーに6点のダメージを与える。</t>
  </si>
  <si>
    <t>欠色 &amp;br;対戦相手がコントロールする各クリーチャーに2点のダメージを与える。&amp;br;あなたがコントロールするエルドラージ・クリーチャーが戦場に出たとき、この呪文をあなたの手札に戻す。</t>
  </si>
  <si>
    <t>欠色 到達</t>
  </si>
  <si>
    <t>欠色 到達 &amp;br;このクリーチャーが戦場に出たとき、「このクリーチャーが破壊されたとき、このクリーチャーのパワーの3倍のマナを得る。」を持つ1/1のエルドラージの末裔を2体召喚する。&amp;br;ジェム2個を起動する：このクリーチャーのライフを完全に回復する。</t>
  </si>
  <si>
    <t>警戒 &amp;br;このクリーチャーが戦場に出ている間、あなたがコントロールするすべての土地・エレメンタルは警戒を得る。&amp;br;上陸：あなたのターン終了時まで、戦場に出ているあなたのコントロールする最初のクリーチャーは+3/+3の修正を受ける。</t>
  </si>
  <si>
    <t>到達 &amp;br;このクリーチャーが戦場で破壊されたとき、3/3の緑の狼・トークンを1体召喚する。</t>
  </si>
  <si>
    <t>警戒 &amp;br;ボードに8個以上の緑ジェムがある場合、このクリーチャーは+6/+6の修正を受ける。</t>
  </si>
  <si>
    <t>バーサーカー 欠色 到達</t>
  </si>
  <si>
    <t>バーサーカー 欠色 到達 &amp;br;このクリーチャーが戦場に出たとき、対戦相手がコントロールする1個のサポートジェムと、その周りの5×5ブロックを破壊する。&amp;br;あなたが5個以上のジェムをマッチさせたとき、このクリーチャーが戦場で破壊されたいた場合、それをあなたの手札に戻す。</t>
  </si>
  <si>
    <t>ブロックされない</t>
  </si>
  <si>
    <t>欠色 &amp;br;ブロックされない &amp;br;ジェム1個を起動する：対戦相手が手札でコントロールする最後のカードを捨てる。</t>
  </si>
  <si>
    <t>欠色 先制攻撃</t>
  </si>
  <si>
    <t>欠色 先制攻撃 &amp;br;あなたがコントロールする無色のクリーチャーが戦場に出たとき、対戦相手に1点のダメージを与える。</t>
  </si>
  <si>
    <t>飛行 &amp;br;あなたがライフを得たとき、対戦相手に1点のダメージを与える。</t>
  </si>
  <si>
    <t>飛行 速攻 &amp;br;あなたが呪文を唱えたとき、あなたのターン終了時まで、このクリーチャーは+1/+1の修正を受ける。</t>
  </si>
  <si>
    <t>接死</t>
  </si>
  <si>
    <t>接死 &amp;br;このクリーチャーが戦場に出たとき、あなたがコントロールする他の各クリーチャーは「このクリーチャーが破壊されたとき、あなたはこのクリーチャーのパワーに等しいライフを得る。」を得る。&amp;br;ジェム2個を起動する：あなたがコントロールする最初のクリーチャーと、対戦相手がコントロールする最初のクリーチャーを破壊する。</t>
  </si>
  <si>
    <t>トランプル &amp;br;このクリーチャーが戦場に出たとき、あなたが3個以上のサポートをコントロールしている場合、このクリーチャーは+3/+3の修正を受ける。</t>
  </si>
  <si>
    <t>バーサーカー 速攻 トランプル</t>
  </si>
  <si>
    <t>バーサーカー 速攻 トランプル &amp;br;対戦相手がこのクリーチャーに呪文を唱えたとき、対戦相手はカードを1枚捨てる。</t>
  </si>
  <si>
    <t>ジェム5個に罠をかける：対戦相手から5マナ吸収する。&amp;br;威迫</t>
  </si>
  <si>
    <t>SOI</t>
  </si>
  <si>
    <t>このクリーチャーが戦場に出たとき、あなたが2対以上のスピリットをコントロールしている場合、あなたは3点のライフを得る。</t>
  </si>
  <si>
    <t>飛行&amp;br;このクリーチャーが戦場に出たとき、あなたが2対以上のスピリットをコントロールしている場合、あなたは3点のライフを得る。</t>
  </si>
  <si>
    <t>このクリーチャーが死亡したとき、飛行を持つ1/1の白のスピリット・トークンを1体召喚する。</t>
  </si>
  <si>
    <t>ディフェンダー&amp;br;このクリーチャーが死亡したとき、飛行を持つ1/1の白のスピリット・トークンを1体召喚する。</t>
  </si>
  <si>
    <t>このクリーチャーが戦場に出たとき、あなたがコントロールしているスピリットが破壊されていた場合、飛行を持つ1/1の白のスピリット･トークンを1体召喚する。</t>
  </si>
  <si>
    <t>飛行&amp;br;このクリーチャーが戦場に出たとき、あなたがコントロールしているスピリットが破壊されていた場合、飛行を持つ1/1の白のスピリット･トークンを1体召喚する。</t>
  </si>
  <si>
    <t>このクリーチャーが戦場に出たとき、あなたの次のターン開始時まで、あなたがコントロールする各クリーチャーは+1/+1の修正を受ける。</t>
  </si>
  <si>
    <t>ディフェンダー&amp;br;このクリーチャーが戦場に出たとき、あなたの次のターン開始時まで、あなたがコントロールする各クリーチャーは+1/+1の修正を受ける。</t>
  </si>
  <si>
    <t>昂揚：このクリーチャーは飛行を得る。</t>
  </si>
  <si>
    <t>このクリーチャーが戦場に出たとき、クリーチャー1体を対象とする。あなたはカードを1枚捨てる。あなたの次のターン開始時まで、そのクリーチャーは無効化される。</t>
  </si>
  <si>
    <t>このクリーチャーが戦場に出たとき、調査を行う。</t>
  </si>
  <si>
    <t>あなたがコントロールするクリーチャーが死亡したとき、このクリーチャーは+1/+1の修正を受ける。</t>
  </si>
  <si>
    <t>あなたは5点のライフを得る。</t>
  </si>
  <si>
    <t>あなたのターン終了時まで、あなたがコントロールする各クリーチャーは+2/+1の修正を得る。</t>
  </si>
  <si>
    <t>クリーチャー1体を対象とする。あなたのターン終了時まで、それは+2/+2の修正を受ける。</t>
  </si>
  <si>
    <t>1/1の人間･兵士･トークンを1体召喚する。</t>
  </si>
  <si>
    <t>クリーチャー1体を対象とする。あなたのターン終了時まで、それは+2/+2の修正を受ける。&amp;br;1/1の人間･兵士･トークンを1体召喚する。</t>
  </si>
  <si>
    <t>クリーチャー1体を対象とする。あなたのターン終了時まで、それは+1/0の修正を受けるとともにダメージ軽減を得る。</t>
  </si>
  <si>
    <t>調査を行う。</t>
  </si>
  <si>
    <t>クリーチャー1体を対象とする。あなたのターン終了時まで、それは+1/0の修正を受けるとともにダメージ軽減を得る。&amp;br;調査を行う。</t>
  </si>
  <si>
    <t>このサポートが破壊されたとき、飛行を持つ1/1の白のスピリット・トークンを2体召喚する。</t>
  </si>
  <si>
    <t>あなたがこのクリーチャーに呪文を唱えたとき、このクリーチャーは変身する。</t>
  </si>
  <si>
    <t>このクリーチャーがこの形態に変身したとき、対戦相手がコントロールする最初のクリーチャーは無効化される。</t>
  </si>
  <si>
    <t>絆魂 ディフェンダー</t>
  </si>
  <si>
    <t>このクリーチャーが死亡したとき、飛行を持つ1/1の白のスピリット・トークンを2体召喚する。</t>
  </si>
  <si>
    <t>絆魂 ディフェンダー&amp;br;このクリーチャーが死亡したとき、飛行を持つ1/1の白のスピリット・トークンを2体召喚する。</t>
  </si>
  <si>
    <t>昂揚：このクリーチャーは+1/0の修正を受けるとともに先制攻撃を得る。</t>
  </si>
  <si>
    <t>あなたがコントロールするクリーチャーが戦場に出たとき、あなたは1点のライフを得る。</t>
  </si>
  <si>
    <t>ジェム2個を起動する：あなたはカードを1枚捨てて、このクリーチャーは変身する。</t>
  </si>
  <si>
    <t>あなたがコントロールするクリーチャーが戦場に出たとき、あなたは1点のライフを得る。&amp;br;ジェム2個を起動する：あなたはカードを1枚捨てて、このクリーチャーは変身する。</t>
  </si>
  <si>
    <t>あなたがコントロールするクリーチャーが死亡したとき、対戦相手は1点のダメージを受け、あなたは1点のライフを得る。</t>
  </si>
  <si>
    <t>ジェム1個を起動する：このクリーチャーは変身する。</t>
  </si>
  <si>
    <t>ジェム3個を起動する：このクリーチャーは+1/0の修正を受ける。</t>
  </si>
  <si>
    <t>パワーが6以上のクリーチャー1体を対象とし、それを破壊する。</t>
  </si>
  <si>
    <t>パワーが6以上のクリーチャー1体を対象とし、それを破壊する。&amp;br;調査を行う。</t>
  </si>
  <si>
    <t>飛行を持つ1/1の白のスピリット・トークンを2体召喚する。</t>
  </si>
  <si>
    <t>あなたがコントロールする最初のクリーチャーは+X/+Xの修正を受ける。Xはあなたがコントロールするクリーチャーの数に等しい。そのクリーチャーが人間である場合、それは先制攻撃を持つ。</t>
  </si>
  <si>
    <t>対戦相手がコントロールするクリーチャーが攻撃したとき、そのクリーチャーを破壊し、あなたは3点のライフを得て、このサポートを破壊する。</t>
  </si>
  <si>
    <t>あなたがコントロールするスピリットが戦場に出たとき、あなたは2点のライフを得る。</t>
  </si>
  <si>
    <t>ジェム2個を起動する：飛行を持つ1/1のスピリット・トークンを1体召喚する。</t>
  </si>
  <si>
    <t>飛行 ディフェンダー&amp;br;あなたがコントロールするスピリットが戦場に出たとき、あなたは2点のライフを得る。&amp;br;ジェム2個を起動する：飛行を持つ1/1のスピリット・トークンを1体召喚する。</t>
  </si>
  <si>
    <t>あなたのターン開始時に、あなたの手札がいっぱいの場合、このクリーチャーは変身する。</t>
  </si>
  <si>
    <t>あなたのターン開始時に、1/1のクレリック･トークンを1体召喚する。</t>
  </si>
  <si>
    <t>このクリーチャーがこの形態に変身したとき、このクリーチャーは+X/+Xの修正を受ける。Xはあなたがコントロールするクリーチャーの数の2倍に等しい。</t>
  </si>
  <si>
    <t>あなたがコントロールするクリーチャーが戦場に出たとき、このクリーチャーは+1/+1の修正を受ける。</t>
  </si>
  <si>
    <t>あなたのターン開始時に、1/1のクレリック･トークンを1体召喚する。&amp;br;このクリーチャーがこの形態に変身したとき、このクリーチャーは+X/+Xの修正を受ける。Xはあなたがコントロールするクリーチャーの数の2倍に等しい。&amp;br;あなたがコントロールするクリーチャーが戦場に出たとき、このクリーチャーは+1/+1の修正を受ける。</t>
  </si>
  <si>
    <t>このクリーチャーが戦場に出たとき、あなたがコントロールする各人間は+2/+2の修正を受ける。</t>
  </si>
  <si>
    <t>あなたがコントロールする人間が戦場に出たとき、このクリーチャーは+2/+2の修正を受ける。</t>
  </si>
  <si>
    <t>このクリーチャーが戦場に出たとき、あなたがコントロールする各人間は+2/+2の修正を受ける。&amp;br;あなたがコントロールする人間が戦場に出たとき、このクリーチャーは+2/+2の修正を受ける。</t>
  </si>
  <si>
    <t>クリーチャー1体を対象とし、それを破壊する。そのクリーチャーのオーナーは調査を行う。</t>
  </si>
  <si>
    <t>このサポートがボードにある間、あなたがコントロールするトークンでない各クリーチャーは+2/+2の修正を受けるとともに警戒を得る。</t>
  </si>
  <si>
    <t>このクリーチャーが戦闘ダメージを与えたとき、昂揚:対戦相手がコントロールする最初のクリーチャーを破壊する。</t>
  </si>
  <si>
    <t>飛行&amp;br;このクリーチャーが戦闘ダメージを与えたとき、昂揚:対戦相手がコントロールする最初のクリーチャーを破壊する。</t>
  </si>
  <si>
    <t>このクリーチャーが戦場に出たとき、あなたの次のターン開始時まで、あなたがコントロールする各クリーチャーはダメージ軽減と到達を得る。</t>
  </si>
  <si>
    <t>あなたがコントロールする天使でないクリーチャーが死亡したとき、このクリーチャーは変身する。</t>
  </si>
  <si>
    <t>飛行 警戒&amp;br;このクリーチャーが戦場に出たとき、あなたの次のターン開始時まで、あなたがコントロールする各クリーチャーはダメージ軽減と到達を得る。&amp;br;あなたがコントロールする天使でないクリーチャーが死亡したとき、このクリーチャーは変身する。</t>
  </si>
  <si>
    <t>このクリーチャーがこの形態に変身したとき、対戦相手と、対戦相手がコントロールする各クリーチャーは6点のダメージを受ける。</t>
  </si>
  <si>
    <t>飛行 警戒&amp;br;このクリーチャーがこの形態に変身したとき、対戦相手と、対戦相手がコントロールする各クリーチャーは6点のダメージを受ける。</t>
  </si>
  <si>
    <t>対戦相手のターンの戦闘開始時に、あなたのターン終了時まで、あなたがコントロールする各クリーチャーは到達と絆魂を得る。それらはタフネスを2得る。</t>
  </si>
  <si>
    <t>あなたのターンの戦闘開始時に、あなたのターン終了時まで、あなたがコントロールする各クリーチャーは飛行とバーサーカーとトランプルを得る。</t>
  </si>
  <si>
    <t>対戦相手のターンの戦闘開始時に、あなたのターン終了時まで、あなたがコントロールする各クリーチャーは到達と絆魂を得る。それらはタフネスを2得る。&amp;br;あなたのターンの戦闘開始時に、あなたのターン終了時まで、あなたがコントロールする各クリーチャーは飛行とバーサーカーとトランプルを得る。</t>
  </si>
  <si>
    <t>各クリーチャーを破壊する。</t>
  </si>
  <si>
    <t>昂揚：飛行を持つ4/4の白の天使・トークンを2体召喚する。</t>
  </si>
  <si>
    <t>各クリーチャーを破壊する。&amp;br;昂揚：飛行を持つ4/4の白の天使・トークンを2体召喚する。</t>
  </si>
  <si>
    <t>このクリーチャーが戦場に出たとき、あなたが他のゾンビをコントロールしている場合、カードを1枚捨てて、1枚引く。</t>
  </si>
  <si>
    <t>海亀</t>
  </si>
  <si>
    <t>各ターン開始時に、このクリーチャーは「攻撃できない」を得る。</t>
  </si>
  <si>
    <t>あなたが呪文を唱えたとき、あなたのターン終了時まで、このクリーチャーは「攻撃できない」を失う。</t>
  </si>
  <si>
    <t>各ターン開始時に、このクリーチャーは「攻撃できない」を得る。&amp;br;あなたが呪文を唱えたとき、あなたのターン終了時まで、このクリーチャーは「攻撃できない」を失う。</t>
  </si>
  <si>
    <t>このクリーチャーが戦場に出たとき、クリーチャー1体を対象とする。あなたの次のターン開始時まで、それは無効化される。</t>
  </si>
  <si>
    <t>あなたはカードを1枚捨てて2枚引く。</t>
  </si>
  <si>
    <t>クリーチャー1体を対象とする。それは+1/+1の修正を受けるとともに飛行を得る。</t>
  </si>
  <si>
    <t>クリーチャー1体を対象とし、それをオーナーのライブラリーの一番上に戻す。</t>
  </si>
  <si>
    <t>クリーチャー1体を対象とし、それをオーナーのライブラリーの一番上に戻す。&amp;br;調査を行う。</t>
  </si>
  <si>
    <t>マッドネス3</t>
  </si>
  <si>
    <t>マッドネス3&amp;br;対戦相手の手札が5枚以下の場合、対戦相手がコントロールするクリーチャー1体を対象とし、それを対戦相手の手札に戻す。</t>
  </si>
  <si>
    <t>マッドネス2</t>
  </si>
  <si>
    <t>あなたのライブラリーの次の2枚のカードのうち1枚を取ってくる。他のカードは、あなたのライブラリーの一番下へ移動する。</t>
  </si>
  <si>
    <t>マッドネス2&amp;br;あなたのライブラリーの次の2枚のカードのうち1枚を取ってくる。他のカードは、あなたのライブラリーの一番下へ移動する。</t>
  </si>
  <si>
    <t>あなたのライブラリーから次の呪文を2つ取ってくる。</t>
  </si>
  <si>
    <t>このサポートが破壊されたとき、あなたはカードを3枚引く。</t>
  </si>
  <si>
    <t>あなたが呪文を唱えたとき、このクリーチャーは変身する。</t>
  </si>
  <si>
    <t>飛行&amp;br;あなたが呪文を唱えたとき、このクリーチャーは変身する。</t>
  </si>
  <si>
    <t>あなたがコントロールするサポートカードが破壊されたとき、このクリーチャーは変身する。</t>
  </si>
  <si>
    <t>このクリーチャーがプレインズウォーカーに戦闘ダメージを与えたとき、調査を行う。</t>
  </si>
  <si>
    <t>あなたが呪文を唱えたとき、あなたのターン終了時まで、このクリーチャーは+1/+1の修正を受ける。&amp;br;このクリーチャーがプレインズウォーカーに戦闘ダメージを与えたとき、調査を行う。</t>
  </si>
  <si>
    <t>このクリーチャーが戦場に出たとき、2/2の黒のゾンビ･トークンを1体召喚する。</t>
  </si>
  <si>
    <t>ジェム1個を起動する：あなたのターン終了時まで、あなたがコントロールする最初のゾンビは接死とバーサーカーを得る。</t>
  </si>
  <si>
    <t>このクリーチャーが戦場に出たとき、2/2の黒のゾンビ･トークンを1体召喚する。&amp;br;ジェム1個を起動する：あなたのターン終了時まで、あなたがコントロールする最初のゾンビは接死とバーサーカーを得る。</t>
  </si>
  <si>
    <t>上陸、青：このクリーチャーが破壊されていた場合、あなたはカードを2枚捨てて、このクリーチャーを戦場に戻す。</t>
  </si>
  <si>
    <t>飛行&amp;br;上陸、青：このクリーチャーが破壊されていた場合、あなたはカードを2枚捨てて、このクリーチャーを戦場に戻す。</t>
  </si>
  <si>
    <t>このクリーチャーがプレインズウォーカーに戦闘ダメージを与えたとき、このクリーチャーは変身する。</t>
  </si>
  <si>
    <t>マッドネス2&amp;br;対戦相手の手札の最初のカードからすべてのマナを吸収する。</t>
  </si>
  <si>
    <t>あなたはカードを1枚捨て3枚引き、6マナを得る。</t>
  </si>
  <si>
    <t>2/2の黒のゾンビ･トークンを4体召喚する。</t>
  </si>
  <si>
    <t>あなたがコントロールするクリーチャーがプレインズウォーカーに戦闘ダメージを与えたとき、調査を行う。</t>
  </si>
  <si>
    <t>あなたが呪文を唱えたとき、調査を行う。</t>
  </si>
  <si>
    <t>このクリーチャーが戦場に出たとき、あなたはあなたの手札をすべて捨てて、カードを6枚引く。</t>
  </si>
  <si>
    <t>ブロックされない&amp;br;このクリーチャーが戦場に出たとき、あなたはあなたの手札をすべて捨てて、カードを6枚引く。</t>
  </si>
  <si>
    <t>あなたがコントロールする各クリーチャーは飛行を得る。</t>
  </si>
  <si>
    <t>上陸、青：このクリーチャーが破壊されていた場合、あなたのターン終了時まで、あなたの各クリーチャーは飛行を得る。</t>
  </si>
  <si>
    <t>飛行&amp;br;あなたがコントロールする各クリーチャーは飛行を得る。&amp;br;上陸、青：このクリーチャーが破壊されていた場合、あなたのターン終了時まで、あなたの各クリーチャーは飛行を得る。</t>
  </si>
  <si>
    <t>あなたがコントロールするクリーチャーが2体以下である場合、パワーが6以下のクリーチャー1体を対象とする。あなたはそれをコントロールする。</t>
  </si>
  <si>
    <t>マッドネス3&amp;br;あなたがコントロールするクリーチャーが2体以下である場合、パワーが6以下のクリーチャー1体を対象とする。あなたはそれをコントロールする。</t>
  </si>
  <si>
    <t>あなたがカードを1枚捨てたとき、このクリーチャーは+1/+1の修正を受ける。</t>
  </si>
  <si>
    <t>上陸、青：このクリーチャーが破壊されていた場合、あなたはカードを3枚捨てて、このクリーチャーを戦場に戻す。</t>
  </si>
  <si>
    <t>飛行&amp;br;あなたがカードを1枚捨てたとき、このクリーチャーは+1/+1の修正を受ける。&amp;br;上陸、青：このクリーチャーが破壊されていた場合、あなたはカードを3枚捨てて、このクリーチャーを戦場に戻す。</t>
  </si>
  <si>
    <t>このクリーチャーが戦場に出たとき、あなたの手札の各スピリットはそれぞれ6マナを得る。&amp;br;あなたがスピリットを引いたとき、そのクリーチャーは6マナを得る。</t>
  </si>
  <si>
    <t>このクリーチャーが戦場に出ている間、あなたがコントロールする各スピリットは呪禁を得る。</t>
  </si>
  <si>
    <t>飛行&amp;br;このクリーチャーが戦場に出たとき、あなたの手札の各スピリットはそれぞれ6マナを得る。&amp;br;あなたがスピリットを引いたとき、そのクリーチャーは6マナを得る。&amp;br;このクリーチャーが戦場に出ている間、あなたがコントロールする各スピリットは呪禁を得る。</t>
  </si>
  <si>
    <t>このクリーチャーが戦場に出たとき、あなたは13マナを得る。</t>
  </si>
  <si>
    <t>ブロックされない&amp;br;このクリーチャーが戦場に出たとき、あなたは13マナを得る。&amp;br;このクリーチャーがプレインズウォーカーに戦闘ダメージを与えたとき、このクリーチャーは変身する。</t>
  </si>
  <si>
    <t>ナイトメア</t>
  </si>
  <si>
    <t>このクリーチャーがプレインズウォーカーに戦闘ダメージを与えたとき、このクリーチャーをあなたの手札に戻す。</t>
  </si>
  <si>
    <t>ブロックされない&amp;br;このクリーチャーがプレインズウォーカーに戦闘ダメージを与えたとき、このクリーチャーをあなたの手札に戻す。</t>
  </si>
  <si>
    <t>このクリーチャーは攻撃したりブロックしたりできない。</t>
  </si>
  <si>
    <t>あなたが呪文かサポートを唱えたとき、このクリーチャーは1点のダメージを受ける。</t>
  </si>
  <si>
    <t>このクリーチャーがダメージを受けてタフネスが6以下になったとき、このクリーチャーは変身する。</t>
  </si>
  <si>
    <t>このクリーチャーは攻撃したりブロックしたりできない。&amp;br;あなたが呪文かサポートを唱えたとき、このクリーチャーは1点のダメージを受ける。&amp;br;このクリーチャーがダメージを受けてタフネスが6以下になったとき、このクリーチャーは変身する。</t>
  </si>
  <si>
    <t>クラーケン</t>
  </si>
  <si>
    <t>このクリーチャーがこの形態に変身したとき、ホラーでない各クリーチャーをオーナーの手札に戻す。</t>
  </si>
  <si>
    <t>対戦相手がコントロールする各クリーチャーを対戦相手のライブラリーの一番上に戻す。</t>
  </si>
  <si>
    <t>このクリーチャーが死亡したとき、カードを1枚捨てて、ジェム3個を黒に変換する。</t>
  </si>
  <si>
    <t>飛行 ディフェンダー&amp;br;このクリーチャーが死亡したとき、カードを1枚捨てて、ジェム3個を黒に変換する。</t>
  </si>
  <si>
    <t>ブロックされない 絆魂</t>
  </si>
  <si>
    <t>このクリーチャーが死亡したとき、2/2の黒のゾンビ・トークンを1体召喚する。</t>
  </si>
  <si>
    <t>ディフェンダー&amp;br;このクリーチャーが死亡したとき、2/2の黒のゾンビ・トークンを1体召喚する。</t>
  </si>
  <si>
    <t>スケルトン</t>
  </si>
  <si>
    <t>あなたのターン開始時に、このクリーチャーが破壊されていた場合、これをあなたの手札に戻す。</t>
  </si>
  <si>
    <t>ディフェンダー&amp;br;あなたのターン開始時に、このクリーチャーが破壊されていた場合、これをあなたの手札に戻す。</t>
  </si>
  <si>
    <t>クリーチャー1体を対象とする。あなたのターン終了時まで、それは+3/+1の修正を受けるとともに絆魂を得る。</t>
  </si>
  <si>
    <t>あなたはカードを1枚捨てる。あなたがコントロールしていて破壊された最後のクリーチャー2体をあなたの手札に戻す。</t>
  </si>
  <si>
    <t>2/2の黒のゾンビ･トークンを1体召喚し、あなたは2点のライフを得る。</t>
  </si>
  <si>
    <t>クリーチャー1体を対象とする。あなたのターン終了時まで、それは-4/-4の修正を受ける。</t>
  </si>
  <si>
    <t>対戦相手がこのクリーチャーに呪文を唱えたとき、対戦相手は3マナを得る。</t>
  </si>
  <si>
    <t>このクリーチャーが死亡したとき、「あなたが対戦相手に呪文を唱えたとき、あなたは3マナを得る。対戦相手のターン開始時に、あなたは1点のライフを得て、対戦相手は1点のダメージを受ける。」を持つサポートを召喚する。</t>
  </si>
  <si>
    <t>対戦相手がこのクリーチャーに呪文を唱えたとき、対戦相手は3マナを得る。&amp;br;このクリーチャーが死亡したとき、「あなたが対戦相手に呪文を唱えたとき、あなたは3マナを得る。対戦相手のターン開始時に、あなたは1点のライフを得て、対戦相手は1点のダメージを受ける。」を持つサポートを召喚する。</t>
  </si>
  <si>
    <t>馬</t>
  </si>
  <si>
    <t>上陸、黒：このクリーチャーが破壊されていた場合、あなたはカードを2枚捨てて、このクリーチャーを戦場に戻す。</t>
  </si>
  <si>
    <t>あなたがカードを捨てたとき、このクリーチャーは変身する。</t>
  </si>
  <si>
    <t>飛行 バーサーカー</t>
  </si>
  <si>
    <t>ジェム1個を起動する：あなたがコントロールする最初のクリーチャーを捨てる。あなたがコントロールする各吸血鬼は+1/+1の修正を受ける。</t>
  </si>
  <si>
    <t>絆魂&amp;br;ジェム1個を起動する：あなたがコントロールする最初のクリーチャーを捨てる。あなたがコントロールする各吸血鬼は+1/+1の修正を受ける。</t>
  </si>
  <si>
    <t>各ターン開始時に、昂揚：このクリーチャーは変身する。</t>
  </si>
  <si>
    <t>このクリーチャーがこの形態に変身したとき、対戦相手がコントロールする最初のクリーチャーを破壊する。</t>
  </si>
  <si>
    <t>ディフェンダー 威迫</t>
  </si>
  <si>
    <t>このクリーチャーが攻撃かブロックしたとき、あなたはカードを1枚引く。</t>
  </si>
  <si>
    <t>ディフェンダー 威迫&amp;br;このクリーチャーが攻撃かブロックしたとき、あなたはカードを1枚引く。</t>
  </si>
  <si>
    <t>このクリーチャーが戦場に出たとき、あなたはカードを1枚捨てる。</t>
  </si>
  <si>
    <t>ブロックされない&amp;br;このクリーチャーが戦場に出たとき、あなたはカードを1枚捨てる。</t>
  </si>
  <si>
    <t>ジェム2個を起動する：絆魂を持つ1/1の黒の吸血鬼･騎士・トークンを1体召喚する。</t>
  </si>
  <si>
    <t>あなたのターン開始時に、あなたはカードを1枚捨てる。その後、対戦相手はカードを1枚捨てて、3点のダメージを受ける。</t>
  </si>
  <si>
    <t>このクリーチャーが戦場に出たとき、このクリーチャーはあなたがコントロールするゾンビ1体につき+1/+1の修正を受ける。</t>
  </si>
  <si>
    <t>あなたがコントロールするゾンビが戦場に出たとき、このクリーチャーは+2/+2の修正を受ける。</t>
  </si>
  <si>
    <t>ディフェンダー&amp;br;このクリーチャーが戦場に出たとき、このクリーチャーはあなたがコントロールするゾンビ1体につき+1/+1の修正を受ける。&amp;br;あなたがコントロールするゾンビが戦場に出たとき、このクリーチャーは+2/+2の修正を受ける。</t>
  </si>
  <si>
    <t>このクリーチャーがこの形態に変身したとき、対戦相手が子tんトロールするディフェンダーか到達を持つ最初のクリーチャーを破壊する。</t>
  </si>
  <si>
    <t>あなたのターン開始時に対戦相手がディフェンダーか到達を持つクリーチャーをコントロールしている場合、このクリーチャーは変身する。</t>
  </si>
  <si>
    <t>このクリーチャーがプレインズウォーカーに戦闘ダメージを与えたとき、対戦相手がディフェンダーか到達を持つクリーチャーをコントロールしている場合、このクリーチャーは変身する。</t>
  </si>
  <si>
    <t>ブロックされない&amp;br;このクリーチャーがプレインズウォーカーに戦闘ダメージを与えたとき、対戦相手がディフェンダーか到達を持つクリーチャーをコントロールしている場合、このクリーチャーは変身する。</t>
  </si>
  <si>
    <t>あなたがコントロールしていて破壊された死後のゾンビ2体を戦場に戻す。</t>
  </si>
  <si>
    <t>2/2の黒のゾンビ･トークンを3体召喚し、あなたは3点のライフを得る。</t>
  </si>
  <si>
    <t>マッドネス3&amp;br;2/2の黒のゾンビ･トークンを3体召喚し、あなたは3点のライフを得る。</t>
  </si>
  <si>
    <t>昂揚：対戦相手は10点のダメージを受ける。</t>
  </si>
  <si>
    <t>クリーチャー1体を対象とし、それを破壊する。&amp;br;昂揚：対戦相手は10点のダメージを受ける。</t>
  </si>
  <si>
    <t>飛行 トランプル</t>
  </si>
  <si>
    <t>このクリーチャーが戦場に出たとき、あなたはカードを4枚捨てる。</t>
  </si>
  <si>
    <t>あなたのターン開始時に、5個以上の黒ジェムがある場合、あなたは4点のダメージを受ける。</t>
  </si>
  <si>
    <t>飛行 トランプル&amp;br;このクリーチャーが戦場に出たとき、あなたはカードを4枚捨てる。&amp;br;あなたのターン開始時に、5個以上の黒ジェムがある場合、あなたは4点のダメージを受ける。</t>
  </si>
  <si>
    <t>このクリーチャーが死亡したとき、このクリーチャーと、あなたがコントロールしていて破壊された最後の他のトークンでないゾンビを戦場に戻す。</t>
  </si>
  <si>
    <t>威迫&amp;br;このクリーチャーが死亡したとき、このクリーチャーと、あなたがコントロールしていて破壊された最後の他のトークンでないゾンビを戦場に戻す。</t>
  </si>
  <si>
    <t>あなたの手札をすべて捨てる。あなたはカードを6枚引く。あなたの手札の各カードは6マナを得る。</t>
  </si>
  <si>
    <t>このクリーチャーがプレインズウォーカーにダメージを与えたとき、このクリーチャーは+1/+1の修正を受ける。</t>
  </si>
  <si>
    <t>バーサーカー&amp;br;マッドネス3&amp;br;このクリーチャーがプレインズウォーカーにダメージを与えたとき、このクリーチャーは+1/+1の修正を受ける。</t>
  </si>
  <si>
    <t>狼男</t>
  </si>
  <si>
    <t>各ターン開始時に、直前のターンにカードが唱えられていなかった場合、このクリーチャーは変身する。</t>
  </si>
  <si>
    <t>各ターン開始時に、直前のターンにカードが2枚以上唱えられていた場合、このクリーチャーは変身する。</t>
  </si>
  <si>
    <t>威迫&amp;br;各ターン開始時に、直前のターンにカードが2枚以上唱えられていた場合、このクリーチャーは変身する。</t>
  </si>
  <si>
    <t>デビル</t>
  </si>
  <si>
    <t>あなたが呪文かサポートを唱えたとき、あなたのターン終了時まで、このクリーチャーは+1/+1の修正を受ける。</t>
  </si>
  <si>
    <t>トランプル&amp;br;あなたが呪文かサポートを唱えたとき、あなたのターン終了時まで、このクリーチャーは+1/+1の修正を受ける。</t>
  </si>
  <si>
    <t>クリーチャー1体とクリーチャー1体を対象とする。その前者は1点のダメージを受ける。その後、その後者は1点のダメージを受ける。</t>
  </si>
  <si>
    <t>クリーチャー1体を対象とする。あなたのターン終了時まで、それは+2/+1の修正を受けるとともにトランプルを得る。</t>
  </si>
  <si>
    <t>マッドネス3&amp;br;クリーチャー1体を対象とする。それは+2/+2の修正を受ける。</t>
  </si>
  <si>
    <t>クリーチャー1体を対象とする。あなたのターン終了時まで、それは+1/+1の修正を受けるとともに二段攻撃を得る。</t>
  </si>
  <si>
    <t>このサポートが破壊されたとき、あなたは6マナを得る。</t>
  </si>
  <si>
    <t>あなたのターン開始時に、あなたのターン終了時まであなたがコントロールする各クリーチャーはバーサーカーとトランプルを得る。</t>
  </si>
  <si>
    <t>あなたのターン開始時に、あなたのターン終了時まであなたがコントロールする各クリーチャーはバーサーカーとトランプルを得る。&amp;br;各ターン開始時に、直前のターンにカードが2枚以上唱えられていた場合、このクリーチャーは変身する。</t>
  </si>
  <si>
    <t>このクリーチャーが戦場に出たとき、対戦相手は1点のダメージを受ける。</t>
  </si>
  <si>
    <t>対戦相手のターン開始時に、昂揚：対戦相手は1点のダメージを受ける。</t>
  </si>
  <si>
    <t>このクリーチャーが戦場に出たとき、対戦相手は1点のダメージを受ける。&amp;br;対戦相手のターン開始時に、昂揚：対戦相手は1点のダメージを受ける。</t>
  </si>
  <si>
    <t>このクリーチャーがブロックしたかブロックされた状態になったとき、その相手のクリーチャーは1点のダメージを受ける。</t>
  </si>
  <si>
    <t>このクリーチャーがブロックしたかブロックされた状態になったとき、その相手のクリーチャーは1点のダメージを受ける。&amp;br;各ターン開始時に、直前のターンにカードが唱えられていなかった場合、このクリーチャーは変身する。</t>
  </si>
  <si>
    <t>このクリーチャーがブロックしたかブロックされた状態になったとき、その相手のクリーチャーは2点のダメージを受ける。</t>
  </si>
  <si>
    <t>このクリーチャーがブロックしたかブロックされた状態になったとき、その相手のクリーチャーは2点のダメージを受ける。&amp;br;各ターン開始時に、直前のターンにカードが2枚以上唱えられていた場合、このクリーチャーは変身する。</t>
  </si>
  <si>
    <t>ジェム1個を起動する：あなたはカードを1枚捨てて1枚引く。</t>
  </si>
  <si>
    <t>速攻&amp;br;ジェム1個を起動する：あなたはカードを1枚捨てて1枚引く。</t>
  </si>
  <si>
    <t>速攻&amp;br;各ターン開始時に、直前のターンにカードが唱えられていなかった場合、このクリーチャーは変身する。</t>
  </si>
  <si>
    <t>クリーチャー1体を対象とする。それはそのパワーに等しい点数のダメージ受ける。</t>
  </si>
  <si>
    <t>あなたはカードを1枚捨てて、クリーチャー1体を対象とする。それは5点のダメージを受ける。</t>
  </si>
  <si>
    <t>あなたがコントロールするクリーチャーが3体以下である場合、対戦相手がコントロールするクリーチャー1体を対象とする。あなたのターン終了時まで、あなたはそれをコントロールするとともに、あなたのターン終了時まで、それは+2/0の修正を得る。</t>
  </si>
  <si>
    <t>マッドネス3&amp;br;あなたがコントロールするクリーチャーが3体以下である場合、対戦相手がコントロールするクリーチャー1体を対象とする。あなたのターン終了時まで、あなたはそれをコントロールするとともに、あなたのターン終了時まで、それは+2/0の修正を得る。</t>
  </si>
  <si>
    <t>あなたのターン終了時まで、あなたがコントロールする各クリーチャーは先制攻撃を得る。</t>
  </si>
  <si>
    <t>あなたがコントロールする各吸血鬼は+2/+2の修正を受ける。</t>
  </si>
  <si>
    <t>マッドネス3&amp;br;あなたのターン終了時まで、あなたがコントロールする各クリーチャーは先制攻撃を得る。&amp;br;あなたがコントロールする各吸血鬼は+2/+2の修正を受ける。</t>
  </si>
  <si>
    <t>このクリーチャーが戦場に出ている間、あなたの手札の各吸血鬼はマッドネス3を得る。</t>
  </si>
  <si>
    <t>あなたかあなたがコントロールするクリーチャーがダメージを受けたとき、対戦相手は1点のダメージを受ける。</t>
  </si>
  <si>
    <t>飛行&amp;br;あなたかあなたがコントロールするクリーチャーがダメージを受けたとき、対戦相手は1点のダメージを受ける。</t>
  </si>
  <si>
    <t>昂揚：このクリーチャーは二段攻撃を得る。</t>
  </si>
  <si>
    <t>先制攻撃&amp;br;昂揚：このクリーチャーは二段攻撃を得る。</t>
  </si>
  <si>
    <t>クリーチャー1体かプレインズウォーカー1体を対象とし、それは2点のダメージを受ける。これをもう2回繰り返す。</t>
  </si>
  <si>
    <t>マッドネス3&amp;br;クリーチャー1体かプレインズウォーカー1体を対象とし、それは2点のダメージを受ける。これをもう2回繰り返す。</t>
  </si>
  <si>
    <t>「このクリーチャーが死亡したとき、対戦相手がコントロールする最初のクリーチャーはこのクリーチャーのパワーに等しい点数のダメージを受ける。」を持つ1/1の赤のデビル･トークンを4体召喚する。</t>
  </si>
  <si>
    <t>このクリーチャーが戦場に出ている間、あなたは2倍のダメージを受け、このクリーチャーは2倍のダメージを受ける。</t>
  </si>
  <si>
    <t>飛行 速攻&amp;br;このクリーチャーが戦場に出ている間、あなたは2倍のダメージを受け、このクリーチャーは2倍のダメージを受ける。</t>
  </si>
  <si>
    <t>あなたがコントロールする狼男が戦場に出たとき、そのクリーチャーは+2/+2の修正を受けるとともに速攻を得る。</t>
  </si>
  <si>
    <t>速攻&amp;br;各ターン開始時に、直前のターンにカードが唱えられていなかった場合、このクリーチャーは変身する。&amp;br;あなたがコントロールする狼男が戦場に出たとき、そのクリーチャーは+2/+2の修正を受けるとともに速攻を得る。</t>
  </si>
  <si>
    <t>あなたがコントロールする狼男が戦場に出たとき、そのクリーチャーは変身し、+3/+3の修正を受けるとともに速攻を得る。</t>
  </si>
  <si>
    <t>あなたがコントロールする狼男が戦場に出たとき、そのクリーチャーは変身し、+3/+3の修正を受けるとともに速攻を得る。&amp;br;各ターン開始時に、直前のターンにカードが2枚以上唱えられていた場合、このクリーチャーは変身する。</t>
  </si>
  <si>
    <t>このクリーチャーが攻撃したとき、あなたはカードを1枚捨てて、対戦相手と、対戦相手がコントロールする各クリーチャーは5点のダメージを受ける。</t>
  </si>
  <si>
    <t>あなたが呪文を唱えたとき、あなたの墓地の一番下の呪文をあなたの手札に戻し、その後ジェム3個を破壊する。</t>
  </si>
  <si>
    <t>このクリーチャーが死亡したとき、調査を行う。</t>
  </si>
  <si>
    <t>トランプル&amp;br;各ターン開始時に、直前のターンにカードが2枚以上唱えられていた場合、このクリーチャーは変身する。</t>
  </si>
  <si>
    <t>このクリーチャーが戦場に出たとき、あなたがコントロールする人間1体を対象とする。あなたのターン終了時まで、それは+2/+2の修正を受ける。</t>
  </si>
  <si>
    <t>トランプル&amp;br;このクリーチャーが戦場に出たとき、あなたがコントロールする人間1体を対象とする。あなたのターン終了時まで、それは+2/+2の修正を受ける。</t>
  </si>
  <si>
    <t>昂揚：このクリーチャーは+3/0の修正を受ける。</t>
  </si>
  <si>
    <t>クリーチャー1体を対象とする。あなたの次のターン開始時まで、それは+2/+2の修正を受けるとともに到達を得る。</t>
  </si>
  <si>
    <t>昂揚：そのクリーチャーは+1/+1の修正を受ける。</t>
  </si>
  <si>
    <t>クリーチャー1体を対象とする。それは+2/+2の修正を受ける。&amp;br;昂揚：そのクリーチャーは+1/+1の修正を受ける。</t>
  </si>
  <si>
    <t>対戦相手がコントロールする1個のサポートを破壊する。調査を行う。</t>
  </si>
  <si>
    <t>このサポートがボードにある間、あなたがコントロールする最初のクリーチャーは+3/+3の修正を受ける。そのクリーチャーが人間である場合、それはトランプルを得る。</t>
  </si>
  <si>
    <t>このサポートが破壊されたとき、あなたのライブラリーから次のサポートを取ってくる。</t>
  </si>
  <si>
    <t>このクリーチャーがクリーチャーに戦闘ダメージを与えたとき、調査を行う。</t>
  </si>
  <si>
    <t>あなたのターン終了時に、あなたの手札がいっぱいの場合、ジェム3個を緑に変換する。</t>
  </si>
  <si>
    <t>ディフェンダー&amp;br;このクリーチャーがクリーチャーに戦闘ダメージを与えたとき、調査を行う。&amp;br;あなたのターン終了時に、あなたの手札がいっぱいの場合、ジェム3個を緑に変換する。</t>
  </si>
  <si>
    <t>ジェム2個を起動する：次のクリーチャーをあなたのライブラリーから取ってくる。</t>
  </si>
  <si>
    <t>ジェム2個を起動する：次のクリーチャーをあなたのライブラリーから取ってくる。&amp;br;各ターン開始時に、直前のターンにカードが唱えられていなかった場合、このクリーチャーは変身する。</t>
  </si>
  <si>
    <t>このクリーチャーが戦場に出ている間、あなたの手札の各クリーチャーのマナ･コストは1少なくなる。</t>
  </si>
  <si>
    <t>このクリーチャーが戦場に出ている間、あなたの手札の各クリーチャーのマナ･コストは1少なくなる。&amp;br;各ターン開始時に、直前のターンにカードが2枚以上唱えられていた場合、このクリーチャーは変身する。</t>
  </si>
  <si>
    <t>対戦相手がカードを唱えたとき、あなたはカードを1枚引く。</t>
  </si>
  <si>
    <t>対戦相手がカードを唱えたとき、あなたはカードを1枚引く。&amp;br;各ターン開始時に、直前のターンにカードが唱えられていなかった場合、このクリーチャーは変身する。</t>
  </si>
  <si>
    <t>対戦相手がカードを唱えたとき、あなたはカードを2枚引く。</t>
  </si>
  <si>
    <t>対戦相手がカードを唱えたとき、あなたはカードを2枚引く。&amp;br;各ターン開始時に、直前のターンにカードが2枚以上唱えられていた場合、このクリーチャーは変身する。</t>
  </si>
  <si>
    <t>あなたがパワー6以上の他のクリーチャーをコントロールしていない限り、このクリーチャーは攻撃できない。</t>
  </si>
  <si>
    <t>あなたがパワー6以上の他のクリーチャーをコントロールしていない限り、このクリーチャーは攻撃できない。&amp;br;各ターン開始時に、直前のターンにカードが唱えられていなかった場合、このクリーチャーは変身する。</t>
  </si>
  <si>
    <t>このクリーチャーが戦場に出たとき、あなたがコントロールする最初のクリーチャーは+1/+1の修正を受ける。</t>
  </si>
  <si>
    <t>対戦相手のターン開始時に、昂揚：あなたがコントロールする最初のクリーチャーは+1/+1の修正を受ける。</t>
  </si>
  <si>
    <t>このクリーチャーが戦場に出たとき、あなたがコントロールする最初のクリーチャーは+1/+1の修正を受ける。&amp;br;対戦相手のターン開始時に、昂揚：あなたがコントロールする最初のクリーチャーは+1/+1の修正を受ける。</t>
  </si>
  <si>
    <t>ジェム1個を起動する：あなたのターン終了時まで、あなたがコントロールする各人間は二段攻撃を得る。</t>
  </si>
  <si>
    <t>このサポートがボード上にある間、あなたがコントロールする各狼と各狼男は+1/+1の修正を受けるとともにトランプルを得る。</t>
  </si>
  <si>
    <t>あなたがコントロールするトークンでないクリーチャーが死亡したとき、調査を行う。</t>
  </si>
  <si>
    <t>あなたがコントロールするサポートが戦場に出たとき、1/1の白の人間･兵士･トークンを1体召喚する。</t>
  </si>
  <si>
    <t>あなたがコントロールするトークンでないクリーチャーが死亡したとき、調査を行う。&amp;br;あなたがコントロールするサポートが戦場に出たとき、1/1の白の人間･兵士･トークンを1体召喚する。</t>
  </si>
  <si>
    <t>このサポートがボードに出たとき、調査を行う。</t>
  </si>
  <si>
    <t>あなたが3個以上の緑ジェムをマッチしさせたとき、あなたは1マナを得る。</t>
  </si>
  <si>
    <t>このサポートがボードに出たとき、調査を行う。&amp;br;あなたが3個以上の緑ジェムをマッチしさせたとき、あなたは1マナを得る。</t>
  </si>
  <si>
    <t>各ターン開始時に、ジェム1個を黒に変換し、ジェム1個を緑に変換する。</t>
  </si>
  <si>
    <t>昂揚：このクリーチャーは接死を持つ。</t>
  </si>
  <si>
    <t>各ターン開始時に、ジェム1個を黒に変換し、ジェム1個を緑に変換する。&amp;br;昂揚：このクリーチャーは接死を持つ。</t>
  </si>
  <si>
    <t>ウーズ</t>
  </si>
  <si>
    <t>このクリーチャーが攻撃したとき、昂揚：このクリーチャーは+3/+3の修正を受ける。</t>
  </si>
  <si>
    <t>あなたがカードを引いたとき、このクリーチャーは+1/+1の修正を受ける。</t>
  </si>
  <si>
    <t>このクリーチャーが戦場に出たとき、あなたはカードを1枚引く。</t>
  </si>
  <si>
    <t>あなたがカードを引いたとき、このクリーチャーは+1/+1の修正を受ける。&amp;br;このクリーチャーが戦場に出たとき、あなたはカードを1枚引く。&amp;br;各ターン開始時に、直前のターンにカードが唱えられていなかった場合、このクリーチャーは変身する。</t>
  </si>
  <si>
    <t>あなたがカードを引いたとき、このクリーチャーは+2/+2の修正を受ける。</t>
  </si>
  <si>
    <t>あなたがカードを引いたとき、このクリーチャーは+2/+2の修正を受ける。&amp;br;各ターン開始時に、直前のターンにカードが2枚以上唱えられていた場合、このクリーチャーは変身する。</t>
  </si>
  <si>
    <t>あなたがコントロールする狼か狼男が呪文の対象になったとき、そのクリーチャーは+4/+4の修正を受ける。</t>
  </si>
  <si>
    <t>トランプル&amp;br;あなたがコントロールする狼か狼男が呪文の対象になったとき、そのクリーチャーは+4/+4の修正を受ける。</t>
  </si>
  <si>
    <t>あなたがコントロールするクリーチャーが攻撃したとき、ジェム1個を緑に変換する。</t>
  </si>
  <si>
    <t>あなたのターン開始時に、昂揚：このクリーチャーは+5/+5の修正を受ける。</t>
  </si>
  <si>
    <t>トランプル&amp;br;あなたのターン開始時に、昂揚：このクリーチャーは+5/+5の修正を受ける。</t>
  </si>
  <si>
    <t>このクリーチャーが戦場に出たとき、ジェム6個を緑に変換する。&amp;br;あなたのターン開始時に、ジェム3個を緑に変換する。</t>
  </si>
  <si>
    <t>いずれかのプレイヤーが3個以上の緑ジェムをマッチさせたとき、このクリーチャーは+2/+2の修正を受ける。</t>
  </si>
  <si>
    <t>到達&amp;br;このクリーチャーが戦場に出たとき、ジェム6個を緑に変換する。&amp;br;あなたのターン開始時に、ジェム3個を緑に変換する。&amp;br;いずれかのプレイヤーが3個以上の緑ジェムをマッチさせたとき、このクリーチャーは+2/+2の修正を受ける。</t>
  </si>
  <si>
    <t>ジェム15個を緑に変換する。&amp;br;あなたがコントロールしていて破壊された最後のクリーチャーをあなたの手札に戻す。</t>
  </si>
  <si>
    <t>破壊された最後の呪文をあなたの手札に戻す。これによりこの呪文を手札に戻すことはできない。</t>
  </si>
  <si>
    <t>あなたがコントロールしていて破壊された最後のサポートをあなたの手札に戻す。</t>
  </si>
  <si>
    <t>ジェム15個を緑に変換する。&amp;br;あなたがコントロールしていて破壊された最後のクリーチャーをあなたの手札に戻す。&amp;br;破壊された最後の呪文をあなたの手札に戻す。これによりこの呪文を手札に戻すことはできない。&amp;br;あなたがコントロールしていて破壊された最後のサポートをあなたの手札に戻す。</t>
  </si>
  <si>
    <t>あなたがコントロールするゾンビが戦場に出たとき、このクリーチャーが破壊されていた場合、このクリーチャーを戦場に戻す。</t>
  </si>
  <si>
    <t>ディフェンダー&amp;br;あなたがコントロールするゾンビが戦場に出たとき、このクリーチャーが破壊されていた場合、このクリーチャーを戦場に戻す。</t>
  </si>
  <si>
    <t>あなたがコントロールするクリーチャー1体を対象とする。それはあなたがコントロールするクリーチャー1体につき+1/+1の修正を受ける。それを強化する。</t>
  </si>
  <si>
    <t>対戦相手がコントロールする最初のクリーチャーを破壊する。</t>
  </si>
  <si>
    <t>対戦相手がコントロールするサポートを無作為に1つ選び、それを破壊する。</t>
  </si>
  <si>
    <t>あなたは6点のダメージを受ける。</t>
  </si>
  <si>
    <t>対戦相手がコントロールする最初のクリーチャーを破壊する。&amp;br;対戦相手がコントロールするサポートを無作為に1つ選び、それを破壊する。&amp;br;あなたは6点のダメージを受ける。</t>
  </si>
  <si>
    <t>クリーチャー1体を対象とする。それは「このクリーチャーが攻撃したとき、あなたのターン終了時まで、このクリーチャーは+4/+4の修正を受ける。」を得る。</t>
  </si>
  <si>
    <t>あなたのターン終了時に、あなたはカードを1枚引く。</t>
  </si>
  <si>
    <t>対戦相手のターン終了時に、対戦相手はカードを1枚引く。対戦相手の手札が4枚以上の場合、対戦相手は4点のダメージを受ける。</t>
  </si>
  <si>
    <t>あなたのターン終了時に、あなたはカードを1枚引く。&amp;br;対戦相手のターン終了時に、対戦相手はカードを1枚引く。対戦相手の手札が4枚以上の場合、対戦相手は4点のダメージを受ける。</t>
  </si>
  <si>
    <t>あなたがコントロールするクリーチャーが戦場に出たとき、あなたはカードを1枚捨てる。そのクリーチャーは+3/+3の修正を受けるとともに飛行と速攻と絆魂を得る。</t>
  </si>
  <si>
    <t>あなたと、あなたがコントロールする書く人間は呪禁を得る。</t>
  </si>
  <si>
    <t>ジェム5個を起動する：1/1の白の人間･兵士･トークンを1体召喚する。</t>
  </si>
  <si>
    <t>飛行 警戒&amp;br;あなたと、あなたがコントロールする書く人間は呪禁を得る。&amp;br;ジェム5個を起動する：1/1の白の人間･兵士･トークンを1体召喚する。</t>
  </si>
  <si>
    <t>カカシ</t>
  </si>
  <si>
    <t>このクリーチャーが死亡したとき、3個のジェムをあなたのプレインズウォーカーの色に変換する。</t>
  </si>
  <si>
    <t>ディフェンダー&amp;br;このクリーチャーが死亡したとき、3個のジェムをあなたのプレインズウォーカーの色に変換する。</t>
  </si>
  <si>
    <t>クリーチャー1体を対象とする。それは+1/0の修正を受ける。</t>
  </si>
  <si>
    <t>クリーチャー1体を対象とする。それは「ブロックされない」と「このクリーチャーが戦闘ダメージを与えたとき、あなたはカードを1枚捨てる。」を得る。</t>
  </si>
  <si>
    <t>あなたのターン開始時に、ジェム2個を白か黒に変換する。</t>
  </si>
  <si>
    <t>あなたのターン開始時に、ジェム2個を黒か緑に変換する。</t>
  </si>
  <si>
    <t>あなたのターン開始時に、ジェム2個を青か赤に変換する。</t>
  </si>
  <si>
    <t>あなたのターン開始時に、ジェム2個を白か赤に変換する。</t>
  </si>
  <si>
    <t>このサポートがボードにある間、あなたがコントロールする最初のクリーチャーは+1/+1の修正を受けるとともに警戒を得る。</t>
  </si>
  <si>
    <t>そのクリーチャーが人間である場合、そのクリーチャーは+1/0の修正を受ける。</t>
  </si>
  <si>
    <t>このサポートがボードにある間、あなたがコントロールする最初のクリーチャーは+1/+1の修正を受けるとともに警戒を得る。&amp;br;そのクリーチャーが人間である場合、そのクリーチャーは+1/0の修正を受ける。</t>
  </si>
  <si>
    <t>あなたのターン開始時に、ジェム2個を緑か青に変換する。</t>
  </si>
  <si>
    <t>このクリーチャーが死亡したとき、あなたがコントロールする最初の人間は+1/+1の修正を受けるとともに「ブロックされない｣を得る。</t>
  </si>
  <si>
    <t>ディフェンダー&amp;br;このクリーチャーが死亡したとき、あなたがコントロールする最初の人間は+1/+1の修正を受けるとともに「ブロックされない｣を得る。</t>
  </si>
  <si>
    <t>トランプル 呪禁</t>
  </si>
  <si>
    <t>ガーゴイル</t>
  </si>
  <si>
    <t>このクリーチャーは攻撃できない。&amp;br;ジェム1個を起動する：このクリーチャーは変身する。</t>
  </si>
  <si>
    <t>このサポートが戦場に出たとき、昂揚(黒か青)：ジェム3個を黒か青に変換する。</t>
  </si>
  <si>
    <t>あなたのターン開始時に、ジェム1個を黒に変換し、ジェム1個を青に変換する。</t>
  </si>
  <si>
    <t>このサポートが戦場に出たとき、昂揚(黒か青)：ジェム3個を黒か青に変換する。&amp;br;あなたのターン開始時に、ジェム1個を黒に変換し、ジェム1個を青に変換する。</t>
  </si>
  <si>
    <t>このサポートが戦場に出たとき、昂揚(黒か赤)：ジェム3個を黒か赤に変換する。</t>
  </si>
  <si>
    <t>あなたのターン開始時に、ジェム1個を黒に変換し、ジェム1個を赤に変換する。</t>
  </si>
  <si>
    <t>このサポートが戦場に出たとき、昂揚(黒か赤)：ジェム3個を黒か赤に変換する。&amp;br;あなたのターン開始時に、ジェム1個を黒に変換し、ジェム1個を赤に変換する。</t>
  </si>
  <si>
    <t>このサポートが戦場に出たとき、昂揚(緑か白)：ジェム3個を白か緑に変換する。</t>
  </si>
  <si>
    <t>あなたのターン開始時に、ジェム1個を緑に変換し、ジェム1個を白に変換する。</t>
  </si>
  <si>
    <t>このサポートが戦場に出たとき、昂揚(緑か白)：ジェム3個を白か緑に変換する。&amp;br;あなたのターン開始時に、ジェム1個を緑に変換し、ジェム1個を白に変換する。</t>
  </si>
  <si>
    <t>このサポートが戦場に出たとき、昂揚(緑か赤)：ジェム3個を緑か赤に変換する。</t>
  </si>
  <si>
    <t>あなたのターン開始時に、ジェム1個を緑に変換し、ジェム1個を赤に変換する。</t>
  </si>
  <si>
    <t>このサポートが戦場に出たとき、昂揚(緑か赤)：ジェム3個を緑か赤に変換する。&amp;br;あなたのターン開始時に、ジェム1個を緑に変換し、ジェム1個を赤に変換する。</t>
  </si>
  <si>
    <t>ジェム1個を起動する：調査を行う。</t>
  </si>
  <si>
    <t>あなたのターン開始時に、あなたは1マナを得る。&amp;br;ジェム1個を起動する：調査を行う。</t>
  </si>
  <si>
    <t>あなたがコントロールするクリーチャーが変身したとき、そのクリーチャーは+2/+2の修正を受ける。</t>
  </si>
  <si>
    <t>このサポートが戦場に出たとき、昂揚(青か白)：ジェム3個を白か青に変換する。</t>
  </si>
  <si>
    <t>あなたのターン開始時に、ジェム1個を白に変換し、ジェム1個を青に変換する。</t>
  </si>
  <si>
    <t>このサポートが戦場に出たとき、昂揚(青か白)：ジェム3個を白か青に変換する。&amp;br;あなたのターン開始時に、ジェム1個を白に変換し、ジェム1個を青に変換する。</t>
  </si>
  <si>
    <t>あなたのターン開始時に、このクリーチャーのタフネスが10以下である場合、このクリーチャーは変身する。</t>
  </si>
  <si>
    <t>あなたがコントロールする人間が死亡したとき、このクリーチャーは0/-5の修正を受ける。</t>
  </si>
  <si>
    <t>ジェム3個を起動する：1/1の黒であり白である人間･クレリック･トークンを1体召喚する。&amp;br;このクリーチャーはブロックできない。</t>
  </si>
  <si>
    <t>あなたのターン開始時に、このクリーチャーのタフネスが10以下である場合、このクリーチャーは変身する。&amp;br;あなたがコントロールする人間が死亡したとき、このクリーチャーは0/-5の修正を受ける。&amp;br;ジェム3個を起動する：1/1の黒であり白である人間･クレリック･トークンを1体召喚する。&amp;br;このクリーチャーはブロックできない。</t>
  </si>
  <si>
    <t>飛行 絆魂 速攻</t>
  </si>
  <si>
    <t>クリーチャー1体を対象とする。それは警戒と速攻とトランプルを得る。</t>
  </si>
  <si>
    <t>あなたがコントロールする最初のクリーチャーは+4/+2の修正を受ける。そのクリーチャーが人間である場合、それは「このクリーチャーが破壊されたとき、飛行を持つ1/1の白のスピリット・トークンを1体召喚する。」を得る。</t>
  </si>
  <si>
    <t>あなたが3個以上のジェムをマッチさせたとき、あなたの手札の各呪文は1マナを得る。</t>
  </si>
  <si>
    <t>あなたのターン開始時に、ジェム2個をあなたのプレインズウォーカーの色に変換する。</t>
  </si>
  <si>
    <t>あなたのターン開始時に、あなたは3マナを得る。</t>
  </si>
  <si>
    <t>上陸：このサポートが破壊されていた場合、このサポートを戦場に戻す。</t>
  </si>
  <si>
    <t>あなたのターン開始時に、あなたは3マナを得る。&amp;br;上陸：このサポートが破壊されていた場合、このサポートを戦場に戻す。</t>
  </si>
  <si>
    <t>あなたのターン開始時に、調査を行う。</t>
  </si>
  <si>
    <t>EMN</t>
  </si>
  <si>
    <t>あなたがコントロールするクリーチャー1体を対象とする。あなたの次のターン開始時まで、それは+2/+6の修正を受けるとともに到達を得る。</t>
  </si>
  <si>
    <t>このクリーチャーが戦場に出たとき、あなたのターン終了時まで、対戦相手がコントロールする各クリーチャーは無効化される。</t>
  </si>
  <si>
    <t>飛行&amp;br;このクリーチャーが戦場に出たとき、あなたのターン終了時まで、対戦相手がコントロールする各クリーチャーは無効化される。</t>
  </si>
  <si>
    <t>先制攻撃 絆魂</t>
  </si>
  <si>
    <t>あなたが3点以上のライフを得たとき、このクリーチャーは変身する。</t>
  </si>
  <si>
    <t>先制攻撃 絆魂&amp;br;あなたが3点以上のライフを得たとき、このクリーチャーは変身する。</t>
  </si>
  <si>
    <t>先制攻撃 トランプル 絆魂</t>
  </si>
  <si>
    <t>このクリーチャーが戦場に出たとき、あなたがコントロールするクリーチャー1体を対象とし、それを破壊する。あなたは3/2のエルドラージ･ホラー・トークンを1体召喚する。</t>
  </si>
  <si>
    <t>あなたのターン開始jに、昂揚：このクリーチャーは変身する。</t>
  </si>
  <si>
    <t>このクリーチャーが戦場に出たとき、あなたがコントロールするクリーチャー1体を対象とし、それを破壊する。あなたは3/2のエルドラージ･ホラー・トークンを1体召喚する。&amp;br;あなたのターン開始jに、昂揚：このクリーチャーは変身する。</t>
  </si>
  <si>
    <t>このクリーチャーが出いている間、あなたがコントロールする各エルドラージは警戒を得る。</t>
  </si>
  <si>
    <t>あなたがコントロールするエルドラージが死亡したとき、あなたは3マナを吸収され、3/2のエルドラージ・ホラー・トークンを1体召喚する。</t>
  </si>
  <si>
    <t>このクリーチャーが出いている間、あなたがコントロールする各エルドラージは警戒を得る。&amp;br;あなたがコントロールするエルドラージが死亡したとき、あなたは3マナを吸収され、3/2のエルドラージ・ホラー・トークンを1体召喚する。</t>
  </si>
  <si>
    <t>対戦相手がコントロールするクリーチャーが戦場に出たとき、あなたの次のターン終了時まで、そのクリーチャーは無効化される。</t>
  </si>
  <si>
    <t>先制攻撃&amp;br;対戦相手がコントロールするクリーチャーが戦場に出たとき、あなたの次のターン終了時まで、そのクリーチャーは無効化される。</t>
  </si>
  <si>
    <t>あなたがコントロールするクリーチャーが戦場に出たとき、あなたのターン終了時まで、このクリーチャーは+1/+1の修正を受ける。</t>
  </si>
  <si>
    <t>あなたがコントロールするクリーチャーが死亡したとき、あなたは1/1の白のスピリット・トークンを1体召喚する。</t>
  </si>
  <si>
    <t>あなたがコントロールするクリーチャーが戦場に出たとき、あなたのターン終了時まで、このクリーチャーは+1/+1の修正を受ける。&amp;br;あなたがコントロールするクリーチャーが死亡したとき、あなたは1/1の白のスピリット・トークンを1体召喚する。</t>
  </si>
  <si>
    <t>ジェム2個を起動する：あなたのターン終了時まで、あなたがコントロールする各クリーチャーはダメージ軽減を得る。</t>
  </si>
  <si>
    <t>飛行&amp;br;ジェム2個を起動する：あなたのターン終了時まで、あなたがコントロールする各クリーチャーはダメージ軽減を得る。</t>
  </si>
  <si>
    <t>ジェム1個を起動する：あなたがコントロールしていて破壊された最後の人間を戦場に戻す。</t>
  </si>
  <si>
    <t>このクリーチャーは折れた刃、ギセラと合体する。</t>
  </si>
  <si>
    <t>飛行 警戒&amp;br;ジェム1個を起動する：あなたがコントロールしていて破壊された最後の人間を戦場に戻す。&amp;br;このクリーチャーは折れた刃、ギセラと合体する。</t>
  </si>
  <si>
    <t>飛行 先制攻撃 絆魂</t>
  </si>
  <si>
    <t>このクリーチャーは消えゆく光、ブルーナと合体する。</t>
  </si>
  <si>
    <t>飛行 先制攻撃 絆魂&amp;br;このクリーチャーは消えゆく光、ブルーナと合体する。</t>
  </si>
  <si>
    <t>飛行 先制攻撃 絆魂 警戒</t>
  </si>
  <si>
    <t>あなたが、合体してこのクリーチャーになったクリーチャー2体のうち一方を唱えた場合、代わりにこのクリーチャーを強化する。</t>
  </si>
  <si>
    <t>飛行 先制攻撃 絆魂 警戒&amp;br;あなたが、合体してこのクリーチャーになったクリーチャー2体のうち一方を唱えた場合、代わりにこのクリーチャーを強化する。</t>
  </si>
  <si>
    <t>あなたのライブラリーの最初の3体のクリーチャーを取ってきて、それらを戦場に出す。</t>
  </si>
  <si>
    <t>上陸：あなたはカードを2枚捨てて、このクリーチャーを戦場に戻す。</t>
  </si>
  <si>
    <t>飛行&amp;br;上陸：あなたはカードを2枚捨てて、このクリーチャーを戦場に戻す。</t>
  </si>
  <si>
    <t>ホムンクルス</t>
  </si>
  <si>
    <t>あなたのターン開始時に、あなたの手札の最初の呪文は2マナを得る。</t>
  </si>
  <si>
    <t>あんたのターン開始時に、あなたがこのゲームで3つ以上の呪文を唱えていた場合、このクリーチャーは変身する。</t>
  </si>
  <si>
    <t>あなたのターン開始時に、あなたの手札の各呪文は2マナを得る。</t>
  </si>
  <si>
    <t>あなたが呪文を唱えたとき、あなたのターン終了時まで、このクリーチャーは+2/+2の修正を受ける。</t>
  </si>
  <si>
    <t>あなたのターン開始時に、あなたの手札の各呪文は2マナを得る。&amp;br;あなたが呪文を唱えたとき、あなたのターン終了時まで、このクリーチャーは+2/+2の修正を受ける。</t>
  </si>
  <si>
    <t>クリーチャー2体を対象とする。あなたの次のターン開始時まで、それらは無効化される。</t>
  </si>
  <si>
    <t>マッドネス2&amp;br;クリーチャー2体を対象とする。あなたの次のターン開始時まで、それらは無効化される。</t>
  </si>
  <si>
    <t>あなたがコントロールするスピリットが戦場に出たとき、あなたのターン終了時まで、対戦相手がコントロールする最初のクリーチャーは無効化される。</t>
  </si>
  <si>
    <t>飛行&amp;br;あなたがコントロールするスピリットが戦場に出たとき、あなたのターン終了時まで、対戦相手がコントロールする最初のクリーチャーは無効化される。</t>
  </si>
  <si>
    <t>あなたが呪文を唱えたとき、あなたは1/1の人間･ウィザード・トークンを1体召喚する。</t>
  </si>
  <si>
    <t>各ターン開始時に、直前のターンにいずれかのプレイヤーが呪文を3つ以上唱えていた場合、このクリーチャーは変身する。</t>
  </si>
  <si>
    <t>飛行&amp;br;あなたが呪文を唱えたとき、あなたは1/1の人間･ウィザード・トークンを1体召喚する。&amp;br;各ターン開始時に、直前のターンにいずれかのプレイヤーが呪文を3つ以上唱えていた場合、このクリーチャーは変身する。</t>
  </si>
  <si>
    <t>このクリーチャーが戦場に出ている間、あなたがコントロールする各クリーチャーは+2/+1の修正を受けるとともに飛行を得る。</t>
  </si>
  <si>
    <t>飛行&amp;br;このクリーチャーが戦場に出ている間、あなたがコントロールする各クリーチャーは+2/+1の修正を受けるとともに飛行を得る。&amp;br;あなたが呪文を唱えたとき、あなたは1/1の人間･ウィザード・トークンを1体召喚する。</t>
  </si>
  <si>
    <t>あなたが呪文を唱えたとき、あなたのターン終了時まで、このクリーチャーは+3/+3の修正を受け、あなたの次のターン開始時まで、対戦相手がコントロールする最初のクリーチャーは無効化される。</t>
  </si>
  <si>
    <t>飛行&amp;br;あなたが呪文を唱えたとき、あなたのターン終了時まで、このクリーチャーは+3/+3の修正を受け、あなたの次のターン開始時まで、対戦相手がコントロールする最初のクリーチャーは無効化される。</t>
  </si>
  <si>
    <t>クリーチャー1体を対象とし、それを破壊する。そのクリーチャーのオーナーは、「あなたのターン開始時に、このクリーチャーのタフネスに等しいマナを得る。」を持つ0/1の封印の月・トークンを1体召喚する。</t>
  </si>
  <si>
    <t>このクリーチャーが対戦相手に戦闘ダメージを与えたとき、あなたはカードを1枚捨てて1枚引く。</t>
  </si>
  <si>
    <t>あなたがクリーチャーを捨てたとき、あなたは3/2のエルドラージ･ホラー･トークンを1体召喚する。</t>
  </si>
  <si>
    <t>ブロックされない&amp;br;このクリーチャーが対戦相手に戦闘ダメージを与えたとき、あなたはカードを1枚捨てて1枚引く。&amp;br;あなたがクリーチャーを捨てたとき、あなたは3/2のエルドラージ･ホラー･トークンを1体召喚する。</t>
  </si>
  <si>
    <t>対戦相手が呪文を唱えたとき、あなたは5マナを得る。</t>
  </si>
  <si>
    <t>ネズミ</t>
  </si>
  <si>
    <t>このクリーチャーは夜深の死体あさりと合体する。</t>
  </si>
  <si>
    <t>このクリーチャーは墓ネズミと合体する。</t>
  </si>
  <si>
    <t>このクリーチャーがこの形態に変身したとき、あなたの他のクリーチャーは+2/0の修正を受ける。</t>
  </si>
  <si>
    <t>速攻&amp;br;あなたが、合体してこのクリーチャーになったクリーチャー2体のうち一方を唱えた場合、代わりにこのクリーチャーを強化する。&amp;br;このクリーチャーがこの形態に変身したとき、あなたの他のクリーチャーは+2/0の修正を受ける。</t>
  </si>
  <si>
    <t>対戦相手はカードを無作為に1枚捨てる。</t>
  </si>
  <si>
    <t>昂揚：対戦相手はカードを無作為に1位枚捨てる。</t>
  </si>
  <si>
    <t>対戦相手はカードを無作為に1枚捨てる。&amp;br;昂揚：対戦相手はカードを無作為に1位枚捨てる。</t>
  </si>
  <si>
    <t>このサポートがボードにある間、あなたがコントロールする各ゾンビは威迫を得る。</t>
  </si>
  <si>
    <t>あなたがコントロールするクリーチャーが死亡したとき、あなたは2/2のゾンビ・トークンを1体召喚する。</t>
  </si>
  <si>
    <t>このサポートがボードにある間、あなたがコントロールする各ゾンビは威迫を得る。&amp;br;あなたがコントロールするクリーチャーが死亡したとき、あなたは2/2のゾンビ・トークンを1体召喚する。</t>
  </si>
  <si>
    <t>あなたはカードを1枚捨てて、あなたがコントロールする最初のクリーチャーを破壊する。クリーチャー2体を対象とする。あなたのターン終了時まで、それらは-13/-13の修正を受ける。</t>
  </si>
  <si>
    <t>あなたのターン開始時に、あなたがクリーチャーを3体以上コントロールしている場合、あなたの他のクリーチャーを破壊し、このクリーチャーは変身する。</t>
  </si>
  <si>
    <t>飛行&amp;br;マッドネス2&amp;br;あなたのターン開始時に、あなたがクリーチャーを3体以上コントロールしている場合、あなたの他のクリーチャーを破壊し、このクリーチャーは変身する。</t>
  </si>
  <si>
    <t>このクリーチャーがこの形態に変身したとき、対戦相手がコントロールする各クリーチャーを破壊する。</t>
  </si>
  <si>
    <t>飛行&amp;br;このクリーチャーがこの形態に変身したとき、対戦相手がコントロールする各クリーチャーを破壊する。</t>
  </si>
  <si>
    <t>いずれかのプレイヤーが呪文と唱えたとき、このクリーチャーは-1/-1の修正を受け、あなたは2/2のゾンビ･トークンを1体召喚する。</t>
  </si>
  <si>
    <t>あなたがカードを捨てたとき、あなたがコントロールする各吸血鬼は+1/+1の修正を受ける。</t>
  </si>
  <si>
    <t>あなたのターン開始時に、2/2のゾンビ･トークンを1体召喚する。</t>
  </si>
  <si>
    <t>このサポートがボードに出たとき、対戦相手がコントロールするクリーチャー1体対象とし、それを破壊する。</t>
  </si>
  <si>
    <t>あなたのターン開始時に、2/2のゾンビ･トークンを1体召喚する。&amp;br;このサポートがボードに出たとき、対戦相手がコントロールするクリーチャー1体対象とし、それを破壊する。</t>
  </si>
  <si>
    <t>植物</t>
  </si>
  <si>
    <t>このクリーチャーがダメージを受けたとき、対戦相手は、このクリーチャーの最大タフネスとこのクリーチャーのその時点でのタフネスの差に等しい点数のダメージを受ける。</t>
  </si>
  <si>
    <t>ディフェンダー&amp;br;このクリーチャーがダメージを受けたとき、対戦相手は、このクリーチャーの最大タフネスとこのクリーチャーのその時点でのタフネスの差に等しい点数のダメージを受ける。</t>
  </si>
  <si>
    <t>ジェム2個を起動する：このクリーチャーは変身する。</t>
  </si>
  <si>
    <t>このクリーチャーが攻撃したとき、ジェム1個を破壊する。</t>
  </si>
  <si>
    <t>ジェム2個を起動する：このクリーチャーは変身する。&amp;br;このクリーチャーが攻撃したとき、ジェム1個を破壊する。</t>
  </si>
  <si>
    <t>このクリーチャーが攻撃したとき、ジェム2個を破壊する。</t>
  </si>
  <si>
    <t>ジェム3個を起動する：あなたはカードを1枚捨てて、あなたのターン終了時まで、このクリーチャーは+3/+0の修正を受ける。</t>
  </si>
  <si>
    <t>トランプル バーサーカー&amp;br;ジェム3個を起動する：あなたはカードを1枚捨てて、あなたのターン終了時まで、このクリーチャーは+3/+0の修正を受ける。</t>
  </si>
  <si>
    <t>あなたが呪文を唱えたとき、対戦相手がコントロールする各クリーチャーは1点のダメージを受ける。</t>
  </si>
  <si>
    <t>到達&amp;br;あなたが呪文を唱えたとき、対戦相手がコントロールする各クリーチャーは1点のダメージを受ける。</t>
  </si>
  <si>
    <t>あなたはカードを1枚すてて、あなたが唱えた最後の呪文2枚をオーナーの手札に戻す。</t>
  </si>
  <si>
    <t>ジェムを1個起動する：このクリーチャーは変身する。</t>
  </si>
  <si>
    <t>このクリーチャーが戦場に出たとき、対戦相手がコントロールする各クリーチャーは2点のダメージを受ける。</t>
  </si>
  <si>
    <t>ジェムを1個起動する：このクリーチャーは変身する。&amp;br;このクリーチャーが戦場に出たとき、対戦相手がコントロールする各クリーチャーは2点のダメージを受ける。</t>
  </si>
  <si>
    <t>このクリーチャーが戦場に出た(この形態に変身した)とき、対戦相手は2点のダメージを受ける。</t>
  </si>
  <si>
    <t>このクリーチャーがブロックしたかブロックされた状態になったとき、対戦相手のクリーチャーは3点のダメージを受け、対戦相手は3点のダメージを受ける。</t>
  </si>
  <si>
    <t>ディフェンダー&amp;br;このクリーチャーがブロックしたかブロックされた状態になったとき、対戦相手のクリーチャーは3点のダメージを受け、対戦相手は3点のダメージを受ける。</t>
  </si>
  <si>
    <t>トランプル 速攻</t>
  </si>
  <si>
    <t>このクリーチャーが戦場に出たとき、あなたがコントロールしていないクリーチャー1体を対象とする。あなたのターン終了時まで、それはディフェンダーを得る。</t>
  </si>
  <si>
    <t>あなたのターン終了時に、このトークンクリーチャーを破壊する。</t>
  </si>
  <si>
    <t>トランプル 速攻&amp;br;このクリーチャーが戦場に出たとき、あなたがコントロールしていないクリーチャー1体を対象とする。あなたのターン終了時まで、それはディフェンダーを得る。&amp;br;あなたのターン終了時に、このトークンクリーチャーを破壊する。</t>
  </si>
  <si>
    <t>このクリーチャーが戦場に出たとき、あなたはあなたの手札をすべて捨てて、カードを3枚引く。</t>
  </si>
  <si>
    <t>あなたが呪文を唱えたとき、あなたのターン終了時まで、このクリーチャーは+1/+1の修正を受ける。&amp;br;このクリーチャーが戦場に出たとき、あなたはあなたの手札をすべて捨てて、カードを3枚引く。</t>
  </si>
  <si>
    <t>このクリーチャーが攻撃したとき、1/1の人間･トークンを1体召喚する。</t>
  </si>
  <si>
    <t>このクリーチャーはハンウィアーの要塞と合体する。</t>
  </si>
  <si>
    <t>このクリーチャーが攻撃したとき、1/1の人間･トークンを1体召喚する。&amp;br;このクリーチャーはハンウィアーの要塞と合体する。</t>
  </si>
  <si>
    <t>あなたのターン開始時に、あなたは2マナを得る。</t>
  </si>
  <si>
    <t>このクリーチャーはハンウィアー守備隊と合体する。</t>
  </si>
  <si>
    <t>あなたのターン開始時に、あなたは2マナを得る。&amp;br;このクリーチャーはハンウィアー守備隊と合体する。</t>
  </si>
  <si>
    <t>(このクリーチャーが攻撃するたび、3/2のエルドラージ・ホラー・トークンを1体召喚する。)</t>
  </si>
  <si>
    <t>トランプル 速攻&amp;br;あなたが、合体してこのクリーチャーになったクリーチャー2体のうち一方を唱えた場合、代わりにこのクリーチャーを強化する。&amp;br;(このクリーチャーが攻撃するたび、3/2のエルドラージ・ホラー・トークンを1体召喚する。)</t>
  </si>
  <si>
    <t>いずれかのプレイヤーが呪文を唱えたとき、それがこのクリーチャーを対象としていた場合、対戦相手がコントロールする各クリーチャーは2点のダメージを受ける。</t>
  </si>
  <si>
    <t>飛行&amp;br;いずれかのプレイヤーが呪文を唱えたとき、それがこのクリーチャーを対象としていた場合、対戦相手がコントロールする各クリーチャーは2点のダメージを受ける。</t>
  </si>
  <si>
    <t>あなたはカードを2枚捨てる。対戦相手がコントロールする各クリーチャーは6点のダメージを受け、対戦相手は6点のダメージを受ける。</t>
  </si>
  <si>
    <t>このクリーチャーが戦場に出たとき、あなたのライブラリーの最初のクリーチャーを取ってくる。</t>
  </si>
  <si>
    <t>このクリーチャーが死亡したとき、あなたは3/2のエルドラージ･ホラー･トークンを1体召喚する。</t>
  </si>
  <si>
    <t>このクリーチャーが戦場に出たとき、あなたのライブラリーの最初のクリーチャーを取ってくる。&amp;br;このクリーチャーが死亡したとき、あなたは3/2のエルドラージ･ホラー･トークンを1体召喚する。</t>
  </si>
  <si>
    <t>ディフェンダー&amp;br;ジェム1個を起動する：このクリーチャーは変身する。</t>
  </si>
  <si>
    <t>ブロックされない&amp;br;ジェム1個を起動する：このクリーチャーは変身する。</t>
  </si>
  <si>
    <t>このクリーチャーが対戦相手に戦闘ダメージを与えたとき、あなたは3/2のエルドラージ･ホラー･トークンを1体召喚する。</t>
  </si>
  <si>
    <t>ブロックされない&amp;br;このクリーチャーが対戦相手に戦闘ダメージを与えたとき、あなたは3/2のエルドラージ･ホラー･トークンを1体召喚する。</t>
  </si>
  <si>
    <t>このクリーチャーが戦場に出ている間、昂揚：このこのクリーチャーは+2/+2の修正を受ける。</t>
  </si>
  <si>
    <t>接死&amp;br;このクリーチャーが戦場に出ている間、昂揚：このこのクリーチャーは+2/+2の修正を受ける。</t>
  </si>
  <si>
    <t>ツリーフォーク</t>
  </si>
  <si>
    <t>あなたがコントロールする基本のタフネスが4以上のクリーチャーが死亡したとき、あなたはカードを1枚引く。</t>
  </si>
  <si>
    <t>あなたがコントロールするクリーチャーが死亡したとき、あなたは3/2のエルドラージ・ホラー・トークンを1体召喚する。</t>
  </si>
  <si>
    <t>このクリーチャーが戦場に出たとき、あなたがコントロールする各狼男は+3/+3の修正を受ける。</t>
  </si>
  <si>
    <t>ジェム1個を起動する：対戦相手はこのクリーチャーのパワーの2倍に等しい点数のダメージを受ける。</t>
  </si>
  <si>
    <t>このクリーチャーが戦場に出たとき、昂揚：到達を持つ1/3の緑の蜘蛛・トークンを3体召喚する。</t>
  </si>
  <si>
    <t>到達&amp;br;ジェム1個を起動する：対戦相手はこのクリーチャーのパワーの2倍に等しい点数のダメージを受ける。&amp;br;このクリーチャーが戦場に出たとき、昂揚：到達を持つ1/3の緑の蜘蛛・トークンを3体召喚する。</t>
  </si>
  <si>
    <t>あなたがコントロールするクリーチャーが攻撃したとき、あなたは1点のライフを得て、対戦相手は1点のダメージを受ける。</t>
  </si>
  <si>
    <t>このクリーチャーが戦場に出たとき、あなたのライブラリーの最初の4体のクリーチャーを破壊する。</t>
  </si>
  <si>
    <t>あなたのターン開始時に、あなたがコントロールしていて破壊された最後のゾンビを戦場に戻す。</t>
  </si>
  <si>
    <t>このクリーチャーが戦場に出たとき、あなたのライブラリーの最初の4体のクリーチャーを破壊する。&amp;br;あなたのターン開始時に、あなたがコントロールしていて破壊された最後のゾンビを戦場に戻す。</t>
  </si>
  <si>
    <t>あなたが呪文を唱えたとき、あなたのターン終了時まで、このクリーチャーは+3/0の修正を得る。</t>
  </si>
  <si>
    <t>飛行&amp;br;あなたが呪文を唱えたとき、あなたのターン終了時まで、このクリーチャーは+3/0の修正を得る。</t>
  </si>
  <si>
    <t>このクリーチャーが戦場に出たとき、あなたのターン終了時まで、対戦相手がコントロールするクリーチャーはブロックできない。</t>
  </si>
  <si>
    <t>速攻&amp;br;このクリーチャーが戦場に出たとき、あなたのターン終了時まで、対戦相手がコントロールするクリーチャーはブロックできない。</t>
  </si>
  <si>
    <t>あなたのターン開始時に、昂揚(黒か緑)：このクリーチャーは+2/+2の修正を受ける。</t>
  </si>
  <si>
    <t>このクリーチャーが対戦相手にダメージを与えたとき、ジェム2個を白か青か赤に変換する。</t>
  </si>
  <si>
    <t>トランプル&amp;br;あなたのターン開始時に、昂揚(黒か緑)：このクリーチャーは+2/+2の修正を受ける。&amp;br;このクリーチャーが対戦相手にダメージを与えたとき、ジェム2個を白か青か赤に変換する。</t>
  </si>
  <si>
    <t>このクリーチャーが戦場に出たか、この形態に変身したとき、あなたがコントロールする最初のクリーチャーは+4/+4の修正を受ける。</t>
  </si>
  <si>
    <t>このクリーチャーが戦場に出たか、この形態に変身したとき、あなたがコントロールする最初のクリーチャーは+4/+4の修正を受ける。&amp;br;各ターン開始時に、直前のターンにカードが唱えられていなかった場合、このクリーチャーは変身する。</t>
  </si>
  <si>
    <t>このクリーチャーがこの形態に変身したとき、対戦相手がコントロールする最初のクリーチャーはこのクリーチャーのパワーに等しい点数のダメージを受ける。</t>
  </si>
  <si>
    <t>このクリーチャーがこの形態に変身したとき、対戦相手がコントロールする最初のクリーチャーはこのクリーチャーのパワーに等しい点数のダメージを受ける。&amp;br;各ターン開始時に、直前のターンにカードが2枚以上唱えられていた場合、このクリーチャーは変身する。</t>
  </si>
  <si>
    <t>このクリーチャーが戦場に出たとき、あなたのターン終了時まで、あなたがコントロールする他の人間は+2/+2の修正を受けるとともに絆魂を得る。</t>
  </si>
  <si>
    <t>絆魂&amp;br;このクリーチャーが戦場に出たとき、あなたのターン終了時まで、あなたがコントロールする他の人間は+2/+2の修正を受けるとともに絆魂を得る。</t>
  </si>
  <si>
    <t>現出2</t>
  </si>
  <si>
    <t>このクリーチャーが戦場に出たとき、クリーチャー1体を対象とし、それをオーナーのライブラリーの一番上に戻す。</t>
  </si>
  <si>
    <t>現出2&amp;br;このクリーチャーが戦場に出たとき、クリーチャー1体を対象とし、それをオーナーのライブラリーの一番上に戻す。</t>
  </si>
  <si>
    <t>現出2&amp;br;このクリーチャーが戦場に出たとき、対戦相手がコントロールするサポートジェムを1個破壊する。</t>
  </si>
  <si>
    <t>呪禁</t>
  </si>
  <si>
    <t>呪禁&amp;br;現出2</t>
  </si>
  <si>
    <t>現出3</t>
  </si>
  <si>
    <t>このクリーチャーが戦場に出たとき、対戦相手は3点のダメージを受け、あなたは3点のライフを得る。</t>
  </si>
  <si>
    <t>現出3&amp;br;このクリーチャーが戦場に出たとき、対戦相手は3点のダメージを受け、あなたは3点のライフを得る。</t>
  </si>
  <si>
    <t>このクリーチャーが戦場に出たとき、あなたが最後に唱えた呪文をオーナーの手札に戻す。</t>
  </si>
  <si>
    <t>現出2&amp;br;このクリーチャーが戦場に出たとき、あなたが最後に唱えた呪文をオーナーの手札に戻す。</t>
  </si>
  <si>
    <t>タコ</t>
  </si>
  <si>
    <t>このクリーチャーが戦場に出たとき、あなたの次のターン開始時まで、対戦相手がコントロールする各クリーチャーは無効化される。</t>
  </si>
  <si>
    <t>現出3&amp;br;このクリーチャーが戦場に出たとき、あなたの次のターン開始時まで、対戦相手がコントロールする各クリーチャーは無効化される。</t>
  </si>
  <si>
    <t>このクリーチャーが戦場に出たとき、対戦相手はカードを無作為に2枚捨てる。</t>
  </si>
  <si>
    <t>現出2&amp;br;このクリーチャーが戦場に出たとき、対戦相手はカードを無作為に2枚捨てる。</t>
  </si>
  <si>
    <t>現出3。</t>
  </si>
  <si>
    <t>このクリーチャーが戦場に出たとき、あなたがコントロールする各クリーチャーは+4/+4の修正を受けるとともにトランプルと速攻とバーサーカーを得る。</t>
  </si>
  <si>
    <t>トランプル 速攻&amp;br;現出3。&amp;br;このクリーチャーが戦場に出たとき、あなたがコントロールする各クリーチャーは+4/+4の修正を受けるとともにトランプルと速攻とバーサーカーを得る。</t>
  </si>
  <si>
    <t>このクリーチャーが戦場に出たとき、あなたの次のターン開始時まで、対戦相手の手札の各カードのマナ・コストが13多くなり、あなたの次のターン開始時まで、対戦相手がコントロールする戦場に出ている各クリーチャーは無効化される。</t>
  </si>
  <si>
    <t>飛行 トランプル&amp;br;このクリーチャーが戦場に出たとき、あなたの次のターン開始時まで、対戦相手の手札の各カードのマナ・コストが13多くなり、あなたの次のターン開始時まで、対戦相手がコントロールする戦場に出ている各クリーチャーは無効化される。</t>
  </si>
  <si>
    <t>KLD</t>
  </si>
  <si>
    <t>ドワーフ</t>
  </si>
  <si>
    <t>このクリーチャーが戦場に出たとき、あなたの手札のカードが5枚以下の場合、あなたがコントロールする他のクリーチャーを1体対象とし、それをあなたの手札に戻す。</t>
  </si>
  <si>
    <t>このクリーチャーが戦場に出たとき、エネルギー化2を行う。</t>
  </si>
  <si>
    <t>超過1：あなたのターン終了時まで、あなたがコントロールする飛行を持たない最初のクリーチャーは飛行を得る。</t>
  </si>
  <si>
    <t>飛行&amp;br;このクリーチャーが戦場に出たとき、エネルギー化2を行う。&amp;br;超過1：あなたのターン終了時まで、あなたがコントロールする飛行を持たない最初のクリーチャーは飛行を得る。</t>
  </si>
  <si>
    <t>このクリーチャーが戦場に出たとき、製造1を行う。</t>
  </si>
  <si>
    <t>このクリーチャーが戦場に出たとき、あなたがコントロールするクリーチャー1体を対象とする。それはは+1/+1の修整を受ける。</t>
  </si>
  <si>
    <t>あなたがコントロールする他のクリーチャーが死亡したとき、このクリーチャーは+1/+1の修整を受ける。</t>
  </si>
  <si>
    <t>ディフェンダー&amp;br;あなたがコントロールする他のクリーチャーが死亡したとき、このクリーチャーは+1/+1の修整を受ける。</t>
  </si>
  <si>
    <t>飛行&amp;br;このクリーチャーが戦場に出たとき、製造1を行う。</t>
  </si>
  <si>
    <t>ヤギ</t>
  </si>
  <si>
    <t>超過2：このクリーチャーは+1/+1の修整を受ける。</t>
  </si>
  <si>
    <t>このクリーチャーが戦場に出たとき、エネルギー化2を行う。&amp;br;超過2：このクリーチャーは+1/+1の修整を受ける。</t>
  </si>
  <si>
    <t>クリーチャー1体を対象とする。それは+2/+2の修整を受けるとともにダメージ軽減を得る。</t>
  </si>
  <si>
    <t>対戦相手がコントロールするサポートを1個を破壊する。</t>
  </si>
  <si>
    <t>あなたがコントロールしていないクリーチャー1体を対象とする。あなたの次のターン開始時まで、それを無効化する。あなたはカードを1枚引く。</t>
  </si>
  <si>
    <t>飛行 警戒 絆魂</t>
  </si>
  <si>
    <t>超過1：あなたのターン終了時まで、あなたがコントロールする最初のクリーチャーはダメージ軽減とバーサーカーを得る。</t>
  </si>
  <si>
    <t>ディフェンダー&amp;br;このクリーチャーが戦場に出たとき、エネルギー化2を行う。&amp;br;超過1：あなたのターン終了時まで、あなたがコントロールする最初のクリーチャーはダメージ軽減とバーサーカーを得る。</t>
  </si>
  <si>
    <t>操縦士</t>
  </si>
  <si>
    <t>このクリーチャーが戦場に出たとき、あなたの手札の各機体は先制攻撃を得る。</t>
  </si>
  <si>
    <t>先制攻撃&amp;br;このクリーチャーが戦場に出たとき、あなたの手札の各機体は先制攻撃を得る。</t>
  </si>
  <si>
    <t>このクリーチャーが戦場に出たとき、製造2を行う。</t>
  </si>
  <si>
    <t>パワーが3以上のクリーチャー1体を対象とし、それを破壊する。あなたはカードを1枚引く。</t>
  </si>
  <si>
    <t>このサポートがボードに出たとき、エネルギー化4を行う。</t>
  </si>
  <si>
    <t>超過2：あなたは3点のライフを得る。</t>
  </si>
  <si>
    <t>このサポートがボードに出たとき、エネルギー化4を行う。&amp;br;超過2：あなたは3点のライフを得る。</t>
  </si>
  <si>
    <t>このクリーチャーが戦場に出ている間、あなたがコントロールする各構築物は+2/+2の修整を受ける。</t>
  </si>
  <si>
    <t>ジェム2個を起動する：飛行を持つ1/1の飛行機械･トークンを2体召喚する。</t>
  </si>
  <si>
    <t>このクリーチャーが戦場に出ている間、あなたがコントロールする各構築物は+2/+2の修整を受ける。&amp;br;ジェム2個を起動する：飛行を持つ1/1の飛行機械･トークンを2体召喚する。</t>
  </si>
  <si>
    <t>あなたのターン開始時に、あなたが無色のサポートを1個以上コントロールしている場合、このクリーチャーは+2/+1の修整を受ける。</t>
  </si>
  <si>
    <t>あなたのターン開始時に、あなたが無色のサポートを3個以上コントロールしている場合、あなたのターン終了時まで、このクリーチャーは先制攻撃を得る。</t>
  </si>
  <si>
    <t>あなたのターン開始時に、あなたが無色のサポートを1個以上コントロールしている場合、このクリーチャーは+2/+1の修整を受ける。&amp;br;あなたのターン開始時に、あなたが無色のサポートを3個以上コントロールしている場合、あなたのターン終了時まで、このクリーチャーは先制攻撃を得る。</t>
  </si>
  <si>
    <t>あなたがコントロールしていて破壊された最後のサポートをボードに戻す。</t>
  </si>
  <si>
    <t>対戦相手がコントロールするクリーチャーが戦場に出たとき、あなたの次のターン終了時まで、そのクリーチャーを無効化する。あなたは1点のライフを得る。</t>
  </si>
  <si>
    <t>このサポートがボードにある間、対戦相手がコントロールする最初のクリーチャーは攻撃できない。</t>
  </si>
  <si>
    <t>対戦相手が呪文を唱えたとき、対戦相手がコントロールする最初のクリーチャーは3点のダメージを受ける。</t>
  </si>
  <si>
    <t>このサポートがボードにある間、対戦相手がコントロールする最初のクリーチャーは攻撃できない。&amp;br;対戦相手が呪文を唱えたとき、対戦相手がコントロールする最初のクリーチャーは3点のダメージを受ける。</t>
  </si>
  <si>
    <t>あなたがコントロールするクリーチャーが戦場に出たとき、エネルギー化1を行う。</t>
  </si>
  <si>
    <t>超過1：このクリーチャーは+1/+1の修整を受ける。その後、あなたのターン終了時まで、対戦相手がコントロールする無効化されていない最初のクリーチャーを無効化する。</t>
  </si>
  <si>
    <t>飛行&amp;br;あなたがコントロールするクリーチャーが戦場に出たとき、エネルギー化1を行う。&amp;br;超過1：このクリーチャーは+1/+1の修整を受ける。その後、あなたのターン終了時まで、対戦相手がコントロールする無効化されていない最初のクリーチャーを無効化する。</t>
  </si>
  <si>
    <t>このクリーチャーが戦場に出ている間、あなたがコントロールする各クリーチャーは+3/+3の修整を受ける。</t>
  </si>
  <si>
    <t>飛行 警戒 絆魂&amp;br;このクリーチャーが戦場に出たとき、製造2を行う。&amp;br;このクリーチャーが戦場に出ている間、あなたがコントロールする各クリーチャーは+3/+3の修整を受ける。</t>
  </si>
  <si>
    <t>このクリーチャーが戦場に出たとき、あなたがコントロールする他の各クリーチャーを破壊し、対戦相手がコントロールする最初のクリーチャー以外の各クリーチャーを破壊し、各サポートを破壊する。</t>
  </si>
  <si>
    <t>警戒&amp;br;このクリーチャーが戦場に出たとき、あなたがコントロールする他の各クリーチャーを破壊し、対戦相手がコントロールする最初のクリーチャー以外の各クリーチャーを破壊し、各サポートを破壊する。</t>
  </si>
  <si>
    <t>このクリーチャーが戦場に出たとき、エネルギー化3を行う。</t>
  </si>
  <si>
    <t>超過1：カードを1枚引く。</t>
  </si>
  <si>
    <t>このクリーチャーが戦場に出たとき、エネルギー化3を行う。&amp;br;超過1：カードを1枚引く。</t>
  </si>
  <si>
    <t>ジェム1個を起動する：あなたのターン終了時まで、このクリーチャーは「ブロックされない｣を得る。</t>
  </si>
  <si>
    <t>カニ</t>
  </si>
  <si>
    <t>ディフェンダー&amp;br;このクリーチャーは攻撃できない</t>
  </si>
  <si>
    <t>このクリーチャーが戦場に出たとき、エネルギー化4を行う。</t>
  </si>
  <si>
    <t>超過1：あなたのターン終了時まで、このクリーチャーは「攻撃できない｣を失う。</t>
  </si>
  <si>
    <t>ディフェンダー&amp;br;このクリーチャーは攻撃できない&amp;br;このクリーチャーが戦場に出たとき、エネルギー化4を行う。&amp;br;超過1：あなたのターン終了時まで、このクリーチャーは「攻撃できない｣を失う。</t>
  </si>
  <si>
    <t>ディフェンダー&amp;br;このクリーチャーが戦場に出たとき、エネルギー化2を行う。&amp;br;超過2：このクリーチャーは+1/+1の修整を受ける。</t>
  </si>
  <si>
    <t>あなたが呪文かサポートかクリーチャーを唱えたとき、あなたのターン終了時まで、このクリーチャーは+1/+1の修整を受ける。</t>
  </si>
  <si>
    <t>あなたがコントロールするサポートがボードに出たとき、あなたのターン終了時まで、このクリーチャーは+飛行を得る。</t>
  </si>
  <si>
    <t>風のドレイク</t>
  </si>
  <si>
    <t>Wind Drake</t>
  </si>
  <si>
    <t>あなたの手札のカードと対戦相手の手札のカードがいずれも5枚以下の場合、あなたがコントロールするクリーチャー1体と対戦相手がコントロールするクリーチャー1体を対象とし、それらをオーナーの手札に戻す。</t>
  </si>
  <si>
    <t>対戦相手がコントロールする最初の無色でないカードからすべてのマナを吸収する。</t>
  </si>
  <si>
    <t>あなたはカードを3枚引く。</t>
  </si>
  <si>
    <t>このクリーチャーが戦場に出たとき、あなたは飛行を持つ1/1の飛行機械･トークンを2体召喚する。</t>
  </si>
  <si>
    <t>飛行&amp;br;このクリーチャーが戦場に出たとき、あなたは飛行を持つ1/1の飛行機械･トークンを2体召喚する。</t>
  </si>
  <si>
    <t>このクリーチャーが戦場に出たとき、あなたのライブラリーの次のカード4枚から1枚を取ってくる。</t>
  </si>
  <si>
    <t>飛行&amp;br;このクリーチャーが戦場に出たとき、あなたのライブラリーの次のカード4枚から1枚を取ってくる。</t>
  </si>
  <si>
    <t>超過1：あなたのターン終了時まで、対戦相手がコントロールする最初のクリーチャーを無効化する。</t>
  </si>
  <si>
    <t>このクリーチャーが戦場に出たとき、エネルギー化2を行う。&amp;br;超過1：あなたのターン終了時まで、対戦相手がコントロールする最初のクリーチャーを無効化する。</t>
  </si>
  <si>
    <t>鯨</t>
  </si>
  <si>
    <t>アドバイザー</t>
  </si>
  <si>
    <t>超過2：対戦相手の手札の最初のカードを対戦相手のライブラリーの一番上に移動する。</t>
  </si>
  <si>
    <t>このクリーチャーが戦場に出たとき、エネルギー化2を行う。&amp;br;超過2：対戦相手の手札の最初のカードを対戦相手のライブラリーの一番上に移動する。</t>
  </si>
  <si>
    <t>クリーチャー1体を対象とする。それは-2/0の修整を受ける。エネルギー化2を行う。</t>
  </si>
  <si>
    <t>カードを2枚引き、エネルギー化2を行う。</t>
  </si>
  <si>
    <t>リバイアサン</t>
  </si>
  <si>
    <t>あなたのターン開始時に、エネルギー化3を行う。</t>
  </si>
  <si>
    <t>超過3：他のクリーチャーをすべてオーナーの手札に戻す。オーナーの手札に空きがない場合、そのクリーチャーを破壊する。</t>
  </si>
  <si>
    <t>飛行&amp;br;あなたのターン開始時に、エネルギー化3を行う。&amp;br;超過3：他のクリーチャーをすべてオーナーの手札に戻す。オーナーの手札に空きがない場合、そのクリーチャーを破壊する。</t>
  </si>
  <si>
    <t>ボード上にエネルギー化ジェムが4個以上ある場合、対戦相手がコントロールするクリーチャー1体を対象とする。あなたはそれをコントロールする。その後、ボードからすべてのエネルギーを取り除く。</t>
  </si>
  <si>
    <t>戦場に出ているあなたがコントロールするトークンでない各クリーチャーをあなたの手札に戻す。それらは12マナを得る。</t>
  </si>
  <si>
    <t>あなたは、あなたの手札がいっぱいになるまでカードを引く。</t>
  </si>
  <si>
    <t>戦場に出ているあなたがコントロールするトークンでない各クリーチャーをあなたの手札に戻す。それらは12マナを得る。&amp;br;あなたは、あなたの手札がいっぱいになるまでカードを引く。</t>
  </si>
  <si>
    <t>クリーチャー1体を対象とする。それは+X/+Xの修整を受ける。Xはボード上のエネルギー化ジェムの総数に等しい。</t>
  </si>
  <si>
    <t>あなたがコントロールするサポートか工匠であるクリーチャーが戦場に出たとき、エネルギー化2を行う。</t>
  </si>
  <si>
    <t>超過3：あなたはカードを3枚引く。</t>
  </si>
  <si>
    <t>あなたがコントロールするサポートか工匠であるクリーチャーが戦場に出たとき、エネルギー化2を行う。&amp;br;超過3：あなたはカードを3枚引く。</t>
  </si>
  <si>
    <t>対戦相手がカードを唱えたとき、このサポートを破壊し、対戦相手のそのカードを破壊する。それの効果は誘発しない。</t>
  </si>
  <si>
    <t>このクリーチャーが戦場に出ている間、あなたがコントロールする無色の各クリーチャーは呪禁を得る。</t>
  </si>
  <si>
    <t>あなたのターン開始時に、あなたがサポートを1個以上コントロールしている場合、製造1を行い、カードを1枚引く。</t>
  </si>
  <si>
    <t>このクリーチャーが戦場に出ている間、あなたがコントロールする無色の各クリーチャーは呪禁を得る。&amp;br;あなたのターン開始時に、あなたがサポートを1個以上コントロールしている場合、製造1を行い、カードを1枚引く。</t>
  </si>
  <si>
    <t>あなたがこのクリーチャーを唱えたとき、唱えられたか破壊された最後の呪文2つをあなたの手札に戻す。</t>
  </si>
  <si>
    <t>ディフェンダー&amp;br;あなたがこのクリーチャーを唱えたとき、唱えられたか破壊された最後の呪文2つをあなたの手札に戻す。</t>
  </si>
  <si>
    <t>あなたが呪文を唱えたとき、あなたは飛行を持つ1/1の飛行機械・トークンを2体召喚する。</t>
  </si>
  <si>
    <t>霊基体</t>
  </si>
  <si>
    <t>クロコダイル</t>
  </si>
  <si>
    <t>このクリーチャーが戦場に出たとき、あなたがコントロールしていて最後に破壊されたカードをあなたの手札に戻す。</t>
  </si>
  <si>
    <t>あなたが戦場に出ている無色のクリーチャーをコントロールしている間、このクリーチャーは+1/0の修整を受ける。</t>
  </si>
  <si>
    <t>飛行&amp;br;あなたが戦場に出ている無色のクリーチャーをコントロールしている間、このクリーチャーは+1/0の修整を受ける。</t>
  </si>
  <si>
    <t>このクリーチャーが死亡したとき、あなたがコントロールする最初のクリーチャーは+1/+1の修整を受ける。</t>
  </si>
  <si>
    <t>ディフェンダー&amp;br;このクリーチャーが死亡したとき、あなたがコントロールする最初のクリーチャーは+1/+1の修整を受ける。</t>
  </si>
  <si>
    <t>威迫&amp;br;このクリーチャーが戦場に出たとき、製造1を行う。</t>
  </si>
  <si>
    <t>このクリーチャーが攻撃したとき、あなたは1点のライフを得て、対戦相手は1点のダメージを受ける。</t>
  </si>
  <si>
    <t>エネルギー化1を行う。</t>
  </si>
  <si>
    <t>クリーチャー1体を対象とする。あなたのターン終了時まで、それは-X/-Xの修整を受ける。Xはエネルギー化ジェムの総数に等しい。その後、ボードからすべてのエネルギーを取り除く。</t>
  </si>
  <si>
    <t>エネルギー化1を行う。&amp;br;クリーチャー1体を対象とする。あなたのターン終了時まで、それは-X/-Xの修整を受ける。Xはエネルギー化ジェムの総数に等しい。その後、ボードからすべてのエネルギーを取り除く。</t>
  </si>
  <si>
    <t>あなたはカードを2枚引き、4点のダメージを受ける。エネルギー化2を行う。</t>
  </si>
  <si>
    <t>クリーチャー1体を対象とする。あなたのターン終了時まで、それは+1/0の修整を受けるとともに絆魂とダメージ軽減を得る。</t>
  </si>
  <si>
    <t>クリーチャー1体を対象とし、それを破壊する。あなたはX点のライフを得る。Xはあなたがコントロールするサポートの総数に等しい。</t>
  </si>
  <si>
    <t>飛行 絆魂</t>
  </si>
  <si>
    <t>このクリーチャーが戦場に出たとき、このクリーチャーは+X/+Xの修整を受ける。Xはあなたがコントロールするクリーチャーの総数に等しい。</t>
  </si>
  <si>
    <t>飛行 絆魂&amp;br;このクリーチャーが戦場に出たとき、このクリーチャーは+X/+Xの修整を受ける。Xはあなたがコントロールするクリーチャーの総数に等しい。</t>
  </si>
  <si>
    <t>このクリーチャーはブロックできない。</t>
  </si>
  <si>
    <t>あなたのターン開始時に、このクリーチャーは+1/+1の修整を受け、あなたは1点のダメージを受ける。</t>
  </si>
  <si>
    <t>このクリーチャーはブロックできない。&amp;br;あなたのターン開始時に、このクリーチャーは+1/+1の修整を受け、あなたは1点のダメージを受ける。</t>
  </si>
  <si>
    <t>クリーチャー1体を対象とする。それは3点のダメージを受け、あなたは3点のライフを得る。</t>
  </si>
  <si>
    <t>対戦相手がコントロールする各クリーチャーは-1/-1の修整を受ける。</t>
  </si>
  <si>
    <t>あなたはカードをX枚引く。Xはあなたがコントロールするクリーチャーの2倍に等しい。その後、あなたがコントロールする各クリーチャーを破壊する。</t>
  </si>
  <si>
    <t>このクリーチャーが戦場に出たとき、あなたの手札のカードが5枚以下の場合、対戦相手の手札の最後のカードをあなたの手札に移動する。</t>
  </si>
  <si>
    <t>接死&amp;br;このクリーチャーが戦場に出たとき、あなたの手札のカードが5枚以下の場合、対戦相手の手札の最後のカードをあなたの手札に移動する。</t>
  </si>
  <si>
    <t>あなたがコントロールするサポートがボードに出たとき、このゲームでこのクリーチャーが破壊されていた場合、このクリーチャーをあなたの手札に戻す。</t>
  </si>
  <si>
    <t>対戦相手がコントロールする最初のクリーチャーX体を破壊する。Xはあなたがコントロールするクリーチャーの総数に等しい。あなたはXの5倍の点数のダメージを受ける。Xはあなたがコントロールするクリーチャーの総数に等しい。</t>
  </si>
  <si>
    <t>対戦相手は、手札をすべて捨ててその後カードを6枚引く。</t>
  </si>
  <si>
    <t>あなたのターンの開始時に、あなたはカードを2枚引く。その後、このサポートは1シールドを失う。</t>
  </si>
  <si>
    <t>あなたが3個以上の黒ジェムをマッチさせたとき、あなたは3マナを得る。</t>
  </si>
  <si>
    <t>このサポートが破壊されたとき、あなたはあなたの手札をすべて捨てる。</t>
  </si>
  <si>
    <t>あなたのターンの開始時に、あなたはカードを2枚引く。その後、このサポートは1シールドを失う。&amp;br;あなたが3個以上の黒ジェムをマッチさせたとき、あなたは3マナを得る。&amp;br;このサポートが破壊されたとき、あなたはあなたの手札をすべて捨てる。</t>
  </si>
  <si>
    <t>あなたがコントロールするサポートがボードに出たとき、あなたは1点のライフを得て、対戦相手は1点のダメージを受ける。</t>
  </si>
  <si>
    <t>あなたがコントロールするサポートがボードに出たとき、あなたは1点のライフを得て、対戦相手は1点のダメージを受ける。&amp;br;このサポートが破壊されたとき、対戦相手がコントロールする最初のクリーチャーを破壊する。</t>
  </si>
  <si>
    <t>このクリーチャーが戦場に出たとき、あなたのターン終了時まで、あなたがコントロールする他の各クリーチャーは-4/-4の修整を受ける。&amp;br;あなたがコントロールするクリーチャーが死亡したとき、エネルギー化1を行う。</t>
  </si>
  <si>
    <t>超過2：あなたがコントロールしていて破壊された最後のクリーチャーを戦場に戻す。</t>
  </si>
  <si>
    <t>飛行&amp;br;このクリーチャーが戦場に出たとき、あなたのターン終了時まで、あなたがコントロールする他の各クリーチャーは-4/-4の修整を受ける。&amp;br;あなたがコントロールするクリーチャーが死亡したとき、エネルギー化1を行う。&amp;br;超過2：あなたがコントロールしていて破壊された最後のクリーチャーを戦場に戻す。</t>
  </si>
  <si>
    <t>このクリーチャーが戦場に出たとき、製造3を行う。</t>
  </si>
  <si>
    <t>あなたがコントロールするサポートが破壊されたとき、対戦相手はこのクリーチャーのパワーに等しい点数のダメージを受ける。</t>
  </si>
  <si>
    <t>このクリーチャーが戦場に出たとき、製造3を行う。&amp;br;あなたがコントロールするサポートが破壊されたとき、対戦相手はこのクリーチャーのパワーに等しい点数のダメージを受ける。</t>
  </si>
  <si>
    <t>このクリーチャーが戦場に出たとき、クリーチャー1体を対象とし、それを破壊する。あなたは10点のライフを得る。</t>
  </si>
  <si>
    <t>ディフェンダー 威迫&amp;br;このクリーチャーが戦場に出たとき、クリーチャー1体を対象とし、それを破壊する。あなたは10点のライフを得る。</t>
  </si>
  <si>
    <t>あなたがコントロールするサポートがボードから破壊されたとき、このクリーチャーは+2/+2の修整を受ける。</t>
  </si>
  <si>
    <t>あなたがコントロールするサポートがボードに出たとき、対戦相手は1点のダメージを受ける。</t>
  </si>
  <si>
    <t>グレムリン</t>
  </si>
  <si>
    <t>このクリーチャーが死亡したとき、対戦相手がコントロールする最初のサポートを破壊する。</t>
  </si>
  <si>
    <t>あなたがコントロールするサポートがボードに出たとき、あなたのターン終了時まで、このクリーチャーは+2/0の修整を受けるとともにトランプルを得る。</t>
  </si>
  <si>
    <t>このクリーチャーが戦場に出たとき、エネルギー化1を行う。</t>
  </si>
  <si>
    <t>超過1：あなたのターン終了時まで、あなたの手札の各クリーチャーは速攻を得る。</t>
  </si>
  <si>
    <t>このクリーチャーが戦場に出たとき、エネルギー化1を行う。&amp;br;超過1：あなたのターン終了時まで、あなたの手札の各クリーチャーは速攻を得る。</t>
  </si>
  <si>
    <t>クリーチャー1体を対象とする。それは+3/+3の修整を受けるとともにトランプルを得る。</t>
  </si>
  <si>
    <t>あなたはカードを2枚捨てて3枚引く。</t>
  </si>
  <si>
    <t>クリーチャー1体を対象とする。それは+2/+1の修整を受けるとともにバーサーカーとトランプルを得る。</t>
  </si>
  <si>
    <t>クリーチャー1体を対象とする。あなたのターン終了時まで、それはブロックできない。あなたはカードを1枚引く。</t>
  </si>
  <si>
    <t>超過1：対戦相手は3点のダメージを受ける。</t>
  </si>
  <si>
    <t>このクリーチャーが戦場に出たとき、エネルギー化4を行う。&amp;br;超過1：対戦相手は3点のダメージを受ける。</t>
  </si>
  <si>
    <t>このクリーチャーが戦場に出ている間、あなたがサポートをコントロールしている場合、このクリーチャーは+1/+1の修整を受ける。</t>
  </si>
  <si>
    <t>あなたがサポートを唱えたとき、あなたはカードを無作為に1枚捨てて1枚引く。</t>
  </si>
  <si>
    <t>接死&amp;br;あなたがサポートを唱えたとき、あなたはカードを無作為に1枚捨てて1枚引く。</t>
  </si>
  <si>
    <t>このクリーチャーが戦場に出たとき、あなたの手札の各機体は速攻を得る。</t>
  </si>
  <si>
    <t>速攻&amp;br;このクリーチャーが戦場に出たとき、あなたの手札の各機体は速攻を得る。</t>
  </si>
  <si>
    <t>クリーチャー1体かプレインズウォーカー1体を対象とする。それは2点のダメージを受ける。これを2回行う。</t>
  </si>
  <si>
    <t>あなたがコントロールするサポートを1個破壊し、その後、戦場に出ている対戦相手がコントロールする各クリーチャーは4点のダメージを受ける。</t>
  </si>
  <si>
    <t>あなたはカードを無作為に1枚捨てる。クリーチャー1体を対象とする。それは6点のダメージを受ける。</t>
  </si>
  <si>
    <t>あなたのターン終了時まで、あなたがコントロールする各クリーチャーは+2/0の修整を受ける。あなたのターン終了時まで、あなたがコントロールする各機体は追加で+2/0の修整を受ける。</t>
  </si>
  <si>
    <t>あなたのターン終了時に、ボード上にエネルギー化ジェムがない場合、このクリーチャーを破壊する。そうでないなら、ボード上のジェム1個からエネルギーを取り除く。</t>
  </si>
  <si>
    <t>速攻&amp;br;このクリーチャーが戦場に出たとき、エネルギー化2を行う。&amp;br;あなたのターン終了時に、ボード上にエネルギー化ジェムがない場合、このクリーチャーを破壊する。そうでないなら、ボード上のジェム1個からエネルギーを取り除く。</t>
  </si>
  <si>
    <t>超過1：あなたのターン終了時まで、対戦相手がコントロールする無効化されていない最初のクリーチャーを無効化する。</t>
  </si>
  <si>
    <t>このクリーチャーが戦場に出たとき、エネルギー化2を行う。&amp;br;超過1：あなたのターン終了時まで、対戦相手がコントロールする無効化されていない最初のクリーチャーを無効化する。</t>
  </si>
  <si>
    <t>ジェム3個を起動する：あなたのターン終了時まで、このクリーチャーは+1/0の修整を受けるとともに先制攻撃を得る。</t>
  </si>
  <si>
    <t>飛行&amp;br;ジェム3個を起動する：あなたのターン終了時まで、このクリーチャーは+1/0の修整を受けるとともに先制攻撃を得る。</t>
  </si>
  <si>
    <t>クリーチャー1体を対象とする。それはあなたの手札のカードの枚数の2倍に等しい点数のダメージを受ける。</t>
  </si>
  <si>
    <t>エネルギー化3を行う。クリーチャー1体を対象とする。それはX点のダメージを受ける。Xはボード上のエネルギー化ジェムの総数に等しい。その後、ボードからすべてのエネルギーを取り除く。</t>
  </si>
  <si>
    <t>あなたのライブラリーの最初の無色の呪文かサポートかクリーチャーを取ってくる。あなたは5点のダメージを受ける。</t>
  </si>
  <si>
    <t>あなたがカードを引いたとき、対戦相手は5点のダメージを受ける。</t>
  </si>
  <si>
    <t>このクリーチャーが戦場に出たとき、あなたはカードを3枚引く。</t>
  </si>
  <si>
    <t>あなたがカードを引いたとき、対戦相手は5点のダメージを受ける。&amp;br;このクリーチャーが戦場に出たとき、あなたはカードを3枚引く。</t>
  </si>
  <si>
    <t>ジェム3個を起動する：あなたの次のターン開始時まで、あなたが紺とr-るする無色の各クリーチャーは+3/+3の修整を受ける。</t>
  </si>
  <si>
    <t>あなたのターン開始時に、製造1を行い、飛行を持つ1/1の飛行機械･トークンを1体召喚する。</t>
  </si>
  <si>
    <t>ジェム3個を起動する：あなたの次のターン開始時まで、あなたが紺とr-るする無色の各クリーチャーは+3/+3の修整を受ける。&amp;br;あなたのターン開始時に、製造1を行い、飛行を持つ1/1の飛行機械･トークンを1体召喚する。</t>
  </si>
  <si>
    <t>超過1：あなたのターン終了時まで、このクリーチャーは+X/+Xの修整を受ける。Xはボード上のエネルギー化ジェムの総数に等しい。</t>
  </si>
  <si>
    <t>トランプル&amp;br;超過1：あなたのターン終了時まで、このクリーチャーは+X/+Xの修整を受ける。Xはボード上のエネルギー化ジェムの総数に等しい。</t>
  </si>
  <si>
    <t>到達&amp;br;このクリーチャーが戦場に出たとき、製造1を行う。</t>
  </si>
  <si>
    <t>トランプル&amp;br;このクリーチャーが戦場に出たとき、製造1を行う。</t>
  </si>
  <si>
    <t>超過1：あなたのターン終了時まで、このクリーチャーは+2/+2の修整を受ける。</t>
  </si>
  <si>
    <t>トランプル&amp;br;このクリーチャーが戦場に出たとき、エネルギー化2を行う。&amp;br;超過1：あなたのターン終了時まで、このクリーチャーは+2/+2の修整を受ける。</t>
  </si>
  <si>
    <t>このクリーチャーが戦場に出たとき、ジェム3個を緑ジェムに変換する。</t>
  </si>
  <si>
    <t>対戦相手がコントロールするサポートを1個を破壊し、あなたは2点のライフを得る。</t>
  </si>
  <si>
    <t>ジェム3個を緑に変換し、エネルギー化2を行う。</t>
  </si>
  <si>
    <t>クリーチャー1体を対象とする。あなたのターン終了時まで、それは+4/+4の修整を受けるとともにトランプルを得る。</t>
  </si>
  <si>
    <t>クリーチャー1体を対象とする。あなたのターン終了時まで、それは+1/+3の修整を受ける。</t>
  </si>
  <si>
    <t>このクリーチャーが戦場に出たとき、あなたはカードをX枚引く。Xはあなたがコントロールするクリーチャーの総数に等しい。</t>
  </si>
  <si>
    <t>このクリーチャーが攻撃したとき、対戦相手が、ディフェンダーか到達を持ちパワーが4以下のクリーチャーをコントロールしている場合、あなたのターン終了時まで、このクリーチャーは｢ブロックされない」を得る。</t>
  </si>
  <si>
    <t>このクリーチャーが攻撃したとき、対戦相手が、ディフェンダーか到達を持ちパワーが4以下のクリーチャーをコントロールしている場合、あなたのターン終了時まで、このクリーチャーは｢ブロックされない」を得る。&amp;br;このクリーチャーが戦場に出たとき、製造2を行う。</t>
  </si>
  <si>
    <t>象</t>
  </si>
  <si>
    <t>あなたのターン終了時に、このクリーチャーは+1/+1の修整を受ける。</t>
  </si>
  <si>
    <t>ジェム1個を起動する：あなたのターン終了時まで、あなたがコントロールする最初のクリーチャーは「ブロックされない」を得る。</t>
  </si>
  <si>
    <t>あなたがコントロールするクリーチャー1体を対象とする。あなたの次のターン開始時まで、それは+2/+2の修整を受けるとともに到達を得る。</t>
  </si>
  <si>
    <t>あなたがコントロールするクリーチャー1体を対象とする。あなたの次のターン開始時まで、それは警戒とトランプルを得る。</t>
  </si>
  <si>
    <t>あなたがコントロールするトークンでないクリーチャーが戦場に出たとき、そのクリーチャーは+1/+1の修整を受ける。</t>
  </si>
  <si>
    <t>このクリーチャーが戦場に出たとき、あなたは5点のライフを得る。</t>
  </si>
  <si>
    <t>超過1：あなたは5点のライフを得る。</t>
  </si>
  <si>
    <t>トランプル&amp;br;このクリーチャーが戦場に出たとき、あなたは5点のライフを得る。&amp;br;超過1：あなたは5点のライフを得る。</t>
  </si>
  <si>
    <t>あなたのターンの戦闘開始時に、あなたのターン終了時まで、あなたの他のクリーチャーは+X/+Xの修整を受ける。Xはこのクリーチャーのパワーに等しい。</t>
  </si>
  <si>
    <t>このクリーチャーが戦場に出たとき、製造2を行う。&amp;br;あなたのターンの戦闘開始時に、あなたのターン終了時まで、あなたの他のクリーチャーは+X/+Xの修整を受ける。Xはこのクリーチャーのパワーに等しい。</t>
  </si>
  <si>
    <t>このクリーチャーがプレインズウォーカーにダメージを与えたとき、エネルギー化1を行う。</t>
  </si>
  <si>
    <t>超過1：このクリーチャーは+1/+1の修整を受ける。</t>
  </si>
  <si>
    <t>このクリーチャーがプレインズウォーカーにダメージを与えたとき、エネルギー化1を行う。&amp;br;超過1：このクリーチャーは+1/+1の修整を受ける。</t>
  </si>
  <si>
    <t>超過1：あなたは3マナを得る。</t>
  </si>
  <si>
    <t>このクリーチャーが戦場に出たとき、エネルギー化2を行う。&amp;br;超過1：あなたは3マナを得る。</t>
  </si>
  <si>
    <t>あなたのライブラリーの最初のクリーチャーを取ってきて、それを戦場に出す。</t>
  </si>
  <si>
    <t>対戦相手のライブラリーの最初のクリーチャーを取ってきて、それを対戦相手のコントロール下で戦場に出す。</t>
  </si>
  <si>
    <t>あなたのライブラリーの最初のクリーチャーを取ってきて、それを戦場に出す。&amp;br;対戦相手のライブラリーの最初のクリーチャーを取ってきて、それを対戦相手のコントロール下で戦場に出す。</t>
  </si>
  <si>
    <t>あなたがコントロールしていて破壊された最後の呪文かサポートかクリーチャーを6つあなたの手札に戻す。</t>
  </si>
  <si>
    <t>あなたが3個以上のジェムをマッチさせたとき、エネルギー化1を行う。</t>
  </si>
  <si>
    <t>超過2：6/6の機械ビースト・トークンを1体召喚する。</t>
  </si>
  <si>
    <t>あなたが3個以上のジェムをマッチさせたとき、エネルギー化1を行う。&amp;br;超過2：6/6の機械ビースト・トークンを1体召喚する。</t>
  </si>
  <si>
    <t>超過1：このクリーチャーは+1/+1の修整を受ける。エネルギー化2を行う。</t>
  </si>
  <si>
    <t>このクリーチャーが戦場に出たとき、エネルギー化3を行う。&amp;br;超過1：このクリーチャーは+1/+1の修整を受ける。エネルギー化2を行う。</t>
  </si>
  <si>
    <t>ジェム4個を起動する：製造2を行い、飛行を持つ1/1の飛行機械・トークンを1体召喚する。</t>
  </si>
  <si>
    <t>トランプル ディフェンダー</t>
  </si>
  <si>
    <t>このクリーチャーが戦場に出たとき、あなたの他のクリーチャーは+4/+4の修整を受ける。</t>
  </si>
  <si>
    <t>トランプル ディフェンダー&amp;br;このクリーチャーが戦場に出たとき、あなたの他のクリーチャーは+4/+4の修整を受ける。</t>
  </si>
  <si>
    <t>このクリーチャーが戦場に出たとき、あなたは2点のライフを得て、カードを1枚引く。</t>
  </si>
  <si>
    <t>飛行&amp;br;このクリーチャーが戦場に出たとき、あなたは2点のライフを得て、カードを1枚引く。</t>
  </si>
  <si>
    <t>あなたが無色のサポートを唱えたとき、あなたはカードを1枚引く。</t>
  </si>
  <si>
    <t>絆魂&amp;br;あなたが無色のサポートを唱えたとき、あなたはカードを1枚引く。</t>
  </si>
  <si>
    <t>このクリーチャーがプレインズウォーカーにダメージを与えたとき、エネルギー化Xを行う。Xはこのクリーチャーのパワーに等しい。</t>
  </si>
  <si>
    <t>飛行 トランプル&amp;br;このクリーチャーがプレインズウォーカーにダメージを与えたとき、エネルギー化Xを行う。Xはこのクリーチャーのパワーに等しい。</t>
  </si>
  <si>
    <t>このクリーチャーが戦場に出たとき、あなたがコントロールしていて最後に破壊されたサポートをあなたの手札に戻す。</t>
  </si>
  <si>
    <t>このクリーチャーが戦場に出たとき、あなたはカードを1枚引き、あなたの手札の各機体は+1/+1の修整を受ける。</t>
  </si>
  <si>
    <t>超過1：あなたのターン終了時まで、このクリーチャーは+1/+1の修整を受けるとともにトランプルとバーサーカーを得る。</t>
  </si>
  <si>
    <t>このクリーチャーが戦場に出たとき、エネルギー化2を行う。&amp;br;超過1：あなたのターン終了時まで、このクリーチャーは+1/+1の修整を受けるとともにトランプルとバーサーカーを得る。</t>
  </si>
  <si>
    <t>超過2：飛行を持つ1/1の飛行機械・トークンを1体召喚する。</t>
  </si>
  <si>
    <t>このクリーチャーが戦場に出たとき、エネルギー化3を行う。&amp;br;超過2：飛行を持つ1/1の飛行機械・トークンを1体召喚する。</t>
  </si>
  <si>
    <t>あなたの次のターン開始時まで、戦場に出ている各クリーチャーは-2/-2の修整を受ける。</t>
  </si>
  <si>
    <t>クリーチャー1体を対象とし、それを破壊する。あなたがサポートをコントロールしている場合、対戦相手は3点のダメージを受ける。</t>
  </si>
  <si>
    <t>あなたがコントロールするドワーフか機体が戦場に出たとき、エネルギー化2を行う。</t>
  </si>
  <si>
    <t>超過1：あなたのライブラリーの次のドワーフか機体を取ってくる。</t>
  </si>
  <si>
    <t>このクリーチャーが戦場に出ている間、あなたがコントロールするドワーフや機体は+3/+3の修整を受ける。</t>
  </si>
  <si>
    <t>あなたがコントロールするドワーフか機体が戦場に出たとき、エネルギー化2を行う。&amp;br;超過1：あなたのライブラリーの次のドワーフか機体を取ってくる。&amp;br;このクリーチャーが戦場に出ている間、あなたがコントロールするドワーフや機体は+3/+3の修整を受ける。</t>
  </si>
  <si>
    <t>対戦相手が呪文かサポートを唱えたとき、対戦相手は5点のダメージを受け、あなたは5点のライフを得る。</t>
  </si>
  <si>
    <t>あなたが呪文かサポートかクリーチャーを唱えたとき、あなたのライブラリーの次のカードを取ってくる。</t>
  </si>
  <si>
    <t>機体</t>
  </si>
  <si>
    <t>搭乗1</t>
  </si>
  <si>
    <t>威迫&amp;br;搭乗1</t>
  </si>
  <si>
    <t>あなたが3個以上の白ジェムをマッチさせたとき、あなたの次のターン開始時まで、このクリーチャーは警戒を得る。</t>
  </si>
  <si>
    <t>あなたが3個以上の青ジェムをマッチさせたとき、あなたの次のターン開始時まで、このクリーチャーは飛行を得る。</t>
  </si>
  <si>
    <t>蛇</t>
  </si>
  <si>
    <t>あなたが3個以上の緑ジェムをマッチさせたとき、あなたの次のターン開始時まで、このクリーチャーは接死を得る。</t>
  </si>
  <si>
    <t>あなたが3個以上の黒ジェムをマッチさせたとき、あなたの次のターン開始時まで、このクリーチャーは絆魂を得る。</t>
  </si>
  <si>
    <t>このクリーチャーが攻撃したとき、あなたのターン終了時までこれは+1/+1の修整を受けるとともにトランプルを得る。</t>
  </si>
  <si>
    <t>このクリーチャーが攻撃したとき、あなたのターン終了時までこれは+1/+1の修整を受けるとともにトランプルを得る。&amp;br;搭乗1</t>
  </si>
  <si>
    <t>組立作業員</t>
  </si>
  <si>
    <t>あなたがこのクリーチャーをと穴得たとき、あなたのライブラリーから次のこれと同じカードを取ってくる。</t>
  </si>
  <si>
    <t>飛行&amp;br;搭乗1</t>
  </si>
  <si>
    <t>あなたが3個以上の赤ジェムをマッチさせたとき、あなたの次のターン開始時まで、このクリーチャーは「ブロックされない」を得る。</t>
  </si>
  <si>
    <t>カードを1枚引き、ジェム2個をあなたのプレインズウォーカーの色に変換する。</t>
  </si>
  <si>
    <t>このクリーチャーが攻撃したとき、対戦相手は1点のダメージを受ける。</t>
  </si>
  <si>
    <t>搭乗2</t>
  </si>
  <si>
    <t>このクリーチャーが攻撃したとき、対戦相手は1点のダメージを受ける。&amp;br;搭乗2</t>
  </si>
  <si>
    <t>このクリーチャーが戦場に出たとき、あなたはカードを1枚引く。&amp;br;搭乗2</t>
  </si>
  <si>
    <t>対戦相手がディフェンダーか到達を持つクリーチャーを3体以上コントロールしていないかぎり、このクリーチャーはブロックされない。</t>
  </si>
  <si>
    <t>対戦相手がディフェンダーか到達を持つクリーチャーを3体以上コントロールしていないかぎり、このクリーチャーはブロックされない。&amp;br;搭乗2</t>
  </si>
  <si>
    <t>狐</t>
  </si>
  <si>
    <t>このクリーチャーが死亡したとき、あなたはカードを1枚引く。</t>
  </si>
  <si>
    <t>ディフェンダー&amp;br;このクリーチャーが戦場に出たとき、あなたは2点のライフを得る。&amp;br;このクリーチャーが死亡したとき、あなたはカードを1枚引く。</t>
  </si>
  <si>
    <t>速攻&amp;br;このクリーチャーが戦場に出たとき、製造1を行う。</t>
  </si>
  <si>
    <t>速攻&amp;br;搭乗2</t>
  </si>
  <si>
    <t>このサポートがボードに出たとき、エネルギー化1を行う。</t>
  </si>
  <si>
    <t>ジェム1個を起動する：あなたは3マナを得る。</t>
  </si>
  <si>
    <t>このサポートがボードに出たとき、エネルギー化1を行う。&amp;br;ジェム1個を起動する：あなたは3マナを得る。&amp;br;超過1：あなたは3マナを得る。</t>
  </si>
  <si>
    <t>ジェム1個を起動する：エネルギー化1を行う。</t>
  </si>
  <si>
    <t>超過2：あなたがコントロールする最初のクリーチャーは+3/+3の修整を受ける。</t>
  </si>
  <si>
    <t>ジェム1個を起動する：エネルギー化1を行う。&amp;br;超過2：あなたがコントロールする最初のクリーチャーは+3/+3の修整を受ける。</t>
  </si>
  <si>
    <t>速攻 ディフェンダー</t>
  </si>
  <si>
    <t>このクリーチャーが死亡したとき、あなたはあなたの手札をすべて捨てて、その後カードを6枚引く。</t>
  </si>
  <si>
    <t>速攻 ディフェンダー&amp;br;このクリーチャーが死亡したとき、あなたはあなたの手札をすべて捨てて、その後カードを6枚引く。</t>
  </si>
  <si>
    <t>ジェム3個を起動する：あなたは3マナを得る。&amp;br;搭乗2</t>
  </si>
  <si>
    <t>超過1：あなたのターン終了時まで、このクリーチャーは+X/+0の修整を受ける。Xはボード上のエネルギー化ジェムの総数に等しい。その後、ボード上からエネルギーを5個取り除く。</t>
  </si>
  <si>
    <t>このクリーチャーが戦場に出たとき、エネルギー化3を行う。&amp;br;超過1：あなたのターン終了時まで、このクリーチャーは+X/+0の修整を受ける。Xはボード上のエネルギー化ジェムの総数に等しい。その後、ボード上からエネルギーを5個取り除く。</t>
  </si>
  <si>
    <t>超過1：あなたの次のターン開始時まで、このクリーチャーは飛行を得る。&amp;br;超過2：あなたの次のターン開始時まで、このクリーチャーは警戒を得る。</t>
  </si>
  <si>
    <t>超過3：あなたの次のターン開始時まで、このクリーチャーは+6/+6の修整を受ける。</t>
  </si>
  <si>
    <t>このクリーチャーが戦場に出たとき、エネルギー化3を行う。&amp;br;超過1：あなたの次のターン開始時まで、このクリーチャーは飛行を得る。&amp;br;超過2：あなたの次のターン開始時まで、このクリーチャーは警戒を得る。&amp;br;超過3：あなたの次のターン開始時まで、このクリーチャーは+6/+6の修整を受ける。</t>
  </si>
  <si>
    <t>あなたがコントロールするクリーチャーが死亡したとき、このゲームでこのクリーチャーが破壊されていた場合、このクリーチャーを戦場に戻す。</t>
  </si>
  <si>
    <t>バーサーカー&amp;br;あなたがコントロールするクリーチャーが死亡したとき、このゲームでこのクリーチャーが破壊されていた場合、このクリーチャーを戦場に戻す。</t>
  </si>
  <si>
    <t>このクリーチャーが攻撃したとき、あなたはカードを1枚捨てて、1枚引く。</t>
  </si>
  <si>
    <t>搭乗3</t>
  </si>
  <si>
    <t>飛行&amp;br;このクリーチャーが攻撃したとき、あなたはカードを1枚捨てて、1枚引く。&amp;br;搭乗3</t>
  </si>
  <si>
    <t>あなたが呪文を唱えたとき、あなたは2点のライフを得て、対戦相手は2点のダメージを受ける。</t>
  </si>
  <si>
    <t>このサポートがボードに出たとき、エネルギー化2を行う。</t>
  </si>
  <si>
    <t>超過1：あなたの次のターン開始時にまで、対戦相手がコントロールする最初のクリーチャーを無効化する。</t>
  </si>
  <si>
    <t>このサポートがボードに出たとき、エネルギー化2を行う。&amp;br;超過1：あなたの次のターン開始時にまで、対戦相手がコントロールする最初のクリーチャーを無効化する。</t>
  </si>
  <si>
    <t>あなたがカードを唱えたとき、あなたのライブラリーから同じタイプを持つ次のカードを取ってくる。このサポートは1シールドを失う。この効果で他のパンハモニコンを取ってくることはできない。</t>
  </si>
  <si>
    <t>あなたがコントロールするサポートがボードに出たとき、このクリーチャーは1マナを得る。</t>
  </si>
  <si>
    <t>このクリーチャーが死亡したとき、あなたがサポートを2個以上コントロールしている場合、あなたがコントロールするサポートを2個破壊し、このクリーチャーをあなたの手札に戻す。</t>
  </si>
  <si>
    <t>ディフェンダー&amp;br;あなたがコントロールするサポートがボードに出たとき、このクリーチャーは1マナを得る。&amp;br;このクリーチャーが死亡したとき、あなたがサポートを2個以上コントロールしている場合、あなたがコントロールするサポートを2個破壊し、このクリーチャーをあなたの手札に戻す。</t>
  </si>
  <si>
    <t>このクリーチャーが戦場に出たとき、対戦相手と、対戦相手がコントロールする各クリーチャーは5点のダメージを受ける。</t>
  </si>
  <si>
    <t>飛行&amp;br;このクリーチャーが戦場に出たとき、対戦相手と、対戦相手がコントロールする各クリーチャーは5点のダメージを受ける。&amp;br;搭乗3</t>
  </si>
  <si>
    <t>あなたがコントロールするクリーチャーが死亡するか、あなたがコントロールするサポートが破壊されるか、あなたが呪文を唱えたとき、エネルギー化1を行う。</t>
  </si>
  <si>
    <t>超過2：あなたのライブラリーの最初のカードを取ってくる。それはいっぱいのマナを得る。</t>
  </si>
  <si>
    <t>あなたがコントロールするクリーチャーが死亡するか、あなたがコントロールするサポートが破壊されるか、あなたが呪文を唱えたとき、エネルギー化1を行う。&amp;br;超過2：あなたのライブラリーの最初のカードを取ってくる。それはいっぱいのマナを得る。</t>
  </si>
  <si>
    <t>あなたが呪文かサポートかクリーチャーを唱えたとき、エネルギー化2を行う。</t>
  </si>
  <si>
    <t>超過1：対戦相手は5点のダメージを受ける。</t>
  </si>
  <si>
    <t>あなたが呪文かサポートかクリーチャーを唱えたとき、エネルギー化2を行う。&amp;br;超過1：対戦相手は5点のダメージを受ける。</t>
  </si>
  <si>
    <t>AER</t>
  </si>
  <si>
    <t>このクリーチャーが戦場に出たとき、あなたの手札の各機体は飛行を得る。</t>
  </si>
  <si>
    <t>飛行&amp;br;このクリーチャーが戦場に出たとき、あなたの手札の各機体は飛行を得る。</t>
  </si>
  <si>
    <t>飛行&amp;br;このクリーチャーが戦場に出たとき、あなたは5点のライフを得る。</t>
  </si>
  <si>
    <t>このクリーチャーが死亡したとき、あなたがコントロールしている破壊された最後の無色のクリーチャーとサポートをあなたの手札に戻す。</t>
  </si>
  <si>
    <t>クリーチャー1体を対象とする。それは+2/+2の修整を受けるとともに飛行を得る。</t>
  </si>
  <si>
    <t>二段攻撃</t>
  </si>
  <si>
    <t>対戦相手がコントロールする各サポートを破壊する。</t>
  </si>
  <si>
    <t>あなたは飛行を持つ1/1の飛行機械･トークンを6体召喚する。その後、あなたの手札のマナ･コストが6以下の最初のカードはいっぱいのマナを得る。</t>
  </si>
  <si>
    <t>このクリーチャーが戦闘ダメージを与えたとき、エネルギー化2を行う。</t>
  </si>
  <si>
    <t>超過1：エネルギー化2を行う。</t>
  </si>
  <si>
    <t>このクリーチャーが戦闘ダメージを与えたとき、エネルギー化2を行う。&amp;br;超過1：エネルギー化2を行う。</t>
  </si>
  <si>
    <t>このクリーチャーが死亡したとき、あなたは30点のライフを得る。</t>
  </si>
  <si>
    <t>飛行 警戒&amp;br;このクリーチャーが死亡したとき、あなたは30点のライフを得る。</t>
  </si>
  <si>
    <t>無色のクリーチャーか無色のサポートが戦場に出たとき、このクリーチャーは+1/+1の修整を受ける。</t>
  </si>
  <si>
    <t>このクリーチャーがブロックしたとき、エネルギー化1を行う。</t>
  </si>
  <si>
    <t>超過1：あなたはカードを1枚引く。</t>
  </si>
  <si>
    <t>ディフェンダー&amp;br;このクリーチャーがブロックしたとき、エネルギー化1を行う。&amp;br;超過1：あなたはカードを1枚引く。</t>
  </si>
  <si>
    <t>このクリーチャーが戦場に出たとき、あなたはカードをX枚引く。Xはあなたがコントロールするサポートの総数に等しい。</t>
  </si>
  <si>
    <t>対戦相手の手札のカードが5枚以下の場合、対戦相手がコントロールするクリーチャー1体を対象とし、それをオーナーの手札に戻す。あなたの手札のマナ･コストが8以下の最初のカードはいっぱいのマナを得る。</t>
  </si>
  <si>
    <t>あなたのライブラリーから最初のサポートを取ってきて、それを戦場に出す。</t>
  </si>
  <si>
    <t>このクリーチャーが戦場に出たとき、エネルギー化10を行う。</t>
  </si>
  <si>
    <t>飛行&amp;br;このクリーチャーが戦場に出たとき、エネルギー化10を行う。</t>
  </si>
  <si>
    <t>あなたのターン開始時に、あなたの手札の各呪文は4マナを得る。</t>
  </si>
  <si>
    <t>あなたが呪文を唱えたとき、あなたはカードを1枚引く。</t>
  </si>
  <si>
    <t>あなたのターン開始時に、あなたの手札の各呪文は4マナを得る。&amp;br;あなたが呪文を唱えたとき、あなたはカードを1枚引く。</t>
  </si>
  <si>
    <t>超過3：あなたがコントロールする各クリーチャーを強化する。</t>
  </si>
  <si>
    <t>接死 絆魂</t>
  </si>
  <si>
    <t>このクリーチャーが戦場に出たとき、あなたがサポートを1個以上コントロールしている場合、このクリーチャーは+2/+2の修整を受け、対戦相手は2点のダメージを受ける。あなたがコントロールするサポートを1個破壊する。</t>
  </si>
  <si>
    <t>あなたがコントロールするサポートが破壊されたとき、あなたは飛行を持つ1/1の飛行機械･トークンを1体召喚する。</t>
  </si>
  <si>
    <t>あなたがダメージを受けたとき、エネルギー1を行う。</t>
  </si>
  <si>
    <t>このサポートが破壊されたとき、ボード上にエネルギー化ジェムが2個以上ある場合、対戦相手は5点のダメージを受け、あなたは5点のライフを得て、ボード上からエネルギー化ジェムを2個取り除く。</t>
  </si>
  <si>
    <t>あなたがダメージを受けたとき、エネルギー1を行う。&amp;br;このサポートが破壊されたとき、ボード上にエネルギー化ジェムが2個以上ある場合、対戦相手は5点のダメージを受け、あなたは5点のライフを得て、ボード上からエネルギー化ジェムを2個取り除く。</t>
  </si>
  <si>
    <t>このクリーチャーが戦場に出たか戦闘ダメージを与えたとき、エネルギー化1を行う。</t>
  </si>
  <si>
    <t>あなたのターン開始時に、ボード上にエネルギー化ジェムが2個以上ある場合、ボード上からエネルギー化ジェムを2個取り除き、あなたはカードを1枚引く。</t>
  </si>
  <si>
    <t>威迫&amp;br;このクリーチャーが戦場に出たか戦闘ダメージを与えたとき、エネルギー化1を行う。&amp;br;あなたのターン開始時に、ボード上にエネルギー化ジェムが2個以上ある場合、ボード上からエネルギー化ジェムを2個取り除き、あなたはカードを1枚引く。</t>
  </si>
  <si>
    <t>クリーチャー1体を対象とする。-X/-Xの修整を受け、あなたはX点のライフを得る。Xはあなたがコントロールするサポートの総数に等しい。</t>
  </si>
  <si>
    <t>あなたの次のターン開始時まで、各クリーチャーは-5/-5の修整を受ける。その後、あなたの手札のマナ･コストが6以下の最初のクリーチャーはいっぱいのマナを得る。</t>
  </si>
  <si>
    <t>あなたのターン終了時に、対戦相手はカードを1枚捨てる。</t>
  </si>
  <si>
    <t>あなたがコントロールするサポートが破壊されたとき、対戦相手がコントロールする最初のクリーチャーは-2/-2の修整を受ける。</t>
  </si>
  <si>
    <t>飛行&amp;br;あなたのターン終了時に、対戦相手はカードを1枚捨てる。&amp;br;あなたがコントロールするサポートが破壊されたとき、対戦相手がコントロールする最初のクリーチャーは-2/-2の修整を受ける。</t>
  </si>
  <si>
    <t>対戦相手がコントロールするクリーチャーが死亡したとき、このクリーチャーは+1/+1の修整を受ける。</t>
  </si>
  <si>
    <t>あなたがコントロールするクリーチャーが死亡したとき、あなたのターン終了時まで、このクリーチャーはダメージ軽減とバーサーカーを得る。</t>
  </si>
  <si>
    <t>速攻&amp;br;対戦相手がコントロールするクリーチャーが死亡したとき、このクリーチャーは+1/+1の修整を受ける。&amp;br;あなたがコントロールするクリーチャーが死亡したとき、あなたのターン終了時まで、このクリーチャーはダメージ軽減とバーサーカーを得る。</t>
  </si>
  <si>
    <t>先制攻撃&amp;br;このクリーチャーが攻撃したとき、あなたはカードを1枚捨てて、1枚引く。</t>
  </si>
  <si>
    <t>対戦相手がコントロールするクリーチャー1体を対象とする。それは3点のダメージを受け、対戦相手は3点のダメージを受ける。</t>
  </si>
  <si>
    <t>あなたのターン終了時に、対戦相手が1個以上のサポートをコントロールしている場合、対戦相手は2点のダメージを受ける。</t>
  </si>
  <si>
    <t>対戦相手のコントロールするトークンでないサポートが破壊されたとき、2/2のグレムリン･トークンを2体召喚し、このサポートを破壊する。</t>
  </si>
  <si>
    <t>あなたのターン終了時に、対戦相手が1個以上のサポートをコントロールしている場合、対戦相手は2点のダメージを受ける。&amp;br;対戦相手のコントロールするトークンでないサポートが破壊されたとき、2/2のグレムリン･トークンを2体召喚し、このサポートを破壊する。</t>
  </si>
  <si>
    <t>超過1：あなたの次のターン開始時まで、このクリーチャーは+2/0の修整を受ける。</t>
  </si>
  <si>
    <t>飛行 ディフェンダー&amp;br;超過1：あなたの次のターン開始時まで、このクリーチャーは+2/0の修整を受ける。</t>
  </si>
  <si>
    <t>対戦相手がコントロールする機体1つを対象とする。ターン終了時まで、あなたはそれのコントロールを得る。それは速攻を得る。その後、あなたの手札のマナ･コストが4以下の最初のカードはいっぱいのマナを得る。</t>
  </si>
  <si>
    <t>対戦相手がコントロールするサポートを最大3個破壊し、その後、あなたは2/2のグレムリン･トークンを3体召喚する。</t>
  </si>
  <si>
    <t>海賊</t>
  </si>
  <si>
    <t>先制攻撃 威迫</t>
  </si>
  <si>
    <t>このクリーチャーが攻撃したとき、このクリーチャーは+2/+1の修整を受ける。</t>
  </si>
  <si>
    <t>先制攻撃 威迫&amp;br;このクリーチャーはブロックできない。&amp;br;このクリーチャーが攻撃したとき、このクリーチャーは+2/+1の修整を受ける。</t>
  </si>
  <si>
    <t>二段攻撃 速攻</t>
  </si>
  <si>
    <t>超過1：あなたのターン終了時まで、あなたがコントロールする各クリーチャーは+X/+Yの修整を受ける。Xはそのクリーチャーの基本のパワーに等しく、Yはそのクリーチャーの基本のタフネスに等しい。</t>
  </si>
  <si>
    <t>二段攻撃 速攻&amp;br;このクリーチャーが戦闘ダメージを与えたとき、エネルギー化2を行う。&amp;br;超過1：あなたのターン終了時まで、あなたがコントロールする各クリーチャーは+X/+Yの修整を受ける。Xはそのクリーチャーの基本のパワーに等しく、Yはそのクリーチャーの基本のタフネスに等しい。</t>
  </si>
  <si>
    <t>このクリーチャーが戦場に出たとき、エネルギー化Xを行う。Xはあなたの手札のカードの枚数に等しい。</t>
  </si>
  <si>
    <t>超過2：あなたのターン終了時まで、あなたがコントロールする最初のクリーチャーはバーサーカーを得る。</t>
  </si>
  <si>
    <t>このクリーチャーが戦場に出たとき、エネルギー化Xを行う。Xはあなたの手札のカードの枚数に等しい。&amp;br;超過2：あなたのターン終了時まで、あなたがコントロールする最初のクリーチャーはバーサーカーを得る。</t>
  </si>
  <si>
    <t>このクリーチャーが戦場に出たとき、ボード上にエネルギー化ジェムが2個以上ある場合、ボード上からエネルギー化ジェムを2個取り除く。</t>
  </si>
  <si>
    <t>このクリーチャーが戦場に出たとき、ボード上のエネルギー化ジェムが2個以下(2個未満)の場合、エネルギー化1を行い、このクリーチャーをあなたの手札に戻す。</t>
  </si>
  <si>
    <t>このクリーチャーが戦場に出たとき、ボード上にエネルギー化ジェムが2個以上ある場合、ボード上からエネルギー化ジェムを2個取り除く。&amp;br;このクリーチャーが戦場に出たとき、ボード上のエネルギー化ジェムが2個以下(2個未満)の場合、エネルギー化1を行い、このクリーチャーをあなたの手札に戻す。</t>
  </si>
  <si>
    <t>あなたの次のターン開始時まで、あなたがコントロールする各クリーチャーはダメージ軽減と呪禁を得る。</t>
  </si>
  <si>
    <t>このクリーチャーが戦場に出たかダメージを与えたとき、エネルギー化Xを行う。Xはあなたがコントロールするクリーチャーの総数に等しい。</t>
  </si>
  <si>
    <t>超過1：あなたのターン終了時まで、このクリーチャーは+3/+3の修整を受ける。</t>
  </si>
  <si>
    <t>トランプル&amp;br;このクリーチャーが戦場に出たかダメージを与えたとき、エネルギー化Xを行う。Xはあなたがコントロールするクリーチャーの総数に等しい。&amp;br;超過1：あなたのターン終了時まで、このクリーチャーは+3/+3の修整を受ける。</t>
  </si>
  <si>
    <t>このクリーチャーが戦場に出たとき、あなたがコントロールする各クリーチャーは+3/+3の修整を受ける。</t>
  </si>
  <si>
    <t>あなたのターン開始時に、ジェムX個を緑に変換する。Xはあなたがコントロールするクリーチャーの総数に等しい。</t>
  </si>
  <si>
    <t>このクリーチャーが戦場に出たとき、あなたがコントロールする各クリーチャーは+3/+3の修整を受ける。&amp;br;あなたのターン開始時に、ジェムX個を緑に変換する。Xはあなたがコントロールするクリーチャーの総数に等しい。</t>
  </si>
  <si>
    <t>ジェムX個を緑ジェムに変換する。Xはあなたの手札のカードの枚数の4倍に等しい。</t>
  </si>
  <si>
    <t>対戦相手がクリーチャーを3体以上コントロールしていないかぎり、このクリーチャーはブロックされない。</t>
  </si>
  <si>
    <t>このクリーチャーが戦場に出たとき、あなたはカードを1枚引き、エネルギー化2を行う。</t>
  </si>
  <si>
    <t>このサポートがボード上に出たとき、あなたがコントロールする各クリーチャーは+2/+2の修整を受ける。</t>
  </si>
  <si>
    <t>超過1：あなたのコントロールする各クリーチャーは+1/+1の修整を受ける。</t>
  </si>
  <si>
    <t>このサポートがボード上に出たとき、あなたがコントロールする各クリーチャーは+2/+2の修整を受ける。&amp;br;超過1：あなたのコントロールする各クリーチャーは+1/+1の修整を受ける。</t>
  </si>
  <si>
    <t>あなたがカードを唱えたとき、あなたのターン終了時まで、このクリーチャーは+1/+1の修整を受ける。</t>
  </si>
  <si>
    <t>このクリーチャーが死亡したとき、あなたのライブラリーからマナ･コストが5以下の最初のカードを取ってくる。</t>
  </si>
  <si>
    <t>このクリーチャーが攻撃したとき、このクリーチャーは+1/+1の修整を受ける。</t>
  </si>
  <si>
    <t>トランプル&amp;br;このクリーチャーが攻撃したとき、このクリーチャーは+1/+1の修整を受ける。&amp;br;搭乗2</t>
  </si>
  <si>
    <t>超過1：あなたのターン終了時まで、このクリーチャーは絆魂を得る。&amp;br;搭乗3</t>
  </si>
  <si>
    <t>飛行&amp;br;このクリーチャーが戦場に出たとき、エネルギー化2を行う。&amp;br;超過1：あなたのターン終了時まで、このクリーチャーは絆魂を得る。&amp;br;搭乗3</t>
  </si>
  <si>
    <t>超過2：あなたの手札の各機体は4マナを得る。</t>
  </si>
  <si>
    <t>到達&amp;br;超過2：あなたの手札の各機体は4マナを得る。&amp;br;搭乗3</t>
  </si>
  <si>
    <t>あなたのターン開始時に、対戦相手はX点のダメージを受け、このクリーチャーは-1/-1の修整を受ける。Xはこのクリーチャーのパワーに等しい。</t>
  </si>
  <si>
    <t>超過2：このクリーチャーは+1/+1の修整を受ける。&amp;br;あなたのターン開始時に、対戦相手はX点のダメージを受け、このクリーチャーは-1/-1の修整を受ける。Xはこのクリーチャーのパワーに等しい。</t>
  </si>
  <si>
    <t>このクリーチャーが戦場に出たとき、製造4を行う。</t>
  </si>
  <si>
    <t>搭乗4</t>
  </si>
  <si>
    <t>飛行 警戒&amp;br;このクリーチャーが戦場に出たとき、製造4を行う。&amp;br;搭乗4</t>
  </si>
  <si>
    <t>あなたがコントロールするトークンでないサポートがボードに出たとき、エネルギー化2を行う。</t>
  </si>
  <si>
    <t>超過3：あなたは1回の入れ替えを得る。このサポートは1シールドを失う。</t>
  </si>
  <si>
    <t>あなたがコントロールするトークンでないサポートがボードに出たとき、エネルギー化2を行う。&amp;br;超過3：あなたは1回の入れ替えを得る。このサポートは1シールドを失う。</t>
  </si>
  <si>
    <t>超過3：対戦相手のライブラリーから最初のクリーチャーを取ってきて、あなたのライブラリーの一番上に置く。その後、それをあなたのコントロール下で戦場に出す。</t>
  </si>
  <si>
    <t>KLDP</t>
  </si>
  <si>
    <t>飛行機械の配達網</t>
  </si>
  <si>
    <t>Thopter Pie Network</t>
  </si>
  <si>
    <t>あなたのターン開始時に、当社が誇る世界有数の飛行機械により、対戦相手がコントロールする各クリーチャーにパイを配達する。飛行機械の配達網の正確性は保障されない。パイのおいしさは保障されており、そうでないなら返金される。</t>
  </si>
  <si>
    <t>むら気な巨人</t>
  </si>
  <si>
    <t>Wayward Giant</t>
  </si>
  <si>
    <t>威迫 トランプル</t>
  </si>
  <si>
    <t>僧帽地帯をうろつくもの</t>
  </si>
  <si>
    <t>Cowl Prowler</t>
  </si>
  <si>
    <t>ギラプールの宇宙儀</t>
  </si>
  <si>
    <t>Ghirapur Orrery</t>
  </si>
  <si>
    <t>いずれかのプレイヤーが3個以上のジェムをマッチさせたとき、そのプレイヤーは1マナを得る。</t>
  </si>
  <si>
    <t>KLDM</t>
  </si>
  <si>
    <t>飛行 &amp;br;このクリーチャーが戦場に出ている間、あなたのプレインズウォーカーがダメージを受ける場合、代わりにこのクリーチャーは-1&amp;br;-1の修正を受ける。</t>
  </si>
  <si>
    <t>#ERROR!</t>
  </si>
  <si>
    <t>接死 絆魂 &amp;br;このクリーチャーが死亡したとき、あなたがコントロールする各クリーチャーは+4&amp;br;+4の修正を受けるとともに接死を得る。</t>
  </si>
  <si>
    <t>ヴィダルケンの枷</t>
  </si>
  <si>
    <t>Vedalken Shackles</t>
  </si>
  <si>
    <t>ジェムを1個起動する：あなたがコントロールするクリーチャーが2体以下である場合、対戦相手がコントロールする最初のクリーチャーはあなたがコントロールする。</t>
  </si>
  <si>
    <t>AKH</t>
  </si>
  <si>
    <t>あなたがコントロールするクリーチャー･トークンが戦場に出たとき、あなたは2点のライフを得る。</t>
  </si>
  <si>
    <t>不朽2</t>
  </si>
  <si>
    <t>あなたがコントロールするクリーチャー･トークンが戦場に出たとき、あなたは2点のライフを得る。&amp;br;不朽2</t>
  </si>
  <si>
    <t>他のゾンビが戦場に出たとき、あなたのターン終了時まで、対戦相手がコントロールする無効化されていない最初のクリーチャーを無効化する。</t>
  </si>
  <si>
    <t>督励2：あなたのターン終了時まで、このクリーチャーは+1/+1の修整を受けるとともに飛行を得る。</t>
  </si>
  <si>
    <t>督励3：あなたのターン終了時まで、このクリーチャーは+1/0の修整を受けるとともに先制攻撃とバーサーカーを得る。</t>
  </si>
  <si>
    <t>不朽4</t>
  </si>
  <si>
    <t>絆魂&amp;br;不朽4</t>
  </si>
  <si>
    <t>督励3：あなたのターン終了時まで、あなたがコントロールする各クリーチャーは+1/+1の修整を受ける。</t>
  </si>
  <si>
    <t>飛行&amp;br;督励3：あなたのターン終了時まで、あなたがコントロールする各クリーチャーは+1/+1の修整を受ける。</t>
  </si>
  <si>
    <t>不朽1</t>
  </si>
  <si>
    <t>警戒&amp;br;不朽1</t>
  </si>
  <si>
    <t>サイクリング1</t>
  </si>
  <si>
    <t>飛行 警戒&amp;br;サイクリング1</t>
  </si>
  <si>
    <t>クリーチャー1体を対象とする。あなたのターン終了時まで、それはダメージ軽減を得る。</t>
  </si>
  <si>
    <t>クリーチャー1体を対象とする。あなたのターン終了時まで、それはダメージ軽減を得る。&amp;br;サイクリング1</t>
  </si>
  <si>
    <t>対戦相手がボード上でコントロールするサポートを1個破壊する。</t>
  </si>
  <si>
    <t>対戦相手がボード上でコントロールするサポートを1個破壊する。&amp;br;サイクリング1</t>
  </si>
  <si>
    <t>あなたがコントロールする各クリーチャーは+1/+1の修整を受ける。あなたがコントロールする各ゾンビは追加で+1/0の修整を受ける。</t>
  </si>
  <si>
    <t>このサポートがボードに出たとき、あなたは警戒を持つ1/1の戦士･トークンを1体召喚する。</t>
  </si>
  <si>
    <t>このサポートがボード上にある間、あなたがコントロールする最初のクリーチャーは+2/+2の修整を受けるとともに先制攻撃を得る。</t>
  </si>
  <si>
    <t>このサポートがボードに出たとき、あなたは警戒を持つ1/1の戦士･トークンを1体召喚する。&amp;br;このサポートがボード上にある間、あなたがコントロールする最初のクリーチャーは+2/+2の修整を受けるとともに先制攻撃を得る。</t>
  </si>
  <si>
    <t>督励4：あなたがコントロールしていて破壊されたマナ･コストが6以下の最後のクリーチャーを戦場に戻す。</t>
  </si>
  <si>
    <t>あなたがこのカードをサイクリングしたとき、これは追放される代わりにあなたの墓地に置かれる。</t>
  </si>
  <si>
    <t>不朽1&amp;br;サイクリング2</t>
  </si>
  <si>
    <t>飛行&amp;br;あなたがこのカードをサイクリングしたとき、これは追放される代わりにあなたの墓地に置かれる。&amp;br;不朽1&amp;br;サイクリング2</t>
  </si>
  <si>
    <t>猶予の侍臣</t>
  </si>
  <si>
    <t>Vizier of Deferment</t>
  </si>
  <si>
    <t>このクリーチャーが戦場に出たとき、クリーチャー1体を対象とする。あなたの次のターン開始時までそれを無効化する。</t>
  </si>
  <si>
    <t>あなたは10点のライフを得る。</t>
  </si>
  <si>
    <t>あなたがこのカードをサイクリングしたとき、あなたは5点のライフを得る。</t>
  </si>
  <si>
    <t>あなたは10点のライフを得る。&amp;br;サイクリング1&amp;br;あなたがこのカードをサイクリングしたとき、あなたは5点のライフを得る。</t>
  </si>
  <si>
    <t>あなたがこのサポートを唱えたとき、クリーチャー1体を対象とする。このサポートが破壊されるまで、それを無効化する。</t>
  </si>
  <si>
    <t>サイクリング2</t>
  </si>
  <si>
    <t>あなたがこのサポートを唱えたとき、クリーチャー1体を対象とする。このサポートが破壊されるまで、それを無効化する。&amp;br;サイクリング2</t>
  </si>
  <si>
    <t>対戦相手がカードを引いたとき、そのプレイーやーのライブラリーの次のカードを追放する。</t>
  </si>
  <si>
    <t>飛行&amp;br;対戦相手がカードを引いたとき、そのプレイーやーのライブラリーの次のカードを追放する。</t>
  </si>
  <si>
    <t>あなたがコントロールする各猫･クリーチャーは+3/+3の修整を受けるとともに絆魂を得る。</t>
  </si>
  <si>
    <t>このクリーチャーが戦場に出たとき、絆魂を持つ1/1の猫・トークンを1体召喚する。</t>
  </si>
  <si>
    <t>あなたがコントロールする各猫･クリーチャーは+3/+3の修整を受けるとともに絆魂を得る。&amp;br;このクリーチャーが戦場に出たとき、絆魂を持つ1/1の猫・トークンを1体召喚する。</t>
  </si>
  <si>
    <t>あなたは7点のライフを得て、対戦相手は7点のダメージを受ける。その後、あなたはX店のライフを得て、対戦相手はXX点のダメージを受ける。Xはあなたの墓地にあるこれと同じカードの枚数を7倍した数に等しい。</t>
  </si>
  <si>
    <t>このサポートがボード上にある間、あなたのプレインズウォーカーかあなたのクリーチャーがダメージを受ける場合、代わりに、このサポートは1シールド失う。</t>
  </si>
  <si>
    <t>このサポートがボードに出たとき、あなたがコントロールする各クリーチャーは+3/+2の修整を受ける。</t>
  </si>
  <si>
    <t>あなたがコントロールするカルトーシュ・サポートがボードに出たとき、このサポートをあなたの手札に戻す。</t>
  </si>
  <si>
    <t>このサポートは強化されない。</t>
  </si>
  <si>
    <t>このサポートがボードに出たとき、あなたがコントロールする各クリーチャーは+3/+2の修整を受ける。&amp;br;あなたがコントロールするカルトーシュ・サポートがボードに出たとき、このサポートをあなたの手札に戻す。&amp;br;このサポートは強化されない。</t>
  </si>
  <si>
    <t>このクリーチャーが戦場に出たとき、クリーチャー1体を対象とし、それを破壊する。</t>
  </si>
  <si>
    <t>飛行&amp;br;このクリーチャーが戦場に出たとき、クリーチャー1体を対象とし、それを破壊する。</t>
  </si>
  <si>
    <t>神</t>
  </si>
  <si>
    <t>二段攻撃 ダメージ軽減</t>
  </si>
  <si>
    <t>ジェム2個を起動する：あなたは警戒を持つ1/1の戦士･トークンを1体召喚する。</t>
  </si>
  <si>
    <t>あなたがクリーチャーを3体コントロールしていないかぎり、このクリーチャーは攻撃できずブロックできない。</t>
  </si>
  <si>
    <t>二段攻撃 ダメージ軽減&amp;br;ジェム2個を起動する：あなたは警戒を持つ1/1の戦士･トークンを1体召喚する。&amp;br;あなたがクリーチャーを3体コントロールしていないかぎり、このクリーチャーは攻撃できずブロックできない。</t>
  </si>
  <si>
    <t>あなたがコントロールするクリーチャー･トークンが戦場に出たとき、それを強化する。</t>
  </si>
  <si>
    <t>不朽3</t>
  </si>
  <si>
    <t>飛行&amp;br;不朽3</t>
  </si>
  <si>
    <t>あなたがカードをサイクリングしたとき、あなたのターン終了時まで、このクリーチャーは+1/+1の修整を受ける。</t>
  </si>
  <si>
    <t>このクリーチャーが死亡したとき、あなたが唱えたかあなたがコントロールしていて破壊された最後の呪文をあなたの手札に戻す。</t>
  </si>
  <si>
    <t>ディフェンダー&amp;br;このクリーチャーが死亡したとき、あなたが唱えたかあなたがコントロールしていて破壊された最後の呪文をあなたの手札に戻す。</t>
  </si>
  <si>
    <t>飛行&amp;br;サイクリング2</t>
  </si>
  <si>
    <t>ナーガ</t>
  </si>
  <si>
    <t>対戦相手の手札の最初の呪文からすべてのマナを吸収する。</t>
  </si>
  <si>
    <t>対戦相手のライブラリーの最初のカード2枚を追放する。</t>
  </si>
  <si>
    <t>対戦相手のライブラリーの最初のカード2枚を追放する。&amp;br;サイクリング1</t>
  </si>
  <si>
    <t>対戦相手の手札の最初のクリーチャーからすべてのマナを吸収する。</t>
  </si>
  <si>
    <t>あなたの次のターン開始時まで、戦場に出ている各クリーチャーのパワーは0になる。</t>
  </si>
  <si>
    <t>あなたの次のターン開始時まで、戦場に出ている各クリーチャーのパワーは0になる。&amp;br;サイクリング1</t>
  </si>
  <si>
    <t>あなたはカードを2枚引く。</t>
  </si>
  <si>
    <t>あなたはカードを2枚引く。&amp;br;サイクリング1</t>
  </si>
  <si>
    <t>対戦相手の手札が5枚以下の場合、対戦相手のコントロールするクリーチャー2対を対象とし、それをプレイヤーの手札に戻し、その後、各プレイヤーのライブラリーの一番上から2枚のカードを破壊する。</t>
  </si>
  <si>
    <t>このサポートがボードに出たとき、あなたはカードを1枚引く。</t>
  </si>
  <si>
    <t>このサポートがボード上にある間、あなたがコントロールする最初のクリーチャーは+2/+2の修整を受けるとともに飛行を得る。</t>
  </si>
  <si>
    <t>このサポートがボードに出たとき、あなたはカードを1枚引く。&amp;br;このサポートがボード上にある間、あなたがコントロールする最初のクリーチャーは+2/+2の修整を受けるとともに飛行を得る。</t>
  </si>
  <si>
    <t>このクリーチャーが呪文の対象になったとき、このクリーチャーを破壊する。</t>
  </si>
  <si>
    <t>このクリーチャーが呪文の対象になったとき、このクリーチャーを破壊する。&amp;br;不朽2</t>
  </si>
  <si>
    <t>このクリーチャーが戦場に出たとき、あなたがコントロールする各クリーチャーは無効化を失う。</t>
  </si>
  <si>
    <t>サイクリング3</t>
  </si>
  <si>
    <t>あなたがこのカードをサイクリングしたとき、あなたがコントロールする各クリーチャーは無効化を失う。</t>
  </si>
  <si>
    <t>このクリーチャーが戦場に出たとき、あなたがコントロールする各クリーチャーは無効化を失う。&amp;br;サイクリング3&amp;br;あなたがこのカードをサイクリングしたとき、あなたがコントロールする各クリーチャーは無効化を失う。</t>
  </si>
  <si>
    <t>あなたがカードをサイクリングしたとき、あなたのターン終了時まで、あなたがコントロールする各クリーチャーは飛行を得る。</t>
  </si>
  <si>
    <t>飛行&amp;br;あなたがカードをサイクリングしたとき、あなたのターン終了時まで、あなたがコントロールする各クリーチャーは飛行を得る。</t>
  </si>
  <si>
    <t>対戦相手の手札の最初のカードからすべてのマナを吸収する。&amp;br;サイクリング1</t>
  </si>
  <si>
    <t>対戦相手がこのクリーチャーに呪文を唱えたとき、代わりにその呪文を破壊し、それの効果は誘発せず、その後、あなたの次のターン終了時まで、このクリーチャーを無効化する。</t>
  </si>
  <si>
    <t>飛行&amp;br;対戦相手がこのクリーチャーに呪文を唱えたとき、代わりにその呪文を破壊し、それの効果は誘発せず、その後、あなたの次のターン終了時まで、このクリーチャーを無効化する。&amp;br;不朽1</t>
  </si>
  <si>
    <t>あなたがカードをサイクリングしたとき、飛行を持つ2/2のドレイク･トークンを2体召喚する。</t>
  </si>
  <si>
    <t>このサポートがボード上にある間、あなたがサイクリングを持つカードを引いたとき、それは3マナを得る。</t>
  </si>
  <si>
    <t>このサポートがボードに出たとき、あなたの手札のサイクリングを持つ各カードは3マナを得て、その後あなたはカードを3枚引く。</t>
  </si>
  <si>
    <t>このサポートがボード上にある間、あなたがサイクリングを持つカードを引いたとき、それは3マナを得る。&amp;br;このサポートがボードに出たとき、あなたの手札のサイクリングを持つ各カードは3マナを得て、その後あなたはカードを3枚引く。</t>
  </si>
  <si>
    <t>このサポートがボードに出たとき、あなたはカードを3枚引く。</t>
  </si>
  <si>
    <t>このサポートがボードに出たとき、あなたはカードを3枚引く。&amp;br;あなたがコントロールするカルトーシュ・サポートがボードに出たとき、このサポートをあなたの手札に戻す。&amp;br;このサポートは強化されない。</t>
  </si>
  <si>
    <t>あなたが他のカードをサイクリングしたとき、あなたはカードを1枚引く。</t>
  </si>
  <si>
    <t>飛行&amp;br;あなたが他のカードをサイクリングしたとき、あなたはカードを1枚引く。&amp;br;サイクリング2</t>
  </si>
  <si>
    <t>飛行 ダメージ軽減</t>
  </si>
  <si>
    <t>ジェム2個を起動する：あなたはカードを2枚引く。</t>
  </si>
  <si>
    <t>あなたの手札のカードが少なくとも5枚でないかぎり、このクリーチャーは攻撃できずブロックできない。</t>
  </si>
  <si>
    <t>飛行 ダメージ軽減&amp;br;ジェム2個を起動する：あなたはカードを2枚引く。&amp;br;あなたの手札のカードが少なくとも5枚でないかぎり、このクリーチャーは攻撃できずブロックできない。</t>
  </si>
  <si>
    <t>多相の戦士</t>
  </si>
  <si>
    <t>このクリーチャーが戦場に出たとき、それは+X/+Yの修整を受ける。Xはあなたがコントロールする他の最初のクリーチャーのパワーに等しく、Yはあなたがコントロールする他の最初のクリーチャーのタフネスに等しい。</t>
  </si>
  <si>
    <t>このクリーチャーが戦場に出たとき、それは+X/+Yの修整を受ける。Xはあなたがコントロールする他の最初のクリーチャーのパワーに等しく、Yはあなたがコントロールする他の最初のクリーチャーのタフネスに等しい。&amp;br;不朽1</t>
  </si>
  <si>
    <t>このクリーチャーが死亡したとき、あなたは2/2のゾンビ･トークンを1体召喚する。</t>
  </si>
  <si>
    <t>到達&amp;br;このクリーチャーが死亡したとき、あなたは2/2のゾンビ･トークンを1体召喚する。</t>
  </si>
  <si>
    <t>このクリーチャーが死亡したとき、対戦相手がコントロールする最初のクリーチャーは-1/-1の修整を受ける。</t>
  </si>
  <si>
    <t>あなたがカードをサイクリングしたとき、あなたのターン終了時まで、このクリーチャーは+2/+1の修整を受ける。</t>
  </si>
  <si>
    <t>あなたがカードをサイクリングしたとき、あなたのターン終了時まで、このクリーチャーは+2/+1の修整を受ける。&amp;br;サイクリング1</t>
  </si>
  <si>
    <t>ジャッカル</t>
  </si>
  <si>
    <t>このクリーチャーが戦場に出たとき、各プレイヤーはカードを1枚捨てる。</t>
  </si>
  <si>
    <t>ミノタウルス</t>
  </si>
  <si>
    <t>あなたがカードをサイクリングしたとき、あなたのターン終了時まで、このクリーチャーはダメージ軽減とバーサーカーを得る。</t>
  </si>
  <si>
    <t>蠍</t>
  </si>
  <si>
    <t>このクリーチャーが戦場に出たとき、あなたがコントロールする他の各クリーチャーは-3/-3の修整を受ける。</t>
  </si>
  <si>
    <t>プレイヤー1人を対象とする。そのプレイヤーはカードを2枚引き、4点のダメージを受ける。</t>
  </si>
  <si>
    <t>クリーチャー1体を対象とする。あなたのターン終了時まで、それは+2/0の修整を受けるとともに「このクリーチャーが死亡したとき、これを戦場に戻す。｣を得る。</t>
  </si>
  <si>
    <t>プレイヤー1人を対象とする。そのプレイヤーはカードを2枚捨てる。</t>
  </si>
  <si>
    <t>プレイヤー1人を対象とする。そのプレイヤーはカードを2枚捨てる。&amp;br;サイクリング2</t>
  </si>
  <si>
    <t>あなたがコントロールしていて破壊されたクリーチャー2体をあなたの手札に戻す。</t>
  </si>
  <si>
    <t>あなたがコントロールしていて破壊されたクリーチャー2体をあなたの手札に戻す。&amp;br;サイクリング2</t>
  </si>
  <si>
    <t>このサポートがボードに出たとき、クリーチャー1体を対象とする。それは-1/-1の修整を受ける。</t>
  </si>
  <si>
    <t>このサポートがボード上にある間、あなたがコントロールする最初のクリーチャーは+2/+2の修整を受けるとともに絆魂を得る。</t>
  </si>
  <si>
    <t>このサポートがボードに出たとき、クリーチャー1体を対象とする。それは-1/-1の修整を受ける。&amp;br;このサポートがボード上にある間、あなたがコントロールする最初のクリーチャーは+2/+2の修整を受けるとともに絆魂を得る。</t>
  </si>
  <si>
    <t>あなたがコントロールするクリーチャーが死亡したとき、このクリーチャーは3マナを得る。</t>
  </si>
  <si>
    <t>接死 飛行&amp;br;あなたがコントロールするクリーチャーが死亡したとき、このクリーチャーは3マナを得る。</t>
  </si>
  <si>
    <t>このクリーチャーが戦場に出たとき、あなたがコントロールしていて破壊された最後のクリーチャーをあなたの手札に戻す。</t>
  </si>
  <si>
    <t>ジェム2個を起動する：あなたのターン終了時まで、あなたがコントロールする各ゾンビは威迫を得る。</t>
  </si>
  <si>
    <t>このクリーチャーが戦場に出ている間、あなたがコントロールする各ゾンビは+1/+1の修整を受ける。</t>
  </si>
  <si>
    <t>ジェム2個を起動する：あなたのターン終了時まで、あなたがコントロールする各ゾンビは威迫を得る。&amp;br;このクリーチャーが戦場に出ている間、あなたがコントロールする各ゾンビは+1/+1の修整を受ける。</t>
  </si>
  <si>
    <t>あなたがカードをサイクリングしたとき、対戦相手がコントロールする最初のクリーチャーは-1/-1の修整を受ける。</t>
  </si>
  <si>
    <t>あなたは2/2のゾンビ・トークンを3体召喚する。</t>
  </si>
  <si>
    <t>あなたがこのカードをサイクリングしたとき、あなたは2/2のゾンビ・トークンを1体召喚する。</t>
  </si>
  <si>
    <t>あなたは2/2のゾンビ・トークンを3体召喚する。&amp;br;サイクリング2&amp;br;あなたがこのカードをサイクリングしたとき、あなたは2/2のゾンビ・トークンを1体召喚する。</t>
  </si>
  <si>
    <t>あなたがカードをサイクリングしたとき、対戦相手は5点のダメージを受け、あなたは5点のライフを得る。</t>
  </si>
  <si>
    <t>このサポートがボードに出たとき、対戦相手がコントロールするクリーチャー1体を対象とし、それを破壊する。</t>
  </si>
  <si>
    <t>このサポートがボードに出たとき、対戦相手がコントロールするクリーチャー1体を対象とし、それを破壊する。&amp;br;あなたがコントロールするカルトーシュ・サポートがボードに出たとき、このサポートをあなたの手札に戻す。&amp;br;このサポートは強化されない。</t>
  </si>
  <si>
    <t>あなたが他のカードをサイクリングしたとき、対戦相手がコントロールする最初のクリーチャーは-2/-2の修整を受ける。</t>
  </si>
  <si>
    <t>サイクリング4</t>
  </si>
  <si>
    <t>飛行&amp;br;あなたが他のカードをサイクリングしたとき、対戦相手がコントロールする最初のクリーチャーは-2/-2の修整を受ける。&amp;br;サイクリング4</t>
  </si>
  <si>
    <t>ジェム2個を起動する：このクリーチャーを戦場に戻す。この能力はこのクリーチャーが破壊された後にのみ発動する。</t>
  </si>
  <si>
    <t>このクリーチャーが戦場に出たとき、あなたの次のターン開始時までこれを無効化する。</t>
  </si>
  <si>
    <t>ディフェンダー&amp;br;ジェム2個を起動する：このクリーチャーを戦場に戻す。この能力はこのクリーチャーが破壊された後にのみ発動する。&amp;br;このクリーチャーが戦場に出たとき、あなたの次のターン開始時までこれを無効化する。</t>
  </si>
  <si>
    <t>このクリーチャーが戦場に出たとき、あなたがコントロールする他の各クリーチャーは-1/-1の修整を受ける。</t>
  </si>
  <si>
    <t>あなたがコントロールするゾンビが死亡したとき、対戦相手は3点のダメージを受ける。</t>
  </si>
  <si>
    <t>威迫&amp;br;このクリーチャーが戦場に出たとき、あなたがコントロールする他の各クリーチャーは-1/-1の修整を受ける。&amp;br;あなたがコントロールするゾンビが死亡したとき、対戦相手は3点のダメージを受ける。</t>
  </si>
  <si>
    <t>あなたがコントロールしていて追放された各カードをあなたの手札に戻す。</t>
  </si>
  <si>
    <t>威迫 ダメージ軽減</t>
  </si>
  <si>
    <t>ジェム3個を起動する：あなたがコントロールする他の最初のクリーチャーを破壊する。その後、あなたはカードを1枚引き、対戦相手は5点のダメージを受け、あなたは5点のライフを得る。</t>
  </si>
  <si>
    <t>あなたがコントロールするクリーチャーが死亡したとき、あなたの次のターン開始時まで、このクリーチャーは「攻撃できない」と「ブロックできない」を失う。</t>
  </si>
  <si>
    <t>威迫 ダメージ軽減&amp;br;ジェム3個を起動する：あなたがコントロールする他の最初のクリーチャーを破壊する。その後、あなたはカードを1枚引き、対戦相手は5点のダメージを受け、あなたは5点のライフを得る。&amp;br;あなたがコントロールするクリーチャーが死亡したとき、あなたの次のターン開始時まで、このクリーチャーは「攻撃できない」と「ブロックできない」を失う。</t>
  </si>
  <si>
    <t>残酷な真実</t>
  </si>
  <si>
    <t>Cruel Reality</t>
  </si>
  <si>
    <t>対戦相手のターン開始時に、対戦相手がコントロールする最初のクリーチャーは-3/-3の修整を受ける。対戦相手がクリーチャーをコントロールしていない場合、代わりに、対戦相手は5点のダメージを受ける。</t>
  </si>
  <si>
    <t>督励2：あなたのターン終了時まで、このクリーチャーは+1/+1の修整を受けるとともに威迫を得る。</t>
  </si>
  <si>
    <t>マンティコア</t>
  </si>
  <si>
    <t>このクリーチャーが戦場に出たとき、あなたがコントロールする他の最初のクリーチャーは-1/-1の修整を受け、対戦相手は3点のダメージを受ける。</t>
  </si>
  <si>
    <t>ジェム1個を起動する：あなたの次のターン開始時まで、このクリーチャーは+1/0の修整を受ける。</t>
  </si>
  <si>
    <t>到達&amp;br;ジェム1個を起動する：あなたの次のターン開始時まで、このクリーチャーは+1/0の修整を受ける。</t>
  </si>
  <si>
    <t>督励2：あなたのターン終了時まで、このクリーチャーは+1/+2の修整を受ける。</t>
  </si>
  <si>
    <t>トランプル&amp;br;督励2：あなたのターン終了時まで、このクリーチャーは+1/+2の修整を受ける。</t>
  </si>
  <si>
    <t>あなたが呪文を唱えたとき、あなたのターン終了時までこのクリーチャーは+1/+1の修整を受ける。</t>
  </si>
  <si>
    <t>あなたの手札が1枚以下の間、このクリーチャーは+1/+2の修整を受ける。</t>
  </si>
  <si>
    <t>クリーチャー1体を対象とする。それは+3/+1の修整を受けるとともにトランプルを得る。</t>
  </si>
  <si>
    <t>クリーチャー1体を対象とする。それは4点のダメージを受ける。</t>
  </si>
  <si>
    <t>あなたのターン終了時まで、あなたがこんとろーるする各クリーチャーは+2/0の修整を受ける。</t>
  </si>
  <si>
    <t>対戦相手がコントロールするサポートを1個破壊する。</t>
  </si>
  <si>
    <t>対戦相手がコントロールするサポートを1個破壊する。&amp;br;サイクリング2</t>
  </si>
  <si>
    <t>このサポートがボードに出たとき、クリーチャー1体を対象とする。あなたのターン終了時まで、それではブロックできない。</t>
  </si>
  <si>
    <t>このサポートがボード上にある間、あなたがコントロールする最初のクリーチャーは+2/+2の修整を受けるとともに速攻を得る。</t>
  </si>
  <si>
    <t>このサポートがボードに出たとき、クリーチャー1体を対象とする。あなたのターン終了時まで、それではブロックできない。&amp;br;このサポートがボード上にある間、あなたがコントロールする最初のクリーチャーは+2/+2の修整を受けるとともに速攻を得る。</t>
  </si>
  <si>
    <t>督励2：あなたのターン終了時まで、対戦相手がコントロールする、ディフェンダーか到達か警戒を持つ最初のクリーチャーではブロックできない。</t>
  </si>
  <si>
    <t>速攻&amp;br;督励2：あなたのターン終了時まで、対戦相手がコントロールする、ディフェンダーか到達か警戒を持つ最初のクリーチャーではブロックできない。</t>
  </si>
  <si>
    <t>督励2：あなたはカードを1枚捨てて1枚引く。</t>
  </si>
  <si>
    <t>あなたがカードをサイクリングしたとき、このクリーチャーは+1/0の修整を受ける。</t>
  </si>
  <si>
    <t>威迫&amp;br;あなたがカードをサイクリングしたとき、このクリーチャーは+1/0の修整を受ける。</t>
  </si>
  <si>
    <t>クリーチャー1体を対象とする。それは+5/+5の修整を受けるとともに「あなたのターン開始時に、このクリーチャーは-1/-1の修整を受ける。」を得る。</t>
  </si>
  <si>
    <t>対戦相手がコントロールするクリーチャー1体を対象とする。あなたのターン終了時まで、あなたはそれをコントロールし、それは速攻を得る。</t>
  </si>
  <si>
    <t>対戦相手がコントロールするクリーチャー1体を対象とする。あなたのターン終了時まで、あなたはそれをコントロールし、それは速攻を得る。&amp;br;サイクリング3</t>
  </si>
  <si>
    <t>このクリーチャーが戦場に出たとき、対戦相手はX点のダメージを受ける。Xはあなたがコントロールする他の最初のクリーチャーのパワーの2倍に等しい。その後、そのクリーチャーを破壊する。</t>
  </si>
  <si>
    <t>このクリーチャーが戦場に出たとき、対戦相手はX点のダメージを受ける。Xはあなたがコントロールする他の最初のクリーチャーのパワーの2倍に等しい。その後、そのクリーチャーを破壊する。&amp;br;不朽1</t>
  </si>
  <si>
    <t>クリーチャー1体を対象とする。それは12点のダメージを受ける。</t>
  </si>
  <si>
    <t>あなたがこのカードをサイクリングしたとき、クリーチャー1体を対象とする。それは3点のダメージを受ける。</t>
  </si>
  <si>
    <t>クリーチャー1体を対象とする。それは12点のダメージを受ける。&amp;br;サイクリング4&amp;br;あなたがこのカードをサイクリングしたとき、クリーチャー1体を対象とする。それは3点のダメージを受ける。</t>
  </si>
  <si>
    <t>各クリーチャーは6点のダメージを受ける。</t>
  </si>
  <si>
    <t>各クリーチャーは6点のダメージを受ける。&amp;br;サイクリング3</t>
  </si>
  <si>
    <t>あなたがコントロールするトークンでないクリーチャーが戦場に出たとき、そのクリーチャーは+2//0の修整を受けるとともに速攻を得る。</t>
  </si>
  <si>
    <t>このサポートがボードに出たとき、クリーチャー1体かプレインズウォーカー1体を対象とする。それは8点のダメージを受ける。</t>
  </si>
  <si>
    <t>このサポートがボードに出たとき、クリーチャー1体かプレインズウォーカー1体を対象とする。それは8点のダメージを受ける。&amp;br;あなたがコントロールするカルトーシュ・サポートがボードに出たとき、このサポートをあなたの手札に戻す。&amp;br;このサポートは強化されない。</t>
  </si>
  <si>
    <t>督励3：あなたのターン終了時まで、あなたがコントロールする各クリーチャーは無効化を失い、二段攻撃を得る。</t>
  </si>
  <si>
    <t>督励2：対戦相手がコントロールするドラゴンでない最初のクリーチャーは8点のダメージを受ける。</t>
  </si>
  <si>
    <t>飛行 速攻&amp;br;督励2：対戦相手がコントロールするドラゴンでない最初のクリーチャーは8点のダメージを受ける。</t>
  </si>
  <si>
    <t>速攻 ダメージ軽減</t>
  </si>
  <si>
    <t>ジェム2個を起動する：あなたはカードを1枚捨てる。その後対戦相手は6点のダメージを受ける。</t>
  </si>
  <si>
    <t>あなたの手札のカードが1枚以下でないかぎり、このクリーチャーは攻撃できずブロックできない。</t>
  </si>
  <si>
    <t>速攻 ダメージ軽減&amp;br;ジェム2個を起動する：あなたはカードを1枚捨てる。その後対戦相手は6点のダメージを受ける。&amp;br;あなたの手札のカードが1枚以下でないかぎり、このクリーチャーは攻撃できずブロックできない。</t>
  </si>
  <si>
    <t>あなたがコントロールする各クリーチャーはトランプルとバーサーカーと先制攻撃とダメージ軽減を得るとともに強化される。あなたのターン終了時に、あなたがコントロールする各クリーチャーを破壊する。</t>
  </si>
  <si>
    <t>督励2：あなたのターン終了時まで、このクリーチャーは+1/0の修整を受けるとともに接死を得る。</t>
  </si>
  <si>
    <t>督励3：あなたのターン終了時まで、このクリーチャーは+2/+2の修整を受ける。</t>
  </si>
  <si>
    <t>あなたのターン開始時に、ジェム1個をあなたのプレインズウォーカーの色に変換する。</t>
  </si>
  <si>
    <t>対戦相手がコントロールするサポートを1個破壊する。&amp;br;サイクリング1</t>
  </si>
  <si>
    <t>あなたの次のターン開始時まで、各クリーチャーと各プレインズウォーカーはダメージ軽減を得る。</t>
  </si>
  <si>
    <t>あなたの次のターン開始時まで、各クリーチャーと各プレインズウォーカーはダメージ軽減を得る。&amp;br;サイクリング3</t>
  </si>
  <si>
    <t>クリーチャー1体を対象とする。あなたのターン終了時まで、それは+2/+2の修整を受ける。</t>
  </si>
  <si>
    <t>クリーチャー1体を対象とする。あなたの次のターン開始時まで、それは+3/+3の修整を受けるとともに到達を得る。</t>
  </si>
  <si>
    <t>飛行を持つクリーチャー1体を対象とする。それは-3/-3の修整を受ける。</t>
  </si>
  <si>
    <t>飛行を持つクリーチャー1体を対象とする。それは-3/-3の修整を受ける。&amp;br;サイクリング2</t>
  </si>
  <si>
    <t>このサポートがボードに出たとき、あなたがコントロールするクリーチャー1体を対象とする。それは+1/+1の修整を受ける。</t>
  </si>
  <si>
    <t>このサポートがボード上にある間、あなたがコントロールする最初のクリーチャーは+2/+2の修整を受けるとともにトランプルを得る。</t>
  </si>
  <si>
    <t>このサポートがボードに出たとき、あなたがコントロールするクリーチャー1体を対象とする。それは+1/+1の修整を受ける。&amp;br;このサポートがボード上にある間、あなたがコントロールする最初のクリーチャーは+2/+2の修整を受けるとともにトランプルを得る。</t>
  </si>
  <si>
    <t>ジェム2個を起動する：あなたは2マナを得る。</t>
  </si>
  <si>
    <t>このサポートがボードに出たとき、あなたは3点のライフを得る。</t>
  </si>
  <si>
    <t>ジェム2個を起動する：あなたは2マナを得る。&amp;br;このサポートがボードに出たとき、あなたは3点のライフを得る。</t>
  </si>
  <si>
    <t>このクリーチャーが戦場に出たとき、あなたがコントロールする他の最初のクリーチャーは-3/-3の修整を受ける。</t>
  </si>
  <si>
    <t>このクリーチャーが攻撃したとき、あなたは3点のライフを得る。</t>
  </si>
  <si>
    <t>このクリーチャーが戦場に出たとき、あなたがコントロールする他の最初のクリーチャーは-3/-3の修整を受ける。&amp;br;このクリーチャーが攻撃したとき、あなたは3点のライフを得る。</t>
  </si>
  <si>
    <t>督励1：あなたはカードを1枚引く。</t>
  </si>
  <si>
    <t>あなたのターン開始jに、このクリーチャーは-1/-1の修整を受けr、ああなたは3つのジェムを緑に変換する。</t>
  </si>
  <si>
    <t>トランプル&amp;br;不朽1</t>
  </si>
  <si>
    <t>サイクリング6</t>
  </si>
  <si>
    <t>あなたがこのカードをサイクリングしたとき、あなたはジェム9個を緑に変換する。</t>
  </si>
  <si>
    <t>サイクリング6&amp;br;あなたがこのカードをサイクリングしたとき、あなたはジェム9個を緑に変換する。</t>
  </si>
  <si>
    <t>このサポートがボードに出たとき、あなたは6/4の活力獣・トークンを1体召喚する。</t>
  </si>
  <si>
    <t>このサポートがボードに出たとき、あなたは6/4の活力獣・トークンを1体召喚する。&amp;br;あなたがコントロールするカルトーシュ・サポートがボードに出たとき、このサポートをあなたの手札に戻す。&amp;br;このサポートは強化されない。</t>
  </si>
  <si>
    <t>接死 ダメージ軽減</t>
  </si>
  <si>
    <t>ジェム2個を起動する：あなたのターン終了時まで、あなたがコントロールする他の最初のクリーチャーは+4/0の修整を受ける。</t>
  </si>
  <si>
    <t>あなたが8以上のパワーを持つ他のクリーチャーをコントロールしていないかぎり、このクリーチャーは攻撃できずブロックできない。</t>
  </si>
  <si>
    <t>接死 ダメージ軽減&amp;br;ジェム2個を起動する：あなたのターン終了時まで、あなたがコントロールする他の最初のクリーチャーは+4/0の修整を受ける。&amp;br;あなたが8以上のパワーを持つ他のクリーチャーをコントロールしていないかぎり、このクリーチャーは攻撃できずブロックできない。</t>
  </si>
  <si>
    <t>ロナスの勇者</t>
  </si>
  <si>
    <t>Champion of Rhonas</t>
  </si>
  <si>
    <t>非パック</t>
  </si>
  <si>
    <t>督励3：あなたの手札の最初のクリーチャーを戦場に移動する。</t>
  </si>
  <si>
    <t>あなたのターン開始時に、あなたのライブラリーの一番上のカードがクリーチャーであった場合、あなたはカードを1枚引く。</t>
  </si>
  <si>
    <t>あなたが3個以上のジェムをマッチさせたとき、あなたの手札の各クリーチャーは3マナ得る。</t>
  </si>
  <si>
    <t>あなたのターン開始時に、あなたのライブラリーの一番上のカードがクリーチャーであった場合、あなたはカードを1枚引く。&amp;br;あなたが3個以上のジェムをマッチさせたとき、あなたの手札の各クリーチャーは3マナ得る。</t>
  </si>
  <si>
    <t>このサポートがボードにある間、対戦相手がコントロールする飛行を持つクリーチャーは攻撃できない。</t>
  </si>
  <si>
    <t>あなたのターン終了時に、5/5のワーム･トークンを1体召喚する。</t>
  </si>
  <si>
    <t>このサポートがボードにある間、対戦相手がコントロールする飛行を持つクリーチャーは攻撃できない。&amp;br;あなたのターン終了時に、5/5のワーム･トークンを1体召喚する。</t>
  </si>
  <si>
    <t>白緑</t>
  </si>
  <si>
    <t>督励2：あなたの次のターン開始時まで、あなたがコントロールする各クリーチャーは警戒を得る。</t>
  </si>
  <si>
    <t>このクリーチャーが戦場に出ている間、あなたがコントロールする各クリーチャー･トークンは飛行と警戒を得る。</t>
  </si>
  <si>
    <t>飛行 警戒&amp;br;このクリーチャーが戦場に出ている間、あなたがコントロールする各クリーチャー･トークンは飛行と警戒を得る。</t>
  </si>
  <si>
    <t>このクリーチャーが戦場に出たとき、あなたがコントロールする他の最初のクリーチャーは-1/-1の修整を受ける。</t>
  </si>
  <si>
    <t>このクリーチャーが攻撃したとき、対戦相手がコントロールする、ディフェンダーか到達か警戒を持つ最初のクリーチャーは-1/-1の修整を受ける。</t>
  </si>
  <si>
    <t>このクリーチャーが戦場に出たとき、あなたがコントロールする他の最初のクリーチャーは-1/-1の修整を受ける。&amp;br;このクリーチャーが攻撃したとき、対戦相手がコントロールする、ディフェンダーか到達か警戒を持つ最初のクリーチャーは-1/-1の修整を受ける。</t>
  </si>
  <si>
    <t>このクリーチャーが戦場に出たとき、これは+X/+Xの修整を受ける。Xはあなたの墓地にある呪文の総数に等しい。</t>
  </si>
  <si>
    <t>飛行&amp;br;このクリーチャーが戦場に出たとき、これは+X/+Xの修整を受ける。Xはあなたの墓地にある呪文の総数に等しい。</t>
  </si>
  <si>
    <t>このクリーチャーが戦場に出ている間、あなたがコントロールする各クリーチャーはトランプルを得る。</t>
  </si>
  <si>
    <t>あなたがカードをサイクリングしたとき、このクリーチャーは+1/+1の修整を受ける。</t>
  </si>
  <si>
    <t>飛行&amp;br;あなたがカードをサイクリングしたとき、このクリーチャーは+1/+1の修整を受ける。</t>
  </si>
  <si>
    <t>あなたがコントロールするゾンビが戦場に出たとき、あなたは2点のライフを得て、対戦相手は2点のダメージを受ける。</t>
  </si>
  <si>
    <t>ジェム2個を起動する：あなたは4マナを得る。</t>
  </si>
  <si>
    <t>このクリーチャーがプレインズウォーカーに戦闘ダメージを与えたとき、対戦相手がコントロールする最初のクリーチャーは-1/-1の修整を受け、あなたは接死を持つ1/1の蛇･トークンを1体召喚する。</t>
  </si>
  <si>
    <t>1ターンのカウントダウン付きジェム1個を起動する：あなたは5マナを得る。</t>
  </si>
  <si>
    <t>このクリーチャーが戦場に出ている間、あなたがコントロールする各ミノタウルスは先制攻撃を得る。</t>
  </si>
  <si>
    <t>このクリーチャーが戦場に出ている間、あなたの手札が1枚以下の場合、あなたがコントロールする各ミノタウルスは+6/0の修整を受ける。</t>
  </si>
  <si>
    <t>このクリーチャーが対戦相手に戦闘ダメージを与えたとき、あなたと対戦相手はカードを1枚捨てる。</t>
  </si>
  <si>
    <t>このクリーチャーが戦場に出ている間、あなたがコントロールする各ミノタウルスは先制攻撃を得る。&amp;br;このクリーチャーが戦場に出ている間、あなたの手札が1枚以下の場合、あなたがコントロールする各ミノタウルスは+6/0の修整を受ける。&amp;br;このクリーチャーが対戦相手に戦闘ダメージを与えたとき、あなたと対戦相手はカードを1枚捨てる。</t>
  </si>
  <si>
    <t>あなたのターンの戦闘開始時に、あなたのターン終了時まで、あなたがコントロールする各クリーチャー･トークンは+4/+4の修整を受ける。</t>
  </si>
  <si>
    <t>あなたのターンの戦闘開始時に、あなたのターン終了時まで、あなたがコントロールする各クリーチャー･トークンは+4/+4の修整を受ける。&amp;br;不朽1</t>
  </si>
  <si>
    <t>クリーチャー1体を対象とする。それは+2/+2の修整を受ける。</t>
  </si>
  <si>
    <t>ジェム1個を起動する：あなたは2/2のゾンビ･トークンを1個召喚し、このサポートを破壊する。</t>
  </si>
  <si>
    <t>ジェム1個を起動する：あなたは2/2のゾンビ･トークンを1個召喚し、このサポートを破壊する。&amp;br;あなたのターン開始時に、あなたは2マナを得る。</t>
  </si>
  <si>
    <t>このサポートがボードに出たとき、対戦相手は3点のダメージを受ける。</t>
  </si>
  <si>
    <t>このサポートがボードに出たとき、対戦相手は3点のダメージを受ける。&amp;br;あなたのターン開始時に、あなたは2マナを得る。</t>
  </si>
  <si>
    <t>このサポートがボードに出たとき、あなたの手札の黒の各クリーチャーは3マナを得る。</t>
  </si>
  <si>
    <t>あなたが黒のクリーチャーを引いたとき、そのクリーチャーは3マナを得る。</t>
  </si>
  <si>
    <t>あなたがクリーチャーを唱えたとき、あなたは2点のライフを得て、対戦相手は2点のダメージを受ける。</t>
  </si>
  <si>
    <t>このサポートがボードに出たとき、あなたの手札の黒の各クリーチャーは3マナを得る。&amp;br;あなたが黒のクリーチャーを引いたとき、そのクリーチャーは3マナを得る。&amp;br;あなたがクリーチャーを唱えたとき、あなたは2点のライフを得て、対戦相手は2点のダメージを受ける。</t>
  </si>
  <si>
    <t>このサポートがボードに出たとき、あなたの手札の赤の各クリーチャーは3マナを得る。</t>
  </si>
  <si>
    <t>あなたが赤のクリーチャーを引いたとき、そのクリーチャーは3マナを得る。</t>
  </si>
  <si>
    <t>あなたがクリーチャーを唱えたとき、あなたはカードを1枚捨てて1枚引く。</t>
  </si>
  <si>
    <t>このサポートがボードに出たとき、あなたの手札の赤の各クリーチャーは3マナを得る。&amp;br;あなたが赤のクリーチャーを引いたとき、そのクリーチャーは3マナを得る。&amp;br;あなたがクリーチャーを唱えたとき、あなたはカードを1枚捨てて1枚引く。</t>
  </si>
  <si>
    <t>このサポートがボードに出たとき、あなたの手札の青の各クリーチャーは3マナを得る。</t>
  </si>
  <si>
    <t>あなたが青のクリーチャーを引いたとき、そのクリーチャーは3マナを得る。</t>
  </si>
  <si>
    <t>あなたがクリーチャーを唱えたとき、あなたの次のターン開始時まで、対戦相手がコントロールする無効化されていない最初のクリーチャーを無効化する。</t>
  </si>
  <si>
    <t>このサポートがボードに出たとき、あなたの手札の青の各クリーチャーは3マナを得る。&amp;br;あなたが青のクリーチャーを引いたとき、そのクリーチャーは3マナを得る。&amp;br;あなたがクリーチャーを唱えたとき、あなたの次のターン開始時まで、対戦相手がコントロールする無効化されていない最初のクリーチャーを無効化する。</t>
  </si>
  <si>
    <t>このサポートがボードに出たとき、あなたの手札の白の各クリーチャーは3マナを得る。</t>
  </si>
  <si>
    <t>あなたが白のクリーチャーを引いたとき、そのクリーチャーは3マナを得る。</t>
  </si>
  <si>
    <t>あなたがクリーチャーを唱えたとき、あなたは警戒を持つ1/1の戦士･トークンを1体召喚する。</t>
  </si>
  <si>
    <t>このサポートがボードに出たとき、あなたの手札の白の各クリーチャーは3マナを得る。&amp;br;あなたが白のクリーチャーを引いたとき、そのクリーチャーは3マナを得る。&amp;br;あなたがクリーチャーを唱えたとき、あなたは警戒を持つ1/1の戦士･トークンを1体召喚する。</t>
  </si>
  <si>
    <t>このサポートがボードに出たとき、あなたの手札の緑の各クリーチャーは3マナを得る。</t>
  </si>
  <si>
    <t>あなたが緑のクリーチャーを引いたとき、そのクリーチャーは3マナを得る。</t>
  </si>
  <si>
    <t>あなたがクリーチャーを唱えたとき、あなたのターン終了時まで、あなたがコントロールする最初のクリーチャーは+2/+2の修整を受けるとともにトランプルを得る。</t>
  </si>
  <si>
    <t>このサポートがボードに出たとき、あなたの手札の緑の各クリーチャーは3マナを得る。&amp;br;あなたが緑のクリーチャーを引いたとき、そのクリーチャーは3マナを得る。&amp;br;あなたがクリーチャーを唱えたとき、あなたのターン終了時まで、あなたがコントロールする最初のクリーチャーは+2/+2の修整を受けるとともにトランプルを得る。</t>
  </si>
  <si>
    <t>あなたのターン開始時にジェム2個を赤か黒に変換する。</t>
  </si>
  <si>
    <t>あなたのターン開始時にジェム2個を赤か黒に変換する。&amp;br;サイクリング4</t>
  </si>
  <si>
    <t>あなたのターン開始時にジェム2個を青か黒に変換する。</t>
  </si>
  <si>
    <t>あなたのターン開始時にジェム2個を青か黒に変換する。&amp;br;サイクリング4</t>
  </si>
  <si>
    <t>あなたのターン開始時にジェム2個を白か青に変換する。</t>
  </si>
  <si>
    <t>あなたのターン開始時にジェム2個を白か青に変換する。&amp;br;サイクリング4</t>
  </si>
  <si>
    <t>あなたのターン開始時にジェム2個を白か緑に変換する。</t>
  </si>
  <si>
    <t>あなたのターン開始時にジェム2個を白か緑に変換する。&amp;br;サイクリング4</t>
  </si>
  <si>
    <t>あなたのターン開始時にジェム2個を赤か緑に変換する。</t>
  </si>
  <si>
    <t>あなたのターン開始時にジェム2個を赤か緑に変換する。&amp;br;サイクリング4</t>
  </si>
  <si>
    <t>3ターンのカウントダウン付きジェム1個を起動する：あなたの手札の各カードは3マナを得る。</t>
  </si>
  <si>
    <t>ジェム2個を起動する：カードを1枚引く。そのカードはXマナを得る。Xはこのサポートが持つシールドの数に等しい。</t>
  </si>
  <si>
    <t>神々のピラミッド</t>
  </si>
  <si>
    <t>Pyramid of the Pantheon</t>
  </si>
  <si>
    <t>あなたのターン開始時に、あなたはXマナを得る。Xはこのサポートが持つシールドの数に等しい。</t>
  </si>
  <si>
    <t>AKHM</t>
  </si>
  <si>
    <t>このクリーチャーが死亡したとき、あなたがコントロールしていて破壊された忠臣でない最後の3体のクリーチャーを戦場に戻す。</t>
  </si>
  <si>
    <t>到達&amp;br;このクリーチャーが死亡したとき、あなたがコントロールしていて破壊された忠臣でない最後の3体のクリーチャーを戦場に戻す。</t>
  </si>
  <si>
    <t>戦場に出ている各クリーチャーを追放する。</t>
  </si>
  <si>
    <t>対戦相手がカードを引いたとき、このクリーチャーは+3/+3の修整を受ける。</t>
  </si>
  <si>
    <t>飛行&amp;br;対戦相手がカードを引いたとき、このクリーチャーは+3/+3の修整を受ける。</t>
  </si>
  <si>
    <t>対戦相手は手札の各呪文を捨てる。</t>
  </si>
  <si>
    <t>あなたの手札の最初のカードはいっぱいのマナを得る。</t>
  </si>
  <si>
    <t>クリーチャー1体かプレインズウォーカー1体を対象とする。それは5点のダメージを受ける。ボード上に3個以上の赤ジェムがある場合、2個の赤ジェムを他の色に変換し、この呪文をあなたの手札に戻す。</t>
  </si>
  <si>
    <t>赤ジェム3個を起動する：あなたは1回の入れ替えを得る。</t>
  </si>
  <si>
    <t>クリーチャー1体を対象とし、それを追放する。</t>
  </si>
  <si>
    <t>対戦相手がコントロールする各クリーチャー･トークンと各サポート･トークンを破壊する。</t>
  </si>
  <si>
    <t>このサポートがボード上にある間、いずれかのプレイヤーが次に唱えるカードを破壊し、それの効果は誘発せず、その後、このサポートを破壊する。</t>
  </si>
  <si>
    <t>信念の決闘者</t>
  </si>
  <si>
    <t>Trueheart Duelist</t>
  </si>
  <si>
    <t>ディフェンダー 先制攻撃</t>
  </si>
  <si>
    <t>ディフェンダー 先制攻撃&amp;br;不朽2</t>
  </si>
  <si>
    <t>療治の侍臣</t>
  </si>
  <si>
    <t>Vizier of Remedies</t>
  </si>
  <si>
    <t>このクリーチャーが戦場に出たとき、あなたがコントロールする各クリーチャーは+1/+1の修整を受ける。</t>
  </si>
  <si>
    <t>栄光半ばの修練者</t>
  </si>
  <si>
    <t>Glory-Bound Initiate</t>
  </si>
  <si>
    <t>督励3：このクリーチャーは+3/+2の修整を受けるとともに絆魂を得る。</t>
  </si>
  <si>
    <t>双陽の熾天使</t>
  </si>
  <si>
    <t>Seraph of the Suns</t>
  </si>
  <si>
    <t>このクリーチャーがダメージを受ける場合、代わりにあなたのプレインズウォーカーが6点のダメージを受ける。</t>
  </si>
  <si>
    <t>このクリーチャーではブロックできない。</t>
  </si>
  <si>
    <t>飛行 ダメージ軽減&amp;br;このクリーチャーがダメージを受ける場合、代わりにあなたのプレインズウォーカーが6点のダメージを受ける。&amp;br;このクリーチャーではブロックできない。</t>
  </si>
  <si>
    <t>釣りドレイク</t>
  </si>
  <si>
    <t>Angler Drake</t>
  </si>
  <si>
    <t>このクリーチャーが戦場に出たとき、対戦相手の手札が5枚以下の場合、対戦相手がコントロールするクリーチャー1体を対象とし、それをプレイヤーの手札に戻す。</t>
  </si>
  <si>
    <t>飛行&amp;br;このクリーチャーが戦場に出たとき、対戦相手の手札が5枚以下の場合、対戦相手がコントロールするクリーチャー1体を対象とし、それをプレイヤーの手札に戻す。</t>
  </si>
  <si>
    <t>突風撃</t>
  </si>
  <si>
    <t>Galestrike</t>
  </si>
  <si>
    <t>対戦相手の手札が5枚以下の場合、対戦相手のコントロールするクリーチャー1体を対象とする。それをオーナーの手札に移動し、あなたはカードを1枚引く。</t>
  </si>
  <si>
    <t>驚異への入り口</t>
  </si>
  <si>
    <t>Open into Wonder</t>
  </si>
  <si>
    <t>あなたのターン終了時まで、あなたがコントロールする各クリーチャーは「ブロックされない｣と「このクリーチャーがダメージを与えたとき、あなたはカードを1枚引く。」を得る。</t>
  </si>
  <si>
    <t>謎めいた海蛇</t>
  </si>
  <si>
    <t>Cryptic Serpent</t>
  </si>
  <si>
    <t>あなたが呪文を唱えたとき、このクリーチャーは1マナを得る。</t>
  </si>
  <si>
    <t>明日からの引き寄せ</t>
  </si>
  <si>
    <t>Pull from Tomorrow</t>
  </si>
  <si>
    <t>あなたはカードを1枚捨てて5枚引く。</t>
  </si>
  <si>
    <t>予言により</t>
  </si>
  <si>
    <t>As Foretold</t>
  </si>
  <si>
    <t>あなたのターン開始時に、あなたはXマナを得る。Xはあなたがコントロールするサポートの総数に等しい。</t>
  </si>
  <si>
    <t>悪意のアムムト</t>
  </si>
  <si>
    <t>Baleful Ammit</t>
  </si>
  <si>
    <t>絆魂&amp;br;このクリーチャーが戦場に出たとき、あなたがコントロールする他の最初のクリーチャーは-1/-1の修整を受ける。</t>
  </si>
  <si>
    <t>不気味な徘徊者</t>
  </si>
  <si>
    <t>Grim Strider</t>
  </si>
  <si>
    <t>このクリーチャーが戦場に出たとき、このクリーチャーは-X/-Xの修整を受ける。Xはあなたの手札のカードの枚数に等しい。</t>
  </si>
  <si>
    <t>没収</t>
  </si>
  <si>
    <t>Dispossess</t>
  </si>
  <si>
    <t>対戦相手のライブラリーの最初の2個のサポートを追放する。</t>
  </si>
  <si>
    <t>リリアナの支配</t>
  </si>
  <si>
    <t>Liliana's Mastery</t>
  </si>
  <si>
    <t>このサポートがボード上にある間、あなたがコントロールする各ゾンビは+2/+2の修整を受ける。</t>
  </si>
  <si>
    <t>このサポートがボード上に出たとき、2/2のゾンビ･トークンを3体召喚する。</t>
  </si>
  <si>
    <t>このサポートがボード上にある間、あなたがコントロールする各ゾンビは+2/+2の修整を受ける。&amp;br;このサポートがボード上に出たとき、2/2のゾンビ･トークンを3体召喚する。</t>
  </si>
  <si>
    <t>血怒りの喧嘩屋</t>
  </si>
  <si>
    <t>Bloodrage Brawler</t>
  </si>
  <si>
    <t>このクリーチャーが戦場に出たとき、あなたがカードを1枚捨てる。</t>
  </si>
  <si>
    <t>戦炎の投槍手</t>
  </si>
  <si>
    <t>Warfire Javelineer</t>
  </si>
  <si>
    <t>このクリーチャーが戦場に出たとき、対戦相手がコントロールするクリーチャー1体を対象とする。それはX点のダメージを受ける。Xはあなたの墓地にある呪文の総数に等しい。</t>
  </si>
  <si>
    <t>力ずく</t>
  </si>
  <si>
    <t>By Force</t>
  </si>
  <si>
    <t>対戦相手がコントロールするサポートを3個破壊する。</t>
  </si>
  <si>
    <t>過酷な指導者</t>
  </si>
  <si>
    <t>Harsh Mentor</t>
  </si>
  <si>
    <t>対戦相手がカードを唱えたとき、対戦相手は3点のダメージを受ける。</t>
  </si>
  <si>
    <t>損魂魔道士</t>
  </si>
  <si>
    <t>Soul-Scar Mage</t>
  </si>
  <si>
    <t>あなたが呪文を唱えたとき、あなたのターン終了時まで、このクリーチャーは+2/+2の修整を受ける。対戦相手がコントロールする最初のクリーチャーは-1/-1の修整を受ける。</t>
  </si>
  <si>
    <t>横断地のクロコダイル</t>
  </si>
  <si>
    <t>Crocodile of the Crossing</t>
  </si>
  <si>
    <t>速攻&amp;br;このクリーチャーが戦場に出たとき、あなたがコントロールする他の最初のクリーチャーは-1/-1の修整を受ける。</t>
  </si>
  <si>
    <t>好戦的な巨口</t>
  </si>
  <si>
    <t>Defiant Greatmaw</t>
  </si>
  <si>
    <t>カバ</t>
  </si>
  <si>
    <t>第六感</t>
  </si>
  <si>
    <t>Sixth Sense</t>
  </si>
  <si>
    <t>あなたがコントロールするクリーチャー1体を対象とする。それは「このクリーチャーが戦闘ダメージを与えたとき、これのオーナーはカードを1枚引く。」を得る。</t>
  </si>
  <si>
    <t>刻み角</t>
  </si>
  <si>
    <t>Manglehorn</t>
  </si>
  <si>
    <t>あなたのターン開始時に、対戦相手がコントロールするサポート1個は1シールドを失う。</t>
  </si>
  <si>
    <t>このクリーチャーが戦場に出たとき、対戦相手がコントロールするサポートジェムを1個破壊する。&amp;br;あなたのターン開始時に、対戦相手がコントロールするサポート1個は1シールドを失う。</t>
  </si>
  <si>
    <t>収穫期</t>
  </si>
  <si>
    <t>Harvest Season</t>
  </si>
  <si>
    <t>ジェムX個を緑ジェムに変換する。Xはあなたがコントロールするクリーチャーの総数の4倍に等しい。</t>
  </si>
  <si>
    <t>無慈悲な投槍手</t>
  </si>
  <si>
    <t>Merciless Javelineer</t>
  </si>
  <si>
    <t>ジェム3個を起動する：対戦相手がコントロールする、ディフェンダーか到達か警戒を持つ最初のクリーチャーは-1/-1の修整を受ける。あなたのターン終了時まで、それはブロックできない。</t>
  </si>
  <si>
    <t>名誉ある門長</t>
  </si>
  <si>
    <t>Honored Crop-Captain</t>
  </si>
  <si>
    <t>このクリーチャーが攻撃したとき、あなたのターン終了時まであなたの他の各クリーチャーは+2/0の修整を受ける。</t>
  </si>
  <si>
    <t>ディフェンダー&amp;br;このクリーチャーが攻撃したとき、あなたのターン終了時まであなたの他の各クリーチャーは+2/0の修整を受ける。</t>
  </si>
  <si>
    <t>造反の代弁者、サムト</t>
  </si>
  <si>
    <t>Samut, Voice of Dissent</t>
  </si>
  <si>
    <t>ジェム2個を起動する：ターン終了時まで、あなたがコントロールする他の最初のクリーチャーは二段攻撃を得る。</t>
  </si>
  <si>
    <t>このクリーチャーが戦場に出ている間、あなたがコントロールする各クリーチャーは速攻を得る。</t>
  </si>
  <si>
    <t>二段攻撃&amp;br;ジェム2個を起動する：ターン終了時まで、あなたがコントロールする他の最初のクリーチャーは二段攻撃を得る。&amp;br;このクリーチャーが戦場に出ている間、あなたがコントロールする各クリーチャーは速攻を得る。</t>
  </si>
  <si>
    <t>王神の玉座</t>
  </si>
  <si>
    <t>Throne of the God-Pharaoh</t>
  </si>
  <si>
    <t>あなたがコントロールするクリーチャーが攻撃したとき、対戦相手はX点のダメージを受ける。Xはあなたがコントロールするクリーチャーの総数の2倍に等しい。</t>
  </si>
  <si>
    <t>《[[</t>
  </si>
  <si>
    <t>《[[</t>
    <phoneticPr fontId="1"/>
  </si>
  <si>
    <t>]]》</t>
  </si>
  <si>
    <t>**</t>
    <phoneticPr fontId="1"/>
  </si>
  <si>
    <t>P</t>
    <phoneticPr fontId="1"/>
  </si>
  <si>
    <t>T</t>
    <phoneticPr fontId="1"/>
  </si>
  <si>
    <t>ディフェンダー</t>
    <phoneticPr fontId="1"/>
  </si>
  <si>
    <t>マジック:オリジン</t>
    <phoneticPr fontId="1"/>
  </si>
  <si>
    <t>**戦乱のゼンディカーブロック</t>
    <rPh sb="2" eb="4">
      <t>センラン</t>
    </rPh>
    <phoneticPr fontId="1"/>
  </si>
  <si>
    <t>**イニストラードを覆う影ブロック</t>
    <rPh sb="10" eb="11">
      <t>オオ</t>
    </rPh>
    <rPh sb="12" eb="13">
      <t>カゲ</t>
    </rPh>
    <phoneticPr fontId="1"/>
  </si>
  <si>
    <t>**カラデシュブロック</t>
  </si>
  <si>
    <t>**カラデシュブロック</t>
    <phoneticPr fontId="1"/>
  </si>
  <si>
    <t>**アモンケットブロック</t>
  </si>
  <si>
    <t>**アモンケットブロック</t>
    <phoneticPr fontId="1"/>
  </si>
  <si>
    <t>到達</t>
    <rPh sb="0" eb="2">
      <t>トウタツ</t>
    </rPh>
    <phoneticPr fontId="1"/>
  </si>
  <si>
    <t>このクリーチャーがこの形態に変身したとき、対戦相手がコントロールするディフェンダーか到達を持つ最初のクリーチャーを破壊する。&amp;br;あなたのターン開始時に対戦相手がディフェンダーか到達を持つクリーチャーをコントロールしている場合、このクリーチャーは変身する。</t>
    <phoneticPr fontId="1"/>
  </si>
  <si>
    <t>飛行 &amp;br;黒ジェム3個を起動する：あなたの次のターン開始時まで、異臭のインプは接死と到達を得る。</t>
    <phoneticPr fontId="1"/>
  </si>
  <si>
    <t>LEFT:60</t>
    <phoneticPr fontId="1"/>
  </si>
  <si>
    <t>LEFT:250</t>
    <phoneticPr fontId="1"/>
  </si>
  <si>
    <t>警戒</t>
    <rPh sb="0" eb="2">
      <t>ケイカイ</t>
    </rPh>
    <phoneticPr fontId="1"/>
  </si>
  <si>
    <t>クリーチャー1体を対象とする。それは+2/+2の修正を受けるとともに警戒を得る。</t>
    <phoneticPr fontId="1"/>
  </si>
  <si>
    <t>*警戒を持つクリーチャー・トークンを召喚するカード</t>
    <rPh sb="1" eb="3">
      <t>ケイカイ</t>
    </rPh>
    <rPh sb="4" eb="5">
      <t>モ</t>
    </rPh>
    <rPh sb="18" eb="20">
      <t>ショウカン</t>
    </rPh>
    <phoneticPr fontId="1"/>
  </si>
  <si>
    <t>*警戒与える呪文やサポート</t>
    <rPh sb="1" eb="3">
      <t>ケイカイ</t>
    </rPh>
    <rPh sb="3" eb="4">
      <t>アタ</t>
    </rPh>
    <rPh sb="6" eb="8">
      <t>ジュモン</t>
    </rPh>
    <phoneticPr fontId="1"/>
  </si>
  <si>
    <t>飛行 警戒&amp;br;あなたと、あなたがコントロールする各人間は呪禁を得る。&amp;br;ジェム5個を起動する：1/1の白の人間･兵士･トークンを1体召喚する。</t>
    <rPh sb="26" eb="27">
      <t>カク</t>
    </rPh>
    <phoneticPr fontId="1"/>
  </si>
  <si>
    <t>*能力によって警戒を得るまたは与えるクリーチャー</t>
    <rPh sb="1" eb="3">
      <t>ノウリョク</t>
    </rPh>
    <rPh sb="7" eb="9">
      <t>ケイカイ</t>
    </rPh>
    <rPh sb="10" eb="11">
      <t>エ</t>
    </rPh>
    <rPh sb="15" eb="16">
      <t>アタ</t>
    </rPh>
    <phoneticPr fontId="1"/>
  </si>
  <si>
    <t>結集：ターン終了時まで</t>
  </si>
  <si>
    <t>攻撃時：同盟者が3体ならターン終了時まで</t>
    <rPh sb="0" eb="2">
      <t>コウゲキ</t>
    </rPh>
    <rPh sb="2" eb="3">
      <t>ジ</t>
    </rPh>
    <rPh sb="4" eb="7">
      <t>ドウメイシャ</t>
    </rPh>
    <rPh sb="9" eb="10">
      <t>タイ</t>
    </rPh>
    <rPh sb="15" eb="18">
      <t>シュウリョウジ</t>
    </rPh>
    <phoneticPr fontId="1"/>
  </si>
  <si>
    <t>各クリーチャー&amp;br;</t>
    <rPh sb="0" eb="1">
      <t>カク</t>
    </rPh>
    <phoneticPr fontId="1"/>
  </si>
  <si>
    <t>自分のみ&amp;br;</t>
    <rPh sb="0" eb="2">
      <t>ジブン</t>
    </rPh>
    <phoneticPr fontId="1"/>
  </si>
  <si>
    <t>各人間&amp;br;</t>
    <rPh sb="0" eb="1">
      <t>カク</t>
    </rPh>
    <rPh sb="1" eb="3">
      <t>ニンゲン</t>
    </rPh>
    <phoneticPr fontId="1"/>
  </si>
  <si>
    <t>このカードがいる間</t>
    <rPh sb="8" eb="9">
      <t>アイダ</t>
    </rPh>
    <phoneticPr fontId="1"/>
  </si>
  <si>
    <t>永続</t>
    <rPh sb="0" eb="2">
      <t>エイゾク</t>
    </rPh>
    <phoneticPr fontId="1"/>
  </si>
  <si>
    <t>各エルドラージ&amp;br;</t>
    <rPh sb="0" eb="1">
      <t>カク</t>
    </rPh>
    <phoneticPr fontId="1"/>
  </si>
  <si>
    <t>次ターンまで</t>
    <rPh sb="0" eb="1">
      <t>ジ</t>
    </rPh>
    <phoneticPr fontId="1"/>
  </si>
  <si>
    <t>自分のみ&amp;br;</t>
    <phoneticPr fontId="1"/>
  </si>
  <si>
    <t>白ジェム3マッチ：次ターンまで</t>
    <rPh sb="0" eb="1">
      <t>シロ</t>
    </rPh>
    <rPh sb="9" eb="10">
      <t>ジ</t>
    </rPh>
    <phoneticPr fontId="1"/>
  </si>
  <si>
    <t>超過2：次ターンまで</t>
    <rPh sb="0" eb="2">
      <t>チョウカ</t>
    </rPh>
    <rPh sb="4" eb="5">
      <t>ジ</t>
    </rPh>
    <phoneticPr fontId="1"/>
  </si>
  <si>
    <t>各トークン&amp;br;</t>
    <rPh sb="0" eb="1">
      <t>カク</t>
    </rPh>
    <phoneticPr fontId="1"/>
  </si>
  <si>
    <t>督励2：次ターンまで</t>
    <rPh sb="0" eb="2">
      <t>トクレイ</t>
    </rPh>
    <rPh sb="4" eb="5">
      <t>ジ</t>
    </rPh>
    <phoneticPr fontId="1"/>
  </si>
  <si>
    <t>Kytheon's Tactics</t>
    <phoneticPr fontId="1"/>
  </si>
  <si>
    <t>魔巧時：次ターンまで</t>
    <rPh sb="0" eb="1">
      <t>マ</t>
    </rPh>
    <rPh sb="1" eb="2">
      <t>コウ</t>
    </rPh>
    <rPh sb="2" eb="3">
      <t>ジ</t>
    </rPh>
    <rPh sb="4" eb="5">
      <t>ツギ</t>
    </rPh>
    <phoneticPr fontId="1"/>
  </si>
  <si>
    <t>各クリーチャー</t>
    <rPh sb="0" eb="1">
      <t>カク</t>
    </rPh>
    <phoneticPr fontId="1"/>
  </si>
  <si>
    <t>最初のクリーチャー</t>
    <rPh sb="0" eb="2">
      <t>サイショ</t>
    </rPh>
    <phoneticPr fontId="1"/>
  </si>
  <si>
    <t>サポートがある限り</t>
    <rPh sb="7" eb="8">
      <t>カギ</t>
    </rPh>
    <phoneticPr fontId="1"/>
  </si>
  <si>
    <t>CIP：次ターンまで</t>
    <rPh sb="4" eb="5">
      <t>ツギ</t>
    </rPh>
    <phoneticPr fontId="1"/>
  </si>
  <si>
    <t>各クリーチャー(非トークン)</t>
    <rPh sb="0" eb="1">
      <t>カク</t>
    </rPh>
    <rPh sb="8" eb="9">
      <t>ヒ</t>
    </rPh>
    <phoneticPr fontId="1"/>
  </si>
  <si>
    <t>対象1体</t>
    <rPh sb="0" eb="2">
      <t>タイショウ</t>
    </rPh>
    <rPh sb="3" eb="4">
      <t>タイ</t>
    </rPh>
    <phoneticPr fontId="1"/>
  </si>
  <si>
    <t>LEFT:300</t>
  </si>
  <si>
    <t>LEFT:300</t>
    <phoneticPr fontId="1"/>
  </si>
  <si>
    <t>カード種</t>
    <rPh sb="3" eb="4">
      <t>シュ</t>
    </rPh>
    <phoneticPr fontId="1"/>
  </si>
  <si>
    <t>LEFT:70</t>
  </si>
  <si>
    <t>LEFT:70</t>
    <phoneticPr fontId="1"/>
  </si>
  <si>
    <t>・素で警戒を持つトークンを召喚するもののみ(シガルダのように人間トークンを出した結果警戒を持つのは除外)</t>
    <rPh sb="1" eb="2">
      <t>ス</t>
    </rPh>
    <rPh sb="3" eb="5">
      <t>ケイカイ</t>
    </rPh>
    <rPh sb="6" eb="7">
      <t>モ</t>
    </rPh>
    <rPh sb="13" eb="15">
      <t>ショウカン</t>
    </rPh>
    <rPh sb="30" eb="32">
      <t>ニンゲン</t>
    </rPh>
    <rPh sb="37" eb="38">
      <t>ダ</t>
    </rPh>
    <rPh sb="40" eb="42">
      <t>ケッカ</t>
    </rPh>
    <rPh sb="42" eb="44">
      <t>ケイカイ</t>
    </rPh>
    <rPh sb="45" eb="46">
      <t>モ</t>
    </rPh>
    <rPh sb="49" eb="51">
      <t>ジョガイ</t>
    </rPh>
    <phoneticPr fontId="1"/>
  </si>
  <si>
    <t>&amp;br;</t>
    <phoneticPr fontId="1"/>
  </si>
  <si>
    <t>詠唱時：&amp;br;人間・騎士2/2を4体</t>
    <rPh sb="0" eb="2">
      <t>エイショウ</t>
    </rPh>
    <rPh sb="2" eb="3">
      <t>ジ</t>
    </rPh>
    <rPh sb="8" eb="10">
      <t>ニンゲン</t>
    </rPh>
    <rPh sb="11" eb="13">
      <t>キシ</t>
    </rPh>
    <rPh sb="18" eb="19">
      <t>タイ</t>
    </rPh>
    <phoneticPr fontId="1"/>
  </si>
  <si>
    <t>CIP：&amp;br;人間・騎士2/2を1体</t>
    <rPh sb="8" eb="10">
      <t>ニンゲン</t>
    </rPh>
    <rPh sb="11" eb="13">
      <t>キシ</t>
    </rPh>
    <rPh sb="18" eb="19">
      <t>タイ</t>
    </rPh>
    <phoneticPr fontId="1"/>
  </si>
  <si>
    <t>起動：&amp;br;人間・戦士1/1</t>
    <rPh sb="0" eb="2">
      <t>キドウ</t>
    </rPh>
    <rPh sb="7" eb="9">
      <t>ニンゲン</t>
    </rPh>
    <rPh sb="10" eb="12">
      <t>センシ</t>
    </rPh>
    <phoneticPr fontId="1"/>
  </si>
  <si>
    <t>CIP：&amp;br;人間・戦士1/1</t>
    <rPh sb="8" eb="10">
      <t>ニンゲン</t>
    </rPh>
    <rPh sb="11" eb="13">
      <t>センシ</t>
    </rPh>
    <phoneticPr fontId="1"/>
  </si>
  <si>
    <t>クリーチャー詠唱時：&amp;br;人間・戦士1/1</t>
    <rPh sb="6" eb="8">
      <t>エイショウ</t>
    </rPh>
    <rPh sb="8" eb="9">
      <t>ジ</t>
    </rPh>
    <rPh sb="14" eb="16">
      <t>ニンゲン</t>
    </rPh>
    <rPh sb="17" eb="19">
      <t>センシ</t>
    </rPh>
    <phoneticPr fontId="1"/>
  </si>
  <si>
    <t/>
  </si>
  <si>
    <t>得る</t>
  </si>
  <si>
    <t>召喚</t>
  </si>
  <si>
    <t>与える</t>
  </si>
  <si>
    <t>繰り返しつくしたもの&gt;完成態の講師</t>
  </si>
  <si>
    <t>逸脱した研究者</t>
    <phoneticPr fontId="1"/>
  </si>
  <si>
    <t>完成態&gt;逸脱した研究者</t>
    <phoneticPr fontId="1"/>
  </si>
  <si>
    <t>夜陰の後継者&gt;ファルケンラスの後継者</t>
    <phoneticPr fontId="1"/>
  </si>
  <si>
    <t>不敬の皇子、オーメンダール&gt;ウェストヴェイルの修道院</t>
    <phoneticPr fontId="1"/>
  </si>
  <si>
    <t>石翼の反目者&gt;スレイベンのガーゴイル</t>
    <phoneticPr fontId="1"/>
  </si>
  <si>
    <t>大天使アヴァシン</t>
    <phoneticPr fontId="1"/>
  </si>
  <si>
    <t>浄化の天使、アヴァシン&gt;大天使アヴァシン</t>
    <phoneticPr fontId="1"/>
  </si>
  <si>
    <t>消えゆく光、ブルーナ</t>
    <phoneticPr fontId="1"/>
  </si>
  <si>
    <t>悪夢の声、ブリセラ&gt;消えゆく光、ブルーナ</t>
    <phoneticPr fontId="1"/>
  </si>
  <si>
    <t>ヴォルダーレンの下層民</t>
    <phoneticPr fontId="1"/>
  </si>
  <si>
    <t>血統の撤廃者&gt;ヴォルダーレンの下層民</t>
    <phoneticPr fontId="1"/>
  </si>
  <si>
    <t>ディフェンダー &amp;br;あなたがライフを得たとき、あなたのターン終了時まで、このクリーチャーは飛行を得る。</t>
    <phoneticPr fontId="1"/>
  </si>
  <si>
    <t>土地クリーチャー</t>
    <rPh sb="0" eb="2">
      <t>トチ</t>
    </rPh>
    <phoneticPr fontId="1"/>
  </si>
  <si>
    <t>自分のみ</t>
    <rPh sb="0" eb="2">
      <t>ジブン</t>
    </rPh>
    <phoneticPr fontId="1"/>
  </si>
  <si>
    <t>各クリーチャー</t>
    <rPh sb="0" eb="1">
      <t>カク</t>
    </rPh>
    <phoneticPr fontId="1"/>
  </si>
  <si>
    <t>後続のクリーチャー</t>
    <rPh sb="0" eb="2">
      <t>コウゾク</t>
    </rPh>
    <phoneticPr fontId="1"/>
  </si>
  <si>
    <t>最初の非飛行クリーチャー</t>
    <rPh sb="0" eb="2">
      <t>サイショ</t>
    </rPh>
    <rPh sb="3" eb="4">
      <t>ヒ</t>
    </rPh>
    <rPh sb="4" eb="6">
      <t>ヒコウ</t>
    </rPh>
    <phoneticPr fontId="1"/>
  </si>
  <si>
    <t>手札の各機体</t>
    <rPh sb="0" eb="2">
      <t>テフダ</t>
    </rPh>
    <rPh sb="3" eb="6">
      <t>カクキタイ</t>
    </rPh>
    <phoneticPr fontId="1"/>
  </si>
  <si>
    <t>各トークン</t>
    <rPh sb="0" eb="1">
      <t>カク</t>
    </rPh>
    <phoneticPr fontId="1"/>
  </si>
  <si>
    <t>非トークン</t>
    <rPh sb="0" eb="1">
      <t>ヒ</t>
    </rPh>
    <phoneticPr fontId="1"/>
  </si>
  <si>
    <t>最初のクリーチャー</t>
    <rPh sb="0" eb="2">
      <t>サイショ</t>
    </rPh>
    <phoneticPr fontId="1"/>
  </si>
  <si>
    <t>回復：ターン終了時まで</t>
    <rPh sb="0" eb="2">
      <t>カイフク</t>
    </rPh>
    <rPh sb="6" eb="8">
      <t>シュウリョウ</t>
    </rPh>
    <rPh sb="8" eb="9">
      <t>ジ</t>
    </rPh>
    <phoneticPr fontId="1"/>
  </si>
  <si>
    <t>昂揚中</t>
    <rPh sb="0" eb="2">
      <t>コウヨウ</t>
    </rPh>
    <rPh sb="2" eb="3">
      <t>チュウ</t>
    </rPh>
    <phoneticPr fontId="1"/>
  </si>
  <si>
    <t>自戦闘開始時：ターン終了時まで</t>
    <rPh sb="0" eb="1">
      <t>ジ</t>
    </rPh>
    <rPh sb="1" eb="3">
      <t>セントウ</t>
    </rPh>
    <rPh sb="3" eb="5">
      <t>カイシ</t>
    </rPh>
    <rPh sb="5" eb="6">
      <t>ジ</t>
    </rPh>
    <rPh sb="10" eb="13">
      <t>シュウリョウジ</t>
    </rPh>
    <phoneticPr fontId="1"/>
  </si>
  <si>
    <t>このカードがいる間/上陸時：ターン終了時まで</t>
    <rPh sb="8" eb="9">
      <t>アイダ</t>
    </rPh>
    <rPh sb="10" eb="12">
      <t>ジョウリク</t>
    </rPh>
    <rPh sb="12" eb="13">
      <t>ジ</t>
    </rPh>
    <rPh sb="17" eb="20">
      <t>シュウリョウジ</t>
    </rPh>
    <phoneticPr fontId="1"/>
  </si>
  <si>
    <t>永続</t>
    <rPh sb="0" eb="2">
      <t>エイゾク</t>
    </rPh>
    <phoneticPr fontId="1"/>
  </si>
  <si>
    <t>手札を捨てる：永続</t>
    <rPh sb="0" eb="2">
      <t>テフダ</t>
    </rPh>
    <rPh sb="3" eb="4">
      <t>ス</t>
    </rPh>
    <rPh sb="7" eb="9">
      <t>エイゾク</t>
    </rPh>
    <phoneticPr fontId="1"/>
  </si>
  <si>
    <t>超過1：ターン終了時まで</t>
    <rPh sb="0" eb="2">
      <t>チョウカ</t>
    </rPh>
    <rPh sb="7" eb="10">
      <t>シュウリョウジ</t>
    </rPh>
    <phoneticPr fontId="1"/>
  </si>
  <si>
    <t>サポートCIP：ターン終了時まで</t>
    <rPh sb="11" eb="14">
      <t>シュウリョウジ</t>
    </rPh>
    <phoneticPr fontId="1"/>
  </si>
  <si>
    <t>青3マッチ：次ターンまで</t>
    <rPh sb="0" eb="1">
      <t>アオ</t>
    </rPh>
    <rPh sb="6" eb="7">
      <t>ジ</t>
    </rPh>
    <phoneticPr fontId="1"/>
  </si>
  <si>
    <t>CIP：永続</t>
    <rPh sb="4" eb="6">
      <t>エイゾク</t>
    </rPh>
    <phoneticPr fontId="1"/>
  </si>
  <si>
    <t>督励2：ターン終了時まで</t>
    <rPh sb="0" eb="2">
      <t>トクレイ</t>
    </rPh>
    <rPh sb="7" eb="10">
      <t>シュウリョウジ</t>
    </rPh>
    <phoneticPr fontId="1"/>
  </si>
  <si>
    <t>サイクリング時：ターン終了時まで</t>
    <rPh sb="6" eb="7">
      <t>ジ</t>
    </rPh>
    <rPh sb="11" eb="14">
      <t>シュウリョウジ</t>
    </rPh>
    <phoneticPr fontId="1"/>
  </si>
  <si>
    <t>次ターンまで</t>
    <rPh sb="0" eb="1">
      <t>ジ</t>
    </rPh>
    <phoneticPr fontId="1"/>
  </si>
  <si>
    <t>CIP</t>
    <phoneticPr fontId="1"/>
  </si>
  <si>
    <t>飛行機械1/1</t>
    <rPh sb="0" eb="2">
      <t>ヒコウ</t>
    </rPh>
    <rPh sb="2" eb="4">
      <t>キカイ</t>
    </rPh>
    <phoneticPr fontId="1"/>
  </si>
  <si>
    <t>飛行機械1/1を2体</t>
    <rPh sb="0" eb="2">
      <t>ヒコウ</t>
    </rPh>
    <rPh sb="2" eb="4">
      <t>キカイ</t>
    </rPh>
    <rPh sb="9" eb="10">
      <t>タイ</t>
    </rPh>
    <phoneticPr fontId="1"/>
  </si>
  <si>
    <t>デーモン5/5</t>
    <phoneticPr fontId="1"/>
  </si>
  <si>
    <t>飛行機械1/1を4体</t>
    <rPh sb="0" eb="2">
      <t>ヒコウ</t>
    </rPh>
    <rPh sb="2" eb="4">
      <t>キカイ</t>
    </rPh>
    <rPh sb="9" eb="10">
      <t>タイ</t>
    </rPh>
    <phoneticPr fontId="1"/>
  </si>
  <si>
    <t>ドラゴン5/5</t>
    <phoneticPr fontId="1"/>
  </si>
  <si>
    <t>天使4/4</t>
    <rPh sb="0" eb="2">
      <t>テンシ</t>
    </rPh>
    <phoneticPr fontId="1"/>
  </si>
  <si>
    <t>スピリット1/1</t>
    <phoneticPr fontId="1"/>
  </si>
  <si>
    <t>スピリット1/1を2体</t>
    <rPh sb="10" eb="11">
      <t>タイ</t>
    </rPh>
    <phoneticPr fontId="1"/>
  </si>
  <si>
    <t>天使4/4を2体</t>
    <rPh sb="0" eb="2">
      <t>テンシ</t>
    </rPh>
    <rPh sb="7" eb="8">
      <t>タイ</t>
    </rPh>
    <phoneticPr fontId="1"/>
  </si>
  <si>
    <t>飛行機械1/1を6体</t>
    <rPh sb="0" eb="2">
      <t>ヒコウ</t>
    </rPh>
    <rPh sb="2" eb="4">
      <t>キカイ</t>
    </rPh>
    <rPh sb="9" eb="10">
      <t>タイ</t>
    </rPh>
    <phoneticPr fontId="1"/>
  </si>
  <si>
    <t>ドレイク2/2を2体</t>
    <rPh sb="9" eb="10">
      <t>タイ</t>
    </rPh>
    <phoneticPr fontId="1"/>
  </si>
  <si>
    <t>任意3マッチ</t>
    <rPh sb="0" eb="2">
      <t>ニンイ</t>
    </rPh>
    <phoneticPr fontId="1"/>
  </si>
  <si>
    <t>自ターン開始時魔巧時</t>
    <rPh sb="0" eb="1">
      <t>ジ</t>
    </rPh>
    <rPh sb="4" eb="6">
      <t>カイシ</t>
    </rPh>
    <rPh sb="6" eb="7">
      <t>ジ</t>
    </rPh>
    <rPh sb="7" eb="8">
      <t>マ</t>
    </rPh>
    <rPh sb="8" eb="9">
      <t>コウ</t>
    </rPh>
    <rPh sb="9" eb="10">
      <t>ジ</t>
    </rPh>
    <phoneticPr fontId="1"/>
  </si>
  <si>
    <t>CIP時敵軍3体なら</t>
    <rPh sb="3" eb="4">
      <t>ジ</t>
    </rPh>
    <rPh sb="4" eb="6">
      <t>テキグン</t>
    </rPh>
    <rPh sb="7" eb="8">
      <t>タイ</t>
    </rPh>
    <phoneticPr fontId="1"/>
  </si>
  <si>
    <t>死亡誘発</t>
    <rPh sb="0" eb="2">
      <t>シボウ</t>
    </rPh>
    <rPh sb="2" eb="4">
      <t>ユウハツ</t>
    </rPh>
    <phoneticPr fontId="1"/>
  </si>
  <si>
    <t>CIP時自スピリット死亡なら</t>
    <rPh sb="3" eb="4">
      <t>ジ</t>
    </rPh>
    <rPh sb="4" eb="5">
      <t>ジ</t>
    </rPh>
    <rPh sb="10" eb="12">
      <t>シボウ</t>
    </rPh>
    <phoneticPr fontId="1"/>
  </si>
  <si>
    <t>起動</t>
    <rPh sb="0" eb="2">
      <t>キドウ</t>
    </rPh>
    <phoneticPr fontId="1"/>
  </si>
  <si>
    <t>CIP</t>
    <phoneticPr fontId="1"/>
  </si>
  <si>
    <t>超過2</t>
    <rPh sb="0" eb="2">
      <t>チョウカ</t>
    </rPh>
    <phoneticPr fontId="1"/>
  </si>
  <si>
    <t>サポート破壊誘発</t>
    <rPh sb="4" eb="6">
      <t>ハカイ</t>
    </rPh>
    <rPh sb="6" eb="8">
      <t>ユウハツ</t>
    </rPh>
    <phoneticPr fontId="1"/>
  </si>
  <si>
    <t>詠唱時</t>
    <rPh sb="0" eb="2">
      <t>エイショウ</t>
    </rPh>
    <rPh sb="2" eb="3">
      <t>ジ</t>
    </rPh>
    <phoneticPr fontId="1"/>
  </si>
  <si>
    <t>昂揚時</t>
    <rPh sb="0" eb="2">
      <t>コウヨウ</t>
    </rPh>
    <rPh sb="2" eb="3">
      <t>ジ</t>
    </rPh>
    <phoneticPr fontId="1"/>
  </si>
  <si>
    <t>他のサポート詠唱時</t>
    <rPh sb="0" eb="1">
      <t>タ</t>
    </rPh>
    <rPh sb="6" eb="8">
      <t>エイショウ</t>
    </rPh>
    <rPh sb="8" eb="9">
      <t>ジ</t>
    </rPh>
    <phoneticPr fontId="1"/>
  </si>
  <si>
    <t>ターン開始時他のサポートがあれば</t>
    <rPh sb="3" eb="5">
      <t>カイシ</t>
    </rPh>
    <rPh sb="5" eb="6">
      <t>ジ</t>
    </rPh>
    <rPh sb="6" eb="7">
      <t>タ</t>
    </rPh>
    <phoneticPr fontId="1"/>
  </si>
  <si>
    <t>このカード破壊誘発</t>
    <rPh sb="5" eb="7">
      <t>ハカイ</t>
    </rPh>
    <rPh sb="7" eb="9">
      <t>ユウハツ</t>
    </rPh>
    <phoneticPr fontId="1"/>
  </si>
  <si>
    <t>最初のクリーチャーが人間時の死亡誘発</t>
    <rPh sb="0" eb="2">
      <t>サイショ</t>
    </rPh>
    <rPh sb="10" eb="12">
      <t>ニンゲン</t>
    </rPh>
    <rPh sb="12" eb="13">
      <t>ジ</t>
    </rPh>
    <rPh sb="14" eb="16">
      <t>シボウ</t>
    </rPh>
    <rPh sb="16" eb="18">
      <t>ユウハツ</t>
    </rPh>
    <phoneticPr fontId="1"/>
  </si>
  <si>
    <t>呪文詠唱時</t>
    <rPh sb="0" eb="2">
      <t>ジュモン</t>
    </rPh>
    <rPh sb="2" eb="4">
      <t>エイショウ</t>
    </rPh>
    <rPh sb="4" eb="5">
      <t>ジ</t>
    </rPh>
    <phoneticPr fontId="1"/>
  </si>
  <si>
    <t>サイクリング誘発</t>
    <rPh sb="6" eb="8">
      <t>ユウハツ</t>
    </rPh>
    <phoneticPr fontId="1"/>
  </si>
  <si>
    <t>LEFT:250</t>
    <phoneticPr fontId="1"/>
  </si>
  <si>
    <t>能力</t>
    <rPh sb="0" eb="2">
      <t>ノウリョク</t>
    </rPh>
    <phoneticPr fontId="1"/>
  </si>
  <si>
    <t>LEFT:300</t>
    <phoneticPr fontId="1"/>
  </si>
  <si>
    <t>*飛行を持つトークンを召喚するカード</t>
    <rPh sb="1" eb="3">
      <t>ヒコウ</t>
    </rPh>
    <rPh sb="4" eb="5">
      <t>モ</t>
    </rPh>
    <rPh sb="11" eb="13">
      <t>ショウカン</t>
    </rPh>
    <phoneticPr fontId="1"/>
  </si>
  <si>
    <t>繰り返しつくしたもの&gt;完成態の講師</t>
    <phoneticPr fontId="1"/>
  </si>
  <si>
    <t>・素で飛行を持つトークンを召喚するもののみ([[繰り返しつくしたもの&gt;完成態の講師]]のようにトークンを出した結果飛行を持つのは除外)</t>
    <rPh sb="1" eb="2">
      <t>ス</t>
    </rPh>
    <rPh sb="3" eb="5">
      <t>ヒコウ</t>
    </rPh>
    <rPh sb="6" eb="7">
      <t>モ</t>
    </rPh>
    <rPh sb="13" eb="15">
      <t>ショウカン</t>
    </rPh>
    <rPh sb="52" eb="53">
      <t>ダ</t>
    </rPh>
    <rPh sb="55" eb="57">
      <t>ケッカ</t>
    </rPh>
    <rPh sb="57" eb="59">
      <t>ヒコウ</t>
    </rPh>
    <rPh sb="60" eb="61">
      <t>モ</t>
    </rPh>
    <rPh sb="64" eb="66">
      <t>ジョガイ</t>
    </rPh>
    <phoneticPr fontId="1"/>
  </si>
  <si>
    <t>飛行</t>
    <rPh sb="0" eb="2">
      <t>ヒコウ</t>
    </rPh>
    <phoneticPr fontId="1"/>
  </si>
  <si>
    <t>カード種</t>
    <rPh sb="3" eb="4">
      <t>シュ</t>
    </rPh>
    <phoneticPr fontId="1"/>
  </si>
  <si>
    <t>*</t>
    <phoneticPr fontId="1"/>
  </si>
  <si>
    <t>職業系部族</t>
    <rPh sb="0" eb="2">
      <t>ショクギョウ</t>
    </rPh>
    <rPh sb="2" eb="3">
      <t>ケイ</t>
    </rPh>
    <rPh sb="3" eb="5">
      <t>ブゾク</t>
    </rPh>
    <phoneticPr fontId="1"/>
  </si>
  <si>
    <t>生物分類系部族</t>
    <rPh sb="0" eb="2">
      <t>セイブツ</t>
    </rPh>
    <rPh sb="2" eb="4">
      <t>ブンルイ</t>
    </rPh>
    <rPh sb="4" eb="5">
      <t>ケイ</t>
    </rPh>
    <rPh sb="5" eb="7">
      <t>ブゾク</t>
    </rPh>
    <phoneticPr fontId="1"/>
  </si>
  <si>
    <t>[[</t>
    <phoneticPr fontId="1"/>
  </si>
  <si>
    <t>[[</t>
    <phoneticPr fontId="1"/>
  </si>
  <si>
    <t>*クリーチャー・タイプ一覧</t>
  </si>
  <si>
    <t>現在(v2.1アモンケット)までに登場したクリーチャー・タイプの一覧。</t>
  </si>
  <si>
    <t>目標などデッキコンセプトなどに関連する主要部族に関しては個別で一覧を作成。</t>
  </si>
  <si>
    <t>**あ行</t>
  </si>
  <si>
    <t>[[ウィザード&gt;ウィザード一覧]]</t>
  </si>
  <si>
    <t>[[エルドラージ&gt;エルドラージ一覧]]</t>
  </si>
  <si>
    <t>[[エルフ&gt;エルフ一覧]]</t>
  </si>
  <si>
    <t>[[狼&gt;狼一覧]]</t>
  </si>
  <si>
    <t>[[狼男&gt;狼男一覧]]</t>
  </si>
  <si>
    <t>**か行</t>
  </si>
  <si>
    <t>[[神&gt;神一覧]]</t>
  </si>
  <si>
    <t>[[機体&gt;機体一覧]]</t>
  </si>
  <si>
    <t>[[吸血鬼&gt;吸血鬼一覧]]</t>
  </si>
  <si>
    <t>[[構築物&gt;構築物一覧]]</t>
  </si>
  <si>
    <t>[[ゴブリン&gt;ゴブリン一覧]]</t>
  </si>
  <si>
    <t>**さ行</t>
  </si>
  <si>
    <t>[[スピリット&gt;スピリット一覧]]</t>
  </si>
  <si>
    <t>[[ゾンビ&gt;ゾンビ一覧]]</t>
  </si>
  <si>
    <t>**た行</t>
  </si>
  <si>
    <t>[[デーモン&gt;デーモン一覧]]</t>
  </si>
  <si>
    <t>[[天使&gt;天使一覧]]</t>
  </si>
  <si>
    <t>[[同盟者&gt;同盟者一覧]]</t>
  </si>
  <si>
    <t>[[ドラゴン&gt;ドラゴン一覧]]</t>
  </si>
  <si>
    <t>[[ドワーフ&gt;ドワーフ一覧]]</t>
  </si>
  <si>
    <t>**な行</t>
  </si>
  <si>
    <t>[[人間&gt;人間一覧]]</t>
  </si>
  <si>
    <t>[[猫&gt;猫一覧]]</t>
  </si>
  <si>
    <t>**は行</t>
  </si>
  <si>
    <t>[[飛行機械&gt;飛行機械一覧]]</t>
  </si>
  <si>
    <t>**ま行</t>
  </si>
  <si>
    <t>**や行以降</t>
  </si>
  <si>
    <t>/</t>
    <phoneticPr fontId="1"/>
  </si>
  <si>
    <t>威迫</t>
    <phoneticPr fontId="1"/>
  </si>
  <si>
    <t>威迫</t>
    <rPh sb="0" eb="2">
      <t>イハク</t>
    </rPh>
    <phoneticPr fontId="1"/>
  </si>
  <si>
    <t>各ゾンビ</t>
    <rPh sb="0" eb="1">
      <t>カク</t>
    </rPh>
    <phoneticPr fontId="1"/>
  </si>
  <si>
    <t>このカードがある間</t>
    <rPh sb="8" eb="9">
      <t>アイダ</t>
    </rPh>
    <phoneticPr fontId="1"/>
  </si>
  <si>
    <t>起動：ターン終了時まで</t>
    <rPh sb="0" eb="2">
      <t>キドウ</t>
    </rPh>
    <rPh sb="6" eb="9">
      <t>シュウリョウジ</t>
    </rPh>
    <phoneticPr fontId="1"/>
  </si>
  <si>
    <t>LEFT:65</t>
    <phoneticPr fontId="1"/>
  </si>
  <si>
    <t>LEFT:120</t>
    <phoneticPr fontId="1"/>
  </si>
  <si>
    <t>LEFT:250</t>
    <phoneticPr fontId="1"/>
  </si>
  <si>
    <t>&gt;ガツタフの放火魔</t>
    <phoneticPr fontId="1"/>
  </si>
  <si>
    <t>&gt;村の伝書使</t>
    <phoneticPr fontId="1"/>
  </si>
  <si>
    <t>&gt;ケッシグをうろつくもの</t>
    <phoneticPr fontId="1"/>
  </si>
  <si>
    <t>あなたのターン開始時に、あなたの手札の最初の呪文は2マナを得る。&amp;br;あなたのターン開始時に、あなたがこのゲームで3つ以上の呪文を唱えていた場合、このクリーチャーは変身する。</t>
    <phoneticPr fontId="1"/>
  </si>
  <si>
    <t>ジェム3個を起動する：あなたの次のターン開始時まで、あなたがコントロールする無色の各クリーチャーは+3/+3の修整を受ける。&amp;br;あなたのターン開始時に、製造1を行い、飛行を持つ1/1の飛行機械･トークンを1体召喚する。</t>
    <phoneticPr fontId="1"/>
  </si>
  <si>
    <t>あなたのターン終了時まで、あなたがコントロールする各クリーチャーは+2/0の修整を受ける。&amp;br;サイクリング2</t>
    <phoneticPr fontId="1"/>
  </si>
  <si>
    <t>ブロックされない</t>
    <phoneticPr fontId="1"/>
  </si>
  <si>
    <t>UB</t>
    <phoneticPr fontId="1"/>
  </si>
  <si>
    <t>UUB</t>
    <phoneticPr fontId="1"/>
  </si>
  <si>
    <t>LEFT:250</t>
  </si>
  <si>
    <t>ブロックされない</t>
    <phoneticPr fontId="1"/>
  </si>
  <si>
    <t>このクリーチャーが戦場に出たとき、あなたのターン終了時まで、すべてのクリーチャーはブロックできなくなる。</t>
    <phoneticPr fontId="1"/>
  </si>
  <si>
    <t>*超威迫カード</t>
    <rPh sb="1" eb="2">
      <t>チョウ</t>
    </rPh>
    <rPh sb="2" eb="4">
      <t>イハク</t>
    </rPh>
    <phoneticPr fontId="1"/>
  </si>
  <si>
    <t>・対戦相手が3体以上クリーチャーをコントロールしていなければブロックされない。</t>
    <rPh sb="1" eb="3">
      <t>タイセン</t>
    </rPh>
    <rPh sb="3" eb="5">
      <t>アイテ</t>
    </rPh>
    <rPh sb="7" eb="10">
      <t>タイイジョウ</t>
    </rPh>
    <phoneticPr fontId="1"/>
  </si>
  <si>
    <t>対象1体</t>
    <rPh sb="0" eb="2">
      <t>タイショウ</t>
    </rPh>
    <rPh sb="3" eb="4">
      <t>タイ</t>
    </rPh>
    <phoneticPr fontId="1"/>
  </si>
  <si>
    <t>CIP：永続</t>
    <rPh sb="4" eb="6">
      <t>エイゾク</t>
    </rPh>
    <phoneticPr fontId="1"/>
  </si>
  <si>
    <t>最初のクリーチャー</t>
    <rPh sb="0" eb="2">
      <t>サイショ</t>
    </rPh>
    <phoneticPr fontId="1"/>
  </si>
  <si>
    <t>ターン開始時：ターン終了時まで</t>
    <rPh sb="3" eb="5">
      <t>カイシ</t>
    </rPh>
    <rPh sb="5" eb="6">
      <t>ジ</t>
    </rPh>
    <rPh sb="10" eb="13">
      <t>シュウリョウジ</t>
    </rPh>
    <phoneticPr fontId="1"/>
  </si>
  <si>
    <t>起動：ターン終了時まで</t>
    <rPh sb="0" eb="2">
      <t>キドウ</t>
    </rPh>
    <rPh sb="6" eb="9">
      <t>シュウリョウジ</t>
    </rPh>
    <phoneticPr fontId="1"/>
  </si>
  <si>
    <t>各クリーチャー</t>
    <rPh sb="0" eb="1">
      <t>カク</t>
    </rPh>
    <phoneticPr fontId="1"/>
  </si>
  <si>
    <t>結集：ターン終了時まで</t>
    <rPh sb="0" eb="2">
      <t>ケッシュウ</t>
    </rPh>
    <rPh sb="6" eb="9">
      <t>シュウリョウジ</t>
    </rPh>
    <phoneticPr fontId="1"/>
  </si>
  <si>
    <t>詠唱時：永続</t>
    <rPh sb="0" eb="2">
      <t>エイショウ</t>
    </rPh>
    <rPh sb="2" eb="3">
      <t>ジ</t>
    </rPh>
    <rPh sb="4" eb="6">
      <t>エイゾク</t>
    </rPh>
    <phoneticPr fontId="1"/>
  </si>
  <si>
    <t>最初の人間</t>
    <rPh sb="0" eb="2">
      <t>サイショ</t>
    </rPh>
    <rPh sb="3" eb="5">
      <t>ニンゲン</t>
    </rPh>
    <phoneticPr fontId="1"/>
  </si>
  <si>
    <t>死亡誘発：永続</t>
    <rPh sb="0" eb="2">
      <t>シボウ</t>
    </rPh>
    <rPh sb="2" eb="4">
      <t>ユウハツ</t>
    </rPh>
    <rPh sb="5" eb="7">
      <t>エイゾク</t>
    </rPh>
    <phoneticPr fontId="1"/>
  </si>
  <si>
    <t>自身のみ</t>
    <rPh sb="0" eb="2">
      <t>ジシン</t>
    </rPh>
    <phoneticPr fontId="1"/>
  </si>
  <si>
    <t>攻撃時敵軍にP4以下のブロッカーがいる：ターン終了時まで</t>
    <rPh sb="0" eb="2">
      <t>コウゲキ</t>
    </rPh>
    <rPh sb="2" eb="3">
      <t>ジ</t>
    </rPh>
    <rPh sb="3" eb="5">
      <t>テキグン</t>
    </rPh>
    <rPh sb="8" eb="10">
      <t>イカ</t>
    </rPh>
    <rPh sb="23" eb="26">
      <t>シュウリョウジ</t>
    </rPh>
    <phoneticPr fontId="1"/>
  </si>
  <si>
    <t>赤3マッチ：ターン終了時まで</t>
    <rPh sb="0" eb="1">
      <t>アカ</t>
    </rPh>
    <rPh sb="9" eb="12">
      <t>シュウリョウジ</t>
    </rPh>
    <phoneticPr fontId="1"/>
  </si>
  <si>
    <t>このカードがいる間</t>
    <rPh sb="8" eb="9">
      <t>アイダ</t>
    </rPh>
    <phoneticPr fontId="1"/>
  </si>
  <si>
    <t>詠唱時：ターン終了時まで</t>
    <rPh sb="0" eb="2">
      <t>エイショウ</t>
    </rPh>
    <rPh sb="2" eb="3">
      <t>ジ</t>
    </rPh>
    <rPh sb="7" eb="10">
      <t>シュウリョウジ</t>
    </rPh>
    <phoneticPr fontId="1"/>
  </si>
  <si>
    <t>ディフェンダー</t>
    <phoneticPr fontId="1"/>
  </si>
  <si>
    <t>赤</t>
    <rPh sb="0" eb="1">
      <t>アカ</t>
    </rPh>
    <phoneticPr fontId="1"/>
  </si>
  <si>
    <t>*能力によってディフェンダーを得るまたは与えるカード</t>
    <rPh sb="1" eb="3">
      <t>ノウリョク</t>
    </rPh>
    <rPh sb="15" eb="16">
      <t>エ</t>
    </rPh>
    <rPh sb="20" eb="21">
      <t>アタ</t>
    </rPh>
    <phoneticPr fontId="1"/>
  </si>
  <si>
    <t>敵クリーチャー</t>
    <rPh sb="0" eb="1">
      <t>テキ</t>
    </rPh>
    <phoneticPr fontId="1"/>
  </si>
  <si>
    <t>トランプル 速攻&amp;br;このクリーチャーが戦場に出たとき、あなたがコントロールしていないクリーチャー1体を対象とする。あなたのターン終了時まで、それはディフェンダーを得る。&amp;br;あなたのターン終了時に、このトークンクリーチャーを破壊する。</t>
    <phoneticPr fontId="1"/>
  </si>
  <si>
    <t>&amp;br;CIP：ターン終了時まで</t>
    <rPh sb="11" eb="14">
      <t>シュウリョウジ</t>
    </rPh>
    <phoneticPr fontId="1"/>
  </si>
  <si>
    <t>#contents()</t>
    <phoneticPr fontId="1"/>
  </si>
  <si>
    <t>[[</t>
    <phoneticPr fontId="1"/>
  </si>
  <si>
    <t>]]</t>
  </si>
  <si>
    <t>バーサーカー</t>
    <phoneticPr fontId="1"/>
  </si>
  <si>
    <t>*能力によって飛行を得るまたは与えるクリーチャー</t>
    <rPh sb="1" eb="3">
      <t>ノウリョク</t>
    </rPh>
    <rPh sb="7" eb="9">
      <t>ヒコウ</t>
    </rPh>
    <rPh sb="10" eb="11">
      <t>エ</t>
    </rPh>
    <rPh sb="15" eb="16">
      <t>アタ</t>
    </rPh>
    <phoneticPr fontId="1"/>
  </si>
  <si>
    <t>*飛行を与える呪文やサポート</t>
    <rPh sb="1" eb="3">
      <t>ヒコウ</t>
    </rPh>
    <rPh sb="4" eb="5">
      <t>アタ</t>
    </rPh>
    <rPh sb="7" eb="9">
      <t>ジュモン</t>
    </rPh>
    <phoneticPr fontId="1"/>
  </si>
  <si>
    <t>*能力によって到達を得るまたは与えるクリーチャー</t>
    <rPh sb="1" eb="3">
      <t>ノウリョク</t>
    </rPh>
    <rPh sb="7" eb="9">
      <t>トウタツ</t>
    </rPh>
    <rPh sb="10" eb="11">
      <t>エ</t>
    </rPh>
    <rPh sb="15" eb="16">
      <t>アタ</t>
    </rPh>
    <phoneticPr fontId="1"/>
  </si>
  <si>
    <t>自分のみ&amp;br;</t>
    <rPh sb="0" eb="2">
      <t>ジブン</t>
    </rPh>
    <phoneticPr fontId="1"/>
  </si>
  <si>
    <t>各クリーチャー&amp;br;</t>
    <rPh sb="0" eb="1">
      <t>カク</t>
    </rPh>
    <phoneticPr fontId="1"/>
  </si>
  <si>
    <t>CIP：次ターンまで</t>
    <rPh sb="4" eb="5">
      <t>ジ</t>
    </rPh>
    <phoneticPr fontId="1"/>
  </si>
  <si>
    <t>敵戦闘開始時：ターン終了時まで</t>
    <rPh sb="0" eb="1">
      <t>テキ</t>
    </rPh>
    <rPh sb="1" eb="3">
      <t>セントウ</t>
    </rPh>
    <rPh sb="3" eb="5">
      <t>カイシ</t>
    </rPh>
    <rPh sb="5" eb="6">
      <t>ジ</t>
    </rPh>
    <rPh sb="10" eb="13">
      <t>シュウリョウジ</t>
    </rPh>
    <phoneticPr fontId="1"/>
  </si>
  <si>
    <t>起動：次ターンまで</t>
    <rPh sb="0" eb="2">
      <t>キドウ</t>
    </rPh>
    <rPh sb="3" eb="4">
      <t>ジ</t>
    </rPh>
    <phoneticPr fontId="1"/>
  </si>
  <si>
    <t>詠唱時：次ターンまで</t>
    <rPh sb="0" eb="2">
      <t>エイショウ</t>
    </rPh>
    <rPh sb="2" eb="3">
      <t>ジ</t>
    </rPh>
    <rPh sb="4" eb="5">
      <t>ジ</t>
    </rPh>
    <phoneticPr fontId="1"/>
  </si>
  <si>
    <t>詠唱時：&amp;br;タコ8/8を2体</t>
    <rPh sb="0" eb="2">
      <t>エイショウ</t>
    </rPh>
    <rPh sb="2" eb="3">
      <t>ジ</t>
    </rPh>
    <rPh sb="15" eb="16">
      <t>タイ</t>
    </rPh>
    <phoneticPr fontId="1"/>
  </si>
  <si>
    <t>*到達を与える呪文やサポート</t>
    <rPh sb="1" eb="3">
      <t>トウタツ</t>
    </rPh>
    <rPh sb="4" eb="5">
      <t>アタ</t>
    </rPh>
    <rPh sb="7" eb="9">
      <t>ジュモン</t>
    </rPh>
    <phoneticPr fontId="1"/>
  </si>
  <si>
    <t>*到達を持つクリーチャーを召喚する呪文やサポート</t>
    <rPh sb="1" eb="3">
      <t>トウタツ</t>
    </rPh>
    <rPh sb="4" eb="5">
      <t>モ</t>
    </rPh>
    <rPh sb="13" eb="15">
      <t>ショウカン</t>
    </rPh>
    <rPh sb="17" eb="19">
      <t>ジュモン</t>
    </rPh>
    <phoneticPr fontId="1"/>
  </si>
  <si>
    <t>*能力によって威迫を得るまたは与えるクリーチャー</t>
    <rPh sb="1" eb="3">
      <t>ノウリョク</t>
    </rPh>
    <rPh sb="7" eb="9">
      <t>イハク</t>
    </rPh>
    <rPh sb="10" eb="11">
      <t>エ</t>
    </rPh>
    <rPh sb="15" eb="16">
      <t>アタ</t>
    </rPh>
    <phoneticPr fontId="1"/>
  </si>
  <si>
    <t>*威迫を与える呪文やサポート</t>
    <rPh sb="1" eb="3">
      <t>イハク</t>
    </rPh>
    <rPh sb="4" eb="5">
      <t>アタ</t>
    </rPh>
    <rPh sb="7" eb="9">
      <t>ジュモン</t>
    </rPh>
    <phoneticPr fontId="1"/>
  </si>
  <si>
    <t>*ブロックされないを与える呪文やサポート</t>
    <rPh sb="10" eb="11">
      <t>アタ</t>
    </rPh>
    <rPh sb="13" eb="15">
      <t>ジュモン</t>
    </rPh>
    <phoneticPr fontId="1"/>
  </si>
  <si>
    <t>*能力によってブロックされないを得るまたは与えるクリーチャー</t>
    <rPh sb="1" eb="3">
      <t>ノウリョク</t>
    </rPh>
    <rPh sb="16" eb="17">
      <t>エ</t>
    </rPh>
    <rPh sb="21" eb="22">
      <t>アタ</t>
    </rPh>
    <phoneticPr fontId="1"/>
  </si>
  <si>
    <t>*能力によってバーサーカーを得るまたは与えるクリーチャー</t>
    <rPh sb="1" eb="3">
      <t>ノウリョク</t>
    </rPh>
    <rPh sb="14" eb="15">
      <t>エ</t>
    </rPh>
    <rPh sb="19" eb="20">
      <t>アタ</t>
    </rPh>
    <phoneticPr fontId="1"/>
  </si>
  <si>
    <t>*バーサーカーを与える呪文やサポート</t>
    <rPh sb="8" eb="9">
      <t>アタ</t>
    </rPh>
    <rPh sb="11" eb="13">
      <t>ジュモン</t>
    </rPh>
    <phoneticPr fontId="1"/>
  </si>
  <si>
    <t>自分のみ</t>
    <rPh sb="0" eb="2">
      <t>ジブン</t>
    </rPh>
    <phoneticPr fontId="1"/>
  </si>
  <si>
    <t>各クリーチャー</t>
    <rPh sb="0" eb="1">
      <t>カク</t>
    </rPh>
    <phoneticPr fontId="1"/>
  </si>
  <si>
    <t>他の各クリーチャー</t>
    <rPh sb="0" eb="1">
      <t>タ</t>
    </rPh>
    <rPh sb="2" eb="3">
      <t>カク</t>
    </rPh>
    <phoneticPr fontId="1"/>
  </si>
  <si>
    <t>最初のゾンビ</t>
    <rPh sb="0" eb="2">
      <t>サイショ</t>
    </rPh>
    <phoneticPr fontId="1"/>
  </si>
  <si>
    <t>最初のクリーチャー</t>
    <rPh sb="0" eb="2">
      <t>サイショ</t>
    </rPh>
    <phoneticPr fontId="1"/>
  </si>
  <si>
    <t>対象1体</t>
    <rPh sb="0" eb="2">
      <t>タイショウ</t>
    </rPh>
    <rPh sb="3" eb="4">
      <t>タイ</t>
    </rPh>
    <phoneticPr fontId="1"/>
  </si>
  <si>
    <t>自サポートがボードにある限り</t>
    <rPh sb="0" eb="1">
      <t>ジ</t>
    </rPh>
    <rPh sb="12" eb="13">
      <t>カギ</t>
    </rPh>
    <phoneticPr fontId="1"/>
  </si>
  <si>
    <t>結集：ターン終了時まで</t>
    <rPh sb="0" eb="2">
      <t>ケッシュウ</t>
    </rPh>
    <rPh sb="6" eb="9">
      <t>シュウリョウジ</t>
    </rPh>
    <phoneticPr fontId="1"/>
  </si>
  <si>
    <t>このカードがいる限り</t>
    <rPh sb="8" eb="9">
      <t>カギ</t>
    </rPh>
    <phoneticPr fontId="1"/>
  </si>
  <si>
    <t>CIP:永続</t>
    <rPh sb="4" eb="6">
      <t>エイゾク</t>
    </rPh>
    <phoneticPr fontId="1"/>
  </si>
  <si>
    <t>果敢時：ターン終了時まで</t>
    <rPh sb="0" eb="2">
      <t>カカン</t>
    </rPh>
    <rPh sb="2" eb="3">
      <t>ジ</t>
    </rPh>
    <rPh sb="7" eb="10">
      <t>シュウリョウジ</t>
    </rPh>
    <phoneticPr fontId="1"/>
  </si>
  <si>
    <t>攻撃時：永続</t>
    <rPh sb="0" eb="2">
      <t>コウゲキ</t>
    </rPh>
    <rPh sb="2" eb="3">
      <t>ジ</t>
    </rPh>
    <rPh sb="4" eb="6">
      <t>エイゾク</t>
    </rPh>
    <phoneticPr fontId="1"/>
  </si>
  <si>
    <t>起動：ターン終了時まで</t>
    <rPh sb="0" eb="2">
      <t>キドウ</t>
    </rPh>
    <rPh sb="6" eb="9">
      <t>シュウリョウジ</t>
    </rPh>
    <phoneticPr fontId="1"/>
  </si>
  <si>
    <t>自戦闘開始時：ターン終了時まで</t>
    <rPh sb="0" eb="1">
      <t>ジ</t>
    </rPh>
    <rPh sb="1" eb="3">
      <t>セントウ</t>
    </rPh>
    <rPh sb="3" eb="5">
      <t>カイシ</t>
    </rPh>
    <rPh sb="5" eb="6">
      <t>ジ</t>
    </rPh>
    <rPh sb="10" eb="13">
      <t>シュウリョウジ</t>
    </rPh>
    <phoneticPr fontId="1"/>
  </si>
  <si>
    <t>自ターン開始時：ターン終了時まで</t>
    <rPh sb="0" eb="1">
      <t>ジ</t>
    </rPh>
    <rPh sb="4" eb="6">
      <t>カイシ</t>
    </rPh>
    <rPh sb="6" eb="7">
      <t>ジ</t>
    </rPh>
    <rPh sb="11" eb="14">
      <t>シュウリョウジ</t>
    </rPh>
    <phoneticPr fontId="1"/>
  </si>
  <si>
    <t>超過1：ターン終了時まで</t>
    <rPh sb="0" eb="2">
      <t>チョウカ</t>
    </rPh>
    <rPh sb="7" eb="10">
      <t>シュウリョウジ</t>
    </rPh>
    <phoneticPr fontId="1"/>
  </si>
  <si>
    <t>他の自軍クリーチャー死亡時：ターン終了時まで</t>
    <rPh sb="0" eb="1">
      <t>タ</t>
    </rPh>
    <rPh sb="2" eb="3">
      <t>ジ</t>
    </rPh>
    <rPh sb="3" eb="4">
      <t>グン</t>
    </rPh>
    <rPh sb="10" eb="13">
      <t>シボウジ</t>
    </rPh>
    <rPh sb="17" eb="20">
      <t>シュウリョウジ</t>
    </rPh>
    <phoneticPr fontId="1"/>
  </si>
  <si>
    <t>超過2：ターン終了時まで</t>
    <rPh sb="0" eb="2">
      <t>チョウカ</t>
    </rPh>
    <rPh sb="7" eb="10">
      <t>シュウリョウジ</t>
    </rPh>
    <phoneticPr fontId="1"/>
  </si>
  <si>
    <t>督励3：ターン終了時まで</t>
    <rPh sb="0" eb="2">
      <t>トクレイ</t>
    </rPh>
    <rPh sb="7" eb="10">
      <t>シュウリョウジ</t>
    </rPh>
    <phoneticPr fontId="1"/>
  </si>
  <si>
    <t>サイクリング時：ターン終了時まで</t>
    <rPh sb="6" eb="7">
      <t>ジ</t>
    </rPh>
    <rPh sb="11" eb="14">
      <t>シュウリョウジ</t>
    </rPh>
    <phoneticPr fontId="1"/>
  </si>
  <si>
    <t>このカードがいる間</t>
    <rPh sb="8" eb="9">
      <t>アイダ</t>
    </rPh>
    <phoneticPr fontId="1"/>
  </si>
  <si>
    <t>詠唱時：ターン終了時まで</t>
    <rPh sb="0" eb="2">
      <t>エイショウ</t>
    </rPh>
    <rPh sb="2" eb="3">
      <t>ジ</t>
    </rPh>
    <rPh sb="7" eb="10">
      <t>シュウリョウジ</t>
    </rPh>
    <phoneticPr fontId="1"/>
  </si>
  <si>
    <t>自ターン開始時無色クリーチャーがいるなら：ターン終了時まで</t>
    <rPh sb="0" eb="1">
      <t>ジ</t>
    </rPh>
    <rPh sb="4" eb="6">
      <t>カイシ</t>
    </rPh>
    <rPh sb="6" eb="7">
      <t>ジ</t>
    </rPh>
    <rPh sb="7" eb="9">
      <t>ムショク</t>
    </rPh>
    <rPh sb="24" eb="27">
      <t>シュウリョウジ</t>
    </rPh>
    <phoneticPr fontId="1"/>
  </si>
  <si>
    <t>詠唱時：永続</t>
    <rPh sb="0" eb="2">
      <t>エイショウ</t>
    </rPh>
    <rPh sb="2" eb="3">
      <t>ジ</t>
    </rPh>
    <rPh sb="4" eb="6">
      <t>エイゾク</t>
    </rPh>
    <phoneticPr fontId="1"/>
  </si>
  <si>
    <t>詠唱時ターン終了時まで</t>
    <rPh sb="0" eb="2">
      <t>エイショウ</t>
    </rPh>
    <rPh sb="2" eb="3">
      <t>ジ</t>
    </rPh>
    <rPh sb="6" eb="9">
      <t>シュウリョウジ</t>
    </rPh>
    <phoneticPr fontId="1"/>
  </si>
  <si>
    <t>詠唱時：ターン終了時まで</t>
    <rPh sb="0" eb="3">
      <t>エイショウジ</t>
    </rPh>
    <rPh sb="7" eb="10">
      <t>シュウリョウジ</t>
    </rPh>
    <phoneticPr fontId="1"/>
  </si>
  <si>
    <t>先制攻撃</t>
    <rPh sb="0" eb="2">
      <t>センセイ</t>
    </rPh>
    <rPh sb="2" eb="4">
      <t>コウゲキ</t>
    </rPh>
    <phoneticPr fontId="1"/>
  </si>
  <si>
    <t>二段攻撃</t>
    <rPh sb="0" eb="2">
      <t>ニダン</t>
    </rPh>
    <rPh sb="2" eb="4">
      <t>コウゲキ</t>
    </rPh>
    <phoneticPr fontId="1"/>
  </si>
  <si>
    <t>&gt;折れた刃、ギセラ</t>
    <phoneticPr fontId="1"/>
  </si>
  <si>
    <t>&gt;単体騎手</t>
    <phoneticPr fontId="1"/>
  </si>
  <si>
    <t>*先制攻撃を与える呪文やサポート</t>
    <rPh sb="1" eb="3">
      <t>センセイ</t>
    </rPh>
    <rPh sb="3" eb="5">
      <t>コウゲキ</t>
    </rPh>
    <rPh sb="6" eb="7">
      <t>アタ</t>
    </rPh>
    <rPh sb="9" eb="11">
      <t>ジュモン</t>
    </rPh>
    <phoneticPr fontId="1"/>
  </si>
  <si>
    <t>*能力によって先制攻撃を得るまたは与えるクリーチャー</t>
    <rPh sb="1" eb="3">
      <t>ノウリョク</t>
    </rPh>
    <rPh sb="7" eb="11">
      <t>センセイコウゲキ</t>
    </rPh>
    <rPh sb="12" eb="13">
      <t>エ</t>
    </rPh>
    <rPh sb="17" eb="18">
      <t>アタ</t>
    </rPh>
    <phoneticPr fontId="1"/>
  </si>
  <si>
    <t>*能力によって二段攻撃を得るまたは与えるクリーチャー</t>
    <rPh sb="1" eb="3">
      <t>ノウリョク</t>
    </rPh>
    <rPh sb="7" eb="9">
      <t>ニダン</t>
    </rPh>
    <rPh sb="9" eb="11">
      <t>コウゲキ</t>
    </rPh>
    <rPh sb="12" eb="13">
      <t>エ</t>
    </rPh>
    <rPh sb="17" eb="18">
      <t>アタ</t>
    </rPh>
    <phoneticPr fontId="1"/>
  </si>
  <si>
    <t>*二段攻撃を与える呪文やサポート</t>
    <rPh sb="1" eb="3">
      <t>ニダン</t>
    </rPh>
    <rPh sb="3" eb="5">
      <t>コウゲキ</t>
    </rPh>
    <rPh sb="6" eb="7">
      <t>アタ</t>
    </rPh>
    <rPh sb="9" eb="11">
      <t>ジュモン</t>
    </rPh>
    <phoneticPr fontId="1"/>
  </si>
  <si>
    <t>・総数が少ないため、ブロック別には表示しない</t>
    <rPh sb="1" eb="3">
      <t>ソウスウ</t>
    </rPh>
    <rPh sb="4" eb="5">
      <t>スク</t>
    </rPh>
    <rPh sb="14" eb="15">
      <t>ベツ</t>
    </rPh>
    <rPh sb="17" eb="19">
      <t>ヒョウジ</t>
    </rPh>
    <phoneticPr fontId="1"/>
  </si>
  <si>
    <t>昂揚：このクリーチャーは+1/0の修正を受けるとともに先制攻撃を得る。</t>
    <phoneticPr fontId="1"/>
  </si>
  <si>
    <t>各ミノタウルス</t>
    <rPh sb="0" eb="1">
      <t>カク</t>
    </rPh>
    <phoneticPr fontId="1"/>
  </si>
  <si>
    <t>ブロックされた時：ターン終了時まで</t>
    <rPh sb="7" eb="8">
      <t>トキ</t>
    </rPh>
    <rPh sb="12" eb="15">
      <t>シュウリョウジ</t>
    </rPh>
    <phoneticPr fontId="1"/>
  </si>
  <si>
    <t>攻撃時同盟者が2体なら：ターン終了時まで</t>
    <rPh sb="0" eb="2">
      <t>コウゲキ</t>
    </rPh>
    <rPh sb="2" eb="3">
      <t>ジ</t>
    </rPh>
    <rPh sb="15" eb="18">
      <t>シュウリョウジ</t>
    </rPh>
    <phoneticPr fontId="1"/>
  </si>
  <si>
    <t>上陸：ターン終了時まで</t>
    <rPh sb="0" eb="2">
      <t>ジョウリク</t>
    </rPh>
    <rPh sb="6" eb="9">
      <t>シュウリョウジ</t>
    </rPh>
    <phoneticPr fontId="1"/>
  </si>
  <si>
    <t>昂揚している間</t>
    <rPh sb="0" eb="2">
      <t>コウヨウ</t>
    </rPh>
    <rPh sb="6" eb="7">
      <t>アイダ</t>
    </rPh>
    <phoneticPr fontId="1"/>
  </si>
  <si>
    <t>ターン開始時自サポート3以上：ターン終了時まで</t>
    <rPh sb="3" eb="5">
      <t>カイシ</t>
    </rPh>
    <rPh sb="5" eb="6">
      <t>ジ</t>
    </rPh>
    <rPh sb="6" eb="7">
      <t>ジ</t>
    </rPh>
    <rPh sb="12" eb="14">
      <t>イジョウ</t>
    </rPh>
    <rPh sb="18" eb="21">
      <t>シュウリョウジ</t>
    </rPh>
    <phoneticPr fontId="1"/>
  </si>
  <si>
    <t>督励3：ターン終了時まで</t>
    <rPh sb="0" eb="2">
      <t>トクレイ</t>
    </rPh>
    <rPh sb="7" eb="10">
      <t>シュウリョウジ</t>
    </rPh>
    <phoneticPr fontId="1"/>
  </si>
  <si>
    <t>CIP：ターン終了時まで</t>
    <rPh sb="7" eb="10">
      <t>シュウリョウジ</t>
    </rPh>
    <phoneticPr fontId="1"/>
  </si>
  <si>
    <t>&amp;br;</t>
    <phoneticPr fontId="1"/>
  </si>
  <si>
    <t>詠唱時：永続&amp;br;(ただしエンド時に破壊)</t>
    <rPh sb="0" eb="2">
      <t>エイショウ</t>
    </rPh>
    <rPh sb="2" eb="3">
      <t>ジ</t>
    </rPh>
    <rPh sb="4" eb="6">
      <t>エイゾク</t>
    </rPh>
    <rPh sb="17" eb="18">
      <t>ジ</t>
    </rPh>
    <rPh sb="19" eb="21">
      <t>ハカイ</t>
    </rPh>
    <phoneticPr fontId="1"/>
  </si>
  <si>
    <t>各クリーチャー</t>
    <rPh sb="0" eb="1">
      <t>カク</t>
    </rPh>
    <phoneticPr fontId="1"/>
  </si>
  <si>
    <t>自分のみ</t>
    <rPh sb="0" eb="2">
      <t>ジブン</t>
    </rPh>
    <phoneticPr fontId="1"/>
  </si>
  <si>
    <t>各人間</t>
    <rPh sb="0" eb="1">
      <t>カク</t>
    </rPh>
    <rPh sb="1" eb="3">
      <t>ニンゲン</t>
    </rPh>
    <phoneticPr fontId="1"/>
  </si>
  <si>
    <t>対象一体</t>
    <rPh sb="0" eb="2">
      <t>タイショウ</t>
    </rPh>
    <rPh sb="2" eb="4">
      <t>イッタイ</t>
    </rPh>
    <phoneticPr fontId="1"/>
  </si>
  <si>
    <t>最初のクリーチャー</t>
    <rPh sb="0" eb="2">
      <t>サイショ</t>
    </rPh>
    <phoneticPr fontId="1"/>
  </si>
  <si>
    <t>結集：ターン終了時まで</t>
    <rPh sb="0" eb="2">
      <t>ケッシュウ</t>
    </rPh>
    <rPh sb="6" eb="9">
      <t>シュウリョウジ</t>
    </rPh>
    <phoneticPr fontId="1"/>
  </si>
  <si>
    <t>昂揚中</t>
    <rPh sb="0" eb="2">
      <t>コウヨウ</t>
    </rPh>
    <rPh sb="2" eb="3">
      <t>チュウ</t>
    </rPh>
    <phoneticPr fontId="1"/>
  </si>
  <si>
    <t>起動：ターン終了時まで</t>
    <rPh sb="0" eb="2">
      <t>キドウ</t>
    </rPh>
    <rPh sb="6" eb="9">
      <t>シュウリョウジ</t>
    </rPh>
    <phoneticPr fontId="1"/>
  </si>
  <si>
    <t>督励3：ターン終了時まで</t>
    <rPh sb="0" eb="2">
      <t>トクレイ</t>
    </rPh>
    <rPh sb="7" eb="10">
      <t>シュウリョウジ</t>
    </rPh>
    <phoneticPr fontId="1"/>
  </si>
  <si>
    <t>他の最初のクリーチャー</t>
    <rPh sb="0" eb="1">
      <t>タ</t>
    </rPh>
    <rPh sb="2" eb="4">
      <t>サイショ</t>
    </rPh>
    <phoneticPr fontId="1"/>
  </si>
  <si>
    <t>詠唱時：ターン終了時まで</t>
    <rPh sb="0" eb="2">
      <t>エイショウ</t>
    </rPh>
    <rPh sb="2" eb="3">
      <t>ジ</t>
    </rPh>
    <rPh sb="7" eb="10">
      <t>シュウリョウジ</t>
    </rPh>
    <phoneticPr fontId="1"/>
  </si>
  <si>
    <t>該当カードが出ている間</t>
    <rPh sb="0" eb="2">
      <t>ガイトウ</t>
    </rPh>
    <rPh sb="6" eb="7">
      <t>デ</t>
    </rPh>
    <rPh sb="10" eb="11">
      <t>アイダ</t>
    </rPh>
    <phoneticPr fontId="1"/>
  </si>
  <si>
    <t>LEFT:50</t>
    <phoneticPr fontId="1"/>
  </si>
  <si>
    <t>トランプル</t>
    <phoneticPr fontId="1"/>
  </si>
  <si>
    <t>5/3</t>
  </si>
  <si>
    <t>8/8</t>
  </si>
  <si>
    <t>5/5</t>
  </si>
  <si>
    <t>セット</t>
  </si>
  <si>
    <t>P</t>
  </si>
  <si>
    <t>T</t>
  </si>
  <si>
    <t>P/T</t>
  </si>
  <si>
    <t>LEFT:120</t>
  </si>
  <si>
    <t>を得るまたは与えるクリーチャー</t>
  </si>
  <si>
    <t>*能力によって</t>
    <rPh sb="1" eb="3">
      <t>ノウリョク</t>
    </rPh>
    <phoneticPr fontId="1"/>
  </si>
  <si>
    <t>を与える呪文やサポート</t>
  </si>
  <si>
    <t>を持つトークンを召喚するカード</t>
  </si>
  <si>
    <t>&gt;</t>
    <phoneticPr fontId="1"/>
  </si>
  <si>
    <t>単体騎手</t>
    <rPh sb="0" eb="2">
      <t>タンタイ</t>
    </rPh>
    <rPh sb="2" eb="4">
      <t>キシュ</t>
    </rPh>
    <phoneticPr fontId="1"/>
  </si>
  <si>
    <t>&gt;</t>
    <phoneticPr fontId="1"/>
  </si>
  <si>
    <t>ブロックされたクリーチャー</t>
    <phoneticPr fontId="1"/>
  </si>
  <si>
    <t>&amp;br;</t>
    <phoneticPr fontId="1"/>
  </si>
  <si>
    <t>自ターン攻撃時：ターン終了時まで</t>
    <rPh sb="0" eb="1">
      <t>ジ</t>
    </rPh>
    <rPh sb="4" eb="6">
      <t>コウゲキ</t>
    </rPh>
    <rPh sb="6" eb="7">
      <t>ジ</t>
    </rPh>
    <rPh sb="11" eb="14">
      <t>シュウリョウジ</t>
    </rPh>
    <phoneticPr fontId="1"/>
  </si>
  <si>
    <t>攻撃時：ターン終了時まで</t>
    <rPh sb="0" eb="2">
      <t>コウゲキ</t>
    </rPh>
    <rPh sb="2" eb="3">
      <t>ジ</t>
    </rPh>
    <rPh sb="7" eb="10">
      <t>シュウリョウジ</t>
    </rPh>
    <phoneticPr fontId="1"/>
  </si>
  <si>
    <t>攻撃時同盟者が1体なら：ターン終了時まで</t>
    <rPh sb="0" eb="2">
      <t>コウゲキ</t>
    </rPh>
    <rPh sb="2" eb="3">
      <t>ジ</t>
    </rPh>
    <rPh sb="3" eb="6">
      <t>ドウメイシャ</t>
    </rPh>
    <rPh sb="8" eb="9">
      <t>タイ</t>
    </rPh>
    <rPh sb="15" eb="18">
      <t>シュウリョウジ</t>
    </rPh>
    <phoneticPr fontId="1"/>
  </si>
  <si>
    <t>どちらかが上陸時</t>
    <rPh sb="5" eb="7">
      <t>ジョウリク</t>
    </rPh>
    <rPh sb="7" eb="8">
      <t>ジ</t>
    </rPh>
    <phoneticPr fontId="1"/>
  </si>
  <si>
    <t>どちらかのプレイヤーが上陸を発動させたとき、トランプルと速攻を持つ3/1の赤のエレメンタルを1体召喚する。あなたの次のターン終了時に、トークンは破壊される。</t>
    <phoneticPr fontId="1"/>
  </si>
  <si>
    <t>エレメンタル3/1</t>
    <phoneticPr fontId="1"/>
  </si>
  <si>
    <t>タコ8/8を2体</t>
    <rPh sb="7" eb="8">
      <t>タイ</t>
    </rPh>
    <phoneticPr fontId="1"/>
  </si>
  <si>
    <t>各狼と各狼男</t>
    <rPh sb="0" eb="1">
      <t>カク</t>
    </rPh>
    <rPh sb="1" eb="2">
      <t>オオカミ</t>
    </rPh>
    <rPh sb="3" eb="4">
      <t>カク</t>
    </rPh>
    <rPh sb="4" eb="6">
      <t>オオカミオトコ</t>
    </rPh>
    <phoneticPr fontId="1"/>
  </si>
  <si>
    <t>詠唱時：永続&amp;br;(ただしエンド時に破壊)</t>
  </si>
  <si>
    <t>クリーチャー詠唱時：ターン終了時まで</t>
    <rPh sb="6" eb="8">
      <t>エイショウ</t>
    </rPh>
    <rPh sb="8" eb="9">
      <t>ジ</t>
    </rPh>
    <rPh sb="13" eb="16">
      <t>シュウリョウジ</t>
    </rPh>
    <phoneticPr fontId="1"/>
  </si>
  <si>
    <t>ダメージ軽減</t>
    <rPh sb="4" eb="6">
      <t>ケイゲン</t>
    </rPh>
    <phoneticPr fontId="1"/>
  </si>
  <si>
    <t>自軍クリーチャー死亡時：ターン終了時まで</t>
    <rPh sb="0" eb="1">
      <t>ジ</t>
    </rPh>
    <rPh sb="1" eb="2">
      <t>グン</t>
    </rPh>
    <rPh sb="8" eb="11">
      <t>シボウジ</t>
    </rPh>
    <rPh sb="15" eb="18">
      <t>シュウリョウジ</t>
    </rPh>
    <phoneticPr fontId="1"/>
  </si>
  <si>
    <t>戦場に出たトークンでないクリーチャー</t>
    <rPh sb="0" eb="2">
      <t>センジョウ</t>
    </rPh>
    <rPh sb="3" eb="4">
      <t>デ</t>
    </rPh>
    <phoneticPr fontId="1"/>
  </si>
  <si>
    <t>各クリーチャーと各PW</t>
    <rPh sb="0" eb="1">
      <t>カク</t>
    </rPh>
    <rPh sb="8" eb="9">
      <t>カク</t>
    </rPh>
    <phoneticPr fontId="1"/>
  </si>
  <si>
    <t>トークンでないクリーチャーが出た時：ターン終了時まで</t>
    <rPh sb="14" eb="15">
      <t>デ</t>
    </rPh>
    <rPh sb="16" eb="17">
      <t>トキ</t>
    </rPh>
    <rPh sb="21" eb="24">
      <t>シュウリョウジ</t>
    </rPh>
    <phoneticPr fontId="1"/>
  </si>
  <si>
    <t>絆魂</t>
    <rPh sb="0" eb="1">
      <t>ハン</t>
    </rPh>
    <rPh sb="1" eb="2">
      <t>コン</t>
    </rPh>
    <phoneticPr fontId="1"/>
  </si>
  <si>
    <t>マナ</t>
    <phoneticPr fontId="1"/>
  </si>
  <si>
    <t>・変身/合体後のカードを除く</t>
    <rPh sb="1" eb="3">
      <t>ヘンシン</t>
    </rPh>
    <rPh sb="4" eb="6">
      <t>ガッタイ</t>
    </rPh>
    <rPh sb="6" eb="7">
      <t>ゴ</t>
    </rPh>
    <rPh sb="12" eb="13">
      <t>ノゾ</t>
    </rPh>
    <phoneticPr fontId="1"/>
  </si>
  <si>
    <t>・現状無し</t>
    <rPh sb="1" eb="3">
      <t>ゲンジョウ</t>
    </rPh>
    <rPh sb="3" eb="4">
      <t>ナ</t>
    </rPh>
    <phoneticPr fontId="1"/>
  </si>
  <si>
    <t>・2マナカード無し</t>
    <rPh sb="7" eb="8">
      <t>ナ</t>
    </rPh>
    <phoneticPr fontId="1"/>
  </si>
  <si>
    <t>レアリティ</t>
    <phoneticPr fontId="1"/>
  </si>
  <si>
    <t>Masterpiece</t>
    <phoneticPr fontId="1"/>
  </si>
  <si>
    <t>LEFT:450</t>
    <phoneticPr fontId="1"/>
  </si>
  <si>
    <t>LEFT:450</t>
    <phoneticPr fontId="1"/>
  </si>
  <si>
    <t>LEFT:60</t>
    <phoneticPr fontId="1"/>
  </si>
  <si>
    <t>LEFT:60</t>
    <phoneticPr fontId="1"/>
  </si>
  <si>
    <t>LEFT:75</t>
    <phoneticPr fontId="1"/>
  </si>
  <si>
    <t>戦乱のゼンディカーブロック</t>
    <rPh sb="0" eb="2">
      <t>センラン</t>
    </rPh>
    <phoneticPr fontId="1"/>
  </si>
  <si>
    <t>イニストラードを覆う影ブロック</t>
  </si>
  <si>
    <t>**カラデシュブロック</t>
    <phoneticPr fontId="1"/>
  </si>
  <si>
    <t>カラデシュブロック</t>
  </si>
  <si>
    <t>**アモンケットブロック</t>
    <phoneticPr fontId="1"/>
  </si>
  <si>
    <t>アモンケットブロック</t>
  </si>
  <si>
    <t>・アモンケット現在27マナのカードは無い。</t>
    <rPh sb="7" eb="9">
      <t>ゲンザイ</t>
    </rPh>
    <rPh sb="18" eb="19">
      <t>ナ</t>
    </rPh>
    <phoneticPr fontId="1"/>
  </si>
  <si>
    <t>クリーチャー</t>
    <phoneticPr fontId="1"/>
  </si>
  <si>
    <t>・タフネス順</t>
    <rPh sb="5" eb="6">
      <t>ジュン</t>
    </rPh>
    <phoneticPr fontId="1"/>
  </si>
  <si>
    <t>/</t>
    <phoneticPr fontId="1"/>
  </si>
  <si>
    <t>以上</t>
    <rPh sb="0" eb="2">
      <t>イジョウ</t>
    </rPh>
    <phoneticPr fontId="1"/>
  </si>
  <si>
    <t>未満</t>
    <rPh sb="0" eb="2">
      <t>ミマン</t>
    </rPh>
    <phoneticPr fontId="1"/>
  </si>
  <si>
    <t>タフネス</t>
    <phoneticPr fontId="1"/>
  </si>
  <si>
    <t>以下</t>
    <rPh sb="0" eb="2">
      <t>イカ</t>
    </rPh>
    <phoneticPr fontId="1"/>
  </si>
  <si>
    <t>14クリーチャー</t>
    <phoneticPr fontId="1"/>
  </si>
  <si>
    <t>・パワー14のクリーチャーはアモンケットまでには存在しない。</t>
    <rPh sb="24" eb="26">
      <t>ソンザイ</t>
    </rPh>
    <phoneticPr fontId="1"/>
  </si>
  <si>
    <t>*パワー14クリーチャーカード一覧</t>
  </si>
  <si>
    <t>自身のみ</t>
    <rPh sb="0" eb="2">
      <t>ジシン</t>
    </rPh>
    <phoneticPr fontId="1"/>
  </si>
  <si>
    <t>各クリーチャー</t>
    <rPh sb="0" eb="1">
      <t>カク</t>
    </rPh>
    <phoneticPr fontId="1"/>
  </si>
  <si>
    <t>場に出たクリーチャー</t>
    <rPh sb="0" eb="1">
      <t>バ</t>
    </rPh>
    <rPh sb="2" eb="3">
      <t>デ</t>
    </rPh>
    <phoneticPr fontId="1"/>
  </si>
  <si>
    <t>各人間</t>
    <rPh sb="0" eb="1">
      <t>カク</t>
    </rPh>
    <rPh sb="1" eb="3">
      <t>ニンゲン</t>
    </rPh>
    <phoneticPr fontId="1"/>
  </si>
  <si>
    <t>各猫</t>
    <rPh sb="0" eb="1">
      <t>カク</t>
    </rPh>
    <rPh sb="1" eb="2">
      <t>ネコ</t>
    </rPh>
    <phoneticPr fontId="1"/>
  </si>
  <si>
    <t>対象1体</t>
    <rPh sb="0" eb="2">
      <t>タイショウ</t>
    </rPh>
    <rPh sb="3" eb="4">
      <t>タイ</t>
    </rPh>
    <phoneticPr fontId="1"/>
  </si>
  <si>
    <t>各クリーチャー</t>
    <rPh sb="0" eb="1">
      <t>カク</t>
    </rPh>
    <phoneticPr fontId="1"/>
  </si>
  <si>
    <t>最初のクリーチャー</t>
    <rPh sb="0" eb="2">
      <t>サイショ</t>
    </rPh>
    <phoneticPr fontId="1"/>
  </si>
  <si>
    <t>起動</t>
    <rPh sb="0" eb="2">
      <t>キドウ</t>
    </rPh>
    <phoneticPr fontId="1"/>
  </si>
  <si>
    <t>CIP</t>
    <phoneticPr fontId="1"/>
  </si>
  <si>
    <t>吸血鬼1/1</t>
    <rPh sb="0" eb="3">
      <t>キュウケツキ</t>
    </rPh>
    <phoneticPr fontId="1"/>
  </si>
  <si>
    <t>猫1/1</t>
    <rPh sb="0" eb="1">
      <t>ネコ</t>
    </rPh>
    <phoneticPr fontId="1"/>
  </si>
  <si>
    <t>CIP時サポートがあれば：永続</t>
    <rPh sb="3" eb="4">
      <t>ジ</t>
    </rPh>
    <rPh sb="13" eb="15">
      <t>エイゾク</t>
    </rPh>
    <phoneticPr fontId="1"/>
  </si>
  <si>
    <t>結集：ターン終了時まで</t>
    <rPh sb="0" eb="2">
      <t>ケッシュウ</t>
    </rPh>
    <rPh sb="6" eb="9">
      <t>シュウリョウジ</t>
    </rPh>
    <phoneticPr fontId="1"/>
  </si>
  <si>
    <t>CIP時手札捨てる：永続</t>
    <rPh sb="3" eb="4">
      <t>ジ</t>
    </rPh>
    <rPh sb="4" eb="6">
      <t>テフダ</t>
    </rPh>
    <rPh sb="6" eb="7">
      <t>ス</t>
    </rPh>
    <rPh sb="10" eb="12">
      <t>エイゾク</t>
    </rPh>
    <phoneticPr fontId="1"/>
  </si>
  <si>
    <t>CIP：ターン終了時まで</t>
    <rPh sb="7" eb="10">
      <t>シュウリョウジ</t>
    </rPh>
    <phoneticPr fontId="1"/>
  </si>
  <si>
    <t>黒ジェム3マッチ：ターン終了時まで</t>
    <rPh sb="0" eb="1">
      <t>クロ</t>
    </rPh>
    <rPh sb="12" eb="15">
      <t>シュウリョウジ</t>
    </rPh>
    <phoneticPr fontId="1"/>
  </si>
  <si>
    <t>超過1：ターン終了時まで</t>
    <rPh sb="0" eb="2">
      <t>チョウカ</t>
    </rPh>
    <rPh sb="7" eb="10">
      <t>シュウリョウジ</t>
    </rPh>
    <phoneticPr fontId="1"/>
  </si>
  <si>
    <t>このカードがいる間</t>
    <rPh sb="8" eb="9">
      <t>アイダ</t>
    </rPh>
    <phoneticPr fontId="1"/>
  </si>
  <si>
    <t>督励3：永続</t>
    <rPh sb="0" eb="2">
      <t>トクレイ</t>
    </rPh>
    <rPh sb="4" eb="6">
      <t>エイゾク</t>
    </rPh>
    <phoneticPr fontId="1"/>
  </si>
  <si>
    <t>詠唱時：ターン終了時まで</t>
    <rPh sb="0" eb="2">
      <t>エイショウ</t>
    </rPh>
    <rPh sb="2" eb="3">
      <t>ジ</t>
    </rPh>
    <rPh sb="7" eb="10">
      <t>シュウリョウジ</t>
    </rPh>
    <phoneticPr fontId="1"/>
  </si>
  <si>
    <t>Ver1</t>
    <phoneticPr fontId="1"/>
  </si>
  <si>
    <t>Ver2</t>
    <phoneticPr fontId="1"/>
  </si>
  <si>
    <t>LEFT:75</t>
    <phoneticPr fontId="1"/>
  </si>
  <si>
    <t>接死</t>
    <rPh sb="0" eb="1">
      <t>セツ</t>
    </rPh>
    <rPh sb="1" eb="2">
      <t>シ</t>
    </rPh>
    <phoneticPr fontId="1"/>
  </si>
  <si>
    <t>これがPLに戦闘ダメージを与えた時</t>
    <rPh sb="6" eb="8">
      <t>セントウ</t>
    </rPh>
    <rPh sb="13" eb="14">
      <t>アタ</t>
    </rPh>
    <rPh sb="16" eb="17">
      <t>トキ</t>
    </rPh>
    <phoneticPr fontId="1"/>
  </si>
  <si>
    <t>ライフを得た時：ターン終了時まで</t>
    <rPh sb="4" eb="5">
      <t>エ</t>
    </rPh>
    <rPh sb="6" eb="7">
      <t>トキ</t>
    </rPh>
    <rPh sb="11" eb="14">
      <t>シュウリョウジ</t>
    </rPh>
    <phoneticPr fontId="1"/>
  </si>
  <si>
    <t>緑ジェム3マッチ：ターン終了時まで</t>
    <rPh sb="0" eb="1">
      <t>ミドリ</t>
    </rPh>
    <rPh sb="12" eb="15">
      <t>シュウリョウジ</t>
    </rPh>
    <phoneticPr fontId="1"/>
  </si>
  <si>
    <t>死亡時：永続</t>
    <rPh sb="0" eb="3">
      <t>シボウジ</t>
    </rPh>
    <rPh sb="4" eb="6">
      <t>エイゾク</t>
    </rPh>
    <phoneticPr fontId="1"/>
  </si>
  <si>
    <t>上陸時：ターン終了時まで</t>
    <rPh sb="0" eb="2">
      <t>ジョウリク</t>
    </rPh>
    <rPh sb="2" eb="3">
      <t>ジ</t>
    </rPh>
    <rPh sb="7" eb="10">
      <t>シュウリョウジ</t>
    </rPh>
    <phoneticPr fontId="1"/>
  </si>
  <si>
    <t>対戦相手が無色のクリーチャーをコントロールしている：ターン終了時まで</t>
    <rPh sb="0" eb="2">
      <t>タイセン</t>
    </rPh>
    <rPh sb="2" eb="4">
      <t>アイテ</t>
    </rPh>
    <rPh sb="5" eb="7">
      <t>ムショク</t>
    </rPh>
    <rPh sb="29" eb="32">
      <t>シュウリョウジ</t>
    </rPh>
    <phoneticPr fontId="1"/>
  </si>
  <si>
    <t>蛇1/1</t>
    <rPh sb="0" eb="1">
      <t>ヘビ</t>
    </rPh>
    <phoneticPr fontId="1"/>
  </si>
  <si>
    <t>呪禁</t>
    <rPh sb="0" eb="1">
      <t>ジュ</t>
    </rPh>
    <rPh sb="1" eb="2">
      <t>キン</t>
    </rPh>
    <phoneticPr fontId="1"/>
  </si>
  <si>
    <t>速攻</t>
    <rPh sb="0" eb="2">
      <t>ソッコウ</t>
    </rPh>
    <phoneticPr fontId="1"/>
  </si>
  <si>
    <t>破壊</t>
    <rPh sb="0" eb="2">
      <t>ハカイ</t>
    </rPh>
    <phoneticPr fontId="1"/>
  </si>
  <si>
    <t>生物破壊</t>
    <rPh sb="0" eb="2">
      <t>セイブツ</t>
    </rPh>
    <rPh sb="2" eb="4">
      <t>ハカイ</t>
    </rPh>
    <phoneticPr fontId="1"/>
  </si>
  <si>
    <t>サポート破壊</t>
    <rPh sb="4" eb="6">
      <t>ハカイ</t>
    </rPh>
    <phoneticPr fontId="1"/>
  </si>
  <si>
    <t>手札破壊</t>
    <rPh sb="0" eb="2">
      <t>テフダ</t>
    </rPh>
    <rPh sb="2" eb="4">
      <t>ハカイ</t>
    </rPh>
    <phoneticPr fontId="1"/>
  </si>
  <si>
    <t>ジェム破壊</t>
    <rPh sb="3" eb="5">
      <t>ハカイ</t>
    </rPh>
    <phoneticPr fontId="1"/>
  </si>
  <si>
    <t>その他破壊</t>
    <rPh sb="2" eb="3">
      <t>タ</t>
    </rPh>
    <rPh sb="3" eb="5">
      <t>ハカイ</t>
    </rPh>
    <phoneticPr fontId="1"/>
  </si>
  <si>
    <t>破壊回収</t>
    <rPh sb="0" eb="2">
      <t>ハカイ</t>
    </rPh>
    <rPh sb="2" eb="4">
      <t>カイシュウ</t>
    </rPh>
    <phoneticPr fontId="1"/>
  </si>
  <si>
    <t>このクリーチャーがこの形態に変身したとき、対戦相手がコントロールするディフェンダーか到達を持つ最初のクリーチャーを破壊する。&amp;br;あなたのターン開始時に対戦相手がディフェンダーか到達を持つクリーチャーをコントロールしている場合、このクリーチャーは変身する。</t>
  </si>
  <si>
    <t>非該当</t>
    <rPh sb="0" eb="3">
      <t>ヒガイトウ</t>
    </rPh>
    <phoneticPr fontId="1"/>
  </si>
  <si>
    <t>バウンス</t>
    <phoneticPr fontId="1"/>
  </si>
  <si>
    <t>プロペラの先駆者</t>
    <phoneticPr fontId="1"/>
  </si>
  <si>
    <t>永存確約</t>
    <phoneticPr fontId="1"/>
  </si>
  <si>
    <t>断片化</t>
    <phoneticPr fontId="1"/>
  </si>
  <si>
    <t>先見的な増強者</t>
    <phoneticPr fontId="1"/>
  </si>
  <si>
    <t>飛空士の提督</t>
    <phoneticPr fontId="1"/>
  </si>
  <si>
    <t>俗物の放棄</t>
    <phoneticPr fontId="1"/>
  </si>
  <si>
    <t>排斥</t>
    <phoneticPr fontId="1"/>
  </si>
  <si>
    <t>印章持ちのヒトデ</t>
    <phoneticPr fontId="1"/>
  </si>
  <si>
    <t>試験飛行士</t>
    <phoneticPr fontId="1"/>
  </si>
  <si>
    <t>風友会の強襲者</t>
    <phoneticPr fontId="1"/>
  </si>
  <si>
    <t>光り物集めの鶴</t>
    <phoneticPr fontId="1"/>
  </si>
  <si>
    <t>天才の片鱗</t>
    <phoneticPr fontId="1"/>
  </si>
  <si>
    <t>叱責の風</t>
    <phoneticPr fontId="1"/>
  </si>
  <si>
    <t>LO破壊</t>
    <rPh sb="2" eb="4">
      <t>ハカイ</t>
    </rPh>
    <phoneticPr fontId="1"/>
  </si>
  <si>
    <t>各クリーチャー</t>
    <rPh sb="0" eb="1">
      <t>カク</t>
    </rPh>
    <phoneticPr fontId="1"/>
  </si>
  <si>
    <t>各スピリット</t>
    <rPh sb="0" eb="1">
      <t>カク</t>
    </rPh>
    <phoneticPr fontId="1"/>
  </si>
  <si>
    <t>各人間</t>
    <rPh sb="0" eb="1">
      <t>カク</t>
    </rPh>
    <rPh sb="1" eb="3">
      <t>ニンゲン</t>
    </rPh>
    <phoneticPr fontId="1"/>
  </si>
  <si>
    <t>無色の各クリーチャー</t>
    <rPh sb="0" eb="2">
      <t>ムショク</t>
    </rPh>
    <rPh sb="3" eb="4">
      <t>カク</t>
    </rPh>
    <phoneticPr fontId="1"/>
  </si>
  <si>
    <t>これが出ている間</t>
    <rPh sb="3" eb="4">
      <t>デ</t>
    </rPh>
    <rPh sb="7" eb="8">
      <t>アイダ</t>
    </rPh>
    <phoneticPr fontId="1"/>
  </si>
  <si>
    <t>永続</t>
    <rPh sb="0" eb="2">
      <t>エイゾク</t>
    </rPh>
    <phoneticPr fontId="1"/>
  </si>
  <si>
    <t>最初のクリーチャー</t>
    <rPh sb="0" eb="2">
      <t>サイショ</t>
    </rPh>
    <phoneticPr fontId="1"/>
  </si>
  <si>
    <t>これがいる間</t>
    <rPh sb="5" eb="6">
      <t>アイダ</t>
    </rPh>
    <phoneticPr fontId="1"/>
  </si>
  <si>
    <t>詠唱時：次ターンまで</t>
    <rPh sb="0" eb="2">
      <t>エイショウ</t>
    </rPh>
    <rPh sb="2" eb="3">
      <t>ジ</t>
    </rPh>
    <rPh sb="4" eb="5">
      <t>ジ</t>
    </rPh>
    <phoneticPr fontId="1"/>
  </si>
  <si>
    <t>一時コントロール奪取</t>
    <rPh sb="0" eb="2">
      <t>イチジ</t>
    </rPh>
    <rPh sb="8" eb="10">
      <t>ダッシュ</t>
    </rPh>
    <phoneticPr fontId="1"/>
  </si>
  <si>
    <t>呪文かサポートを唱える：</t>
    <rPh sb="0" eb="2">
      <t>ジュモン</t>
    </rPh>
    <rPh sb="8" eb="9">
      <t>トナ</t>
    </rPh>
    <phoneticPr fontId="1"/>
  </si>
  <si>
    <t>無色のクリーチャー</t>
    <rPh sb="0" eb="2">
      <t>ムショク</t>
    </rPh>
    <phoneticPr fontId="1"/>
  </si>
  <si>
    <t>狼男</t>
    <rPh sb="0" eb="2">
      <t>オオカミオトコ</t>
    </rPh>
    <phoneticPr fontId="1"/>
  </si>
  <si>
    <t>場に出たクリーチャー</t>
    <rPh sb="0" eb="1">
      <t>バ</t>
    </rPh>
    <rPh sb="2" eb="3">
      <t>デ</t>
    </rPh>
    <phoneticPr fontId="1"/>
  </si>
  <si>
    <t>手札の各クリーチャー</t>
    <rPh sb="0" eb="2">
      <t>テフダ</t>
    </rPh>
    <rPh sb="3" eb="4">
      <t>カク</t>
    </rPh>
    <phoneticPr fontId="1"/>
  </si>
  <si>
    <t>手札の各機体</t>
    <rPh sb="0" eb="2">
      <t>テフダ</t>
    </rPh>
    <rPh sb="3" eb="6">
      <t>カクキタイ</t>
    </rPh>
    <phoneticPr fontId="1"/>
  </si>
  <si>
    <t>対象1体</t>
    <rPh sb="0" eb="2">
      <t>タイショウ</t>
    </rPh>
    <rPh sb="3" eb="4">
      <t>タイ</t>
    </rPh>
    <phoneticPr fontId="1"/>
  </si>
  <si>
    <t>トークンでないクリーチャー</t>
    <phoneticPr fontId="1"/>
  </si>
  <si>
    <t>CIP：パワー2以下クリーチャー</t>
    <rPh sb="8" eb="10">
      <t>イカ</t>
    </rPh>
    <phoneticPr fontId="1"/>
  </si>
  <si>
    <t>対象の機体</t>
    <rPh sb="0" eb="2">
      <t>タイショウ</t>
    </rPh>
    <rPh sb="3" eb="5">
      <t>キタイ</t>
    </rPh>
    <phoneticPr fontId="1"/>
  </si>
  <si>
    <t>死亡誘発</t>
    <rPh sb="0" eb="2">
      <t>シボウ</t>
    </rPh>
    <rPh sb="2" eb="4">
      <t>ユウハツ</t>
    </rPh>
    <phoneticPr fontId="1"/>
  </si>
  <si>
    <t>上陸時</t>
    <rPh sb="0" eb="2">
      <t>ジョウリク</t>
    </rPh>
    <rPh sb="2" eb="3">
      <t>ジ</t>
    </rPh>
    <phoneticPr fontId="1"/>
  </si>
  <si>
    <t>島1/1を3体</t>
    <rPh sb="0" eb="1">
      <t>シマ</t>
    </rPh>
    <rPh sb="6" eb="7">
      <t>タイ</t>
    </rPh>
    <phoneticPr fontId="1"/>
  </si>
  <si>
    <t>エレメンタル3/1</t>
    <phoneticPr fontId="1"/>
  </si>
  <si>
    <t>結集：ターン終了時まで</t>
    <rPh sb="0" eb="2">
      <t>ケッシュウ</t>
    </rPh>
    <rPh sb="6" eb="9">
      <t>シュウリョウジ</t>
    </rPh>
    <phoneticPr fontId="1"/>
  </si>
  <si>
    <t>無色のクリーチャーCIP：永続</t>
    <rPh sb="0" eb="2">
      <t>ムショク</t>
    </rPh>
    <rPh sb="13" eb="15">
      <t>エイゾク</t>
    </rPh>
    <phoneticPr fontId="1"/>
  </si>
  <si>
    <t>CIP：ターン終了時まで</t>
    <rPh sb="7" eb="10">
      <t>シュウリョウジ</t>
    </rPh>
    <phoneticPr fontId="1"/>
  </si>
  <si>
    <t>狼男CIP時：永続</t>
    <rPh sb="0" eb="2">
      <t>オオカミオトコ</t>
    </rPh>
    <rPh sb="5" eb="6">
      <t>ジ</t>
    </rPh>
    <rPh sb="7" eb="9">
      <t>エイゾク</t>
    </rPh>
    <phoneticPr fontId="1"/>
  </si>
  <si>
    <t>CIP：永続</t>
    <rPh sb="4" eb="6">
      <t>エイゾク</t>
    </rPh>
    <phoneticPr fontId="1"/>
  </si>
  <si>
    <t>クリーチャーCIP時手札1枚捨てる：永続</t>
    <rPh sb="9" eb="10">
      <t>ジ</t>
    </rPh>
    <rPh sb="10" eb="12">
      <t>テフダ</t>
    </rPh>
    <rPh sb="13" eb="14">
      <t>マイ</t>
    </rPh>
    <rPh sb="14" eb="15">
      <t>ス</t>
    </rPh>
    <rPh sb="18" eb="20">
      <t>エイゾク</t>
    </rPh>
    <phoneticPr fontId="1"/>
  </si>
  <si>
    <t>超過1：ターン終了時まで</t>
    <rPh sb="0" eb="2">
      <t>チョウカ</t>
    </rPh>
    <rPh sb="7" eb="10">
      <t>シュウリョウジ</t>
    </rPh>
    <phoneticPr fontId="1"/>
  </si>
  <si>
    <t>詠唱時：永続</t>
    <rPh sb="0" eb="2">
      <t>エイショウ</t>
    </rPh>
    <rPh sb="2" eb="3">
      <t>ジ</t>
    </rPh>
    <rPh sb="4" eb="6">
      <t>エイゾク</t>
    </rPh>
    <phoneticPr fontId="1"/>
  </si>
  <si>
    <t>CIP時：ターン終了時まで</t>
    <rPh sb="3" eb="4">
      <t>ジ</t>
    </rPh>
    <rPh sb="8" eb="11">
      <t>シュウリョウジ</t>
    </rPh>
    <phoneticPr fontId="1"/>
  </si>
  <si>
    <t>これがいる間</t>
    <rPh sb="5" eb="6">
      <t>アイダ</t>
    </rPh>
    <phoneticPr fontId="1"/>
  </si>
  <si>
    <t>CIP時：永続</t>
    <rPh sb="3" eb="4">
      <t>ジ</t>
    </rPh>
    <rPh sb="5" eb="7">
      <t>エイゾク</t>
    </rPh>
    <phoneticPr fontId="1"/>
  </si>
  <si>
    <t>覚醒による速攻トークン生成は[[覚醒一覧]]へ</t>
    <rPh sb="0" eb="2">
      <t>カクセイ</t>
    </rPh>
    <rPh sb="5" eb="7">
      <t>ソッコウ</t>
    </rPh>
    <rPh sb="11" eb="13">
      <t>セイセイ</t>
    </rPh>
    <rPh sb="16" eb="18">
      <t>カクセイ</t>
    </rPh>
    <rPh sb="18" eb="20">
      <t>イチラン</t>
    </rPh>
    <phoneticPr fontId="1"/>
  </si>
  <si>
    <t>補強関係</t>
    <phoneticPr fontId="1"/>
  </si>
  <si>
    <t>補強</t>
    <phoneticPr fontId="1"/>
  </si>
  <si>
    <t>*能力によって補強するカード</t>
    <rPh sb="1" eb="3">
      <t>ノウリョク</t>
    </rPh>
    <rPh sb="7" eb="9">
      <t>ホキョウ</t>
    </rPh>
    <phoneticPr fontId="1"/>
  </si>
  <si>
    <t>*補強された時に誘発する能力を持つカード</t>
    <rPh sb="1" eb="3">
      <t>ホキョウ</t>
    </rPh>
    <rPh sb="6" eb="7">
      <t>トキ</t>
    </rPh>
    <rPh sb="8" eb="10">
      <t>ユウハツ</t>
    </rPh>
    <rPh sb="12" eb="14">
      <t>ノウリョク</t>
    </rPh>
    <rPh sb="15" eb="16">
      <t>モ</t>
    </rPh>
    <phoneticPr fontId="1"/>
  </si>
  <si>
    <t>*補強されないカード</t>
    <rPh sb="1" eb="3">
      <t>ホキョウ</t>
    </rPh>
    <phoneticPr fontId="1"/>
  </si>
  <si>
    <t>CIP時</t>
    <rPh sb="3" eb="4">
      <t>ジ</t>
    </rPh>
    <phoneticPr fontId="1"/>
  </si>
  <si>
    <t>CIPクリーチャー</t>
  </si>
  <si>
    <t>クリーチャー・トークン</t>
    <phoneticPr fontId="1"/>
  </si>
  <si>
    <t>超過3</t>
    <rPh sb="0" eb="2">
      <t>チョウカ</t>
    </rPh>
    <phoneticPr fontId="1"/>
  </si>
  <si>
    <t>2点回復</t>
    <rPh sb="1" eb="2">
      <t>テン</t>
    </rPh>
    <rPh sb="2" eb="4">
      <t>カイフク</t>
    </rPh>
    <phoneticPr fontId="1"/>
  </si>
  <si>
    <t>1枚引く</t>
    <rPh sb="1" eb="2">
      <t>マイ</t>
    </rPh>
    <rPh sb="2" eb="3">
      <t>ヒ</t>
    </rPh>
    <phoneticPr fontId="1"/>
  </si>
  <si>
    <t>+1/+1修整</t>
    <rPh sb="5" eb="7">
      <t>シュウセイ</t>
    </rPh>
    <phoneticPr fontId="1"/>
  </si>
  <si>
    <t>当然の結論</t>
    <phoneticPr fontId="1"/>
  </si>
  <si>
    <t>才気ある霊基体</t>
    <phoneticPr fontId="1"/>
  </si>
  <si>
    <t>本質の摘出</t>
    <phoneticPr fontId="1"/>
  </si>
  <si>
    <t>魂刺し</t>
    <phoneticPr fontId="1"/>
  </si>
  <si>
    <t>最後の報賞</t>
    <phoneticPr fontId="1"/>
  </si>
  <si>
    <t>砂の撹拌</t>
    <phoneticPr fontId="1"/>
  </si>
  <si>
    <t>野望の試練</t>
    <phoneticPr fontId="1"/>
  </si>
  <si>
    <t>悪意のアムムト</t>
    <phoneticPr fontId="1"/>
  </si>
  <si>
    <t>ORI</t>
    <phoneticPr fontId="1"/>
  </si>
  <si>
    <t>緑白</t>
    <phoneticPr fontId="1"/>
  </si>
  <si>
    <t>結束のカルトーシュ</t>
    <phoneticPr fontId="1"/>
  </si>
  <si>
    <t>風案内のエイヴン</t>
    <phoneticPr fontId="1"/>
  </si>
  <si>
    <t>屑鉄場のたかり屋</t>
    <phoneticPr fontId="1"/>
  </si>
  <si>
    <t>ナクタムンの侍臣、テムメト</t>
    <phoneticPr fontId="1"/>
  </si>
  <si>
    <t>慮外な押収</t>
    <phoneticPr fontId="1"/>
  </si>
  <si>
    <t>スフィンクスの後見</t>
    <phoneticPr fontId="1"/>
  </si>
  <si>
    <t>飛行機械の諜報網</t>
    <phoneticPr fontId="1"/>
  </si>
  <si>
    <t>抽出機構</t>
    <phoneticPr fontId="1"/>
  </si>
  <si>
    <t>黒赤</t>
    <phoneticPr fontId="1"/>
  </si>
  <si>
    <t>マリオネットの達人</t>
    <phoneticPr fontId="1"/>
  </si>
  <si>
    <t>奥の手</t>
    <phoneticPr fontId="1"/>
  </si>
  <si>
    <t>無許可の分解</t>
    <phoneticPr fontId="1"/>
  </si>
  <si>
    <t>金属製の巨像</t>
    <phoneticPr fontId="1"/>
  </si>
  <si>
    <t>黒赤</t>
    <phoneticPr fontId="1"/>
  </si>
  <si>
    <t>アクロスの兵長</t>
    <phoneticPr fontId="1"/>
  </si>
  <si>
    <t>地底街のトロール</t>
    <phoneticPr fontId="1"/>
  </si>
  <si>
    <t>このサポートがボード上に出たとき、あなたがコントロールする各クリーチャーは+2/+2の修整を受ける。&amp;br;超過1：あなたのコントロールする各クリーチャーは+1/+1の修整を受ける。</t>
    <phoneticPr fontId="1"/>
  </si>
  <si>
    <t>不屈の神ロナス</t>
    <phoneticPr fontId="1"/>
  </si>
  <si>
    <t>接死 ダメージ軽減&amp;br;ジェム2個を起動する：あなたのターン終了時まで、あなたがコントロールする他の最初のクリーチャーは+4/0の修整を受ける。&amp;br;あなたが8以上のパワーを持つ他のクリーチャーをコントロールしていないかぎり、このクリーチャーは攻撃できずブロックできない。</t>
    <phoneticPr fontId="1"/>
  </si>
  <si>
    <t>ナーナムの改革派</t>
    <phoneticPr fontId="1"/>
  </si>
  <si>
    <t>ガイアー岬の山賊</t>
    <phoneticPr fontId="1"/>
  </si>
  <si>
    <t>忘れられていた家宝</t>
    <phoneticPr fontId="1"/>
  </si>
  <si>
    <t>爪の群れのウルリッチ</t>
    <phoneticPr fontId="1"/>
  </si>
  <si>
    <t>ST</t>
  </si>
  <si>
    <t>ST</t>
    <phoneticPr fontId="1"/>
  </si>
  <si>
    <t>LG</t>
  </si>
  <si>
    <t>LG</t>
    <phoneticPr fontId="1"/>
  </si>
  <si>
    <t>野望のカルトーシュ</t>
    <phoneticPr fontId="1"/>
  </si>
  <si>
    <t>失われた遺産</t>
    <phoneticPr fontId="1"/>
  </si>
  <si>
    <t>絆魂&amp;br;あなたが無色のサポートを唱えたとき、あなたはカードを1枚引く。</t>
    <phoneticPr fontId="1"/>
  </si>
  <si>
    <t>精神の眼</t>
    <phoneticPr fontId="1"/>
  </si>
  <si>
    <t>ボーマットの急使</t>
    <phoneticPr fontId="1"/>
  </si>
  <si>
    <t>あなたが呪文またはサポートを唱えたとき、あなたの次のターン開始時で、このクリーチャーは+1/+1の修正を受ける。&amp;br;このクリーチャーがプレインズウォーカーに戦闘ダメージを与えたとき、カードを1枚引く。</t>
    <phoneticPr fontId="1"/>
  </si>
  <si>
    <t>ジェスの盗人</t>
    <phoneticPr fontId="1"/>
  </si>
  <si>
    <t>飛行&amp;br;あなたが呪文を唱えたとき、あなたの次のターン開始時まで、このクリーチャーは+2/+2の修正を受ける。</t>
    <phoneticPr fontId="1"/>
  </si>
  <si>
    <t>護輪のフクロウ</t>
    <phoneticPr fontId="1"/>
  </si>
  <si>
    <t>あなたが呪文またはサポートを唱えたとき、あなたのターン終了時まで、このクリーチャーは+1/+1の修正を受けると共にバーサーカーを得る。</t>
    <phoneticPr fontId="1"/>
  </si>
  <si>
    <t>魔道士輪の暴漢</t>
    <phoneticPr fontId="1"/>
  </si>
  <si>
    <t>飛行 速攻 &amp;br;あなたが呪文を唱えたとき、あなたのターン終了時まで、このクリーチャーは+1/+1の修正を受ける。</t>
    <phoneticPr fontId="1"/>
  </si>
  <si>
    <t>嵐追いの魔道士</t>
    <phoneticPr fontId="1"/>
  </si>
  <si>
    <t>あなたが呪文を唱えたとき、あなたのターン終了時まで、このクリーチャーは+1/+1の修正を受ける。&amp;br;このクリーチャーがプレインズウォーカーに戦闘ダメージを与えたとき、調査を行う。</t>
    <phoneticPr fontId="1"/>
  </si>
  <si>
    <t>あなたが呪文かサポートを唱えたとき、あなたのターン終了時まで、このクリーチャーは+1/+1の修正を受ける。</t>
    <phoneticPr fontId="1"/>
  </si>
  <si>
    <t>火の猟犬</t>
    <phoneticPr fontId="1"/>
  </si>
  <si>
    <t>飛行&amp;br;あなたが呪文を唱えたとき、あなたのターン終了時まで、このクリーチャーは+3/+3の修正を受け、あなたの次のターン開始時まで、対戦相手がコントロールする最初のクリーチャーは無効化される。</t>
    <phoneticPr fontId="1"/>
  </si>
  <si>
    <t>霜のニブリス</t>
    <phoneticPr fontId="1"/>
  </si>
  <si>
    <t>警戒を持つ2/2の騎士を4体召喚する。&amp;br;ボードに8個以上の白ジェムがある場合、あなたのターン終了時まであなたのすべてのクリーチャーはダメージ軽減を得る。</t>
    <phoneticPr fontId="1"/>
  </si>
  <si>
    <t>粉々</t>
    <phoneticPr fontId="1"/>
  </si>
  <si>
    <t>根から絶つ</t>
    <phoneticPr fontId="1"/>
  </si>
  <si>
    <t>回収蔦</t>
    <phoneticPr fontId="1"/>
  </si>
  <si>
    <t>破砕</t>
    <phoneticPr fontId="1"/>
  </si>
  <si>
    <t>結束の試練</t>
    <phoneticPr fontId="1"/>
  </si>
  <si>
    <t>収斂：収斂された各マナにつきカードを1枚引き、収斂された各マナにつき3点のダメージを与える。</t>
    <phoneticPr fontId="1"/>
  </si>
  <si>
    <t>謎めいた巡行者</t>
    <phoneticPr fontId="1"/>
  </si>
  <si>
    <t>塵の予言者</t>
    <phoneticPr fontId="1"/>
  </si>
  <si>
    <t>欠色 &amp;br;ジェム3個を起動する：昇華1を行う：あなたの次のターン開始時まで、対戦相手がコントロールする最初のクリーチャーを無効化する。</t>
    <phoneticPr fontId="1"/>
  </si>
  <si>
    <t>欠色 &amp;br;このクリーチャーが戦場に出たとき、昇華1を行う：対戦相手の手札が5枚以下の場合、対戦相手がコントロールするクリーチャー1体を対象とし、それを対戦相手の手札に戻す。</t>
    <phoneticPr fontId="1"/>
  </si>
  <si>
    <t>このクリーチャーが戦場に出たとき、昇華2を行う：このクリーチャーは+4/+4の修正を受ける。</t>
    <phoneticPr fontId="1"/>
  </si>
  <si>
    <t>ウラモグの強奪者</t>
    <phoneticPr fontId="1"/>
  </si>
  <si>
    <t>ウラモグの回収者</t>
    <phoneticPr fontId="1"/>
  </si>
  <si>
    <t>昇華者の突撃</t>
    <phoneticPr fontId="1"/>
  </si>
  <si>
    <t>欠色 &amp;br;昇華1を行う：クリーチャー1体を対象とし、それに5点のダメージを与える。</t>
    <phoneticPr fontId="1"/>
  </si>
  <si>
    <t>荒廃唱え</t>
    <phoneticPr fontId="1"/>
  </si>
  <si>
    <t>強欲なドラゴン</t>
    <phoneticPr fontId="1"/>
  </si>
  <si>
    <t>不死の援護者、ヤヘンニ</t>
    <phoneticPr fontId="1"/>
  </si>
  <si>
    <t>疫病吹き</t>
    <phoneticPr fontId="1"/>
  </si>
  <si>
    <t>栄光の神バントゥ</t>
    <phoneticPr fontId="1"/>
  </si>
  <si>
    <t>栄光をもたらすもの</t>
    <phoneticPr fontId="1"/>
  </si>
  <si>
    <t>護法の宝珠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</si>
</sst>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ＭＳ Ｐゴシック"/>
      <family val="2"/>
      <charset val="128"/>
      <scheme val="minor"/>
    </font>
    <font>
      <sz val="6"/>
      <name val="ＭＳ Ｐゴシック"/>
      <family val="2"/>
      <charset val="128"/>
      <scheme val="minor"/>
    </font>
    <font>
      <sz val="11"/>
      <color rgb="FF000000"/>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
      <patternFill patternType="solid">
        <fgColor theme="8"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s>
  <cellStyleXfs count="1">
    <xf numFmtId="0" fontId="0" fillId="0" borderId="0">
      <alignment vertical="center"/>
    </xf>
  </cellStyleXfs>
  <cellXfs count="26">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0" xfId="0" applyFill="1"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0" xfId="0" applyBorder="1">
      <alignment vertical="center"/>
    </xf>
    <xf numFmtId="0" fontId="0" fillId="2" borderId="0" xfId="0" applyFill="1">
      <alignment vertical="center"/>
    </xf>
    <xf numFmtId="0" fontId="0" fillId="0" borderId="0" xfId="0" applyFill="1">
      <alignment vertical="center"/>
    </xf>
    <xf numFmtId="0" fontId="0" fillId="0" borderId="1" xfId="0"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3" borderId="0" xfId="0" applyFill="1">
      <alignment vertical="center"/>
    </xf>
    <xf numFmtId="0" fontId="0" fillId="4" borderId="0" xfId="0" applyFill="1">
      <alignment vertical="center"/>
    </xf>
    <xf numFmtId="0" fontId="0" fillId="2" borderId="1" xfId="0" applyFill="1" applyBorder="1">
      <alignment vertical="center"/>
    </xf>
    <xf numFmtId="0" fontId="0" fillId="5" borderId="1" xfId="0" applyFill="1" applyBorder="1">
      <alignment vertical="center"/>
    </xf>
    <xf numFmtId="0" fontId="0" fillId="0" borderId="0" xfId="0" quotePrefix="1">
      <alignment vertical="center"/>
    </xf>
    <xf numFmtId="0" fontId="0" fillId="0" borderId="14" xfId="0" applyBorder="1">
      <alignment vertical="center"/>
    </xf>
    <xf numFmtId="0" fontId="0" fillId="0" borderId="15" xfId="0" applyBorder="1">
      <alignment vertical="center"/>
    </xf>
  </cellXfs>
  <cellStyles count="1">
    <cellStyle name="標準" xfId="0" builtinId="0"/>
  </cellStyles>
  <dxfs count="57">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FB2F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9525</xdr:rowOff>
        </xdr:from>
        <xdr:to>
          <xdr:col>0</xdr:col>
          <xdr:colOff>628650</xdr:colOff>
          <xdr:row>1</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400-000001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BFZ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742950</xdr:colOff>
          <xdr:row>0</xdr:row>
          <xdr:rowOff>38100</xdr:rowOff>
        </xdr:from>
        <xdr:to>
          <xdr:col>0</xdr:col>
          <xdr:colOff>1314450</xdr:colOff>
          <xdr:row>1</xdr:row>
          <xdr:rowOff>161925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400-000002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SOI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1419225</xdr:colOff>
          <xdr:row>0</xdr:row>
          <xdr:rowOff>38100</xdr:rowOff>
        </xdr:from>
        <xdr:to>
          <xdr:col>0</xdr:col>
          <xdr:colOff>2038350</xdr:colOff>
          <xdr:row>2</xdr:row>
          <xdr:rowOff>9525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1400-000003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KLD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0</xdr:row>
          <xdr:rowOff>47625</xdr:rowOff>
        </xdr:from>
        <xdr:to>
          <xdr:col>3</xdr:col>
          <xdr:colOff>152400</xdr:colOff>
          <xdr:row>2</xdr:row>
          <xdr:rowOff>47625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1400-000004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AKH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295275</xdr:colOff>
          <xdr:row>0</xdr:row>
          <xdr:rowOff>66675</xdr:rowOff>
        </xdr:from>
        <xdr:to>
          <xdr:col>5</xdr:col>
          <xdr:colOff>438150</xdr:colOff>
          <xdr:row>2</xdr:row>
          <xdr:rowOff>47625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1400-000005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ORI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0</xdr:row>
          <xdr:rowOff>152400</xdr:rowOff>
        </xdr:from>
        <xdr:to>
          <xdr:col>12</xdr:col>
          <xdr:colOff>390525</xdr:colOff>
          <xdr:row>2</xdr:row>
          <xdr:rowOff>114300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1400-000006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Ver2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1</xdr:row>
          <xdr:rowOff>0</xdr:rowOff>
        </xdr:from>
        <xdr:to>
          <xdr:col>8</xdr:col>
          <xdr:colOff>381000</xdr:colOff>
          <xdr:row>2</xdr:row>
          <xdr:rowOff>123825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1400-000007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Ver1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8.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T819"/>
  <sheetViews>
    <sheetView topLeftCell="A242" zoomScale="85" zoomScaleNormal="85" workbookViewId="0">
      <selection activeCell="A797" sqref="A797:XFD798"/>
    </sheetView>
  </sheetViews>
  <sheetFormatPr defaultRowHeight="13.5" x14ac:dyDescent="0.15"/>
  <cols>
    <col min="1" max="1" width="27.375" customWidth="1"/>
    <col min="2" max="2" width="1.25" customWidth="1"/>
    <col min="3" max="3" width="5.5" customWidth="1"/>
    <col min="4" max="4" width="4" customWidth="1"/>
    <col min="5" max="5" width="2" bestFit="1" customWidth="1"/>
    <col min="6" max="6" width="6.625" customWidth="1"/>
    <col min="7" max="7" width="3.5" customWidth="1"/>
    <col min="8" max="8" width="2" bestFit="1" customWidth="1"/>
    <col min="9" max="9" width="5.375" customWidth="1"/>
    <col min="10" max="10" width="2" bestFit="1" customWidth="1"/>
    <col min="11" max="12" width="2"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7" width="5.5" bestFit="1" customWidth="1"/>
    <col min="28" max="28" width="5.25" bestFit="1" customWidth="1"/>
    <col min="29" max="29" width="9.5" bestFit="1" customWidth="1"/>
    <col min="30" max="30" width="5" bestFit="1" customWidth="1"/>
    <col min="31" max="31" width="14.875" customWidth="1"/>
    <col min="32" max="32" width="9" customWidth="1"/>
    <col min="34" max="39" width="9" hidden="1" customWidth="1"/>
    <col min="40" max="40" width="4.875" hidden="1" customWidth="1"/>
    <col min="41" max="42" width="3.5" bestFit="1" customWidth="1"/>
  </cols>
  <sheetData>
    <row r="1" spans="1:46" x14ac:dyDescent="0.15">
      <c r="A1" t="s">
        <v>5068</v>
      </c>
    </row>
    <row r="2" spans="1:46" x14ac:dyDescent="0.15">
      <c r="A2" t="str">
        <f>B2&amp;C2&amp;E2&amp;F2&amp;H2&amp;I2&amp;J2&amp;M2&amp;N2&amp;O2&amp;P2&amp;Q2&amp;R2&amp;S2&amp;T2&amp;V2&amp;W2&amp;X2&amp;Y2</f>
        <v/>
      </c>
    </row>
    <row r="3" spans="1:46" x14ac:dyDescent="0.15">
      <c r="A3" t="str">
        <f>B3&amp;C3&amp;E3&amp;F3&amp;H3&amp;I3&amp;J3&amp;M3&amp;N3&amp;O3&amp;P3&amp;Q3&amp;R3&amp;S3&amp;T3&amp;V3&amp;W3&amp;X3&amp;Y3</f>
        <v>*1マナカード一覧</v>
      </c>
      <c r="B3" t="s">
        <v>3229</v>
      </c>
      <c r="C3">
        <v>1</v>
      </c>
      <c r="E3" t="s">
        <v>5183</v>
      </c>
      <c r="F3" t="s">
        <v>3228</v>
      </c>
    </row>
    <row r="4" spans="1:46" x14ac:dyDescent="0.15">
      <c r="A4" t="str">
        <f>B4&amp;C4&amp;E4&amp;F4&amp;H4&amp;I4&amp;J4&amp;M4&amp;N4&amp;O4&amp;P4&amp;Q4&amp;R4&amp;S4&amp;T4&amp;V4&amp;W4&amp;X4&amp;Y4</f>
        <v/>
      </c>
    </row>
    <row r="5" spans="1:46" x14ac:dyDescent="0.15">
      <c r="A5" t="str">
        <f>B5&amp;C5&amp;E5&amp;F5&amp;H5&amp;I5&amp;J5&amp;M5&amp;N5&amp;O5&amp;P5&amp;Q5&amp;R5&amp;S5&amp;T5&amp;V5&amp;W5&amp;X5&amp;Y5</f>
        <v>**マジック:オリジン</v>
      </c>
      <c r="B5" t="s">
        <v>4856</v>
      </c>
      <c r="C5" t="s">
        <v>4860</v>
      </c>
      <c r="Z5" s="11"/>
    </row>
    <row r="6" spans="1:46" x14ac:dyDescent="0.15">
      <c r="A6" t="str">
        <f>B6&amp;C6&amp;E6&amp;F6&amp;H6&amp;I6&amp;J6&amp;M6&amp;N6&amp;O6&amp;P6&amp;Q6&amp;R6&amp;S6&amp;T6&amp;U6&amp;V6&amp;W6&amp;X6&amp;Y6</f>
        <v>|LEFT:50|LEFT:50|LEFT:120|LEFT:50|LEFT:120|LEFT:500|c</v>
      </c>
      <c r="B6" t="s">
        <v>3211</v>
      </c>
      <c r="C6" t="s">
        <v>3204</v>
      </c>
      <c r="E6" t="s">
        <v>3211</v>
      </c>
      <c r="F6" t="s">
        <v>3204</v>
      </c>
      <c r="H6" t="s">
        <v>3211</v>
      </c>
      <c r="I6" t="s">
        <v>5157</v>
      </c>
      <c r="J6" t="s">
        <v>3211</v>
      </c>
      <c r="M6" t="s">
        <v>3204</v>
      </c>
      <c r="N6" t="s">
        <v>3267</v>
      </c>
      <c r="O6" t="s">
        <v>5157</v>
      </c>
      <c r="R6" t="s">
        <v>3267</v>
      </c>
      <c r="T6" t="s">
        <v>3205</v>
      </c>
      <c r="X6" t="s">
        <v>3267</v>
      </c>
      <c r="Y6" t="s">
        <v>3206</v>
      </c>
    </row>
    <row r="7" spans="1:46" x14ac:dyDescent="0.15">
      <c r="A7" t="str">
        <f>B7&amp;C7&amp;E7&amp;F7&amp;H7&amp;I7&amp;J7&amp;M7&amp;N7&amp;O7&amp;P7&amp;Q7&amp;R7&amp;S7&amp;T7&amp;U7&amp;V7&amp;W7&amp;X7&amp;Y7</f>
        <v>|セット|色|カード種|P/T|レアリティ|カード名|</v>
      </c>
      <c r="B7" t="s">
        <v>3211</v>
      </c>
      <c r="C7" t="s">
        <v>3212</v>
      </c>
      <c r="E7" t="s">
        <v>3211</v>
      </c>
      <c r="F7" t="s">
        <v>3181</v>
      </c>
      <c r="H7" t="s">
        <v>3211</v>
      </c>
      <c r="I7" t="s">
        <v>4902</v>
      </c>
      <c r="J7" t="s">
        <v>3211</v>
      </c>
      <c r="K7" t="s">
        <v>3168</v>
      </c>
      <c r="L7" t="s">
        <v>3167</v>
      </c>
      <c r="M7" t="str">
        <f>K7&amp;"/"&amp;L7</f>
        <v>P/T</v>
      </c>
      <c r="N7" t="s">
        <v>3267</v>
      </c>
      <c r="O7" t="s">
        <v>5187</v>
      </c>
      <c r="R7" t="s">
        <v>3267</v>
      </c>
      <c r="T7" t="s">
        <v>3208</v>
      </c>
      <c r="X7" t="s">
        <v>3267</v>
      </c>
      <c r="Z7" s="18"/>
      <c r="AA7" s="18"/>
      <c r="AB7" s="18"/>
      <c r="AC7" s="18"/>
      <c r="AD7" s="18"/>
      <c r="AE7" s="18"/>
      <c r="AF7" s="18"/>
      <c r="AG7" s="18"/>
      <c r="AH7" s="18"/>
      <c r="AI7" s="18"/>
      <c r="AJ7" s="18"/>
      <c r="AK7" s="18"/>
      <c r="AL7" s="18"/>
      <c r="AM7" s="18"/>
      <c r="AN7" s="18"/>
      <c r="AO7" s="18"/>
      <c r="AP7" s="18"/>
      <c r="AQ7" s="18"/>
    </row>
    <row r="8" spans="1:46" x14ac:dyDescent="0.15">
      <c r="A8" t="str">
        <f>B8&amp;C8&amp;E8&amp;F8&amp;H8&amp;I8&amp;J8&amp;M8&amp;N8&amp;O8&amp;P8&amp;Q8&amp;R8&amp;S8&amp;T8&amp;U8&amp;V8&amp;W8&amp;X8&amp;Y8</f>
        <v>|ORI|青|クリーチャー|2/1|コモン|《[[金切り声のスカーブ]]》|</v>
      </c>
      <c r="B8" t="s">
        <v>3211</v>
      </c>
      <c r="C8" t="str">
        <f t="shared" ref="C8" si="0">AA8</f>
        <v>ORI</v>
      </c>
      <c r="D8">
        <f>IF(AA8="","",VLOOKUP(C8,tnpl!$Z$1:$AA$11,2,TRUE))</f>
        <v>1</v>
      </c>
      <c r="E8" t="s">
        <v>3211</v>
      </c>
      <c r="F8" t="str">
        <f t="shared" ref="F8" si="1">AB8</f>
        <v>青</v>
      </c>
      <c r="G8">
        <f>IF(AB8="","",VLOOKUP(F8,tnpl!$X$1:$Y$16,2,TRUE))</f>
        <v>2</v>
      </c>
      <c r="H8" t="s">
        <v>3211</v>
      </c>
      <c r="I8" t="str">
        <f>AG8</f>
        <v>クリーチャー</v>
      </c>
      <c r="J8" t="s">
        <v>3211</v>
      </c>
      <c r="K8">
        <f t="shared" ref="K8:L8" si="2">AO8</f>
        <v>2</v>
      </c>
      <c r="L8">
        <f t="shared" si="2"/>
        <v>1</v>
      </c>
      <c r="M8" t="str">
        <f>IF(AG8="クリーチャー",K8&amp;"/"&amp;L8,"")</f>
        <v>2/1</v>
      </c>
      <c r="N8" t="s">
        <v>3267</v>
      </c>
      <c r="O8" t="str">
        <f>AC8</f>
        <v>コモン</v>
      </c>
      <c r="R8" t="s">
        <v>3267</v>
      </c>
      <c r="S8" t="s">
        <v>4854</v>
      </c>
      <c r="T8" t="str">
        <f t="shared" ref="T8" si="3">AE8</f>
        <v>金切り声のスカーブ</v>
      </c>
      <c r="W8" t="s">
        <v>4855</v>
      </c>
      <c r="X8" t="s">
        <v>3267</v>
      </c>
      <c r="Y8" s="9"/>
      <c r="Z8" s="3">
        <v>46</v>
      </c>
      <c r="AA8" s="2" t="s">
        <v>3271</v>
      </c>
      <c r="AB8" s="1" t="s">
        <v>1631</v>
      </c>
      <c r="AC8" s="1" t="s">
        <v>1771</v>
      </c>
      <c r="AD8" s="1">
        <v>1</v>
      </c>
      <c r="AE8" s="1" t="s">
        <v>3025</v>
      </c>
      <c r="AF8" s="1" t="s">
        <v>3024</v>
      </c>
      <c r="AG8" s="1" t="s">
        <v>349</v>
      </c>
      <c r="AH8" s="1" t="s">
        <v>1506</v>
      </c>
      <c r="AI8" s="1"/>
      <c r="AJ8" s="1"/>
      <c r="AK8" s="1" t="s">
        <v>3023</v>
      </c>
      <c r="AL8" s="1"/>
      <c r="AM8" s="1"/>
      <c r="AN8" s="1"/>
      <c r="AO8" s="1">
        <v>2</v>
      </c>
      <c r="AP8" s="1">
        <v>1</v>
      </c>
      <c r="AQ8" s="1" t="s">
        <v>3023</v>
      </c>
    </row>
    <row r="9" spans="1:46" x14ac:dyDescent="0.15">
      <c r="A9" t="str">
        <f t="shared" ref="A9:A25" si="4">B9&amp;C9&amp;E9&amp;F9&amp;H9&amp;I9&amp;J9&amp;M9&amp;N9&amp;O9&amp;P9&amp;Q9&amp;R9&amp;S9&amp;T9&amp;U9&amp;V9&amp;W9&amp;X9&amp;Y9</f>
        <v>|ORI|赤|呪文||アンコモン|《[[焦熱の結末]]》|</v>
      </c>
      <c r="B9" t="s">
        <v>3211</v>
      </c>
      <c r="C9" t="str">
        <f t="shared" ref="C9:C25" si="5">AA9</f>
        <v>ORI</v>
      </c>
      <c r="D9">
        <f>IF(AA9="","",VLOOKUP(C9,tnpl!$Z$1:$AA$11,2,TRUE))</f>
        <v>1</v>
      </c>
      <c r="E9" t="s">
        <v>3211</v>
      </c>
      <c r="F9" t="str">
        <f t="shared" ref="F9:F25" si="6">AB9</f>
        <v>赤</v>
      </c>
      <c r="G9">
        <f>IF(AB9="","",VLOOKUP(F9,tnpl!$X$1:$Y$16,2,TRUE))</f>
        <v>4</v>
      </c>
      <c r="H9" t="s">
        <v>3211</v>
      </c>
      <c r="I9" t="str">
        <f t="shared" ref="I9:I25" si="7">AG9</f>
        <v>呪文</v>
      </c>
      <c r="J9" t="s">
        <v>3211</v>
      </c>
      <c r="K9">
        <f t="shared" ref="K9:K25" si="8">AO9</f>
        <v>0</v>
      </c>
      <c r="L9">
        <f t="shared" ref="L9:L25" si="9">AP9</f>
        <v>0</v>
      </c>
      <c r="M9" t="str">
        <f t="shared" ref="M9:M25" si="10">IF(AG9="クリーチャー",K9&amp;"/"&amp;L9,"")</f>
        <v/>
      </c>
      <c r="N9" t="s">
        <v>3267</v>
      </c>
      <c r="O9" t="str">
        <f t="shared" ref="O9:O10" si="11">AC9</f>
        <v>アンコモン</v>
      </c>
      <c r="R9" t="s">
        <v>3267</v>
      </c>
      <c r="S9" t="s">
        <v>4854</v>
      </c>
      <c r="T9" t="str">
        <f t="shared" ref="T9:T25" si="12">AE9</f>
        <v>焦熱の結末</v>
      </c>
      <c r="W9" t="s">
        <v>4855</v>
      </c>
      <c r="X9" t="s">
        <v>3267</v>
      </c>
      <c r="Y9" s="9"/>
      <c r="Z9" s="3">
        <v>149</v>
      </c>
      <c r="AA9" s="2" t="s">
        <v>3271</v>
      </c>
      <c r="AB9" s="1" t="s">
        <v>1575</v>
      </c>
      <c r="AC9" s="1" t="s">
        <v>1473</v>
      </c>
      <c r="AD9" s="1">
        <v>1</v>
      </c>
      <c r="AE9" s="1" t="s">
        <v>2728</v>
      </c>
      <c r="AF9" s="1" t="s">
        <v>2727</v>
      </c>
      <c r="AG9" s="1" t="s">
        <v>1475</v>
      </c>
      <c r="AH9" s="1"/>
      <c r="AI9" s="1"/>
      <c r="AJ9" s="1"/>
      <c r="AK9" s="1" t="s">
        <v>2726</v>
      </c>
      <c r="AL9" s="1"/>
      <c r="AM9" s="1"/>
      <c r="AN9" s="1"/>
      <c r="AO9" s="1"/>
      <c r="AP9" s="1"/>
      <c r="AQ9" s="1" t="s">
        <v>2726</v>
      </c>
    </row>
    <row r="10" spans="1:46" x14ac:dyDescent="0.15">
      <c r="A10" t="str">
        <f t="shared" si="4"/>
        <v>|ORI|緑|呪文||コモン|《[[空への斉射]]》|</v>
      </c>
      <c r="B10" t="s">
        <v>3211</v>
      </c>
      <c r="C10" t="str">
        <f t="shared" si="5"/>
        <v>ORI</v>
      </c>
      <c r="D10">
        <f>IF(AA10="","",VLOOKUP(C10,tnpl!$Z$1:$AA$11,2,TRUE))</f>
        <v>1</v>
      </c>
      <c r="E10" t="s">
        <v>3211</v>
      </c>
      <c r="F10" t="str">
        <f t="shared" si="6"/>
        <v>緑</v>
      </c>
      <c r="G10">
        <f>IF(AB10="","",VLOOKUP(F10,tnpl!$X$1:$Y$16,2,TRUE))</f>
        <v>5</v>
      </c>
      <c r="H10" t="s">
        <v>3211</v>
      </c>
      <c r="I10" t="str">
        <f t="shared" si="7"/>
        <v>呪文</v>
      </c>
      <c r="J10" t="s">
        <v>3211</v>
      </c>
      <c r="K10">
        <f t="shared" si="8"/>
        <v>0</v>
      </c>
      <c r="L10">
        <f t="shared" si="9"/>
        <v>0</v>
      </c>
      <c r="M10" t="str">
        <f t="shared" si="10"/>
        <v/>
      </c>
      <c r="N10" t="s">
        <v>3267</v>
      </c>
      <c r="O10" t="str">
        <f t="shared" si="11"/>
        <v>コモン</v>
      </c>
      <c r="R10" t="s">
        <v>3267</v>
      </c>
      <c r="S10" t="s">
        <v>4854</v>
      </c>
      <c r="T10" t="str">
        <f t="shared" si="12"/>
        <v>空への斉射</v>
      </c>
      <c r="W10" t="s">
        <v>4855</v>
      </c>
      <c r="X10" t="s">
        <v>3267</v>
      </c>
      <c r="Y10" s="9"/>
      <c r="Z10" s="3">
        <v>173</v>
      </c>
      <c r="AA10" s="2" t="s">
        <v>3271</v>
      </c>
      <c r="AB10" s="1" t="s">
        <v>1540</v>
      </c>
      <c r="AC10" s="1" t="s">
        <v>1771</v>
      </c>
      <c r="AD10" s="1">
        <v>1</v>
      </c>
      <c r="AE10" s="1" t="s">
        <v>2663</v>
      </c>
      <c r="AF10" s="1" t="s">
        <v>2662</v>
      </c>
      <c r="AG10" s="1" t="s">
        <v>1475</v>
      </c>
      <c r="AH10" s="1"/>
      <c r="AI10" s="1"/>
      <c r="AJ10" s="1"/>
      <c r="AK10" s="1" t="s">
        <v>2661</v>
      </c>
      <c r="AL10" s="1"/>
      <c r="AM10" s="1"/>
      <c r="AN10" s="1"/>
      <c r="AO10" s="1"/>
      <c r="AP10" s="1"/>
      <c r="AQ10" s="1" t="s">
        <v>2661</v>
      </c>
    </row>
    <row r="11" spans="1:46" x14ac:dyDescent="0.15">
      <c r="A11" t="str">
        <f t="shared" si="4"/>
        <v/>
      </c>
      <c r="V11" s="9"/>
      <c r="Y11" s="11"/>
      <c r="AC11" s="9"/>
      <c r="AD11" s="9"/>
      <c r="AE11" s="9"/>
      <c r="AF11" s="9"/>
      <c r="AG11" s="9"/>
      <c r="AH11" s="9"/>
      <c r="AI11" s="9"/>
      <c r="AJ11" s="9"/>
      <c r="AK11" s="9"/>
      <c r="AL11" s="9"/>
      <c r="AM11" s="9"/>
      <c r="AN11" s="9"/>
      <c r="AO11" s="9"/>
      <c r="AP11" s="9"/>
      <c r="AQ11" s="9"/>
      <c r="AR11" s="9"/>
      <c r="AS11" s="9"/>
      <c r="AT11" s="9"/>
    </row>
    <row r="12" spans="1:46" x14ac:dyDescent="0.15">
      <c r="A12" t="str">
        <f t="shared" si="4"/>
        <v>**戦乱のゼンディカーブロック</v>
      </c>
      <c r="B12" t="s">
        <v>4861</v>
      </c>
      <c r="Y12" s="11"/>
    </row>
    <row r="13" spans="1:46" x14ac:dyDescent="0.15">
      <c r="A13" t="str">
        <f>B13&amp;C13&amp;E13&amp;F13&amp;H13&amp;I13&amp;J13&amp;M13&amp;N13&amp;O13&amp;P13&amp;Q13&amp;R13&amp;S13&amp;T13&amp;U13&amp;V13&amp;W13&amp;X13&amp;Y13</f>
        <v>|LEFT:50|LEFT:50|LEFT:120|LEFT:50|LEFT:120|LEFT:500|c</v>
      </c>
      <c r="B13" t="s">
        <v>3211</v>
      </c>
      <c r="C13" t="s">
        <v>3204</v>
      </c>
      <c r="E13" t="s">
        <v>3211</v>
      </c>
      <c r="F13" t="s">
        <v>3204</v>
      </c>
      <c r="H13" t="s">
        <v>3211</v>
      </c>
      <c r="I13" t="s">
        <v>5157</v>
      </c>
      <c r="J13" t="s">
        <v>3211</v>
      </c>
      <c r="M13" t="s">
        <v>3204</v>
      </c>
      <c r="N13" t="s">
        <v>3267</v>
      </c>
      <c r="O13" t="s">
        <v>5157</v>
      </c>
      <c r="R13" t="s">
        <v>3267</v>
      </c>
      <c r="T13" t="s">
        <v>3205</v>
      </c>
      <c r="X13" t="s">
        <v>3267</v>
      </c>
      <c r="Y13" t="s">
        <v>3206</v>
      </c>
    </row>
    <row r="14" spans="1:46" x14ac:dyDescent="0.15">
      <c r="A14" t="str">
        <f>B14&amp;C14&amp;E14&amp;F14&amp;H14&amp;I14&amp;J14&amp;M14&amp;N14&amp;O14&amp;P14&amp;Q14&amp;R14&amp;S14&amp;T14&amp;U14&amp;V14&amp;W14&amp;X14&amp;Y14</f>
        <v>|セット|色|カード種|P/T|レアリティ|カード名|</v>
      </c>
      <c r="B14" t="s">
        <v>3211</v>
      </c>
      <c r="C14" t="s">
        <v>3212</v>
      </c>
      <c r="E14" t="s">
        <v>3211</v>
      </c>
      <c r="F14" t="s">
        <v>3181</v>
      </c>
      <c r="H14" t="s">
        <v>3211</v>
      </c>
      <c r="I14" t="s">
        <v>4902</v>
      </c>
      <c r="J14" t="s">
        <v>3211</v>
      </c>
      <c r="K14" t="s">
        <v>3168</v>
      </c>
      <c r="L14" t="s">
        <v>3167</v>
      </c>
      <c r="M14" t="str">
        <f>K14&amp;"/"&amp;L14</f>
        <v>P/T</v>
      </c>
      <c r="N14" t="s">
        <v>3267</v>
      </c>
      <c r="O14" t="s">
        <v>5187</v>
      </c>
      <c r="R14" t="s">
        <v>3267</v>
      </c>
      <c r="T14" t="s">
        <v>3208</v>
      </c>
      <c r="X14" t="s">
        <v>3267</v>
      </c>
      <c r="Z14" s="18"/>
      <c r="AA14" s="18"/>
      <c r="AB14" s="18"/>
      <c r="AC14" s="18"/>
      <c r="AD14" s="18"/>
      <c r="AE14" s="18"/>
      <c r="AF14" s="18"/>
      <c r="AG14" s="18"/>
      <c r="AH14" s="18"/>
      <c r="AI14" s="18"/>
      <c r="AJ14" s="18"/>
      <c r="AK14" s="18"/>
      <c r="AL14" s="18"/>
      <c r="AM14" s="18"/>
      <c r="AN14" s="18"/>
      <c r="AO14" s="18"/>
      <c r="AP14" s="18"/>
      <c r="AQ14" s="18"/>
    </row>
    <row r="15" spans="1:46" x14ac:dyDescent="0.15">
      <c r="A15" t="str">
        <f t="shared" si="4"/>
        <v>|BFZ|青|呪文||コモン|《[[氷の猛進]]》|</v>
      </c>
      <c r="B15" t="s">
        <v>3211</v>
      </c>
      <c r="C15" t="str">
        <f t="shared" si="5"/>
        <v>BFZ</v>
      </c>
      <c r="D15">
        <f>IF(AA15="","",VLOOKUP(C15,tnpl!$Z$1:$AA$11,2,TRUE))</f>
        <v>2</v>
      </c>
      <c r="E15" t="s">
        <v>3211</v>
      </c>
      <c r="F15" t="str">
        <f t="shared" si="6"/>
        <v>青</v>
      </c>
      <c r="G15">
        <f>IF(AB15="","",VLOOKUP(F15,tnpl!$X$1:$Y$16,2,TRUE))</f>
        <v>2</v>
      </c>
      <c r="H15" t="s">
        <v>3211</v>
      </c>
      <c r="I15" t="str">
        <f t="shared" si="7"/>
        <v>呪文</v>
      </c>
      <c r="J15" t="s">
        <v>3211</v>
      </c>
      <c r="K15">
        <f t="shared" si="8"/>
        <v>0</v>
      </c>
      <c r="L15">
        <f t="shared" si="9"/>
        <v>0</v>
      </c>
      <c r="M15" t="str">
        <f t="shared" si="10"/>
        <v/>
      </c>
      <c r="N15" t="s">
        <v>3267</v>
      </c>
      <c r="O15" t="str">
        <f t="shared" ref="O15:O19" si="13">AC15</f>
        <v>コモン</v>
      </c>
      <c r="R15" t="s">
        <v>3267</v>
      </c>
      <c r="S15" t="s">
        <v>4854</v>
      </c>
      <c r="T15" t="str">
        <f t="shared" si="12"/>
        <v>氷の猛進</v>
      </c>
      <c r="W15" t="s">
        <v>4855</v>
      </c>
      <c r="X15" t="s">
        <v>3267</v>
      </c>
      <c r="Y15" s="9"/>
      <c r="Z15" s="3">
        <v>294</v>
      </c>
      <c r="AA15" s="2" t="s">
        <v>3213</v>
      </c>
      <c r="AB15" s="1" t="s">
        <v>1631</v>
      </c>
      <c r="AC15" s="1" t="s">
        <v>1771</v>
      </c>
      <c r="AD15" s="1">
        <v>1</v>
      </c>
      <c r="AE15" s="1" t="s">
        <v>2300</v>
      </c>
      <c r="AF15" s="1" t="s">
        <v>2299</v>
      </c>
      <c r="AG15" s="1" t="s">
        <v>1475</v>
      </c>
      <c r="AH15" s="1"/>
      <c r="AI15" s="1"/>
      <c r="AJ15" s="1"/>
      <c r="AK15" s="1" t="s">
        <v>2298</v>
      </c>
      <c r="AL15" s="1" t="s">
        <v>2297</v>
      </c>
      <c r="AM15" s="1"/>
      <c r="AN15" s="1"/>
      <c r="AO15" s="1"/>
      <c r="AP15" s="1"/>
      <c r="AQ15" s="1" t="s">
        <v>2296</v>
      </c>
    </row>
    <row r="16" spans="1:46" x14ac:dyDescent="0.15">
      <c r="A16" t="str">
        <f t="shared" si="4"/>
        <v>|BFZ|黒|呪文||コモン|《[[祭壇の刈り取り]]》|</v>
      </c>
      <c r="B16" t="s">
        <v>3211</v>
      </c>
      <c r="C16" t="str">
        <f t="shared" si="5"/>
        <v>BFZ</v>
      </c>
      <c r="D16">
        <f>IF(AA16="","",VLOOKUP(C16,tnpl!$Z$1:$AA$11,2,TRUE))</f>
        <v>2</v>
      </c>
      <c r="E16" t="s">
        <v>3211</v>
      </c>
      <c r="F16" t="str">
        <f t="shared" si="6"/>
        <v>黒</v>
      </c>
      <c r="G16">
        <f>IF(AB16="","",VLOOKUP(F16,tnpl!$X$1:$Y$16,2,TRUE))</f>
        <v>3</v>
      </c>
      <c r="H16" t="s">
        <v>3211</v>
      </c>
      <c r="I16" t="str">
        <f t="shared" si="7"/>
        <v>呪文</v>
      </c>
      <c r="J16" t="s">
        <v>3211</v>
      </c>
      <c r="K16">
        <f t="shared" si="8"/>
        <v>0</v>
      </c>
      <c r="L16">
        <f t="shared" si="9"/>
        <v>0</v>
      </c>
      <c r="M16" t="str">
        <f t="shared" si="10"/>
        <v/>
      </c>
      <c r="N16" t="s">
        <v>3267</v>
      </c>
      <c r="O16" t="str">
        <f t="shared" si="13"/>
        <v>コモン</v>
      </c>
      <c r="R16" t="s">
        <v>3267</v>
      </c>
      <c r="S16" t="s">
        <v>4854</v>
      </c>
      <c r="T16" t="str">
        <f t="shared" si="12"/>
        <v>祭壇の刈り取り</v>
      </c>
      <c r="W16" t="s">
        <v>4855</v>
      </c>
      <c r="X16" t="s">
        <v>3267</v>
      </c>
      <c r="Y16" s="9"/>
      <c r="Z16" s="3">
        <v>327</v>
      </c>
      <c r="AA16" s="2" t="s">
        <v>3213</v>
      </c>
      <c r="AB16" s="1" t="s">
        <v>1606</v>
      </c>
      <c r="AC16" s="1" t="s">
        <v>1771</v>
      </c>
      <c r="AD16" s="1">
        <v>1</v>
      </c>
      <c r="AE16" s="1" t="s">
        <v>2191</v>
      </c>
      <c r="AF16" s="1" t="s">
        <v>2190</v>
      </c>
      <c r="AG16" s="1" t="s">
        <v>1475</v>
      </c>
      <c r="AH16" s="1"/>
      <c r="AI16" s="1"/>
      <c r="AJ16" s="1"/>
      <c r="AK16" s="1" t="s">
        <v>2189</v>
      </c>
      <c r="AL16" s="1"/>
      <c r="AM16" s="1"/>
      <c r="AN16" s="1"/>
      <c r="AO16" s="1"/>
      <c r="AP16" s="1"/>
      <c r="AQ16" s="1" t="s">
        <v>2189</v>
      </c>
    </row>
    <row r="17" spans="1:46" x14ac:dyDescent="0.15">
      <c r="A17" t="str">
        <f t="shared" si="4"/>
        <v>|BFZ|黒|サポート||アンコモン|《[[吸血の儀式]]》|</v>
      </c>
      <c r="B17" t="s">
        <v>3211</v>
      </c>
      <c r="C17" t="str">
        <f t="shared" si="5"/>
        <v>BFZ</v>
      </c>
      <c r="D17">
        <f>IF(AA17="","",VLOOKUP(C17,tnpl!$Z$1:$AA$11,2,TRUE))</f>
        <v>2</v>
      </c>
      <c r="E17" t="s">
        <v>3211</v>
      </c>
      <c r="F17" t="str">
        <f t="shared" si="6"/>
        <v>黒</v>
      </c>
      <c r="G17">
        <f>IF(AB17="","",VLOOKUP(F17,tnpl!$X$1:$Y$16,2,TRUE))</f>
        <v>3</v>
      </c>
      <c r="H17" t="s">
        <v>3211</v>
      </c>
      <c r="I17" t="str">
        <f t="shared" si="7"/>
        <v>サポート</v>
      </c>
      <c r="J17" t="s">
        <v>3211</v>
      </c>
      <c r="K17">
        <f t="shared" si="8"/>
        <v>0</v>
      </c>
      <c r="L17">
        <f t="shared" si="9"/>
        <v>0</v>
      </c>
      <c r="M17" t="str">
        <f t="shared" si="10"/>
        <v/>
      </c>
      <c r="N17" t="s">
        <v>3267</v>
      </c>
      <c r="O17" t="str">
        <f t="shared" si="13"/>
        <v>アンコモン</v>
      </c>
      <c r="R17" t="s">
        <v>3267</v>
      </c>
      <c r="S17" t="s">
        <v>4854</v>
      </c>
      <c r="T17" t="str">
        <f t="shared" si="12"/>
        <v>吸血の儀式</v>
      </c>
      <c r="W17" t="s">
        <v>4855</v>
      </c>
      <c r="X17" t="s">
        <v>3267</v>
      </c>
      <c r="Y17" s="9"/>
      <c r="Z17" s="3">
        <v>345</v>
      </c>
      <c r="AA17" s="2" t="s">
        <v>3213</v>
      </c>
      <c r="AB17" s="1" t="s">
        <v>1606</v>
      </c>
      <c r="AC17" s="1" t="s">
        <v>1473</v>
      </c>
      <c r="AD17" s="1">
        <v>1</v>
      </c>
      <c r="AE17" s="1" t="s">
        <v>2129</v>
      </c>
      <c r="AF17" s="1" t="s">
        <v>2128</v>
      </c>
      <c r="AG17" s="1" t="s">
        <v>297</v>
      </c>
      <c r="AH17" s="1"/>
      <c r="AI17" s="1"/>
      <c r="AJ17" s="1"/>
      <c r="AK17" s="1" t="s">
        <v>2127</v>
      </c>
      <c r="AL17" s="1"/>
      <c r="AM17" s="1"/>
      <c r="AN17" s="1">
        <v>2</v>
      </c>
      <c r="AO17" s="1"/>
      <c r="AP17" s="1"/>
      <c r="AQ17" s="1" t="s">
        <v>2127</v>
      </c>
    </row>
    <row r="18" spans="1:46" x14ac:dyDescent="0.15">
      <c r="A18" t="str">
        <f t="shared" si="4"/>
        <v>|BFZ|赤|呪文||コモン|《[[確実な一撃]]》|</v>
      </c>
      <c r="B18" t="s">
        <v>3211</v>
      </c>
      <c r="C18" t="str">
        <f t="shared" si="5"/>
        <v>BFZ</v>
      </c>
      <c r="D18">
        <f>IF(AA18="","",VLOOKUP(C18,tnpl!$Z$1:$AA$11,2,TRUE))</f>
        <v>2</v>
      </c>
      <c r="E18" t="s">
        <v>3211</v>
      </c>
      <c r="F18" t="str">
        <f t="shared" si="6"/>
        <v>赤</v>
      </c>
      <c r="G18">
        <f>IF(AB18="","",VLOOKUP(F18,tnpl!$X$1:$Y$16,2,TRUE))</f>
        <v>4</v>
      </c>
      <c r="H18" t="s">
        <v>3211</v>
      </c>
      <c r="I18" t="str">
        <f t="shared" si="7"/>
        <v>呪文</v>
      </c>
      <c r="J18" t="s">
        <v>3211</v>
      </c>
      <c r="K18">
        <f t="shared" si="8"/>
        <v>0</v>
      </c>
      <c r="L18">
        <f t="shared" si="9"/>
        <v>0</v>
      </c>
      <c r="M18" t="str">
        <f t="shared" si="10"/>
        <v/>
      </c>
      <c r="N18" t="s">
        <v>3267</v>
      </c>
      <c r="O18" t="str">
        <f t="shared" si="13"/>
        <v>コモン</v>
      </c>
      <c r="R18" t="s">
        <v>3267</v>
      </c>
      <c r="S18" t="s">
        <v>4854</v>
      </c>
      <c r="T18" t="str">
        <f t="shared" si="12"/>
        <v>確実な一撃</v>
      </c>
      <c r="W18" t="s">
        <v>4855</v>
      </c>
      <c r="X18" t="s">
        <v>3267</v>
      </c>
      <c r="Y18" s="9"/>
      <c r="Z18" s="3">
        <v>368</v>
      </c>
      <c r="AA18" s="2" t="s">
        <v>3213</v>
      </c>
      <c r="AB18" s="1" t="s">
        <v>1575</v>
      </c>
      <c r="AC18" s="1" t="s">
        <v>1771</v>
      </c>
      <c r="AD18" s="1">
        <v>1</v>
      </c>
      <c r="AE18" s="1" t="s">
        <v>2056</v>
      </c>
      <c r="AF18" s="1" t="s">
        <v>2055</v>
      </c>
      <c r="AG18" s="1" t="s">
        <v>1475</v>
      </c>
      <c r="AH18" s="1"/>
      <c r="AI18" s="1"/>
      <c r="AJ18" s="1"/>
      <c r="AK18" s="1" t="s">
        <v>2054</v>
      </c>
      <c r="AL18" s="1"/>
      <c r="AM18" s="1"/>
      <c r="AN18" s="1"/>
      <c r="AO18" s="1"/>
      <c r="AP18" s="1"/>
      <c r="AQ18" s="1" t="s">
        <v>2054</v>
      </c>
    </row>
    <row r="19" spans="1:46" x14ac:dyDescent="0.15">
      <c r="A19" t="str">
        <f t="shared" si="4"/>
        <v>|BFZ|赤|呪文||アンコモン|《[[昇華者の突撃]]》|</v>
      </c>
      <c r="B19" t="s">
        <v>3211</v>
      </c>
      <c r="C19" t="str">
        <f t="shared" si="5"/>
        <v>BFZ</v>
      </c>
      <c r="D19">
        <f>IF(AA19="","",VLOOKUP(C19,tnpl!$Z$1:$AA$11,2,TRUE))</f>
        <v>2</v>
      </c>
      <c r="E19" t="s">
        <v>3211</v>
      </c>
      <c r="F19" t="str">
        <f t="shared" si="6"/>
        <v>赤</v>
      </c>
      <c r="G19">
        <f>IF(AB19="","",VLOOKUP(F19,tnpl!$X$1:$Y$16,2,TRUE))</f>
        <v>4</v>
      </c>
      <c r="H19" t="s">
        <v>3211</v>
      </c>
      <c r="I19" t="str">
        <f t="shared" si="7"/>
        <v>呪文</v>
      </c>
      <c r="J19" t="s">
        <v>3211</v>
      </c>
      <c r="K19">
        <f t="shared" si="8"/>
        <v>0</v>
      </c>
      <c r="L19">
        <f t="shared" si="9"/>
        <v>0</v>
      </c>
      <c r="M19" t="str">
        <f t="shared" si="10"/>
        <v/>
      </c>
      <c r="N19" t="s">
        <v>3267</v>
      </c>
      <c r="O19" t="str">
        <f t="shared" si="13"/>
        <v>アンコモン</v>
      </c>
      <c r="R19" t="s">
        <v>3267</v>
      </c>
      <c r="S19" t="s">
        <v>4854</v>
      </c>
      <c r="T19" t="str">
        <f t="shared" si="12"/>
        <v>昇華者の突撃</v>
      </c>
      <c r="W19" t="s">
        <v>4855</v>
      </c>
      <c r="X19" t="s">
        <v>3267</v>
      </c>
      <c r="Y19" s="9"/>
      <c r="Z19" s="3">
        <v>377</v>
      </c>
      <c r="AA19" s="2" t="s">
        <v>3213</v>
      </c>
      <c r="AB19" s="1" t="s">
        <v>1575</v>
      </c>
      <c r="AC19" s="1" t="s">
        <v>1473</v>
      </c>
      <c r="AD19" s="1">
        <v>1</v>
      </c>
      <c r="AE19" s="1" t="s">
        <v>2028</v>
      </c>
      <c r="AF19" s="1" t="s">
        <v>2027</v>
      </c>
      <c r="AG19" s="1" t="s">
        <v>1475</v>
      </c>
      <c r="AH19" s="1"/>
      <c r="AI19" s="1"/>
      <c r="AJ19" s="1"/>
      <c r="AK19" s="1" t="s">
        <v>3412</v>
      </c>
      <c r="AL19" s="1" t="s">
        <v>2026</v>
      </c>
      <c r="AM19" s="1"/>
      <c r="AN19" s="1"/>
      <c r="AO19" s="1"/>
      <c r="AP19" s="1"/>
      <c r="AQ19" s="1" t="s">
        <v>3462</v>
      </c>
    </row>
    <row r="20" spans="1:46" x14ac:dyDescent="0.15">
      <c r="A20" t="str">
        <f t="shared" si="4"/>
        <v/>
      </c>
      <c r="V20" s="9"/>
      <c r="Y20" s="11"/>
      <c r="AC20" s="9"/>
      <c r="AD20" s="9"/>
      <c r="AE20" s="9"/>
      <c r="AF20" s="9"/>
      <c r="AG20" s="9"/>
      <c r="AH20" s="9"/>
      <c r="AI20" s="9"/>
      <c r="AJ20" s="9"/>
      <c r="AK20" s="9"/>
      <c r="AL20" s="9"/>
      <c r="AM20" s="9"/>
      <c r="AN20" s="9"/>
      <c r="AO20" s="9"/>
      <c r="AP20" s="9"/>
      <c r="AQ20" s="9"/>
      <c r="AR20" s="9"/>
      <c r="AS20" s="9"/>
      <c r="AT20" s="9"/>
    </row>
    <row r="21" spans="1:46" x14ac:dyDescent="0.15">
      <c r="A21" t="str">
        <f t="shared" si="4"/>
        <v>**イニストラードを覆う影ブロック</v>
      </c>
      <c r="B21" t="s">
        <v>4862</v>
      </c>
      <c r="Y21" s="11"/>
    </row>
    <row r="22" spans="1:46" x14ac:dyDescent="0.15">
      <c r="A22" t="s">
        <v>5184</v>
      </c>
      <c r="Y22" s="11"/>
    </row>
    <row r="23" spans="1:46" x14ac:dyDescent="0.15">
      <c r="A23" t="str">
        <f>B23&amp;C23&amp;E23&amp;F23&amp;H23&amp;I23&amp;J23&amp;M23&amp;N23&amp;O23&amp;P23&amp;Q23&amp;R23&amp;S23&amp;T23&amp;U23&amp;V23&amp;W23&amp;X23&amp;Y23</f>
        <v>|LEFT:50|LEFT:50|LEFT:120|LEFT:50|LEFT:120|LEFT:500|c</v>
      </c>
      <c r="B23" t="s">
        <v>3211</v>
      </c>
      <c r="C23" t="s">
        <v>3204</v>
      </c>
      <c r="E23" t="s">
        <v>3211</v>
      </c>
      <c r="F23" t="s">
        <v>3204</v>
      </c>
      <c r="H23" t="s">
        <v>3211</v>
      </c>
      <c r="I23" t="s">
        <v>5157</v>
      </c>
      <c r="J23" t="s">
        <v>3211</v>
      </c>
      <c r="M23" t="s">
        <v>3204</v>
      </c>
      <c r="N23" t="s">
        <v>3267</v>
      </c>
      <c r="O23" t="s">
        <v>5157</v>
      </c>
      <c r="R23" t="s">
        <v>3267</v>
      </c>
      <c r="T23" t="s">
        <v>3205</v>
      </c>
      <c r="X23" t="s">
        <v>3267</v>
      </c>
      <c r="Y23" t="s">
        <v>3206</v>
      </c>
    </row>
    <row r="24" spans="1:46" x14ac:dyDescent="0.15">
      <c r="A24" t="str">
        <f>B24&amp;C24&amp;E24&amp;F24&amp;H24&amp;I24&amp;J24&amp;M24&amp;N24&amp;O24&amp;P24&amp;Q24&amp;R24&amp;S24&amp;T24&amp;U24&amp;V24&amp;W24&amp;X24&amp;Y24</f>
        <v>|セット|色|カード種|P/T|レアリティ|カード名|</v>
      </c>
      <c r="B24" t="s">
        <v>3211</v>
      </c>
      <c r="C24" t="s">
        <v>3212</v>
      </c>
      <c r="E24" t="s">
        <v>3211</v>
      </c>
      <c r="F24" t="s">
        <v>3181</v>
      </c>
      <c r="H24" t="s">
        <v>3211</v>
      </c>
      <c r="I24" t="s">
        <v>4902</v>
      </c>
      <c r="J24" t="s">
        <v>3211</v>
      </c>
      <c r="K24" t="s">
        <v>3168</v>
      </c>
      <c r="L24" t="s">
        <v>3167</v>
      </c>
      <c r="M24" t="str">
        <f>K24&amp;"/"&amp;L24</f>
        <v>P/T</v>
      </c>
      <c r="N24" t="s">
        <v>3267</v>
      </c>
      <c r="O24" t="s">
        <v>5187</v>
      </c>
      <c r="R24" t="s">
        <v>3267</v>
      </c>
      <c r="T24" t="s">
        <v>3208</v>
      </c>
      <c r="X24" t="s">
        <v>3267</v>
      </c>
      <c r="Z24" s="18"/>
      <c r="AA24" s="18"/>
      <c r="AB24" s="18"/>
      <c r="AC24" s="18"/>
      <c r="AD24" s="18"/>
      <c r="AE24" s="18"/>
      <c r="AF24" s="18"/>
      <c r="AG24" s="18"/>
      <c r="AH24" s="18"/>
      <c r="AI24" s="18"/>
      <c r="AJ24" s="18"/>
      <c r="AK24" s="18"/>
      <c r="AL24" s="18"/>
      <c r="AM24" s="18"/>
      <c r="AN24" s="18"/>
      <c r="AO24" s="18"/>
      <c r="AP24" s="18"/>
      <c r="AQ24" s="18"/>
    </row>
    <row r="25" spans="1:46" x14ac:dyDescent="0.15">
      <c r="A25" t="str">
        <f t="shared" si="4"/>
        <v>|SOI|無色|呪文||コモン|《[[ガラスの破片]]》|</v>
      </c>
      <c r="B25" t="s">
        <v>3211</v>
      </c>
      <c r="C25" t="str">
        <f t="shared" si="5"/>
        <v>SOI</v>
      </c>
      <c r="D25">
        <f>IF(AA25="","",VLOOKUP(C25,tnpl!$Z$1:$AA$11,2,TRUE))</f>
        <v>4</v>
      </c>
      <c r="E25" t="s">
        <v>3211</v>
      </c>
      <c r="F25" t="str">
        <f t="shared" si="6"/>
        <v>無色</v>
      </c>
      <c r="G25">
        <f>IF(AB25="","",VLOOKUP(F25,tnpl!$X$1:$Y$16,2,TRUE))</f>
        <v>16</v>
      </c>
      <c r="H25" t="s">
        <v>3211</v>
      </c>
      <c r="I25" t="str">
        <f t="shared" si="7"/>
        <v>呪文</v>
      </c>
      <c r="J25" t="s">
        <v>3211</v>
      </c>
      <c r="K25">
        <f t="shared" si="8"/>
        <v>0</v>
      </c>
      <c r="L25">
        <f t="shared" si="9"/>
        <v>0</v>
      </c>
      <c r="M25" t="str">
        <f t="shared" si="10"/>
        <v/>
      </c>
      <c r="N25" t="s">
        <v>3267</v>
      </c>
      <c r="O25" t="str">
        <f t="shared" ref="O25:O27" si="14">AC25</f>
        <v>コモン</v>
      </c>
      <c r="R25" t="s">
        <v>3267</v>
      </c>
      <c r="S25" t="s">
        <v>4854</v>
      </c>
      <c r="T25" t="str">
        <f t="shared" si="12"/>
        <v>ガラスの破片</v>
      </c>
      <c r="W25" t="s">
        <v>4855</v>
      </c>
      <c r="X25" t="s">
        <v>3267</v>
      </c>
      <c r="Y25" s="9"/>
      <c r="Z25" s="3">
        <v>727</v>
      </c>
      <c r="AA25" s="2" t="s">
        <v>3528</v>
      </c>
      <c r="AB25" s="1" t="s">
        <v>301</v>
      </c>
      <c r="AC25" s="1" t="s">
        <v>1771</v>
      </c>
      <c r="AD25" s="1">
        <v>1</v>
      </c>
      <c r="AE25" s="1" t="s">
        <v>1119</v>
      </c>
      <c r="AF25" s="1" t="s">
        <v>1118</v>
      </c>
      <c r="AG25" s="1" t="s">
        <v>1475</v>
      </c>
      <c r="AH25" s="1"/>
      <c r="AI25" s="1"/>
      <c r="AJ25" s="1"/>
      <c r="AK25" s="1" t="s">
        <v>3824</v>
      </c>
      <c r="AL25" s="1"/>
      <c r="AM25" s="1"/>
      <c r="AN25" s="1"/>
      <c r="AO25" s="1"/>
      <c r="AP25" s="1"/>
      <c r="AQ25" s="1" t="s">
        <v>3824</v>
      </c>
    </row>
    <row r="26" spans="1:46" x14ac:dyDescent="0.15">
      <c r="A26" t="str">
        <f t="shared" ref="A26:A35" si="15">B26&amp;C26&amp;E26&amp;F26&amp;H26&amp;I26&amp;J26&amp;M26&amp;N26&amp;O26&amp;P26&amp;Q26&amp;R26&amp;S26&amp;T26&amp;U26&amp;V26&amp;W26&amp;X26&amp;Y26</f>
        <v>|SOI|無色|サポート||コモン|《[[爆発性の機器]]》|</v>
      </c>
      <c r="B26" t="s">
        <v>3211</v>
      </c>
      <c r="C26" t="str">
        <f t="shared" ref="C26:C33" si="16">AA26</f>
        <v>SOI</v>
      </c>
      <c r="D26">
        <f>IF(AA26="","",VLOOKUP(C26,tnpl!$Z$1:$AA$11,2,TRUE))</f>
        <v>4</v>
      </c>
      <c r="E26" t="s">
        <v>3211</v>
      </c>
      <c r="F26" t="str">
        <f t="shared" ref="F26:F33" si="17">AB26</f>
        <v>無色</v>
      </c>
      <c r="G26">
        <f>IF(AB26="","",VLOOKUP(F26,tnpl!$X$1:$Y$16,2,TRUE))</f>
        <v>16</v>
      </c>
      <c r="H26" t="s">
        <v>3211</v>
      </c>
      <c r="I26" t="str">
        <f t="shared" ref="I26:I33" si="18">AG26</f>
        <v>サポート</v>
      </c>
      <c r="J26" t="s">
        <v>3211</v>
      </c>
      <c r="K26">
        <f t="shared" ref="K26:K33" si="19">AO26</f>
        <v>0</v>
      </c>
      <c r="L26">
        <f t="shared" ref="L26:L33" si="20">AP26</f>
        <v>0</v>
      </c>
      <c r="M26" t="str">
        <f t="shared" ref="M26:M33" si="21">IF(AG26="クリーチャー",K26&amp;"/"&amp;L26,"")</f>
        <v/>
      </c>
      <c r="N26" t="s">
        <v>3267</v>
      </c>
      <c r="O26" t="str">
        <f t="shared" si="14"/>
        <v>コモン</v>
      </c>
      <c r="R26" t="s">
        <v>3267</v>
      </c>
      <c r="S26" t="s">
        <v>4854</v>
      </c>
      <c r="T26" t="str">
        <f t="shared" ref="T26:T33" si="22">AE26</f>
        <v>爆発性の機器</v>
      </c>
      <c r="W26" t="s">
        <v>4855</v>
      </c>
      <c r="X26" t="s">
        <v>3267</v>
      </c>
      <c r="Z26" s="3">
        <v>729</v>
      </c>
      <c r="AA26" s="2" t="s">
        <v>3528</v>
      </c>
      <c r="AB26" s="1" t="s">
        <v>301</v>
      </c>
      <c r="AC26" s="1" t="s">
        <v>1771</v>
      </c>
      <c r="AD26" s="1">
        <v>1</v>
      </c>
      <c r="AE26" s="1" t="s">
        <v>1115</v>
      </c>
      <c r="AF26" s="1" t="s">
        <v>1114</v>
      </c>
      <c r="AG26" s="1" t="s">
        <v>297</v>
      </c>
      <c r="AH26" s="1"/>
      <c r="AI26" s="1"/>
      <c r="AJ26" s="1"/>
      <c r="AK26" s="1" t="s">
        <v>3397</v>
      </c>
      <c r="AL26" s="1"/>
      <c r="AM26" s="1"/>
      <c r="AN26" s="1">
        <v>1</v>
      </c>
      <c r="AO26" s="1"/>
      <c r="AP26" s="1"/>
      <c r="AQ26" s="1" t="s">
        <v>3397</v>
      </c>
    </row>
    <row r="27" spans="1:46" x14ac:dyDescent="0.15">
      <c r="A27" t="str">
        <f t="shared" si="15"/>
        <v>|SOI|無色|呪文||レア|《[[憑依の外套]]》|</v>
      </c>
      <c r="B27" t="s">
        <v>3211</v>
      </c>
      <c r="C27" t="str">
        <f t="shared" si="16"/>
        <v>SOI</v>
      </c>
      <c r="D27">
        <f>IF(AA27="","",VLOOKUP(C27,tnpl!$Z$1:$AA$11,2,TRUE))</f>
        <v>4</v>
      </c>
      <c r="E27" t="s">
        <v>3211</v>
      </c>
      <c r="F27" t="str">
        <f t="shared" si="17"/>
        <v>無色</v>
      </c>
      <c r="G27">
        <f>IF(AB27="","",VLOOKUP(F27,tnpl!$X$1:$Y$16,2,TRUE))</f>
        <v>16</v>
      </c>
      <c r="H27" t="s">
        <v>3211</v>
      </c>
      <c r="I27" t="str">
        <f t="shared" si="18"/>
        <v>呪文</v>
      </c>
      <c r="J27" t="s">
        <v>3211</v>
      </c>
      <c r="K27">
        <f t="shared" si="19"/>
        <v>0</v>
      </c>
      <c r="L27">
        <f t="shared" si="20"/>
        <v>0</v>
      </c>
      <c r="M27" t="str">
        <f t="shared" si="21"/>
        <v/>
      </c>
      <c r="N27" t="s">
        <v>3267</v>
      </c>
      <c r="O27" t="str">
        <f t="shared" si="14"/>
        <v>レア</v>
      </c>
      <c r="R27" t="s">
        <v>3267</v>
      </c>
      <c r="S27" t="s">
        <v>4854</v>
      </c>
      <c r="T27" t="str">
        <f t="shared" si="22"/>
        <v>憑依の外套</v>
      </c>
      <c r="W27" t="s">
        <v>4855</v>
      </c>
      <c r="X27" t="s">
        <v>3267</v>
      </c>
      <c r="Z27" s="3">
        <v>749</v>
      </c>
      <c r="AA27" s="2" t="s">
        <v>3528</v>
      </c>
      <c r="AB27" s="1" t="s">
        <v>301</v>
      </c>
      <c r="AC27" s="1" t="s">
        <v>1463</v>
      </c>
      <c r="AD27" s="1">
        <v>1</v>
      </c>
      <c r="AE27" s="1" t="s">
        <v>1079</v>
      </c>
      <c r="AF27" s="1" t="s">
        <v>1078</v>
      </c>
      <c r="AG27" s="1" t="s">
        <v>1475</v>
      </c>
      <c r="AH27" s="1"/>
      <c r="AI27" s="1"/>
      <c r="AJ27" s="1"/>
      <c r="AK27" s="1" t="s">
        <v>3862</v>
      </c>
      <c r="AL27" s="1"/>
      <c r="AM27" s="1"/>
      <c r="AN27" s="1"/>
      <c r="AO27" s="1"/>
      <c r="AP27" s="1"/>
      <c r="AQ27" s="1" t="s">
        <v>3862</v>
      </c>
    </row>
    <row r="28" spans="1:46" x14ac:dyDescent="0.15">
      <c r="A28" t="str">
        <f t="shared" si="15"/>
        <v/>
      </c>
      <c r="V28" s="9"/>
      <c r="Y28" s="11"/>
      <c r="AC28" s="9"/>
      <c r="AD28" s="9"/>
      <c r="AE28" s="9"/>
      <c r="AF28" s="9"/>
      <c r="AG28" s="9"/>
      <c r="AH28" s="9"/>
      <c r="AI28" s="9"/>
      <c r="AJ28" s="9"/>
      <c r="AK28" s="9"/>
      <c r="AL28" s="9"/>
      <c r="AM28" s="9"/>
      <c r="AN28" s="9"/>
      <c r="AO28" s="9"/>
      <c r="AP28" s="9"/>
      <c r="AQ28" s="9"/>
      <c r="AR28" s="9"/>
      <c r="AS28" s="9"/>
      <c r="AT28" s="9"/>
    </row>
    <row r="29" spans="1:46" x14ac:dyDescent="0.15">
      <c r="A29" t="str">
        <f t="shared" si="15"/>
        <v>**カラデシュブロック</v>
      </c>
      <c r="B29" t="s">
        <v>4863</v>
      </c>
      <c r="Y29" s="11"/>
    </row>
    <row r="30" spans="1:46" x14ac:dyDescent="0.15">
      <c r="A30" t="str">
        <f>B30&amp;C30&amp;E30&amp;F30&amp;H30&amp;I30&amp;J30&amp;M30&amp;N30&amp;O30&amp;P30&amp;Q30&amp;R30&amp;S30&amp;T30&amp;U30&amp;V30&amp;W30&amp;X30&amp;Y30</f>
        <v>|LEFT:50|LEFT:50|LEFT:120|LEFT:50|LEFT:120|LEFT:500|c</v>
      </c>
      <c r="B30" t="s">
        <v>3211</v>
      </c>
      <c r="C30" t="s">
        <v>3204</v>
      </c>
      <c r="E30" t="s">
        <v>3211</v>
      </c>
      <c r="F30" t="s">
        <v>3204</v>
      </c>
      <c r="H30" t="s">
        <v>3211</v>
      </c>
      <c r="I30" t="s">
        <v>5157</v>
      </c>
      <c r="J30" t="s">
        <v>3211</v>
      </c>
      <c r="M30" t="s">
        <v>3204</v>
      </c>
      <c r="N30" t="s">
        <v>3267</v>
      </c>
      <c r="O30" t="s">
        <v>5157</v>
      </c>
      <c r="R30" t="s">
        <v>3267</v>
      </c>
      <c r="T30" t="s">
        <v>3205</v>
      </c>
      <c r="X30" t="s">
        <v>3267</v>
      </c>
      <c r="Y30" t="s">
        <v>3206</v>
      </c>
    </row>
    <row r="31" spans="1:46" x14ac:dyDescent="0.15">
      <c r="A31" t="str">
        <f>B31&amp;C31&amp;E31&amp;F31&amp;H31&amp;I31&amp;J31&amp;M31&amp;N31&amp;O31&amp;P31&amp;Q31&amp;R31&amp;S31&amp;T31&amp;U31&amp;V31&amp;W31&amp;X31&amp;Y31</f>
        <v>|セット|色|カード種|P/T|レアリティ|カード名|</v>
      </c>
      <c r="B31" t="s">
        <v>3211</v>
      </c>
      <c r="C31" t="s">
        <v>3212</v>
      </c>
      <c r="E31" t="s">
        <v>3211</v>
      </c>
      <c r="F31" t="s">
        <v>3181</v>
      </c>
      <c r="H31" t="s">
        <v>3211</v>
      </c>
      <c r="I31" t="s">
        <v>4902</v>
      </c>
      <c r="J31" t="s">
        <v>3211</v>
      </c>
      <c r="K31" t="s">
        <v>3168</v>
      </c>
      <c r="L31" t="s">
        <v>3167</v>
      </c>
      <c r="M31" t="str">
        <f>K31&amp;"/"&amp;L31</f>
        <v>P/T</v>
      </c>
      <c r="N31" t="s">
        <v>3267</v>
      </c>
      <c r="O31" t="s">
        <v>5187</v>
      </c>
      <c r="R31" t="s">
        <v>3267</v>
      </c>
      <c r="T31" t="s">
        <v>3208</v>
      </c>
      <c r="X31" t="s">
        <v>3267</v>
      </c>
      <c r="Z31" s="18"/>
      <c r="AA31" s="18"/>
      <c r="AB31" s="18"/>
      <c r="AC31" s="18"/>
      <c r="AD31" s="18"/>
      <c r="AE31" s="18"/>
      <c r="AF31" s="18"/>
      <c r="AG31" s="18"/>
      <c r="AH31" s="18"/>
      <c r="AI31" s="18"/>
      <c r="AJ31" s="18"/>
      <c r="AK31" s="18"/>
      <c r="AL31" s="18"/>
      <c r="AM31" s="18"/>
      <c r="AN31" s="18"/>
      <c r="AO31" s="18"/>
      <c r="AP31" s="18"/>
      <c r="AQ31" s="18"/>
    </row>
    <row r="32" spans="1:46" x14ac:dyDescent="0.15">
      <c r="A32" t="str">
        <f t="shared" si="15"/>
        <v>|KLD|白|クリーチャー|2/2|コモン|《[[格納庫の整備士]]》|</v>
      </c>
      <c r="B32" t="s">
        <v>3211</v>
      </c>
      <c r="C32" t="str">
        <f t="shared" si="16"/>
        <v>KLD</v>
      </c>
      <c r="D32">
        <f>IF(AA32="","",VLOOKUP(C32,tnpl!$Z$1:$AA$11,2,TRUE))</f>
        <v>6</v>
      </c>
      <c r="E32" t="s">
        <v>3211</v>
      </c>
      <c r="F32" t="str">
        <f t="shared" si="17"/>
        <v>白</v>
      </c>
      <c r="G32">
        <f>IF(AB32="","",VLOOKUP(F32,tnpl!$X$1:$Y$16,2,TRUE))</f>
        <v>1</v>
      </c>
      <c r="H32" t="s">
        <v>3211</v>
      </c>
      <c r="I32" t="str">
        <f t="shared" si="18"/>
        <v>クリーチャー</v>
      </c>
      <c r="J32" t="s">
        <v>3211</v>
      </c>
      <c r="K32">
        <f t="shared" si="19"/>
        <v>2</v>
      </c>
      <c r="L32">
        <f t="shared" si="20"/>
        <v>2</v>
      </c>
      <c r="M32" t="str">
        <f t="shared" si="21"/>
        <v>2/2</v>
      </c>
      <c r="N32" t="s">
        <v>3267</v>
      </c>
      <c r="O32" t="str">
        <f t="shared" ref="O32:O33" si="23">AC32</f>
        <v>コモン</v>
      </c>
      <c r="R32" t="s">
        <v>3267</v>
      </c>
      <c r="S32" t="s">
        <v>4854</v>
      </c>
      <c r="T32" t="str">
        <f t="shared" si="22"/>
        <v>格納庫の整備士</v>
      </c>
      <c r="W32" t="s">
        <v>4855</v>
      </c>
      <c r="X32" t="s">
        <v>3267</v>
      </c>
      <c r="Z32" s="3">
        <v>836</v>
      </c>
      <c r="AA32" s="2" t="s">
        <v>4035</v>
      </c>
      <c r="AB32" s="1" t="s">
        <v>1653</v>
      </c>
      <c r="AC32" s="1" t="s">
        <v>1771</v>
      </c>
      <c r="AD32" s="1">
        <v>1</v>
      </c>
      <c r="AE32" s="1" t="s">
        <v>851</v>
      </c>
      <c r="AF32" s="1" t="s">
        <v>850</v>
      </c>
      <c r="AG32" s="1" t="s">
        <v>349</v>
      </c>
      <c r="AH32" s="1" t="s">
        <v>4036</v>
      </c>
      <c r="AI32" s="1" t="s">
        <v>1667</v>
      </c>
      <c r="AJ32" s="1"/>
      <c r="AK32" s="1" t="s">
        <v>4037</v>
      </c>
      <c r="AL32" s="1"/>
      <c r="AM32" s="1"/>
      <c r="AN32" s="1"/>
      <c r="AO32" s="1">
        <v>2</v>
      </c>
      <c r="AP32" s="1">
        <v>2</v>
      </c>
      <c r="AQ32" s="1" t="s">
        <v>4037</v>
      </c>
    </row>
    <row r="33" spans="1:46" x14ac:dyDescent="0.15">
      <c r="A33" t="str">
        <f t="shared" si="15"/>
        <v>|KLD|黒|呪文||レア|《[[競争排除]]》|</v>
      </c>
      <c r="B33" t="s">
        <v>3211</v>
      </c>
      <c r="C33" t="str">
        <f t="shared" si="16"/>
        <v>KLD</v>
      </c>
      <c r="D33">
        <f>IF(AA33="","",VLOOKUP(C33,tnpl!$Z$1:$AA$11,2,TRUE))</f>
        <v>6</v>
      </c>
      <c r="E33" t="s">
        <v>3211</v>
      </c>
      <c r="F33" t="str">
        <f t="shared" si="17"/>
        <v>黒</v>
      </c>
      <c r="G33">
        <f>IF(AB33="","",VLOOKUP(F33,tnpl!$X$1:$Y$16,2,TRUE))</f>
        <v>3</v>
      </c>
      <c r="H33" t="s">
        <v>3211</v>
      </c>
      <c r="I33" t="str">
        <f t="shared" si="18"/>
        <v>呪文</v>
      </c>
      <c r="J33" t="s">
        <v>3211</v>
      </c>
      <c r="K33">
        <f t="shared" si="19"/>
        <v>0</v>
      </c>
      <c r="L33">
        <f t="shared" si="20"/>
        <v>0</v>
      </c>
      <c r="M33" t="str">
        <f t="shared" si="21"/>
        <v/>
      </c>
      <c r="N33" t="s">
        <v>3267</v>
      </c>
      <c r="O33" t="str">
        <f t="shared" si="23"/>
        <v>レア</v>
      </c>
      <c r="R33" t="s">
        <v>3267</v>
      </c>
      <c r="S33" t="s">
        <v>4854</v>
      </c>
      <c r="T33" t="str">
        <f t="shared" si="22"/>
        <v>競争排除</v>
      </c>
      <c r="W33" t="s">
        <v>4855</v>
      </c>
      <c r="X33" t="s">
        <v>3267</v>
      </c>
      <c r="Z33" s="3">
        <v>907</v>
      </c>
      <c r="AA33" s="2" t="s">
        <v>4035</v>
      </c>
      <c r="AB33" s="1" t="s">
        <v>1606</v>
      </c>
      <c r="AC33" s="1" t="s">
        <v>1463</v>
      </c>
      <c r="AD33" s="1">
        <v>1</v>
      </c>
      <c r="AE33" s="1" t="s">
        <v>715</v>
      </c>
      <c r="AF33" s="1" t="s">
        <v>714</v>
      </c>
      <c r="AG33" s="1" t="s">
        <v>1475</v>
      </c>
      <c r="AH33" s="1"/>
      <c r="AI33" s="1"/>
      <c r="AJ33" s="1"/>
      <c r="AK33" s="1" t="s">
        <v>4156</v>
      </c>
      <c r="AL33" s="1"/>
      <c r="AM33" s="1"/>
      <c r="AN33" s="1"/>
      <c r="AO33" s="1"/>
      <c r="AP33" s="1"/>
      <c r="AQ33" s="1" t="s">
        <v>4156</v>
      </c>
    </row>
    <row r="34" spans="1:46" x14ac:dyDescent="0.15">
      <c r="A34" t="str">
        <f t="shared" si="15"/>
        <v/>
      </c>
      <c r="V34" s="9"/>
      <c r="Y34" s="11"/>
      <c r="AC34" s="9"/>
      <c r="AD34" s="9"/>
      <c r="AE34" s="9"/>
      <c r="AF34" s="9"/>
      <c r="AG34" s="9"/>
      <c r="AH34" s="9"/>
      <c r="AI34" s="9"/>
      <c r="AJ34" s="9"/>
      <c r="AK34" s="9"/>
      <c r="AL34" s="9"/>
      <c r="AM34" s="9"/>
      <c r="AN34" s="9"/>
      <c r="AO34" s="9"/>
      <c r="AP34" s="9"/>
      <c r="AQ34" s="9"/>
      <c r="AR34" s="9"/>
      <c r="AS34" s="9"/>
      <c r="AT34" s="9"/>
    </row>
    <row r="35" spans="1:46" x14ac:dyDescent="0.15">
      <c r="A35" t="str">
        <f t="shared" si="15"/>
        <v>**アモンケットブロック</v>
      </c>
      <c r="B35" t="s">
        <v>4865</v>
      </c>
      <c r="Y35" s="11"/>
    </row>
    <row r="36" spans="1:46" x14ac:dyDescent="0.15">
      <c r="A36" t="s">
        <v>5185</v>
      </c>
      <c r="Y36" s="11"/>
    </row>
    <row r="39" spans="1:46" x14ac:dyDescent="0.15">
      <c r="A39" t="str">
        <f>B39&amp;C39&amp;E39&amp;F39&amp;H39&amp;I39&amp;J39&amp;M39&amp;N39&amp;O39&amp;P39&amp;Q39&amp;R39&amp;S39&amp;T39&amp;V39&amp;W39&amp;X39&amp;Y39</f>
        <v>*2マナカード一覧</v>
      </c>
      <c r="B39" t="s">
        <v>3229</v>
      </c>
      <c r="C39">
        <v>2</v>
      </c>
      <c r="E39" t="s">
        <v>5183</v>
      </c>
      <c r="F39" t="s">
        <v>3228</v>
      </c>
    </row>
    <row r="40" spans="1:46" x14ac:dyDescent="0.15">
      <c r="A40" t="str">
        <f>B40&amp;C40&amp;E40&amp;F40&amp;H40&amp;I40&amp;J40&amp;M40&amp;N40&amp;O40&amp;P40&amp;Q40&amp;R40&amp;S40&amp;T40&amp;V40&amp;W40&amp;X40&amp;Y40</f>
        <v/>
      </c>
    </row>
    <row r="41" spans="1:46" x14ac:dyDescent="0.15">
      <c r="A41" t="str">
        <f>B41&amp;C41&amp;E41&amp;F41&amp;H41&amp;I41&amp;J41&amp;M41&amp;N41&amp;O41&amp;P41&amp;Q41&amp;R41&amp;S41&amp;T41&amp;V41&amp;W41&amp;X41&amp;Y41</f>
        <v>**マジック:オリジン</v>
      </c>
      <c r="B41" t="s">
        <v>4856</v>
      </c>
      <c r="C41" t="s">
        <v>4860</v>
      </c>
      <c r="Z41" s="11"/>
    </row>
    <row r="42" spans="1:46" x14ac:dyDescent="0.15">
      <c r="A42" t="str">
        <f>B42&amp;C42&amp;E42&amp;F42&amp;H42&amp;I42&amp;J42&amp;M42&amp;N42&amp;O42&amp;P42&amp;Q42&amp;R42&amp;S42&amp;T42&amp;U42&amp;V42&amp;W42&amp;X42&amp;Y42</f>
        <v>|LEFT:50|LEFT:50|LEFT:120|LEFT:50|LEFT:120|LEFT:500|c</v>
      </c>
      <c r="B42" t="s">
        <v>3211</v>
      </c>
      <c r="C42" t="s">
        <v>3204</v>
      </c>
      <c r="E42" t="s">
        <v>3211</v>
      </c>
      <c r="F42" t="s">
        <v>3204</v>
      </c>
      <c r="H42" t="s">
        <v>3211</v>
      </c>
      <c r="I42" t="s">
        <v>5157</v>
      </c>
      <c r="J42" t="s">
        <v>3211</v>
      </c>
      <c r="M42" t="s">
        <v>3204</v>
      </c>
      <c r="N42" t="s">
        <v>3267</v>
      </c>
      <c r="O42" t="s">
        <v>5157</v>
      </c>
      <c r="R42" t="s">
        <v>3267</v>
      </c>
      <c r="T42" t="s">
        <v>3205</v>
      </c>
      <c r="X42" t="s">
        <v>3267</v>
      </c>
      <c r="Y42" t="s">
        <v>3206</v>
      </c>
    </row>
    <row r="43" spans="1:46" x14ac:dyDescent="0.15">
      <c r="A43" t="str">
        <f>B43&amp;C43&amp;E43&amp;F43&amp;H43&amp;I43&amp;J43&amp;M43&amp;N43&amp;O43&amp;P43&amp;Q43&amp;R43&amp;S43&amp;T43&amp;U43&amp;V43&amp;W43&amp;X43&amp;Y43</f>
        <v>|セット|色|カード種|P/T|レアリティ|カード名|</v>
      </c>
      <c r="B43" t="s">
        <v>3211</v>
      </c>
      <c r="C43" t="s">
        <v>3212</v>
      </c>
      <c r="E43" t="s">
        <v>3211</v>
      </c>
      <c r="F43" t="s">
        <v>3181</v>
      </c>
      <c r="H43" t="s">
        <v>3211</v>
      </c>
      <c r="I43" t="s">
        <v>4902</v>
      </c>
      <c r="J43" t="s">
        <v>3211</v>
      </c>
      <c r="K43" t="s">
        <v>3168</v>
      </c>
      <c r="L43" t="s">
        <v>3167</v>
      </c>
      <c r="M43" t="str">
        <f>K43&amp;"/"&amp;L43</f>
        <v>P/T</v>
      </c>
      <c r="N43" t="s">
        <v>3267</v>
      </c>
      <c r="O43" t="s">
        <v>5187</v>
      </c>
      <c r="R43" t="s">
        <v>3267</v>
      </c>
      <c r="T43" t="s">
        <v>3208</v>
      </c>
      <c r="X43" t="s">
        <v>3267</v>
      </c>
      <c r="Z43" s="18"/>
      <c r="AA43" s="18"/>
      <c r="AB43" s="18"/>
      <c r="AC43" s="18"/>
      <c r="AD43" s="18"/>
      <c r="AE43" s="18"/>
      <c r="AF43" s="18"/>
      <c r="AG43" s="18"/>
      <c r="AH43" s="18"/>
      <c r="AI43" s="18"/>
      <c r="AJ43" s="18"/>
      <c r="AK43" s="18"/>
      <c r="AL43" s="18"/>
      <c r="AM43" s="18"/>
      <c r="AN43" s="18"/>
      <c r="AO43" s="18"/>
      <c r="AP43" s="18"/>
      <c r="AQ43" s="18"/>
    </row>
    <row r="44" spans="1:46" x14ac:dyDescent="0.15">
      <c r="A44" t="str">
        <f>B44&amp;C44&amp;E44&amp;F44&amp;H44&amp;I44&amp;J44&amp;M44&amp;N44&amp;O44&amp;P44&amp;Q44&amp;R44&amp;S44&amp;T44&amp;U44&amp;V44&amp;W44&amp;X44&amp;Y44</f>
        <v>|ORI|青|呪文||コモン|《[[工匠の天啓]]》|</v>
      </c>
      <c r="B44" t="s">
        <v>3211</v>
      </c>
      <c r="C44" t="str">
        <f t="shared" ref="C44:C67" si="24">AA44</f>
        <v>ORI</v>
      </c>
      <c r="D44">
        <f>IF(AA44="","",VLOOKUP(C44,tnpl!$Z$1:$AA$11,2,TRUE))</f>
        <v>1</v>
      </c>
      <c r="E44" t="s">
        <v>3211</v>
      </c>
      <c r="F44" t="str">
        <f t="shared" ref="F44:F67" si="25">AB44</f>
        <v>青</v>
      </c>
      <c r="G44">
        <f>IF(AB44="","",VLOOKUP(F44,tnpl!$X$1:$Y$16,2,TRUE))</f>
        <v>2</v>
      </c>
      <c r="H44" t="s">
        <v>3211</v>
      </c>
      <c r="I44" t="str">
        <f>AG44</f>
        <v>呪文</v>
      </c>
      <c r="J44" t="s">
        <v>3211</v>
      </c>
      <c r="K44">
        <f t="shared" ref="K44:K67" si="26">AO44</f>
        <v>0</v>
      </c>
      <c r="L44">
        <f t="shared" ref="L44:L67" si="27">AP44</f>
        <v>0</v>
      </c>
      <c r="M44" t="str">
        <f>IF(AG44="クリーチャー",K44&amp;"/"&amp;L44,"")</f>
        <v/>
      </c>
      <c r="N44" t="s">
        <v>3267</v>
      </c>
      <c r="O44" t="str">
        <f>AC44</f>
        <v>コモン</v>
      </c>
      <c r="R44" t="s">
        <v>3267</v>
      </c>
      <c r="S44" t="s">
        <v>4854</v>
      </c>
      <c r="T44" t="str">
        <f t="shared" ref="T44:T67" si="28">AE44</f>
        <v>工匠の天啓</v>
      </c>
      <c r="W44" t="s">
        <v>4855</v>
      </c>
      <c r="X44" t="s">
        <v>3267</v>
      </c>
      <c r="Y44" s="9"/>
      <c r="Z44" s="3">
        <v>49</v>
      </c>
      <c r="AA44" s="2" t="s">
        <v>3271</v>
      </c>
      <c r="AB44" s="1" t="s">
        <v>1631</v>
      </c>
      <c r="AC44" s="1" t="s">
        <v>1771</v>
      </c>
      <c r="AD44" s="1">
        <v>2</v>
      </c>
      <c r="AE44" s="1" t="s">
        <v>3017</v>
      </c>
      <c r="AF44" s="1" t="s">
        <v>3016</v>
      </c>
      <c r="AG44" s="1" t="s">
        <v>1475</v>
      </c>
      <c r="AH44" s="1"/>
      <c r="AI44" s="1"/>
      <c r="AJ44" s="1"/>
      <c r="AK44" s="1" t="s">
        <v>2302</v>
      </c>
      <c r="AL44" s="1" t="s">
        <v>3298</v>
      </c>
      <c r="AM44" s="1"/>
      <c r="AN44" s="1"/>
      <c r="AO44" s="1"/>
      <c r="AP44" s="1"/>
      <c r="AQ44" s="1" t="s">
        <v>3015</v>
      </c>
    </row>
    <row r="45" spans="1:46" x14ac:dyDescent="0.15">
      <c r="A45" t="str">
        <f t="shared" ref="A45:A46" si="29">B45&amp;C45&amp;E45&amp;F45&amp;H45&amp;I45&amp;J45&amp;M45&amp;N45&amp;O45&amp;P45&amp;Q45&amp;R45&amp;S45&amp;T45&amp;U45&amp;V45&amp;W45&amp;X45&amp;Y45</f>
        <v/>
      </c>
      <c r="V45" s="9"/>
      <c r="Y45" s="11"/>
      <c r="AC45" s="9"/>
      <c r="AD45" s="9"/>
      <c r="AE45" s="9"/>
      <c r="AF45" s="9"/>
      <c r="AG45" s="9"/>
      <c r="AH45" s="9"/>
      <c r="AI45" s="9"/>
      <c r="AJ45" s="9"/>
      <c r="AK45" s="9"/>
      <c r="AL45" s="9"/>
      <c r="AM45" s="9"/>
      <c r="AN45" s="9"/>
      <c r="AO45" s="9"/>
      <c r="AP45" s="9"/>
      <c r="AQ45" s="9"/>
      <c r="AR45" s="9"/>
      <c r="AS45" s="9"/>
      <c r="AT45" s="9"/>
    </row>
    <row r="46" spans="1:46" x14ac:dyDescent="0.15">
      <c r="A46" t="str">
        <f t="shared" si="29"/>
        <v>**戦乱のゼンディカーブロック</v>
      </c>
      <c r="B46" t="s">
        <v>4861</v>
      </c>
      <c r="Y46" s="11"/>
    </row>
    <row r="47" spans="1:46" x14ac:dyDescent="0.15">
      <c r="A47" t="str">
        <f>B47&amp;C47&amp;E47&amp;F47&amp;H47&amp;I47&amp;J47&amp;M47&amp;N47&amp;O47&amp;P47&amp;Q47&amp;R47&amp;S47&amp;T47&amp;U47&amp;V47&amp;W47&amp;X47&amp;Y47</f>
        <v>|LEFT:50|LEFT:50|LEFT:120|LEFT:50|LEFT:120|LEFT:500|c</v>
      </c>
      <c r="B47" t="s">
        <v>3211</v>
      </c>
      <c r="C47" t="s">
        <v>3204</v>
      </c>
      <c r="E47" t="s">
        <v>3211</v>
      </c>
      <c r="F47" t="s">
        <v>3204</v>
      </c>
      <c r="H47" t="s">
        <v>3211</v>
      </c>
      <c r="I47" t="s">
        <v>5157</v>
      </c>
      <c r="J47" t="s">
        <v>3211</v>
      </c>
      <c r="M47" t="s">
        <v>3204</v>
      </c>
      <c r="N47" t="s">
        <v>3267</v>
      </c>
      <c r="O47" t="s">
        <v>5157</v>
      </c>
      <c r="R47" t="s">
        <v>3267</v>
      </c>
      <c r="T47" t="s">
        <v>3205</v>
      </c>
      <c r="X47" t="s">
        <v>3267</v>
      </c>
      <c r="Y47" t="s">
        <v>3206</v>
      </c>
    </row>
    <row r="48" spans="1:46" x14ac:dyDescent="0.15">
      <c r="A48" t="str">
        <f>B48&amp;C48&amp;E48&amp;F48&amp;H48&amp;I48&amp;J48&amp;M48&amp;N48&amp;O48&amp;P48&amp;Q48&amp;R48&amp;S48&amp;T48&amp;U48&amp;V48&amp;W48&amp;X48&amp;Y48</f>
        <v>|セット|色|カード種|P/T|レアリティ|カード名|</v>
      </c>
      <c r="B48" t="s">
        <v>3211</v>
      </c>
      <c r="C48" t="s">
        <v>3212</v>
      </c>
      <c r="E48" t="s">
        <v>3211</v>
      </c>
      <c r="F48" t="s">
        <v>3181</v>
      </c>
      <c r="H48" t="s">
        <v>3211</v>
      </c>
      <c r="I48" t="s">
        <v>4902</v>
      </c>
      <c r="J48" t="s">
        <v>3211</v>
      </c>
      <c r="K48" t="s">
        <v>3168</v>
      </c>
      <c r="L48" t="s">
        <v>3167</v>
      </c>
      <c r="M48" t="str">
        <f>K48&amp;"/"&amp;L48</f>
        <v>P/T</v>
      </c>
      <c r="N48" t="s">
        <v>3267</v>
      </c>
      <c r="O48" t="s">
        <v>5187</v>
      </c>
      <c r="R48" t="s">
        <v>3267</v>
      </c>
      <c r="T48" t="s">
        <v>3208</v>
      </c>
      <c r="X48" t="s">
        <v>3267</v>
      </c>
      <c r="Z48" s="18"/>
      <c r="AA48" s="18"/>
      <c r="AB48" s="18"/>
      <c r="AC48" s="18"/>
      <c r="AD48" s="18"/>
      <c r="AE48" s="18"/>
      <c r="AF48" s="18"/>
      <c r="AG48" s="18"/>
      <c r="AH48" s="18"/>
      <c r="AI48" s="18"/>
      <c r="AJ48" s="18"/>
      <c r="AK48" s="18"/>
      <c r="AL48" s="18"/>
      <c r="AM48" s="18"/>
      <c r="AN48" s="18"/>
      <c r="AO48" s="18"/>
      <c r="AP48" s="18"/>
      <c r="AQ48" s="18"/>
    </row>
    <row r="49" spans="1:46" x14ac:dyDescent="0.15">
      <c r="A49" t="str">
        <f t="shared" ref="A49:A69" si="30">B49&amp;C49&amp;E49&amp;F49&amp;H49&amp;I49&amp;J49&amp;M49&amp;N49&amp;O49&amp;P49&amp;Q49&amp;R49&amp;S49&amp;T49&amp;U49&amp;V49&amp;W49&amp;X49&amp;Y49</f>
        <v>|BFZ|白|呪文||アンコモン|《[[乱動の報復]]》|</v>
      </c>
      <c r="B49" t="s">
        <v>3211</v>
      </c>
      <c r="C49" t="str">
        <f t="shared" si="24"/>
        <v>BFZ</v>
      </c>
      <c r="D49">
        <f>IF(AA49="","",VLOOKUP(C49,tnpl!$Z$1:$AA$11,2,TRUE))</f>
        <v>2</v>
      </c>
      <c r="E49" t="s">
        <v>3211</v>
      </c>
      <c r="F49" t="str">
        <f t="shared" si="25"/>
        <v>白</v>
      </c>
      <c r="G49">
        <f>IF(AB49="","",VLOOKUP(F49,tnpl!$X$1:$Y$16,2,TRUE))</f>
        <v>1</v>
      </c>
      <c r="H49" t="s">
        <v>3211</v>
      </c>
      <c r="I49" t="str">
        <f t="shared" ref="I49:I67" si="31">AG49</f>
        <v>呪文</v>
      </c>
      <c r="J49" t="s">
        <v>3211</v>
      </c>
      <c r="K49">
        <f t="shared" si="26"/>
        <v>0</v>
      </c>
      <c r="L49">
        <f t="shared" si="27"/>
        <v>0</v>
      </c>
      <c r="M49" t="str">
        <f t="shared" ref="M49:M67" si="32">IF(AG49="クリーチャー",K49&amp;"/"&amp;L49,"")</f>
        <v/>
      </c>
      <c r="N49" t="s">
        <v>3267</v>
      </c>
      <c r="O49" t="str">
        <f t="shared" ref="O49:O54" si="33">AC49</f>
        <v>アンコモン</v>
      </c>
      <c r="R49" t="s">
        <v>3267</v>
      </c>
      <c r="S49" t="s">
        <v>4854</v>
      </c>
      <c r="T49" t="str">
        <f t="shared" si="28"/>
        <v>乱動の報復</v>
      </c>
      <c r="W49" t="s">
        <v>4855</v>
      </c>
      <c r="X49" t="s">
        <v>3267</v>
      </c>
      <c r="Y49" s="9"/>
      <c r="Z49" s="3">
        <v>271</v>
      </c>
      <c r="AA49" s="2" t="s">
        <v>3213</v>
      </c>
      <c r="AB49" s="1" t="s">
        <v>1653</v>
      </c>
      <c r="AC49" s="1" t="s">
        <v>1473</v>
      </c>
      <c r="AD49" s="1">
        <v>2</v>
      </c>
      <c r="AE49" s="1" t="s">
        <v>2371</v>
      </c>
      <c r="AF49" s="1" t="s">
        <v>2370</v>
      </c>
      <c r="AG49" s="1" t="s">
        <v>1475</v>
      </c>
      <c r="AH49" s="1"/>
      <c r="AI49" s="1"/>
      <c r="AJ49" s="1"/>
      <c r="AK49" s="1" t="s">
        <v>2369</v>
      </c>
      <c r="AL49" s="1"/>
      <c r="AM49" s="1"/>
      <c r="AN49" s="1"/>
      <c r="AO49" s="1"/>
      <c r="AP49" s="1"/>
      <c r="AQ49" s="1" t="s">
        <v>2369</v>
      </c>
    </row>
    <row r="50" spans="1:46" x14ac:dyDescent="0.15">
      <c r="A50" t="str">
        <f t="shared" si="30"/>
        <v>|BFZ|青|呪文||コモン|《[[乱動魔道士の計略]]》|</v>
      </c>
      <c r="B50" t="s">
        <v>3211</v>
      </c>
      <c r="C50" t="str">
        <f t="shared" si="24"/>
        <v>BFZ</v>
      </c>
      <c r="D50">
        <f>IF(AA50="","",VLOOKUP(C50,tnpl!$Z$1:$AA$11,2,TRUE))</f>
        <v>2</v>
      </c>
      <c r="E50" t="s">
        <v>3211</v>
      </c>
      <c r="F50" t="str">
        <f t="shared" si="25"/>
        <v>青</v>
      </c>
      <c r="G50">
        <f>IF(AB50="","",VLOOKUP(F50,tnpl!$X$1:$Y$16,2,TRUE))</f>
        <v>2</v>
      </c>
      <c r="H50" t="s">
        <v>3211</v>
      </c>
      <c r="I50" t="str">
        <f t="shared" si="31"/>
        <v>呪文</v>
      </c>
      <c r="J50" t="s">
        <v>3211</v>
      </c>
      <c r="K50">
        <f t="shared" si="26"/>
        <v>0</v>
      </c>
      <c r="L50">
        <f t="shared" si="27"/>
        <v>0</v>
      </c>
      <c r="M50" t="str">
        <f t="shared" si="32"/>
        <v/>
      </c>
      <c r="N50" t="s">
        <v>3267</v>
      </c>
      <c r="O50" t="str">
        <f t="shared" si="33"/>
        <v>コモン</v>
      </c>
      <c r="R50" t="s">
        <v>3267</v>
      </c>
      <c r="S50" t="s">
        <v>4854</v>
      </c>
      <c r="T50" t="str">
        <f t="shared" si="28"/>
        <v>乱動魔道士の計略</v>
      </c>
      <c r="W50" t="s">
        <v>4855</v>
      </c>
      <c r="X50" t="s">
        <v>3267</v>
      </c>
      <c r="Y50" s="9"/>
      <c r="Z50" s="3">
        <v>293</v>
      </c>
      <c r="AA50" s="2" t="s">
        <v>3213</v>
      </c>
      <c r="AB50" s="1" t="s">
        <v>1631</v>
      </c>
      <c r="AC50" s="1" t="s">
        <v>1771</v>
      </c>
      <c r="AD50" s="1">
        <v>2</v>
      </c>
      <c r="AE50" s="1" t="s">
        <v>2305</v>
      </c>
      <c r="AF50" s="1" t="s">
        <v>2304</v>
      </c>
      <c r="AG50" s="1" t="s">
        <v>1475</v>
      </c>
      <c r="AH50" s="1"/>
      <c r="AI50" s="1"/>
      <c r="AJ50" s="1"/>
      <c r="AK50" s="1" t="s">
        <v>2303</v>
      </c>
      <c r="AL50" s="1" t="s">
        <v>2302</v>
      </c>
      <c r="AM50" s="1"/>
      <c r="AN50" s="1"/>
      <c r="AO50" s="1"/>
      <c r="AP50" s="1"/>
      <c r="AQ50" s="1" t="s">
        <v>2301</v>
      </c>
    </row>
    <row r="51" spans="1:46" x14ac:dyDescent="0.15">
      <c r="A51" t="str">
        <f t="shared" si="30"/>
        <v>|BFZ|赤|呪文||アンコモン|《[[敵対]]》|</v>
      </c>
      <c r="B51" t="s">
        <v>3211</v>
      </c>
      <c r="C51" t="str">
        <f t="shared" si="24"/>
        <v>BFZ</v>
      </c>
      <c r="D51">
        <f>IF(AA51="","",VLOOKUP(C51,tnpl!$Z$1:$AA$11,2,TRUE))</f>
        <v>2</v>
      </c>
      <c r="E51" t="s">
        <v>3211</v>
      </c>
      <c r="F51" t="str">
        <f t="shared" si="25"/>
        <v>赤</v>
      </c>
      <c r="G51">
        <f>IF(AB51="","",VLOOKUP(F51,tnpl!$X$1:$Y$16,2,TRUE))</f>
        <v>4</v>
      </c>
      <c r="H51" t="s">
        <v>3211</v>
      </c>
      <c r="I51" t="str">
        <f t="shared" si="31"/>
        <v>呪文</v>
      </c>
      <c r="J51" t="s">
        <v>3211</v>
      </c>
      <c r="K51">
        <f t="shared" si="26"/>
        <v>0</v>
      </c>
      <c r="L51">
        <f t="shared" si="27"/>
        <v>0</v>
      </c>
      <c r="M51" t="str">
        <f t="shared" si="32"/>
        <v/>
      </c>
      <c r="N51" t="s">
        <v>3267</v>
      </c>
      <c r="O51" t="str">
        <f t="shared" si="33"/>
        <v>アンコモン</v>
      </c>
      <c r="R51" t="s">
        <v>3267</v>
      </c>
      <c r="S51" t="s">
        <v>4854</v>
      </c>
      <c r="T51" t="str">
        <f t="shared" si="28"/>
        <v>敵対</v>
      </c>
      <c r="W51" t="s">
        <v>4855</v>
      </c>
      <c r="X51" t="s">
        <v>3267</v>
      </c>
      <c r="Y51" s="9"/>
      <c r="Z51" s="3">
        <v>379</v>
      </c>
      <c r="AA51" s="2" t="s">
        <v>3213</v>
      </c>
      <c r="AB51" s="1" t="s">
        <v>1575</v>
      </c>
      <c r="AC51" s="1" t="s">
        <v>1473</v>
      </c>
      <c r="AD51" s="1">
        <v>2</v>
      </c>
      <c r="AE51" s="1" t="s">
        <v>2020</v>
      </c>
      <c r="AF51" s="1" t="s">
        <v>2019</v>
      </c>
      <c r="AG51" s="1" t="s">
        <v>1475</v>
      </c>
      <c r="AH51" s="1"/>
      <c r="AI51" s="1"/>
      <c r="AJ51" s="1"/>
      <c r="AK51" s="1" t="s">
        <v>3412</v>
      </c>
      <c r="AL51" s="1" t="s">
        <v>2018</v>
      </c>
      <c r="AM51" s="1"/>
      <c r="AN51" s="1"/>
      <c r="AO51" s="1"/>
      <c r="AP51" s="1"/>
      <c r="AQ51" s="1" t="s">
        <v>3463</v>
      </c>
    </row>
    <row r="52" spans="1:46" x14ac:dyDescent="0.15">
      <c r="A52" t="str">
        <f t="shared" si="30"/>
        <v>|BFZ|無色|サポート||コモン|《[[肥沃な茂み]]》|</v>
      </c>
      <c r="B52" t="s">
        <v>3211</v>
      </c>
      <c r="C52" t="str">
        <f t="shared" si="24"/>
        <v>BFZ</v>
      </c>
      <c r="D52">
        <f>IF(AA52="","",VLOOKUP(C52,tnpl!$Z$1:$AA$11,2,TRUE))</f>
        <v>2</v>
      </c>
      <c r="E52" t="s">
        <v>3211</v>
      </c>
      <c r="F52" t="str">
        <f t="shared" si="25"/>
        <v>無色</v>
      </c>
      <c r="G52">
        <f>IF(AB52="","",VLOOKUP(F52,tnpl!$X$1:$Y$16,2,TRUE))</f>
        <v>16</v>
      </c>
      <c r="H52" t="s">
        <v>3211</v>
      </c>
      <c r="I52" t="str">
        <f t="shared" si="31"/>
        <v>サポート</v>
      </c>
      <c r="J52" t="s">
        <v>3211</v>
      </c>
      <c r="K52">
        <f t="shared" si="26"/>
        <v>0</v>
      </c>
      <c r="L52">
        <f t="shared" si="27"/>
        <v>0</v>
      </c>
      <c r="M52" t="str">
        <f t="shared" si="32"/>
        <v/>
      </c>
      <c r="N52" t="s">
        <v>3267</v>
      </c>
      <c r="O52" t="str">
        <f t="shared" si="33"/>
        <v>コモン</v>
      </c>
      <c r="R52" t="s">
        <v>3267</v>
      </c>
      <c r="S52" t="s">
        <v>4854</v>
      </c>
      <c r="T52" t="str">
        <f t="shared" si="28"/>
        <v>肥沃な茂み</v>
      </c>
      <c r="W52" t="s">
        <v>4855</v>
      </c>
      <c r="X52" t="s">
        <v>3267</v>
      </c>
      <c r="Y52" s="9"/>
      <c r="Z52" s="3">
        <v>451</v>
      </c>
      <c r="AA52" s="2" t="s">
        <v>3213</v>
      </c>
      <c r="AB52" s="1" t="s">
        <v>301</v>
      </c>
      <c r="AC52" s="1" t="s">
        <v>1771</v>
      </c>
      <c r="AD52" s="1">
        <v>2</v>
      </c>
      <c r="AE52" s="1" t="s">
        <v>1783</v>
      </c>
      <c r="AF52" s="1" t="s">
        <v>1782</v>
      </c>
      <c r="AG52" s="1" t="s">
        <v>297</v>
      </c>
      <c r="AH52" s="1"/>
      <c r="AI52" s="1"/>
      <c r="AJ52" s="1"/>
      <c r="AK52" s="1" t="s">
        <v>1781</v>
      </c>
      <c r="AL52" s="1"/>
      <c r="AM52" s="1"/>
      <c r="AN52" s="1">
        <v>2</v>
      </c>
      <c r="AO52" s="1"/>
      <c r="AP52" s="1"/>
      <c r="AQ52" s="1" t="s">
        <v>1781</v>
      </c>
    </row>
    <row r="53" spans="1:46" x14ac:dyDescent="0.15">
      <c r="A53" t="str">
        <f t="shared" si="30"/>
        <v>|BFZ|無色|サポート||アンコモン|《[[突き抜けの矢]]》|</v>
      </c>
      <c r="B53" t="s">
        <v>3211</v>
      </c>
      <c r="C53" t="str">
        <f t="shared" si="24"/>
        <v>BFZ</v>
      </c>
      <c r="D53">
        <f>IF(AA53="","",VLOOKUP(C53,tnpl!$Z$1:$AA$11,2,TRUE))</f>
        <v>2</v>
      </c>
      <c r="E53" t="s">
        <v>3211</v>
      </c>
      <c r="F53" t="str">
        <f t="shared" si="25"/>
        <v>無色</v>
      </c>
      <c r="G53">
        <f>IF(AB53="","",VLOOKUP(F53,tnpl!$X$1:$Y$16,2,TRUE))</f>
        <v>16</v>
      </c>
      <c r="H53" t="s">
        <v>3211</v>
      </c>
      <c r="I53" t="str">
        <f t="shared" si="31"/>
        <v>サポート</v>
      </c>
      <c r="J53" t="s">
        <v>3211</v>
      </c>
      <c r="K53">
        <f t="shared" si="26"/>
        <v>0</v>
      </c>
      <c r="L53">
        <f t="shared" si="27"/>
        <v>0</v>
      </c>
      <c r="M53" t="str">
        <f t="shared" si="32"/>
        <v/>
      </c>
      <c r="N53" t="s">
        <v>3267</v>
      </c>
      <c r="O53" t="str">
        <f t="shared" si="33"/>
        <v>アンコモン</v>
      </c>
      <c r="R53" t="s">
        <v>3267</v>
      </c>
      <c r="S53" t="s">
        <v>4854</v>
      </c>
      <c r="T53" t="str">
        <f t="shared" si="28"/>
        <v>突き抜けの矢</v>
      </c>
      <c r="W53" t="s">
        <v>4855</v>
      </c>
      <c r="X53" t="s">
        <v>3267</v>
      </c>
      <c r="Y53" s="9"/>
      <c r="Z53" s="3">
        <v>462</v>
      </c>
      <c r="AA53" s="2" t="s">
        <v>3213</v>
      </c>
      <c r="AB53" s="1" t="s">
        <v>301</v>
      </c>
      <c r="AC53" s="1" t="s">
        <v>1473</v>
      </c>
      <c r="AD53" s="1">
        <v>2</v>
      </c>
      <c r="AE53" s="1" t="s">
        <v>1751</v>
      </c>
      <c r="AF53" s="1" t="s">
        <v>1750</v>
      </c>
      <c r="AG53" s="1" t="s">
        <v>297</v>
      </c>
      <c r="AH53" s="1"/>
      <c r="AI53" s="1"/>
      <c r="AJ53" s="1"/>
      <c r="AK53" s="1" t="s">
        <v>1749</v>
      </c>
      <c r="AL53" s="1"/>
      <c r="AM53" s="1"/>
      <c r="AN53" s="1">
        <v>3</v>
      </c>
      <c r="AO53" s="1"/>
      <c r="AP53" s="1"/>
      <c r="AQ53" s="1" t="s">
        <v>1749</v>
      </c>
    </row>
    <row r="54" spans="1:46" x14ac:dyDescent="0.15">
      <c r="A54" t="str">
        <f t="shared" si="30"/>
        <v>|BFZ|無色|呪文||レア|《[[タイタンの存在]]》|</v>
      </c>
      <c r="B54" t="s">
        <v>3211</v>
      </c>
      <c r="C54" t="str">
        <f t="shared" si="24"/>
        <v>BFZ</v>
      </c>
      <c r="D54">
        <f>IF(AA54="","",VLOOKUP(C54,tnpl!$Z$1:$AA$11,2,TRUE))</f>
        <v>2</v>
      </c>
      <c r="E54" t="s">
        <v>3211</v>
      </c>
      <c r="F54" t="str">
        <f t="shared" si="25"/>
        <v>無色</v>
      </c>
      <c r="G54">
        <f>IF(AB54="","",VLOOKUP(F54,tnpl!$X$1:$Y$16,2,TRUE))</f>
        <v>16</v>
      </c>
      <c r="H54" t="s">
        <v>3211</v>
      </c>
      <c r="I54" t="str">
        <f t="shared" si="31"/>
        <v>呪文</v>
      </c>
      <c r="J54" t="s">
        <v>3211</v>
      </c>
      <c r="K54">
        <f t="shared" si="26"/>
        <v>0</v>
      </c>
      <c r="L54">
        <f t="shared" si="27"/>
        <v>0</v>
      </c>
      <c r="M54" t="str">
        <f t="shared" si="32"/>
        <v/>
      </c>
      <c r="N54" t="s">
        <v>3267</v>
      </c>
      <c r="O54" t="str">
        <f t="shared" si="33"/>
        <v>レア</v>
      </c>
      <c r="R54" t="s">
        <v>3267</v>
      </c>
      <c r="S54" t="s">
        <v>4854</v>
      </c>
      <c r="T54" t="str">
        <f t="shared" si="28"/>
        <v>タイタンの存在</v>
      </c>
      <c r="W54" t="s">
        <v>4855</v>
      </c>
      <c r="X54" t="s">
        <v>3267</v>
      </c>
      <c r="Y54" s="9"/>
      <c r="Z54" s="3">
        <v>471</v>
      </c>
      <c r="AA54" s="2" t="s">
        <v>3213</v>
      </c>
      <c r="AB54" s="1" t="s">
        <v>301</v>
      </c>
      <c r="AC54" s="1" t="s">
        <v>1463</v>
      </c>
      <c r="AD54" s="1">
        <v>2</v>
      </c>
      <c r="AE54" s="1" t="s">
        <v>1723</v>
      </c>
      <c r="AF54" s="1" t="s">
        <v>1722</v>
      </c>
      <c r="AG54" s="1" t="s">
        <v>1475</v>
      </c>
      <c r="AH54" s="1"/>
      <c r="AI54" s="1"/>
      <c r="AJ54" s="1"/>
      <c r="AK54" s="1" t="s">
        <v>1721</v>
      </c>
      <c r="AL54" s="1"/>
      <c r="AM54" s="1"/>
      <c r="AN54" s="1"/>
      <c r="AO54" s="1"/>
      <c r="AP54" s="1"/>
      <c r="AQ54" s="1" t="s">
        <v>1721</v>
      </c>
    </row>
    <row r="55" spans="1:46" x14ac:dyDescent="0.15">
      <c r="A55" t="str">
        <f t="shared" si="30"/>
        <v/>
      </c>
      <c r="V55" s="9"/>
      <c r="Y55" s="11"/>
      <c r="AC55" s="9"/>
      <c r="AD55" s="9"/>
      <c r="AE55" s="9"/>
      <c r="AF55" s="9"/>
      <c r="AG55" s="9"/>
      <c r="AH55" s="9"/>
      <c r="AI55" s="9"/>
      <c r="AJ55" s="9"/>
      <c r="AK55" s="9"/>
      <c r="AL55" s="9"/>
      <c r="AM55" s="9"/>
      <c r="AN55" s="9"/>
      <c r="AO55" s="9"/>
      <c r="AP55" s="9"/>
      <c r="AQ55" s="9"/>
      <c r="AR55" s="9"/>
      <c r="AS55" s="9"/>
      <c r="AT55" s="9"/>
    </row>
    <row r="56" spans="1:46" x14ac:dyDescent="0.15">
      <c r="A56" t="str">
        <f t="shared" si="30"/>
        <v>**イニストラードを覆う影ブロック</v>
      </c>
      <c r="B56" t="s">
        <v>4862</v>
      </c>
      <c r="Y56" s="11"/>
    </row>
    <row r="57" spans="1:46" x14ac:dyDescent="0.15">
      <c r="A57" t="s">
        <v>5186</v>
      </c>
      <c r="Y57" s="11"/>
    </row>
    <row r="58" spans="1:46" x14ac:dyDescent="0.15">
      <c r="Y58" s="11"/>
    </row>
    <row r="59" spans="1:46" x14ac:dyDescent="0.15">
      <c r="A59" t="str">
        <f t="shared" ref="A59:A60" si="34">B59&amp;C59&amp;E59&amp;F59&amp;H59&amp;I59&amp;J59&amp;M59&amp;N59&amp;O59&amp;P59&amp;Q59&amp;R59&amp;S59&amp;T59&amp;U59&amp;V59&amp;W59&amp;X59&amp;Y59</f>
        <v/>
      </c>
      <c r="V59" s="9"/>
      <c r="Y59" s="11"/>
      <c r="AC59" s="9"/>
      <c r="AD59" s="9"/>
      <c r="AE59" s="9"/>
      <c r="AF59" s="9"/>
      <c r="AG59" s="9"/>
      <c r="AH59" s="9"/>
      <c r="AI59" s="9"/>
      <c r="AJ59" s="9"/>
      <c r="AK59" s="9"/>
      <c r="AL59" s="9"/>
      <c r="AM59" s="9"/>
      <c r="AN59" s="9"/>
      <c r="AO59" s="9"/>
      <c r="AP59" s="9"/>
      <c r="AQ59" s="9"/>
      <c r="AR59" s="9"/>
      <c r="AS59" s="9"/>
      <c r="AT59" s="9"/>
    </row>
    <row r="60" spans="1:46" x14ac:dyDescent="0.15">
      <c r="A60" t="str">
        <f t="shared" si="34"/>
        <v>**カラデシュブロック</v>
      </c>
      <c r="B60" t="s">
        <v>4863</v>
      </c>
      <c r="Y60" s="11"/>
    </row>
    <row r="61" spans="1:46" x14ac:dyDescent="0.15">
      <c r="A61" t="str">
        <f>B61&amp;C61&amp;E61&amp;F61&amp;H61&amp;I61&amp;J61&amp;M61&amp;N61&amp;O61&amp;P61&amp;Q61&amp;R61&amp;S61&amp;T61&amp;U61&amp;V61&amp;W61&amp;X61&amp;Y61</f>
        <v>|LEFT:50|LEFT:50|LEFT:120|LEFT:50|LEFT:120|LEFT:500|c</v>
      </c>
      <c r="B61" t="s">
        <v>3211</v>
      </c>
      <c r="C61" t="s">
        <v>3204</v>
      </c>
      <c r="E61" t="s">
        <v>3211</v>
      </c>
      <c r="F61" t="s">
        <v>3204</v>
      </c>
      <c r="H61" t="s">
        <v>3211</v>
      </c>
      <c r="I61" t="s">
        <v>5157</v>
      </c>
      <c r="J61" t="s">
        <v>3211</v>
      </c>
      <c r="M61" t="s">
        <v>3204</v>
      </c>
      <c r="N61" t="s">
        <v>3267</v>
      </c>
      <c r="O61" t="s">
        <v>5157</v>
      </c>
      <c r="R61" t="s">
        <v>3267</v>
      </c>
      <c r="T61" t="s">
        <v>3205</v>
      </c>
      <c r="X61" t="s">
        <v>3267</v>
      </c>
      <c r="Y61" t="s">
        <v>3206</v>
      </c>
    </row>
    <row r="62" spans="1:46" x14ac:dyDescent="0.15">
      <c r="A62" t="str">
        <f>B62&amp;C62&amp;E62&amp;F62&amp;H62&amp;I62&amp;J62&amp;M62&amp;N62&amp;O62&amp;P62&amp;Q62&amp;R62&amp;S62&amp;T62&amp;U62&amp;V62&amp;W62&amp;X62&amp;Y62</f>
        <v>|セット|色|カード種|P/T|レアリティ|カード名|</v>
      </c>
      <c r="B62" t="s">
        <v>3211</v>
      </c>
      <c r="C62" t="s">
        <v>3212</v>
      </c>
      <c r="E62" t="s">
        <v>3211</v>
      </c>
      <c r="F62" t="s">
        <v>3181</v>
      </c>
      <c r="H62" t="s">
        <v>3211</v>
      </c>
      <c r="I62" t="s">
        <v>4902</v>
      </c>
      <c r="J62" t="s">
        <v>3211</v>
      </c>
      <c r="K62" t="s">
        <v>3168</v>
      </c>
      <c r="L62" t="s">
        <v>3167</v>
      </c>
      <c r="M62" t="str">
        <f>K62&amp;"/"&amp;L62</f>
        <v>P/T</v>
      </c>
      <c r="N62" t="s">
        <v>3267</v>
      </c>
      <c r="O62" t="s">
        <v>5187</v>
      </c>
      <c r="R62" t="s">
        <v>3267</v>
      </c>
      <c r="T62" t="s">
        <v>3208</v>
      </c>
      <c r="X62" t="s">
        <v>3267</v>
      </c>
      <c r="Z62" s="18"/>
      <c r="AA62" s="18"/>
      <c r="AB62" s="18"/>
      <c r="AC62" s="18"/>
      <c r="AD62" s="18"/>
      <c r="AE62" s="18"/>
      <c r="AF62" s="18"/>
      <c r="AG62" s="18"/>
      <c r="AH62" s="18"/>
      <c r="AI62" s="18"/>
      <c r="AJ62" s="18"/>
      <c r="AK62" s="18"/>
      <c r="AL62" s="18"/>
      <c r="AM62" s="18"/>
      <c r="AN62" s="18"/>
      <c r="AO62" s="18"/>
      <c r="AP62" s="18"/>
      <c r="AQ62" s="18"/>
    </row>
    <row r="63" spans="1:46" x14ac:dyDescent="0.15">
      <c r="A63" t="str">
        <f t="shared" si="30"/>
        <v>|KLD|白|呪文||コモン|《[[永存確約]]》|</v>
      </c>
      <c r="B63" t="s">
        <v>3211</v>
      </c>
      <c r="C63" t="str">
        <f t="shared" si="24"/>
        <v>KLD</v>
      </c>
      <c r="D63">
        <f>IF(AA63="","",VLOOKUP(C63,tnpl!$Z$1:$AA$11,2,TRUE))</f>
        <v>6</v>
      </c>
      <c r="E63" t="s">
        <v>3211</v>
      </c>
      <c r="F63" t="str">
        <f t="shared" si="25"/>
        <v>白</v>
      </c>
      <c r="G63">
        <f>IF(AB63="","",VLOOKUP(F63,tnpl!$X$1:$Y$16,2,TRUE))</f>
        <v>1</v>
      </c>
      <c r="H63" t="s">
        <v>3211</v>
      </c>
      <c r="I63" t="str">
        <f t="shared" si="31"/>
        <v>呪文</v>
      </c>
      <c r="J63" t="s">
        <v>3211</v>
      </c>
      <c r="K63">
        <f t="shared" si="26"/>
        <v>0</v>
      </c>
      <c r="L63">
        <f t="shared" si="27"/>
        <v>0</v>
      </c>
      <c r="M63" t="str">
        <f t="shared" si="32"/>
        <v/>
      </c>
      <c r="N63" t="s">
        <v>3267</v>
      </c>
      <c r="O63" t="str">
        <f t="shared" ref="O63:O67" si="35">AC63</f>
        <v>コモン</v>
      </c>
      <c r="R63" t="s">
        <v>3267</v>
      </c>
      <c r="S63" t="s">
        <v>4854</v>
      </c>
      <c r="T63" t="str">
        <f t="shared" si="28"/>
        <v>永存確約</v>
      </c>
      <c r="W63" t="s">
        <v>4855</v>
      </c>
      <c r="X63" t="s">
        <v>3267</v>
      </c>
      <c r="Y63" s="9"/>
      <c r="Z63" s="3">
        <v>843</v>
      </c>
      <c r="AA63" s="2" t="s">
        <v>4035</v>
      </c>
      <c r="AB63" s="1" t="s">
        <v>1653</v>
      </c>
      <c r="AC63" s="1" t="s">
        <v>1771</v>
      </c>
      <c r="AD63" s="1">
        <v>2</v>
      </c>
      <c r="AE63" s="1" t="s">
        <v>849</v>
      </c>
      <c r="AF63" s="1" t="s">
        <v>848</v>
      </c>
      <c r="AG63" s="1" t="s">
        <v>1475</v>
      </c>
      <c r="AH63" s="1"/>
      <c r="AI63" s="1"/>
      <c r="AJ63" s="1"/>
      <c r="AK63" s="1" t="s">
        <v>4049</v>
      </c>
      <c r="AL63" s="1"/>
      <c r="AM63" s="1"/>
      <c r="AN63" s="1"/>
      <c r="AO63" s="1"/>
      <c r="AP63" s="1"/>
      <c r="AQ63" s="1" t="s">
        <v>4049</v>
      </c>
    </row>
    <row r="64" spans="1:46" x14ac:dyDescent="0.15">
      <c r="A64" t="str">
        <f t="shared" si="30"/>
        <v>|KLD|赤|呪文||アンコモン|《[[エンジン始動]]》|</v>
      </c>
      <c r="B64" t="s">
        <v>3211</v>
      </c>
      <c r="C64" t="str">
        <f t="shared" si="24"/>
        <v>KLD</v>
      </c>
      <c r="D64">
        <f>IF(AA64="","",VLOOKUP(C64,tnpl!$Z$1:$AA$11,2,TRUE))</f>
        <v>6</v>
      </c>
      <c r="E64" t="s">
        <v>3211</v>
      </c>
      <c r="F64" t="str">
        <f t="shared" si="25"/>
        <v>赤</v>
      </c>
      <c r="G64">
        <f>IF(AB64="","",VLOOKUP(F64,tnpl!$X$1:$Y$16,2,TRUE))</f>
        <v>4</v>
      </c>
      <c r="H64" t="s">
        <v>3211</v>
      </c>
      <c r="I64" t="str">
        <f t="shared" si="31"/>
        <v>呪文</v>
      </c>
      <c r="J64" t="s">
        <v>3211</v>
      </c>
      <c r="K64">
        <f t="shared" si="26"/>
        <v>0</v>
      </c>
      <c r="L64">
        <f t="shared" si="27"/>
        <v>0</v>
      </c>
      <c r="M64" t="str">
        <f t="shared" si="32"/>
        <v/>
      </c>
      <c r="N64" t="s">
        <v>3267</v>
      </c>
      <c r="O64" t="str">
        <f t="shared" si="35"/>
        <v>アンコモン</v>
      </c>
      <c r="R64" t="s">
        <v>3267</v>
      </c>
      <c r="S64" t="s">
        <v>4854</v>
      </c>
      <c r="T64" t="str">
        <f t="shared" si="28"/>
        <v>エンジン始動</v>
      </c>
      <c r="W64" t="s">
        <v>4855</v>
      </c>
      <c r="X64" t="s">
        <v>3267</v>
      </c>
      <c r="Z64" s="3">
        <v>933</v>
      </c>
      <c r="AA64" s="2" t="s">
        <v>4035</v>
      </c>
      <c r="AB64" s="1" t="s">
        <v>1575</v>
      </c>
      <c r="AC64" s="1" t="s">
        <v>1473</v>
      </c>
      <c r="AD64" s="1">
        <v>2</v>
      </c>
      <c r="AE64" s="1" t="s">
        <v>659</v>
      </c>
      <c r="AF64" s="1" t="s">
        <v>658</v>
      </c>
      <c r="AG64" s="1" t="s">
        <v>1475</v>
      </c>
      <c r="AH64" s="1"/>
      <c r="AI64" s="1"/>
      <c r="AJ64" s="1"/>
      <c r="AK64" s="1" t="s">
        <v>4194</v>
      </c>
      <c r="AL64" s="1"/>
      <c r="AM64" s="1"/>
      <c r="AN64" s="1"/>
      <c r="AO64" s="1"/>
      <c r="AP64" s="1"/>
      <c r="AQ64" s="1" t="s">
        <v>4194</v>
      </c>
    </row>
    <row r="65" spans="1:43" x14ac:dyDescent="0.15">
      <c r="A65" t="str">
        <f t="shared" si="30"/>
        <v>|KLD|緑|呪文||コモン|《[[飾りの勇気]]》|</v>
      </c>
      <c r="B65" t="s">
        <v>3211</v>
      </c>
      <c r="C65" t="str">
        <f t="shared" si="24"/>
        <v>KLD</v>
      </c>
      <c r="D65">
        <f>IF(AA65="","",VLOOKUP(C65,tnpl!$Z$1:$AA$11,2,TRUE))</f>
        <v>6</v>
      </c>
      <c r="E65" t="s">
        <v>3211</v>
      </c>
      <c r="F65" t="str">
        <f t="shared" si="25"/>
        <v>緑</v>
      </c>
      <c r="G65">
        <f>IF(AB65="","",VLOOKUP(F65,tnpl!$X$1:$Y$16,2,TRUE))</f>
        <v>5</v>
      </c>
      <c r="H65" t="s">
        <v>3211</v>
      </c>
      <c r="I65" t="str">
        <f t="shared" si="31"/>
        <v>呪文</v>
      </c>
      <c r="J65" t="s">
        <v>3211</v>
      </c>
      <c r="K65">
        <f t="shared" si="26"/>
        <v>0</v>
      </c>
      <c r="L65">
        <f t="shared" si="27"/>
        <v>0</v>
      </c>
      <c r="M65" t="str">
        <f t="shared" si="32"/>
        <v/>
      </c>
      <c r="N65" t="s">
        <v>3267</v>
      </c>
      <c r="O65" t="str">
        <f t="shared" si="35"/>
        <v>コモン</v>
      </c>
      <c r="R65" t="s">
        <v>3267</v>
      </c>
      <c r="S65" t="s">
        <v>4854</v>
      </c>
      <c r="T65" t="str">
        <f t="shared" si="28"/>
        <v>飾りの勇気</v>
      </c>
      <c r="W65" t="s">
        <v>4855</v>
      </c>
      <c r="X65" t="s">
        <v>3267</v>
      </c>
      <c r="Z65" s="3">
        <v>953</v>
      </c>
      <c r="AA65" s="2" t="s">
        <v>4035</v>
      </c>
      <c r="AB65" s="1" t="s">
        <v>1540</v>
      </c>
      <c r="AC65" s="1" t="s">
        <v>1771</v>
      </c>
      <c r="AD65" s="1">
        <v>2</v>
      </c>
      <c r="AE65" s="1" t="s">
        <v>629</v>
      </c>
      <c r="AF65" s="1" t="s">
        <v>628</v>
      </c>
      <c r="AG65" s="1" t="s">
        <v>1475</v>
      </c>
      <c r="AH65" s="1"/>
      <c r="AI65" s="1"/>
      <c r="AJ65" s="1"/>
      <c r="AK65" s="1" t="s">
        <v>4220</v>
      </c>
      <c r="AL65" s="1"/>
      <c r="AM65" s="1"/>
      <c r="AN65" s="1"/>
      <c r="AO65" s="1"/>
      <c r="AP65" s="1"/>
      <c r="AQ65" s="1" t="s">
        <v>4220</v>
      </c>
    </row>
    <row r="66" spans="1:43" x14ac:dyDescent="0.15">
      <c r="A66" t="str">
        <f t="shared" si="30"/>
        <v>|KLD|緑|呪文||アンコモン|《[[自然の流儀]]》|</v>
      </c>
      <c r="B66" t="s">
        <v>3211</v>
      </c>
      <c r="C66" t="str">
        <f t="shared" si="24"/>
        <v>KLD</v>
      </c>
      <c r="D66">
        <f>IF(AA66="","",VLOOKUP(C66,tnpl!$Z$1:$AA$11,2,TRUE))</f>
        <v>6</v>
      </c>
      <c r="E66" t="s">
        <v>3211</v>
      </c>
      <c r="F66" t="str">
        <f t="shared" si="25"/>
        <v>緑</v>
      </c>
      <c r="G66">
        <f>IF(AB66="","",VLOOKUP(F66,tnpl!$X$1:$Y$16,2,TRUE))</f>
        <v>5</v>
      </c>
      <c r="H66" t="s">
        <v>3211</v>
      </c>
      <c r="I66" t="str">
        <f t="shared" si="31"/>
        <v>呪文</v>
      </c>
      <c r="J66" t="s">
        <v>3211</v>
      </c>
      <c r="K66">
        <f t="shared" si="26"/>
        <v>0</v>
      </c>
      <c r="L66">
        <f t="shared" si="27"/>
        <v>0</v>
      </c>
      <c r="M66" t="str">
        <f t="shared" si="32"/>
        <v/>
      </c>
      <c r="N66" t="s">
        <v>3267</v>
      </c>
      <c r="O66" t="str">
        <f t="shared" si="35"/>
        <v>アンコモン</v>
      </c>
      <c r="R66" t="s">
        <v>3267</v>
      </c>
      <c r="S66" t="s">
        <v>4854</v>
      </c>
      <c r="T66" t="str">
        <f t="shared" si="28"/>
        <v>自然の流儀</v>
      </c>
      <c r="W66" t="s">
        <v>4855</v>
      </c>
      <c r="X66" t="s">
        <v>3267</v>
      </c>
      <c r="Z66" s="3">
        <v>960</v>
      </c>
      <c r="AA66" s="2" t="s">
        <v>4035</v>
      </c>
      <c r="AB66" s="1" t="s">
        <v>1540</v>
      </c>
      <c r="AC66" s="1" t="s">
        <v>1473</v>
      </c>
      <c r="AD66" s="1">
        <v>2</v>
      </c>
      <c r="AE66" s="1" t="s">
        <v>603</v>
      </c>
      <c r="AF66" s="1" t="s">
        <v>602</v>
      </c>
      <c r="AG66" s="1" t="s">
        <v>1475</v>
      </c>
      <c r="AH66" s="1"/>
      <c r="AI66" s="1"/>
      <c r="AJ66" s="1"/>
      <c r="AK66" s="1" t="s">
        <v>4228</v>
      </c>
      <c r="AL66" s="1"/>
      <c r="AM66" s="1"/>
      <c r="AN66" s="1"/>
      <c r="AO66" s="1"/>
      <c r="AP66" s="1"/>
      <c r="AQ66" s="1" t="s">
        <v>4228</v>
      </c>
    </row>
    <row r="67" spans="1:43" x14ac:dyDescent="0.15">
      <c r="A67" t="str">
        <f t="shared" si="30"/>
        <v>|KLD|無色|サポート||アンコモン|《[[抽出機構]]》|</v>
      </c>
      <c r="B67" t="s">
        <v>3211</v>
      </c>
      <c r="C67" t="str">
        <f t="shared" si="24"/>
        <v>KLD</v>
      </c>
      <c r="D67">
        <f>IF(AA67="","",VLOOKUP(C67,tnpl!$Z$1:$AA$11,2,TRUE))</f>
        <v>6</v>
      </c>
      <c r="E67" t="s">
        <v>3211</v>
      </c>
      <c r="F67" t="str">
        <f t="shared" si="25"/>
        <v>無色</v>
      </c>
      <c r="G67">
        <f>IF(AB67="","",VLOOKUP(F67,tnpl!$X$1:$Y$16,2,TRUE))</f>
        <v>16</v>
      </c>
      <c r="H67" t="s">
        <v>3211</v>
      </c>
      <c r="I67" t="str">
        <f t="shared" si="31"/>
        <v>サポート</v>
      </c>
      <c r="J67" t="s">
        <v>3211</v>
      </c>
      <c r="K67">
        <f t="shared" si="26"/>
        <v>0</v>
      </c>
      <c r="L67">
        <f t="shared" si="27"/>
        <v>0</v>
      </c>
      <c r="M67" t="str">
        <f t="shared" si="32"/>
        <v/>
      </c>
      <c r="N67" t="s">
        <v>3267</v>
      </c>
      <c r="O67" t="str">
        <f t="shared" si="35"/>
        <v>アンコモン</v>
      </c>
      <c r="R67" t="s">
        <v>3267</v>
      </c>
      <c r="S67" t="s">
        <v>4854</v>
      </c>
      <c r="T67" t="str">
        <f t="shared" si="28"/>
        <v>抽出機構</v>
      </c>
      <c r="W67" t="s">
        <v>4855</v>
      </c>
      <c r="X67" t="s">
        <v>3267</v>
      </c>
      <c r="Z67" s="3">
        <v>1004</v>
      </c>
      <c r="AA67" s="2" t="s">
        <v>4035</v>
      </c>
      <c r="AB67" s="1" t="s">
        <v>301</v>
      </c>
      <c r="AC67" s="1" t="s">
        <v>1473</v>
      </c>
      <c r="AD67" s="1">
        <v>2</v>
      </c>
      <c r="AE67" s="1" t="s">
        <v>527</v>
      </c>
      <c r="AF67" s="1" t="s">
        <v>526</v>
      </c>
      <c r="AG67" s="1" t="s">
        <v>297</v>
      </c>
      <c r="AH67" s="1"/>
      <c r="AI67" s="1"/>
      <c r="AJ67" s="1"/>
      <c r="AK67" s="1" t="s">
        <v>4074</v>
      </c>
      <c r="AL67" s="1"/>
      <c r="AM67" s="1"/>
      <c r="AN67" s="1">
        <v>3</v>
      </c>
      <c r="AO67" s="1"/>
      <c r="AP67" s="1"/>
      <c r="AQ67" s="1" t="s">
        <v>4074</v>
      </c>
    </row>
    <row r="68" spans="1:43" x14ac:dyDescent="0.15">
      <c r="Z68" s="9"/>
      <c r="AA68" s="9"/>
      <c r="AB68" s="9"/>
      <c r="AC68" s="9"/>
      <c r="AD68" s="9"/>
      <c r="AE68" s="9"/>
      <c r="AF68" s="9"/>
      <c r="AG68" s="9"/>
      <c r="AH68" s="9"/>
      <c r="AI68" s="9"/>
      <c r="AJ68" s="9"/>
      <c r="AK68" s="9"/>
      <c r="AL68" s="9"/>
      <c r="AM68" s="9"/>
      <c r="AN68" s="9"/>
      <c r="AO68" s="9"/>
      <c r="AP68" s="9"/>
      <c r="AQ68" s="9"/>
    </row>
    <row r="69" spans="1:43" x14ac:dyDescent="0.15">
      <c r="A69" t="str">
        <f t="shared" si="30"/>
        <v>**アモンケットブロック</v>
      </c>
      <c r="B69" t="s">
        <v>4865</v>
      </c>
      <c r="Y69" s="11"/>
    </row>
    <row r="70" spans="1:43" x14ac:dyDescent="0.15">
      <c r="A70" t="str">
        <f>B70&amp;C70&amp;E70&amp;F70&amp;H70&amp;I70&amp;J70&amp;M70&amp;N70&amp;O70&amp;P70&amp;Q70&amp;R70&amp;S70&amp;T70&amp;U70&amp;V70&amp;W70&amp;X70&amp;Y70</f>
        <v>|LEFT:50|LEFT:50|LEFT:120|LEFT:50|LEFT:120|LEFT:500|c</v>
      </c>
      <c r="B70" t="s">
        <v>3211</v>
      </c>
      <c r="C70" t="s">
        <v>3204</v>
      </c>
      <c r="E70" t="s">
        <v>3211</v>
      </c>
      <c r="F70" t="s">
        <v>3204</v>
      </c>
      <c r="H70" t="s">
        <v>3211</v>
      </c>
      <c r="I70" t="s">
        <v>5157</v>
      </c>
      <c r="J70" t="s">
        <v>3211</v>
      </c>
      <c r="M70" t="s">
        <v>3204</v>
      </c>
      <c r="N70" t="s">
        <v>3267</v>
      </c>
      <c r="O70" t="s">
        <v>5157</v>
      </c>
      <c r="R70" t="s">
        <v>3267</v>
      </c>
      <c r="T70" t="s">
        <v>3205</v>
      </c>
      <c r="X70" t="s">
        <v>3267</v>
      </c>
      <c r="Y70" t="s">
        <v>3206</v>
      </c>
    </row>
    <row r="71" spans="1:43" x14ac:dyDescent="0.15">
      <c r="A71" t="str">
        <f>B71&amp;C71&amp;E71&amp;F71&amp;H71&amp;I71&amp;J71&amp;M71&amp;N71&amp;O71&amp;P71&amp;Q71&amp;R71&amp;S71&amp;T71&amp;U71&amp;V71&amp;W71&amp;X71&amp;Y71</f>
        <v>|セット|色|カード種|P/T|レアリティ|カード名|</v>
      </c>
      <c r="B71" t="s">
        <v>3211</v>
      </c>
      <c r="C71" t="s">
        <v>3212</v>
      </c>
      <c r="E71" t="s">
        <v>3211</v>
      </c>
      <c r="F71" t="s">
        <v>3181</v>
      </c>
      <c r="H71" t="s">
        <v>3211</v>
      </c>
      <c r="I71" t="s">
        <v>4902</v>
      </c>
      <c r="J71" t="s">
        <v>3211</v>
      </c>
      <c r="K71" t="s">
        <v>3168</v>
      </c>
      <c r="L71" t="s">
        <v>3167</v>
      </c>
      <c r="M71" t="str">
        <f>K71&amp;"/"&amp;L71</f>
        <v>P/T</v>
      </c>
      <c r="N71" t="s">
        <v>3267</v>
      </c>
      <c r="O71" t="s">
        <v>5187</v>
      </c>
      <c r="R71" t="s">
        <v>3267</v>
      </c>
      <c r="T71" t="s">
        <v>3208</v>
      </c>
      <c r="X71" t="s">
        <v>3267</v>
      </c>
      <c r="Z71" s="18"/>
      <c r="AA71" s="18"/>
      <c r="AB71" s="18"/>
      <c r="AC71" s="18"/>
      <c r="AD71" s="18"/>
      <c r="AE71" s="18"/>
      <c r="AF71" s="18"/>
      <c r="AG71" s="18"/>
      <c r="AH71" s="18"/>
      <c r="AI71" s="18"/>
      <c r="AJ71" s="18"/>
      <c r="AK71" s="18"/>
      <c r="AL71" s="18"/>
      <c r="AM71" s="18"/>
      <c r="AN71" s="18"/>
      <c r="AO71" s="18"/>
      <c r="AP71" s="18"/>
      <c r="AQ71" s="18"/>
    </row>
    <row r="72" spans="1:43" x14ac:dyDescent="0.15">
      <c r="A72" t="str">
        <f t="shared" ref="A72:A74" si="36">B72&amp;C72&amp;E72&amp;F72&amp;H72&amp;I72&amp;J72&amp;M72&amp;N72&amp;O72&amp;P72&amp;Q72&amp;R72&amp;S72&amp;T72&amp;U72&amp;V72&amp;W72&amp;X72&amp;Y72</f>
        <v>|AKH|緑|呪文||コモン|《[[弱さからの脱皮]]》|</v>
      </c>
      <c r="B72" t="s">
        <v>3211</v>
      </c>
      <c r="C72" t="str">
        <f t="shared" ref="C72:C74" si="37">AA72</f>
        <v>AKH</v>
      </c>
      <c r="D72">
        <f>IF(AA72="","",VLOOKUP(C72,tnpl!$Z$1:$AA$11,2,TRUE))</f>
        <v>10</v>
      </c>
      <c r="E72" t="s">
        <v>3211</v>
      </c>
      <c r="F72" t="str">
        <f t="shared" ref="F72:F74" si="38">AB72</f>
        <v>緑</v>
      </c>
      <c r="G72">
        <f>IF(AB72="","",VLOOKUP(F72,tnpl!$X$1:$Y$16,2,TRUE))</f>
        <v>5</v>
      </c>
      <c r="H72" t="s">
        <v>3211</v>
      </c>
      <c r="I72" t="str">
        <f t="shared" ref="I72:I74" si="39">AG72</f>
        <v>呪文</v>
      </c>
      <c r="J72" t="s">
        <v>3211</v>
      </c>
      <c r="K72">
        <f t="shared" ref="K72:K74" si="40">AO72</f>
        <v>0</v>
      </c>
      <c r="L72">
        <f t="shared" ref="L72:L74" si="41">AP72</f>
        <v>0</v>
      </c>
      <c r="M72" t="str">
        <f t="shared" ref="M72:M74" si="42">IF(AG72="クリーチャー",K72&amp;"/"&amp;L72,"")</f>
        <v/>
      </c>
      <c r="N72" t="s">
        <v>3267</v>
      </c>
      <c r="O72" t="str">
        <f t="shared" ref="O72:O74" si="43">AC72</f>
        <v>コモン</v>
      </c>
      <c r="R72" t="s">
        <v>3267</v>
      </c>
      <c r="S72" t="s">
        <v>4854</v>
      </c>
      <c r="T72" t="str">
        <f t="shared" ref="T72:T74" si="44">AE72</f>
        <v>弱さからの脱皮</v>
      </c>
      <c r="W72" t="s">
        <v>4855</v>
      </c>
      <c r="X72" t="s">
        <v>3267</v>
      </c>
      <c r="Z72" s="3">
        <v>1209</v>
      </c>
      <c r="AA72" s="2" t="s">
        <v>4450</v>
      </c>
      <c r="AB72" s="1" t="s">
        <v>1540</v>
      </c>
      <c r="AC72" s="1" t="s">
        <v>1771</v>
      </c>
      <c r="AD72" s="1">
        <v>2</v>
      </c>
      <c r="AE72" s="1" t="s">
        <v>85</v>
      </c>
      <c r="AF72" s="1" t="s">
        <v>84</v>
      </c>
      <c r="AG72" s="1" t="s">
        <v>1475</v>
      </c>
      <c r="AH72" s="1"/>
      <c r="AI72" s="1"/>
      <c r="AJ72" s="1"/>
      <c r="AK72" s="1" t="s">
        <v>4649</v>
      </c>
      <c r="AL72" s="1"/>
      <c r="AM72" s="1"/>
      <c r="AN72" s="1"/>
      <c r="AO72" s="1"/>
      <c r="AP72" s="1"/>
      <c r="AQ72" s="1" t="s">
        <v>4649</v>
      </c>
    </row>
    <row r="73" spans="1:43" x14ac:dyDescent="0.15">
      <c r="A73" t="str">
        <f t="shared" si="36"/>
        <v>|AKH|無色|サポート||Masterpiece|《[[否定の契約]]》|</v>
      </c>
      <c r="B73" t="s">
        <v>3211</v>
      </c>
      <c r="C73" t="str">
        <f t="shared" si="37"/>
        <v>AKH</v>
      </c>
      <c r="D73">
        <f>IF(AA73="","",VLOOKUP(C73,tnpl!$Z$1:$AA$11,2,TRUE))</f>
        <v>10</v>
      </c>
      <c r="E73" t="s">
        <v>3211</v>
      </c>
      <c r="F73" t="str">
        <f t="shared" si="38"/>
        <v>無色</v>
      </c>
      <c r="G73">
        <f>IF(AB73="","",VLOOKUP(F73,tnpl!$X$1:$Y$16,2,TRUE))</f>
        <v>16</v>
      </c>
      <c r="H73" t="s">
        <v>3211</v>
      </c>
      <c r="I73" t="str">
        <f t="shared" si="39"/>
        <v>サポート</v>
      </c>
      <c r="J73" t="s">
        <v>3211</v>
      </c>
      <c r="K73">
        <f t="shared" si="40"/>
        <v>0</v>
      </c>
      <c r="L73">
        <f t="shared" si="41"/>
        <v>0</v>
      </c>
      <c r="M73" t="str">
        <f t="shared" si="42"/>
        <v/>
      </c>
      <c r="N73" t="s">
        <v>3267</v>
      </c>
      <c r="O73" t="str">
        <f t="shared" si="43"/>
        <v>Masterpiece</v>
      </c>
      <c r="R73" t="s">
        <v>3267</v>
      </c>
      <c r="S73" t="s">
        <v>4854</v>
      </c>
      <c r="T73" t="str">
        <f t="shared" si="44"/>
        <v>否定の契約</v>
      </c>
      <c r="W73" t="s">
        <v>4855</v>
      </c>
      <c r="X73" t="s">
        <v>3267</v>
      </c>
      <c r="Z73" s="3">
        <v>1263</v>
      </c>
      <c r="AA73" s="2" t="s">
        <v>4450</v>
      </c>
      <c r="AB73" s="1" t="s">
        <v>301</v>
      </c>
      <c r="AC73" s="1" t="s">
        <v>3203</v>
      </c>
      <c r="AD73" s="1">
        <v>2</v>
      </c>
      <c r="AE73" s="1" t="s">
        <v>3201</v>
      </c>
      <c r="AF73" s="1" t="s">
        <v>3202</v>
      </c>
      <c r="AG73" s="1" t="s">
        <v>297</v>
      </c>
      <c r="AH73" s="1"/>
      <c r="AI73" s="1"/>
      <c r="AJ73" s="1"/>
      <c r="AK73" s="1" t="s">
        <v>4758</v>
      </c>
      <c r="AL73" s="1"/>
      <c r="AM73" s="1"/>
      <c r="AN73" s="1">
        <v>10</v>
      </c>
      <c r="AO73" s="1"/>
      <c r="AP73" s="1"/>
      <c r="AQ73" s="1" t="s">
        <v>4758</v>
      </c>
    </row>
    <row r="74" spans="1:43" x14ac:dyDescent="0.15">
      <c r="A74" t="str">
        <f t="shared" si="36"/>
        <v>|AKH|青|呪文||レア|《[[明日からの引き寄せ]]》|</v>
      </c>
      <c r="B74" t="s">
        <v>3211</v>
      </c>
      <c r="C74" t="str">
        <f t="shared" si="37"/>
        <v>AKH</v>
      </c>
      <c r="D74">
        <f>IF(AA74="","",VLOOKUP(C74,tnpl!$Z$1:$AA$11,2,TRUE))</f>
        <v>10</v>
      </c>
      <c r="E74" t="s">
        <v>3211</v>
      </c>
      <c r="F74" t="str">
        <f t="shared" si="38"/>
        <v>青</v>
      </c>
      <c r="G74">
        <f>IF(AB74="","",VLOOKUP(F74,tnpl!$X$1:$Y$16,2,TRUE))</f>
        <v>2</v>
      </c>
      <c r="H74" t="s">
        <v>3211</v>
      </c>
      <c r="I74" t="str">
        <f t="shared" si="39"/>
        <v>呪文</v>
      </c>
      <c r="J74" t="s">
        <v>3211</v>
      </c>
      <c r="K74">
        <f t="shared" si="40"/>
        <v>0</v>
      </c>
      <c r="L74">
        <f t="shared" si="41"/>
        <v>0</v>
      </c>
      <c r="M74" t="str">
        <f t="shared" si="42"/>
        <v/>
      </c>
      <c r="N74" t="s">
        <v>3267</v>
      </c>
      <c r="O74" t="str">
        <f t="shared" si="43"/>
        <v>レア</v>
      </c>
      <c r="R74" t="s">
        <v>3267</v>
      </c>
      <c r="S74" t="s">
        <v>4854</v>
      </c>
      <c r="T74" t="str">
        <f t="shared" si="44"/>
        <v>明日からの引き寄せ</v>
      </c>
      <c r="W74" t="s">
        <v>4855</v>
      </c>
      <c r="X74" t="s">
        <v>3267</v>
      </c>
      <c r="Z74" s="3">
        <v>1272</v>
      </c>
      <c r="AA74" s="2" t="s">
        <v>4450</v>
      </c>
      <c r="AB74" s="1" t="s">
        <v>1631</v>
      </c>
      <c r="AC74" s="1" t="s">
        <v>1463</v>
      </c>
      <c r="AD74" s="1">
        <v>2</v>
      </c>
      <c r="AE74" s="1" t="s">
        <v>4787</v>
      </c>
      <c r="AF74" s="1" t="s">
        <v>4788</v>
      </c>
      <c r="AG74" s="1" t="s">
        <v>1475</v>
      </c>
      <c r="AH74" s="1"/>
      <c r="AI74" s="1"/>
      <c r="AJ74" s="1"/>
      <c r="AK74" s="1" t="s">
        <v>4789</v>
      </c>
      <c r="AL74" s="1"/>
      <c r="AM74" s="1"/>
      <c r="AN74" s="1"/>
      <c r="AO74" s="1"/>
      <c r="AP74" s="1"/>
      <c r="AQ74" s="1" t="s">
        <v>4789</v>
      </c>
    </row>
    <row r="78" spans="1:43" x14ac:dyDescent="0.15">
      <c r="A78" t="str">
        <f>B78&amp;C78&amp;E78&amp;F78&amp;H78&amp;I78&amp;J78&amp;M78&amp;N78&amp;O78&amp;P78&amp;Q78&amp;R78&amp;S78&amp;T78&amp;V78&amp;W78&amp;X78&amp;Y78</f>
        <v>*3マナカード一覧</v>
      </c>
      <c r="B78" t="s">
        <v>3229</v>
      </c>
      <c r="C78">
        <v>3</v>
      </c>
      <c r="E78" t="s">
        <v>5183</v>
      </c>
      <c r="F78" t="s">
        <v>3228</v>
      </c>
    </row>
    <row r="79" spans="1:43" x14ac:dyDescent="0.15">
      <c r="A79" t="str">
        <f>B79&amp;C79&amp;E79&amp;F79&amp;H79&amp;I79&amp;J79&amp;M79&amp;N79&amp;O79&amp;P79&amp;Q79&amp;R79&amp;S79&amp;T79&amp;V79&amp;W79&amp;X79&amp;Y79</f>
        <v/>
      </c>
    </row>
    <row r="80" spans="1:43" x14ac:dyDescent="0.15">
      <c r="A80" t="str">
        <f>B80&amp;C80&amp;E80&amp;F80&amp;H80&amp;I80&amp;J80&amp;M80&amp;N80&amp;O80&amp;P80&amp;Q80&amp;R80&amp;S80&amp;T80&amp;V80&amp;W80&amp;X80&amp;Y80</f>
        <v>**マジック:オリジン</v>
      </c>
      <c r="B80" t="s">
        <v>4856</v>
      </c>
      <c r="C80" t="s">
        <v>4860</v>
      </c>
      <c r="Z80" s="11"/>
    </row>
    <row r="81" spans="1:46" x14ac:dyDescent="0.15">
      <c r="A81" t="str">
        <f>B81&amp;C81&amp;E81&amp;F81&amp;H81&amp;I81&amp;J81&amp;M81&amp;N81&amp;O81&amp;P81&amp;Q81&amp;R81&amp;S81&amp;T81&amp;U81&amp;V81&amp;W81&amp;X81&amp;Y81</f>
        <v>|LEFT:50|LEFT:50|LEFT:120|LEFT:50|LEFT:120|LEFT:500|c</v>
      </c>
      <c r="B81" t="s">
        <v>3211</v>
      </c>
      <c r="C81" t="s">
        <v>3204</v>
      </c>
      <c r="E81" t="s">
        <v>3211</v>
      </c>
      <c r="F81" t="s">
        <v>3204</v>
      </c>
      <c r="H81" t="s">
        <v>3211</v>
      </c>
      <c r="I81" t="s">
        <v>5157</v>
      </c>
      <c r="J81" t="s">
        <v>3211</v>
      </c>
      <c r="M81" t="s">
        <v>3204</v>
      </c>
      <c r="N81" t="s">
        <v>3267</v>
      </c>
      <c r="O81" t="s">
        <v>5157</v>
      </c>
      <c r="R81" t="s">
        <v>3267</v>
      </c>
      <c r="T81" t="s">
        <v>3205</v>
      </c>
      <c r="X81" t="s">
        <v>3267</v>
      </c>
      <c r="Y81" t="s">
        <v>3206</v>
      </c>
    </row>
    <row r="82" spans="1:46" x14ac:dyDescent="0.15">
      <c r="A82" t="str">
        <f>B82&amp;C82&amp;E82&amp;F82&amp;H82&amp;I82&amp;J82&amp;M82&amp;N82&amp;O82&amp;P82&amp;Q82&amp;R82&amp;S82&amp;T82&amp;U82&amp;V82&amp;W82&amp;X82&amp;Y82</f>
        <v>|セット|色|カード種|P/T|レアリティ|カード名|</v>
      </c>
      <c r="B82" t="s">
        <v>3211</v>
      </c>
      <c r="C82" t="s">
        <v>3212</v>
      </c>
      <c r="E82" t="s">
        <v>3211</v>
      </c>
      <c r="F82" t="s">
        <v>3181</v>
      </c>
      <c r="H82" t="s">
        <v>3211</v>
      </c>
      <c r="I82" t="s">
        <v>4902</v>
      </c>
      <c r="J82" t="s">
        <v>3211</v>
      </c>
      <c r="K82" t="s">
        <v>3168</v>
      </c>
      <c r="L82" t="s">
        <v>3167</v>
      </c>
      <c r="M82" t="str">
        <f>K82&amp;"/"&amp;L82</f>
        <v>P/T</v>
      </c>
      <c r="N82" t="s">
        <v>3267</v>
      </c>
      <c r="O82" t="s">
        <v>5187</v>
      </c>
      <c r="R82" t="s">
        <v>3267</v>
      </c>
      <c r="T82" t="s">
        <v>3208</v>
      </c>
      <c r="X82" t="s">
        <v>3267</v>
      </c>
      <c r="Z82" s="18"/>
      <c r="AA82" s="18"/>
      <c r="AB82" s="18"/>
      <c r="AC82" s="18"/>
      <c r="AD82" s="18"/>
      <c r="AE82" s="18"/>
      <c r="AF82" s="18"/>
      <c r="AG82" s="18"/>
      <c r="AH82" s="18"/>
      <c r="AI82" s="18"/>
      <c r="AJ82" s="18"/>
      <c r="AK82" s="18"/>
      <c r="AL82" s="18"/>
      <c r="AM82" s="18"/>
      <c r="AN82" s="18"/>
      <c r="AO82" s="18"/>
      <c r="AP82" s="18"/>
      <c r="AQ82" s="18"/>
    </row>
    <row r="83" spans="1:46" x14ac:dyDescent="0.15">
      <c r="A83" t="str">
        <f>B83&amp;C83&amp;E83&amp;F83&amp;H83&amp;I83&amp;J83&amp;M83&amp;N83&amp;O83&amp;P83&amp;Q83&amp;R83&amp;S83&amp;T83&amp;U83&amp;V83&amp;W83&amp;X83&amp;Y83</f>
        <v>|ORI|青|呪文||コモン|《[[否認]]》|</v>
      </c>
      <c r="B83" t="s">
        <v>3211</v>
      </c>
      <c r="C83" t="str">
        <f t="shared" ref="C83" si="45">AA83</f>
        <v>ORI</v>
      </c>
      <c r="D83">
        <f>IF(AA83="","",VLOOKUP(C83,tnpl!$Z$1:$AA$11,2,TRUE))</f>
        <v>1</v>
      </c>
      <c r="E83" t="s">
        <v>3211</v>
      </c>
      <c r="F83" t="str">
        <f t="shared" ref="F83" si="46">AB83</f>
        <v>青</v>
      </c>
      <c r="G83">
        <f>IF(AB83="","",VLOOKUP(F83,tnpl!$X$1:$Y$16,2,TRUE))</f>
        <v>2</v>
      </c>
      <c r="H83" t="s">
        <v>3211</v>
      </c>
      <c r="I83" t="str">
        <f>AG83</f>
        <v>呪文</v>
      </c>
      <c r="J83" t="s">
        <v>3211</v>
      </c>
      <c r="K83">
        <f t="shared" ref="K83" si="47">AO83</f>
        <v>0</v>
      </c>
      <c r="L83">
        <f t="shared" ref="L83" si="48">AP83</f>
        <v>0</v>
      </c>
      <c r="M83" t="str">
        <f>IF(AG83="クリーチャー",K83&amp;"/"&amp;L83,"")</f>
        <v/>
      </c>
      <c r="N83" t="s">
        <v>3267</v>
      </c>
      <c r="O83" t="str">
        <f t="shared" ref="O83:O93" si="49">AC83</f>
        <v>コモン</v>
      </c>
      <c r="R83" t="s">
        <v>3267</v>
      </c>
      <c r="S83" t="s">
        <v>4854</v>
      </c>
      <c r="T83" t="str">
        <f t="shared" ref="T83" si="50">AE83</f>
        <v>否認</v>
      </c>
      <c r="W83" t="s">
        <v>4855</v>
      </c>
      <c r="X83" t="s">
        <v>3267</v>
      </c>
      <c r="Y83" s="9"/>
      <c r="Z83" s="3">
        <v>52</v>
      </c>
      <c r="AA83" s="2" t="s">
        <v>3271</v>
      </c>
      <c r="AB83" s="1" t="s">
        <v>1631</v>
      </c>
      <c r="AC83" s="1" t="s">
        <v>1771</v>
      </c>
      <c r="AD83" s="1">
        <v>3</v>
      </c>
      <c r="AE83" s="1" t="s">
        <v>3008</v>
      </c>
      <c r="AF83" s="1" t="s">
        <v>3007</v>
      </c>
      <c r="AG83" s="1" t="s">
        <v>1475</v>
      </c>
      <c r="AH83" s="1"/>
      <c r="AI83" s="1"/>
      <c r="AJ83" s="1"/>
      <c r="AK83" s="1" t="s">
        <v>3006</v>
      </c>
      <c r="AL83" s="1"/>
      <c r="AM83" s="1"/>
      <c r="AN83" s="1"/>
      <c r="AO83" s="1"/>
      <c r="AP83" s="1"/>
      <c r="AQ83" s="1" t="s">
        <v>3006</v>
      </c>
    </row>
    <row r="84" spans="1:46" x14ac:dyDescent="0.15">
      <c r="A84" t="str">
        <f t="shared" ref="A84:A141" si="51">B84&amp;C84&amp;E84&amp;F84&amp;H84&amp;I84&amp;J84&amp;M84&amp;N84&amp;O84&amp;P84&amp;Q84&amp;R84&amp;S84&amp;T84&amp;U84&amp;V84&amp;W84&amp;X84&amp;Y84</f>
        <v>|ORI|青|呪文||コモン|《[[層雲歩み]]》|</v>
      </c>
      <c r="B84" t="s">
        <v>3211</v>
      </c>
      <c r="C84" t="str">
        <f t="shared" ref="C84:C141" si="52">AA84</f>
        <v>ORI</v>
      </c>
      <c r="D84">
        <f>IF(AA84="","",VLOOKUP(C84,tnpl!$Z$1:$AA$11,2,TRUE))</f>
        <v>1</v>
      </c>
      <c r="E84" t="s">
        <v>3211</v>
      </c>
      <c r="F84" t="str">
        <f t="shared" ref="F84:F141" si="53">AB84</f>
        <v>青</v>
      </c>
      <c r="G84">
        <f>IF(AB84="","",VLOOKUP(F84,tnpl!$X$1:$Y$16,2,TRUE))</f>
        <v>2</v>
      </c>
      <c r="H84" t="s">
        <v>3211</v>
      </c>
      <c r="I84" t="str">
        <f t="shared" ref="I84:I141" si="54">AG84</f>
        <v>呪文</v>
      </c>
      <c r="J84" t="s">
        <v>3211</v>
      </c>
      <c r="K84">
        <f t="shared" ref="K84:K141" si="55">AO84</f>
        <v>0</v>
      </c>
      <c r="L84">
        <f t="shared" ref="L84:L141" si="56">AP84</f>
        <v>0</v>
      </c>
      <c r="M84" t="str">
        <f t="shared" ref="M84:M141" si="57">IF(AG84="クリーチャー",K84&amp;"/"&amp;L84,"")</f>
        <v/>
      </c>
      <c r="N84" t="s">
        <v>3267</v>
      </c>
      <c r="O84" t="str">
        <f t="shared" si="49"/>
        <v>コモン</v>
      </c>
      <c r="R84" t="s">
        <v>3267</v>
      </c>
      <c r="S84" t="s">
        <v>4854</v>
      </c>
      <c r="T84" t="str">
        <f t="shared" ref="T84:T141" si="58">AE84</f>
        <v>層雲歩み</v>
      </c>
      <c r="W84" t="s">
        <v>4855</v>
      </c>
      <c r="X84" t="s">
        <v>3267</v>
      </c>
      <c r="Y84" s="9"/>
      <c r="Z84" s="3">
        <v>53</v>
      </c>
      <c r="AA84" s="2" t="s">
        <v>3271</v>
      </c>
      <c r="AB84" s="1" t="s">
        <v>1631</v>
      </c>
      <c r="AC84" s="1" t="s">
        <v>1771</v>
      </c>
      <c r="AD84" s="1">
        <v>3</v>
      </c>
      <c r="AE84" s="1" t="s">
        <v>3005</v>
      </c>
      <c r="AF84" s="1" t="s">
        <v>3004</v>
      </c>
      <c r="AG84" s="1" t="s">
        <v>1475</v>
      </c>
      <c r="AH84" s="1"/>
      <c r="AI84" s="1"/>
      <c r="AJ84" s="1"/>
      <c r="AK84" s="1" t="s">
        <v>2302</v>
      </c>
      <c r="AL84" s="1" t="s">
        <v>3299</v>
      </c>
      <c r="AM84" s="1"/>
      <c r="AN84" s="1"/>
      <c r="AO84" s="1"/>
      <c r="AP84" s="1"/>
      <c r="AQ84" s="1" t="s">
        <v>3003</v>
      </c>
    </row>
    <row r="85" spans="1:46" x14ac:dyDescent="0.15">
      <c r="A85" t="str">
        <f t="shared" si="51"/>
        <v>|ORI|黒|呪文||コモン|《[[魂裂き]]》|</v>
      </c>
      <c r="B85" t="s">
        <v>3211</v>
      </c>
      <c r="C85" t="str">
        <f t="shared" si="52"/>
        <v>ORI</v>
      </c>
      <c r="D85">
        <f>IF(AA85="","",VLOOKUP(C85,tnpl!$Z$1:$AA$11,2,TRUE))</f>
        <v>1</v>
      </c>
      <c r="E85" t="s">
        <v>3211</v>
      </c>
      <c r="F85" t="str">
        <f t="shared" si="53"/>
        <v>黒</v>
      </c>
      <c r="G85">
        <f>IF(AB85="","",VLOOKUP(F85,tnpl!$X$1:$Y$16,2,TRUE))</f>
        <v>3</v>
      </c>
      <c r="H85" t="s">
        <v>3211</v>
      </c>
      <c r="I85" t="str">
        <f t="shared" si="54"/>
        <v>呪文</v>
      </c>
      <c r="J85" t="s">
        <v>3211</v>
      </c>
      <c r="K85">
        <f t="shared" si="55"/>
        <v>0</v>
      </c>
      <c r="L85">
        <f t="shared" si="56"/>
        <v>0</v>
      </c>
      <c r="M85" t="str">
        <f t="shared" si="57"/>
        <v/>
      </c>
      <c r="N85" t="s">
        <v>3267</v>
      </c>
      <c r="O85" t="str">
        <f t="shared" si="49"/>
        <v>コモン</v>
      </c>
      <c r="R85" t="s">
        <v>3267</v>
      </c>
      <c r="S85" t="s">
        <v>4854</v>
      </c>
      <c r="T85" t="str">
        <f t="shared" si="58"/>
        <v>魂裂き</v>
      </c>
      <c r="W85" t="s">
        <v>4855</v>
      </c>
      <c r="X85" t="s">
        <v>3267</v>
      </c>
      <c r="Y85" s="9"/>
      <c r="Z85" s="3">
        <v>94</v>
      </c>
      <c r="AA85" s="2" t="s">
        <v>3271</v>
      </c>
      <c r="AB85" s="1" t="s">
        <v>1606</v>
      </c>
      <c r="AC85" s="1" t="s">
        <v>1771</v>
      </c>
      <c r="AD85" s="1">
        <v>3</v>
      </c>
      <c r="AE85" s="1" t="s">
        <v>2885</v>
      </c>
      <c r="AF85" s="1" t="s">
        <v>2884</v>
      </c>
      <c r="AG85" s="1" t="s">
        <v>1475</v>
      </c>
      <c r="AH85" s="1"/>
      <c r="AI85" s="1"/>
      <c r="AJ85" s="1"/>
      <c r="AK85" s="1" t="s">
        <v>2883</v>
      </c>
      <c r="AL85" s="1"/>
      <c r="AM85" s="1"/>
      <c r="AN85" s="1"/>
      <c r="AO85" s="1"/>
      <c r="AP85" s="1"/>
      <c r="AQ85" s="1" t="s">
        <v>2883</v>
      </c>
    </row>
    <row r="86" spans="1:46" x14ac:dyDescent="0.15">
      <c r="A86" t="str">
        <f t="shared" si="51"/>
        <v>|ORI|赤|クリーチャー|1/1|コモン|《[[ゴブリンの栄光追い]]》|</v>
      </c>
      <c r="B86" t="s">
        <v>3211</v>
      </c>
      <c r="C86" t="str">
        <f t="shared" si="52"/>
        <v>ORI</v>
      </c>
      <c r="D86">
        <f>IF(AA86="","",VLOOKUP(C86,tnpl!$Z$1:$AA$11,2,TRUE))</f>
        <v>1</v>
      </c>
      <c r="E86" t="s">
        <v>3211</v>
      </c>
      <c r="F86" t="str">
        <f t="shared" si="53"/>
        <v>赤</v>
      </c>
      <c r="G86">
        <f>IF(AB86="","",VLOOKUP(F86,tnpl!$X$1:$Y$16,2,TRUE))</f>
        <v>4</v>
      </c>
      <c r="H86" t="s">
        <v>3211</v>
      </c>
      <c r="I86" t="str">
        <f t="shared" si="54"/>
        <v>クリーチャー</v>
      </c>
      <c r="J86" t="s">
        <v>3211</v>
      </c>
      <c r="K86">
        <f t="shared" si="55"/>
        <v>1</v>
      </c>
      <c r="L86">
        <f t="shared" si="56"/>
        <v>1</v>
      </c>
      <c r="M86" t="str">
        <f t="shared" si="57"/>
        <v>1/1</v>
      </c>
      <c r="N86" t="s">
        <v>3267</v>
      </c>
      <c r="O86" t="str">
        <f t="shared" si="49"/>
        <v>コモン</v>
      </c>
      <c r="R86" t="s">
        <v>3267</v>
      </c>
      <c r="S86" t="s">
        <v>4854</v>
      </c>
      <c r="T86" t="str">
        <f t="shared" si="58"/>
        <v>ゴブリンの栄光追い</v>
      </c>
      <c r="W86" t="s">
        <v>4855</v>
      </c>
      <c r="X86" t="s">
        <v>3267</v>
      </c>
      <c r="Y86" s="9"/>
      <c r="Z86" s="3">
        <v>129</v>
      </c>
      <c r="AA86" s="2" t="s">
        <v>3271</v>
      </c>
      <c r="AB86" s="1" t="s">
        <v>1575</v>
      </c>
      <c r="AC86" s="1" t="s">
        <v>1771</v>
      </c>
      <c r="AD86" s="1">
        <v>3</v>
      </c>
      <c r="AE86" s="1" t="s">
        <v>2785</v>
      </c>
      <c r="AF86" s="1" t="s">
        <v>2784</v>
      </c>
      <c r="AG86" s="1" t="s">
        <v>349</v>
      </c>
      <c r="AH86" s="1" t="s">
        <v>1587</v>
      </c>
      <c r="AI86" s="1" t="s">
        <v>1515</v>
      </c>
      <c r="AJ86" s="1"/>
      <c r="AK86" s="1"/>
      <c r="AL86" s="1"/>
      <c r="AM86" s="1"/>
      <c r="AN86" s="1"/>
      <c r="AO86" s="1">
        <v>1</v>
      </c>
      <c r="AP86" s="1">
        <v>1</v>
      </c>
      <c r="AQ86" s="1"/>
    </row>
    <row r="87" spans="1:46" x14ac:dyDescent="0.15">
      <c r="A87" t="str">
        <f t="shared" si="51"/>
        <v>|ORI|赤|呪文||コモン|《[[粉々]]》|</v>
      </c>
      <c r="B87" t="s">
        <v>3211</v>
      </c>
      <c r="C87" t="str">
        <f t="shared" si="52"/>
        <v>ORI</v>
      </c>
      <c r="D87">
        <f>IF(AA87="","",VLOOKUP(C87,tnpl!$Z$1:$AA$11,2,TRUE))</f>
        <v>1</v>
      </c>
      <c r="E87" t="s">
        <v>3211</v>
      </c>
      <c r="F87" t="str">
        <f t="shared" si="53"/>
        <v>赤</v>
      </c>
      <c r="G87">
        <f>IF(AB87="","",VLOOKUP(F87,tnpl!$X$1:$Y$16,2,TRUE))</f>
        <v>4</v>
      </c>
      <c r="H87" t="s">
        <v>3211</v>
      </c>
      <c r="I87" t="str">
        <f t="shared" si="54"/>
        <v>呪文</v>
      </c>
      <c r="J87" t="s">
        <v>3211</v>
      </c>
      <c r="K87">
        <f t="shared" si="55"/>
        <v>0</v>
      </c>
      <c r="L87">
        <f t="shared" si="56"/>
        <v>0</v>
      </c>
      <c r="M87" t="str">
        <f t="shared" si="57"/>
        <v/>
      </c>
      <c r="N87" t="s">
        <v>3267</v>
      </c>
      <c r="O87" t="str">
        <f t="shared" si="49"/>
        <v>コモン</v>
      </c>
      <c r="R87" t="s">
        <v>3267</v>
      </c>
      <c r="S87" t="s">
        <v>4854</v>
      </c>
      <c r="T87" t="str">
        <f t="shared" si="58"/>
        <v>粉々</v>
      </c>
      <c r="W87" t="s">
        <v>4855</v>
      </c>
      <c r="X87" t="s">
        <v>3267</v>
      </c>
      <c r="Y87" s="9"/>
      <c r="Z87" s="3">
        <v>134</v>
      </c>
      <c r="AA87" s="2" t="s">
        <v>3271</v>
      </c>
      <c r="AB87" s="1" t="s">
        <v>1575</v>
      </c>
      <c r="AC87" s="1" t="s">
        <v>1771</v>
      </c>
      <c r="AD87" s="1">
        <v>3</v>
      </c>
      <c r="AE87" s="1" t="s">
        <v>2772</v>
      </c>
      <c r="AF87" s="1" t="s">
        <v>2771</v>
      </c>
      <c r="AG87" s="1" t="s">
        <v>1475</v>
      </c>
      <c r="AH87" s="1"/>
      <c r="AI87" s="1"/>
      <c r="AJ87" s="1"/>
      <c r="AK87" s="1" t="s">
        <v>3348</v>
      </c>
      <c r="AL87" s="1" t="s">
        <v>3349</v>
      </c>
      <c r="AM87" s="1"/>
      <c r="AN87" s="1"/>
      <c r="AO87" s="1"/>
      <c r="AP87" s="1"/>
      <c r="AQ87" s="1" t="s">
        <v>2770</v>
      </c>
    </row>
    <row r="88" spans="1:46" x14ac:dyDescent="0.15">
      <c r="A88" t="str">
        <f t="shared" si="51"/>
        <v>|ORI|赤|呪文||アンコモン|《[[破砕]]》|</v>
      </c>
      <c r="B88" t="s">
        <v>3211</v>
      </c>
      <c r="C88" t="str">
        <f t="shared" si="52"/>
        <v>ORI</v>
      </c>
      <c r="D88">
        <f>IF(AA88="","",VLOOKUP(C88,tnpl!$Z$1:$AA$11,2,TRUE))</f>
        <v>1</v>
      </c>
      <c r="E88" t="s">
        <v>3211</v>
      </c>
      <c r="F88" t="str">
        <f t="shared" si="53"/>
        <v>赤</v>
      </c>
      <c r="G88">
        <f>IF(AB88="","",VLOOKUP(F88,tnpl!$X$1:$Y$16,2,TRUE))</f>
        <v>4</v>
      </c>
      <c r="H88" t="s">
        <v>3211</v>
      </c>
      <c r="I88" t="str">
        <f t="shared" si="54"/>
        <v>呪文</v>
      </c>
      <c r="J88" t="s">
        <v>3211</v>
      </c>
      <c r="K88">
        <f t="shared" si="55"/>
        <v>0</v>
      </c>
      <c r="L88">
        <f t="shared" si="56"/>
        <v>0</v>
      </c>
      <c r="M88" t="str">
        <f t="shared" si="57"/>
        <v/>
      </c>
      <c r="N88" t="s">
        <v>3267</v>
      </c>
      <c r="O88" t="str">
        <f t="shared" si="49"/>
        <v>アンコモン</v>
      </c>
      <c r="R88" t="s">
        <v>3267</v>
      </c>
      <c r="S88" t="s">
        <v>4854</v>
      </c>
      <c r="T88" t="str">
        <f t="shared" si="58"/>
        <v>破砕</v>
      </c>
      <c r="W88" t="s">
        <v>4855</v>
      </c>
      <c r="X88" t="s">
        <v>3267</v>
      </c>
      <c r="Y88" s="9"/>
      <c r="Z88" s="3">
        <v>148</v>
      </c>
      <c r="AA88" s="2" t="s">
        <v>3271</v>
      </c>
      <c r="AB88" s="1" t="s">
        <v>1575</v>
      </c>
      <c r="AC88" s="1" t="s">
        <v>1473</v>
      </c>
      <c r="AD88" s="1">
        <v>3</v>
      </c>
      <c r="AE88" s="1" t="s">
        <v>2731</v>
      </c>
      <c r="AF88" s="1" t="s">
        <v>2730</v>
      </c>
      <c r="AG88" s="1" t="s">
        <v>1475</v>
      </c>
      <c r="AH88" s="1"/>
      <c r="AI88" s="1"/>
      <c r="AJ88" s="1"/>
      <c r="AK88" s="1" t="s">
        <v>2729</v>
      </c>
      <c r="AL88" s="1"/>
      <c r="AM88" s="1"/>
      <c r="AN88" s="1"/>
      <c r="AO88" s="1"/>
      <c r="AP88" s="1"/>
      <c r="AQ88" s="1" t="s">
        <v>2729</v>
      </c>
    </row>
    <row r="89" spans="1:46" x14ac:dyDescent="0.15">
      <c r="A89" t="str">
        <f t="shared" si="51"/>
        <v>|ORI|緑|クリーチャー|1/1|コモン|《[[苛性イモムシ]]》|</v>
      </c>
      <c r="B89" t="s">
        <v>3211</v>
      </c>
      <c r="C89" t="str">
        <f t="shared" si="52"/>
        <v>ORI</v>
      </c>
      <c r="D89">
        <f>IF(AA89="","",VLOOKUP(C89,tnpl!$Z$1:$AA$11,2,TRUE))</f>
        <v>1</v>
      </c>
      <c r="E89" t="s">
        <v>3211</v>
      </c>
      <c r="F89" t="str">
        <f t="shared" si="53"/>
        <v>緑</v>
      </c>
      <c r="G89">
        <f>IF(AB89="","",VLOOKUP(F89,tnpl!$X$1:$Y$16,2,TRUE))</f>
        <v>5</v>
      </c>
      <c r="H89" t="s">
        <v>3211</v>
      </c>
      <c r="I89" t="str">
        <f t="shared" si="54"/>
        <v>クリーチャー</v>
      </c>
      <c r="J89" t="s">
        <v>3211</v>
      </c>
      <c r="K89">
        <f t="shared" si="55"/>
        <v>1</v>
      </c>
      <c r="L89">
        <f t="shared" si="56"/>
        <v>1</v>
      </c>
      <c r="M89" t="str">
        <f t="shared" si="57"/>
        <v>1/1</v>
      </c>
      <c r="N89" t="s">
        <v>3267</v>
      </c>
      <c r="O89" t="str">
        <f t="shared" si="49"/>
        <v>コモン</v>
      </c>
      <c r="R89" t="s">
        <v>3267</v>
      </c>
      <c r="S89" t="s">
        <v>4854</v>
      </c>
      <c r="T89" t="str">
        <f t="shared" si="58"/>
        <v>苛性イモムシ</v>
      </c>
      <c r="W89" t="s">
        <v>4855</v>
      </c>
      <c r="X89" t="s">
        <v>3267</v>
      </c>
      <c r="Y89" s="9"/>
      <c r="Z89" s="3">
        <v>163</v>
      </c>
      <c r="AA89" s="2" t="s">
        <v>3271</v>
      </c>
      <c r="AB89" s="1" t="s">
        <v>1540</v>
      </c>
      <c r="AC89" s="1" t="s">
        <v>1771</v>
      </c>
      <c r="AD89" s="1">
        <v>3</v>
      </c>
      <c r="AE89" s="1" t="s">
        <v>2688</v>
      </c>
      <c r="AF89" s="1" t="s">
        <v>2687</v>
      </c>
      <c r="AG89" s="1" t="s">
        <v>349</v>
      </c>
      <c r="AH89" s="1" t="s">
        <v>1972</v>
      </c>
      <c r="AI89" s="1"/>
      <c r="AJ89" s="1"/>
      <c r="AK89" s="1"/>
      <c r="AL89" s="1"/>
      <c r="AM89" s="1"/>
      <c r="AN89" s="1"/>
      <c r="AO89" s="1">
        <v>1</v>
      </c>
      <c r="AP89" s="1">
        <v>1</v>
      </c>
      <c r="AQ89" s="1"/>
    </row>
    <row r="90" spans="1:46" x14ac:dyDescent="0.15">
      <c r="A90" t="str">
        <f t="shared" si="51"/>
        <v>|ORI|緑|サポート||コモン|《[[ニッサの巡礼]]》|</v>
      </c>
      <c r="B90" t="s">
        <v>3211</v>
      </c>
      <c r="C90" t="str">
        <f t="shared" si="52"/>
        <v>ORI</v>
      </c>
      <c r="D90">
        <f>IF(AA90="","",VLOOKUP(C90,tnpl!$Z$1:$AA$11,2,TRUE))</f>
        <v>1</v>
      </c>
      <c r="E90" t="s">
        <v>3211</v>
      </c>
      <c r="F90" t="str">
        <f t="shared" si="53"/>
        <v>緑</v>
      </c>
      <c r="G90">
        <f>IF(AB90="","",VLOOKUP(F90,tnpl!$X$1:$Y$16,2,TRUE))</f>
        <v>5</v>
      </c>
      <c r="H90" t="s">
        <v>3211</v>
      </c>
      <c r="I90" t="str">
        <f t="shared" si="54"/>
        <v>サポート</v>
      </c>
      <c r="J90" t="s">
        <v>3211</v>
      </c>
      <c r="K90">
        <f t="shared" si="55"/>
        <v>0</v>
      </c>
      <c r="L90">
        <f t="shared" si="56"/>
        <v>0</v>
      </c>
      <c r="M90" t="str">
        <f t="shared" si="57"/>
        <v/>
      </c>
      <c r="N90" t="s">
        <v>3267</v>
      </c>
      <c r="O90" t="str">
        <f t="shared" si="49"/>
        <v>コモン</v>
      </c>
      <c r="R90" t="s">
        <v>3267</v>
      </c>
      <c r="S90" t="s">
        <v>4854</v>
      </c>
      <c r="T90" t="str">
        <f t="shared" si="58"/>
        <v>ニッサの巡礼</v>
      </c>
      <c r="W90" t="s">
        <v>4855</v>
      </c>
      <c r="X90" t="s">
        <v>3267</v>
      </c>
      <c r="Y90" s="9"/>
      <c r="Z90" s="3">
        <v>177</v>
      </c>
      <c r="AA90" s="2" t="s">
        <v>3271</v>
      </c>
      <c r="AB90" s="1" t="s">
        <v>1540</v>
      </c>
      <c r="AC90" s="1" t="s">
        <v>1771</v>
      </c>
      <c r="AD90" s="1">
        <v>3</v>
      </c>
      <c r="AE90" s="1" t="s">
        <v>2651</v>
      </c>
      <c r="AF90" s="1" t="s">
        <v>2650</v>
      </c>
      <c r="AG90" s="1" t="s">
        <v>297</v>
      </c>
      <c r="AH90" s="1"/>
      <c r="AI90" s="1"/>
      <c r="AJ90" s="1"/>
      <c r="AK90" s="1" t="s">
        <v>2649</v>
      </c>
      <c r="AL90" s="1"/>
      <c r="AM90" s="1"/>
      <c r="AN90" s="1">
        <v>3</v>
      </c>
      <c r="AO90" s="1"/>
      <c r="AP90" s="1"/>
      <c r="AQ90" s="1" t="s">
        <v>2649</v>
      </c>
    </row>
    <row r="91" spans="1:46" x14ac:dyDescent="0.15">
      <c r="A91" t="str">
        <f t="shared" si="51"/>
        <v>|ORI|緑|呪文||アンコモン|《[[回収]]》|</v>
      </c>
      <c r="B91" t="s">
        <v>3211</v>
      </c>
      <c r="C91" t="str">
        <f t="shared" si="52"/>
        <v>ORI</v>
      </c>
      <c r="D91">
        <f>IF(AA91="","",VLOOKUP(C91,tnpl!$Z$1:$AA$11,2,TRUE))</f>
        <v>1</v>
      </c>
      <c r="E91" t="s">
        <v>3211</v>
      </c>
      <c r="F91" t="str">
        <f t="shared" si="53"/>
        <v>緑</v>
      </c>
      <c r="G91">
        <f>IF(AB91="","",VLOOKUP(F91,tnpl!$X$1:$Y$16,2,TRUE))</f>
        <v>5</v>
      </c>
      <c r="H91" t="s">
        <v>3211</v>
      </c>
      <c r="I91" t="str">
        <f t="shared" si="54"/>
        <v>呪文</v>
      </c>
      <c r="J91" t="s">
        <v>3211</v>
      </c>
      <c r="K91">
        <f t="shared" si="55"/>
        <v>0</v>
      </c>
      <c r="L91">
        <f t="shared" si="56"/>
        <v>0</v>
      </c>
      <c r="M91" t="str">
        <f t="shared" si="57"/>
        <v/>
      </c>
      <c r="N91" t="s">
        <v>3267</v>
      </c>
      <c r="O91" t="str">
        <f t="shared" si="49"/>
        <v>アンコモン</v>
      </c>
      <c r="R91" t="s">
        <v>3267</v>
      </c>
      <c r="S91" t="s">
        <v>4854</v>
      </c>
      <c r="T91" t="str">
        <f t="shared" si="58"/>
        <v>回収</v>
      </c>
      <c r="W91" t="s">
        <v>4855</v>
      </c>
      <c r="X91" t="s">
        <v>3267</v>
      </c>
      <c r="Z91" s="3">
        <v>186</v>
      </c>
      <c r="AA91" s="2" t="s">
        <v>3271</v>
      </c>
      <c r="AB91" s="1" t="s">
        <v>1540</v>
      </c>
      <c r="AC91" s="1" t="s">
        <v>1473</v>
      </c>
      <c r="AD91" s="1">
        <v>3</v>
      </c>
      <c r="AE91" s="1" t="s">
        <v>2623</v>
      </c>
      <c r="AF91" s="1" t="s">
        <v>2622</v>
      </c>
      <c r="AG91" s="1" t="s">
        <v>1475</v>
      </c>
      <c r="AH91" s="1"/>
      <c r="AI91" s="1"/>
      <c r="AJ91" s="1"/>
      <c r="AK91" s="1" t="s">
        <v>2621</v>
      </c>
      <c r="AL91" s="1"/>
      <c r="AM91" s="1"/>
      <c r="AN91" s="1"/>
      <c r="AO91" s="1"/>
      <c r="AP91" s="1"/>
      <c r="AQ91" s="1" t="s">
        <v>2621</v>
      </c>
    </row>
    <row r="92" spans="1:46" x14ac:dyDescent="0.15">
      <c r="A92" t="str">
        <f t="shared" si="51"/>
        <v>|ORI|無色|クリーチャー|2/1|コモン|《[[結束した構築物]]》|</v>
      </c>
      <c r="B92" t="s">
        <v>3211</v>
      </c>
      <c r="C92" t="str">
        <f t="shared" si="52"/>
        <v>ORI</v>
      </c>
      <c r="D92">
        <f>IF(AA92="","",VLOOKUP(C92,tnpl!$Z$1:$AA$11,2,TRUE))</f>
        <v>1</v>
      </c>
      <c r="E92" t="s">
        <v>3211</v>
      </c>
      <c r="F92" t="str">
        <f t="shared" si="53"/>
        <v>無色</v>
      </c>
      <c r="G92">
        <f>IF(AB92="","",VLOOKUP(F92,tnpl!$X$1:$Y$16,2,TRUE))</f>
        <v>16</v>
      </c>
      <c r="H92" t="s">
        <v>3211</v>
      </c>
      <c r="I92" t="str">
        <f t="shared" si="54"/>
        <v>クリーチャー</v>
      </c>
      <c r="J92" t="s">
        <v>3211</v>
      </c>
      <c r="K92">
        <f t="shared" si="55"/>
        <v>2</v>
      </c>
      <c r="L92">
        <f t="shared" si="56"/>
        <v>1</v>
      </c>
      <c r="M92" t="str">
        <f t="shared" si="57"/>
        <v>2/1</v>
      </c>
      <c r="N92" t="s">
        <v>3267</v>
      </c>
      <c r="O92" t="str">
        <f t="shared" si="49"/>
        <v>コモン</v>
      </c>
      <c r="R92" t="s">
        <v>3267</v>
      </c>
      <c r="S92" t="s">
        <v>4854</v>
      </c>
      <c r="T92" t="str">
        <f t="shared" si="58"/>
        <v>結束した構築物</v>
      </c>
      <c r="W92" t="s">
        <v>4855</v>
      </c>
      <c r="X92" t="s">
        <v>3267</v>
      </c>
      <c r="Z92" s="3">
        <v>214</v>
      </c>
      <c r="AA92" s="2" t="s">
        <v>3271</v>
      </c>
      <c r="AB92" s="1" t="s">
        <v>301</v>
      </c>
      <c r="AC92" s="1" t="s">
        <v>1771</v>
      </c>
      <c r="AD92" s="1">
        <v>3</v>
      </c>
      <c r="AE92" s="1" t="s">
        <v>2542</v>
      </c>
      <c r="AF92" s="1" t="s">
        <v>2541</v>
      </c>
      <c r="AG92" s="1" t="s">
        <v>349</v>
      </c>
      <c r="AH92" s="1" t="s">
        <v>362</v>
      </c>
      <c r="AI92" s="1"/>
      <c r="AJ92" s="1"/>
      <c r="AK92" s="1" t="s">
        <v>2540</v>
      </c>
      <c r="AL92" s="1"/>
      <c r="AM92" s="1"/>
      <c r="AN92" s="1"/>
      <c r="AO92" s="1">
        <v>2</v>
      </c>
      <c r="AP92" s="1">
        <v>1</v>
      </c>
      <c r="AQ92" s="1" t="s">
        <v>2540</v>
      </c>
    </row>
    <row r="93" spans="1:46" x14ac:dyDescent="0.15">
      <c r="A93" t="str">
        <f t="shared" si="51"/>
        <v>|ORI|無色|呪文||コモン|《[[進化する未開地]]》|</v>
      </c>
      <c r="B93" t="s">
        <v>3211</v>
      </c>
      <c r="C93" t="str">
        <f t="shared" si="52"/>
        <v>ORI</v>
      </c>
      <c r="D93">
        <f>IF(AA93="","",VLOOKUP(C93,tnpl!$Z$1:$AA$11,2,TRUE))</f>
        <v>1</v>
      </c>
      <c r="E93" t="s">
        <v>3211</v>
      </c>
      <c r="F93" t="str">
        <f t="shared" si="53"/>
        <v>無色</v>
      </c>
      <c r="G93">
        <f>IF(AB93="","",VLOOKUP(F93,tnpl!$X$1:$Y$16,2,TRUE))</f>
        <v>16</v>
      </c>
      <c r="H93" t="s">
        <v>3211</v>
      </c>
      <c r="I93" t="str">
        <f t="shared" si="54"/>
        <v>呪文</v>
      </c>
      <c r="J93" t="s">
        <v>3211</v>
      </c>
      <c r="K93">
        <f t="shared" si="55"/>
        <v>0</v>
      </c>
      <c r="L93">
        <f t="shared" si="56"/>
        <v>0</v>
      </c>
      <c r="M93" t="str">
        <f t="shared" si="57"/>
        <v/>
      </c>
      <c r="N93" t="s">
        <v>3267</v>
      </c>
      <c r="O93" t="str">
        <f t="shared" si="49"/>
        <v>コモン</v>
      </c>
      <c r="R93" t="s">
        <v>3267</v>
      </c>
      <c r="S93" t="s">
        <v>4854</v>
      </c>
      <c r="T93" t="str">
        <f t="shared" si="58"/>
        <v>進化する未開地</v>
      </c>
      <c r="W93" t="s">
        <v>4855</v>
      </c>
      <c r="X93" t="s">
        <v>3267</v>
      </c>
      <c r="Z93" s="3">
        <v>219</v>
      </c>
      <c r="AA93" s="2" t="s">
        <v>3271</v>
      </c>
      <c r="AB93" s="1" t="s">
        <v>301</v>
      </c>
      <c r="AC93" s="1" t="s">
        <v>1771</v>
      </c>
      <c r="AD93" s="1">
        <v>3</v>
      </c>
      <c r="AE93" s="1" t="s">
        <v>2530</v>
      </c>
      <c r="AF93" s="1" t="s">
        <v>2529</v>
      </c>
      <c r="AG93" s="1" t="s">
        <v>1475</v>
      </c>
      <c r="AH93" s="1"/>
      <c r="AI93" s="1"/>
      <c r="AJ93" s="1"/>
      <c r="AK93" s="1" t="s">
        <v>2528</v>
      </c>
      <c r="AL93" s="1"/>
      <c r="AM93" s="1"/>
      <c r="AN93" s="1"/>
      <c r="AO93" s="1"/>
      <c r="AP93" s="1"/>
      <c r="AQ93" s="1" t="s">
        <v>2528</v>
      </c>
    </row>
    <row r="94" spans="1:46" x14ac:dyDescent="0.15">
      <c r="A94" t="str">
        <f t="shared" si="51"/>
        <v/>
      </c>
      <c r="V94" s="9"/>
      <c r="Y94" s="11"/>
      <c r="AC94" s="9"/>
      <c r="AD94" s="9"/>
      <c r="AE94" s="9"/>
      <c r="AF94" s="9"/>
      <c r="AG94" s="9"/>
      <c r="AH94" s="9"/>
      <c r="AI94" s="9"/>
      <c r="AJ94" s="9"/>
      <c r="AK94" s="9"/>
      <c r="AL94" s="9"/>
      <c r="AM94" s="9"/>
      <c r="AN94" s="9"/>
      <c r="AO94" s="9"/>
      <c r="AP94" s="9"/>
      <c r="AQ94" s="9"/>
      <c r="AR94" s="9"/>
      <c r="AS94" s="9"/>
      <c r="AT94" s="9"/>
    </row>
    <row r="95" spans="1:46" x14ac:dyDescent="0.15">
      <c r="A95" t="str">
        <f t="shared" si="51"/>
        <v>**戦乱のゼンディカーブロック</v>
      </c>
      <c r="B95" t="s">
        <v>4861</v>
      </c>
      <c r="Y95" s="11"/>
    </row>
    <row r="96" spans="1:46" x14ac:dyDescent="0.15">
      <c r="A96" t="str">
        <f>B96&amp;C96&amp;E96&amp;F96&amp;H96&amp;I96&amp;J96&amp;M96&amp;N96&amp;O96&amp;P96&amp;Q96&amp;R96&amp;S96&amp;T96&amp;U96&amp;V96&amp;W96&amp;X96&amp;Y96</f>
        <v>|LEFT:50|LEFT:50|LEFT:120|LEFT:50|LEFT:120|LEFT:500|c</v>
      </c>
      <c r="B96" t="s">
        <v>3211</v>
      </c>
      <c r="C96" t="s">
        <v>3204</v>
      </c>
      <c r="E96" t="s">
        <v>3211</v>
      </c>
      <c r="F96" t="s">
        <v>3204</v>
      </c>
      <c r="H96" t="s">
        <v>3211</v>
      </c>
      <c r="I96" t="s">
        <v>5157</v>
      </c>
      <c r="J96" t="s">
        <v>3211</v>
      </c>
      <c r="M96" t="s">
        <v>3204</v>
      </c>
      <c r="N96" t="s">
        <v>3267</v>
      </c>
      <c r="O96" t="s">
        <v>5157</v>
      </c>
      <c r="R96" t="s">
        <v>3267</v>
      </c>
      <c r="T96" t="s">
        <v>3205</v>
      </c>
      <c r="X96" t="s">
        <v>3267</v>
      </c>
      <c r="Y96" t="s">
        <v>3206</v>
      </c>
    </row>
    <row r="97" spans="1:46" x14ac:dyDescent="0.15">
      <c r="A97" t="str">
        <f>B97&amp;C97&amp;E97&amp;F97&amp;H97&amp;I97&amp;J97&amp;M97&amp;N97&amp;O97&amp;P97&amp;Q97&amp;R97&amp;S97&amp;T97&amp;U97&amp;V97&amp;W97&amp;X97&amp;Y97</f>
        <v>|セット|色|カード種|P/T|レアリティ|カード名|</v>
      </c>
      <c r="B97" t="s">
        <v>3211</v>
      </c>
      <c r="C97" t="s">
        <v>3212</v>
      </c>
      <c r="E97" t="s">
        <v>3211</v>
      </c>
      <c r="F97" t="s">
        <v>3181</v>
      </c>
      <c r="H97" t="s">
        <v>3211</v>
      </c>
      <c r="I97" t="s">
        <v>4902</v>
      </c>
      <c r="J97" t="s">
        <v>3211</v>
      </c>
      <c r="K97" t="s">
        <v>3168</v>
      </c>
      <c r="L97" t="s">
        <v>3167</v>
      </c>
      <c r="M97" t="str">
        <f>K97&amp;"/"&amp;L97</f>
        <v>P/T</v>
      </c>
      <c r="N97" t="s">
        <v>3267</v>
      </c>
      <c r="O97" t="s">
        <v>5187</v>
      </c>
      <c r="R97" t="s">
        <v>3267</v>
      </c>
      <c r="T97" t="s">
        <v>3208</v>
      </c>
      <c r="X97" t="s">
        <v>3267</v>
      </c>
      <c r="Z97" s="18"/>
      <c r="AA97" s="18"/>
      <c r="AB97" s="18"/>
      <c r="AC97" s="18"/>
      <c r="AD97" s="18"/>
      <c r="AE97" s="18"/>
      <c r="AF97" s="18"/>
      <c r="AG97" s="18"/>
      <c r="AH97" s="18"/>
      <c r="AI97" s="18"/>
      <c r="AJ97" s="18"/>
      <c r="AK97" s="18"/>
      <c r="AL97" s="18"/>
      <c r="AM97" s="18"/>
      <c r="AN97" s="18"/>
      <c r="AO97" s="18"/>
      <c r="AP97" s="18"/>
      <c r="AQ97" s="18"/>
    </row>
    <row r="98" spans="1:46" x14ac:dyDescent="0.15">
      <c r="A98" t="str">
        <f t="shared" si="51"/>
        <v>|BFZ|白|呪文||コモン|《[[石術師の焦点]]》|</v>
      </c>
      <c r="B98" t="s">
        <v>3211</v>
      </c>
      <c r="C98" t="str">
        <f t="shared" si="52"/>
        <v>BFZ</v>
      </c>
      <c r="D98">
        <f>IF(AA98="","",VLOOKUP(C98,tnpl!$Z$1:$AA$11,2,TRUE))</f>
        <v>2</v>
      </c>
      <c r="E98" t="s">
        <v>3211</v>
      </c>
      <c r="F98" t="str">
        <f t="shared" si="53"/>
        <v>白</v>
      </c>
      <c r="G98">
        <f>IF(AB98="","",VLOOKUP(F98,tnpl!$X$1:$Y$16,2,TRUE))</f>
        <v>1</v>
      </c>
      <c r="H98" t="s">
        <v>3211</v>
      </c>
      <c r="I98" t="str">
        <f t="shared" si="54"/>
        <v>呪文</v>
      </c>
      <c r="J98" t="s">
        <v>3211</v>
      </c>
      <c r="K98">
        <f t="shared" si="55"/>
        <v>0</v>
      </c>
      <c r="L98">
        <f t="shared" si="56"/>
        <v>0</v>
      </c>
      <c r="M98" t="str">
        <f t="shared" si="57"/>
        <v/>
      </c>
      <c r="N98" t="s">
        <v>3267</v>
      </c>
      <c r="O98" t="str">
        <f t="shared" ref="O98:O108" si="59">AC98</f>
        <v>コモン</v>
      </c>
      <c r="R98" t="s">
        <v>3267</v>
      </c>
      <c r="S98" t="s">
        <v>4854</v>
      </c>
      <c r="T98" t="str">
        <f t="shared" si="58"/>
        <v>石術師の焦点</v>
      </c>
      <c r="W98" t="s">
        <v>4855</v>
      </c>
      <c r="X98" t="s">
        <v>3267</v>
      </c>
      <c r="Z98" s="3">
        <v>259</v>
      </c>
      <c r="AA98" s="2" t="s">
        <v>3213</v>
      </c>
      <c r="AB98" s="1" t="s">
        <v>1653</v>
      </c>
      <c r="AC98" s="1" t="s">
        <v>1771</v>
      </c>
      <c r="AD98" s="1">
        <v>3</v>
      </c>
      <c r="AE98" s="1" t="s">
        <v>2414</v>
      </c>
      <c r="AF98" s="1" t="s">
        <v>2413</v>
      </c>
      <c r="AG98" s="1" t="s">
        <v>1475</v>
      </c>
      <c r="AH98" s="1"/>
      <c r="AI98" s="1"/>
      <c r="AJ98" s="1"/>
      <c r="AK98" s="1" t="s">
        <v>2412</v>
      </c>
      <c r="AL98" s="1"/>
      <c r="AM98" s="1"/>
      <c r="AN98" s="1"/>
      <c r="AO98" s="1"/>
      <c r="AP98" s="1"/>
      <c r="AQ98" s="1" t="s">
        <v>2412</v>
      </c>
    </row>
    <row r="99" spans="1:46" x14ac:dyDescent="0.15">
      <c r="A99" t="str">
        <f t="shared" si="51"/>
        <v>|BFZ|青|クリーチャー|2/1|コモン|《[[霞の徘徊者]]》|</v>
      </c>
      <c r="B99" t="s">
        <v>3211</v>
      </c>
      <c r="C99" t="str">
        <f t="shared" si="52"/>
        <v>BFZ</v>
      </c>
      <c r="D99">
        <f>IF(AA99="","",VLOOKUP(C99,tnpl!$Z$1:$AA$11,2,TRUE))</f>
        <v>2</v>
      </c>
      <c r="E99" t="s">
        <v>3211</v>
      </c>
      <c r="F99" t="str">
        <f t="shared" si="53"/>
        <v>青</v>
      </c>
      <c r="G99">
        <f>IF(AB99="","",VLOOKUP(F99,tnpl!$X$1:$Y$16,2,TRUE))</f>
        <v>2</v>
      </c>
      <c r="H99" t="s">
        <v>3211</v>
      </c>
      <c r="I99" t="str">
        <f t="shared" si="54"/>
        <v>クリーチャー</v>
      </c>
      <c r="J99" t="s">
        <v>3211</v>
      </c>
      <c r="K99">
        <f t="shared" si="55"/>
        <v>2</v>
      </c>
      <c r="L99">
        <f t="shared" si="56"/>
        <v>1</v>
      </c>
      <c r="M99" t="str">
        <f t="shared" si="57"/>
        <v>2/1</v>
      </c>
      <c r="N99" t="s">
        <v>3267</v>
      </c>
      <c r="O99" t="str">
        <f t="shared" si="59"/>
        <v>コモン</v>
      </c>
      <c r="R99" t="s">
        <v>3267</v>
      </c>
      <c r="S99" t="s">
        <v>4854</v>
      </c>
      <c r="T99" t="str">
        <f t="shared" si="58"/>
        <v>霞の徘徊者</v>
      </c>
      <c r="W99" t="s">
        <v>4855</v>
      </c>
      <c r="X99" t="s">
        <v>3267</v>
      </c>
      <c r="Z99" s="3">
        <v>285</v>
      </c>
      <c r="AA99" s="2" t="s">
        <v>3213</v>
      </c>
      <c r="AB99" s="1" t="s">
        <v>1631</v>
      </c>
      <c r="AC99" s="1" t="s">
        <v>1771</v>
      </c>
      <c r="AD99" s="1">
        <v>3</v>
      </c>
      <c r="AE99" s="1" t="s">
        <v>2328</v>
      </c>
      <c r="AF99" s="1" t="s">
        <v>2327</v>
      </c>
      <c r="AG99" s="1" t="s">
        <v>349</v>
      </c>
      <c r="AH99" s="1" t="s">
        <v>1457</v>
      </c>
      <c r="AI99" s="1" t="s">
        <v>1743</v>
      </c>
      <c r="AJ99" s="1"/>
      <c r="AK99" s="1" t="s">
        <v>3412</v>
      </c>
      <c r="AL99" s="1" t="s">
        <v>2326</v>
      </c>
      <c r="AM99" s="1"/>
      <c r="AN99" s="1"/>
      <c r="AO99" s="1">
        <v>2</v>
      </c>
      <c r="AP99" s="1">
        <v>1</v>
      </c>
      <c r="AQ99" s="1" t="s">
        <v>3419</v>
      </c>
    </row>
    <row r="100" spans="1:46" x14ac:dyDescent="0.15">
      <c r="A100" t="str">
        <f t="shared" si="51"/>
        <v>|BFZ|青|呪文||アンコモン|《[[沿岸の発見]]》|</v>
      </c>
      <c r="B100" t="s">
        <v>3211</v>
      </c>
      <c r="C100" t="str">
        <f t="shared" si="52"/>
        <v>BFZ</v>
      </c>
      <c r="D100">
        <f>IF(AA100="","",VLOOKUP(C100,tnpl!$Z$1:$AA$11,2,TRUE))</f>
        <v>2</v>
      </c>
      <c r="E100" t="s">
        <v>3211</v>
      </c>
      <c r="F100" t="str">
        <f t="shared" si="53"/>
        <v>青</v>
      </c>
      <c r="G100">
        <f>IF(AB100="","",VLOOKUP(F100,tnpl!$X$1:$Y$16,2,TRUE))</f>
        <v>2</v>
      </c>
      <c r="H100" t="s">
        <v>3211</v>
      </c>
      <c r="I100" t="str">
        <f t="shared" si="54"/>
        <v>呪文</v>
      </c>
      <c r="J100" t="s">
        <v>3211</v>
      </c>
      <c r="K100">
        <f t="shared" si="55"/>
        <v>0</v>
      </c>
      <c r="L100">
        <f t="shared" si="56"/>
        <v>0</v>
      </c>
      <c r="M100" t="str">
        <f t="shared" si="57"/>
        <v/>
      </c>
      <c r="N100" t="s">
        <v>3267</v>
      </c>
      <c r="O100" t="str">
        <f t="shared" si="59"/>
        <v>アンコモン</v>
      </c>
      <c r="R100" t="s">
        <v>3267</v>
      </c>
      <c r="S100" t="s">
        <v>4854</v>
      </c>
      <c r="T100" t="str">
        <f t="shared" si="58"/>
        <v>沿岸の発見</v>
      </c>
      <c r="W100" t="s">
        <v>4855</v>
      </c>
      <c r="X100" t="s">
        <v>3267</v>
      </c>
      <c r="Z100" s="3">
        <v>306</v>
      </c>
      <c r="AA100" s="2" t="s">
        <v>3213</v>
      </c>
      <c r="AB100" s="1" t="s">
        <v>1631</v>
      </c>
      <c r="AC100" s="1" t="s">
        <v>1473</v>
      </c>
      <c r="AD100" s="1">
        <v>3</v>
      </c>
      <c r="AE100" s="1" t="s">
        <v>2260</v>
      </c>
      <c r="AF100" s="1" t="s">
        <v>2259</v>
      </c>
      <c r="AG100" s="1" t="s">
        <v>1475</v>
      </c>
      <c r="AH100" s="1"/>
      <c r="AI100" s="1"/>
      <c r="AJ100" s="1"/>
      <c r="AK100" s="1" t="s">
        <v>2258</v>
      </c>
      <c r="AL100" s="1" t="s">
        <v>2257</v>
      </c>
      <c r="AM100" s="1"/>
      <c r="AN100" s="1"/>
      <c r="AO100" s="1"/>
      <c r="AP100" s="1"/>
      <c r="AQ100" s="1" t="s">
        <v>2256</v>
      </c>
    </row>
    <row r="101" spans="1:46" x14ac:dyDescent="0.15">
      <c r="A101" t="str">
        <f t="shared" si="51"/>
        <v>|BFZ|青|サポート||アンコモン|《[[珊瑚兜への撤退]]》|</v>
      </c>
      <c r="B101" t="s">
        <v>3211</v>
      </c>
      <c r="C101" t="str">
        <f t="shared" si="52"/>
        <v>BFZ</v>
      </c>
      <c r="D101">
        <f>IF(AA101="","",VLOOKUP(C101,tnpl!$Z$1:$AA$11,2,TRUE))</f>
        <v>2</v>
      </c>
      <c r="E101" t="s">
        <v>3211</v>
      </c>
      <c r="F101" t="str">
        <f t="shared" si="53"/>
        <v>青</v>
      </c>
      <c r="G101">
        <f>IF(AB101="","",VLOOKUP(F101,tnpl!$X$1:$Y$16,2,TRUE))</f>
        <v>2</v>
      </c>
      <c r="H101" t="s">
        <v>3211</v>
      </c>
      <c r="I101" t="str">
        <f t="shared" si="54"/>
        <v>サポート</v>
      </c>
      <c r="J101" t="s">
        <v>3211</v>
      </c>
      <c r="K101">
        <f t="shared" si="55"/>
        <v>0</v>
      </c>
      <c r="L101">
        <f t="shared" si="56"/>
        <v>0</v>
      </c>
      <c r="M101" t="str">
        <f t="shared" si="57"/>
        <v/>
      </c>
      <c r="N101" t="s">
        <v>3267</v>
      </c>
      <c r="O101" t="str">
        <f t="shared" si="59"/>
        <v>アンコモン</v>
      </c>
      <c r="R101" t="s">
        <v>3267</v>
      </c>
      <c r="S101" t="s">
        <v>4854</v>
      </c>
      <c r="T101" t="str">
        <f t="shared" si="58"/>
        <v>珊瑚兜への撤退</v>
      </c>
      <c r="W101" t="s">
        <v>4855</v>
      </c>
      <c r="X101" t="s">
        <v>3267</v>
      </c>
      <c r="Z101" s="3">
        <v>309</v>
      </c>
      <c r="AA101" s="2" t="s">
        <v>3213</v>
      </c>
      <c r="AB101" s="1" t="s">
        <v>1631</v>
      </c>
      <c r="AC101" s="1" t="s">
        <v>1473</v>
      </c>
      <c r="AD101" s="1">
        <v>3</v>
      </c>
      <c r="AE101" s="1" t="s">
        <v>2248</v>
      </c>
      <c r="AF101" s="1" t="s">
        <v>2247</v>
      </c>
      <c r="AG101" s="1" t="s">
        <v>297</v>
      </c>
      <c r="AH101" s="1"/>
      <c r="AI101" s="1"/>
      <c r="AJ101" s="1"/>
      <c r="AK101" s="1" t="s">
        <v>2246</v>
      </c>
      <c r="AL101" s="1"/>
      <c r="AM101" s="1"/>
      <c r="AN101" s="1">
        <v>3</v>
      </c>
      <c r="AO101" s="1"/>
      <c r="AP101" s="1"/>
      <c r="AQ101" s="1" t="s">
        <v>2246</v>
      </c>
    </row>
    <row r="102" spans="1:46" x14ac:dyDescent="0.15">
      <c r="A102" t="str">
        <f t="shared" si="51"/>
        <v>|BFZ|青|呪文||レア|《[[風への散乱]]》|</v>
      </c>
      <c r="B102" t="s">
        <v>3211</v>
      </c>
      <c r="C102" t="str">
        <f t="shared" si="52"/>
        <v>BFZ</v>
      </c>
      <c r="D102">
        <f>IF(AA102="","",VLOOKUP(C102,tnpl!$Z$1:$AA$11,2,TRUE))</f>
        <v>2</v>
      </c>
      <c r="E102" t="s">
        <v>3211</v>
      </c>
      <c r="F102" t="str">
        <f t="shared" si="53"/>
        <v>青</v>
      </c>
      <c r="G102">
        <f>IF(AB102="","",VLOOKUP(F102,tnpl!$X$1:$Y$16,2,TRUE))</f>
        <v>2</v>
      </c>
      <c r="H102" t="s">
        <v>3211</v>
      </c>
      <c r="I102" t="str">
        <f t="shared" si="54"/>
        <v>呪文</v>
      </c>
      <c r="J102" t="s">
        <v>3211</v>
      </c>
      <c r="K102">
        <f t="shared" si="55"/>
        <v>0</v>
      </c>
      <c r="L102">
        <f t="shared" si="56"/>
        <v>0</v>
      </c>
      <c r="M102" t="str">
        <f t="shared" si="57"/>
        <v/>
      </c>
      <c r="N102" t="s">
        <v>3267</v>
      </c>
      <c r="O102" t="str">
        <f t="shared" si="59"/>
        <v>レア</v>
      </c>
      <c r="R102" t="s">
        <v>3267</v>
      </c>
      <c r="S102" t="s">
        <v>4854</v>
      </c>
      <c r="T102" t="str">
        <f t="shared" si="58"/>
        <v>風への散乱</v>
      </c>
      <c r="W102" t="s">
        <v>4855</v>
      </c>
      <c r="X102" t="s">
        <v>3267</v>
      </c>
      <c r="Z102" s="3">
        <v>311</v>
      </c>
      <c r="AA102" s="2" t="s">
        <v>3213</v>
      </c>
      <c r="AB102" s="1" t="s">
        <v>1631</v>
      </c>
      <c r="AC102" s="1" t="s">
        <v>1463</v>
      </c>
      <c r="AD102" s="1">
        <v>3</v>
      </c>
      <c r="AE102" s="1" t="s">
        <v>2241</v>
      </c>
      <c r="AF102" s="1" t="s">
        <v>2240</v>
      </c>
      <c r="AG102" s="1" t="s">
        <v>1475</v>
      </c>
      <c r="AH102" s="1"/>
      <c r="AI102" s="1"/>
      <c r="AJ102" s="1"/>
      <c r="AK102" s="1" t="s">
        <v>2239</v>
      </c>
      <c r="AL102" s="1" t="s">
        <v>2238</v>
      </c>
      <c r="AM102" s="1"/>
      <c r="AN102" s="1"/>
      <c r="AO102" s="1"/>
      <c r="AP102" s="1"/>
      <c r="AQ102" s="1" t="s">
        <v>2237</v>
      </c>
    </row>
    <row r="103" spans="1:46" x14ac:dyDescent="0.15">
      <c r="A103" t="str">
        <f t="shared" si="51"/>
        <v>|BFZ|黒|呪文||アンコモン|《[[精神背信]]》|</v>
      </c>
      <c r="B103" t="s">
        <v>3211</v>
      </c>
      <c r="C103" t="str">
        <f t="shared" si="52"/>
        <v>BFZ</v>
      </c>
      <c r="D103">
        <f>IF(AA103="","",VLOOKUP(C103,tnpl!$Z$1:$AA$11,2,TRUE))</f>
        <v>2</v>
      </c>
      <c r="E103" t="s">
        <v>3211</v>
      </c>
      <c r="F103" t="str">
        <f t="shared" si="53"/>
        <v>黒</v>
      </c>
      <c r="G103">
        <f>IF(AB103="","",VLOOKUP(F103,tnpl!$X$1:$Y$16,2,TRUE))</f>
        <v>3</v>
      </c>
      <c r="H103" t="s">
        <v>3211</v>
      </c>
      <c r="I103" t="str">
        <f t="shared" si="54"/>
        <v>呪文</v>
      </c>
      <c r="J103" t="s">
        <v>3211</v>
      </c>
      <c r="K103">
        <f t="shared" si="55"/>
        <v>0</v>
      </c>
      <c r="L103">
        <f t="shared" si="56"/>
        <v>0</v>
      </c>
      <c r="M103" t="str">
        <f t="shared" si="57"/>
        <v/>
      </c>
      <c r="N103" t="s">
        <v>3267</v>
      </c>
      <c r="O103" t="str">
        <f t="shared" si="59"/>
        <v>アンコモン</v>
      </c>
      <c r="R103" t="s">
        <v>3267</v>
      </c>
      <c r="S103" t="s">
        <v>4854</v>
      </c>
      <c r="T103" t="str">
        <f t="shared" si="58"/>
        <v>精神背信</v>
      </c>
      <c r="W103" t="s">
        <v>4855</v>
      </c>
      <c r="X103" t="s">
        <v>3267</v>
      </c>
      <c r="Z103" s="3">
        <v>342</v>
      </c>
      <c r="AA103" s="2" t="s">
        <v>3213</v>
      </c>
      <c r="AB103" s="1" t="s">
        <v>1606</v>
      </c>
      <c r="AC103" s="1" t="s">
        <v>1473</v>
      </c>
      <c r="AD103" s="1">
        <v>3</v>
      </c>
      <c r="AE103" s="1" t="s">
        <v>2140</v>
      </c>
      <c r="AF103" s="1" t="s">
        <v>2139</v>
      </c>
      <c r="AG103" s="1" t="s">
        <v>1475</v>
      </c>
      <c r="AH103" s="1"/>
      <c r="AI103" s="1"/>
      <c r="AJ103" s="1"/>
      <c r="AK103" s="1" t="s">
        <v>3412</v>
      </c>
      <c r="AL103" s="1" t="s">
        <v>2138</v>
      </c>
      <c r="AM103" s="1" t="s">
        <v>2137</v>
      </c>
      <c r="AN103" s="1"/>
      <c r="AO103" s="1"/>
      <c r="AP103" s="1"/>
      <c r="AQ103" s="1" t="s">
        <v>3448</v>
      </c>
    </row>
    <row r="104" spans="1:46" x14ac:dyDescent="0.15">
      <c r="A104" t="str">
        <f t="shared" si="51"/>
        <v>|BFZ|赤|サポート||アンコモン|《[[ヴァラクートへの撤退]]》|</v>
      </c>
      <c r="B104" t="s">
        <v>3211</v>
      </c>
      <c r="C104" t="str">
        <f t="shared" si="52"/>
        <v>BFZ</v>
      </c>
      <c r="D104">
        <f>IF(AA104="","",VLOOKUP(C104,tnpl!$Z$1:$AA$11,2,TRUE))</f>
        <v>2</v>
      </c>
      <c r="E104" t="s">
        <v>3211</v>
      </c>
      <c r="F104" t="str">
        <f t="shared" si="53"/>
        <v>赤</v>
      </c>
      <c r="G104">
        <f>IF(AB104="","",VLOOKUP(F104,tnpl!$X$1:$Y$16,2,TRUE))</f>
        <v>4</v>
      </c>
      <c r="H104" t="s">
        <v>3211</v>
      </c>
      <c r="I104" t="str">
        <f t="shared" si="54"/>
        <v>サポート</v>
      </c>
      <c r="J104" t="s">
        <v>3211</v>
      </c>
      <c r="K104">
        <f t="shared" si="55"/>
        <v>0</v>
      </c>
      <c r="L104">
        <f t="shared" si="56"/>
        <v>0</v>
      </c>
      <c r="M104" t="str">
        <f t="shared" si="57"/>
        <v/>
      </c>
      <c r="N104" t="s">
        <v>3267</v>
      </c>
      <c r="O104" t="str">
        <f t="shared" si="59"/>
        <v>アンコモン</v>
      </c>
      <c r="R104" t="s">
        <v>3267</v>
      </c>
      <c r="S104" t="s">
        <v>4854</v>
      </c>
      <c r="T104" t="str">
        <f t="shared" si="58"/>
        <v>ヴァラクートへの撤退</v>
      </c>
      <c r="W104" t="s">
        <v>4855</v>
      </c>
      <c r="X104" t="s">
        <v>3267</v>
      </c>
      <c r="Z104" s="3">
        <v>382</v>
      </c>
      <c r="AA104" s="2" t="s">
        <v>3213</v>
      </c>
      <c r="AB104" s="1" t="s">
        <v>1575</v>
      </c>
      <c r="AC104" s="1" t="s">
        <v>1473</v>
      </c>
      <c r="AD104" s="1">
        <v>3</v>
      </c>
      <c r="AE104" s="1" t="s">
        <v>2010</v>
      </c>
      <c r="AF104" s="1" t="s">
        <v>2009</v>
      </c>
      <c r="AG104" s="1" t="s">
        <v>297</v>
      </c>
      <c r="AH104" s="1"/>
      <c r="AI104" s="1"/>
      <c r="AJ104" s="1"/>
      <c r="AK104" s="1" t="s">
        <v>2008</v>
      </c>
      <c r="AL104" s="1"/>
      <c r="AM104" s="1"/>
      <c r="AN104" s="1">
        <v>4</v>
      </c>
      <c r="AO104" s="1"/>
      <c r="AP104" s="1"/>
      <c r="AQ104" s="1" t="s">
        <v>2008</v>
      </c>
    </row>
    <row r="105" spans="1:46" x14ac:dyDescent="0.15">
      <c r="A105" t="str">
        <f t="shared" si="51"/>
        <v>|BFZ|緑|呪文||コモン|《[[自然の繋がり]]》|</v>
      </c>
      <c r="B105" t="s">
        <v>3211</v>
      </c>
      <c r="C105" t="str">
        <f t="shared" si="52"/>
        <v>BFZ</v>
      </c>
      <c r="D105">
        <f>IF(AA105="","",VLOOKUP(C105,tnpl!$Z$1:$AA$11,2,TRUE))</f>
        <v>2</v>
      </c>
      <c r="E105" t="s">
        <v>3211</v>
      </c>
      <c r="F105" t="str">
        <f t="shared" si="53"/>
        <v>緑</v>
      </c>
      <c r="G105">
        <f>IF(AB105="","",VLOOKUP(F105,tnpl!$X$1:$Y$16,2,TRUE))</f>
        <v>5</v>
      </c>
      <c r="H105" t="s">
        <v>3211</v>
      </c>
      <c r="I105" t="str">
        <f t="shared" si="54"/>
        <v>呪文</v>
      </c>
      <c r="J105" t="s">
        <v>3211</v>
      </c>
      <c r="K105">
        <f t="shared" si="55"/>
        <v>0</v>
      </c>
      <c r="L105">
        <f t="shared" si="56"/>
        <v>0</v>
      </c>
      <c r="M105" t="str">
        <f t="shared" si="57"/>
        <v/>
      </c>
      <c r="N105" t="s">
        <v>3267</v>
      </c>
      <c r="O105" t="str">
        <f t="shared" si="59"/>
        <v>コモン</v>
      </c>
      <c r="R105" t="s">
        <v>3267</v>
      </c>
      <c r="S105" t="s">
        <v>4854</v>
      </c>
      <c r="T105" t="str">
        <f t="shared" si="58"/>
        <v>自然の繋がり</v>
      </c>
      <c r="W105" t="s">
        <v>4855</v>
      </c>
      <c r="X105" t="s">
        <v>3267</v>
      </c>
      <c r="Z105" s="3">
        <v>403</v>
      </c>
      <c r="AA105" s="2" t="s">
        <v>3213</v>
      </c>
      <c r="AB105" s="1" t="s">
        <v>1540</v>
      </c>
      <c r="AC105" s="1" t="s">
        <v>1771</v>
      </c>
      <c r="AD105" s="1">
        <v>3</v>
      </c>
      <c r="AE105" s="1" t="s">
        <v>1945</v>
      </c>
      <c r="AF105" s="1" t="s">
        <v>1944</v>
      </c>
      <c r="AG105" s="1" t="s">
        <v>1475</v>
      </c>
      <c r="AH105" s="1"/>
      <c r="AI105" s="1"/>
      <c r="AJ105" s="1"/>
      <c r="AK105" s="1" t="s">
        <v>1943</v>
      </c>
      <c r="AL105" s="1"/>
      <c r="AM105" s="1"/>
      <c r="AN105" s="1"/>
      <c r="AO105" s="1"/>
      <c r="AP105" s="1"/>
      <c r="AQ105" s="1" t="s">
        <v>1943</v>
      </c>
    </row>
    <row r="106" spans="1:46" x14ac:dyDescent="0.15">
      <c r="A106" t="str">
        <f t="shared" si="51"/>
        <v>|BFZ|無色|呪文||レア|《[[連結面晶体構造]]》|</v>
      </c>
      <c r="B106" t="s">
        <v>3211</v>
      </c>
      <c r="C106" t="str">
        <f t="shared" si="52"/>
        <v>BFZ</v>
      </c>
      <c r="D106">
        <f>IF(AA106="","",VLOOKUP(C106,tnpl!$Z$1:$AA$11,2,TRUE))</f>
        <v>2</v>
      </c>
      <c r="E106" t="s">
        <v>3211</v>
      </c>
      <c r="F106" t="str">
        <f t="shared" si="53"/>
        <v>無色</v>
      </c>
      <c r="G106">
        <f>IF(AB106="","",VLOOKUP(F106,tnpl!$X$1:$Y$16,2,TRUE))</f>
        <v>16</v>
      </c>
      <c r="H106" t="s">
        <v>3211</v>
      </c>
      <c r="I106" t="str">
        <f t="shared" si="54"/>
        <v>呪文</v>
      </c>
      <c r="J106" t="s">
        <v>3211</v>
      </c>
      <c r="K106">
        <f t="shared" si="55"/>
        <v>0</v>
      </c>
      <c r="L106">
        <f t="shared" si="56"/>
        <v>0</v>
      </c>
      <c r="M106" t="str">
        <f t="shared" si="57"/>
        <v/>
      </c>
      <c r="N106" t="s">
        <v>3267</v>
      </c>
      <c r="O106" t="str">
        <f t="shared" si="59"/>
        <v>レア</v>
      </c>
      <c r="R106" t="s">
        <v>3267</v>
      </c>
      <c r="S106" t="s">
        <v>4854</v>
      </c>
      <c r="T106" t="str">
        <f t="shared" si="58"/>
        <v>連結面晶体構造</v>
      </c>
      <c r="W106" t="s">
        <v>4855</v>
      </c>
      <c r="X106" t="s">
        <v>3267</v>
      </c>
      <c r="Z106" s="3">
        <v>469</v>
      </c>
      <c r="AA106" s="2" t="s">
        <v>3213</v>
      </c>
      <c r="AB106" s="1" t="s">
        <v>301</v>
      </c>
      <c r="AC106" s="1" t="s">
        <v>1463</v>
      </c>
      <c r="AD106" s="1">
        <v>3</v>
      </c>
      <c r="AE106" s="1" t="s">
        <v>1729</v>
      </c>
      <c r="AF106" s="1" t="s">
        <v>1728</v>
      </c>
      <c r="AG106" s="1" t="s">
        <v>1475</v>
      </c>
      <c r="AH106" s="1"/>
      <c r="AI106" s="1"/>
      <c r="AJ106" s="1"/>
      <c r="AK106" s="1" t="s">
        <v>1727</v>
      </c>
      <c r="AL106" s="1"/>
      <c r="AM106" s="1"/>
      <c r="AN106" s="1"/>
      <c r="AO106" s="1"/>
      <c r="AP106" s="1"/>
      <c r="AQ106" s="1" t="s">
        <v>1727</v>
      </c>
    </row>
    <row r="107" spans="1:46" x14ac:dyDescent="0.15">
      <c r="A107" t="str">
        <f t="shared" si="51"/>
        <v>|OGW|赤|呪文||アンコモン|《[[食い荒らす炎]]》|</v>
      </c>
      <c r="B107" t="s">
        <v>3211</v>
      </c>
      <c r="C107" t="str">
        <f t="shared" si="52"/>
        <v>OGW</v>
      </c>
      <c r="D107">
        <f>IF(AA107="","",VLOOKUP(C107,tnpl!$Z$1:$AA$11,2,TRUE))</f>
        <v>3</v>
      </c>
      <c r="E107" t="s">
        <v>3211</v>
      </c>
      <c r="F107" t="str">
        <f t="shared" si="53"/>
        <v>赤</v>
      </c>
      <c r="G107">
        <f>IF(AB107="","",VLOOKUP(F107,tnpl!$X$1:$Y$16,2,TRUE))</f>
        <v>4</v>
      </c>
      <c r="H107" t="s">
        <v>3211</v>
      </c>
      <c r="I107" t="str">
        <f t="shared" si="54"/>
        <v>呪文</v>
      </c>
      <c r="J107" t="s">
        <v>3211</v>
      </c>
      <c r="K107">
        <f t="shared" si="55"/>
        <v>0</v>
      </c>
      <c r="L107">
        <f t="shared" si="56"/>
        <v>0</v>
      </c>
      <c r="M107" t="str">
        <f t="shared" si="57"/>
        <v/>
      </c>
      <c r="N107" t="s">
        <v>3267</v>
      </c>
      <c r="O107" t="str">
        <f t="shared" si="59"/>
        <v>アンコモン</v>
      </c>
      <c r="R107" t="s">
        <v>3267</v>
      </c>
      <c r="S107" t="s">
        <v>4854</v>
      </c>
      <c r="T107" t="str">
        <f t="shared" si="58"/>
        <v>食い荒らす炎</v>
      </c>
      <c r="W107" t="s">
        <v>4855</v>
      </c>
      <c r="X107" t="s">
        <v>3267</v>
      </c>
      <c r="Z107" s="3">
        <v>505</v>
      </c>
      <c r="AA107" s="2" t="s">
        <v>3214</v>
      </c>
      <c r="AB107" s="1" t="s">
        <v>1575</v>
      </c>
      <c r="AC107" s="1" t="s">
        <v>1473</v>
      </c>
      <c r="AD107" s="1">
        <v>3</v>
      </c>
      <c r="AE107" s="1" t="s">
        <v>1595</v>
      </c>
      <c r="AF107" s="1" t="s">
        <v>1594</v>
      </c>
      <c r="AG107" s="1" t="s">
        <v>1475</v>
      </c>
      <c r="AH107" s="1"/>
      <c r="AI107" s="1"/>
      <c r="AJ107" s="1"/>
      <c r="AK107" s="1" t="s">
        <v>1593</v>
      </c>
      <c r="AL107" s="1"/>
      <c r="AM107" s="1"/>
      <c r="AN107" s="1"/>
      <c r="AO107" s="1"/>
      <c r="AP107" s="1"/>
      <c r="AQ107" s="1" t="s">
        <v>1593</v>
      </c>
    </row>
    <row r="108" spans="1:46" x14ac:dyDescent="0.15">
      <c r="A108" t="str">
        <f t="shared" si="51"/>
        <v>|OGW|赤|呪文||神話レア|《[[コジレックの帰還]]》|</v>
      </c>
      <c r="B108" t="s">
        <v>3211</v>
      </c>
      <c r="C108" t="str">
        <f t="shared" si="52"/>
        <v>OGW</v>
      </c>
      <c r="D108">
        <f>IF(AA108="","",VLOOKUP(C108,tnpl!$Z$1:$AA$11,2,TRUE))</f>
        <v>3</v>
      </c>
      <c r="E108" t="s">
        <v>3211</v>
      </c>
      <c r="F108" t="str">
        <f t="shared" si="53"/>
        <v>赤</v>
      </c>
      <c r="G108">
        <f>IF(AB108="","",VLOOKUP(F108,tnpl!$X$1:$Y$16,2,TRUE))</f>
        <v>4</v>
      </c>
      <c r="H108" t="s">
        <v>3211</v>
      </c>
      <c r="I108" t="str">
        <f t="shared" si="54"/>
        <v>呪文</v>
      </c>
      <c r="J108" t="s">
        <v>3211</v>
      </c>
      <c r="K108">
        <f t="shared" si="55"/>
        <v>0</v>
      </c>
      <c r="L108">
        <f t="shared" si="56"/>
        <v>0</v>
      </c>
      <c r="M108" t="str">
        <f t="shared" si="57"/>
        <v/>
      </c>
      <c r="N108" t="s">
        <v>3267</v>
      </c>
      <c r="O108" t="str">
        <f t="shared" si="59"/>
        <v>神話レア</v>
      </c>
      <c r="R108" t="s">
        <v>3267</v>
      </c>
      <c r="S108" t="s">
        <v>4854</v>
      </c>
      <c r="T108" t="str">
        <f t="shared" si="58"/>
        <v>コジレックの帰還</v>
      </c>
      <c r="W108" t="s">
        <v>4855</v>
      </c>
      <c r="X108" t="s">
        <v>3267</v>
      </c>
      <c r="Z108" s="3">
        <v>510</v>
      </c>
      <c r="AA108" s="2" t="s">
        <v>3214</v>
      </c>
      <c r="AB108" s="1" t="s">
        <v>1575</v>
      </c>
      <c r="AC108" s="1" t="s">
        <v>1453</v>
      </c>
      <c r="AD108" s="1">
        <v>3</v>
      </c>
      <c r="AE108" s="1" t="s">
        <v>1574</v>
      </c>
      <c r="AF108" s="1" t="s">
        <v>1573</v>
      </c>
      <c r="AG108" s="1" t="s">
        <v>1475</v>
      </c>
      <c r="AH108" s="1"/>
      <c r="AI108" s="1"/>
      <c r="AJ108" s="1"/>
      <c r="AK108" s="1" t="s">
        <v>3412</v>
      </c>
      <c r="AL108" s="1" t="s">
        <v>1572</v>
      </c>
      <c r="AM108" s="1" t="s">
        <v>1571</v>
      </c>
      <c r="AN108" s="1"/>
      <c r="AO108" s="1"/>
      <c r="AP108" s="1"/>
      <c r="AQ108" s="1" t="s">
        <v>3508</v>
      </c>
    </row>
    <row r="109" spans="1:46" x14ac:dyDescent="0.15">
      <c r="A109" t="str">
        <f t="shared" si="51"/>
        <v/>
      </c>
      <c r="V109" s="9"/>
      <c r="Y109" s="11"/>
      <c r="AC109" s="9"/>
      <c r="AD109" s="9"/>
      <c r="AE109" s="9"/>
      <c r="AF109" s="9"/>
      <c r="AG109" s="9"/>
      <c r="AH109" s="9"/>
      <c r="AI109" s="9"/>
      <c r="AJ109" s="9"/>
      <c r="AK109" s="9"/>
      <c r="AL109" s="9"/>
      <c r="AM109" s="9"/>
      <c r="AN109" s="9"/>
      <c r="AO109" s="9"/>
      <c r="AP109" s="9"/>
      <c r="AQ109" s="9"/>
      <c r="AR109" s="9"/>
      <c r="AS109" s="9"/>
      <c r="AT109" s="9"/>
    </row>
    <row r="110" spans="1:46" x14ac:dyDescent="0.15">
      <c r="A110" t="str">
        <f t="shared" si="51"/>
        <v>**イニストラードを覆う影ブロック</v>
      </c>
      <c r="B110" t="s">
        <v>4862</v>
      </c>
      <c r="Y110" s="11"/>
    </row>
    <row r="111" spans="1:46" x14ac:dyDescent="0.15">
      <c r="A111" t="str">
        <f>B111&amp;C111&amp;E111&amp;F111&amp;H111&amp;I111&amp;J111&amp;M111&amp;N111&amp;O111&amp;P111&amp;Q111&amp;R111&amp;S111&amp;T111&amp;U111&amp;V111&amp;W111&amp;X111&amp;Y111</f>
        <v>|LEFT:50|LEFT:50|LEFT:120|LEFT:50|LEFT:120|LEFT:500|c</v>
      </c>
      <c r="B111" t="s">
        <v>3211</v>
      </c>
      <c r="C111" t="s">
        <v>3204</v>
      </c>
      <c r="E111" t="s">
        <v>3211</v>
      </c>
      <c r="F111" t="s">
        <v>3204</v>
      </c>
      <c r="H111" t="s">
        <v>3211</v>
      </c>
      <c r="I111" t="s">
        <v>5157</v>
      </c>
      <c r="J111" t="s">
        <v>3211</v>
      </c>
      <c r="M111" t="s">
        <v>3204</v>
      </c>
      <c r="N111" t="s">
        <v>3267</v>
      </c>
      <c r="O111" t="s">
        <v>5157</v>
      </c>
      <c r="R111" t="s">
        <v>3267</v>
      </c>
      <c r="T111" t="s">
        <v>3205</v>
      </c>
      <c r="X111" t="s">
        <v>3267</v>
      </c>
      <c r="Y111" t="s">
        <v>3206</v>
      </c>
    </row>
    <row r="112" spans="1:46" x14ac:dyDescent="0.15">
      <c r="A112" t="str">
        <f>B112&amp;C112&amp;E112&amp;F112&amp;H112&amp;I112&amp;J112&amp;M112&amp;N112&amp;O112&amp;P112&amp;Q112&amp;R112&amp;S112&amp;T112&amp;U112&amp;V112&amp;W112&amp;X112&amp;Y112</f>
        <v>|セット|色|カード種|P/T|レアリティ|カード名|</v>
      </c>
      <c r="B112" t="s">
        <v>3211</v>
      </c>
      <c r="C112" t="s">
        <v>3212</v>
      </c>
      <c r="E112" t="s">
        <v>3211</v>
      </c>
      <c r="F112" t="s">
        <v>3181</v>
      </c>
      <c r="H112" t="s">
        <v>3211</v>
      </c>
      <c r="I112" t="s">
        <v>4902</v>
      </c>
      <c r="J112" t="s">
        <v>3211</v>
      </c>
      <c r="K112" t="s">
        <v>3168</v>
      </c>
      <c r="L112" t="s">
        <v>3167</v>
      </c>
      <c r="M112" t="str">
        <f>K112&amp;"/"&amp;L112</f>
        <v>P/T</v>
      </c>
      <c r="N112" t="s">
        <v>3267</v>
      </c>
      <c r="O112" t="s">
        <v>5187</v>
      </c>
      <c r="R112" t="s">
        <v>3267</v>
      </c>
      <c r="T112" t="s">
        <v>3208</v>
      </c>
      <c r="X112" t="s">
        <v>3267</v>
      </c>
      <c r="Z112" s="18"/>
      <c r="AA112" s="18"/>
      <c r="AB112" s="18"/>
      <c r="AC112" s="18"/>
      <c r="AD112" s="18"/>
      <c r="AE112" s="18"/>
      <c r="AF112" s="18"/>
      <c r="AG112" s="18"/>
      <c r="AH112" s="18"/>
      <c r="AI112" s="18"/>
      <c r="AJ112" s="18"/>
      <c r="AK112" s="18"/>
      <c r="AL112" s="18"/>
      <c r="AM112" s="18"/>
      <c r="AN112" s="18"/>
      <c r="AO112" s="18"/>
      <c r="AP112" s="18"/>
      <c r="AQ112" s="18"/>
    </row>
    <row r="113" spans="1:43" x14ac:dyDescent="0.15">
      <c r="A113" t="str">
        <f t="shared" si="51"/>
        <v>|SOI|白|クリーチャー|2/2|コモン|《[[厳格な巡邏官]]》|</v>
      </c>
      <c r="B113" t="s">
        <v>3211</v>
      </c>
      <c r="C113" t="str">
        <f t="shared" si="52"/>
        <v>SOI</v>
      </c>
      <c r="D113">
        <f>IF(AA113="","",VLOOKUP(C113,tnpl!$Z$1:$AA$11,2,TRUE))</f>
        <v>4</v>
      </c>
      <c r="E113" t="s">
        <v>3211</v>
      </c>
      <c r="F113" t="str">
        <f t="shared" si="53"/>
        <v>白</v>
      </c>
      <c r="G113">
        <f>IF(AB113="","",VLOOKUP(F113,tnpl!$X$1:$Y$16,2,TRUE))</f>
        <v>1</v>
      </c>
      <c r="H113" t="s">
        <v>3211</v>
      </c>
      <c r="I113" t="str">
        <f t="shared" si="54"/>
        <v>クリーチャー</v>
      </c>
      <c r="J113" t="s">
        <v>3211</v>
      </c>
      <c r="K113">
        <f t="shared" si="55"/>
        <v>2</v>
      </c>
      <c r="L113">
        <f t="shared" si="56"/>
        <v>2</v>
      </c>
      <c r="M113" t="str">
        <f t="shared" si="57"/>
        <v>2/2</v>
      </c>
      <c r="N113" t="s">
        <v>3267</v>
      </c>
      <c r="O113" t="str">
        <f t="shared" ref="O113:O129" si="60">AC113</f>
        <v>コモン</v>
      </c>
      <c r="R113" t="s">
        <v>3267</v>
      </c>
      <c r="S113" t="s">
        <v>4854</v>
      </c>
      <c r="T113" t="str">
        <f t="shared" si="58"/>
        <v>厳格な巡邏官</v>
      </c>
      <c r="W113" t="s">
        <v>4855</v>
      </c>
      <c r="X113" t="s">
        <v>3267</v>
      </c>
      <c r="Z113" s="3">
        <v>544</v>
      </c>
      <c r="AA113" s="2" t="s">
        <v>3528</v>
      </c>
      <c r="AB113" s="1" t="s">
        <v>1653</v>
      </c>
      <c r="AC113" s="1" t="s">
        <v>1771</v>
      </c>
      <c r="AD113" s="1">
        <v>3</v>
      </c>
      <c r="AE113" s="1" t="s">
        <v>1435</v>
      </c>
      <c r="AF113" s="1" t="s">
        <v>1434</v>
      </c>
      <c r="AG113" s="1" t="s">
        <v>349</v>
      </c>
      <c r="AH113" s="1" t="s">
        <v>1511</v>
      </c>
      <c r="AI113" s="1" t="s">
        <v>1826</v>
      </c>
      <c r="AJ113" s="1"/>
      <c r="AK113" s="1" t="s">
        <v>3538</v>
      </c>
      <c r="AL113" s="1"/>
      <c r="AM113" s="1"/>
      <c r="AN113" s="1"/>
      <c r="AO113" s="1">
        <v>2</v>
      </c>
      <c r="AP113" s="1">
        <v>2</v>
      </c>
      <c r="AQ113" s="1" t="s">
        <v>3538</v>
      </c>
    </row>
    <row r="114" spans="1:43" x14ac:dyDescent="0.15">
      <c r="A114" t="str">
        <f t="shared" si="51"/>
        <v>|SOI|白|呪文||コモン|《[[司祭の祈り]]》|</v>
      </c>
      <c r="B114" t="s">
        <v>3211</v>
      </c>
      <c r="C114" t="str">
        <f t="shared" si="52"/>
        <v>SOI</v>
      </c>
      <c r="D114">
        <f>IF(AA114="","",VLOOKUP(C114,tnpl!$Z$1:$AA$11,2,TRUE))</f>
        <v>4</v>
      </c>
      <c r="E114" t="s">
        <v>3211</v>
      </c>
      <c r="F114" t="str">
        <f t="shared" si="53"/>
        <v>白</v>
      </c>
      <c r="G114">
        <f>IF(AB114="","",VLOOKUP(F114,tnpl!$X$1:$Y$16,2,TRUE))</f>
        <v>1</v>
      </c>
      <c r="H114" t="s">
        <v>3211</v>
      </c>
      <c r="I114" t="str">
        <f t="shared" si="54"/>
        <v>呪文</v>
      </c>
      <c r="J114" t="s">
        <v>3211</v>
      </c>
      <c r="K114">
        <f t="shared" si="55"/>
        <v>0</v>
      </c>
      <c r="L114">
        <f t="shared" si="56"/>
        <v>0</v>
      </c>
      <c r="M114" t="str">
        <f t="shared" si="57"/>
        <v/>
      </c>
      <c r="N114" t="s">
        <v>3267</v>
      </c>
      <c r="O114" t="str">
        <f t="shared" si="60"/>
        <v>コモン</v>
      </c>
      <c r="R114" t="s">
        <v>3267</v>
      </c>
      <c r="S114" t="s">
        <v>4854</v>
      </c>
      <c r="T114" t="str">
        <f t="shared" si="58"/>
        <v>司祭の祈り</v>
      </c>
      <c r="W114" t="s">
        <v>4855</v>
      </c>
      <c r="X114" t="s">
        <v>3267</v>
      </c>
      <c r="Z114" s="3">
        <v>547</v>
      </c>
      <c r="AA114" s="2" t="s">
        <v>3528</v>
      </c>
      <c r="AB114" s="1" t="s">
        <v>1653</v>
      </c>
      <c r="AC114" s="1" t="s">
        <v>1771</v>
      </c>
      <c r="AD114" s="1">
        <v>3</v>
      </c>
      <c r="AE114" s="1" t="s">
        <v>1429</v>
      </c>
      <c r="AF114" s="1" t="s">
        <v>1428</v>
      </c>
      <c r="AG114" s="1" t="s">
        <v>1475</v>
      </c>
      <c r="AH114" s="1"/>
      <c r="AI114" s="1"/>
      <c r="AJ114" s="1"/>
      <c r="AK114" s="1" t="s">
        <v>3541</v>
      </c>
      <c r="AL114" s="1"/>
      <c r="AM114" s="1"/>
      <c r="AN114" s="1"/>
      <c r="AO114" s="1"/>
      <c r="AP114" s="1"/>
      <c r="AQ114" s="1" t="s">
        <v>3541</v>
      </c>
    </row>
    <row r="115" spans="1:43" x14ac:dyDescent="0.15">
      <c r="A115" t="str">
        <f t="shared" si="51"/>
        <v>|SOI|白|呪文||コモン|《[[天上からの導き]]》|</v>
      </c>
      <c r="B115" t="s">
        <v>3211</v>
      </c>
      <c r="C115" t="str">
        <f t="shared" si="52"/>
        <v>SOI</v>
      </c>
      <c r="D115">
        <f>IF(AA115="","",VLOOKUP(C115,tnpl!$Z$1:$AA$11,2,TRUE))</f>
        <v>4</v>
      </c>
      <c r="E115" t="s">
        <v>3211</v>
      </c>
      <c r="F115" t="str">
        <f t="shared" si="53"/>
        <v>白</v>
      </c>
      <c r="G115">
        <f>IF(AB115="","",VLOOKUP(F115,tnpl!$X$1:$Y$16,2,TRUE))</f>
        <v>1</v>
      </c>
      <c r="H115" t="s">
        <v>3211</v>
      </c>
      <c r="I115" t="str">
        <f t="shared" si="54"/>
        <v>呪文</v>
      </c>
      <c r="J115" t="s">
        <v>3211</v>
      </c>
      <c r="K115">
        <f t="shared" si="55"/>
        <v>0</v>
      </c>
      <c r="L115">
        <f t="shared" si="56"/>
        <v>0</v>
      </c>
      <c r="M115" t="str">
        <f t="shared" si="57"/>
        <v/>
      </c>
      <c r="N115" t="s">
        <v>3267</v>
      </c>
      <c r="O115" t="str">
        <f t="shared" si="60"/>
        <v>コモン</v>
      </c>
      <c r="R115" t="s">
        <v>3267</v>
      </c>
      <c r="S115" t="s">
        <v>4854</v>
      </c>
      <c r="T115" t="str">
        <f t="shared" si="58"/>
        <v>天上からの導き</v>
      </c>
      <c r="W115" t="s">
        <v>4855</v>
      </c>
      <c r="X115" t="s">
        <v>3267</v>
      </c>
      <c r="Z115" s="3">
        <v>548</v>
      </c>
      <c r="AA115" s="2" t="s">
        <v>3528</v>
      </c>
      <c r="AB115" s="1" t="s">
        <v>1653</v>
      </c>
      <c r="AC115" s="1" t="s">
        <v>1771</v>
      </c>
      <c r="AD115" s="1">
        <v>3</v>
      </c>
      <c r="AE115" s="1" t="s">
        <v>1427</v>
      </c>
      <c r="AF115" s="1" t="s">
        <v>1426</v>
      </c>
      <c r="AG115" s="1" t="s">
        <v>1475</v>
      </c>
      <c r="AH115" s="1"/>
      <c r="AI115" s="1"/>
      <c r="AJ115" s="1"/>
      <c r="AK115" s="1" t="s">
        <v>3542</v>
      </c>
      <c r="AL115" s="1"/>
      <c r="AM115" s="1"/>
      <c r="AN115" s="1"/>
      <c r="AO115" s="1"/>
      <c r="AP115" s="1"/>
      <c r="AQ115" s="1" t="s">
        <v>3542</v>
      </c>
    </row>
    <row r="116" spans="1:43" x14ac:dyDescent="0.15">
      <c r="A116" t="str">
        <f t="shared" si="51"/>
        <v>|SOI|白|呪文||コモン|《[[腕っぷし]]》|</v>
      </c>
      <c r="B116" t="s">
        <v>3211</v>
      </c>
      <c r="C116" t="str">
        <f t="shared" si="52"/>
        <v>SOI</v>
      </c>
      <c r="D116">
        <f>IF(AA116="","",VLOOKUP(C116,tnpl!$Z$1:$AA$11,2,TRUE))</f>
        <v>4</v>
      </c>
      <c r="E116" t="s">
        <v>3211</v>
      </c>
      <c r="F116" t="str">
        <f t="shared" si="53"/>
        <v>白</v>
      </c>
      <c r="G116">
        <f>IF(AB116="","",VLOOKUP(F116,tnpl!$X$1:$Y$16,2,TRUE))</f>
        <v>1</v>
      </c>
      <c r="H116" t="s">
        <v>3211</v>
      </c>
      <c r="I116" t="str">
        <f t="shared" si="54"/>
        <v>呪文</v>
      </c>
      <c r="J116" t="s">
        <v>3211</v>
      </c>
      <c r="K116">
        <f t="shared" si="55"/>
        <v>0</v>
      </c>
      <c r="L116">
        <f t="shared" si="56"/>
        <v>0</v>
      </c>
      <c r="M116" t="str">
        <f t="shared" si="57"/>
        <v/>
      </c>
      <c r="N116" t="s">
        <v>3267</v>
      </c>
      <c r="O116" t="str">
        <f t="shared" si="60"/>
        <v>コモン</v>
      </c>
      <c r="R116" t="s">
        <v>3267</v>
      </c>
      <c r="S116" t="s">
        <v>4854</v>
      </c>
      <c r="T116" t="str">
        <f t="shared" si="58"/>
        <v>腕っぷし</v>
      </c>
      <c r="W116" t="s">
        <v>4855</v>
      </c>
      <c r="X116" t="s">
        <v>3267</v>
      </c>
      <c r="Z116" s="3">
        <v>549</v>
      </c>
      <c r="AA116" s="2" t="s">
        <v>3528</v>
      </c>
      <c r="AB116" s="1" t="s">
        <v>1653</v>
      </c>
      <c r="AC116" s="1" t="s">
        <v>1771</v>
      </c>
      <c r="AD116" s="1">
        <v>3</v>
      </c>
      <c r="AE116" s="1" t="s">
        <v>1425</v>
      </c>
      <c r="AF116" s="1" t="s">
        <v>1424</v>
      </c>
      <c r="AG116" s="1" t="s">
        <v>1475</v>
      </c>
      <c r="AH116" s="1"/>
      <c r="AI116" s="1"/>
      <c r="AJ116" s="1"/>
      <c r="AK116" s="1" t="s">
        <v>3543</v>
      </c>
      <c r="AL116" s="1" t="s">
        <v>3544</v>
      </c>
      <c r="AM116" s="1"/>
      <c r="AN116" s="1"/>
      <c r="AO116" s="1"/>
      <c r="AP116" s="1"/>
      <c r="AQ116" s="1" t="s">
        <v>3545</v>
      </c>
    </row>
    <row r="117" spans="1:43" x14ac:dyDescent="0.15">
      <c r="A117" t="str">
        <f t="shared" si="51"/>
        <v>|SOI|白|呪文||コモン|《[[今夜を生き延びる]]》|</v>
      </c>
      <c r="B117" t="s">
        <v>3211</v>
      </c>
      <c r="C117" t="str">
        <f t="shared" si="52"/>
        <v>SOI</v>
      </c>
      <c r="D117">
        <f>IF(AA117="","",VLOOKUP(C117,tnpl!$Z$1:$AA$11,2,TRUE))</f>
        <v>4</v>
      </c>
      <c r="E117" t="s">
        <v>3211</v>
      </c>
      <c r="F117" t="str">
        <f t="shared" si="53"/>
        <v>白</v>
      </c>
      <c r="G117">
        <f>IF(AB117="","",VLOOKUP(F117,tnpl!$X$1:$Y$16,2,TRUE))</f>
        <v>1</v>
      </c>
      <c r="H117" t="s">
        <v>3211</v>
      </c>
      <c r="I117" t="str">
        <f t="shared" si="54"/>
        <v>呪文</v>
      </c>
      <c r="J117" t="s">
        <v>3211</v>
      </c>
      <c r="K117">
        <f t="shared" si="55"/>
        <v>0</v>
      </c>
      <c r="L117">
        <f t="shared" si="56"/>
        <v>0</v>
      </c>
      <c r="M117" t="str">
        <f t="shared" si="57"/>
        <v/>
      </c>
      <c r="N117" t="s">
        <v>3267</v>
      </c>
      <c r="O117" t="str">
        <f t="shared" si="60"/>
        <v>コモン</v>
      </c>
      <c r="R117" t="s">
        <v>3267</v>
      </c>
      <c r="S117" t="s">
        <v>4854</v>
      </c>
      <c r="T117" t="str">
        <f t="shared" si="58"/>
        <v>今夜を生き延びる</v>
      </c>
      <c r="W117" t="s">
        <v>4855</v>
      </c>
      <c r="X117" t="s">
        <v>3267</v>
      </c>
      <c r="Z117" s="3">
        <v>550</v>
      </c>
      <c r="AA117" s="2" t="s">
        <v>3528</v>
      </c>
      <c r="AB117" s="1" t="s">
        <v>1653</v>
      </c>
      <c r="AC117" s="1" t="s">
        <v>1771</v>
      </c>
      <c r="AD117" s="1">
        <v>3</v>
      </c>
      <c r="AE117" s="1" t="s">
        <v>1423</v>
      </c>
      <c r="AF117" s="1" t="s">
        <v>1422</v>
      </c>
      <c r="AG117" s="1" t="s">
        <v>1475</v>
      </c>
      <c r="AH117" s="1"/>
      <c r="AI117" s="1"/>
      <c r="AJ117" s="1"/>
      <c r="AK117" s="1" t="s">
        <v>3546</v>
      </c>
      <c r="AL117" s="1" t="s">
        <v>3547</v>
      </c>
      <c r="AM117" s="1"/>
      <c r="AN117" s="1"/>
      <c r="AO117" s="1"/>
      <c r="AP117" s="1"/>
      <c r="AQ117" s="1" t="s">
        <v>3548</v>
      </c>
    </row>
    <row r="118" spans="1:43" x14ac:dyDescent="0.15">
      <c r="A118" t="str">
        <f t="shared" si="51"/>
        <v>|SOI|白|サポート||コモン|《[[刹那の器]]》|</v>
      </c>
      <c r="B118" t="s">
        <v>3211</v>
      </c>
      <c r="C118" t="str">
        <f t="shared" si="52"/>
        <v>SOI</v>
      </c>
      <c r="D118">
        <f>IF(AA118="","",VLOOKUP(C118,tnpl!$Z$1:$AA$11,2,TRUE))</f>
        <v>4</v>
      </c>
      <c r="E118" t="s">
        <v>3211</v>
      </c>
      <c r="F118" t="str">
        <f t="shared" si="53"/>
        <v>白</v>
      </c>
      <c r="G118">
        <f>IF(AB118="","",VLOOKUP(F118,tnpl!$X$1:$Y$16,2,TRUE))</f>
        <v>1</v>
      </c>
      <c r="H118" t="s">
        <v>3211</v>
      </c>
      <c r="I118" t="str">
        <f t="shared" si="54"/>
        <v>サポート</v>
      </c>
      <c r="J118" t="s">
        <v>3211</v>
      </c>
      <c r="K118">
        <f t="shared" si="55"/>
        <v>0</v>
      </c>
      <c r="L118">
        <f t="shared" si="56"/>
        <v>0</v>
      </c>
      <c r="M118" t="str">
        <f t="shared" si="57"/>
        <v/>
      </c>
      <c r="N118" t="s">
        <v>3267</v>
      </c>
      <c r="O118" t="str">
        <f t="shared" si="60"/>
        <v>コモン</v>
      </c>
      <c r="R118" t="s">
        <v>3267</v>
      </c>
      <c r="S118" t="s">
        <v>4854</v>
      </c>
      <c r="T118" t="str">
        <f t="shared" si="58"/>
        <v>刹那の器</v>
      </c>
      <c r="W118" t="s">
        <v>4855</v>
      </c>
      <c r="X118" t="s">
        <v>3267</v>
      </c>
      <c r="Z118" s="3">
        <v>551</v>
      </c>
      <c r="AA118" s="2" t="s">
        <v>3528</v>
      </c>
      <c r="AB118" s="1" t="s">
        <v>1653</v>
      </c>
      <c r="AC118" s="1" t="s">
        <v>1771</v>
      </c>
      <c r="AD118" s="1">
        <v>3</v>
      </c>
      <c r="AE118" s="1" t="s">
        <v>1421</v>
      </c>
      <c r="AF118" s="1" t="s">
        <v>1420</v>
      </c>
      <c r="AG118" s="1" t="s">
        <v>297</v>
      </c>
      <c r="AH118" s="1"/>
      <c r="AI118" s="1"/>
      <c r="AJ118" s="1"/>
      <c r="AK118" s="1" t="s">
        <v>3549</v>
      </c>
      <c r="AL118" s="1"/>
      <c r="AM118" s="1"/>
      <c r="AN118" s="1">
        <v>1</v>
      </c>
      <c r="AO118" s="1"/>
      <c r="AP118" s="1"/>
      <c r="AQ118" s="1" t="s">
        <v>3549</v>
      </c>
    </row>
    <row r="119" spans="1:43" x14ac:dyDescent="0.15">
      <c r="A119" t="str">
        <f t="shared" si="51"/>
        <v>|SOI|白|呪文||アンコモン|《[[忘られじ]]》|</v>
      </c>
      <c r="B119" t="s">
        <v>3211</v>
      </c>
      <c r="C119" t="str">
        <f t="shared" si="52"/>
        <v>SOI</v>
      </c>
      <c r="D119">
        <f>IF(AA119="","",VLOOKUP(C119,tnpl!$Z$1:$AA$11,2,TRUE))</f>
        <v>4</v>
      </c>
      <c r="E119" t="s">
        <v>3211</v>
      </c>
      <c r="F119" t="str">
        <f t="shared" si="53"/>
        <v>白</v>
      </c>
      <c r="G119">
        <f>IF(AB119="","",VLOOKUP(F119,tnpl!$X$1:$Y$16,2,TRUE))</f>
        <v>1</v>
      </c>
      <c r="H119" t="s">
        <v>3211</v>
      </c>
      <c r="I119" t="str">
        <f t="shared" si="54"/>
        <v>呪文</v>
      </c>
      <c r="J119" t="s">
        <v>3211</v>
      </c>
      <c r="K119">
        <f t="shared" si="55"/>
        <v>0</v>
      </c>
      <c r="L119">
        <f t="shared" si="56"/>
        <v>0</v>
      </c>
      <c r="M119" t="str">
        <f t="shared" si="57"/>
        <v/>
      </c>
      <c r="N119" t="s">
        <v>3267</v>
      </c>
      <c r="O119" t="str">
        <f t="shared" si="60"/>
        <v>アンコモン</v>
      </c>
      <c r="R119" t="s">
        <v>3267</v>
      </c>
      <c r="S119" t="s">
        <v>4854</v>
      </c>
      <c r="T119" t="str">
        <f t="shared" si="58"/>
        <v>忘られじ</v>
      </c>
      <c r="W119" t="s">
        <v>4855</v>
      </c>
      <c r="X119" t="s">
        <v>3267</v>
      </c>
      <c r="Z119" s="3">
        <v>562</v>
      </c>
      <c r="AA119" s="2" t="s">
        <v>3528</v>
      </c>
      <c r="AB119" s="1" t="s">
        <v>1653</v>
      </c>
      <c r="AC119" s="1" t="s">
        <v>1473</v>
      </c>
      <c r="AD119" s="1">
        <v>3</v>
      </c>
      <c r="AE119" s="1" t="s">
        <v>1405</v>
      </c>
      <c r="AF119" s="1" t="s">
        <v>1404</v>
      </c>
      <c r="AG119" s="1" t="s">
        <v>1475</v>
      </c>
      <c r="AH119" s="1"/>
      <c r="AI119" s="1"/>
      <c r="AJ119" s="1"/>
      <c r="AK119" s="1" t="s">
        <v>3564</v>
      </c>
      <c r="AL119" s="1"/>
      <c r="AM119" s="1"/>
      <c r="AN119" s="1"/>
      <c r="AO119" s="1"/>
      <c r="AP119" s="1"/>
      <c r="AQ119" s="1" t="s">
        <v>3564</v>
      </c>
    </row>
    <row r="120" spans="1:43" x14ac:dyDescent="0.15">
      <c r="A120" t="str">
        <f t="shared" si="51"/>
        <v>|SOI|青|クリーチャー|1/2|コモン|《[[セルホフのランプ灯し]]》|</v>
      </c>
      <c r="B120" t="s">
        <v>3211</v>
      </c>
      <c r="C120" t="str">
        <f t="shared" si="52"/>
        <v>SOI</v>
      </c>
      <c r="D120">
        <f>IF(AA120="","",VLOOKUP(C120,tnpl!$Z$1:$AA$11,2,TRUE))</f>
        <v>4</v>
      </c>
      <c r="E120" t="s">
        <v>3211</v>
      </c>
      <c r="F120" t="str">
        <f t="shared" si="53"/>
        <v>青</v>
      </c>
      <c r="G120">
        <f>IF(AB120="","",VLOOKUP(F120,tnpl!$X$1:$Y$16,2,TRUE))</f>
        <v>2</v>
      </c>
      <c r="H120" t="s">
        <v>3211</v>
      </c>
      <c r="I120" t="str">
        <f t="shared" si="54"/>
        <v>クリーチャー</v>
      </c>
      <c r="J120" t="s">
        <v>3211</v>
      </c>
      <c r="K120">
        <f t="shared" si="55"/>
        <v>1</v>
      </c>
      <c r="L120">
        <f t="shared" si="56"/>
        <v>2</v>
      </c>
      <c r="M120" t="str">
        <f t="shared" si="57"/>
        <v>1/2</v>
      </c>
      <c r="N120" t="s">
        <v>3267</v>
      </c>
      <c r="O120" t="str">
        <f t="shared" si="60"/>
        <v>コモン</v>
      </c>
      <c r="R120" t="s">
        <v>3267</v>
      </c>
      <c r="S120" t="s">
        <v>4854</v>
      </c>
      <c r="T120" t="str">
        <f t="shared" si="58"/>
        <v>セルホフのランプ灯し</v>
      </c>
      <c r="W120" t="s">
        <v>4855</v>
      </c>
      <c r="X120" t="s">
        <v>3267</v>
      </c>
      <c r="Z120" s="3">
        <v>577</v>
      </c>
      <c r="AA120" s="2" t="s">
        <v>3528</v>
      </c>
      <c r="AB120" s="1" t="s">
        <v>1631</v>
      </c>
      <c r="AC120" s="1" t="s">
        <v>1771</v>
      </c>
      <c r="AD120" s="1">
        <v>3</v>
      </c>
      <c r="AE120" s="1" t="s">
        <v>1379</v>
      </c>
      <c r="AF120" s="1" t="s">
        <v>1378</v>
      </c>
      <c r="AG120" s="1" t="s">
        <v>349</v>
      </c>
      <c r="AH120" s="1" t="s">
        <v>1506</v>
      </c>
      <c r="AI120" s="1" t="s">
        <v>2837</v>
      </c>
      <c r="AJ120" s="1"/>
      <c r="AK120" s="1" t="s">
        <v>3593</v>
      </c>
      <c r="AL120" s="1"/>
      <c r="AM120" s="1"/>
      <c r="AN120" s="1"/>
      <c r="AO120" s="1">
        <v>1</v>
      </c>
      <c r="AP120" s="1">
        <v>2</v>
      </c>
      <c r="AQ120" s="1" t="s">
        <v>3593</v>
      </c>
    </row>
    <row r="121" spans="1:43" x14ac:dyDescent="0.15">
      <c r="A121" t="str">
        <f t="shared" si="51"/>
        <v>|SOI|青|呪文||コモン|《[[かそけき翼]]》|</v>
      </c>
      <c r="B121" t="s">
        <v>3211</v>
      </c>
      <c r="C121" t="str">
        <f t="shared" si="52"/>
        <v>SOI</v>
      </c>
      <c r="D121">
        <f>IF(AA121="","",VLOOKUP(C121,tnpl!$Z$1:$AA$11,2,TRUE))</f>
        <v>4</v>
      </c>
      <c r="E121" t="s">
        <v>3211</v>
      </c>
      <c r="F121" t="str">
        <f t="shared" si="53"/>
        <v>青</v>
      </c>
      <c r="G121">
        <f>IF(AB121="","",VLOOKUP(F121,tnpl!$X$1:$Y$16,2,TRUE))</f>
        <v>2</v>
      </c>
      <c r="H121" t="s">
        <v>3211</v>
      </c>
      <c r="I121" t="str">
        <f t="shared" si="54"/>
        <v>呪文</v>
      </c>
      <c r="J121" t="s">
        <v>3211</v>
      </c>
      <c r="K121">
        <f t="shared" si="55"/>
        <v>0</v>
      </c>
      <c r="L121">
        <f t="shared" si="56"/>
        <v>0</v>
      </c>
      <c r="M121" t="str">
        <f t="shared" si="57"/>
        <v/>
      </c>
      <c r="N121" t="s">
        <v>3267</v>
      </c>
      <c r="O121" t="str">
        <f t="shared" si="60"/>
        <v>コモン</v>
      </c>
      <c r="R121" t="s">
        <v>3267</v>
      </c>
      <c r="S121" t="s">
        <v>4854</v>
      </c>
      <c r="T121" t="str">
        <f t="shared" si="58"/>
        <v>かそけき翼</v>
      </c>
      <c r="W121" t="s">
        <v>4855</v>
      </c>
      <c r="X121" t="s">
        <v>3267</v>
      </c>
      <c r="Z121" s="3">
        <v>583</v>
      </c>
      <c r="AA121" s="2" t="s">
        <v>3528</v>
      </c>
      <c r="AB121" s="1" t="s">
        <v>1631</v>
      </c>
      <c r="AC121" s="1" t="s">
        <v>1771</v>
      </c>
      <c r="AD121" s="1">
        <v>3</v>
      </c>
      <c r="AE121" s="1" t="s">
        <v>1367</v>
      </c>
      <c r="AF121" s="1" t="s">
        <v>1366</v>
      </c>
      <c r="AG121" s="1" t="s">
        <v>1475</v>
      </c>
      <c r="AH121" s="1"/>
      <c r="AI121" s="1"/>
      <c r="AJ121" s="1"/>
      <c r="AK121" s="1" t="s">
        <v>3600</v>
      </c>
      <c r="AL121" s="1"/>
      <c r="AM121" s="1"/>
      <c r="AN121" s="1"/>
      <c r="AO121" s="1"/>
      <c r="AP121" s="1"/>
      <c r="AQ121" s="1" t="s">
        <v>3600</v>
      </c>
    </row>
    <row r="122" spans="1:43" x14ac:dyDescent="0.15">
      <c r="A122" t="str">
        <f t="shared" si="51"/>
        <v>|SOI|青|サポート||コモン|《[[健忘の器]]》|</v>
      </c>
      <c r="B122" t="s">
        <v>3211</v>
      </c>
      <c r="C122" t="str">
        <f t="shared" si="52"/>
        <v>SOI</v>
      </c>
      <c r="D122">
        <f>IF(AA122="","",VLOOKUP(C122,tnpl!$Z$1:$AA$11,2,TRUE))</f>
        <v>4</v>
      </c>
      <c r="E122" t="s">
        <v>3211</v>
      </c>
      <c r="F122" t="str">
        <f t="shared" si="53"/>
        <v>青</v>
      </c>
      <c r="G122">
        <f>IF(AB122="","",VLOOKUP(F122,tnpl!$X$1:$Y$16,2,TRUE))</f>
        <v>2</v>
      </c>
      <c r="H122" t="s">
        <v>3211</v>
      </c>
      <c r="I122" t="str">
        <f t="shared" si="54"/>
        <v>サポート</v>
      </c>
      <c r="J122" t="s">
        <v>3211</v>
      </c>
      <c r="K122">
        <f t="shared" si="55"/>
        <v>0</v>
      </c>
      <c r="L122">
        <f t="shared" si="56"/>
        <v>0</v>
      </c>
      <c r="M122" t="str">
        <f t="shared" si="57"/>
        <v/>
      </c>
      <c r="N122" t="s">
        <v>3267</v>
      </c>
      <c r="O122" t="str">
        <f t="shared" si="60"/>
        <v>コモン</v>
      </c>
      <c r="R122" t="s">
        <v>3267</v>
      </c>
      <c r="S122" t="s">
        <v>4854</v>
      </c>
      <c r="T122" t="str">
        <f t="shared" si="58"/>
        <v>健忘の器</v>
      </c>
      <c r="W122" t="s">
        <v>4855</v>
      </c>
      <c r="X122" t="s">
        <v>3267</v>
      </c>
      <c r="Z122" s="3">
        <v>588</v>
      </c>
      <c r="AA122" s="2" t="s">
        <v>3528</v>
      </c>
      <c r="AB122" s="1" t="s">
        <v>1631</v>
      </c>
      <c r="AC122" s="1" t="s">
        <v>1771</v>
      </c>
      <c r="AD122" s="1">
        <v>3</v>
      </c>
      <c r="AE122" s="1" t="s">
        <v>1357</v>
      </c>
      <c r="AF122" s="1" t="s">
        <v>1356</v>
      </c>
      <c r="AG122" s="1" t="s">
        <v>297</v>
      </c>
      <c r="AH122" s="1"/>
      <c r="AI122" s="1"/>
      <c r="AJ122" s="1"/>
      <c r="AK122" s="1" t="s">
        <v>3609</v>
      </c>
      <c r="AL122" s="1"/>
      <c r="AM122" s="1"/>
      <c r="AN122" s="1">
        <v>1</v>
      </c>
      <c r="AO122" s="1"/>
      <c r="AP122" s="1"/>
      <c r="AQ122" s="1" t="s">
        <v>3609</v>
      </c>
    </row>
    <row r="123" spans="1:43" x14ac:dyDescent="0.15">
      <c r="A123" t="str">
        <f t="shared" si="51"/>
        <v>|SOI|赤|呪文||コモン|《[[アドレナリン作用]]》|</v>
      </c>
      <c r="B123" t="s">
        <v>3211</v>
      </c>
      <c r="C123" t="str">
        <f t="shared" si="52"/>
        <v>SOI</v>
      </c>
      <c r="D123">
        <f>IF(AA123="","",VLOOKUP(C123,tnpl!$Z$1:$AA$11,2,TRUE))</f>
        <v>4</v>
      </c>
      <c r="E123" t="s">
        <v>3211</v>
      </c>
      <c r="F123" t="str">
        <f t="shared" si="53"/>
        <v>赤</v>
      </c>
      <c r="G123">
        <f>IF(AB123="","",VLOOKUP(F123,tnpl!$X$1:$Y$16,2,TRUE))</f>
        <v>4</v>
      </c>
      <c r="H123" t="s">
        <v>3211</v>
      </c>
      <c r="I123" t="str">
        <f t="shared" si="54"/>
        <v>呪文</v>
      </c>
      <c r="J123" t="s">
        <v>3211</v>
      </c>
      <c r="K123">
        <f t="shared" si="55"/>
        <v>0</v>
      </c>
      <c r="L123">
        <f t="shared" si="56"/>
        <v>0</v>
      </c>
      <c r="M123" t="str">
        <f t="shared" si="57"/>
        <v/>
      </c>
      <c r="N123" t="s">
        <v>3267</v>
      </c>
      <c r="O123" t="str">
        <f t="shared" si="60"/>
        <v>コモン</v>
      </c>
      <c r="R123" t="s">
        <v>3267</v>
      </c>
      <c r="S123" t="s">
        <v>4854</v>
      </c>
      <c r="T123" t="str">
        <f t="shared" si="58"/>
        <v>アドレナリン作用</v>
      </c>
      <c r="W123" t="s">
        <v>4855</v>
      </c>
      <c r="X123" t="s">
        <v>3267</v>
      </c>
      <c r="Z123" s="3">
        <v>652</v>
      </c>
      <c r="AA123" s="2" t="s">
        <v>3528</v>
      </c>
      <c r="AB123" s="1" t="s">
        <v>1575</v>
      </c>
      <c r="AC123" s="1" t="s">
        <v>1771</v>
      </c>
      <c r="AD123" s="1">
        <v>3</v>
      </c>
      <c r="AE123" s="1" t="s">
        <v>1249</v>
      </c>
      <c r="AF123" s="1" t="s">
        <v>1248</v>
      </c>
      <c r="AG123" s="1" t="s">
        <v>1475</v>
      </c>
      <c r="AH123" s="1"/>
      <c r="AI123" s="1"/>
      <c r="AJ123" s="1"/>
      <c r="AK123" s="1" t="s">
        <v>3710</v>
      </c>
      <c r="AL123" s="1"/>
      <c r="AM123" s="1"/>
      <c r="AN123" s="1"/>
      <c r="AO123" s="1"/>
      <c r="AP123" s="1"/>
      <c r="AQ123" s="1" t="s">
        <v>3710</v>
      </c>
    </row>
    <row r="124" spans="1:43" x14ac:dyDescent="0.15">
      <c r="A124" t="str">
        <f t="shared" si="51"/>
        <v>|SOI|赤|サポート||コモン|《[[突沸の器]]》|</v>
      </c>
      <c r="B124" t="s">
        <v>3211</v>
      </c>
      <c r="C124" t="str">
        <f t="shared" si="52"/>
        <v>SOI</v>
      </c>
      <c r="D124">
        <f>IF(AA124="","",VLOOKUP(C124,tnpl!$Z$1:$AA$11,2,TRUE))</f>
        <v>4</v>
      </c>
      <c r="E124" t="s">
        <v>3211</v>
      </c>
      <c r="F124" t="str">
        <f t="shared" si="53"/>
        <v>赤</v>
      </c>
      <c r="G124">
        <f>IF(AB124="","",VLOOKUP(F124,tnpl!$X$1:$Y$16,2,TRUE))</f>
        <v>4</v>
      </c>
      <c r="H124" t="s">
        <v>3211</v>
      </c>
      <c r="I124" t="str">
        <f t="shared" si="54"/>
        <v>サポート</v>
      </c>
      <c r="J124" t="s">
        <v>3211</v>
      </c>
      <c r="K124">
        <f t="shared" si="55"/>
        <v>0</v>
      </c>
      <c r="L124">
        <f t="shared" si="56"/>
        <v>0</v>
      </c>
      <c r="M124" t="str">
        <f t="shared" si="57"/>
        <v/>
      </c>
      <c r="N124" t="s">
        <v>3267</v>
      </c>
      <c r="O124" t="str">
        <f t="shared" si="60"/>
        <v>コモン</v>
      </c>
      <c r="R124" t="s">
        <v>3267</v>
      </c>
      <c r="S124" t="s">
        <v>4854</v>
      </c>
      <c r="T124" t="str">
        <f t="shared" si="58"/>
        <v>突沸の器</v>
      </c>
      <c r="W124" t="s">
        <v>4855</v>
      </c>
      <c r="X124" t="s">
        <v>3267</v>
      </c>
      <c r="Z124" s="3">
        <v>656</v>
      </c>
      <c r="AA124" s="2" t="s">
        <v>3528</v>
      </c>
      <c r="AB124" s="1" t="s">
        <v>1575</v>
      </c>
      <c r="AC124" s="1" t="s">
        <v>1771</v>
      </c>
      <c r="AD124" s="1">
        <v>3</v>
      </c>
      <c r="AE124" s="1" t="s">
        <v>1241</v>
      </c>
      <c r="AF124" s="1" t="s">
        <v>1240</v>
      </c>
      <c r="AG124" s="1" t="s">
        <v>297</v>
      </c>
      <c r="AH124" s="1"/>
      <c r="AI124" s="1"/>
      <c r="AJ124" s="1"/>
      <c r="AK124" s="1" t="s">
        <v>3713</v>
      </c>
      <c r="AL124" s="1"/>
      <c r="AM124" s="1"/>
      <c r="AN124" s="1">
        <v>1</v>
      </c>
      <c r="AO124" s="1"/>
      <c r="AP124" s="1"/>
      <c r="AQ124" s="1" t="s">
        <v>3713</v>
      </c>
    </row>
    <row r="125" spans="1:43" x14ac:dyDescent="0.15">
      <c r="A125" t="str">
        <f t="shared" si="51"/>
        <v>|SOI|赤|呪文||アンコモン|《[[稲妻の斧]]》|</v>
      </c>
      <c r="B125" t="s">
        <v>3211</v>
      </c>
      <c r="C125" t="str">
        <f t="shared" si="52"/>
        <v>SOI</v>
      </c>
      <c r="D125">
        <f>IF(AA125="","",VLOOKUP(C125,tnpl!$Z$1:$AA$11,2,TRUE))</f>
        <v>4</v>
      </c>
      <c r="E125" t="s">
        <v>3211</v>
      </c>
      <c r="F125" t="str">
        <f t="shared" si="53"/>
        <v>赤</v>
      </c>
      <c r="G125">
        <f>IF(AB125="","",VLOOKUP(F125,tnpl!$X$1:$Y$16,2,TRUE))</f>
        <v>4</v>
      </c>
      <c r="H125" t="s">
        <v>3211</v>
      </c>
      <c r="I125" t="str">
        <f t="shared" si="54"/>
        <v>呪文</v>
      </c>
      <c r="J125" t="s">
        <v>3211</v>
      </c>
      <c r="K125">
        <f t="shared" si="55"/>
        <v>0</v>
      </c>
      <c r="L125">
        <f t="shared" si="56"/>
        <v>0</v>
      </c>
      <c r="M125" t="str">
        <f t="shared" si="57"/>
        <v/>
      </c>
      <c r="N125" t="s">
        <v>3267</v>
      </c>
      <c r="O125" t="str">
        <f t="shared" si="60"/>
        <v>アンコモン</v>
      </c>
      <c r="R125" t="s">
        <v>3267</v>
      </c>
      <c r="S125" t="s">
        <v>4854</v>
      </c>
      <c r="T125" t="str">
        <f t="shared" si="58"/>
        <v>稲妻の斧</v>
      </c>
      <c r="W125" t="s">
        <v>4855</v>
      </c>
      <c r="X125" t="s">
        <v>3267</v>
      </c>
      <c r="Z125" s="3">
        <v>666</v>
      </c>
      <c r="AA125" s="2" t="s">
        <v>3528</v>
      </c>
      <c r="AB125" s="1" t="s">
        <v>1575</v>
      </c>
      <c r="AC125" s="1" t="s">
        <v>1473</v>
      </c>
      <c r="AD125" s="1">
        <v>3</v>
      </c>
      <c r="AE125" s="1" t="s">
        <v>1227</v>
      </c>
      <c r="AF125" s="1" t="s">
        <v>1226</v>
      </c>
      <c r="AG125" s="1" t="s">
        <v>1475</v>
      </c>
      <c r="AH125" s="1"/>
      <c r="AI125" s="1"/>
      <c r="AJ125" s="1"/>
      <c r="AK125" s="1" t="s">
        <v>3727</v>
      </c>
      <c r="AL125" s="1"/>
      <c r="AM125" s="1"/>
      <c r="AN125" s="1"/>
      <c r="AO125" s="1"/>
      <c r="AP125" s="1"/>
      <c r="AQ125" s="1" t="s">
        <v>3727</v>
      </c>
    </row>
    <row r="126" spans="1:43" x14ac:dyDescent="0.15">
      <c r="A126" t="str">
        <f t="shared" si="51"/>
        <v>|SOI|緑|サポート||アンコモン|《[[吠え群れの復活]]》|</v>
      </c>
      <c r="B126" t="s">
        <v>3211</v>
      </c>
      <c r="C126" t="str">
        <f t="shared" si="52"/>
        <v>SOI</v>
      </c>
      <c r="D126">
        <f>IF(AA126="","",VLOOKUP(C126,tnpl!$Z$1:$AA$11,2,TRUE))</f>
        <v>4</v>
      </c>
      <c r="E126" t="s">
        <v>3211</v>
      </c>
      <c r="F126" t="str">
        <f t="shared" si="53"/>
        <v>緑</v>
      </c>
      <c r="G126">
        <f>IF(AB126="","",VLOOKUP(F126,tnpl!$X$1:$Y$16,2,TRUE))</f>
        <v>5</v>
      </c>
      <c r="H126" t="s">
        <v>3211</v>
      </c>
      <c r="I126" t="str">
        <f t="shared" si="54"/>
        <v>サポート</v>
      </c>
      <c r="J126" t="s">
        <v>3211</v>
      </c>
      <c r="K126">
        <f t="shared" si="55"/>
        <v>0</v>
      </c>
      <c r="L126">
        <f t="shared" si="56"/>
        <v>0</v>
      </c>
      <c r="M126" t="str">
        <f t="shared" si="57"/>
        <v/>
      </c>
      <c r="N126" t="s">
        <v>3267</v>
      </c>
      <c r="O126" t="str">
        <f t="shared" si="60"/>
        <v>アンコモン</v>
      </c>
      <c r="R126" t="s">
        <v>3267</v>
      </c>
      <c r="S126" t="s">
        <v>4854</v>
      </c>
      <c r="T126" t="str">
        <f t="shared" si="58"/>
        <v>吠え群れの復活</v>
      </c>
      <c r="W126" t="s">
        <v>4855</v>
      </c>
      <c r="X126" t="s">
        <v>3267</v>
      </c>
      <c r="Z126" s="3">
        <v>704</v>
      </c>
      <c r="AA126" s="2" t="s">
        <v>3528</v>
      </c>
      <c r="AB126" s="1" t="s">
        <v>1540</v>
      </c>
      <c r="AC126" s="1" t="s">
        <v>1473</v>
      </c>
      <c r="AD126" s="1">
        <v>3</v>
      </c>
      <c r="AE126" s="1" t="s">
        <v>1163</v>
      </c>
      <c r="AF126" s="1" t="s">
        <v>1162</v>
      </c>
      <c r="AG126" s="1" t="s">
        <v>297</v>
      </c>
      <c r="AH126" s="1"/>
      <c r="AI126" s="1"/>
      <c r="AJ126" s="1"/>
      <c r="AK126" s="1" t="s">
        <v>3777</v>
      </c>
      <c r="AL126" s="1"/>
      <c r="AM126" s="1"/>
      <c r="AN126" s="1">
        <v>3</v>
      </c>
      <c r="AO126" s="1"/>
      <c r="AP126" s="1"/>
      <c r="AQ126" s="1" t="s">
        <v>3777</v>
      </c>
    </row>
    <row r="127" spans="1:43" x14ac:dyDescent="0.15">
      <c r="A127" t="str">
        <f t="shared" si="51"/>
        <v>|EMN|青|呪文||レア|《[[月への封印]]》|</v>
      </c>
      <c r="B127" t="s">
        <v>3211</v>
      </c>
      <c r="C127" t="str">
        <f t="shared" si="52"/>
        <v>EMN</v>
      </c>
      <c r="D127">
        <f>IF(AA127="","",VLOOKUP(C127,tnpl!$Z$1:$AA$11,2,TRUE))</f>
        <v>5</v>
      </c>
      <c r="E127" t="s">
        <v>3211</v>
      </c>
      <c r="F127" t="str">
        <f t="shared" si="53"/>
        <v>青</v>
      </c>
      <c r="G127">
        <f>IF(AB127="","",VLOOKUP(F127,tnpl!$X$1:$Y$16,2,TRUE))</f>
        <v>2</v>
      </c>
      <c r="H127" t="s">
        <v>3211</v>
      </c>
      <c r="I127" t="str">
        <f t="shared" si="54"/>
        <v>呪文</v>
      </c>
      <c r="J127" t="s">
        <v>3211</v>
      </c>
      <c r="K127">
        <f t="shared" si="55"/>
        <v>0</v>
      </c>
      <c r="L127">
        <f t="shared" si="56"/>
        <v>0</v>
      </c>
      <c r="M127" t="str">
        <f t="shared" si="57"/>
        <v/>
      </c>
      <c r="N127" t="s">
        <v>3267</v>
      </c>
      <c r="O127" t="str">
        <f t="shared" si="60"/>
        <v>レア</v>
      </c>
      <c r="R127" t="s">
        <v>3267</v>
      </c>
      <c r="S127" t="s">
        <v>4854</v>
      </c>
      <c r="T127" t="str">
        <f t="shared" si="58"/>
        <v>月への封印</v>
      </c>
      <c r="W127" t="s">
        <v>4855</v>
      </c>
      <c r="X127" t="s">
        <v>3267</v>
      </c>
      <c r="Z127" s="3">
        <v>776</v>
      </c>
      <c r="AA127" s="2" t="s">
        <v>3870</v>
      </c>
      <c r="AB127" s="1" t="s">
        <v>1631</v>
      </c>
      <c r="AC127" s="1" t="s">
        <v>1463</v>
      </c>
      <c r="AD127" s="1">
        <v>3</v>
      </c>
      <c r="AE127" s="1" t="s">
        <v>979</v>
      </c>
      <c r="AF127" s="1" t="s">
        <v>978</v>
      </c>
      <c r="AG127" s="1" t="s">
        <v>1475</v>
      </c>
      <c r="AH127" s="1"/>
      <c r="AI127" s="1"/>
      <c r="AJ127" s="1"/>
      <c r="AK127" s="1" t="s">
        <v>3920</v>
      </c>
      <c r="AL127" s="1"/>
      <c r="AM127" s="1"/>
      <c r="AN127" s="1"/>
      <c r="AO127" s="1"/>
      <c r="AP127" s="1"/>
      <c r="AQ127" s="1" t="s">
        <v>3920</v>
      </c>
    </row>
    <row r="128" spans="1:43" x14ac:dyDescent="0.15">
      <c r="A128" t="str">
        <f t="shared" si="51"/>
        <v>|EMN|黒|呪文||アンコモン|《[[エムラクールの囁き]]》|</v>
      </c>
      <c r="B128" t="s">
        <v>3211</v>
      </c>
      <c r="C128" t="str">
        <f t="shared" si="52"/>
        <v>EMN</v>
      </c>
      <c r="D128">
        <f>IF(AA128="","",VLOOKUP(C128,tnpl!$Z$1:$AA$11,2,TRUE))</f>
        <v>5</v>
      </c>
      <c r="E128" t="s">
        <v>3211</v>
      </c>
      <c r="F128" t="str">
        <f t="shared" si="53"/>
        <v>黒</v>
      </c>
      <c r="G128">
        <f>IF(AB128="","",VLOOKUP(F128,tnpl!$X$1:$Y$16,2,TRUE))</f>
        <v>3</v>
      </c>
      <c r="H128" t="s">
        <v>3211</v>
      </c>
      <c r="I128" t="str">
        <f t="shared" si="54"/>
        <v>呪文</v>
      </c>
      <c r="J128" t="s">
        <v>3211</v>
      </c>
      <c r="K128">
        <f t="shared" si="55"/>
        <v>0</v>
      </c>
      <c r="L128">
        <f t="shared" si="56"/>
        <v>0</v>
      </c>
      <c r="M128" t="str">
        <f t="shared" si="57"/>
        <v/>
      </c>
      <c r="N128" t="s">
        <v>3267</v>
      </c>
      <c r="O128" t="str">
        <f t="shared" si="60"/>
        <v>アンコモン</v>
      </c>
      <c r="R128" t="s">
        <v>3267</v>
      </c>
      <c r="S128" t="s">
        <v>4854</v>
      </c>
      <c r="T128" t="str">
        <f t="shared" si="58"/>
        <v>エムラクールの囁き</v>
      </c>
      <c r="W128" t="s">
        <v>4855</v>
      </c>
      <c r="X128" t="s">
        <v>3267</v>
      </c>
      <c r="Z128" s="3">
        <v>782</v>
      </c>
      <c r="AA128" s="2" t="s">
        <v>3870</v>
      </c>
      <c r="AB128" s="1" t="s">
        <v>1606</v>
      </c>
      <c r="AC128" s="1" t="s">
        <v>1473</v>
      </c>
      <c r="AD128" s="1">
        <v>3</v>
      </c>
      <c r="AE128" s="1" t="s">
        <v>969</v>
      </c>
      <c r="AF128" s="1" t="s">
        <v>968</v>
      </c>
      <c r="AG128" s="1" t="s">
        <v>1475</v>
      </c>
      <c r="AH128" s="1"/>
      <c r="AI128" s="1"/>
      <c r="AJ128" s="1"/>
      <c r="AK128" s="1" t="s">
        <v>3930</v>
      </c>
      <c r="AL128" s="1" t="s">
        <v>3931</v>
      </c>
      <c r="AM128" s="1"/>
      <c r="AN128" s="1"/>
      <c r="AO128" s="1"/>
      <c r="AP128" s="1"/>
      <c r="AQ128" s="1" t="s">
        <v>3932</v>
      </c>
    </row>
    <row r="129" spans="1:46" x14ac:dyDescent="0.15">
      <c r="A129" t="str">
        <f t="shared" si="51"/>
        <v>|EMN|赤|クリーチャー|6/1|レア|《[[性急な悪魔]]》|</v>
      </c>
      <c r="B129" t="s">
        <v>3211</v>
      </c>
      <c r="C129" t="str">
        <f t="shared" si="52"/>
        <v>EMN</v>
      </c>
      <c r="D129">
        <f>IF(AA129="","",VLOOKUP(C129,tnpl!$Z$1:$AA$11,2,TRUE))</f>
        <v>5</v>
      </c>
      <c r="E129" t="s">
        <v>3211</v>
      </c>
      <c r="F129" t="str">
        <f t="shared" si="53"/>
        <v>赤</v>
      </c>
      <c r="G129">
        <f>IF(AB129="","",VLOOKUP(F129,tnpl!$X$1:$Y$16,2,TRUE))</f>
        <v>4</v>
      </c>
      <c r="H129" t="s">
        <v>3211</v>
      </c>
      <c r="I129" t="str">
        <f t="shared" si="54"/>
        <v>クリーチャー</v>
      </c>
      <c r="J129" t="s">
        <v>3211</v>
      </c>
      <c r="K129">
        <f t="shared" si="55"/>
        <v>6</v>
      </c>
      <c r="L129">
        <f t="shared" si="56"/>
        <v>1</v>
      </c>
      <c r="M129" t="str">
        <f t="shared" si="57"/>
        <v>6/1</v>
      </c>
      <c r="N129" t="s">
        <v>3267</v>
      </c>
      <c r="O129" t="str">
        <f t="shared" si="60"/>
        <v>レア</v>
      </c>
      <c r="R129" t="s">
        <v>3267</v>
      </c>
      <c r="S129" t="s">
        <v>4854</v>
      </c>
      <c r="T129" t="str">
        <f t="shared" si="58"/>
        <v>性急な悪魔</v>
      </c>
      <c r="W129" t="s">
        <v>4855</v>
      </c>
      <c r="X129" t="s">
        <v>3267</v>
      </c>
      <c r="Z129" s="3">
        <v>799</v>
      </c>
      <c r="AA129" s="2" t="s">
        <v>3870</v>
      </c>
      <c r="AB129" s="1" t="s">
        <v>1575</v>
      </c>
      <c r="AC129" s="1" t="s">
        <v>1463</v>
      </c>
      <c r="AD129" s="1">
        <v>3</v>
      </c>
      <c r="AE129" s="1" t="s">
        <v>941</v>
      </c>
      <c r="AF129" s="1" t="s">
        <v>940</v>
      </c>
      <c r="AG129" s="1" t="s">
        <v>349</v>
      </c>
      <c r="AH129" s="1" t="s">
        <v>3706</v>
      </c>
      <c r="AI129" s="1"/>
      <c r="AJ129" s="1"/>
      <c r="AK129" s="1" t="s">
        <v>3964</v>
      </c>
      <c r="AL129" s="1" t="s">
        <v>3965</v>
      </c>
      <c r="AM129" s="1" t="s">
        <v>3966</v>
      </c>
      <c r="AN129" s="1"/>
      <c r="AO129" s="1">
        <v>6</v>
      </c>
      <c r="AP129" s="1">
        <v>1</v>
      </c>
      <c r="AQ129" s="1" t="s">
        <v>3967</v>
      </c>
    </row>
    <row r="130" spans="1:46" x14ac:dyDescent="0.15">
      <c r="A130" t="str">
        <f t="shared" si="51"/>
        <v/>
      </c>
      <c r="V130" s="9"/>
      <c r="Y130" s="11"/>
      <c r="AC130" s="9"/>
      <c r="AD130" s="9"/>
      <c r="AE130" s="9"/>
      <c r="AF130" s="9"/>
      <c r="AG130" s="9"/>
      <c r="AH130" s="9"/>
      <c r="AI130" s="9"/>
      <c r="AJ130" s="9"/>
      <c r="AK130" s="9"/>
      <c r="AL130" s="9"/>
      <c r="AM130" s="9"/>
      <c r="AN130" s="9"/>
      <c r="AO130" s="9"/>
      <c r="AP130" s="9"/>
      <c r="AQ130" s="9"/>
      <c r="AR130" s="9"/>
      <c r="AS130" s="9"/>
      <c r="AT130" s="9"/>
    </row>
    <row r="131" spans="1:46" x14ac:dyDescent="0.15">
      <c r="A131" t="str">
        <f t="shared" si="51"/>
        <v>**カラデシュブロック</v>
      </c>
      <c r="B131" t="s">
        <v>4863</v>
      </c>
      <c r="Y131" s="11"/>
    </row>
    <row r="132" spans="1:46" x14ac:dyDescent="0.15">
      <c r="A132" t="str">
        <f>B132&amp;C132&amp;E132&amp;F132&amp;H132&amp;I132&amp;J132&amp;M132&amp;N132&amp;O132&amp;P132&amp;Q132&amp;R132&amp;S132&amp;T132&amp;U132&amp;V132&amp;W132&amp;X132&amp;Y132</f>
        <v>|LEFT:50|LEFT:50|LEFT:120|LEFT:50|LEFT:120|LEFT:500|c</v>
      </c>
      <c r="B132" t="s">
        <v>3211</v>
      </c>
      <c r="C132" t="s">
        <v>3204</v>
      </c>
      <c r="E132" t="s">
        <v>3211</v>
      </c>
      <c r="F132" t="s">
        <v>3204</v>
      </c>
      <c r="H132" t="s">
        <v>3211</v>
      </c>
      <c r="I132" t="s">
        <v>5157</v>
      </c>
      <c r="J132" t="s">
        <v>3211</v>
      </c>
      <c r="M132" t="s">
        <v>3204</v>
      </c>
      <c r="N132" t="s">
        <v>3267</v>
      </c>
      <c r="O132" t="s">
        <v>5157</v>
      </c>
      <c r="R132" t="s">
        <v>3267</v>
      </c>
      <c r="T132" t="s">
        <v>3205</v>
      </c>
      <c r="X132" t="s">
        <v>3267</v>
      </c>
      <c r="Y132" t="s">
        <v>3206</v>
      </c>
    </row>
    <row r="133" spans="1:46" x14ac:dyDescent="0.15">
      <c r="A133" t="str">
        <f>B133&amp;C133&amp;E133&amp;F133&amp;H133&amp;I133&amp;J133&amp;M133&amp;N133&amp;O133&amp;P133&amp;Q133&amp;R133&amp;S133&amp;T133&amp;U133&amp;V133&amp;W133&amp;X133&amp;Y133</f>
        <v>|セット|色|カード種|P/T|レアリティ|カード名|</v>
      </c>
      <c r="B133" t="s">
        <v>3211</v>
      </c>
      <c r="C133" t="s">
        <v>3212</v>
      </c>
      <c r="E133" t="s">
        <v>3211</v>
      </c>
      <c r="F133" t="s">
        <v>3181</v>
      </c>
      <c r="H133" t="s">
        <v>3211</v>
      </c>
      <c r="I133" t="s">
        <v>4902</v>
      </c>
      <c r="J133" t="s">
        <v>3211</v>
      </c>
      <c r="K133" t="s">
        <v>3168</v>
      </c>
      <c r="L133" t="s">
        <v>3167</v>
      </c>
      <c r="M133" t="str">
        <f>K133&amp;"/"&amp;L133</f>
        <v>P/T</v>
      </c>
      <c r="N133" t="s">
        <v>3267</v>
      </c>
      <c r="O133" t="s">
        <v>5187</v>
      </c>
      <c r="R133" t="s">
        <v>3267</v>
      </c>
      <c r="T133" t="s">
        <v>3208</v>
      </c>
      <c r="X133" t="s">
        <v>3267</v>
      </c>
      <c r="Z133" s="18"/>
      <c r="AA133" s="18"/>
      <c r="AB133" s="18"/>
      <c r="AC133" s="18"/>
      <c r="AD133" s="18"/>
      <c r="AE133" s="18"/>
      <c r="AF133" s="18"/>
      <c r="AG133" s="18"/>
      <c r="AH133" s="18"/>
      <c r="AI133" s="18"/>
      <c r="AJ133" s="18"/>
      <c r="AK133" s="18"/>
      <c r="AL133" s="18"/>
      <c r="AM133" s="18"/>
      <c r="AN133" s="18"/>
      <c r="AO133" s="18"/>
      <c r="AP133" s="18"/>
      <c r="AQ133" s="18"/>
    </row>
    <row r="134" spans="1:46" x14ac:dyDescent="0.15">
      <c r="A134" t="str">
        <f t="shared" si="51"/>
        <v>|KLD|赤|呪文||コモン|《[[撃砕確約]]》|</v>
      </c>
      <c r="B134" t="s">
        <v>3211</v>
      </c>
      <c r="C134" t="str">
        <f t="shared" si="52"/>
        <v>KLD</v>
      </c>
      <c r="D134">
        <f>IF(AA134="","",VLOOKUP(C134,tnpl!$Z$1:$AA$11,2,TRUE))</f>
        <v>6</v>
      </c>
      <c r="E134" t="s">
        <v>3211</v>
      </c>
      <c r="F134" t="str">
        <f t="shared" si="53"/>
        <v>赤</v>
      </c>
      <c r="G134">
        <f>IF(AB134="","",VLOOKUP(F134,tnpl!$X$1:$Y$16,2,TRUE))</f>
        <v>4</v>
      </c>
      <c r="H134" t="s">
        <v>3211</v>
      </c>
      <c r="I134" t="str">
        <f t="shared" si="54"/>
        <v>呪文</v>
      </c>
      <c r="J134" t="s">
        <v>3211</v>
      </c>
      <c r="K134">
        <f t="shared" si="55"/>
        <v>0</v>
      </c>
      <c r="L134">
        <f t="shared" si="56"/>
        <v>0</v>
      </c>
      <c r="M134" t="str">
        <f t="shared" si="57"/>
        <v/>
      </c>
      <c r="N134" t="s">
        <v>3267</v>
      </c>
      <c r="O134" t="str">
        <f t="shared" ref="O134:O136" si="61">AC134</f>
        <v>コモン</v>
      </c>
      <c r="R134" t="s">
        <v>3267</v>
      </c>
      <c r="S134" t="s">
        <v>4854</v>
      </c>
      <c r="T134" t="str">
        <f t="shared" si="58"/>
        <v>撃砕確約</v>
      </c>
      <c r="W134" t="s">
        <v>4855</v>
      </c>
      <c r="X134" t="s">
        <v>3267</v>
      </c>
      <c r="Z134" s="3">
        <v>921</v>
      </c>
      <c r="AA134" s="2" t="s">
        <v>4035</v>
      </c>
      <c r="AB134" s="1" t="s">
        <v>1575</v>
      </c>
      <c r="AC134" s="1" t="s">
        <v>1771</v>
      </c>
      <c r="AD134" s="1">
        <v>3</v>
      </c>
      <c r="AE134" s="1" t="s">
        <v>695</v>
      </c>
      <c r="AF134" s="1" t="s">
        <v>694</v>
      </c>
      <c r="AG134" s="1" t="s">
        <v>1475</v>
      </c>
      <c r="AH134" s="1"/>
      <c r="AI134" s="1"/>
      <c r="AJ134" s="1"/>
      <c r="AK134" s="1" t="s">
        <v>4180</v>
      </c>
      <c r="AL134" s="1"/>
      <c r="AM134" s="1"/>
      <c r="AN134" s="1"/>
      <c r="AO134" s="1"/>
      <c r="AP134" s="1"/>
      <c r="AQ134" s="1" t="s">
        <v>4180</v>
      </c>
    </row>
    <row r="135" spans="1:46" x14ac:dyDescent="0.15">
      <c r="A135" t="str">
        <f t="shared" si="51"/>
        <v>|KLD|赤|呪文||アンコモン|《[[独創の火花]]》|</v>
      </c>
      <c r="B135" t="s">
        <v>3211</v>
      </c>
      <c r="C135" t="str">
        <f t="shared" si="52"/>
        <v>KLD</v>
      </c>
      <c r="D135">
        <f>IF(AA135="","",VLOOKUP(C135,tnpl!$Z$1:$AA$11,2,TRUE))</f>
        <v>6</v>
      </c>
      <c r="E135" t="s">
        <v>3211</v>
      </c>
      <c r="F135" t="str">
        <f t="shared" si="53"/>
        <v>赤</v>
      </c>
      <c r="G135">
        <f>IF(AB135="","",VLOOKUP(F135,tnpl!$X$1:$Y$16,2,TRUE))</f>
        <v>4</v>
      </c>
      <c r="H135" t="s">
        <v>3211</v>
      </c>
      <c r="I135" t="str">
        <f t="shared" si="54"/>
        <v>呪文</v>
      </c>
      <c r="J135" t="s">
        <v>3211</v>
      </c>
      <c r="K135">
        <f t="shared" si="55"/>
        <v>0</v>
      </c>
      <c r="L135">
        <f t="shared" si="56"/>
        <v>0</v>
      </c>
      <c r="M135" t="str">
        <f t="shared" si="57"/>
        <v/>
      </c>
      <c r="N135" t="s">
        <v>3267</v>
      </c>
      <c r="O135" t="str">
        <f t="shared" si="61"/>
        <v>アンコモン</v>
      </c>
      <c r="R135" t="s">
        <v>3267</v>
      </c>
      <c r="S135" t="s">
        <v>4854</v>
      </c>
      <c r="T135" t="str">
        <f t="shared" si="58"/>
        <v>独創の火花</v>
      </c>
      <c r="W135" t="s">
        <v>4855</v>
      </c>
      <c r="X135" t="s">
        <v>3267</v>
      </c>
      <c r="Z135" s="3">
        <v>932</v>
      </c>
      <c r="AA135" s="2" t="s">
        <v>4035</v>
      </c>
      <c r="AB135" s="1" t="s">
        <v>1575</v>
      </c>
      <c r="AC135" s="1" t="s">
        <v>1473</v>
      </c>
      <c r="AD135" s="1">
        <v>3</v>
      </c>
      <c r="AE135" s="1" t="s">
        <v>663</v>
      </c>
      <c r="AF135" s="1" t="s">
        <v>662</v>
      </c>
      <c r="AG135" s="1" t="s">
        <v>1475</v>
      </c>
      <c r="AH135" s="1"/>
      <c r="AI135" s="1"/>
      <c r="AJ135" s="1"/>
      <c r="AK135" s="1" t="s">
        <v>4193</v>
      </c>
      <c r="AL135" s="1"/>
      <c r="AM135" s="1"/>
      <c r="AN135" s="1"/>
      <c r="AO135" s="1"/>
      <c r="AP135" s="1"/>
      <c r="AQ135" s="1" t="s">
        <v>4193</v>
      </c>
    </row>
    <row r="136" spans="1:46" x14ac:dyDescent="0.15">
      <c r="A136" t="str">
        <f t="shared" si="51"/>
        <v>|KLD|無色|サポート||レア|《[[行き詰まりの罠]]》|</v>
      </c>
      <c r="B136" t="s">
        <v>3211</v>
      </c>
      <c r="C136" t="str">
        <f t="shared" si="52"/>
        <v>KLD</v>
      </c>
      <c r="D136">
        <f>IF(AA136="","",VLOOKUP(C136,tnpl!$Z$1:$AA$11,2,TRUE))</f>
        <v>6</v>
      </c>
      <c r="E136" t="s">
        <v>3211</v>
      </c>
      <c r="F136" t="str">
        <f t="shared" si="53"/>
        <v>無色</v>
      </c>
      <c r="G136">
        <f>IF(AB136="","",VLOOKUP(F136,tnpl!$X$1:$Y$16,2,TRUE))</f>
        <v>16</v>
      </c>
      <c r="H136" t="s">
        <v>3211</v>
      </c>
      <c r="I136" t="str">
        <f t="shared" si="54"/>
        <v>サポート</v>
      </c>
      <c r="J136" t="s">
        <v>3211</v>
      </c>
      <c r="K136">
        <f t="shared" si="55"/>
        <v>0</v>
      </c>
      <c r="L136">
        <f t="shared" si="56"/>
        <v>0</v>
      </c>
      <c r="M136" t="str">
        <f t="shared" si="57"/>
        <v/>
      </c>
      <c r="N136" t="s">
        <v>3267</v>
      </c>
      <c r="O136" t="str">
        <f t="shared" si="61"/>
        <v>レア</v>
      </c>
      <c r="R136" t="s">
        <v>3267</v>
      </c>
      <c r="S136" t="s">
        <v>4854</v>
      </c>
      <c r="T136" t="str">
        <f t="shared" si="58"/>
        <v>行き詰まりの罠</v>
      </c>
      <c r="W136" t="s">
        <v>4855</v>
      </c>
      <c r="X136" t="s">
        <v>3267</v>
      </c>
      <c r="Z136" s="3">
        <v>1014</v>
      </c>
      <c r="AA136" s="2" t="s">
        <v>4035</v>
      </c>
      <c r="AB136" s="1" t="s">
        <v>301</v>
      </c>
      <c r="AC136" s="1" t="s">
        <v>1463</v>
      </c>
      <c r="AD136" s="1">
        <v>3</v>
      </c>
      <c r="AE136" s="1" t="s">
        <v>507</v>
      </c>
      <c r="AF136" s="1" t="s">
        <v>506</v>
      </c>
      <c r="AG136" s="1" t="s">
        <v>297</v>
      </c>
      <c r="AH136" s="1"/>
      <c r="AI136" s="1"/>
      <c r="AJ136" s="1"/>
      <c r="AK136" s="1" t="s">
        <v>4320</v>
      </c>
      <c r="AL136" s="1" t="s">
        <v>4321</v>
      </c>
      <c r="AM136" s="1"/>
      <c r="AN136" s="1">
        <v>3</v>
      </c>
      <c r="AO136" s="1"/>
      <c r="AP136" s="1"/>
      <c r="AQ136" s="1" t="s">
        <v>4322</v>
      </c>
    </row>
    <row r="137" spans="1:46" x14ac:dyDescent="0.15">
      <c r="Z137" s="9"/>
      <c r="AA137" s="9"/>
      <c r="AB137" s="9"/>
      <c r="AC137" s="9"/>
      <c r="AD137" s="9"/>
      <c r="AE137" s="9"/>
      <c r="AF137" s="9"/>
      <c r="AG137" s="9"/>
      <c r="AH137" s="9"/>
      <c r="AI137" s="9"/>
      <c r="AJ137" s="9"/>
      <c r="AK137" s="9"/>
      <c r="AL137" s="9"/>
      <c r="AM137" s="9"/>
      <c r="AN137" s="9"/>
      <c r="AO137" s="9"/>
      <c r="AP137" s="9"/>
      <c r="AQ137" s="9"/>
    </row>
    <row r="138" spans="1:46" x14ac:dyDescent="0.15">
      <c r="A138" t="str">
        <f t="shared" ref="A138" si="62">B138&amp;C138&amp;E138&amp;F138&amp;H138&amp;I138&amp;J138&amp;M138&amp;N138&amp;O138&amp;P138&amp;Q138&amp;R138&amp;S138&amp;T138&amp;U138&amp;V138&amp;W138&amp;X138&amp;Y138</f>
        <v>**アモンケットブロック</v>
      </c>
      <c r="B138" t="s">
        <v>4865</v>
      </c>
      <c r="Y138" s="11"/>
    </row>
    <row r="139" spans="1:46" x14ac:dyDescent="0.15">
      <c r="A139" t="str">
        <f>B139&amp;C139&amp;E139&amp;F139&amp;H139&amp;I139&amp;J139&amp;M139&amp;N139&amp;O139&amp;P139&amp;Q139&amp;R139&amp;S139&amp;T139&amp;U139&amp;V139&amp;W139&amp;X139&amp;Y139</f>
        <v>|LEFT:50|LEFT:50|LEFT:120|LEFT:50|LEFT:120|LEFT:500|c</v>
      </c>
      <c r="B139" t="s">
        <v>3211</v>
      </c>
      <c r="C139" t="s">
        <v>3204</v>
      </c>
      <c r="E139" t="s">
        <v>3211</v>
      </c>
      <c r="F139" t="s">
        <v>3204</v>
      </c>
      <c r="H139" t="s">
        <v>3211</v>
      </c>
      <c r="I139" t="s">
        <v>5157</v>
      </c>
      <c r="J139" t="s">
        <v>3211</v>
      </c>
      <c r="M139" t="s">
        <v>3204</v>
      </c>
      <c r="N139" t="s">
        <v>3267</v>
      </c>
      <c r="O139" t="s">
        <v>5157</v>
      </c>
      <c r="R139" t="s">
        <v>3267</v>
      </c>
      <c r="T139" t="s">
        <v>3205</v>
      </c>
      <c r="X139" t="s">
        <v>3267</v>
      </c>
      <c r="Y139" t="s">
        <v>3206</v>
      </c>
    </row>
    <row r="140" spans="1:46" x14ac:dyDescent="0.15">
      <c r="A140" t="str">
        <f>B140&amp;C140&amp;E140&amp;F140&amp;H140&amp;I140&amp;J140&amp;M140&amp;N140&amp;O140&amp;P140&amp;Q140&amp;R140&amp;S140&amp;T140&amp;U140&amp;V140&amp;W140&amp;X140&amp;Y140</f>
        <v>|セット|色|カード種|P/T|レアリティ|カード名|</v>
      </c>
      <c r="B140" t="s">
        <v>3211</v>
      </c>
      <c r="C140" t="s">
        <v>3212</v>
      </c>
      <c r="E140" t="s">
        <v>3211</v>
      </c>
      <c r="F140" t="s">
        <v>3181</v>
      </c>
      <c r="H140" t="s">
        <v>3211</v>
      </c>
      <c r="I140" t="s">
        <v>4902</v>
      </c>
      <c r="J140" t="s">
        <v>3211</v>
      </c>
      <c r="K140" t="s">
        <v>3168</v>
      </c>
      <c r="L140" t="s">
        <v>3167</v>
      </c>
      <c r="M140" t="str">
        <f>K140&amp;"/"&amp;L140</f>
        <v>P/T</v>
      </c>
      <c r="N140" t="s">
        <v>3267</v>
      </c>
      <c r="O140" t="s">
        <v>5187</v>
      </c>
      <c r="R140" t="s">
        <v>3267</v>
      </c>
      <c r="T140" t="s">
        <v>3208</v>
      </c>
      <c r="X140" t="s">
        <v>3267</v>
      </c>
      <c r="Z140" s="18"/>
      <c r="AA140" s="18"/>
      <c r="AB140" s="18"/>
      <c r="AC140" s="18"/>
      <c r="AD140" s="18"/>
      <c r="AE140" s="18"/>
      <c r="AF140" s="18"/>
      <c r="AG140" s="18"/>
      <c r="AH140" s="18"/>
      <c r="AI140" s="18"/>
      <c r="AJ140" s="18"/>
      <c r="AK140" s="18"/>
      <c r="AL140" s="18"/>
      <c r="AM140" s="18"/>
      <c r="AN140" s="18"/>
      <c r="AO140" s="18"/>
      <c r="AP140" s="18"/>
      <c r="AQ140" s="18"/>
    </row>
    <row r="141" spans="1:46" x14ac:dyDescent="0.15">
      <c r="A141" t="str">
        <f t="shared" si="51"/>
        <v>|AKH|赤|呪文||コモン|《[[凶暴な力]]》|</v>
      </c>
      <c r="B141" t="s">
        <v>3211</v>
      </c>
      <c r="C141" t="str">
        <f t="shared" si="52"/>
        <v>AKH</v>
      </c>
      <c r="D141">
        <f>IF(AA141="","",VLOOKUP(C141,tnpl!$Z$1:$AA$11,2,TRUE))</f>
        <v>10</v>
      </c>
      <c r="E141" t="s">
        <v>3211</v>
      </c>
      <c r="F141" t="str">
        <f t="shared" si="53"/>
        <v>赤</v>
      </c>
      <c r="G141">
        <f>IF(AB141="","",VLOOKUP(F141,tnpl!$X$1:$Y$16,2,TRUE))</f>
        <v>4</v>
      </c>
      <c r="H141" t="s">
        <v>3211</v>
      </c>
      <c r="I141" t="str">
        <f t="shared" si="54"/>
        <v>呪文</v>
      </c>
      <c r="J141" t="s">
        <v>3211</v>
      </c>
      <c r="K141">
        <f t="shared" si="55"/>
        <v>0</v>
      </c>
      <c r="L141">
        <f t="shared" si="56"/>
        <v>0</v>
      </c>
      <c r="M141" t="str">
        <f t="shared" si="57"/>
        <v/>
      </c>
      <c r="N141" t="s">
        <v>3267</v>
      </c>
      <c r="O141" t="str">
        <f t="shared" ref="O141" si="63">AC141</f>
        <v>コモン</v>
      </c>
      <c r="R141" t="s">
        <v>3267</v>
      </c>
      <c r="S141" t="s">
        <v>4854</v>
      </c>
      <c r="T141" t="str">
        <f t="shared" si="58"/>
        <v>凶暴な力</v>
      </c>
      <c r="W141" t="s">
        <v>4855</v>
      </c>
      <c r="X141" t="s">
        <v>3267</v>
      </c>
      <c r="Z141" s="3">
        <v>1183</v>
      </c>
      <c r="AA141" s="2" t="s">
        <v>4450</v>
      </c>
      <c r="AB141" s="1" t="s">
        <v>1575</v>
      </c>
      <c r="AC141" s="1" t="s">
        <v>1771</v>
      </c>
      <c r="AD141" s="1">
        <v>3</v>
      </c>
      <c r="AE141" s="1" t="s">
        <v>137</v>
      </c>
      <c r="AF141" s="1" t="s">
        <v>136</v>
      </c>
      <c r="AG141" s="1" t="s">
        <v>1475</v>
      </c>
      <c r="AH141" s="1"/>
      <c r="AI141" s="1"/>
      <c r="AJ141" s="1"/>
      <c r="AK141" s="1" t="s">
        <v>4609</v>
      </c>
      <c r="AL141" s="1"/>
      <c r="AM141" s="1"/>
      <c r="AN141" s="1"/>
      <c r="AO141" s="1"/>
      <c r="AP141" s="1"/>
      <c r="AQ141" s="1" t="s">
        <v>4609</v>
      </c>
    </row>
    <row r="145" spans="1:46" x14ac:dyDescent="0.15">
      <c r="A145" t="str">
        <f>B145&amp;C145&amp;E145&amp;F145&amp;H145&amp;I145&amp;J145&amp;M145&amp;N145&amp;O145&amp;P145&amp;Q145&amp;R145&amp;S145&amp;T145&amp;V145&amp;W145&amp;X145&amp;Y145</f>
        <v>*4マナカード一覧</v>
      </c>
      <c r="B145" t="s">
        <v>3229</v>
      </c>
      <c r="C145">
        <v>4</v>
      </c>
      <c r="E145" t="s">
        <v>5183</v>
      </c>
      <c r="F145" t="s">
        <v>3228</v>
      </c>
    </row>
    <row r="146" spans="1:46" x14ac:dyDescent="0.15">
      <c r="A146" t="str">
        <f>B146&amp;C146&amp;E146&amp;F146&amp;H146&amp;I146&amp;J146&amp;M146&amp;N146&amp;O146&amp;P146&amp;Q146&amp;R146&amp;S146&amp;T146&amp;V146&amp;W146&amp;X146&amp;Y146</f>
        <v/>
      </c>
    </row>
    <row r="147" spans="1:46" x14ac:dyDescent="0.15">
      <c r="A147" t="str">
        <f>B147&amp;C147&amp;E147&amp;F147&amp;H147&amp;I147&amp;J147&amp;M147&amp;N147&amp;O147&amp;P147&amp;Q147&amp;R147&amp;S147&amp;T147&amp;V147&amp;W147&amp;X147&amp;Y147</f>
        <v>**マジック:オリジン</v>
      </c>
      <c r="B147" t="s">
        <v>4856</v>
      </c>
      <c r="C147" t="s">
        <v>4860</v>
      </c>
      <c r="Z147" s="11"/>
    </row>
    <row r="148" spans="1:46" x14ac:dyDescent="0.15">
      <c r="A148" t="str">
        <f>B148&amp;C148&amp;E148&amp;F148&amp;H148&amp;I148&amp;J148&amp;M148&amp;N148&amp;O148&amp;P148&amp;Q148&amp;R148&amp;S148&amp;T148&amp;U148&amp;V148&amp;W148&amp;X148&amp;Y148</f>
        <v>|LEFT:50|LEFT:50|LEFT:120|LEFT:50|LEFT:120|LEFT:500|c</v>
      </c>
      <c r="B148" t="s">
        <v>3211</v>
      </c>
      <c r="C148" t="s">
        <v>3204</v>
      </c>
      <c r="E148" t="s">
        <v>3211</v>
      </c>
      <c r="F148" t="s">
        <v>3204</v>
      </c>
      <c r="H148" t="s">
        <v>3211</v>
      </c>
      <c r="I148" t="s">
        <v>5157</v>
      </c>
      <c r="J148" t="s">
        <v>3211</v>
      </c>
      <c r="M148" t="s">
        <v>3204</v>
      </c>
      <c r="N148" t="s">
        <v>3267</v>
      </c>
      <c r="O148" t="s">
        <v>5157</v>
      </c>
      <c r="R148" t="s">
        <v>3267</v>
      </c>
      <c r="T148" t="s">
        <v>3205</v>
      </c>
      <c r="X148" t="s">
        <v>3267</v>
      </c>
      <c r="Y148" t="s">
        <v>3206</v>
      </c>
    </row>
    <row r="149" spans="1:46" x14ac:dyDescent="0.15">
      <c r="A149" t="str">
        <f>B149&amp;C149&amp;E149&amp;F149&amp;H149&amp;I149&amp;J149&amp;M149&amp;N149&amp;O149&amp;P149&amp;Q149&amp;R149&amp;S149&amp;T149&amp;U149&amp;V149&amp;W149&amp;X149&amp;Y149</f>
        <v>|セット|色|カード種|P/T|レアリティ|カード名|</v>
      </c>
      <c r="B149" t="s">
        <v>3211</v>
      </c>
      <c r="C149" t="s">
        <v>3212</v>
      </c>
      <c r="E149" t="s">
        <v>3211</v>
      </c>
      <c r="F149" t="s">
        <v>3181</v>
      </c>
      <c r="H149" t="s">
        <v>3211</v>
      </c>
      <c r="I149" t="s">
        <v>4902</v>
      </c>
      <c r="J149" t="s">
        <v>3211</v>
      </c>
      <c r="K149" t="s">
        <v>3168</v>
      </c>
      <c r="L149" t="s">
        <v>3167</v>
      </c>
      <c r="M149" t="str">
        <f>K149&amp;"/"&amp;L149</f>
        <v>P/T</v>
      </c>
      <c r="N149" t="s">
        <v>3267</v>
      </c>
      <c r="O149" t="s">
        <v>5187</v>
      </c>
      <c r="R149" t="s">
        <v>3267</v>
      </c>
      <c r="T149" t="s">
        <v>3208</v>
      </c>
      <c r="X149" t="s">
        <v>3267</v>
      </c>
      <c r="Z149" s="18"/>
      <c r="AA149" s="18"/>
      <c r="AB149" s="18"/>
      <c r="AC149" s="18"/>
      <c r="AD149" s="18"/>
      <c r="AE149" s="18"/>
      <c r="AF149" s="18"/>
      <c r="AG149" s="18"/>
      <c r="AH149" s="18"/>
      <c r="AI149" s="18"/>
      <c r="AJ149" s="18"/>
      <c r="AK149" s="18"/>
      <c r="AL149" s="18"/>
      <c r="AM149" s="18"/>
      <c r="AN149" s="18"/>
      <c r="AO149" s="18"/>
      <c r="AP149" s="18"/>
      <c r="AQ149" s="18"/>
    </row>
    <row r="150" spans="1:46" x14ac:dyDescent="0.15">
      <c r="A150" t="str">
        <f>B150&amp;C150&amp;E150&amp;F150&amp;H150&amp;I150&amp;J150&amp;M150&amp;N150&amp;O150&amp;P150&amp;Q150&amp;R150&amp;S150&amp;T150&amp;U150&amp;V150&amp;W150&amp;X150&amp;Y150</f>
        <v>|ORI|白|クリーチャー|1/1|コモン|《[[悟った苦行者]]》|</v>
      </c>
      <c r="B150" t="s">
        <v>3211</v>
      </c>
      <c r="C150" t="str">
        <f t="shared" ref="C150:C204" si="64">AA150</f>
        <v>ORI</v>
      </c>
      <c r="D150">
        <f>IF(AA150="","",VLOOKUP(C150,tnpl!$Z$1:$AA$11,2,TRUE))</f>
        <v>1</v>
      </c>
      <c r="E150" t="s">
        <v>3211</v>
      </c>
      <c r="F150" t="str">
        <f t="shared" ref="F150:F204" si="65">AB150</f>
        <v>白</v>
      </c>
      <c r="G150">
        <f>IF(AB150="","",VLOOKUP(F150,tnpl!$X$1:$Y$16,2,TRUE))</f>
        <v>1</v>
      </c>
      <c r="H150" t="s">
        <v>3211</v>
      </c>
      <c r="I150" t="str">
        <f>AG150</f>
        <v>クリーチャー</v>
      </c>
      <c r="J150" t="s">
        <v>3211</v>
      </c>
      <c r="K150">
        <f t="shared" ref="K150:K204" si="66">AO150</f>
        <v>1</v>
      </c>
      <c r="L150">
        <f t="shared" ref="L150:L204" si="67">AP150</f>
        <v>1</v>
      </c>
      <c r="M150" t="str">
        <f>IF(AG150="クリーチャー",K150&amp;"/"&amp;L150,"")</f>
        <v>1/1</v>
      </c>
      <c r="N150" t="s">
        <v>3267</v>
      </c>
      <c r="O150" t="str">
        <f t="shared" ref="O150:O158" si="68">AC150</f>
        <v>コモン</v>
      </c>
      <c r="R150" t="s">
        <v>3267</v>
      </c>
      <c r="S150" t="s">
        <v>4854</v>
      </c>
      <c r="T150" t="str">
        <f t="shared" ref="T150:T204" si="69">AE150</f>
        <v>悟った苦行者</v>
      </c>
      <c r="W150" t="s">
        <v>4855</v>
      </c>
      <c r="X150" t="s">
        <v>3267</v>
      </c>
      <c r="Y150" s="9"/>
      <c r="Z150" s="3">
        <v>5</v>
      </c>
      <c r="AA150" s="2" t="s">
        <v>3271</v>
      </c>
      <c r="AB150" s="1" t="s">
        <v>1653</v>
      </c>
      <c r="AC150" s="1" t="s">
        <v>1771</v>
      </c>
      <c r="AD150" s="1">
        <v>4</v>
      </c>
      <c r="AE150" s="1" t="s">
        <v>3153</v>
      </c>
      <c r="AF150" s="1" t="s">
        <v>3152</v>
      </c>
      <c r="AG150" s="1" t="s">
        <v>349</v>
      </c>
      <c r="AH150" s="1" t="s">
        <v>1917</v>
      </c>
      <c r="AI150" s="1" t="s">
        <v>2667</v>
      </c>
      <c r="AJ150" s="1"/>
      <c r="AK150" s="1" t="s">
        <v>3151</v>
      </c>
      <c r="AL150" s="1"/>
      <c r="AM150" s="1"/>
      <c r="AN150" s="1"/>
      <c r="AO150" s="1">
        <v>1</v>
      </c>
      <c r="AP150" s="1">
        <v>1</v>
      </c>
      <c r="AQ150" s="1" t="s">
        <v>3151</v>
      </c>
    </row>
    <row r="151" spans="1:46" x14ac:dyDescent="0.15">
      <c r="A151" t="str">
        <f t="shared" ref="A151:A204" si="70">B151&amp;C151&amp;E151&amp;F151&amp;H151&amp;I151&amp;J151&amp;M151&amp;N151&amp;O151&amp;P151&amp;Q151&amp;R151&amp;S151&amp;T151&amp;U151&amp;V151&amp;W151&amp;X151&amp;Y151</f>
        <v>|ORI|青|呪文||コモン|《[[分散]]》|</v>
      </c>
      <c r="B151" t="s">
        <v>3211</v>
      </c>
      <c r="C151" t="str">
        <f t="shared" si="64"/>
        <v>ORI</v>
      </c>
      <c r="D151">
        <f>IF(AA151="","",VLOOKUP(C151,tnpl!$Z$1:$AA$11,2,TRUE))</f>
        <v>1</v>
      </c>
      <c r="E151" t="s">
        <v>3211</v>
      </c>
      <c r="F151" t="str">
        <f t="shared" si="65"/>
        <v>青</v>
      </c>
      <c r="G151">
        <f>IF(AB151="","",VLOOKUP(F151,tnpl!$X$1:$Y$16,2,TRUE))</f>
        <v>2</v>
      </c>
      <c r="H151" t="s">
        <v>3211</v>
      </c>
      <c r="I151" t="str">
        <f t="shared" ref="I151:I204" si="71">AG151</f>
        <v>呪文</v>
      </c>
      <c r="J151" t="s">
        <v>3211</v>
      </c>
      <c r="K151">
        <f t="shared" si="66"/>
        <v>0</v>
      </c>
      <c r="L151">
        <f t="shared" si="67"/>
        <v>0</v>
      </c>
      <c r="M151" t="str">
        <f t="shared" ref="M151:M204" si="72">IF(AG151="クリーチャー",K151&amp;"/"&amp;L151,"")</f>
        <v/>
      </c>
      <c r="N151" t="s">
        <v>3267</v>
      </c>
      <c r="O151" t="str">
        <f t="shared" si="68"/>
        <v>コモン</v>
      </c>
      <c r="R151" t="s">
        <v>3267</v>
      </c>
      <c r="S151" t="s">
        <v>4854</v>
      </c>
      <c r="T151" t="str">
        <f t="shared" si="69"/>
        <v>分散</v>
      </c>
      <c r="W151" t="s">
        <v>4855</v>
      </c>
      <c r="X151" t="s">
        <v>3267</v>
      </c>
      <c r="Y151" s="9"/>
      <c r="Z151" s="3">
        <v>51</v>
      </c>
      <c r="AA151" s="2" t="s">
        <v>3271</v>
      </c>
      <c r="AB151" s="1" t="s">
        <v>1631</v>
      </c>
      <c r="AC151" s="1" t="s">
        <v>1771</v>
      </c>
      <c r="AD151" s="1">
        <v>4</v>
      </c>
      <c r="AE151" s="1" t="s">
        <v>3011</v>
      </c>
      <c r="AF151" s="1" t="s">
        <v>3010</v>
      </c>
      <c r="AG151" s="1" t="s">
        <v>1475</v>
      </c>
      <c r="AH151" s="1"/>
      <c r="AI151" s="1"/>
      <c r="AJ151" s="1"/>
      <c r="AK151" s="1" t="s">
        <v>3009</v>
      </c>
      <c r="AL151" s="1"/>
      <c r="AM151" s="1"/>
      <c r="AN151" s="1"/>
      <c r="AO151" s="1"/>
      <c r="AP151" s="1"/>
      <c r="AQ151" s="1" t="s">
        <v>3009</v>
      </c>
    </row>
    <row r="152" spans="1:46" x14ac:dyDescent="0.15">
      <c r="A152" t="str">
        <f t="shared" si="70"/>
        <v>|ORI|青|呪文||アンコモン|《[[意思の激突]]》|</v>
      </c>
      <c r="B152" t="s">
        <v>3211</v>
      </c>
      <c r="C152" t="str">
        <f t="shared" si="64"/>
        <v>ORI</v>
      </c>
      <c r="D152">
        <f>IF(AA152="","",VLOOKUP(C152,tnpl!$Z$1:$AA$11,2,TRUE))</f>
        <v>1</v>
      </c>
      <c r="E152" t="s">
        <v>3211</v>
      </c>
      <c r="F152" t="str">
        <f t="shared" si="65"/>
        <v>青</v>
      </c>
      <c r="G152">
        <f>IF(AB152="","",VLOOKUP(F152,tnpl!$X$1:$Y$16,2,TRUE))</f>
        <v>2</v>
      </c>
      <c r="H152" t="s">
        <v>3211</v>
      </c>
      <c r="I152" t="str">
        <f t="shared" si="71"/>
        <v>呪文</v>
      </c>
      <c r="J152" t="s">
        <v>3211</v>
      </c>
      <c r="K152">
        <f t="shared" si="66"/>
        <v>0</v>
      </c>
      <c r="L152">
        <f t="shared" si="67"/>
        <v>0</v>
      </c>
      <c r="M152" t="str">
        <f t="shared" si="72"/>
        <v/>
      </c>
      <c r="N152" t="s">
        <v>3267</v>
      </c>
      <c r="O152" t="str">
        <f t="shared" si="68"/>
        <v>アンコモン</v>
      </c>
      <c r="R152" t="s">
        <v>3267</v>
      </c>
      <c r="S152" t="s">
        <v>4854</v>
      </c>
      <c r="T152" t="str">
        <f t="shared" si="69"/>
        <v>意思の激突</v>
      </c>
      <c r="W152" t="s">
        <v>4855</v>
      </c>
      <c r="X152" t="s">
        <v>3267</v>
      </c>
      <c r="Y152" s="9"/>
      <c r="Z152" s="3">
        <v>65</v>
      </c>
      <c r="AA152" s="2" t="s">
        <v>3271</v>
      </c>
      <c r="AB152" s="1" t="s">
        <v>1631</v>
      </c>
      <c r="AC152" s="1" t="s">
        <v>1473</v>
      </c>
      <c r="AD152" s="1">
        <v>4</v>
      </c>
      <c r="AE152" s="1" t="s">
        <v>2968</v>
      </c>
      <c r="AF152" s="1" t="s">
        <v>2967</v>
      </c>
      <c r="AG152" s="1" t="s">
        <v>1475</v>
      </c>
      <c r="AH152" s="1"/>
      <c r="AI152" s="1"/>
      <c r="AJ152" s="1"/>
      <c r="AK152" s="1" t="s">
        <v>2966</v>
      </c>
      <c r="AL152" s="1"/>
      <c r="AM152" s="1"/>
      <c r="AN152" s="1"/>
      <c r="AO152" s="1"/>
      <c r="AP152" s="1"/>
      <c r="AQ152" s="1" t="s">
        <v>2966</v>
      </c>
    </row>
    <row r="153" spans="1:46" x14ac:dyDescent="0.15">
      <c r="A153" t="str">
        <f t="shared" si="70"/>
        <v>|ORI|黒|呪文||コモン|《[[骨読み]]》|</v>
      </c>
      <c r="B153" t="s">
        <v>3211</v>
      </c>
      <c r="C153" t="str">
        <f t="shared" si="64"/>
        <v>ORI</v>
      </c>
      <c r="D153">
        <f>IF(AA153="","",VLOOKUP(C153,tnpl!$Z$1:$AA$11,2,TRUE))</f>
        <v>1</v>
      </c>
      <c r="E153" t="s">
        <v>3211</v>
      </c>
      <c r="F153" t="str">
        <f t="shared" si="65"/>
        <v>黒</v>
      </c>
      <c r="G153">
        <f>IF(AB153="","",VLOOKUP(F153,tnpl!$X$1:$Y$16,2,TRUE))</f>
        <v>3</v>
      </c>
      <c r="H153" t="s">
        <v>3211</v>
      </c>
      <c r="I153" t="str">
        <f t="shared" si="71"/>
        <v>呪文</v>
      </c>
      <c r="J153" t="s">
        <v>3211</v>
      </c>
      <c r="K153">
        <f t="shared" si="66"/>
        <v>0</v>
      </c>
      <c r="L153">
        <f t="shared" si="67"/>
        <v>0</v>
      </c>
      <c r="M153" t="str">
        <f t="shared" si="72"/>
        <v/>
      </c>
      <c r="N153" t="s">
        <v>3267</v>
      </c>
      <c r="O153" t="str">
        <f t="shared" si="68"/>
        <v>コモン</v>
      </c>
      <c r="R153" t="s">
        <v>3267</v>
      </c>
      <c r="S153" t="s">
        <v>4854</v>
      </c>
      <c r="T153" t="str">
        <f t="shared" si="69"/>
        <v>骨読み</v>
      </c>
      <c r="W153" t="s">
        <v>4855</v>
      </c>
      <c r="X153" t="s">
        <v>3267</v>
      </c>
      <c r="Y153" s="9"/>
      <c r="Z153" s="3">
        <v>93</v>
      </c>
      <c r="AA153" s="2" t="s">
        <v>3271</v>
      </c>
      <c r="AB153" s="1" t="s">
        <v>1606</v>
      </c>
      <c r="AC153" s="1" t="s">
        <v>1771</v>
      </c>
      <c r="AD153" s="1">
        <v>4</v>
      </c>
      <c r="AE153" s="1" t="s">
        <v>2888</v>
      </c>
      <c r="AF153" s="1" t="s">
        <v>2887</v>
      </c>
      <c r="AG153" s="1" t="s">
        <v>1475</v>
      </c>
      <c r="AH153" s="1"/>
      <c r="AI153" s="1"/>
      <c r="AJ153" s="1"/>
      <c r="AK153" s="1" t="s">
        <v>2258</v>
      </c>
      <c r="AL153" s="1" t="s">
        <v>3323</v>
      </c>
      <c r="AM153" s="1"/>
      <c r="AN153" s="1"/>
      <c r="AO153" s="1"/>
      <c r="AP153" s="1"/>
      <c r="AQ153" s="1" t="s">
        <v>2886</v>
      </c>
    </row>
    <row r="154" spans="1:46" x14ac:dyDescent="0.15">
      <c r="A154" t="str">
        <f t="shared" si="70"/>
        <v>|ORI|黒|呪文||コモン|《[[ツキノテブクロの浸潤]]》|</v>
      </c>
      <c r="B154" t="s">
        <v>3211</v>
      </c>
      <c r="C154" t="str">
        <f t="shared" si="64"/>
        <v>ORI</v>
      </c>
      <c r="D154">
        <f>IF(AA154="","",VLOOKUP(C154,tnpl!$Z$1:$AA$11,2,TRUE))</f>
        <v>1</v>
      </c>
      <c r="E154" t="s">
        <v>3211</v>
      </c>
      <c r="F154" t="str">
        <f t="shared" si="65"/>
        <v>黒</v>
      </c>
      <c r="G154">
        <f>IF(AB154="","",VLOOKUP(F154,tnpl!$X$1:$Y$16,2,TRUE))</f>
        <v>3</v>
      </c>
      <c r="H154" t="s">
        <v>3211</v>
      </c>
      <c r="I154" t="str">
        <f t="shared" si="71"/>
        <v>呪文</v>
      </c>
      <c r="J154" t="s">
        <v>3211</v>
      </c>
      <c r="K154">
        <f t="shared" si="66"/>
        <v>0</v>
      </c>
      <c r="L154">
        <f t="shared" si="67"/>
        <v>0</v>
      </c>
      <c r="M154" t="str">
        <f t="shared" si="72"/>
        <v/>
      </c>
      <c r="N154" t="s">
        <v>3267</v>
      </c>
      <c r="O154" t="str">
        <f t="shared" si="68"/>
        <v>コモン</v>
      </c>
      <c r="R154" t="s">
        <v>3267</v>
      </c>
      <c r="S154" t="s">
        <v>4854</v>
      </c>
      <c r="T154" t="str">
        <f t="shared" si="69"/>
        <v>ツキノテブクロの浸潤</v>
      </c>
      <c r="W154" t="s">
        <v>4855</v>
      </c>
      <c r="X154" t="s">
        <v>3267</v>
      </c>
      <c r="Y154" s="9"/>
      <c r="Z154" s="3">
        <v>95</v>
      </c>
      <c r="AA154" s="2" t="s">
        <v>3271</v>
      </c>
      <c r="AB154" s="1" t="s">
        <v>1606</v>
      </c>
      <c r="AC154" s="1" t="s">
        <v>1771</v>
      </c>
      <c r="AD154" s="1">
        <v>4</v>
      </c>
      <c r="AE154" s="1" t="s">
        <v>2882</v>
      </c>
      <c r="AF154" s="1" t="s">
        <v>2881</v>
      </c>
      <c r="AG154" s="1" t="s">
        <v>1475</v>
      </c>
      <c r="AH154" s="1"/>
      <c r="AI154" s="1"/>
      <c r="AJ154" s="1"/>
      <c r="AK154" s="1" t="s">
        <v>2880</v>
      </c>
      <c r="AL154" s="1"/>
      <c r="AM154" s="1"/>
      <c r="AN154" s="1"/>
      <c r="AO154" s="1"/>
      <c r="AP154" s="1"/>
      <c r="AQ154" s="1" t="s">
        <v>2880</v>
      </c>
    </row>
    <row r="155" spans="1:46" x14ac:dyDescent="0.15">
      <c r="A155" t="str">
        <f t="shared" si="70"/>
        <v>|ORI|赤|クリーチャー|2/1|コモン|《[[地底の斥候]]》|</v>
      </c>
      <c r="B155" t="s">
        <v>3211</v>
      </c>
      <c r="C155" t="str">
        <f t="shared" si="64"/>
        <v>ORI</v>
      </c>
      <c r="D155">
        <f>IF(AA155="","",VLOOKUP(C155,tnpl!$Z$1:$AA$11,2,TRUE))</f>
        <v>1</v>
      </c>
      <c r="E155" t="s">
        <v>3211</v>
      </c>
      <c r="F155" t="str">
        <f t="shared" si="65"/>
        <v>赤</v>
      </c>
      <c r="G155">
        <f>IF(AB155="","",VLOOKUP(F155,tnpl!$X$1:$Y$16,2,TRUE))</f>
        <v>4</v>
      </c>
      <c r="H155" t="s">
        <v>3211</v>
      </c>
      <c r="I155" t="str">
        <f t="shared" si="71"/>
        <v>クリーチャー</v>
      </c>
      <c r="J155" t="s">
        <v>3211</v>
      </c>
      <c r="K155">
        <f t="shared" si="66"/>
        <v>2</v>
      </c>
      <c r="L155">
        <f t="shared" si="67"/>
        <v>1</v>
      </c>
      <c r="M155" t="str">
        <f t="shared" si="72"/>
        <v>2/1</v>
      </c>
      <c r="N155" t="s">
        <v>3267</v>
      </c>
      <c r="O155" t="str">
        <f t="shared" si="68"/>
        <v>コモン</v>
      </c>
      <c r="R155" t="s">
        <v>3267</v>
      </c>
      <c r="S155" t="s">
        <v>4854</v>
      </c>
      <c r="T155" t="str">
        <f t="shared" si="69"/>
        <v>地底の斥候</v>
      </c>
      <c r="W155" t="s">
        <v>4855</v>
      </c>
      <c r="X155" t="s">
        <v>3267</v>
      </c>
      <c r="Y155" s="9"/>
      <c r="Z155" s="3">
        <v>130</v>
      </c>
      <c r="AA155" s="2" t="s">
        <v>3271</v>
      </c>
      <c r="AB155" s="1" t="s">
        <v>1575</v>
      </c>
      <c r="AC155" s="1" t="s">
        <v>1771</v>
      </c>
      <c r="AD155" s="1">
        <v>4</v>
      </c>
      <c r="AE155" s="1" t="s">
        <v>2783</v>
      </c>
      <c r="AF155" s="1" t="s">
        <v>2782</v>
      </c>
      <c r="AG155" s="1" t="s">
        <v>349</v>
      </c>
      <c r="AH155" s="1" t="s">
        <v>1587</v>
      </c>
      <c r="AI155" s="1" t="s">
        <v>1956</v>
      </c>
      <c r="AJ155" s="1"/>
      <c r="AK155" s="1"/>
      <c r="AL155" s="1"/>
      <c r="AM155" s="1"/>
      <c r="AN155" s="1"/>
      <c r="AO155" s="1">
        <v>2</v>
      </c>
      <c r="AP155" s="1">
        <v>1</v>
      </c>
      <c r="AQ155" s="1"/>
    </row>
    <row r="156" spans="1:46" x14ac:dyDescent="0.15">
      <c r="A156" t="str">
        <f t="shared" si="70"/>
        <v>|ORI|赤|呪文||コモン|《[[焦熱の衝動]]》|</v>
      </c>
      <c r="B156" t="s">
        <v>3211</v>
      </c>
      <c r="C156" t="str">
        <f t="shared" si="64"/>
        <v>ORI</v>
      </c>
      <c r="D156">
        <f>IF(AA156="","",VLOOKUP(C156,tnpl!$Z$1:$AA$11,2,TRUE))</f>
        <v>1</v>
      </c>
      <c r="E156" t="s">
        <v>3211</v>
      </c>
      <c r="F156" t="str">
        <f t="shared" si="65"/>
        <v>赤</v>
      </c>
      <c r="G156">
        <f>IF(AB156="","",VLOOKUP(F156,tnpl!$X$1:$Y$16,2,TRUE))</f>
        <v>4</v>
      </c>
      <c r="H156" t="s">
        <v>3211</v>
      </c>
      <c r="I156" t="str">
        <f t="shared" si="71"/>
        <v>呪文</v>
      </c>
      <c r="J156" t="s">
        <v>3211</v>
      </c>
      <c r="K156">
        <f t="shared" si="66"/>
        <v>0</v>
      </c>
      <c r="L156">
        <f t="shared" si="67"/>
        <v>0</v>
      </c>
      <c r="M156" t="str">
        <f t="shared" si="72"/>
        <v/>
      </c>
      <c r="N156" t="s">
        <v>3267</v>
      </c>
      <c r="O156" t="str">
        <f t="shared" si="68"/>
        <v>コモン</v>
      </c>
      <c r="R156" t="s">
        <v>3267</v>
      </c>
      <c r="S156" t="s">
        <v>4854</v>
      </c>
      <c r="T156" t="str">
        <f t="shared" si="69"/>
        <v>焦熱の衝動</v>
      </c>
      <c r="W156" t="s">
        <v>4855</v>
      </c>
      <c r="X156" t="s">
        <v>3267</v>
      </c>
      <c r="Y156" s="9"/>
      <c r="Z156" s="3">
        <v>132</v>
      </c>
      <c r="AA156" s="2" t="s">
        <v>3271</v>
      </c>
      <c r="AB156" s="1" t="s">
        <v>1575</v>
      </c>
      <c r="AC156" s="1" t="s">
        <v>1771</v>
      </c>
      <c r="AD156" s="1">
        <v>4</v>
      </c>
      <c r="AE156" s="1" t="s">
        <v>2778</v>
      </c>
      <c r="AF156" s="1" t="s">
        <v>2777</v>
      </c>
      <c r="AG156" s="1" t="s">
        <v>1475</v>
      </c>
      <c r="AH156" s="1"/>
      <c r="AI156" s="1"/>
      <c r="AJ156" s="1"/>
      <c r="AK156" s="1" t="s">
        <v>3346</v>
      </c>
      <c r="AL156" s="1" t="s">
        <v>3347</v>
      </c>
      <c r="AM156" s="1"/>
      <c r="AN156" s="1"/>
      <c r="AO156" s="1"/>
      <c r="AP156" s="1"/>
      <c r="AQ156" s="1" t="s">
        <v>2776</v>
      </c>
    </row>
    <row r="157" spans="1:46" x14ac:dyDescent="0.15">
      <c r="A157" t="str">
        <f t="shared" si="70"/>
        <v>|ORI|赤|呪文||コモン|《[[タイタンの力]]》|</v>
      </c>
      <c r="B157" t="s">
        <v>3211</v>
      </c>
      <c r="C157" t="str">
        <f t="shared" si="64"/>
        <v>ORI</v>
      </c>
      <c r="D157">
        <f>IF(AA157="","",VLOOKUP(C157,tnpl!$Z$1:$AA$11,2,TRUE))</f>
        <v>1</v>
      </c>
      <c r="E157" t="s">
        <v>3211</v>
      </c>
      <c r="F157" t="str">
        <f t="shared" si="65"/>
        <v>赤</v>
      </c>
      <c r="G157">
        <f>IF(AB157="","",VLOOKUP(F157,tnpl!$X$1:$Y$16,2,TRUE))</f>
        <v>4</v>
      </c>
      <c r="H157" t="s">
        <v>3211</v>
      </c>
      <c r="I157" t="str">
        <f t="shared" si="71"/>
        <v>呪文</v>
      </c>
      <c r="J157" t="s">
        <v>3211</v>
      </c>
      <c r="K157">
        <f t="shared" si="66"/>
        <v>0</v>
      </c>
      <c r="L157">
        <f t="shared" si="67"/>
        <v>0</v>
      </c>
      <c r="M157" t="str">
        <f t="shared" si="72"/>
        <v/>
      </c>
      <c r="N157" t="s">
        <v>3267</v>
      </c>
      <c r="O157" t="str">
        <f t="shared" si="68"/>
        <v>コモン</v>
      </c>
      <c r="R157" t="s">
        <v>3267</v>
      </c>
      <c r="S157" t="s">
        <v>4854</v>
      </c>
      <c r="T157" t="str">
        <f t="shared" si="69"/>
        <v>タイタンの力</v>
      </c>
      <c r="W157" t="s">
        <v>4855</v>
      </c>
      <c r="X157" t="s">
        <v>3267</v>
      </c>
      <c r="Y157" s="9"/>
      <c r="Z157" s="3">
        <v>135</v>
      </c>
      <c r="AA157" s="2" t="s">
        <v>3271</v>
      </c>
      <c r="AB157" s="1" t="s">
        <v>1575</v>
      </c>
      <c r="AC157" s="1" t="s">
        <v>1771</v>
      </c>
      <c r="AD157" s="1">
        <v>4</v>
      </c>
      <c r="AE157" s="1" t="s">
        <v>2769</v>
      </c>
      <c r="AF157" s="1" t="s">
        <v>2768</v>
      </c>
      <c r="AG157" s="1" t="s">
        <v>1475</v>
      </c>
      <c r="AH157" s="1"/>
      <c r="AI157" s="1"/>
      <c r="AJ157" s="1"/>
      <c r="AK157" s="1" t="s">
        <v>2767</v>
      </c>
      <c r="AL157" s="1"/>
      <c r="AM157" s="1"/>
      <c r="AN157" s="1"/>
      <c r="AO157" s="1"/>
      <c r="AP157" s="1"/>
      <c r="AQ157" s="1" t="s">
        <v>2767</v>
      </c>
    </row>
    <row r="158" spans="1:46" x14ac:dyDescent="0.15">
      <c r="A158" t="str">
        <f t="shared" si="70"/>
        <v>|ORI|赤|呪文||アンコモン|《[[反逆の行動]]》|</v>
      </c>
      <c r="B158" t="s">
        <v>3211</v>
      </c>
      <c r="C158" t="str">
        <f t="shared" si="64"/>
        <v>ORI</v>
      </c>
      <c r="D158">
        <f>IF(AA158="","",VLOOKUP(C158,tnpl!$Z$1:$AA$11,2,TRUE))</f>
        <v>1</v>
      </c>
      <c r="E158" t="s">
        <v>3211</v>
      </c>
      <c r="F158" t="str">
        <f t="shared" si="65"/>
        <v>赤</v>
      </c>
      <c r="G158">
        <f>IF(AB158="","",VLOOKUP(F158,tnpl!$X$1:$Y$16,2,TRUE))</f>
        <v>4</v>
      </c>
      <c r="H158" t="s">
        <v>3211</v>
      </c>
      <c r="I158" t="str">
        <f t="shared" si="71"/>
        <v>呪文</v>
      </c>
      <c r="J158" t="s">
        <v>3211</v>
      </c>
      <c r="K158">
        <f t="shared" si="66"/>
        <v>0</v>
      </c>
      <c r="L158">
        <f t="shared" si="67"/>
        <v>0</v>
      </c>
      <c r="M158" t="str">
        <f t="shared" si="72"/>
        <v/>
      </c>
      <c r="N158" t="s">
        <v>3267</v>
      </c>
      <c r="O158" t="str">
        <f t="shared" si="68"/>
        <v>アンコモン</v>
      </c>
      <c r="R158" t="s">
        <v>3267</v>
      </c>
      <c r="S158" t="s">
        <v>4854</v>
      </c>
      <c r="T158" t="str">
        <f t="shared" si="69"/>
        <v>反逆の行動</v>
      </c>
      <c r="W158" t="s">
        <v>4855</v>
      </c>
      <c r="X158" t="s">
        <v>3267</v>
      </c>
      <c r="Z158" s="3">
        <v>146</v>
      </c>
      <c r="AA158" s="2" t="s">
        <v>3271</v>
      </c>
      <c r="AB158" s="1" t="s">
        <v>1575</v>
      </c>
      <c r="AC158" s="1" t="s">
        <v>1473</v>
      </c>
      <c r="AD158" s="1">
        <v>4</v>
      </c>
      <c r="AE158" s="1" t="s">
        <v>2737</v>
      </c>
      <c r="AF158" s="1" t="s">
        <v>2736</v>
      </c>
      <c r="AG158" s="1" t="s">
        <v>1475</v>
      </c>
      <c r="AH158" s="1"/>
      <c r="AI158" s="1"/>
      <c r="AJ158" s="1"/>
      <c r="AK158" s="1" t="s">
        <v>2735</v>
      </c>
      <c r="AL158" s="1"/>
      <c r="AM158" s="1"/>
      <c r="AN158" s="1"/>
      <c r="AO158" s="1"/>
      <c r="AP158" s="1"/>
      <c r="AQ158" s="1" t="s">
        <v>2735</v>
      </c>
    </row>
    <row r="159" spans="1:46" x14ac:dyDescent="0.15">
      <c r="A159" t="str">
        <f t="shared" si="70"/>
        <v/>
      </c>
      <c r="V159" s="9"/>
      <c r="Y159" s="11"/>
      <c r="AC159" s="9"/>
      <c r="AD159" s="9"/>
      <c r="AE159" s="9"/>
      <c r="AF159" s="9"/>
      <c r="AG159" s="9"/>
      <c r="AH159" s="9"/>
      <c r="AI159" s="9"/>
      <c r="AJ159" s="9"/>
      <c r="AK159" s="9"/>
      <c r="AL159" s="9"/>
      <c r="AM159" s="9"/>
      <c r="AN159" s="9"/>
      <c r="AO159" s="9"/>
      <c r="AP159" s="9"/>
      <c r="AQ159" s="9"/>
      <c r="AR159" s="9"/>
      <c r="AS159" s="9"/>
      <c r="AT159" s="9"/>
    </row>
    <row r="160" spans="1:46" x14ac:dyDescent="0.15">
      <c r="A160" t="str">
        <f t="shared" si="70"/>
        <v>**戦乱のゼンディカーブロック</v>
      </c>
      <c r="B160" t="s">
        <v>4861</v>
      </c>
      <c r="Y160" s="11"/>
    </row>
    <row r="161" spans="1:46" x14ac:dyDescent="0.15">
      <c r="A161" t="str">
        <f>B161&amp;C161&amp;E161&amp;F161&amp;H161&amp;I161&amp;J161&amp;M161&amp;N161&amp;O161&amp;P161&amp;Q161&amp;R161&amp;S161&amp;T161&amp;U161&amp;V161&amp;W161&amp;X161&amp;Y161</f>
        <v>|LEFT:50|LEFT:50|LEFT:120|LEFT:50|LEFT:120|LEFT:500|c</v>
      </c>
      <c r="B161" t="s">
        <v>3211</v>
      </c>
      <c r="C161" t="s">
        <v>3204</v>
      </c>
      <c r="E161" t="s">
        <v>3211</v>
      </c>
      <c r="F161" t="s">
        <v>3204</v>
      </c>
      <c r="H161" t="s">
        <v>3211</v>
      </c>
      <c r="I161" t="s">
        <v>5157</v>
      </c>
      <c r="J161" t="s">
        <v>3211</v>
      </c>
      <c r="M161" t="s">
        <v>3204</v>
      </c>
      <c r="N161" t="s">
        <v>3267</v>
      </c>
      <c r="O161" t="s">
        <v>5157</v>
      </c>
      <c r="R161" t="s">
        <v>3267</v>
      </c>
      <c r="T161" t="s">
        <v>3205</v>
      </c>
      <c r="X161" t="s">
        <v>3267</v>
      </c>
      <c r="Y161" t="s">
        <v>3206</v>
      </c>
    </row>
    <row r="162" spans="1:46" x14ac:dyDescent="0.15">
      <c r="A162" t="str">
        <f>B162&amp;C162&amp;E162&amp;F162&amp;H162&amp;I162&amp;J162&amp;M162&amp;N162&amp;O162&amp;P162&amp;Q162&amp;R162&amp;S162&amp;T162&amp;U162&amp;V162&amp;W162&amp;X162&amp;Y162</f>
        <v>|セット|色|カード種|P/T|レアリティ|カード名|</v>
      </c>
      <c r="B162" t="s">
        <v>3211</v>
      </c>
      <c r="C162" t="s">
        <v>3212</v>
      </c>
      <c r="E162" t="s">
        <v>3211</v>
      </c>
      <c r="F162" t="s">
        <v>3181</v>
      </c>
      <c r="H162" t="s">
        <v>3211</v>
      </c>
      <c r="I162" t="s">
        <v>4902</v>
      </c>
      <c r="J162" t="s">
        <v>3211</v>
      </c>
      <c r="K162" t="s">
        <v>3168</v>
      </c>
      <c r="L162" t="s">
        <v>3167</v>
      </c>
      <c r="M162" t="str">
        <f>K162&amp;"/"&amp;L162</f>
        <v>P/T</v>
      </c>
      <c r="N162" t="s">
        <v>3267</v>
      </c>
      <c r="O162" t="s">
        <v>5187</v>
      </c>
      <c r="R162" t="s">
        <v>3267</v>
      </c>
      <c r="T162" t="s">
        <v>3208</v>
      </c>
      <c r="X162" t="s">
        <v>3267</v>
      </c>
      <c r="Z162" s="18"/>
      <c r="AA162" s="18"/>
      <c r="AB162" s="18"/>
      <c r="AC162" s="18"/>
      <c r="AD162" s="18"/>
      <c r="AE162" s="18"/>
      <c r="AF162" s="18"/>
      <c r="AG162" s="18"/>
      <c r="AH162" s="18"/>
      <c r="AI162" s="18"/>
      <c r="AJ162" s="18"/>
      <c r="AK162" s="18"/>
      <c r="AL162" s="18"/>
      <c r="AM162" s="18"/>
      <c r="AN162" s="18"/>
      <c r="AO162" s="18"/>
      <c r="AP162" s="18"/>
      <c r="AQ162" s="18"/>
    </row>
    <row r="163" spans="1:46" x14ac:dyDescent="0.15">
      <c r="A163" t="str">
        <f t="shared" si="70"/>
        <v>|BFZ|白|クリーチャー|1/1|コモン|《[[帆凧の斥候]]》|</v>
      </c>
      <c r="B163" t="s">
        <v>3211</v>
      </c>
      <c r="C163" t="str">
        <f t="shared" si="64"/>
        <v>BFZ</v>
      </c>
      <c r="D163">
        <f>IF(AA163="","",VLOOKUP(C163,tnpl!$Z$1:$AA$11,2,TRUE))</f>
        <v>2</v>
      </c>
      <c r="E163" t="s">
        <v>3211</v>
      </c>
      <c r="F163" t="str">
        <f t="shared" si="65"/>
        <v>白</v>
      </c>
      <c r="G163">
        <f>IF(AB163="","",VLOOKUP(F163,tnpl!$X$1:$Y$16,2,TRUE))</f>
        <v>1</v>
      </c>
      <c r="H163" t="s">
        <v>3211</v>
      </c>
      <c r="I163" t="str">
        <f t="shared" si="71"/>
        <v>クリーチャー</v>
      </c>
      <c r="J163" t="s">
        <v>3211</v>
      </c>
      <c r="K163">
        <f t="shared" si="66"/>
        <v>1</v>
      </c>
      <c r="L163">
        <f t="shared" si="67"/>
        <v>1</v>
      </c>
      <c r="M163" t="str">
        <f t="shared" si="72"/>
        <v>1/1</v>
      </c>
      <c r="N163" t="s">
        <v>3267</v>
      </c>
      <c r="O163" t="str">
        <f t="shared" ref="O163:O175" si="73">AC163</f>
        <v>コモン</v>
      </c>
      <c r="R163" t="s">
        <v>3267</v>
      </c>
      <c r="S163" t="s">
        <v>4854</v>
      </c>
      <c r="T163" t="str">
        <f t="shared" si="69"/>
        <v>帆凧の斥候</v>
      </c>
      <c r="W163" t="s">
        <v>4855</v>
      </c>
      <c r="X163" t="s">
        <v>3267</v>
      </c>
      <c r="Z163" s="3">
        <v>251</v>
      </c>
      <c r="AA163" s="2" t="s">
        <v>3213</v>
      </c>
      <c r="AB163" s="1" t="s">
        <v>1653</v>
      </c>
      <c r="AC163" s="1" t="s">
        <v>1771</v>
      </c>
      <c r="AD163" s="1">
        <v>4</v>
      </c>
      <c r="AE163" s="1" t="s">
        <v>2434</v>
      </c>
      <c r="AF163" s="1" t="s">
        <v>2433</v>
      </c>
      <c r="AG163" s="1" t="s">
        <v>349</v>
      </c>
      <c r="AH163" s="1" t="s">
        <v>1493</v>
      </c>
      <c r="AI163" s="1" t="s">
        <v>1956</v>
      </c>
      <c r="AJ163" s="1"/>
      <c r="AK163" s="1" t="s">
        <v>361</v>
      </c>
      <c r="AL163" s="1"/>
      <c r="AM163" s="1"/>
      <c r="AN163" s="1"/>
      <c r="AO163" s="1">
        <v>1</v>
      </c>
      <c r="AP163" s="1">
        <v>1</v>
      </c>
      <c r="AQ163" s="1" t="s">
        <v>361</v>
      </c>
    </row>
    <row r="164" spans="1:46" x14ac:dyDescent="0.15">
      <c r="A164" t="str">
        <f t="shared" si="70"/>
        <v>|BFZ|白|呪文||アンコモン|《[[オンドゥの蜂起]]》|</v>
      </c>
      <c r="B164" t="s">
        <v>3211</v>
      </c>
      <c r="C164" t="str">
        <f t="shared" si="64"/>
        <v>BFZ</v>
      </c>
      <c r="D164">
        <f>IF(AA164="","",VLOOKUP(C164,tnpl!$Z$1:$AA$11,2,TRUE))</f>
        <v>2</v>
      </c>
      <c r="E164" t="s">
        <v>3211</v>
      </c>
      <c r="F164" t="str">
        <f t="shared" si="65"/>
        <v>白</v>
      </c>
      <c r="G164">
        <f>IF(AB164="","",VLOOKUP(F164,tnpl!$X$1:$Y$16,2,TRUE))</f>
        <v>1</v>
      </c>
      <c r="H164" t="s">
        <v>3211</v>
      </c>
      <c r="I164" t="str">
        <f t="shared" si="71"/>
        <v>呪文</v>
      </c>
      <c r="J164" t="s">
        <v>3211</v>
      </c>
      <c r="K164">
        <f t="shared" si="66"/>
        <v>0</v>
      </c>
      <c r="L164">
        <f t="shared" si="67"/>
        <v>0</v>
      </c>
      <c r="M164" t="str">
        <f t="shared" si="72"/>
        <v/>
      </c>
      <c r="N164" t="s">
        <v>3267</v>
      </c>
      <c r="O164" t="str">
        <f t="shared" si="73"/>
        <v>アンコモン</v>
      </c>
      <c r="R164" t="s">
        <v>3267</v>
      </c>
      <c r="S164" t="s">
        <v>4854</v>
      </c>
      <c r="T164" t="str">
        <f t="shared" si="69"/>
        <v>オンドゥの蜂起</v>
      </c>
      <c r="W164" t="s">
        <v>4855</v>
      </c>
      <c r="X164" t="s">
        <v>3267</v>
      </c>
      <c r="Z164" s="3">
        <v>270</v>
      </c>
      <c r="AA164" s="2" t="s">
        <v>3213</v>
      </c>
      <c r="AB164" s="1" t="s">
        <v>1653</v>
      </c>
      <c r="AC164" s="1" t="s">
        <v>1473</v>
      </c>
      <c r="AD164" s="1">
        <v>4</v>
      </c>
      <c r="AE164" s="1" t="s">
        <v>2375</v>
      </c>
      <c r="AF164" s="1" t="s">
        <v>2374</v>
      </c>
      <c r="AG164" s="1" t="s">
        <v>1475</v>
      </c>
      <c r="AH164" s="1"/>
      <c r="AI164" s="1"/>
      <c r="AJ164" s="1"/>
      <c r="AK164" s="1" t="s">
        <v>2373</v>
      </c>
      <c r="AL164" s="1" t="s">
        <v>1868</v>
      </c>
      <c r="AM164" s="1"/>
      <c r="AN164" s="1"/>
      <c r="AO164" s="1"/>
      <c r="AP164" s="1"/>
      <c r="AQ164" s="1" t="s">
        <v>2372</v>
      </c>
    </row>
    <row r="165" spans="1:46" x14ac:dyDescent="0.15">
      <c r="A165" t="str">
        <f t="shared" si="70"/>
        <v>|BFZ|白|サポート||アンコモン|《[[エメリアへの撤退]]》|</v>
      </c>
      <c r="B165" t="s">
        <v>3211</v>
      </c>
      <c r="C165" t="str">
        <f t="shared" si="64"/>
        <v>BFZ</v>
      </c>
      <c r="D165">
        <f>IF(AA165="","",VLOOKUP(C165,tnpl!$Z$1:$AA$11,2,TRUE))</f>
        <v>2</v>
      </c>
      <c r="E165" t="s">
        <v>3211</v>
      </c>
      <c r="F165" t="str">
        <f t="shared" si="65"/>
        <v>白</v>
      </c>
      <c r="G165">
        <f>IF(AB165="","",VLOOKUP(F165,tnpl!$X$1:$Y$16,2,TRUE))</f>
        <v>1</v>
      </c>
      <c r="H165" t="s">
        <v>3211</v>
      </c>
      <c r="I165" t="str">
        <f t="shared" si="71"/>
        <v>サポート</v>
      </c>
      <c r="J165" t="s">
        <v>3211</v>
      </c>
      <c r="K165">
        <f t="shared" si="66"/>
        <v>0</v>
      </c>
      <c r="L165">
        <f t="shared" si="67"/>
        <v>0</v>
      </c>
      <c r="M165" t="str">
        <f t="shared" si="72"/>
        <v/>
      </c>
      <c r="N165" t="s">
        <v>3267</v>
      </c>
      <c r="O165" t="str">
        <f t="shared" si="73"/>
        <v>アンコモン</v>
      </c>
      <c r="R165" t="s">
        <v>3267</v>
      </c>
      <c r="S165" t="s">
        <v>4854</v>
      </c>
      <c r="T165" t="str">
        <f t="shared" si="69"/>
        <v>エメリアへの撤退</v>
      </c>
      <c r="W165" t="s">
        <v>4855</v>
      </c>
      <c r="X165" t="s">
        <v>3267</v>
      </c>
      <c r="Z165" s="3">
        <v>274</v>
      </c>
      <c r="AA165" s="2" t="s">
        <v>3213</v>
      </c>
      <c r="AB165" s="1" t="s">
        <v>1653</v>
      </c>
      <c r="AC165" s="1" t="s">
        <v>1473</v>
      </c>
      <c r="AD165" s="1">
        <v>4</v>
      </c>
      <c r="AE165" s="1" t="s">
        <v>2362</v>
      </c>
      <c r="AF165" s="1" t="s">
        <v>2361</v>
      </c>
      <c r="AG165" s="1" t="s">
        <v>297</v>
      </c>
      <c r="AH165" s="1"/>
      <c r="AI165" s="1"/>
      <c r="AJ165" s="1"/>
      <c r="AK165" s="1" t="s">
        <v>2360</v>
      </c>
      <c r="AL165" s="1"/>
      <c r="AM165" s="1"/>
      <c r="AN165" s="1">
        <v>4</v>
      </c>
      <c r="AO165" s="1"/>
      <c r="AP165" s="1"/>
      <c r="AQ165" s="1" t="s">
        <v>2360</v>
      </c>
    </row>
    <row r="166" spans="1:46" x14ac:dyDescent="0.15">
      <c r="A166" t="str">
        <f t="shared" si="70"/>
        <v>|BFZ|青|クリーチャー|2/1|コモン|《[[風乗りの巡回兵]]》|</v>
      </c>
      <c r="B166" t="s">
        <v>3211</v>
      </c>
      <c r="C166" t="str">
        <f t="shared" si="64"/>
        <v>BFZ</v>
      </c>
      <c r="D166">
        <f>IF(AA166="","",VLOOKUP(C166,tnpl!$Z$1:$AA$11,2,TRUE))</f>
        <v>2</v>
      </c>
      <c r="E166" t="s">
        <v>3211</v>
      </c>
      <c r="F166" t="str">
        <f t="shared" si="65"/>
        <v>青</v>
      </c>
      <c r="G166">
        <f>IF(AB166="","",VLOOKUP(F166,tnpl!$X$1:$Y$16,2,TRUE))</f>
        <v>2</v>
      </c>
      <c r="H166" t="s">
        <v>3211</v>
      </c>
      <c r="I166" t="str">
        <f t="shared" si="71"/>
        <v>クリーチャー</v>
      </c>
      <c r="J166" t="s">
        <v>3211</v>
      </c>
      <c r="K166">
        <f t="shared" si="66"/>
        <v>2</v>
      </c>
      <c r="L166">
        <f t="shared" si="67"/>
        <v>1</v>
      </c>
      <c r="M166" t="str">
        <f t="shared" si="72"/>
        <v>2/1</v>
      </c>
      <c r="N166" t="s">
        <v>3267</v>
      </c>
      <c r="O166" t="str">
        <f t="shared" si="73"/>
        <v>コモン</v>
      </c>
      <c r="R166" t="s">
        <v>3267</v>
      </c>
      <c r="S166" t="s">
        <v>4854</v>
      </c>
      <c r="T166" t="str">
        <f t="shared" si="69"/>
        <v>風乗りの巡回兵</v>
      </c>
      <c r="W166" t="s">
        <v>4855</v>
      </c>
      <c r="X166" t="s">
        <v>3267</v>
      </c>
      <c r="Z166" s="3">
        <v>289</v>
      </c>
      <c r="AA166" s="2" t="s">
        <v>3213</v>
      </c>
      <c r="AB166" s="1" t="s">
        <v>1631</v>
      </c>
      <c r="AC166" s="1" t="s">
        <v>1771</v>
      </c>
      <c r="AD166" s="1">
        <v>4</v>
      </c>
      <c r="AE166" s="1" t="s">
        <v>2317</v>
      </c>
      <c r="AF166" s="1" t="s">
        <v>2316</v>
      </c>
      <c r="AG166" s="1" t="s">
        <v>349</v>
      </c>
      <c r="AH166" s="1" t="s">
        <v>1486</v>
      </c>
      <c r="AI166" s="1" t="s">
        <v>1485</v>
      </c>
      <c r="AJ166" s="1"/>
      <c r="AK166" s="1"/>
      <c r="AL166" s="1"/>
      <c r="AM166" s="1"/>
      <c r="AN166" s="1"/>
      <c r="AO166" s="1">
        <v>2</v>
      </c>
      <c r="AP166" s="1">
        <v>1</v>
      </c>
      <c r="AQ166" s="1"/>
    </row>
    <row r="167" spans="1:46" x14ac:dyDescent="0.15">
      <c r="A167" t="str">
        <f t="shared" si="70"/>
        <v>|BFZ|青|呪文||コモン|《[[予期]]》|</v>
      </c>
      <c r="B167" t="s">
        <v>3211</v>
      </c>
      <c r="C167" t="str">
        <f t="shared" si="64"/>
        <v>BFZ</v>
      </c>
      <c r="D167">
        <f>IF(AA167="","",VLOOKUP(C167,tnpl!$Z$1:$AA$11,2,TRUE))</f>
        <v>2</v>
      </c>
      <c r="E167" t="s">
        <v>3211</v>
      </c>
      <c r="F167" t="str">
        <f t="shared" si="65"/>
        <v>青</v>
      </c>
      <c r="G167">
        <f>IF(AB167="","",VLOOKUP(F167,tnpl!$X$1:$Y$16,2,TRUE))</f>
        <v>2</v>
      </c>
      <c r="H167" t="s">
        <v>3211</v>
      </c>
      <c r="I167" t="str">
        <f t="shared" si="71"/>
        <v>呪文</v>
      </c>
      <c r="J167" t="s">
        <v>3211</v>
      </c>
      <c r="K167">
        <f t="shared" si="66"/>
        <v>0</v>
      </c>
      <c r="L167">
        <f t="shared" si="67"/>
        <v>0</v>
      </c>
      <c r="M167" t="str">
        <f t="shared" si="72"/>
        <v/>
      </c>
      <c r="N167" t="s">
        <v>3267</v>
      </c>
      <c r="O167" t="str">
        <f t="shared" si="73"/>
        <v>コモン</v>
      </c>
      <c r="R167" t="s">
        <v>3267</v>
      </c>
      <c r="S167" t="s">
        <v>4854</v>
      </c>
      <c r="T167" t="str">
        <f t="shared" si="69"/>
        <v>予期</v>
      </c>
      <c r="W167" t="s">
        <v>4855</v>
      </c>
      <c r="X167" t="s">
        <v>3267</v>
      </c>
      <c r="Z167" s="3">
        <v>290</v>
      </c>
      <c r="AA167" s="2" t="s">
        <v>3213</v>
      </c>
      <c r="AB167" s="1" t="s">
        <v>1631</v>
      </c>
      <c r="AC167" s="1" t="s">
        <v>1771</v>
      </c>
      <c r="AD167" s="1">
        <v>4</v>
      </c>
      <c r="AE167" s="1" t="s">
        <v>2315</v>
      </c>
      <c r="AF167" s="1" t="s">
        <v>2314</v>
      </c>
      <c r="AG167" s="1" t="s">
        <v>1475</v>
      </c>
      <c r="AH167" s="1"/>
      <c r="AI167" s="1"/>
      <c r="AJ167" s="1"/>
      <c r="AK167" s="1" t="s">
        <v>2313</v>
      </c>
      <c r="AL167" s="1"/>
      <c r="AM167" s="1"/>
      <c r="AN167" s="1"/>
      <c r="AO167" s="1"/>
      <c r="AP167" s="1"/>
      <c r="AQ167" s="1" t="s">
        <v>2313</v>
      </c>
    </row>
    <row r="168" spans="1:46" x14ac:dyDescent="0.15">
      <c r="A168" t="str">
        <f t="shared" si="70"/>
        <v>|BFZ|黒|クリーチャー|1/1|コモン|《[[泥這い]]》|</v>
      </c>
      <c r="B168" t="s">
        <v>3211</v>
      </c>
      <c r="C168" t="str">
        <f t="shared" si="64"/>
        <v>BFZ</v>
      </c>
      <c r="D168">
        <f>IF(AA168="","",VLOOKUP(C168,tnpl!$Z$1:$AA$11,2,TRUE))</f>
        <v>2</v>
      </c>
      <c r="E168" t="s">
        <v>3211</v>
      </c>
      <c r="F168" t="str">
        <f t="shared" si="65"/>
        <v>黒</v>
      </c>
      <c r="G168">
        <f>IF(AB168="","",VLOOKUP(F168,tnpl!$X$1:$Y$16,2,TRUE))</f>
        <v>3</v>
      </c>
      <c r="H168" t="s">
        <v>3211</v>
      </c>
      <c r="I168" t="str">
        <f t="shared" si="71"/>
        <v>クリーチャー</v>
      </c>
      <c r="J168" t="s">
        <v>3211</v>
      </c>
      <c r="K168">
        <f t="shared" si="66"/>
        <v>1</v>
      </c>
      <c r="L168">
        <f t="shared" si="67"/>
        <v>1</v>
      </c>
      <c r="M168" t="str">
        <f t="shared" si="72"/>
        <v>1/1</v>
      </c>
      <c r="N168" t="s">
        <v>3267</v>
      </c>
      <c r="O168" t="str">
        <f t="shared" si="73"/>
        <v>コモン</v>
      </c>
      <c r="R168" t="s">
        <v>3267</v>
      </c>
      <c r="S168" t="s">
        <v>4854</v>
      </c>
      <c r="T168" t="str">
        <f t="shared" si="69"/>
        <v>泥這い</v>
      </c>
      <c r="W168" t="s">
        <v>4855</v>
      </c>
      <c r="X168" t="s">
        <v>3267</v>
      </c>
      <c r="Z168" s="3">
        <v>325</v>
      </c>
      <c r="AA168" s="2" t="s">
        <v>3213</v>
      </c>
      <c r="AB168" s="1" t="s">
        <v>1606</v>
      </c>
      <c r="AC168" s="1" t="s">
        <v>1771</v>
      </c>
      <c r="AD168" s="1">
        <v>4</v>
      </c>
      <c r="AE168" s="1" t="s">
        <v>2199</v>
      </c>
      <c r="AF168" s="1" t="s">
        <v>2198</v>
      </c>
      <c r="AG168" s="1" t="s">
        <v>349</v>
      </c>
      <c r="AH168" s="1" t="s">
        <v>1457</v>
      </c>
      <c r="AI168" s="1" t="s">
        <v>1523</v>
      </c>
      <c r="AJ168" s="1"/>
      <c r="AK168" s="1" t="s">
        <v>3412</v>
      </c>
      <c r="AL168" s="1" t="s">
        <v>2197</v>
      </c>
      <c r="AM168" s="1" t="s">
        <v>2196</v>
      </c>
      <c r="AN168" s="1"/>
      <c r="AO168" s="1">
        <v>1</v>
      </c>
      <c r="AP168" s="1">
        <v>1</v>
      </c>
      <c r="AQ168" s="1" t="s">
        <v>3440</v>
      </c>
    </row>
    <row r="169" spans="1:46" x14ac:dyDescent="0.15">
      <c r="A169" t="str">
        <f t="shared" si="70"/>
        <v>|BFZ|黒|呪文||コモン|《[[完全無視]]》|</v>
      </c>
      <c r="B169" t="s">
        <v>3211</v>
      </c>
      <c r="C169" t="str">
        <f t="shared" si="64"/>
        <v>BFZ</v>
      </c>
      <c r="D169">
        <f>IF(AA169="","",VLOOKUP(C169,tnpl!$Z$1:$AA$11,2,TRUE))</f>
        <v>2</v>
      </c>
      <c r="E169" t="s">
        <v>3211</v>
      </c>
      <c r="F169" t="str">
        <f t="shared" si="65"/>
        <v>黒</v>
      </c>
      <c r="G169">
        <f>IF(AB169="","",VLOOKUP(F169,tnpl!$X$1:$Y$16,2,TRUE))</f>
        <v>3</v>
      </c>
      <c r="H169" t="s">
        <v>3211</v>
      </c>
      <c r="I169" t="str">
        <f t="shared" si="71"/>
        <v>呪文</v>
      </c>
      <c r="J169" t="s">
        <v>3211</v>
      </c>
      <c r="K169">
        <f t="shared" si="66"/>
        <v>0</v>
      </c>
      <c r="L169">
        <f t="shared" si="67"/>
        <v>0</v>
      </c>
      <c r="M169" t="str">
        <f t="shared" si="72"/>
        <v/>
      </c>
      <c r="N169" t="s">
        <v>3267</v>
      </c>
      <c r="O169" t="str">
        <f t="shared" si="73"/>
        <v>コモン</v>
      </c>
      <c r="R169" t="s">
        <v>3267</v>
      </c>
      <c r="S169" t="s">
        <v>4854</v>
      </c>
      <c r="T169" t="str">
        <f t="shared" si="69"/>
        <v>完全無視</v>
      </c>
      <c r="W169" t="s">
        <v>4855</v>
      </c>
      <c r="X169" t="s">
        <v>3267</v>
      </c>
      <c r="Z169" s="3">
        <v>329</v>
      </c>
      <c r="AA169" s="2" t="s">
        <v>3213</v>
      </c>
      <c r="AB169" s="1" t="s">
        <v>1606</v>
      </c>
      <c r="AC169" s="1" t="s">
        <v>1771</v>
      </c>
      <c r="AD169" s="1">
        <v>4</v>
      </c>
      <c r="AE169" s="1" t="s">
        <v>2185</v>
      </c>
      <c r="AF169" s="1" t="s">
        <v>2184</v>
      </c>
      <c r="AG169" s="1" t="s">
        <v>1475</v>
      </c>
      <c r="AH169" s="1"/>
      <c r="AI169" s="1"/>
      <c r="AJ169" s="1"/>
      <c r="AK169" s="1" t="s">
        <v>3412</v>
      </c>
      <c r="AL169" s="1" t="s">
        <v>2183</v>
      </c>
      <c r="AM169" s="1" t="s">
        <v>2137</v>
      </c>
      <c r="AN169" s="1"/>
      <c r="AO169" s="1"/>
      <c r="AP169" s="1"/>
      <c r="AQ169" s="1" t="s">
        <v>3441</v>
      </c>
    </row>
    <row r="170" spans="1:46" x14ac:dyDescent="0.15">
      <c r="A170" t="str">
        <f t="shared" si="70"/>
        <v>|BFZ|黒|サポート||アンコモン|《[[ハグラへの撤退]]》|</v>
      </c>
      <c r="B170" t="s">
        <v>3211</v>
      </c>
      <c r="C170" t="str">
        <f t="shared" si="64"/>
        <v>BFZ</v>
      </c>
      <c r="D170">
        <f>IF(AA170="","",VLOOKUP(C170,tnpl!$Z$1:$AA$11,2,TRUE))</f>
        <v>2</v>
      </c>
      <c r="E170" t="s">
        <v>3211</v>
      </c>
      <c r="F170" t="str">
        <f t="shared" si="65"/>
        <v>黒</v>
      </c>
      <c r="G170">
        <f>IF(AB170="","",VLOOKUP(F170,tnpl!$X$1:$Y$16,2,TRUE))</f>
        <v>3</v>
      </c>
      <c r="H170" t="s">
        <v>3211</v>
      </c>
      <c r="I170" t="str">
        <f t="shared" si="71"/>
        <v>サポート</v>
      </c>
      <c r="J170" t="s">
        <v>3211</v>
      </c>
      <c r="K170">
        <f t="shared" si="66"/>
        <v>0</v>
      </c>
      <c r="L170">
        <f t="shared" si="67"/>
        <v>0</v>
      </c>
      <c r="M170" t="str">
        <f t="shared" si="72"/>
        <v/>
      </c>
      <c r="N170" t="s">
        <v>3267</v>
      </c>
      <c r="O170" t="str">
        <f t="shared" si="73"/>
        <v>アンコモン</v>
      </c>
      <c r="R170" t="s">
        <v>3267</v>
      </c>
      <c r="S170" t="s">
        <v>4854</v>
      </c>
      <c r="T170" t="str">
        <f t="shared" si="69"/>
        <v>ハグラへの撤退</v>
      </c>
      <c r="W170" t="s">
        <v>4855</v>
      </c>
      <c r="X170" t="s">
        <v>3267</v>
      </c>
      <c r="Z170" s="3">
        <v>344</v>
      </c>
      <c r="AA170" s="2" t="s">
        <v>3213</v>
      </c>
      <c r="AB170" s="1" t="s">
        <v>1606</v>
      </c>
      <c r="AC170" s="1" t="s">
        <v>1473</v>
      </c>
      <c r="AD170" s="1">
        <v>4</v>
      </c>
      <c r="AE170" s="1" t="s">
        <v>2132</v>
      </c>
      <c r="AF170" s="1" t="s">
        <v>2131</v>
      </c>
      <c r="AG170" s="1" t="s">
        <v>297</v>
      </c>
      <c r="AH170" s="1"/>
      <c r="AI170" s="1"/>
      <c r="AJ170" s="1"/>
      <c r="AK170" s="1" t="s">
        <v>2130</v>
      </c>
      <c r="AL170" s="1"/>
      <c r="AM170" s="1"/>
      <c r="AN170" s="1">
        <v>4</v>
      </c>
      <c r="AO170" s="1"/>
      <c r="AP170" s="1"/>
      <c r="AQ170" s="1" t="s">
        <v>2130</v>
      </c>
    </row>
    <row r="171" spans="1:46" x14ac:dyDescent="0.15">
      <c r="A171" t="str">
        <f t="shared" si="70"/>
        <v>|BFZ|赤|クリーチャー|2/1|コモン|《[[地割れの案内人]]》|</v>
      </c>
      <c r="B171" t="s">
        <v>3211</v>
      </c>
      <c r="C171" t="str">
        <f t="shared" si="64"/>
        <v>BFZ</v>
      </c>
      <c r="D171">
        <f>IF(AA171="","",VLOOKUP(C171,tnpl!$Z$1:$AA$11,2,TRUE))</f>
        <v>2</v>
      </c>
      <c r="E171" t="s">
        <v>3211</v>
      </c>
      <c r="F171" t="str">
        <f t="shared" si="65"/>
        <v>赤</v>
      </c>
      <c r="G171">
        <f>IF(AB171="","",VLOOKUP(F171,tnpl!$X$1:$Y$16,2,TRUE))</f>
        <v>4</v>
      </c>
      <c r="H171" t="s">
        <v>3211</v>
      </c>
      <c r="I171" t="str">
        <f t="shared" si="71"/>
        <v>クリーチャー</v>
      </c>
      <c r="J171" t="s">
        <v>3211</v>
      </c>
      <c r="K171">
        <f t="shared" si="66"/>
        <v>2</v>
      </c>
      <c r="L171">
        <f t="shared" si="67"/>
        <v>1</v>
      </c>
      <c r="M171" t="str">
        <f t="shared" si="72"/>
        <v>2/1</v>
      </c>
      <c r="N171" t="s">
        <v>3267</v>
      </c>
      <c r="O171" t="str">
        <f t="shared" si="73"/>
        <v>コモン</v>
      </c>
      <c r="R171" t="s">
        <v>3267</v>
      </c>
      <c r="S171" t="s">
        <v>4854</v>
      </c>
      <c r="T171" t="str">
        <f t="shared" si="69"/>
        <v>地割れの案内人</v>
      </c>
      <c r="W171" t="s">
        <v>4855</v>
      </c>
      <c r="X171" t="s">
        <v>3267</v>
      </c>
      <c r="Z171" s="3">
        <v>354</v>
      </c>
      <c r="AA171" s="2" t="s">
        <v>3213</v>
      </c>
      <c r="AB171" s="1" t="s">
        <v>1575</v>
      </c>
      <c r="AC171" s="1" t="s">
        <v>1771</v>
      </c>
      <c r="AD171" s="1">
        <v>4</v>
      </c>
      <c r="AE171" s="1" t="s">
        <v>2099</v>
      </c>
      <c r="AF171" s="1" t="s">
        <v>2098</v>
      </c>
      <c r="AG171" s="1" t="s">
        <v>349</v>
      </c>
      <c r="AH171" s="1" t="s">
        <v>1587</v>
      </c>
      <c r="AI171" s="1" t="s">
        <v>1956</v>
      </c>
      <c r="AJ171" s="1" t="s">
        <v>1500</v>
      </c>
      <c r="AK171" s="1" t="s">
        <v>2097</v>
      </c>
      <c r="AL171" s="1"/>
      <c r="AM171" s="1"/>
      <c r="AN171" s="1"/>
      <c r="AO171" s="1">
        <v>2</v>
      </c>
      <c r="AP171" s="1">
        <v>1</v>
      </c>
      <c r="AQ171" s="1" t="s">
        <v>2097</v>
      </c>
    </row>
    <row r="172" spans="1:46" x14ac:dyDescent="0.15">
      <c r="A172" t="str">
        <f t="shared" si="70"/>
        <v>|BFZ|緑|呪文||コモン|《[[垂直落下]]》|</v>
      </c>
      <c r="B172" t="s">
        <v>3211</v>
      </c>
      <c r="C172" t="str">
        <f t="shared" si="64"/>
        <v>BFZ</v>
      </c>
      <c r="D172">
        <f>IF(AA172="","",VLOOKUP(C172,tnpl!$Z$1:$AA$11,2,TRUE))</f>
        <v>2</v>
      </c>
      <c r="E172" t="s">
        <v>3211</v>
      </c>
      <c r="F172" t="str">
        <f t="shared" si="65"/>
        <v>緑</v>
      </c>
      <c r="G172">
        <f>IF(AB172="","",VLOOKUP(F172,tnpl!$X$1:$Y$16,2,TRUE))</f>
        <v>5</v>
      </c>
      <c r="H172" t="s">
        <v>3211</v>
      </c>
      <c r="I172" t="str">
        <f t="shared" si="71"/>
        <v>呪文</v>
      </c>
      <c r="J172" t="s">
        <v>3211</v>
      </c>
      <c r="K172">
        <f t="shared" si="66"/>
        <v>0</v>
      </c>
      <c r="L172">
        <f t="shared" si="67"/>
        <v>0</v>
      </c>
      <c r="M172" t="str">
        <f t="shared" si="72"/>
        <v/>
      </c>
      <c r="N172" t="s">
        <v>3267</v>
      </c>
      <c r="O172" t="str">
        <f t="shared" si="73"/>
        <v>コモン</v>
      </c>
      <c r="R172" t="s">
        <v>3267</v>
      </c>
      <c r="S172" t="s">
        <v>4854</v>
      </c>
      <c r="T172" t="str">
        <f t="shared" si="69"/>
        <v>垂直落下</v>
      </c>
      <c r="W172" t="s">
        <v>4855</v>
      </c>
      <c r="X172" t="s">
        <v>3267</v>
      </c>
      <c r="Z172" s="3">
        <v>404</v>
      </c>
      <c r="AA172" s="2" t="s">
        <v>3213</v>
      </c>
      <c r="AB172" s="1" t="s">
        <v>1540</v>
      </c>
      <c r="AC172" s="1" t="s">
        <v>1771</v>
      </c>
      <c r="AD172" s="1">
        <v>4</v>
      </c>
      <c r="AE172" s="1" t="s">
        <v>1942</v>
      </c>
      <c r="AF172" s="1" t="s">
        <v>1941</v>
      </c>
      <c r="AG172" s="1" t="s">
        <v>1475</v>
      </c>
      <c r="AH172" s="1"/>
      <c r="AI172" s="1"/>
      <c r="AJ172" s="1"/>
      <c r="AK172" s="1" t="s">
        <v>1940</v>
      </c>
      <c r="AL172" s="1"/>
      <c r="AM172" s="1"/>
      <c r="AN172" s="1"/>
      <c r="AO172" s="1"/>
      <c r="AP172" s="1"/>
      <c r="AQ172" s="1" t="s">
        <v>1940</v>
      </c>
    </row>
    <row r="173" spans="1:46" x14ac:dyDescent="0.15">
      <c r="A173" t="str">
        <f t="shared" si="70"/>
        <v>|BFZ|緑|呪文||コモン|《[[未開地の捜索]]》|</v>
      </c>
      <c r="B173" t="s">
        <v>3211</v>
      </c>
      <c r="C173" t="str">
        <f t="shared" si="64"/>
        <v>BFZ</v>
      </c>
      <c r="D173">
        <f>IF(AA173="","",VLOOKUP(C173,tnpl!$Z$1:$AA$11,2,TRUE))</f>
        <v>2</v>
      </c>
      <c r="E173" t="s">
        <v>3211</v>
      </c>
      <c r="F173" t="str">
        <f t="shared" si="65"/>
        <v>緑</v>
      </c>
      <c r="G173">
        <f>IF(AB173="","",VLOOKUP(F173,tnpl!$X$1:$Y$16,2,TRUE))</f>
        <v>5</v>
      </c>
      <c r="H173" t="s">
        <v>3211</v>
      </c>
      <c r="I173" t="str">
        <f t="shared" si="71"/>
        <v>呪文</v>
      </c>
      <c r="J173" t="s">
        <v>3211</v>
      </c>
      <c r="K173">
        <f t="shared" si="66"/>
        <v>0</v>
      </c>
      <c r="L173">
        <f t="shared" si="67"/>
        <v>0</v>
      </c>
      <c r="M173" t="str">
        <f t="shared" si="72"/>
        <v/>
      </c>
      <c r="N173" t="s">
        <v>3267</v>
      </c>
      <c r="O173" t="str">
        <f t="shared" si="73"/>
        <v>コモン</v>
      </c>
      <c r="R173" t="s">
        <v>3267</v>
      </c>
      <c r="S173" t="s">
        <v>4854</v>
      </c>
      <c r="T173" t="str">
        <f t="shared" si="69"/>
        <v>未開地の捜索</v>
      </c>
      <c r="W173" t="s">
        <v>4855</v>
      </c>
      <c r="X173" t="s">
        <v>3267</v>
      </c>
      <c r="Z173" s="3">
        <v>406</v>
      </c>
      <c r="AA173" s="2" t="s">
        <v>3213</v>
      </c>
      <c r="AB173" s="1" t="s">
        <v>1540</v>
      </c>
      <c r="AC173" s="1" t="s">
        <v>1771</v>
      </c>
      <c r="AD173" s="1">
        <v>4</v>
      </c>
      <c r="AE173" s="1" t="s">
        <v>1936</v>
      </c>
      <c r="AF173" s="1" t="s">
        <v>1935</v>
      </c>
      <c r="AG173" s="1" t="s">
        <v>1475</v>
      </c>
      <c r="AH173" s="1"/>
      <c r="AI173" s="1"/>
      <c r="AJ173" s="1"/>
      <c r="AK173" s="1" t="s">
        <v>1934</v>
      </c>
      <c r="AL173" s="1"/>
      <c r="AM173" s="1"/>
      <c r="AN173" s="1"/>
      <c r="AO173" s="1"/>
      <c r="AP173" s="1"/>
      <c r="AQ173" s="1" t="s">
        <v>1934</v>
      </c>
    </row>
    <row r="174" spans="1:46" x14ac:dyDescent="0.15">
      <c r="A174" t="str">
        <f t="shared" si="70"/>
        <v>|BFZ|緑|サポート||アンコモン|《[[カザンドゥへの撤退]]》|</v>
      </c>
      <c r="B174" t="s">
        <v>3211</v>
      </c>
      <c r="C174" t="str">
        <f t="shared" si="64"/>
        <v>BFZ</v>
      </c>
      <c r="D174">
        <f>IF(AA174="","",VLOOKUP(C174,tnpl!$Z$1:$AA$11,2,TRUE))</f>
        <v>2</v>
      </c>
      <c r="E174" t="s">
        <v>3211</v>
      </c>
      <c r="F174" t="str">
        <f t="shared" si="65"/>
        <v>緑</v>
      </c>
      <c r="G174">
        <f>IF(AB174="","",VLOOKUP(F174,tnpl!$X$1:$Y$16,2,TRUE))</f>
        <v>5</v>
      </c>
      <c r="H174" t="s">
        <v>3211</v>
      </c>
      <c r="I174" t="str">
        <f t="shared" si="71"/>
        <v>サポート</v>
      </c>
      <c r="J174" t="s">
        <v>3211</v>
      </c>
      <c r="K174">
        <f t="shared" si="66"/>
        <v>0</v>
      </c>
      <c r="L174">
        <f t="shared" si="67"/>
        <v>0</v>
      </c>
      <c r="M174" t="str">
        <f t="shared" si="72"/>
        <v/>
      </c>
      <c r="N174" t="s">
        <v>3267</v>
      </c>
      <c r="O174" t="str">
        <f t="shared" si="73"/>
        <v>アンコモン</v>
      </c>
      <c r="R174" t="s">
        <v>3267</v>
      </c>
      <c r="S174" t="s">
        <v>4854</v>
      </c>
      <c r="T174" t="str">
        <f t="shared" si="69"/>
        <v>カザンドゥへの撤退</v>
      </c>
      <c r="W174" t="s">
        <v>4855</v>
      </c>
      <c r="X174" t="s">
        <v>3267</v>
      </c>
      <c r="Z174" s="3">
        <v>418</v>
      </c>
      <c r="AA174" s="2" t="s">
        <v>3213</v>
      </c>
      <c r="AB174" s="1" t="s">
        <v>1540</v>
      </c>
      <c r="AC174" s="1" t="s">
        <v>1473</v>
      </c>
      <c r="AD174" s="1">
        <v>4</v>
      </c>
      <c r="AE174" s="1" t="s">
        <v>1899</v>
      </c>
      <c r="AF174" s="1" t="s">
        <v>1898</v>
      </c>
      <c r="AG174" s="1" t="s">
        <v>297</v>
      </c>
      <c r="AH174" s="1"/>
      <c r="AI174" s="1"/>
      <c r="AJ174" s="1"/>
      <c r="AK174" s="1" t="s">
        <v>1897</v>
      </c>
      <c r="AL174" s="1"/>
      <c r="AM174" s="1"/>
      <c r="AN174" s="1">
        <v>4</v>
      </c>
      <c r="AO174" s="1"/>
      <c r="AP174" s="1"/>
      <c r="AQ174" s="1" t="s">
        <v>1897</v>
      </c>
    </row>
    <row r="175" spans="1:46" x14ac:dyDescent="0.15">
      <c r="A175" t="str">
        <f t="shared" si="70"/>
        <v>|OGW|無色|サポート||神話レア|《[[鏡の池]]》|</v>
      </c>
      <c r="B175" t="s">
        <v>3211</v>
      </c>
      <c r="C175" t="str">
        <f t="shared" si="64"/>
        <v>OGW</v>
      </c>
      <c r="D175">
        <f>IF(AA175="","",VLOOKUP(C175,tnpl!$Z$1:$AA$11,2,TRUE))</f>
        <v>3</v>
      </c>
      <c r="E175" t="s">
        <v>3211</v>
      </c>
      <c r="F175" t="str">
        <f t="shared" si="65"/>
        <v>無色</v>
      </c>
      <c r="G175">
        <f>IF(AB175="","",VLOOKUP(F175,tnpl!$X$1:$Y$16,2,TRUE))</f>
        <v>16</v>
      </c>
      <c r="H175" t="s">
        <v>3211</v>
      </c>
      <c r="I175" t="str">
        <f t="shared" si="71"/>
        <v>サポート</v>
      </c>
      <c r="J175" t="s">
        <v>3211</v>
      </c>
      <c r="K175">
        <f t="shared" si="66"/>
        <v>0</v>
      </c>
      <c r="L175">
        <f t="shared" si="67"/>
        <v>0</v>
      </c>
      <c r="M175" t="str">
        <f t="shared" si="72"/>
        <v/>
      </c>
      <c r="N175" t="s">
        <v>3267</v>
      </c>
      <c r="O175" t="str">
        <f t="shared" si="73"/>
        <v>神話レア</v>
      </c>
      <c r="R175" t="s">
        <v>3267</v>
      </c>
      <c r="S175" t="s">
        <v>4854</v>
      </c>
      <c r="T175" t="str">
        <f t="shared" si="69"/>
        <v>鏡の池</v>
      </c>
      <c r="W175" t="s">
        <v>4855</v>
      </c>
      <c r="X175" t="s">
        <v>3267</v>
      </c>
      <c r="Z175" s="3">
        <v>537</v>
      </c>
      <c r="AA175" s="2" t="s">
        <v>3214</v>
      </c>
      <c r="AB175" s="1" t="s">
        <v>301</v>
      </c>
      <c r="AC175" s="1" t="s">
        <v>1453</v>
      </c>
      <c r="AD175" s="1">
        <v>4</v>
      </c>
      <c r="AE175" s="1" t="s">
        <v>1452</v>
      </c>
      <c r="AF175" s="1" t="s">
        <v>1451</v>
      </c>
      <c r="AG175" s="1" t="s">
        <v>297</v>
      </c>
      <c r="AH175" s="1"/>
      <c r="AI175" s="1"/>
      <c r="AJ175" s="1"/>
      <c r="AK175" s="1" t="s">
        <v>1450</v>
      </c>
      <c r="AL175" s="1" t="s">
        <v>1449</v>
      </c>
      <c r="AM175" s="1"/>
      <c r="AN175" s="1">
        <v>10</v>
      </c>
      <c r="AO175" s="1"/>
      <c r="AP175" s="1"/>
      <c r="AQ175" s="1" t="s">
        <v>1448</v>
      </c>
    </row>
    <row r="176" spans="1:46" x14ac:dyDescent="0.15">
      <c r="A176" t="str">
        <f t="shared" si="70"/>
        <v/>
      </c>
      <c r="V176" s="9"/>
      <c r="Y176" s="11"/>
      <c r="AC176" s="9"/>
      <c r="AD176" s="9"/>
      <c r="AE176" s="9"/>
      <c r="AF176" s="9"/>
      <c r="AG176" s="9"/>
      <c r="AH176" s="9"/>
      <c r="AI176" s="9"/>
      <c r="AJ176" s="9"/>
      <c r="AK176" s="9"/>
      <c r="AL176" s="9"/>
      <c r="AM176" s="9"/>
      <c r="AN176" s="9"/>
      <c r="AO176" s="9"/>
      <c r="AP176" s="9"/>
      <c r="AQ176" s="9"/>
      <c r="AR176" s="9"/>
      <c r="AS176" s="9"/>
      <c r="AT176" s="9"/>
    </row>
    <row r="177" spans="1:46" x14ac:dyDescent="0.15">
      <c r="A177" t="str">
        <f t="shared" si="70"/>
        <v>**イニストラードを覆う影ブロック</v>
      </c>
      <c r="B177" t="s">
        <v>4862</v>
      </c>
      <c r="Y177" s="11"/>
    </row>
    <row r="178" spans="1:46" x14ac:dyDescent="0.15">
      <c r="A178" t="str">
        <f>B178&amp;C178&amp;E178&amp;F178&amp;H178&amp;I178&amp;J178&amp;M178&amp;N178&amp;O178&amp;P178&amp;Q178&amp;R178&amp;S178&amp;T178&amp;U178&amp;V178&amp;W178&amp;X178&amp;Y178</f>
        <v>|LEFT:50|LEFT:50|LEFT:120|LEFT:50|LEFT:120|LEFT:500|c</v>
      </c>
      <c r="B178" t="s">
        <v>3211</v>
      </c>
      <c r="C178" t="s">
        <v>3204</v>
      </c>
      <c r="E178" t="s">
        <v>3211</v>
      </c>
      <c r="F178" t="s">
        <v>3204</v>
      </c>
      <c r="H178" t="s">
        <v>3211</v>
      </c>
      <c r="I178" t="s">
        <v>5157</v>
      </c>
      <c r="J178" t="s">
        <v>3211</v>
      </c>
      <c r="M178" t="s">
        <v>3204</v>
      </c>
      <c r="N178" t="s">
        <v>3267</v>
      </c>
      <c r="O178" t="s">
        <v>5157</v>
      </c>
      <c r="R178" t="s">
        <v>3267</v>
      </c>
      <c r="T178" t="s">
        <v>3205</v>
      </c>
      <c r="X178" t="s">
        <v>3267</v>
      </c>
      <c r="Y178" t="s">
        <v>3206</v>
      </c>
    </row>
    <row r="179" spans="1:46" x14ac:dyDescent="0.15">
      <c r="A179" t="str">
        <f>B179&amp;C179&amp;E179&amp;F179&amp;H179&amp;I179&amp;J179&amp;M179&amp;N179&amp;O179&amp;P179&amp;Q179&amp;R179&amp;S179&amp;T179&amp;U179&amp;V179&amp;W179&amp;X179&amp;Y179</f>
        <v>|セット|色|カード種|P/T|レアリティ|カード名|</v>
      </c>
      <c r="B179" t="s">
        <v>3211</v>
      </c>
      <c r="C179" t="s">
        <v>3212</v>
      </c>
      <c r="E179" t="s">
        <v>3211</v>
      </c>
      <c r="F179" t="s">
        <v>3181</v>
      </c>
      <c r="H179" t="s">
        <v>3211</v>
      </c>
      <c r="I179" t="s">
        <v>4902</v>
      </c>
      <c r="J179" t="s">
        <v>3211</v>
      </c>
      <c r="K179" t="s">
        <v>3168</v>
      </c>
      <c r="L179" t="s">
        <v>3167</v>
      </c>
      <c r="M179" t="str">
        <f>K179&amp;"/"&amp;L179</f>
        <v>P/T</v>
      </c>
      <c r="N179" t="s">
        <v>3267</v>
      </c>
      <c r="O179" t="s">
        <v>5187</v>
      </c>
      <c r="R179" t="s">
        <v>3267</v>
      </c>
      <c r="T179" t="s">
        <v>3208</v>
      </c>
      <c r="X179" t="s">
        <v>3267</v>
      </c>
      <c r="Z179" s="18"/>
      <c r="AA179" s="18"/>
      <c r="AB179" s="18"/>
      <c r="AC179" s="18"/>
      <c r="AD179" s="18"/>
      <c r="AE179" s="18"/>
      <c r="AF179" s="18"/>
      <c r="AG179" s="18"/>
      <c r="AH179" s="18"/>
      <c r="AI179" s="18"/>
      <c r="AJ179" s="18"/>
      <c r="AK179" s="18"/>
      <c r="AL179" s="18"/>
      <c r="AM179" s="18"/>
      <c r="AN179" s="18"/>
      <c r="AO179" s="18"/>
      <c r="AP179" s="18"/>
      <c r="AQ179" s="18"/>
    </row>
    <row r="180" spans="1:46" x14ac:dyDescent="0.15">
      <c r="A180" t="str">
        <f t="shared" si="70"/>
        <v>|SOI|白|クリーチャー|1/2|コモン|《[[戦闘的な審問官]]》|</v>
      </c>
      <c r="B180" t="s">
        <v>3211</v>
      </c>
      <c r="C180" t="str">
        <f t="shared" si="64"/>
        <v>SOI</v>
      </c>
      <c r="D180">
        <f>IF(AA180="","",VLOOKUP(C180,tnpl!$Z$1:$AA$11,2,TRUE))</f>
        <v>4</v>
      </c>
      <c r="E180" t="s">
        <v>3211</v>
      </c>
      <c r="F180" t="str">
        <f t="shared" si="65"/>
        <v>白</v>
      </c>
      <c r="G180">
        <f>IF(AB180="","",VLOOKUP(F180,tnpl!$X$1:$Y$16,2,TRUE))</f>
        <v>1</v>
      </c>
      <c r="H180" t="s">
        <v>3211</v>
      </c>
      <c r="I180" t="str">
        <f t="shared" si="71"/>
        <v>クリーチャー</v>
      </c>
      <c r="J180" t="s">
        <v>3211</v>
      </c>
      <c r="K180">
        <f t="shared" si="66"/>
        <v>1</v>
      </c>
      <c r="L180">
        <f t="shared" si="67"/>
        <v>2</v>
      </c>
      <c r="M180" t="str">
        <f t="shared" si="72"/>
        <v>1/2</v>
      </c>
      <c r="N180" t="s">
        <v>3267</v>
      </c>
      <c r="O180" t="str">
        <f t="shared" ref="O180:O191" si="74">AC180</f>
        <v>コモン</v>
      </c>
      <c r="R180" t="s">
        <v>3267</v>
      </c>
      <c r="S180" t="s">
        <v>4854</v>
      </c>
      <c r="T180" t="str">
        <f t="shared" si="69"/>
        <v>戦闘的な審問官</v>
      </c>
      <c r="W180" t="s">
        <v>4855</v>
      </c>
      <c r="X180" t="s">
        <v>3267</v>
      </c>
      <c r="Z180" s="3">
        <v>542</v>
      </c>
      <c r="AA180" s="2" t="s">
        <v>3528</v>
      </c>
      <c r="AB180" s="1" t="s">
        <v>1653</v>
      </c>
      <c r="AC180" s="1" t="s">
        <v>1771</v>
      </c>
      <c r="AD180" s="1">
        <v>4</v>
      </c>
      <c r="AE180" s="1" t="s">
        <v>1439</v>
      </c>
      <c r="AF180" s="1" t="s">
        <v>1438</v>
      </c>
      <c r="AG180" s="1" t="s">
        <v>349</v>
      </c>
      <c r="AH180" s="1" t="s">
        <v>1511</v>
      </c>
      <c r="AI180" s="1" t="s">
        <v>1492</v>
      </c>
      <c r="AJ180" s="1"/>
      <c r="AK180" s="1" t="s">
        <v>2627</v>
      </c>
      <c r="AL180" s="1"/>
      <c r="AM180" s="1"/>
      <c r="AN180" s="1"/>
      <c r="AO180" s="1">
        <v>1</v>
      </c>
      <c r="AP180" s="1">
        <v>2</v>
      </c>
      <c r="AQ180" s="1" t="s">
        <v>2627</v>
      </c>
    </row>
    <row r="181" spans="1:46" x14ac:dyDescent="0.15">
      <c r="A181" t="str">
        <f t="shared" si="70"/>
        <v>|SOI|青|呪文||コモン|《[[目録]]》|</v>
      </c>
      <c r="B181" t="s">
        <v>3211</v>
      </c>
      <c r="C181" t="str">
        <f t="shared" si="64"/>
        <v>SOI</v>
      </c>
      <c r="D181">
        <f>IF(AA181="","",VLOOKUP(C181,tnpl!$Z$1:$AA$11,2,TRUE))</f>
        <v>4</v>
      </c>
      <c r="E181" t="s">
        <v>3211</v>
      </c>
      <c r="F181" t="str">
        <f t="shared" si="65"/>
        <v>青</v>
      </c>
      <c r="G181">
        <f>IF(AB181="","",VLOOKUP(F181,tnpl!$X$1:$Y$16,2,TRUE))</f>
        <v>2</v>
      </c>
      <c r="H181" t="s">
        <v>3211</v>
      </c>
      <c r="I181" t="str">
        <f t="shared" si="71"/>
        <v>呪文</v>
      </c>
      <c r="J181" t="s">
        <v>3211</v>
      </c>
      <c r="K181">
        <f t="shared" si="66"/>
        <v>0</v>
      </c>
      <c r="L181">
        <f t="shared" si="67"/>
        <v>0</v>
      </c>
      <c r="M181" t="str">
        <f t="shared" si="72"/>
        <v/>
      </c>
      <c r="N181" t="s">
        <v>3267</v>
      </c>
      <c r="O181" t="str">
        <f t="shared" si="74"/>
        <v>コモン</v>
      </c>
      <c r="R181" t="s">
        <v>3267</v>
      </c>
      <c r="S181" t="s">
        <v>4854</v>
      </c>
      <c r="T181" t="str">
        <f t="shared" si="69"/>
        <v>目録</v>
      </c>
      <c r="W181" t="s">
        <v>4855</v>
      </c>
      <c r="X181" t="s">
        <v>3267</v>
      </c>
      <c r="Z181" s="3">
        <v>582</v>
      </c>
      <c r="AA181" s="2" t="s">
        <v>3528</v>
      </c>
      <c r="AB181" s="1" t="s">
        <v>1631</v>
      </c>
      <c r="AC181" s="1" t="s">
        <v>1771</v>
      </c>
      <c r="AD181" s="1">
        <v>4</v>
      </c>
      <c r="AE181" s="1" t="s">
        <v>1369</v>
      </c>
      <c r="AF181" s="1" t="s">
        <v>1368</v>
      </c>
      <c r="AG181" s="1" t="s">
        <v>1475</v>
      </c>
      <c r="AH181" s="1"/>
      <c r="AI181" s="1"/>
      <c r="AJ181" s="1"/>
      <c r="AK181" s="1" t="s">
        <v>3599</v>
      </c>
      <c r="AL181" s="1"/>
      <c r="AM181" s="1"/>
      <c r="AN181" s="1"/>
      <c r="AO181" s="1"/>
      <c r="AP181" s="1"/>
      <c r="AQ181" s="1" t="s">
        <v>3599</v>
      </c>
    </row>
    <row r="182" spans="1:46" x14ac:dyDescent="0.15">
      <c r="A182" t="str">
        <f t="shared" si="70"/>
        <v>|SOI|青|クリーチャー|0/10|神話レア|《[[氷の中の存在]]》|</v>
      </c>
      <c r="B182" t="s">
        <v>3211</v>
      </c>
      <c r="C182" t="str">
        <f t="shared" si="64"/>
        <v>SOI</v>
      </c>
      <c r="D182">
        <f>IF(AA182="","",VLOOKUP(C182,tnpl!$Z$1:$AA$11,2,TRUE))</f>
        <v>4</v>
      </c>
      <c r="E182" t="s">
        <v>3211</v>
      </c>
      <c r="F182" t="str">
        <f t="shared" si="65"/>
        <v>青</v>
      </c>
      <c r="G182">
        <f>IF(AB182="","",VLOOKUP(F182,tnpl!$X$1:$Y$16,2,TRUE))</f>
        <v>2</v>
      </c>
      <c r="H182" t="s">
        <v>3211</v>
      </c>
      <c r="I182" t="str">
        <f t="shared" si="71"/>
        <v>クリーチャー</v>
      </c>
      <c r="J182" t="s">
        <v>3211</v>
      </c>
      <c r="K182">
        <f t="shared" si="66"/>
        <v>0</v>
      </c>
      <c r="L182">
        <f t="shared" si="67"/>
        <v>10</v>
      </c>
      <c r="M182" t="str">
        <f t="shared" si="72"/>
        <v>0/10</v>
      </c>
      <c r="N182" t="s">
        <v>3267</v>
      </c>
      <c r="O182" t="str">
        <f t="shared" si="74"/>
        <v>神話レア</v>
      </c>
      <c r="R182" t="s">
        <v>3267</v>
      </c>
      <c r="S182" t="s">
        <v>4854</v>
      </c>
      <c r="T182" t="str">
        <f t="shared" si="69"/>
        <v>氷の中の存在</v>
      </c>
      <c r="W182" t="s">
        <v>4855</v>
      </c>
      <c r="X182" t="s">
        <v>3267</v>
      </c>
      <c r="Z182" s="3">
        <v>609</v>
      </c>
      <c r="AA182" s="2" t="s">
        <v>3528</v>
      </c>
      <c r="AB182" s="1" t="s">
        <v>1631</v>
      </c>
      <c r="AC182" s="1" t="s">
        <v>1453</v>
      </c>
      <c r="AD182" s="1">
        <v>4</v>
      </c>
      <c r="AE182" s="1" t="s">
        <v>1323</v>
      </c>
      <c r="AF182" s="1" t="s">
        <v>1322</v>
      </c>
      <c r="AG182" s="1" t="s">
        <v>349</v>
      </c>
      <c r="AH182" s="1" t="s">
        <v>2837</v>
      </c>
      <c r="AI182" s="1"/>
      <c r="AJ182" s="1"/>
      <c r="AK182" s="1" t="s">
        <v>3644</v>
      </c>
      <c r="AL182" s="1" t="s">
        <v>3645</v>
      </c>
      <c r="AM182" s="1" t="s">
        <v>3646</v>
      </c>
      <c r="AN182" s="1"/>
      <c r="AO182" s="1">
        <v>0</v>
      </c>
      <c r="AP182" s="1">
        <v>10</v>
      </c>
      <c r="AQ182" s="1" t="s">
        <v>3647</v>
      </c>
    </row>
    <row r="183" spans="1:46" x14ac:dyDescent="0.15">
      <c r="A183" t="str">
        <f t="shared" si="70"/>
        <v>|SOI|黒|呪文||コモン|《[[奇怪な突然変異]]》|</v>
      </c>
      <c r="B183" t="s">
        <v>3211</v>
      </c>
      <c r="C183" t="str">
        <f t="shared" si="64"/>
        <v>SOI</v>
      </c>
      <c r="D183">
        <f>IF(AA183="","",VLOOKUP(C183,tnpl!$Z$1:$AA$11,2,TRUE))</f>
        <v>4</v>
      </c>
      <c r="E183" t="s">
        <v>3211</v>
      </c>
      <c r="F183" t="str">
        <f t="shared" si="65"/>
        <v>黒</v>
      </c>
      <c r="G183">
        <f>IF(AB183="","",VLOOKUP(F183,tnpl!$X$1:$Y$16,2,TRUE))</f>
        <v>3</v>
      </c>
      <c r="H183" t="s">
        <v>3211</v>
      </c>
      <c r="I183" t="str">
        <f t="shared" si="71"/>
        <v>呪文</v>
      </c>
      <c r="J183" t="s">
        <v>3211</v>
      </c>
      <c r="K183">
        <f t="shared" si="66"/>
        <v>0</v>
      </c>
      <c r="L183">
        <f t="shared" si="67"/>
        <v>0</v>
      </c>
      <c r="M183" t="str">
        <f t="shared" si="72"/>
        <v/>
      </c>
      <c r="N183" t="s">
        <v>3267</v>
      </c>
      <c r="O183" t="str">
        <f t="shared" si="74"/>
        <v>コモン</v>
      </c>
      <c r="R183" t="s">
        <v>3267</v>
      </c>
      <c r="S183" t="s">
        <v>4854</v>
      </c>
      <c r="T183" t="str">
        <f t="shared" si="69"/>
        <v>奇怪な突然変異</v>
      </c>
      <c r="W183" t="s">
        <v>4855</v>
      </c>
      <c r="X183" t="s">
        <v>3267</v>
      </c>
      <c r="Z183" s="3">
        <v>619</v>
      </c>
      <c r="AA183" s="2" t="s">
        <v>3528</v>
      </c>
      <c r="AB183" s="1" t="s">
        <v>1606</v>
      </c>
      <c r="AC183" s="1" t="s">
        <v>1771</v>
      </c>
      <c r="AD183" s="1">
        <v>4</v>
      </c>
      <c r="AE183" s="1" t="s">
        <v>1305</v>
      </c>
      <c r="AF183" s="1" t="s">
        <v>1304</v>
      </c>
      <c r="AG183" s="1" t="s">
        <v>1475</v>
      </c>
      <c r="AH183" s="1"/>
      <c r="AI183" s="1"/>
      <c r="AJ183" s="1"/>
      <c r="AK183" s="1" t="s">
        <v>3659</v>
      </c>
      <c r="AL183" s="1"/>
      <c r="AM183" s="1"/>
      <c r="AN183" s="1"/>
      <c r="AO183" s="1"/>
      <c r="AP183" s="1"/>
      <c r="AQ183" s="1" t="s">
        <v>3659</v>
      </c>
    </row>
    <row r="184" spans="1:46" x14ac:dyDescent="0.15">
      <c r="A184" t="str">
        <f t="shared" si="70"/>
        <v>|SOI|赤|呪文||コモン|《[[両手撃ち]]》|</v>
      </c>
      <c r="B184" t="s">
        <v>3211</v>
      </c>
      <c r="C184" t="str">
        <f t="shared" si="64"/>
        <v>SOI</v>
      </c>
      <c r="D184">
        <f>IF(AA184="","",VLOOKUP(C184,tnpl!$Z$1:$AA$11,2,TRUE))</f>
        <v>4</v>
      </c>
      <c r="E184" t="s">
        <v>3211</v>
      </c>
      <c r="F184" t="str">
        <f t="shared" si="65"/>
        <v>赤</v>
      </c>
      <c r="G184">
        <f>IF(AB184="","",VLOOKUP(F184,tnpl!$X$1:$Y$16,2,TRUE))</f>
        <v>4</v>
      </c>
      <c r="H184" t="s">
        <v>3211</v>
      </c>
      <c r="I184" t="str">
        <f t="shared" si="71"/>
        <v>呪文</v>
      </c>
      <c r="J184" t="s">
        <v>3211</v>
      </c>
      <c r="K184">
        <f t="shared" si="66"/>
        <v>0</v>
      </c>
      <c r="L184">
        <f t="shared" si="67"/>
        <v>0</v>
      </c>
      <c r="M184" t="str">
        <f t="shared" si="72"/>
        <v/>
      </c>
      <c r="N184" t="s">
        <v>3267</v>
      </c>
      <c r="O184" t="str">
        <f t="shared" si="74"/>
        <v>コモン</v>
      </c>
      <c r="R184" t="s">
        <v>3267</v>
      </c>
      <c r="S184" t="s">
        <v>4854</v>
      </c>
      <c r="T184" t="str">
        <f t="shared" si="69"/>
        <v>両手撃ち</v>
      </c>
      <c r="W184" t="s">
        <v>4855</v>
      </c>
      <c r="X184" t="s">
        <v>3267</v>
      </c>
      <c r="Z184" s="3">
        <v>651</v>
      </c>
      <c r="AA184" s="2" t="s">
        <v>3528</v>
      </c>
      <c r="AB184" s="1" t="s">
        <v>1575</v>
      </c>
      <c r="AC184" s="1" t="s">
        <v>1771</v>
      </c>
      <c r="AD184" s="1">
        <v>4</v>
      </c>
      <c r="AE184" s="1" t="s">
        <v>1251</v>
      </c>
      <c r="AF184" s="1" t="s">
        <v>1250</v>
      </c>
      <c r="AG184" s="1" t="s">
        <v>1475</v>
      </c>
      <c r="AH184" s="1"/>
      <c r="AI184" s="1"/>
      <c r="AJ184" s="1"/>
      <c r="AK184" s="1" t="s">
        <v>3709</v>
      </c>
      <c r="AL184" s="1"/>
      <c r="AM184" s="1"/>
      <c r="AN184" s="1"/>
      <c r="AO184" s="1"/>
      <c r="AP184" s="1"/>
      <c r="AQ184" s="1" t="s">
        <v>3709</v>
      </c>
    </row>
    <row r="185" spans="1:46" x14ac:dyDescent="0.15">
      <c r="A185" t="str">
        <f t="shared" si="70"/>
        <v>|SOI|赤|呪文||レア|《[[悪魔の遊び場]]》|</v>
      </c>
      <c r="B185" t="s">
        <v>3211</v>
      </c>
      <c r="C185" t="str">
        <f t="shared" si="64"/>
        <v>SOI</v>
      </c>
      <c r="D185">
        <f>IF(AA185="","",VLOOKUP(C185,tnpl!$Z$1:$AA$11,2,TRUE))</f>
        <v>4</v>
      </c>
      <c r="E185" t="s">
        <v>3211</v>
      </c>
      <c r="F185" t="str">
        <f t="shared" si="65"/>
        <v>赤</v>
      </c>
      <c r="G185">
        <f>IF(AB185="","",VLOOKUP(F185,tnpl!$X$1:$Y$16,2,TRUE))</f>
        <v>4</v>
      </c>
      <c r="H185" t="s">
        <v>3211</v>
      </c>
      <c r="I185" t="str">
        <f t="shared" si="71"/>
        <v>呪文</v>
      </c>
      <c r="J185" t="s">
        <v>3211</v>
      </c>
      <c r="K185">
        <f t="shared" si="66"/>
        <v>0</v>
      </c>
      <c r="L185">
        <f t="shared" si="67"/>
        <v>0</v>
      </c>
      <c r="M185" t="str">
        <f t="shared" si="72"/>
        <v/>
      </c>
      <c r="N185" t="s">
        <v>3267</v>
      </c>
      <c r="O185" t="str">
        <f t="shared" si="74"/>
        <v>レア</v>
      </c>
      <c r="R185" t="s">
        <v>3267</v>
      </c>
      <c r="S185" t="s">
        <v>4854</v>
      </c>
      <c r="T185" t="str">
        <f t="shared" si="69"/>
        <v>悪魔の遊び場</v>
      </c>
      <c r="W185" t="s">
        <v>4855</v>
      </c>
      <c r="X185" t="s">
        <v>3267</v>
      </c>
      <c r="Z185" s="3">
        <v>673</v>
      </c>
      <c r="AA185" s="2" t="s">
        <v>3528</v>
      </c>
      <c r="AB185" s="1" t="s">
        <v>1575</v>
      </c>
      <c r="AC185" s="1" t="s">
        <v>1463</v>
      </c>
      <c r="AD185" s="1">
        <v>4</v>
      </c>
      <c r="AE185" s="1" t="s">
        <v>1213</v>
      </c>
      <c r="AF185" s="1" t="s">
        <v>1212</v>
      </c>
      <c r="AG185" s="1" t="s">
        <v>1475</v>
      </c>
      <c r="AH185" s="1"/>
      <c r="AI185" s="1"/>
      <c r="AJ185" s="1"/>
      <c r="AK185" s="1" t="s">
        <v>3740</v>
      </c>
      <c r="AL185" s="1"/>
      <c r="AM185" s="1"/>
      <c r="AN185" s="1"/>
      <c r="AO185" s="1"/>
      <c r="AP185" s="1"/>
      <c r="AQ185" s="1" t="s">
        <v>3740</v>
      </c>
    </row>
    <row r="186" spans="1:46" x14ac:dyDescent="0.15">
      <c r="A186" t="str">
        <f t="shared" si="70"/>
        <v>|SOI|緑|サポート||コモン|《[[発生の器]]》|</v>
      </c>
      <c r="B186" t="s">
        <v>3211</v>
      </c>
      <c r="C186" t="str">
        <f t="shared" si="64"/>
        <v>SOI</v>
      </c>
      <c r="D186">
        <f>IF(AA186="","",VLOOKUP(C186,tnpl!$Z$1:$AA$11,2,TRUE))</f>
        <v>4</v>
      </c>
      <c r="E186" t="s">
        <v>3211</v>
      </c>
      <c r="F186" t="str">
        <f t="shared" si="65"/>
        <v>緑</v>
      </c>
      <c r="G186">
        <f>IF(AB186="","",VLOOKUP(F186,tnpl!$X$1:$Y$16,2,TRUE))</f>
        <v>5</v>
      </c>
      <c r="H186" t="s">
        <v>3211</v>
      </c>
      <c r="I186" t="str">
        <f t="shared" si="71"/>
        <v>サポート</v>
      </c>
      <c r="J186" t="s">
        <v>3211</v>
      </c>
      <c r="K186">
        <f t="shared" si="66"/>
        <v>0</v>
      </c>
      <c r="L186">
        <f t="shared" si="67"/>
        <v>0</v>
      </c>
      <c r="M186" t="str">
        <f t="shared" si="72"/>
        <v/>
      </c>
      <c r="N186" t="s">
        <v>3267</v>
      </c>
      <c r="O186" t="str">
        <f t="shared" si="74"/>
        <v>コモン</v>
      </c>
      <c r="R186" t="s">
        <v>3267</v>
      </c>
      <c r="S186" t="s">
        <v>4854</v>
      </c>
      <c r="T186" t="str">
        <f t="shared" si="69"/>
        <v>発生の器</v>
      </c>
      <c r="W186" t="s">
        <v>4855</v>
      </c>
      <c r="X186" t="s">
        <v>3267</v>
      </c>
      <c r="Z186" s="3">
        <v>693</v>
      </c>
      <c r="AA186" s="2" t="s">
        <v>3528</v>
      </c>
      <c r="AB186" s="1" t="s">
        <v>1540</v>
      </c>
      <c r="AC186" s="1" t="s">
        <v>1771</v>
      </c>
      <c r="AD186" s="1">
        <v>4</v>
      </c>
      <c r="AE186" s="1" t="s">
        <v>1179</v>
      </c>
      <c r="AF186" s="1" t="s">
        <v>1178</v>
      </c>
      <c r="AG186" s="1" t="s">
        <v>297</v>
      </c>
      <c r="AH186" s="1"/>
      <c r="AI186" s="1"/>
      <c r="AJ186" s="1"/>
      <c r="AK186" s="1" t="s">
        <v>3759</v>
      </c>
      <c r="AL186" s="1"/>
      <c r="AM186" s="1"/>
      <c r="AN186" s="1">
        <v>1</v>
      </c>
      <c r="AO186" s="1"/>
      <c r="AP186" s="1"/>
      <c r="AQ186" s="1" t="s">
        <v>3759</v>
      </c>
    </row>
    <row r="187" spans="1:46" x14ac:dyDescent="0.15">
      <c r="A187" t="str">
        <f t="shared" si="70"/>
        <v>|SOI|無色|サポート||コモン|《[[信条の香炉]]》|</v>
      </c>
      <c r="B187" t="s">
        <v>3211</v>
      </c>
      <c r="C187" t="str">
        <f t="shared" si="64"/>
        <v>SOI</v>
      </c>
      <c r="D187">
        <f>IF(AA187="","",VLOOKUP(C187,tnpl!$Z$1:$AA$11,2,TRUE))</f>
        <v>4</v>
      </c>
      <c r="E187" t="s">
        <v>3211</v>
      </c>
      <c r="F187" t="str">
        <f t="shared" si="65"/>
        <v>無色</v>
      </c>
      <c r="G187">
        <f>IF(AB187="","",VLOOKUP(F187,tnpl!$X$1:$Y$16,2,TRUE))</f>
        <v>16</v>
      </c>
      <c r="H187" t="s">
        <v>3211</v>
      </c>
      <c r="I187" t="str">
        <f t="shared" si="71"/>
        <v>サポート</v>
      </c>
      <c r="J187" t="s">
        <v>3211</v>
      </c>
      <c r="K187">
        <f t="shared" si="66"/>
        <v>0</v>
      </c>
      <c r="L187">
        <f t="shared" si="67"/>
        <v>0</v>
      </c>
      <c r="M187" t="str">
        <f t="shared" si="72"/>
        <v/>
      </c>
      <c r="N187" t="s">
        <v>3267</v>
      </c>
      <c r="O187" t="str">
        <f t="shared" si="74"/>
        <v>コモン</v>
      </c>
      <c r="R187" t="s">
        <v>3267</v>
      </c>
      <c r="S187" t="s">
        <v>4854</v>
      </c>
      <c r="T187" t="str">
        <f t="shared" si="69"/>
        <v>信条の香炉</v>
      </c>
      <c r="W187" t="s">
        <v>4855</v>
      </c>
      <c r="X187" t="s">
        <v>3267</v>
      </c>
      <c r="Z187" s="3">
        <v>734</v>
      </c>
      <c r="AA187" s="2" t="s">
        <v>3528</v>
      </c>
      <c r="AB187" s="1" t="s">
        <v>301</v>
      </c>
      <c r="AC187" s="1" t="s">
        <v>1771</v>
      </c>
      <c r="AD187" s="1">
        <v>4</v>
      </c>
      <c r="AE187" s="1" t="s">
        <v>1105</v>
      </c>
      <c r="AF187" s="1" t="s">
        <v>1104</v>
      </c>
      <c r="AG187" s="1" t="s">
        <v>297</v>
      </c>
      <c r="AH187" s="1"/>
      <c r="AI187" s="1"/>
      <c r="AJ187" s="1"/>
      <c r="AK187" s="1" t="s">
        <v>3830</v>
      </c>
      <c r="AL187" s="1" t="s">
        <v>3831</v>
      </c>
      <c r="AM187" s="1"/>
      <c r="AN187" s="1">
        <v>2</v>
      </c>
      <c r="AO187" s="1"/>
      <c r="AP187" s="1"/>
      <c r="AQ187" s="1" t="s">
        <v>3832</v>
      </c>
    </row>
    <row r="188" spans="1:46" x14ac:dyDescent="0.15">
      <c r="A188" t="str">
        <f t="shared" si="70"/>
        <v>|EMN|白|呪文||アンコモン|《[[一所懸命]]》|</v>
      </c>
      <c r="B188" t="s">
        <v>3211</v>
      </c>
      <c r="C188" t="str">
        <f t="shared" si="64"/>
        <v>EMN</v>
      </c>
      <c r="D188">
        <f>IF(AA188="","",VLOOKUP(C188,tnpl!$Z$1:$AA$11,2,TRUE))</f>
        <v>5</v>
      </c>
      <c r="E188" t="s">
        <v>3211</v>
      </c>
      <c r="F188" t="str">
        <f t="shared" si="65"/>
        <v>白</v>
      </c>
      <c r="G188">
        <f>IF(AB188="","",VLOOKUP(F188,tnpl!$X$1:$Y$16,2,TRUE))</f>
        <v>1</v>
      </c>
      <c r="H188" t="s">
        <v>3211</v>
      </c>
      <c r="I188" t="str">
        <f t="shared" si="71"/>
        <v>呪文</v>
      </c>
      <c r="J188" t="s">
        <v>3211</v>
      </c>
      <c r="K188">
        <f t="shared" si="66"/>
        <v>0</v>
      </c>
      <c r="L188">
        <f t="shared" si="67"/>
        <v>0</v>
      </c>
      <c r="M188" t="str">
        <f t="shared" si="72"/>
        <v/>
      </c>
      <c r="N188" t="s">
        <v>3267</v>
      </c>
      <c r="O188" t="str">
        <f t="shared" si="74"/>
        <v>アンコモン</v>
      </c>
      <c r="R188" t="s">
        <v>3267</v>
      </c>
      <c r="S188" t="s">
        <v>4854</v>
      </c>
      <c r="T188" t="str">
        <f t="shared" si="69"/>
        <v>一所懸命</v>
      </c>
      <c r="W188" t="s">
        <v>4855</v>
      </c>
      <c r="X188" t="s">
        <v>3267</v>
      </c>
      <c r="Z188" s="3">
        <v>755</v>
      </c>
      <c r="AA188" s="2" t="s">
        <v>3870</v>
      </c>
      <c r="AB188" s="1" t="s">
        <v>1653</v>
      </c>
      <c r="AC188" s="1" t="s">
        <v>1473</v>
      </c>
      <c r="AD188" s="1">
        <v>4</v>
      </c>
      <c r="AE188" s="1" t="s">
        <v>1013</v>
      </c>
      <c r="AF188" s="1" t="s">
        <v>1012</v>
      </c>
      <c r="AG188" s="1" t="s">
        <v>1475</v>
      </c>
      <c r="AH188" s="1"/>
      <c r="AI188" s="1"/>
      <c r="AJ188" s="1"/>
      <c r="AK188" s="1" t="s">
        <v>3871</v>
      </c>
      <c r="AL188" s="1"/>
      <c r="AM188" s="1"/>
      <c r="AN188" s="1"/>
      <c r="AO188" s="1"/>
      <c r="AP188" s="1"/>
      <c r="AQ188" s="1" t="s">
        <v>3871</v>
      </c>
    </row>
    <row r="189" spans="1:46" x14ac:dyDescent="0.15">
      <c r="A189" t="str">
        <f t="shared" si="70"/>
        <v>|EMN|白|クリーチャー|1/1|アンコモン|《[[単体騎手]]》|</v>
      </c>
      <c r="B189" t="s">
        <v>3211</v>
      </c>
      <c r="C189" t="str">
        <f t="shared" si="64"/>
        <v>EMN</v>
      </c>
      <c r="D189">
        <f>IF(AA189="","",VLOOKUP(C189,tnpl!$Z$1:$AA$11,2,TRUE))</f>
        <v>5</v>
      </c>
      <c r="E189" t="s">
        <v>3211</v>
      </c>
      <c r="F189" t="str">
        <f t="shared" si="65"/>
        <v>白</v>
      </c>
      <c r="G189">
        <f>IF(AB189="","",VLOOKUP(F189,tnpl!$X$1:$Y$16,2,TRUE))</f>
        <v>1</v>
      </c>
      <c r="H189" t="s">
        <v>3211</v>
      </c>
      <c r="I189" t="str">
        <f t="shared" si="71"/>
        <v>クリーチャー</v>
      </c>
      <c r="J189" t="s">
        <v>3211</v>
      </c>
      <c r="K189">
        <f t="shared" si="66"/>
        <v>1</v>
      </c>
      <c r="L189">
        <f t="shared" si="67"/>
        <v>1</v>
      </c>
      <c r="M189" t="str">
        <f t="shared" si="72"/>
        <v>1/1</v>
      </c>
      <c r="N189" t="s">
        <v>3267</v>
      </c>
      <c r="O189" t="str">
        <f t="shared" si="74"/>
        <v>アンコモン</v>
      </c>
      <c r="R189" t="s">
        <v>3267</v>
      </c>
      <c r="S189" t="s">
        <v>4854</v>
      </c>
      <c r="T189" t="str">
        <f t="shared" si="69"/>
        <v>単体騎手</v>
      </c>
      <c r="W189" t="s">
        <v>4855</v>
      </c>
      <c r="X189" t="s">
        <v>3267</v>
      </c>
      <c r="Z189" s="3">
        <v>757</v>
      </c>
      <c r="AA189" s="2" t="s">
        <v>3870</v>
      </c>
      <c r="AB189" s="1" t="s">
        <v>1653</v>
      </c>
      <c r="AC189" s="1" t="s">
        <v>1473</v>
      </c>
      <c r="AD189" s="1">
        <v>4</v>
      </c>
      <c r="AE189" s="1" t="s">
        <v>1009</v>
      </c>
      <c r="AF189" s="1" t="s">
        <v>1008</v>
      </c>
      <c r="AG189" s="1" t="s">
        <v>349</v>
      </c>
      <c r="AH189" s="1" t="s">
        <v>1511</v>
      </c>
      <c r="AI189" s="1" t="s">
        <v>1555</v>
      </c>
      <c r="AJ189" s="1"/>
      <c r="AK189" s="1" t="s">
        <v>3874</v>
      </c>
      <c r="AL189" s="1" t="s">
        <v>3875</v>
      </c>
      <c r="AM189" s="1"/>
      <c r="AN189" s="1"/>
      <c r="AO189" s="1">
        <v>1</v>
      </c>
      <c r="AP189" s="1">
        <v>1</v>
      </c>
      <c r="AQ189" s="1" t="s">
        <v>3876</v>
      </c>
    </row>
    <row r="190" spans="1:46" x14ac:dyDescent="0.15">
      <c r="A190" t="str">
        <f t="shared" si="70"/>
        <v>|EMN|青|呪文||アンコモン|《[[冷たいわしづかみ]]》|</v>
      </c>
      <c r="B190" t="s">
        <v>3211</v>
      </c>
      <c r="C190" t="str">
        <f t="shared" si="64"/>
        <v>EMN</v>
      </c>
      <c r="D190">
        <f>IF(AA190="","",VLOOKUP(C190,tnpl!$Z$1:$AA$11,2,TRUE))</f>
        <v>5</v>
      </c>
      <c r="E190" t="s">
        <v>3211</v>
      </c>
      <c r="F190" t="str">
        <f t="shared" si="65"/>
        <v>青</v>
      </c>
      <c r="G190">
        <f>IF(AB190="","",VLOOKUP(F190,tnpl!$X$1:$Y$16,2,TRUE))</f>
        <v>2</v>
      </c>
      <c r="H190" t="s">
        <v>3211</v>
      </c>
      <c r="I190" t="str">
        <f t="shared" si="71"/>
        <v>呪文</v>
      </c>
      <c r="J190" t="s">
        <v>3211</v>
      </c>
      <c r="K190">
        <f t="shared" si="66"/>
        <v>0</v>
      </c>
      <c r="L190">
        <f t="shared" si="67"/>
        <v>0</v>
      </c>
      <c r="M190" t="str">
        <f t="shared" si="72"/>
        <v/>
      </c>
      <c r="N190" t="s">
        <v>3267</v>
      </c>
      <c r="O190" t="str">
        <f t="shared" si="74"/>
        <v>アンコモン</v>
      </c>
      <c r="R190" t="s">
        <v>3267</v>
      </c>
      <c r="S190" t="s">
        <v>4854</v>
      </c>
      <c r="T190" t="str">
        <f t="shared" si="69"/>
        <v>冷たいわしづかみ</v>
      </c>
      <c r="W190" t="s">
        <v>4855</v>
      </c>
      <c r="X190" t="s">
        <v>3267</v>
      </c>
      <c r="Z190" s="3">
        <v>771</v>
      </c>
      <c r="AA190" s="2" t="s">
        <v>3870</v>
      </c>
      <c r="AB190" s="1" t="s">
        <v>1631</v>
      </c>
      <c r="AC190" s="1" t="s">
        <v>1473</v>
      </c>
      <c r="AD190" s="1">
        <v>4</v>
      </c>
      <c r="AE190" s="1" t="s">
        <v>989</v>
      </c>
      <c r="AF190" s="1" t="s">
        <v>988</v>
      </c>
      <c r="AG190" s="1" t="s">
        <v>1475</v>
      </c>
      <c r="AH190" s="1"/>
      <c r="AI190" s="1"/>
      <c r="AJ190" s="1"/>
      <c r="AK190" s="1" t="s">
        <v>3605</v>
      </c>
      <c r="AL190" s="1" t="s">
        <v>3909</v>
      </c>
      <c r="AM190" s="1"/>
      <c r="AN190" s="1"/>
      <c r="AO190" s="1"/>
      <c r="AP190" s="1"/>
      <c r="AQ190" s="1" t="s">
        <v>3910</v>
      </c>
    </row>
    <row r="191" spans="1:46" x14ac:dyDescent="0.15">
      <c r="A191" t="str">
        <f t="shared" si="70"/>
        <v>|EMN|赤|呪文||アンコモン|《[[正気の欠片]]》|</v>
      </c>
      <c r="B191" t="s">
        <v>3211</v>
      </c>
      <c r="C191" t="str">
        <f t="shared" si="64"/>
        <v>EMN</v>
      </c>
      <c r="D191">
        <f>IF(AA191="","",VLOOKUP(C191,tnpl!$Z$1:$AA$11,2,TRUE))</f>
        <v>5</v>
      </c>
      <c r="E191" t="s">
        <v>3211</v>
      </c>
      <c r="F191" t="str">
        <f t="shared" si="65"/>
        <v>赤</v>
      </c>
      <c r="G191">
        <f>IF(AB191="","",VLOOKUP(F191,tnpl!$X$1:$Y$16,2,TRUE))</f>
        <v>4</v>
      </c>
      <c r="H191" t="s">
        <v>3211</v>
      </c>
      <c r="I191" t="str">
        <f t="shared" si="71"/>
        <v>呪文</v>
      </c>
      <c r="J191" t="s">
        <v>3211</v>
      </c>
      <c r="K191">
        <f t="shared" si="66"/>
        <v>0</v>
      </c>
      <c r="L191">
        <f t="shared" si="67"/>
        <v>0</v>
      </c>
      <c r="M191" t="str">
        <f t="shared" si="72"/>
        <v/>
      </c>
      <c r="N191" t="s">
        <v>3267</v>
      </c>
      <c r="O191" t="str">
        <f t="shared" si="74"/>
        <v>アンコモン</v>
      </c>
      <c r="R191" t="s">
        <v>3267</v>
      </c>
      <c r="S191" t="s">
        <v>4854</v>
      </c>
      <c r="T191" t="str">
        <f t="shared" si="69"/>
        <v>正気の欠片</v>
      </c>
      <c r="W191" t="s">
        <v>4855</v>
      </c>
      <c r="X191" t="s">
        <v>3267</v>
      </c>
      <c r="Z191" s="3">
        <v>795</v>
      </c>
      <c r="AA191" s="2" t="s">
        <v>3870</v>
      </c>
      <c r="AB191" s="1" t="s">
        <v>1575</v>
      </c>
      <c r="AC191" s="1" t="s">
        <v>1473</v>
      </c>
      <c r="AD191" s="1">
        <v>4</v>
      </c>
      <c r="AE191" s="1" t="s">
        <v>947</v>
      </c>
      <c r="AF191" s="1" t="s">
        <v>946</v>
      </c>
      <c r="AG191" s="1" t="s">
        <v>1475</v>
      </c>
      <c r="AH191" s="1"/>
      <c r="AI191" s="1"/>
      <c r="AJ191" s="1"/>
      <c r="AK191" s="1" t="s">
        <v>3957</v>
      </c>
      <c r="AL191" s="1"/>
      <c r="AM191" s="1"/>
      <c r="AN191" s="1"/>
      <c r="AO191" s="1"/>
      <c r="AP191" s="1"/>
      <c r="AQ191" s="1" t="s">
        <v>3957</v>
      </c>
    </row>
    <row r="192" spans="1:46" x14ac:dyDescent="0.15">
      <c r="A192" t="str">
        <f t="shared" si="70"/>
        <v/>
      </c>
      <c r="V192" s="9"/>
      <c r="Y192" s="11"/>
      <c r="AC192" s="9"/>
      <c r="AD192" s="9"/>
      <c r="AE192" s="9"/>
      <c r="AF192" s="9"/>
      <c r="AG192" s="9"/>
      <c r="AH192" s="9"/>
      <c r="AI192" s="9"/>
      <c r="AJ192" s="9"/>
      <c r="AK192" s="9"/>
      <c r="AL192" s="9"/>
      <c r="AM192" s="9"/>
      <c r="AN192" s="9"/>
      <c r="AO192" s="9"/>
      <c r="AP192" s="9"/>
      <c r="AQ192" s="9"/>
      <c r="AR192" s="9"/>
      <c r="AS192" s="9"/>
      <c r="AT192" s="9"/>
    </row>
    <row r="193" spans="1:43" x14ac:dyDescent="0.15">
      <c r="A193" t="str">
        <f t="shared" si="70"/>
        <v>**カラデシュブロック</v>
      </c>
      <c r="B193" t="s">
        <v>4863</v>
      </c>
      <c r="Y193" s="11"/>
    </row>
    <row r="194" spans="1:43" x14ac:dyDescent="0.15">
      <c r="A194" t="str">
        <f>B194&amp;C194&amp;E194&amp;F194&amp;H194&amp;I194&amp;J194&amp;M194&amp;N194&amp;O194&amp;P194&amp;Q194&amp;R194&amp;S194&amp;T194&amp;U194&amp;V194&amp;W194&amp;X194&amp;Y194</f>
        <v>|LEFT:50|LEFT:50|LEFT:120|LEFT:50|LEFT:120|LEFT:500|c</v>
      </c>
      <c r="B194" t="s">
        <v>3211</v>
      </c>
      <c r="C194" t="s">
        <v>3204</v>
      </c>
      <c r="E194" t="s">
        <v>3211</v>
      </c>
      <c r="F194" t="s">
        <v>3204</v>
      </c>
      <c r="H194" t="s">
        <v>3211</v>
      </c>
      <c r="I194" t="s">
        <v>5157</v>
      </c>
      <c r="J194" t="s">
        <v>3211</v>
      </c>
      <c r="M194" t="s">
        <v>3204</v>
      </c>
      <c r="N194" t="s">
        <v>3267</v>
      </c>
      <c r="O194" t="s">
        <v>5157</v>
      </c>
      <c r="R194" t="s">
        <v>3267</v>
      </c>
      <c r="T194" t="s">
        <v>3205</v>
      </c>
      <c r="X194" t="s">
        <v>3267</v>
      </c>
      <c r="Y194" t="s">
        <v>3206</v>
      </c>
    </row>
    <row r="195" spans="1:43" x14ac:dyDescent="0.15">
      <c r="A195" t="str">
        <f>B195&amp;C195&amp;E195&amp;F195&amp;H195&amp;I195&amp;J195&amp;M195&amp;N195&amp;O195&amp;P195&amp;Q195&amp;R195&amp;S195&amp;T195&amp;U195&amp;V195&amp;W195&amp;X195&amp;Y195</f>
        <v>|セット|色|カード種|P/T|レアリティ|カード名|</v>
      </c>
      <c r="B195" t="s">
        <v>3211</v>
      </c>
      <c r="C195" t="s">
        <v>3212</v>
      </c>
      <c r="E195" t="s">
        <v>3211</v>
      </c>
      <c r="F195" t="s">
        <v>3181</v>
      </c>
      <c r="H195" t="s">
        <v>3211</v>
      </c>
      <c r="I195" t="s">
        <v>4902</v>
      </c>
      <c r="J195" t="s">
        <v>3211</v>
      </c>
      <c r="K195" t="s">
        <v>3168</v>
      </c>
      <c r="L195" t="s">
        <v>3167</v>
      </c>
      <c r="M195" t="str">
        <f>K195&amp;"/"&amp;L195</f>
        <v>P/T</v>
      </c>
      <c r="N195" t="s">
        <v>3267</v>
      </c>
      <c r="O195" t="s">
        <v>5187</v>
      </c>
      <c r="R195" t="s">
        <v>3267</v>
      </c>
      <c r="T195" t="s">
        <v>3208</v>
      </c>
      <c r="X195" t="s">
        <v>3267</v>
      </c>
      <c r="Z195" s="18"/>
      <c r="AA195" s="18"/>
      <c r="AB195" s="18"/>
      <c r="AC195" s="18"/>
      <c r="AD195" s="18"/>
      <c r="AE195" s="18"/>
      <c r="AF195" s="18"/>
      <c r="AG195" s="18"/>
      <c r="AH195" s="18"/>
      <c r="AI195" s="18"/>
      <c r="AJ195" s="18"/>
      <c r="AK195" s="18"/>
      <c r="AL195" s="18"/>
      <c r="AM195" s="18"/>
      <c r="AN195" s="18"/>
      <c r="AO195" s="18"/>
      <c r="AP195" s="18"/>
      <c r="AQ195" s="18"/>
    </row>
    <row r="196" spans="1:43" x14ac:dyDescent="0.15">
      <c r="A196" t="str">
        <f t="shared" si="70"/>
        <v>|KLD|黒|呪文||コモン|《[[放埒]]》|</v>
      </c>
      <c r="B196" t="s">
        <v>3211</v>
      </c>
      <c r="C196" t="str">
        <f t="shared" si="64"/>
        <v>KLD</v>
      </c>
      <c r="D196">
        <f>IF(AA196="","",VLOOKUP(C196,tnpl!$Z$1:$AA$11,2,TRUE))</f>
        <v>6</v>
      </c>
      <c r="E196" t="s">
        <v>3211</v>
      </c>
      <c r="F196" t="str">
        <f t="shared" si="65"/>
        <v>黒</v>
      </c>
      <c r="G196">
        <f>IF(AB196="","",VLOOKUP(F196,tnpl!$X$1:$Y$16,2,TRUE))</f>
        <v>3</v>
      </c>
      <c r="H196" t="s">
        <v>3211</v>
      </c>
      <c r="I196" t="str">
        <f t="shared" si="71"/>
        <v>呪文</v>
      </c>
      <c r="J196" t="s">
        <v>3211</v>
      </c>
      <c r="K196">
        <f t="shared" si="66"/>
        <v>0</v>
      </c>
      <c r="L196">
        <f t="shared" si="67"/>
        <v>0</v>
      </c>
      <c r="M196" t="str">
        <f t="shared" si="72"/>
        <v/>
      </c>
      <c r="N196" t="s">
        <v>3267</v>
      </c>
      <c r="O196" t="str">
        <f t="shared" ref="O196:O205" si="75">AC196</f>
        <v>コモン</v>
      </c>
      <c r="R196" t="s">
        <v>3267</v>
      </c>
      <c r="S196" t="s">
        <v>4854</v>
      </c>
      <c r="T196" t="str">
        <f t="shared" si="69"/>
        <v>放埒</v>
      </c>
      <c r="W196" t="s">
        <v>4855</v>
      </c>
      <c r="X196" t="s">
        <v>3267</v>
      </c>
      <c r="Z196" s="3">
        <v>896</v>
      </c>
      <c r="AA196" s="2" t="s">
        <v>4035</v>
      </c>
      <c r="AB196" s="1" t="s">
        <v>1606</v>
      </c>
      <c r="AC196" s="1" t="s">
        <v>1771</v>
      </c>
      <c r="AD196" s="1">
        <v>4</v>
      </c>
      <c r="AE196" s="1" t="s">
        <v>739</v>
      </c>
      <c r="AF196" s="1" t="s">
        <v>738</v>
      </c>
      <c r="AG196" s="1" t="s">
        <v>1475</v>
      </c>
      <c r="AH196" s="1"/>
      <c r="AI196" s="1"/>
      <c r="AJ196" s="1"/>
      <c r="AK196" s="1" t="s">
        <v>4141</v>
      </c>
      <c r="AL196" s="1"/>
      <c r="AM196" s="1"/>
      <c r="AN196" s="1"/>
      <c r="AO196" s="1"/>
      <c r="AP196" s="1"/>
      <c r="AQ196" s="1" t="s">
        <v>4141</v>
      </c>
    </row>
    <row r="197" spans="1:43" x14ac:dyDescent="0.15">
      <c r="A197" t="str">
        <f t="shared" si="70"/>
        <v>|KLD|黒|呪文||コモン|《[[活力の奔出]]》|</v>
      </c>
      <c r="B197" t="s">
        <v>3211</v>
      </c>
      <c r="C197" t="str">
        <f t="shared" si="64"/>
        <v>KLD</v>
      </c>
      <c r="D197">
        <f>IF(AA197="","",VLOOKUP(C197,tnpl!$Z$1:$AA$11,2,TRUE))</f>
        <v>6</v>
      </c>
      <c r="E197" t="s">
        <v>3211</v>
      </c>
      <c r="F197" t="str">
        <f t="shared" si="65"/>
        <v>黒</v>
      </c>
      <c r="G197">
        <f>IF(AB197="","",VLOOKUP(F197,tnpl!$X$1:$Y$16,2,TRUE))</f>
        <v>3</v>
      </c>
      <c r="H197" t="s">
        <v>3211</v>
      </c>
      <c r="I197" t="str">
        <f t="shared" si="71"/>
        <v>呪文</v>
      </c>
      <c r="J197" t="s">
        <v>3211</v>
      </c>
      <c r="K197">
        <f t="shared" si="66"/>
        <v>0</v>
      </c>
      <c r="L197">
        <f t="shared" si="67"/>
        <v>0</v>
      </c>
      <c r="M197" t="str">
        <f t="shared" si="72"/>
        <v/>
      </c>
      <c r="N197" t="s">
        <v>3267</v>
      </c>
      <c r="O197" t="str">
        <f t="shared" si="75"/>
        <v>コモン</v>
      </c>
      <c r="R197" t="s">
        <v>3267</v>
      </c>
      <c r="S197" t="s">
        <v>4854</v>
      </c>
      <c r="T197" t="str">
        <f t="shared" si="69"/>
        <v>活力の奔出</v>
      </c>
      <c r="W197" t="s">
        <v>4855</v>
      </c>
      <c r="X197" t="s">
        <v>3267</v>
      </c>
      <c r="Z197" s="3">
        <v>897</v>
      </c>
      <c r="AA197" s="2" t="s">
        <v>4035</v>
      </c>
      <c r="AB197" s="1" t="s">
        <v>1606</v>
      </c>
      <c r="AC197" s="1" t="s">
        <v>1771</v>
      </c>
      <c r="AD197" s="1">
        <v>4</v>
      </c>
      <c r="AE197" s="1" t="s">
        <v>733</v>
      </c>
      <c r="AF197" s="1" t="s">
        <v>732</v>
      </c>
      <c r="AG197" s="1" t="s">
        <v>1475</v>
      </c>
      <c r="AH197" s="1"/>
      <c r="AI197" s="1"/>
      <c r="AJ197" s="1"/>
      <c r="AK197" s="1" t="s">
        <v>4142</v>
      </c>
      <c r="AL197" s="1"/>
      <c r="AM197" s="1"/>
      <c r="AN197" s="1"/>
      <c r="AO197" s="1"/>
      <c r="AP197" s="1"/>
      <c r="AQ197" s="1" t="s">
        <v>4142</v>
      </c>
    </row>
    <row r="198" spans="1:43" x14ac:dyDescent="0.15">
      <c r="A198" t="str">
        <f t="shared" si="70"/>
        <v>|KLD|黒|クリーチャー|1/1|アンコモン|《[[透彫虫の群棲]]》|</v>
      </c>
      <c r="B198" t="s">
        <v>3211</v>
      </c>
      <c r="C198" t="str">
        <f t="shared" si="64"/>
        <v>KLD</v>
      </c>
      <c r="D198">
        <f>IF(AA198="","",VLOOKUP(C198,tnpl!$Z$1:$AA$11,2,TRUE))</f>
        <v>6</v>
      </c>
      <c r="E198" t="s">
        <v>3211</v>
      </c>
      <c r="F198" t="str">
        <f t="shared" si="65"/>
        <v>黒</v>
      </c>
      <c r="G198">
        <f>IF(AB198="","",VLOOKUP(F198,tnpl!$X$1:$Y$16,2,TRUE))</f>
        <v>3</v>
      </c>
      <c r="H198" t="s">
        <v>3211</v>
      </c>
      <c r="I198" t="str">
        <f t="shared" si="71"/>
        <v>クリーチャー</v>
      </c>
      <c r="J198" t="s">
        <v>3211</v>
      </c>
      <c r="K198">
        <f t="shared" si="66"/>
        <v>1</v>
      </c>
      <c r="L198">
        <f t="shared" si="67"/>
        <v>1</v>
      </c>
      <c r="M198" t="str">
        <f t="shared" si="72"/>
        <v>1/1</v>
      </c>
      <c r="N198" t="s">
        <v>3267</v>
      </c>
      <c r="O198" t="str">
        <f t="shared" si="75"/>
        <v>アンコモン</v>
      </c>
      <c r="R198" t="s">
        <v>3267</v>
      </c>
      <c r="S198" t="s">
        <v>4854</v>
      </c>
      <c r="T198" t="str">
        <f t="shared" si="69"/>
        <v>透彫虫の群棲</v>
      </c>
      <c r="W198" t="s">
        <v>4855</v>
      </c>
      <c r="X198" t="s">
        <v>3267</v>
      </c>
      <c r="Z198" s="3">
        <v>900</v>
      </c>
      <c r="AA198" s="2" t="s">
        <v>4035</v>
      </c>
      <c r="AB198" s="1" t="s">
        <v>1606</v>
      </c>
      <c r="AC198" s="1" t="s">
        <v>1473</v>
      </c>
      <c r="AD198" s="1">
        <v>4</v>
      </c>
      <c r="AE198" s="1" t="s">
        <v>723</v>
      </c>
      <c r="AF198" s="1" t="s">
        <v>722</v>
      </c>
      <c r="AG198" s="1" t="s">
        <v>349</v>
      </c>
      <c r="AH198" s="1" t="s">
        <v>1972</v>
      </c>
      <c r="AI198" s="1"/>
      <c r="AJ198" s="1"/>
      <c r="AK198" s="1" t="s">
        <v>4147</v>
      </c>
      <c r="AL198" s="1" t="s">
        <v>4148</v>
      </c>
      <c r="AM198" s="1"/>
      <c r="AN198" s="1"/>
      <c r="AO198" s="1">
        <v>1</v>
      </c>
      <c r="AP198" s="1">
        <v>1</v>
      </c>
      <c r="AQ198" s="1" t="s">
        <v>4149</v>
      </c>
    </row>
    <row r="199" spans="1:43" x14ac:dyDescent="0.15">
      <c r="A199" t="str">
        <f t="shared" si="70"/>
        <v>|KLD|緑|呪文||コモン|《[[霊気との調和]]》|</v>
      </c>
      <c r="B199" t="s">
        <v>3211</v>
      </c>
      <c r="C199" t="str">
        <f t="shared" si="64"/>
        <v>KLD</v>
      </c>
      <c r="D199">
        <f>IF(AA199="","",VLOOKUP(C199,tnpl!$Z$1:$AA$11,2,TRUE))</f>
        <v>6</v>
      </c>
      <c r="E199" t="s">
        <v>3211</v>
      </c>
      <c r="F199" t="str">
        <f t="shared" si="65"/>
        <v>緑</v>
      </c>
      <c r="G199">
        <f>IF(AB199="","",VLOOKUP(F199,tnpl!$X$1:$Y$16,2,TRUE))</f>
        <v>5</v>
      </c>
      <c r="H199" t="s">
        <v>3211</v>
      </c>
      <c r="I199" t="str">
        <f t="shared" si="71"/>
        <v>呪文</v>
      </c>
      <c r="J199" t="s">
        <v>3211</v>
      </c>
      <c r="K199">
        <f t="shared" si="66"/>
        <v>0</v>
      </c>
      <c r="L199">
        <f t="shared" si="67"/>
        <v>0</v>
      </c>
      <c r="M199" t="str">
        <f t="shared" si="72"/>
        <v/>
      </c>
      <c r="N199" t="s">
        <v>3267</v>
      </c>
      <c r="O199" t="str">
        <f t="shared" si="75"/>
        <v>コモン</v>
      </c>
      <c r="R199" t="s">
        <v>3267</v>
      </c>
      <c r="S199" t="s">
        <v>4854</v>
      </c>
      <c r="T199" t="str">
        <f t="shared" si="69"/>
        <v>霊気との調和</v>
      </c>
      <c r="W199" t="s">
        <v>4855</v>
      </c>
      <c r="X199" t="s">
        <v>3267</v>
      </c>
      <c r="Z199" s="3">
        <v>951</v>
      </c>
      <c r="AA199" s="2" t="s">
        <v>4035</v>
      </c>
      <c r="AB199" s="1" t="s">
        <v>1540</v>
      </c>
      <c r="AC199" s="1" t="s">
        <v>1771</v>
      </c>
      <c r="AD199" s="1">
        <v>4</v>
      </c>
      <c r="AE199" s="1" t="s">
        <v>637</v>
      </c>
      <c r="AF199" s="1" t="s">
        <v>636</v>
      </c>
      <c r="AG199" s="1" t="s">
        <v>1475</v>
      </c>
      <c r="AH199" s="1"/>
      <c r="AI199" s="1"/>
      <c r="AJ199" s="1"/>
      <c r="AK199" s="1" t="s">
        <v>4218</v>
      </c>
      <c r="AL199" s="1"/>
      <c r="AM199" s="1"/>
      <c r="AN199" s="1"/>
      <c r="AO199" s="1"/>
      <c r="AP199" s="1"/>
      <c r="AQ199" s="1" t="s">
        <v>4218</v>
      </c>
    </row>
    <row r="200" spans="1:43" x14ac:dyDescent="0.15">
      <c r="A200" t="str">
        <f t="shared" si="70"/>
        <v>|KLD|緑|呪文||コモン|《[[気宇壮大]]》|</v>
      </c>
      <c r="B200" t="s">
        <v>3211</v>
      </c>
      <c r="C200" t="str">
        <f t="shared" si="64"/>
        <v>KLD</v>
      </c>
      <c r="D200">
        <f>IF(AA200="","",VLOOKUP(C200,tnpl!$Z$1:$AA$11,2,TRUE))</f>
        <v>6</v>
      </c>
      <c r="E200" t="s">
        <v>3211</v>
      </c>
      <c r="F200" t="str">
        <f t="shared" si="65"/>
        <v>緑</v>
      </c>
      <c r="G200">
        <f>IF(AB200="","",VLOOKUP(F200,tnpl!$X$1:$Y$16,2,TRUE))</f>
        <v>5</v>
      </c>
      <c r="H200" t="s">
        <v>3211</v>
      </c>
      <c r="I200" t="str">
        <f t="shared" si="71"/>
        <v>呪文</v>
      </c>
      <c r="J200" t="s">
        <v>3211</v>
      </c>
      <c r="K200">
        <f t="shared" si="66"/>
        <v>0</v>
      </c>
      <c r="L200">
        <f t="shared" si="67"/>
        <v>0</v>
      </c>
      <c r="M200" t="str">
        <f t="shared" si="72"/>
        <v/>
      </c>
      <c r="N200" t="s">
        <v>3267</v>
      </c>
      <c r="O200" t="str">
        <f t="shared" si="75"/>
        <v>コモン</v>
      </c>
      <c r="R200" t="s">
        <v>3267</v>
      </c>
      <c r="S200" t="s">
        <v>4854</v>
      </c>
      <c r="T200" t="str">
        <f t="shared" si="69"/>
        <v>気宇壮大</v>
      </c>
      <c r="W200" t="s">
        <v>4855</v>
      </c>
      <c r="X200" t="s">
        <v>3267</v>
      </c>
      <c r="Z200" s="3">
        <v>952</v>
      </c>
      <c r="AA200" s="2" t="s">
        <v>4035</v>
      </c>
      <c r="AB200" s="1" t="s">
        <v>1540</v>
      </c>
      <c r="AC200" s="1" t="s">
        <v>1771</v>
      </c>
      <c r="AD200" s="1">
        <v>4</v>
      </c>
      <c r="AE200" s="1" t="s">
        <v>631</v>
      </c>
      <c r="AF200" s="1" t="s">
        <v>630</v>
      </c>
      <c r="AG200" s="1" t="s">
        <v>1475</v>
      </c>
      <c r="AH200" s="1"/>
      <c r="AI200" s="1"/>
      <c r="AJ200" s="1"/>
      <c r="AK200" s="1" t="s">
        <v>4219</v>
      </c>
      <c r="AL200" s="1"/>
      <c r="AM200" s="1"/>
      <c r="AN200" s="1"/>
      <c r="AO200" s="1"/>
      <c r="AP200" s="1"/>
      <c r="AQ200" s="1" t="s">
        <v>4219</v>
      </c>
    </row>
    <row r="201" spans="1:43" x14ac:dyDescent="0.15">
      <c r="A201" t="str">
        <f t="shared" si="70"/>
        <v>|KLD|緑|呪文||アンコモン|《[[顕在的防御]]》|</v>
      </c>
      <c r="B201" t="s">
        <v>3211</v>
      </c>
      <c r="C201" t="str">
        <f t="shared" si="64"/>
        <v>KLD</v>
      </c>
      <c r="D201">
        <f>IF(AA201="","",VLOOKUP(C201,tnpl!$Z$1:$AA$11,2,TRUE))</f>
        <v>6</v>
      </c>
      <c r="E201" t="s">
        <v>3211</v>
      </c>
      <c r="F201" t="str">
        <f t="shared" si="65"/>
        <v>緑</v>
      </c>
      <c r="G201">
        <f>IF(AB201="","",VLOOKUP(F201,tnpl!$X$1:$Y$16,2,TRUE))</f>
        <v>5</v>
      </c>
      <c r="H201" t="s">
        <v>3211</v>
      </c>
      <c r="I201" t="str">
        <f t="shared" si="71"/>
        <v>呪文</v>
      </c>
      <c r="J201" t="s">
        <v>3211</v>
      </c>
      <c r="K201">
        <f t="shared" si="66"/>
        <v>0</v>
      </c>
      <c r="L201">
        <f t="shared" si="67"/>
        <v>0</v>
      </c>
      <c r="M201" t="str">
        <f t="shared" si="72"/>
        <v/>
      </c>
      <c r="N201" t="s">
        <v>3267</v>
      </c>
      <c r="O201" t="str">
        <f t="shared" si="75"/>
        <v>アンコモン</v>
      </c>
      <c r="R201" t="s">
        <v>3267</v>
      </c>
      <c r="S201" t="s">
        <v>4854</v>
      </c>
      <c r="T201" t="str">
        <f t="shared" si="69"/>
        <v>顕在的防御</v>
      </c>
      <c r="W201" t="s">
        <v>4855</v>
      </c>
      <c r="X201" t="s">
        <v>3267</v>
      </c>
      <c r="Z201" s="3">
        <v>958</v>
      </c>
      <c r="AA201" s="2" t="s">
        <v>4035</v>
      </c>
      <c r="AB201" s="1" t="s">
        <v>1540</v>
      </c>
      <c r="AC201" s="1" t="s">
        <v>1473</v>
      </c>
      <c r="AD201" s="1">
        <v>4</v>
      </c>
      <c r="AE201" s="1" t="s">
        <v>615</v>
      </c>
      <c r="AF201" s="1" t="s">
        <v>614</v>
      </c>
      <c r="AG201" s="1" t="s">
        <v>1475</v>
      </c>
      <c r="AH201" s="1"/>
      <c r="AI201" s="1"/>
      <c r="AJ201" s="1"/>
      <c r="AK201" s="1" t="s">
        <v>4227</v>
      </c>
      <c r="AL201" s="1"/>
      <c r="AM201" s="1"/>
      <c r="AN201" s="1"/>
      <c r="AO201" s="1"/>
      <c r="AP201" s="1"/>
      <c r="AQ201" s="1" t="s">
        <v>4227</v>
      </c>
    </row>
    <row r="202" spans="1:43" x14ac:dyDescent="0.15">
      <c r="A202" t="str">
        <f t="shared" si="70"/>
        <v>|KLD|無色|クリーチャー|1/2|コモン|《[[砦のマストドン]]》|</v>
      </c>
      <c r="B202" t="s">
        <v>3211</v>
      </c>
      <c r="C202" t="str">
        <f t="shared" si="64"/>
        <v>KLD</v>
      </c>
      <c r="D202">
        <f>IF(AA202="","",VLOOKUP(C202,tnpl!$Z$1:$AA$11,2,TRUE))</f>
        <v>6</v>
      </c>
      <c r="E202" t="s">
        <v>3211</v>
      </c>
      <c r="F202" t="str">
        <f t="shared" si="65"/>
        <v>無色</v>
      </c>
      <c r="G202">
        <f>IF(AB202="","",VLOOKUP(F202,tnpl!$X$1:$Y$16,2,TRUE))</f>
        <v>16</v>
      </c>
      <c r="H202" t="s">
        <v>3211</v>
      </c>
      <c r="I202" t="str">
        <f t="shared" si="71"/>
        <v>クリーチャー</v>
      </c>
      <c r="J202" t="s">
        <v>3211</v>
      </c>
      <c r="K202">
        <f t="shared" si="66"/>
        <v>1</v>
      </c>
      <c r="L202">
        <f t="shared" si="67"/>
        <v>2</v>
      </c>
      <c r="M202" t="str">
        <f t="shared" si="72"/>
        <v>1/2</v>
      </c>
      <c r="N202" t="s">
        <v>3267</v>
      </c>
      <c r="O202" t="str">
        <f t="shared" si="75"/>
        <v>コモン</v>
      </c>
      <c r="R202" t="s">
        <v>3267</v>
      </c>
      <c r="S202" t="s">
        <v>4854</v>
      </c>
      <c r="T202" t="str">
        <f t="shared" si="69"/>
        <v>砦のマストドン</v>
      </c>
      <c r="W202" t="s">
        <v>4855</v>
      </c>
      <c r="X202" t="s">
        <v>3267</v>
      </c>
      <c r="Z202" s="3">
        <v>986</v>
      </c>
      <c r="AA202" s="2" t="s">
        <v>4035</v>
      </c>
      <c r="AB202" s="1" t="s">
        <v>301</v>
      </c>
      <c r="AC202" s="1" t="s">
        <v>1771</v>
      </c>
      <c r="AD202" s="1">
        <v>4</v>
      </c>
      <c r="AE202" s="1" t="s">
        <v>553</v>
      </c>
      <c r="AF202" s="1" t="s">
        <v>552</v>
      </c>
      <c r="AG202" s="1" t="s">
        <v>349</v>
      </c>
      <c r="AH202" s="1" t="s">
        <v>4224</v>
      </c>
      <c r="AI202" s="1"/>
      <c r="AJ202" s="1"/>
      <c r="AK202" s="1" t="s">
        <v>4276</v>
      </c>
      <c r="AL202" s="1"/>
      <c r="AM202" s="1"/>
      <c r="AN202" s="1"/>
      <c r="AO202" s="1">
        <v>1</v>
      </c>
      <c r="AP202" s="1">
        <v>2</v>
      </c>
      <c r="AQ202" s="1" t="s">
        <v>4276</v>
      </c>
    </row>
    <row r="203" spans="1:43" x14ac:dyDescent="0.15">
      <c r="A203" t="str">
        <f t="shared" si="70"/>
        <v>|AER|白|呪文||アンコモン|《[[浮遊化改造]]》|</v>
      </c>
      <c r="B203" t="s">
        <v>3211</v>
      </c>
      <c r="C203" t="str">
        <f t="shared" si="64"/>
        <v>AER</v>
      </c>
      <c r="D203">
        <f>IF(AA203="","",VLOOKUP(C203,tnpl!$Z$1:$AA$11,2,TRUE))</f>
        <v>7</v>
      </c>
      <c r="E203" t="s">
        <v>3211</v>
      </c>
      <c r="F203" t="str">
        <f t="shared" si="65"/>
        <v>白</v>
      </c>
      <c r="G203">
        <f>IF(AB203="","",VLOOKUP(F203,tnpl!$X$1:$Y$16,2,TRUE))</f>
        <v>1</v>
      </c>
      <c r="H203" t="s">
        <v>3211</v>
      </c>
      <c r="I203" t="str">
        <f t="shared" si="71"/>
        <v>呪文</v>
      </c>
      <c r="J203" t="s">
        <v>3211</v>
      </c>
      <c r="K203">
        <f t="shared" si="66"/>
        <v>0</v>
      </c>
      <c r="L203">
        <f t="shared" si="67"/>
        <v>0</v>
      </c>
      <c r="M203" t="str">
        <f t="shared" si="72"/>
        <v/>
      </c>
      <c r="N203" t="s">
        <v>3267</v>
      </c>
      <c r="O203" t="str">
        <f t="shared" si="75"/>
        <v>アンコモン</v>
      </c>
      <c r="R203" t="s">
        <v>3267</v>
      </c>
      <c r="S203" t="s">
        <v>4854</v>
      </c>
      <c r="T203" t="str">
        <f t="shared" si="69"/>
        <v>浮遊化改造</v>
      </c>
      <c r="W203" t="s">
        <v>4855</v>
      </c>
      <c r="X203" t="s">
        <v>3267</v>
      </c>
      <c r="Z203" s="3">
        <v>1023</v>
      </c>
      <c r="AA203" s="2" t="s">
        <v>4335</v>
      </c>
      <c r="AB203" s="1" t="s">
        <v>1653</v>
      </c>
      <c r="AC203" s="1" t="s">
        <v>1473</v>
      </c>
      <c r="AD203" s="1">
        <v>4</v>
      </c>
      <c r="AE203" s="1" t="s">
        <v>479</v>
      </c>
      <c r="AF203" s="1" t="s">
        <v>478</v>
      </c>
      <c r="AG203" s="1" t="s">
        <v>1475</v>
      </c>
      <c r="AH203" s="1"/>
      <c r="AI203" s="1"/>
      <c r="AJ203" s="1"/>
      <c r="AK203" s="1" t="s">
        <v>4340</v>
      </c>
      <c r="AL203" s="1"/>
      <c r="AM203" s="1"/>
      <c r="AN203" s="1"/>
      <c r="AO203" s="1"/>
      <c r="AP203" s="1"/>
      <c r="AQ203" s="1" t="s">
        <v>4340</v>
      </c>
    </row>
    <row r="204" spans="1:43" x14ac:dyDescent="0.15">
      <c r="A204" t="str">
        <f t="shared" si="70"/>
        <v>|AER|白|クリーチャー|4/4|神話レア|《[[上級建設官、スラム]]》|</v>
      </c>
      <c r="B204" t="s">
        <v>3211</v>
      </c>
      <c r="C204" t="str">
        <f t="shared" si="64"/>
        <v>AER</v>
      </c>
      <c r="D204">
        <f>IF(AA204="","",VLOOKUP(C204,tnpl!$Z$1:$AA$11,2,TRUE))</f>
        <v>7</v>
      </c>
      <c r="E204" t="s">
        <v>3211</v>
      </c>
      <c r="F204" t="str">
        <f t="shared" si="65"/>
        <v>白</v>
      </c>
      <c r="G204">
        <f>IF(AB204="","",VLOOKUP(F204,tnpl!$X$1:$Y$16,2,TRUE))</f>
        <v>1</v>
      </c>
      <c r="H204" t="s">
        <v>3211</v>
      </c>
      <c r="I204" t="str">
        <f t="shared" si="71"/>
        <v>クリーチャー</v>
      </c>
      <c r="J204" t="s">
        <v>3211</v>
      </c>
      <c r="K204">
        <f t="shared" si="66"/>
        <v>4</v>
      </c>
      <c r="L204">
        <f t="shared" si="67"/>
        <v>4</v>
      </c>
      <c r="M204" t="str">
        <f t="shared" si="72"/>
        <v>4/4</v>
      </c>
      <c r="N204" t="s">
        <v>3267</v>
      </c>
      <c r="O204" t="str">
        <f t="shared" si="75"/>
        <v>神話レア</v>
      </c>
      <c r="R204" t="s">
        <v>3267</v>
      </c>
      <c r="S204" t="s">
        <v>4854</v>
      </c>
      <c r="T204" t="str">
        <f t="shared" si="69"/>
        <v>上級建設官、スラム</v>
      </c>
      <c r="W204" t="s">
        <v>4855</v>
      </c>
      <c r="X204" t="s">
        <v>3267</v>
      </c>
      <c r="Z204" s="3">
        <v>1029</v>
      </c>
      <c r="AA204" s="2" t="s">
        <v>4335</v>
      </c>
      <c r="AB204" s="1" t="s">
        <v>1653</v>
      </c>
      <c r="AC204" s="1" t="s">
        <v>1453</v>
      </c>
      <c r="AD204" s="1">
        <v>4</v>
      </c>
      <c r="AE204" s="1" t="s">
        <v>467</v>
      </c>
      <c r="AF204" s="1" t="s">
        <v>466</v>
      </c>
      <c r="AG204" s="1" t="s">
        <v>349</v>
      </c>
      <c r="AH204" s="1" t="s">
        <v>4036</v>
      </c>
      <c r="AI204" s="1" t="s">
        <v>4105</v>
      </c>
      <c r="AJ204" s="1"/>
      <c r="AK204" s="1" t="s">
        <v>4349</v>
      </c>
      <c r="AL204" s="1"/>
      <c r="AM204" s="1"/>
      <c r="AN204" s="1"/>
      <c r="AO204" s="1">
        <v>4</v>
      </c>
      <c r="AP204" s="1">
        <v>4</v>
      </c>
      <c r="AQ204" s="1" t="s">
        <v>4349</v>
      </c>
    </row>
    <row r="205" spans="1:43" x14ac:dyDescent="0.15">
      <c r="A205" t="str">
        <f t="shared" ref="A205:A220" si="76">B205&amp;C205&amp;E205&amp;F205&amp;H205&amp;I205&amp;J205&amp;M205&amp;N205&amp;O205&amp;P205&amp;Q205&amp;R205&amp;S205&amp;T205&amp;U205&amp;V205&amp;W205&amp;X205&amp;Y205</f>
        <v>|KLDM|無色|クリーチャー|4/4|MP|《[[羽ばたき飛行機械]]》|</v>
      </c>
      <c r="B205" t="s">
        <v>3211</v>
      </c>
      <c r="C205" t="str">
        <f t="shared" ref="C205:C220" si="77">AA205</f>
        <v>KLDM</v>
      </c>
      <c r="D205">
        <f>IF(AA205="","",VLOOKUP(C205,tnpl!$Z$1:$AA$11,2,TRUE))</f>
        <v>9</v>
      </c>
      <c r="E205" t="s">
        <v>3211</v>
      </c>
      <c r="F205" t="str">
        <f t="shared" ref="F205:F220" si="78">AB205</f>
        <v>無色</v>
      </c>
      <c r="G205">
        <f>IF(AB205="","",VLOOKUP(F205,tnpl!$X$1:$Y$16,2,TRUE))</f>
        <v>16</v>
      </c>
      <c r="H205" t="s">
        <v>3211</v>
      </c>
      <c r="I205" t="str">
        <f t="shared" ref="I205:I220" si="79">AG205</f>
        <v>クリーチャー</v>
      </c>
      <c r="J205" t="s">
        <v>3211</v>
      </c>
      <c r="K205">
        <f t="shared" ref="K205:K220" si="80">AO205</f>
        <v>4</v>
      </c>
      <c r="L205">
        <f t="shared" ref="L205:L220" si="81">AP205</f>
        <v>4</v>
      </c>
      <c r="M205" t="str">
        <f t="shared" ref="M205:M220" si="82">IF(AG205="クリーチャー",K205&amp;"/"&amp;L205,"")</f>
        <v>4/4</v>
      </c>
      <c r="N205" t="s">
        <v>3267</v>
      </c>
      <c r="O205" t="str">
        <f t="shared" si="75"/>
        <v>MP</v>
      </c>
      <c r="R205" t="s">
        <v>3267</v>
      </c>
      <c r="S205" t="s">
        <v>4854</v>
      </c>
      <c r="T205" t="str">
        <f t="shared" ref="T205:T220" si="83">AE205</f>
        <v>羽ばたき飛行機械</v>
      </c>
      <c r="W205" t="s">
        <v>4855</v>
      </c>
      <c r="X205" t="s">
        <v>3267</v>
      </c>
      <c r="Z205" s="3">
        <v>1083</v>
      </c>
      <c r="AA205" s="2" t="s">
        <v>4443</v>
      </c>
      <c r="AB205" s="1" t="s">
        <v>301</v>
      </c>
      <c r="AC205" s="1" t="s">
        <v>300</v>
      </c>
      <c r="AD205" s="1">
        <v>4</v>
      </c>
      <c r="AE205" s="1" t="s">
        <v>365</v>
      </c>
      <c r="AF205" s="1" t="s">
        <v>364</v>
      </c>
      <c r="AG205" s="1" t="s">
        <v>349</v>
      </c>
      <c r="AH205" s="1" t="s">
        <v>363</v>
      </c>
      <c r="AI205" s="1" t="s">
        <v>362</v>
      </c>
      <c r="AJ205" s="1"/>
      <c r="AK205" s="1" t="s">
        <v>361</v>
      </c>
      <c r="AL205" s="1"/>
      <c r="AM205" s="1"/>
      <c r="AN205" s="1"/>
      <c r="AO205" s="1">
        <v>4</v>
      </c>
      <c r="AP205" s="1">
        <v>4</v>
      </c>
      <c r="AQ205" s="1" t="s">
        <v>361</v>
      </c>
    </row>
    <row r="206" spans="1:43" x14ac:dyDescent="0.15">
      <c r="Z206" s="9"/>
      <c r="AA206" s="9"/>
      <c r="AB206" s="9"/>
      <c r="AC206" s="9"/>
      <c r="AD206" s="9"/>
      <c r="AE206" s="9"/>
      <c r="AF206" s="9"/>
      <c r="AG206" s="9"/>
      <c r="AH206" s="9"/>
      <c r="AI206" s="9"/>
      <c r="AJ206" s="9"/>
      <c r="AK206" s="9"/>
      <c r="AL206" s="9"/>
      <c r="AM206" s="9"/>
      <c r="AN206" s="9"/>
      <c r="AO206" s="9"/>
      <c r="AP206" s="9"/>
      <c r="AQ206" s="9"/>
    </row>
    <row r="207" spans="1:43" x14ac:dyDescent="0.15">
      <c r="A207" t="str">
        <f t="shared" ref="A207" si="84">B207&amp;C207&amp;E207&amp;F207&amp;H207&amp;I207&amp;J207&amp;M207&amp;N207&amp;O207&amp;P207&amp;Q207&amp;R207&amp;S207&amp;T207&amp;U207&amp;V207&amp;W207&amp;X207&amp;Y207</f>
        <v>**アモンケットブロック</v>
      </c>
      <c r="B207" t="s">
        <v>4865</v>
      </c>
      <c r="Y207" s="11"/>
    </row>
    <row r="208" spans="1:43" x14ac:dyDescent="0.15">
      <c r="A208" t="str">
        <f>B208&amp;C208&amp;E208&amp;F208&amp;H208&amp;I208&amp;J208&amp;M208&amp;N208&amp;O208&amp;P208&amp;Q208&amp;R208&amp;S208&amp;T208&amp;U208&amp;V208&amp;W208&amp;X208&amp;Y208</f>
        <v>|LEFT:50|LEFT:50|LEFT:120|LEFT:50|LEFT:120|LEFT:500|c</v>
      </c>
      <c r="B208" t="s">
        <v>3211</v>
      </c>
      <c r="C208" t="s">
        <v>3204</v>
      </c>
      <c r="E208" t="s">
        <v>3211</v>
      </c>
      <c r="F208" t="s">
        <v>3204</v>
      </c>
      <c r="H208" t="s">
        <v>3211</v>
      </c>
      <c r="I208" t="s">
        <v>5157</v>
      </c>
      <c r="J208" t="s">
        <v>3211</v>
      </c>
      <c r="M208" t="s">
        <v>3204</v>
      </c>
      <c r="N208" t="s">
        <v>3267</v>
      </c>
      <c r="O208" t="s">
        <v>5157</v>
      </c>
      <c r="R208" t="s">
        <v>3267</v>
      </c>
      <c r="T208" t="s">
        <v>3205</v>
      </c>
      <c r="X208" t="s">
        <v>3267</v>
      </c>
      <c r="Y208" t="s">
        <v>3206</v>
      </c>
    </row>
    <row r="209" spans="1:43" x14ac:dyDescent="0.15">
      <c r="A209" t="str">
        <f>B209&amp;C209&amp;E209&amp;F209&amp;H209&amp;I209&amp;J209&amp;M209&amp;N209&amp;O209&amp;P209&amp;Q209&amp;R209&amp;S209&amp;T209&amp;U209&amp;V209&amp;W209&amp;X209&amp;Y209</f>
        <v>|セット|色|カード種|P/T|レアリティ|カード名|</v>
      </c>
      <c r="B209" t="s">
        <v>3211</v>
      </c>
      <c r="C209" t="s">
        <v>3212</v>
      </c>
      <c r="E209" t="s">
        <v>3211</v>
      </c>
      <c r="F209" t="s">
        <v>3181</v>
      </c>
      <c r="H209" t="s">
        <v>3211</v>
      </c>
      <c r="I209" t="s">
        <v>4902</v>
      </c>
      <c r="J209" t="s">
        <v>3211</v>
      </c>
      <c r="K209" t="s">
        <v>3168</v>
      </c>
      <c r="L209" t="s">
        <v>3167</v>
      </c>
      <c r="M209" t="str">
        <f>K209&amp;"/"&amp;L209</f>
        <v>P/T</v>
      </c>
      <c r="N209" t="s">
        <v>3267</v>
      </c>
      <c r="O209" t="s">
        <v>5187</v>
      </c>
      <c r="R209" t="s">
        <v>3267</v>
      </c>
      <c r="T209" t="s">
        <v>3208</v>
      </c>
      <c r="X209" t="s">
        <v>3267</v>
      </c>
      <c r="Z209" s="18"/>
      <c r="AA209" s="18"/>
      <c r="AB209" s="18"/>
      <c r="AC209" s="18"/>
      <c r="AD209" s="18"/>
      <c r="AE209" s="18"/>
      <c r="AF209" s="18"/>
      <c r="AG209" s="18"/>
      <c r="AH209" s="18"/>
      <c r="AI209" s="18"/>
      <c r="AJ209" s="18"/>
      <c r="AK209" s="18"/>
      <c r="AL209" s="18"/>
      <c r="AM209" s="18"/>
      <c r="AN209" s="18"/>
      <c r="AO209" s="18"/>
      <c r="AP209" s="18"/>
      <c r="AQ209" s="18"/>
    </row>
    <row r="210" spans="1:43" x14ac:dyDescent="0.15">
      <c r="A210" t="str">
        <f t="shared" si="76"/>
        <v>|AKH|白|クリーチャー|2/2|コモン|《[[突風歩き]]》|</v>
      </c>
      <c r="B210" t="s">
        <v>3211</v>
      </c>
      <c r="C210" t="str">
        <f t="shared" si="77"/>
        <v>AKH</v>
      </c>
      <c r="D210">
        <f>IF(AA210="","",VLOOKUP(C210,tnpl!$Z$1:$AA$11,2,TRUE))</f>
        <v>10</v>
      </c>
      <c r="E210" t="s">
        <v>3211</v>
      </c>
      <c r="F210" t="str">
        <f t="shared" si="78"/>
        <v>白</v>
      </c>
      <c r="G210">
        <f>IF(AB210="","",VLOOKUP(F210,tnpl!$X$1:$Y$16,2,TRUE))</f>
        <v>1</v>
      </c>
      <c r="H210" t="s">
        <v>3211</v>
      </c>
      <c r="I210" t="str">
        <f t="shared" si="79"/>
        <v>クリーチャー</v>
      </c>
      <c r="J210" t="s">
        <v>3211</v>
      </c>
      <c r="K210">
        <f t="shared" si="80"/>
        <v>2</v>
      </c>
      <c r="L210">
        <f t="shared" si="81"/>
        <v>2</v>
      </c>
      <c r="M210" t="str">
        <f t="shared" si="82"/>
        <v>2/2</v>
      </c>
      <c r="N210" t="s">
        <v>3267</v>
      </c>
      <c r="O210" t="str">
        <f t="shared" ref="O210:O220" si="85">AC210</f>
        <v>コモン</v>
      </c>
      <c r="R210" t="s">
        <v>3267</v>
      </c>
      <c r="S210" t="s">
        <v>4854</v>
      </c>
      <c r="T210" t="str">
        <f t="shared" si="83"/>
        <v>突風歩き</v>
      </c>
      <c r="W210" t="s">
        <v>4855</v>
      </c>
      <c r="X210" t="s">
        <v>3267</v>
      </c>
      <c r="Z210" s="3">
        <v>1104</v>
      </c>
      <c r="AA210" s="2" t="s">
        <v>4450</v>
      </c>
      <c r="AB210" s="1" t="s">
        <v>1653</v>
      </c>
      <c r="AC210" s="1" t="s">
        <v>1771</v>
      </c>
      <c r="AD210" s="1">
        <v>4</v>
      </c>
      <c r="AE210" s="1" t="s">
        <v>291</v>
      </c>
      <c r="AF210" s="1" t="s">
        <v>290</v>
      </c>
      <c r="AG210" s="1" t="s">
        <v>349</v>
      </c>
      <c r="AH210" s="1" t="s">
        <v>1511</v>
      </c>
      <c r="AI210" s="1" t="s">
        <v>1485</v>
      </c>
      <c r="AJ210" s="1"/>
      <c r="AK210" s="1" t="s">
        <v>4455</v>
      </c>
      <c r="AL210" s="1"/>
      <c r="AM210" s="1"/>
      <c r="AN210" s="1"/>
      <c r="AO210" s="1">
        <v>2</v>
      </c>
      <c r="AP210" s="1">
        <v>2</v>
      </c>
      <c r="AQ210" s="1" t="s">
        <v>4455</v>
      </c>
    </row>
    <row r="211" spans="1:43" x14ac:dyDescent="0.15">
      <c r="A211" t="str">
        <f t="shared" si="76"/>
        <v>|AKH|白|クリーチャー|3/1|コモン|《[[レト一門の槍の達人]]》|</v>
      </c>
      <c r="B211" t="s">
        <v>3211</v>
      </c>
      <c r="C211" t="str">
        <f t="shared" si="77"/>
        <v>AKH</v>
      </c>
      <c r="D211">
        <f>IF(AA211="","",VLOOKUP(C211,tnpl!$Z$1:$AA$11,2,TRUE))</f>
        <v>10</v>
      </c>
      <c r="E211" t="s">
        <v>3211</v>
      </c>
      <c r="F211" t="str">
        <f t="shared" si="78"/>
        <v>白</v>
      </c>
      <c r="G211">
        <f>IF(AB211="","",VLOOKUP(F211,tnpl!$X$1:$Y$16,2,TRUE))</f>
        <v>1</v>
      </c>
      <c r="H211" t="s">
        <v>3211</v>
      </c>
      <c r="I211" t="str">
        <f t="shared" si="79"/>
        <v>クリーチャー</v>
      </c>
      <c r="J211" t="s">
        <v>3211</v>
      </c>
      <c r="K211">
        <f t="shared" si="80"/>
        <v>3</v>
      </c>
      <c r="L211">
        <f t="shared" si="81"/>
        <v>1</v>
      </c>
      <c r="M211" t="str">
        <f t="shared" si="82"/>
        <v>3/1</v>
      </c>
      <c r="N211" t="s">
        <v>3267</v>
      </c>
      <c r="O211" t="str">
        <f t="shared" si="85"/>
        <v>コモン</v>
      </c>
      <c r="R211" t="s">
        <v>3267</v>
      </c>
      <c r="S211" t="s">
        <v>4854</v>
      </c>
      <c r="T211" t="str">
        <f t="shared" si="83"/>
        <v>レト一門の槍の達人</v>
      </c>
      <c r="W211" t="s">
        <v>4855</v>
      </c>
      <c r="X211" t="s">
        <v>3267</v>
      </c>
      <c r="Z211" s="3">
        <v>1105</v>
      </c>
      <c r="AA211" s="2" t="s">
        <v>4450</v>
      </c>
      <c r="AB211" s="1" t="s">
        <v>1653</v>
      </c>
      <c r="AC211" s="1" t="s">
        <v>1771</v>
      </c>
      <c r="AD211" s="1">
        <v>4</v>
      </c>
      <c r="AE211" s="1" t="s">
        <v>289</v>
      </c>
      <c r="AF211" s="1" t="s">
        <v>288</v>
      </c>
      <c r="AG211" s="1" t="s">
        <v>349</v>
      </c>
      <c r="AH211" s="1" t="s">
        <v>1511</v>
      </c>
      <c r="AI211" s="1" t="s">
        <v>1515</v>
      </c>
      <c r="AJ211" s="1"/>
      <c r="AK211" s="1" t="s">
        <v>4456</v>
      </c>
      <c r="AL211" s="1"/>
      <c r="AM211" s="1"/>
      <c r="AN211" s="1"/>
      <c r="AO211" s="1">
        <v>3</v>
      </c>
      <c r="AP211" s="1">
        <v>1</v>
      </c>
      <c r="AQ211" s="1" t="s">
        <v>4456</v>
      </c>
    </row>
    <row r="212" spans="1:43" x14ac:dyDescent="0.15">
      <c r="A212" t="str">
        <f t="shared" si="76"/>
        <v>|AKH|白|呪文||コモン|《[[デジェルの決意]]》|</v>
      </c>
      <c r="B212" t="s">
        <v>3211</v>
      </c>
      <c r="C212" t="str">
        <f t="shared" si="77"/>
        <v>AKH</v>
      </c>
      <c r="D212">
        <f>IF(AA212="","",VLOOKUP(C212,tnpl!$Z$1:$AA$11,2,TRUE))</f>
        <v>10</v>
      </c>
      <c r="E212" t="s">
        <v>3211</v>
      </c>
      <c r="F212" t="str">
        <f t="shared" si="78"/>
        <v>白</v>
      </c>
      <c r="G212">
        <f>IF(AB212="","",VLOOKUP(F212,tnpl!$X$1:$Y$16,2,TRUE))</f>
        <v>1</v>
      </c>
      <c r="H212" t="s">
        <v>3211</v>
      </c>
      <c r="I212" t="str">
        <f t="shared" si="79"/>
        <v>呪文</v>
      </c>
      <c r="J212" t="s">
        <v>3211</v>
      </c>
      <c r="K212">
        <f t="shared" si="80"/>
        <v>0</v>
      </c>
      <c r="L212">
        <f t="shared" si="81"/>
        <v>0</v>
      </c>
      <c r="M212" t="str">
        <f t="shared" si="82"/>
        <v/>
      </c>
      <c r="N212" t="s">
        <v>3267</v>
      </c>
      <c r="O212" t="str">
        <f t="shared" si="85"/>
        <v>コモン</v>
      </c>
      <c r="R212" t="s">
        <v>3267</v>
      </c>
      <c r="S212" t="s">
        <v>4854</v>
      </c>
      <c r="T212" t="str">
        <f t="shared" si="83"/>
        <v>デジェルの決意</v>
      </c>
      <c r="W212" t="s">
        <v>4855</v>
      </c>
      <c r="X212" t="s">
        <v>3267</v>
      </c>
      <c r="Z212" s="3">
        <v>1111</v>
      </c>
      <c r="AA212" s="2" t="s">
        <v>4450</v>
      </c>
      <c r="AB212" s="1" t="s">
        <v>1653</v>
      </c>
      <c r="AC212" s="1" t="s">
        <v>1771</v>
      </c>
      <c r="AD212" s="1">
        <v>4</v>
      </c>
      <c r="AE212" s="1" t="s">
        <v>277</v>
      </c>
      <c r="AF212" s="1" t="s">
        <v>276</v>
      </c>
      <c r="AG212" s="1" t="s">
        <v>1475</v>
      </c>
      <c r="AH212" s="1"/>
      <c r="AI212" s="1"/>
      <c r="AJ212" s="1"/>
      <c r="AK212" s="1" t="s">
        <v>4465</v>
      </c>
      <c r="AL212" s="1" t="s">
        <v>4463</v>
      </c>
      <c r="AM212" s="1"/>
      <c r="AN212" s="1"/>
      <c r="AO212" s="1"/>
      <c r="AP212" s="1"/>
      <c r="AQ212" s="1" t="s">
        <v>4466</v>
      </c>
    </row>
    <row r="213" spans="1:43" x14ac:dyDescent="0.15">
      <c r="A213" t="str">
        <f t="shared" si="76"/>
        <v>|AKH|白|クリーチャー|2/2|アンコモン|《[[猶予の侍臣]]》|</v>
      </c>
      <c r="B213" t="s">
        <v>3211</v>
      </c>
      <c r="C213" t="str">
        <f t="shared" si="77"/>
        <v>AKH</v>
      </c>
      <c r="D213">
        <f>IF(AA213="","",VLOOKUP(C213,tnpl!$Z$1:$AA$11,2,TRUE))</f>
        <v>10</v>
      </c>
      <c r="E213" t="s">
        <v>3211</v>
      </c>
      <c r="F213" t="str">
        <f t="shared" si="78"/>
        <v>白</v>
      </c>
      <c r="G213">
        <f>IF(AB213="","",VLOOKUP(F213,tnpl!$X$1:$Y$16,2,TRUE))</f>
        <v>1</v>
      </c>
      <c r="H213" t="s">
        <v>3211</v>
      </c>
      <c r="I213" t="str">
        <f t="shared" si="79"/>
        <v>クリーチャー</v>
      </c>
      <c r="J213" t="s">
        <v>3211</v>
      </c>
      <c r="K213">
        <f t="shared" si="80"/>
        <v>2</v>
      </c>
      <c r="L213">
        <f t="shared" si="81"/>
        <v>2</v>
      </c>
      <c r="M213" t="str">
        <f t="shared" si="82"/>
        <v>2/2</v>
      </c>
      <c r="N213" t="s">
        <v>3267</v>
      </c>
      <c r="O213" t="str">
        <f t="shared" si="85"/>
        <v>アンコモン</v>
      </c>
      <c r="R213" t="s">
        <v>3267</v>
      </c>
      <c r="S213" t="s">
        <v>4854</v>
      </c>
      <c r="T213" t="str">
        <f t="shared" si="83"/>
        <v>猶予の侍臣</v>
      </c>
      <c r="W213" t="s">
        <v>4855</v>
      </c>
      <c r="X213" t="s">
        <v>3267</v>
      </c>
      <c r="Z213" s="3">
        <v>1117</v>
      </c>
      <c r="AA213" s="2" t="s">
        <v>4450</v>
      </c>
      <c r="AB213" s="1" t="s">
        <v>1653</v>
      </c>
      <c r="AC213" s="1" t="s">
        <v>1473</v>
      </c>
      <c r="AD213" s="1">
        <v>4</v>
      </c>
      <c r="AE213" s="1" t="s">
        <v>4477</v>
      </c>
      <c r="AF213" s="1" t="s">
        <v>4478</v>
      </c>
      <c r="AG213" s="1" t="s">
        <v>349</v>
      </c>
      <c r="AH213" s="1" t="s">
        <v>1511</v>
      </c>
      <c r="AI213" s="1" t="s">
        <v>1492</v>
      </c>
      <c r="AJ213" s="1"/>
      <c r="AK213" s="1" t="s">
        <v>4479</v>
      </c>
      <c r="AL213" s="1"/>
      <c r="AM213" s="1"/>
      <c r="AN213" s="1"/>
      <c r="AO213" s="1">
        <v>2</v>
      </c>
      <c r="AP213" s="1">
        <v>2</v>
      </c>
      <c r="AQ213" s="1" t="s">
        <v>4479</v>
      </c>
    </row>
    <row r="214" spans="1:43" x14ac:dyDescent="0.15">
      <c r="A214" t="str">
        <f t="shared" si="76"/>
        <v>|AKH|青|呪文||コモン|《[[大水]]》|</v>
      </c>
      <c r="B214" t="s">
        <v>3211</v>
      </c>
      <c r="C214" t="str">
        <f t="shared" si="77"/>
        <v>AKH</v>
      </c>
      <c r="D214">
        <f>IF(AA214="","",VLOOKUP(C214,tnpl!$Z$1:$AA$11,2,TRUE))</f>
        <v>10</v>
      </c>
      <c r="E214" t="s">
        <v>3211</v>
      </c>
      <c r="F214" t="str">
        <f t="shared" si="78"/>
        <v>青</v>
      </c>
      <c r="G214">
        <f>IF(AB214="","",VLOOKUP(F214,tnpl!$X$1:$Y$16,2,TRUE))</f>
        <v>2</v>
      </c>
      <c r="H214" t="s">
        <v>3211</v>
      </c>
      <c r="I214" t="str">
        <f t="shared" si="79"/>
        <v>呪文</v>
      </c>
      <c r="J214" t="s">
        <v>3211</v>
      </c>
      <c r="K214">
        <f t="shared" si="80"/>
        <v>0</v>
      </c>
      <c r="L214">
        <f t="shared" si="81"/>
        <v>0</v>
      </c>
      <c r="M214" t="str">
        <f t="shared" si="82"/>
        <v/>
      </c>
      <c r="N214" t="s">
        <v>3267</v>
      </c>
      <c r="O214" t="str">
        <f t="shared" si="85"/>
        <v>コモン</v>
      </c>
      <c r="R214" t="s">
        <v>3267</v>
      </c>
      <c r="S214" t="s">
        <v>4854</v>
      </c>
      <c r="T214" t="str">
        <f t="shared" si="83"/>
        <v>大水</v>
      </c>
      <c r="W214" t="s">
        <v>4855</v>
      </c>
      <c r="X214" t="s">
        <v>3267</v>
      </c>
      <c r="Z214" s="3">
        <v>1136</v>
      </c>
      <c r="AA214" s="2" t="s">
        <v>4450</v>
      </c>
      <c r="AB214" s="1" t="s">
        <v>1631</v>
      </c>
      <c r="AC214" s="1" t="s">
        <v>1771</v>
      </c>
      <c r="AD214" s="1">
        <v>4</v>
      </c>
      <c r="AE214" s="1" t="s">
        <v>229</v>
      </c>
      <c r="AF214" s="1" t="s">
        <v>228</v>
      </c>
      <c r="AG214" s="1" t="s">
        <v>1475</v>
      </c>
      <c r="AH214" s="1"/>
      <c r="AI214" s="1"/>
      <c r="AJ214" s="1"/>
      <c r="AK214" s="1" t="s">
        <v>4516</v>
      </c>
      <c r="AL214" s="1" t="s">
        <v>4463</v>
      </c>
      <c r="AM214" s="1"/>
      <c r="AN214" s="1"/>
      <c r="AO214" s="1"/>
      <c r="AP214" s="1"/>
      <c r="AQ214" s="1" t="s">
        <v>4517</v>
      </c>
    </row>
    <row r="215" spans="1:43" x14ac:dyDescent="0.15">
      <c r="A215" t="str">
        <f t="shared" si="76"/>
        <v>|AKH|青|呪文||コモン|《[[ヒエログリフの輝き]]》|</v>
      </c>
      <c r="B215" t="s">
        <v>3211</v>
      </c>
      <c r="C215" t="str">
        <f t="shared" si="77"/>
        <v>AKH</v>
      </c>
      <c r="D215">
        <f>IF(AA215="","",VLOOKUP(C215,tnpl!$Z$1:$AA$11,2,TRUE))</f>
        <v>10</v>
      </c>
      <c r="E215" t="s">
        <v>3211</v>
      </c>
      <c r="F215" t="str">
        <f t="shared" si="78"/>
        <v>青</v>
      </c>
      <c r="G215">
        <f>IF(AB215="","",VLOOKUP(F215,tnpl!$X$1:$Y$16,2,TRUE))</f>
        <v>2</v>
      </c>
      <c r="H215" t="s">
        <v>3211</v>
      </c>
      <c r="I215" t="str">
        <f t="shared" si="79"/>
        <v>呪文</v>
      </c>
      <c r="J215" t="s">
        <v>3211</v>
      </c>
      <c r="K215">
        <f t="shared" si="80"/>
        <v>0</v>
      </c>
      <c r="L215">
        <f t="shared" si="81"/>
        <v>0</v>
      </c>
      <c r="M215" t="str">
        <f t="shared" si="82"/>
        <v/>
      </c>
      <c r="N215" t="s">
        <v>3267</v>
      </c>
      <c r="O215" t="str">
        <f t="shared" si="85"/>
        <v>コモン</v>
      </c>
      <c r="R215" t="s">
        <v>3267</v>
      </c>
      <c r="S215" t="s">
        <v>4854</v>
      </c>
      <c r="T215" t="str">
        <f t="shared" si="83"/>
        <v>ヒエログリフの輝き</v>
      </c>
      <c r="W215" t="s">
        <v>4855</v>
      </c>
      <c r="X215" t="s">
        <v>3267</v>
      </c>
      <c r="Z215" s="3">
        <v>1137</v>
      </c>
      <c r="AA215" s="2" t="s">
        <v>4450</v>
      </c>
      <c r="AB215" s="1" t="s">
        <v>1631</v>
      </c>
      <c r="AC215" s="1" t="s">
        <v>1771</v>
      </c>
      <c r="AD215" s="1">
        <v>4</v>
      </c>
      <c r="AE215" s="1" t="s">
        <v>227</v>
      </c>
      <c r="AF215" s="1" t="s">
        <v>226</v>
      </c>
      <c r="AG215" s="1" t="s">
        <v>1475</v>
      </c>
      <c r="AH215" s="1"/>
      <c r="AI215" s="1"/>
      <c r="AJ215" s="1"/>
      <c r="AK215" s="1" t="s">
        <v>4518</v>
      </c>
      <c r="AL215" s="1" t="s">
        <v>4463</v>
      </c>
      <c r="AM215" s="1"/>
      <c r="AN215" s="1"/>
      <c r="AO215" s="1"/>
      <c r="AP215" s="1"/>
      <c r="AQ215" s="1" t="s">
        <v>4519</v>
      </c>
    </row>
    <row r="216" spans="1:43" x14ac:dyDescent="0.15">
      <c r="A216" t="str">
        <f t="shared" si="76"/>
        <v>|AKH|青|呪文||コモン|《[[叱責の風]]》|</v>
      </c>
      <c r="B216" t="s">
        <v>3211</v>
      </c>
      <c r="C216" t="str">
        <f t="shared" si="77"/>
        <v>AKH</v>
      </c>
      <c r="D216">
        <f>IF(AA216="","",VLOOKUP(C216,tnpl!$Z$1:$AA$11,2,TRUE))</f>
        <v>10</v>
      </c>
      <c r="E216" t="s">
        <v>3211</v>
      </c>
      <c r="F216" t="str">
        <f t="shared" si="78"/>
        <v>青</v>
      </c>
      <c r="G216">
        <f>IF(AB216="","",VLOOKUP(F216,tnpl!$X$1:$Y$16,2,TRUE))</f>
        <v>2</v>
      </c>
      <c r="H216" t="s">
        <v>3211</v>
      </c>
      <c r="I216" t="str">
        <f t="shared" si="79"/>
        <v>呪文</v>
      </c>
      <c r="J216" t="s">
        <v>3211</v>
      </c>
      <c r="K216">
        <f t="shared" si="80"/>
        <v>0</v>
      </c>
      <c r="L216">
        <f t="shared" si="81"/>
        <v>0</v>
      </c>
      <c r="M216" t="str">
        <f t="shared" si="82"/>
        <v/>
      </c>
      <c r="N216" t="s">
        <v>3267</v>
      </c>
      <c r="O216" t="str">
        <f t="shared" si="85"/>
        <v>コモン</v>
      </c>
      <c r="R216" t="s">
        <v>3267</v>
      </c>
      <c r="S216" t="s">
        <v>4854</v>
      </c>
      <c r="T216" t="str">
        <f t="shared" si="83"/>
        <v>叱責の風</v>
      </c>
      <c r="W216" t="s">
        <v>4855</v>
      </c>
      <c r="X216" t="s">
        <v>3267</v>
      </c>
      <c r="Z216" s="3">
        <v>1138</v>
      </c>
      <c r="AA216" s="2" t="s">
        <v>4450</v>
      </c>
      <c r="AB216" s="1" t="s">
        <v>1631</v>
      </c>
      <c r="AC216" s="1" t="s">
        <v>1771</v>
      </c>
      <c r="AD216" s="1">
        <v>4</v>
      </c>
      <c r="AE216" s="1" t="s">
        <v>225</v>
      </c>
      <c r="AF216" s="1" t="s">
        <v>224</v>
      </c>
      <c r="AG216" s="1" t="s">
        <v>1475</v>
      </c>
      <c r="AH216" s="1"/>
      <c r="AI216" s="1"/>
      <c r="AJ216" s="1"/>
      <c r="AK216" s="1" t="s">
        <v>4520</v>
      </c>
      <c r="AL216" s="1"/>
      <c r="AM216" s="1"/>
      <c r="AN216" s="1"/>
      <c r="AO216" s="1"/>
      <c r="AP216" s="1"/>
      <c r="AQ216" s="1" t="s">
        <v>4520</v>
      </c>
    </row>
    <row r="217" spans="1:43" x14ac:dyDescent="0.15">
      <c r="A217" t="str">
        <f t="shared" si="76"/>
        <v>|AKH|青|サポート||レア|《[[ドレイクの安息地]]》|</v>
      </c>
      <c r="B217" t="s">
        <v>3211</v>
      </c>
      <c r="C217" t="str">
        <f t="shared" si="77"/>
        <v>AKH</v>
      </c>
      <c r="D217">
        <f>IF(AA217="","",VLOOKUP(C217,tnpl!$Z$1:$AA$11,2,TRUE))</f>
        <v>10</v>
      </c>
      <c r="E217" t="s">
        <v>3211</v>
      </c>
      <c r="F217" t="str">
        <f t="shared" si="78"/>
        <v>青</v>
      </c>
      <c r="G217">
        <f>IF(AB217="","",VLOOKUP(F217,tnpl!$X$1:$Y$16,2,TRUE))</f>
        <v>2</v>
      </c>
      <c r="H217" t="s">
        <v>3211</v>
      </c>
      <c r="I217" t="str">
        <f t="shared" si="79"/>
        <v>サポート</v>
      </c>
      <c r="J217" t="s">
        <v>3211</v>
      </c>
      <c r="K217">
        <f t="shared" si="80"/>
        <v>0</v>
      </c>
      <c r="L217">
        <f t="shared" si="81"/>
        <v>0</v>
      </c>
      <c r="M217" t="str">
        <f t="shared" si="82"/>
        <v/>
      </c>
      <c r="N217" t="s">
        <v>3267</v>
      </c>
      <c r="O217" t="str">
        <f t="shared" si="85"/>
        <v>レア</v>
      </c>
      <c r="R217" t="s">
        <v>3267</v>
      </c>
      <c r="S217" t="s">
        <v>4854</v>
      </c>
      <c r="T217" t="str">
        <f t="shared" si="83"/>
        <v>ドレイクの安息地</v>
      </c>
      <c r="W217" t="s">
        <v>4855</v>
      </c>
      <c r="X217" t="s">
        <v>3267</v>
      </c>
      <c r="Z217" s="3">
        <v>1145</v>
      </c>
      <c r="AA217" s="2" t="s">
        <v>4450</v>
      </c>
      <c r="AB217" s="1" t="s">
        <v>1631</v>
      </c>
      <c r="AC217" s="1" t="s">
        <v>1463</v>
      </c>
      <c r="AD217" s="1">
        <v>4</v>
      </c>
      <c r="AE217" s="1" t="s">
        <v>211</v>
      </c>
      <c r="AF217" s="1" t="s">
        <v>210</v>
      </c>
      <c r="AG217" s="1" t="s">
        <v>297</v>
      </c>
      <c r="AH217" s="1"/>
      <c r="AI217" s="1"/>
      <c r="AJ217" s="1"/>
      <c r="AK217" s="1" t="s">
        <v>4535</v>
      </c>
      <c r="AL217" s="1"/>
      <c r="AM217" s="1"/>
      <c r="AN217" s="1">
        <v>3</v>
      </c>
      <c r="AO217" s="1"/>
      <c r="AP217" s="1"/>
      <c r="AQ217" s="1" t="s">
        <v>4535</v>
      </c>
    </row>
    <row r="218" spans="1:43" x14ac:dyDescent="0.15">
      <c r="A218" t="str">
        <f t="shared" si="76"/>
        <v>|AKH|赤|呪文||コモン|《[[栄光の探究]]》|</v>
      </c>
      <c r="B218" t="s">
        <v>3211</v>
      </c>
      <c r="C218" t="str">
        <f t="shared" si="77"/>
        <v>AKH</v>
      </c>
      <c r="D218">
        <f>IF(AA218="","",VLOOKUP(C218,tnpl!$Z$1:$AA$11,2,TRUE))</f>
        <v>10</v>
      </c>
      <c r="E218" t="s">
        <v>3211</v>
      </c>
      <c r="F218" t="str">
        <f t="shared" si="78"/>
        <v>赤</v>
      </c>
      <c r="G218">
        <f>IF(AB218="","",VLOOKUP(F218,tnpl!$X$1:$Y$16,2,TRUE))</f>
        <v>4</v>
      </c>
      <c r="H218" t="s">
        <v>3211</v>
      </c>
      <c r="I218" t="str">
        <f t="shared" si="79"/>
        <v>呪文</v>
      </c>
      <c r="J218" t="s">
        <v>3211</v>
      </c>
      <c r="K218">
        <f t="shared" si="80"/>
        <v>0</v>
      </c>
      <c r="L218">
        <f t="shared" si="81"/>
        <v>0</v>
      </c>
      <c r="M218" t="str">
        <f t="shared" si="82"/>
        <v/>
      </c>
      <c r="N218" t="s">
        <v>3267</v>
      </c>
      <c r="O218" t="str">
        <f t="shared" si="85"/>
        <v>コモン</v>
      </c>
      <c r="R218" t="s">
        <v>3267</v>
      </c>
      <c r="S218" t="s">
        <v>4854</v>
      </c>
      <c r="T218" t="str">
        <f t="shared" si="83"/>
        <v>栄光の探究</v>
      </c>
      <c r="W218" t="s">
        <v>4855</v>
      </c>
      <c r="X218" t="s">
        <v>3267</v>
      </c>
      <c r="Z218" s="3">
        <v>1185</v>
      </c>
      <c r="AA218" s="2" t="s">
        <v>4450</v>
      </c>
      <c r="AB218" s="1" t="s">
        <v>1575</v>
      </c>
      <c r="AC218" s="1" t="s">
        <v>1771</v>
      </c>
      <c r="AD218" s="1">
        <v>4</v>
      </c>
      <c r="AE218" s="1" t="s">
        <v>133</v>
      </c>
      <c r="AF218" s="1" t="s">
        <v>132</v>
      </c>
      <c r="AG218" s="1" t="s">
        <v>1475</v>
      </c>
      <c r="AH218" s="1"/>
      <c r="AI218" s="1"/>
      <c r="AJ218" s="1"/>
      <c r="AK218" s="1" t="s">
        <v>4611</v>
      </c>
      <c r="AL218" s="1" t="s">
        <v>4484</v>
      </c>
      <c r="AM218" s="1"/>
      <c r="AN218" s="1"/>
      <c r="AO218" s="1"/>
      <c r="AP218" s="1"/>
      <c r="AQ218" s="12" t="s">
        <v>5038</v>
      </c>
    </row>
    <row r="219" spans="1:43" x14ac:dyDescent="0.15">
      <c r="A219" t="str">
        <f t="shared" si="76"/>
        <v>|AKH|赤|呪文||神話レア|《[[栄光の幕切れ]]》|</v>
      </c>
      <c r="B219" t="s">
        <v>3211</v>
      </c>
      <c r="C219" t="str">
        <f t="shared" si="77"/>
        <v>AKH</v>
      </c>
      <c r="D219">
        <f>IF(AA219="","",VLOOKUP(C219,tnpl!$Z$1:$AA$11,2,TRUE))</f>
        <v>10</v>
      </c>
      <c r="E219" t="s">
        <v>3211</v>
      </c>
      <c r="F219" t="str">
        <f t="shared" si="78"/>
        <v>赤</v>
      </c>
      <c r="G219">
        <f>IF(AB219="","",VLOOKUP(F219,tnpl!$X$1:$Y$16,2,TRUE))</f>
        <v>4</v>
      </c>
      <c r="H219" t="s">
        <v>3211</v>
      </c>
      <c r="I219" t="str">
        <f t="shared" si="79"/>
        <v>呪文</v>
      </c>
      <c r="J219" t="s">
        <v>3211</v>
      </c>
      <c r="K219">
        <f t="shared" si="80"/>
        <v>0</v>
      </c>
      <c r="L219">
        <f t="shared" si="81"/>
        <v>0</v>
      </c>
      <c r="M219" t="str">
        <f t="shared" si="82"/>
        <v/>
      </c>
      <c r="N219" t="s">
        <v>3267</v>
      </c>
      <c r="O219" t="str">
        <f t="shared" si="85"/>
        <v>神話レア</v>
      </c>
      <c r="R219" t="s">
        <v>3267</v>
      </c>
      <c r="S219" t="s">
        <v>4854</v>
      </c>
      <c r="T219" t="str">
        <f t="shared" si="83"/>
        <v>栄光の幕切れ</v>
      </c>
      <c r="W219" t="s">
        <v>4855</v>
      </c>
      <c r="X219" t="s">
        <v>3267</v>
      </c>
      <c r="Z219" s="3">
        <v>1201</v>
      </c>
      <c r="AA219" s="2" t="s">
        <v>4450</v>
      </c>
      <c r="AB219" s="1" t="s">
        <v>1575</v>
      </c>
      <c r="AC219" s="1" t="s">
        <v>1453</v>
      </c>
      <c r="AD219" s="1">
        <v>4</v>
      </c>
      <c r="AE219" s="1" t="s">
        <v>101</v>
      </c>
      <c r="AF219" s="1" t="s">
        <v>100</v>
      </c>
      <c r="AG219" s="1" t="s">
        <v>1475</v>
      </c>
      <c r="AH219" s="1"/>
      <c r="AI219" s="1"/>
      <c r="AJ219" s="1"/>
      <c r="AK219" s="1" t="s">
        <v>4642</v>
      </c>
      <c r="AL219" s="1"/>
      <c r="AM219" s="1"/>
      <c r="AN219" s="1"/>
      <c r="AO219" s="1"/>
      <c r="AP219" s="1"/>
      <c r="AQ219" s="1" t="s">
        <v>4642</v>
      </c>
    </row>
    <row r="220" spans="1:43" x14ac:dyDescent="0.15">
      <c r="A220" t="str">
        <f t="shared" si="76"/>
        <v>|AKH|緑|呪文||コモン|《[[造反者の解放]]》|</v>
      </c>
      <c r="B220" t="s">
        <v>3211</v>
      </c>
      <c r="C220" t="str">
        <f t="shared" si="77"/>
        <v>AKH</v>
      </c>
      <c r="D220">
        <f>IF(AA220="","",VLOOKUP(C220,tnpl!$Z$1:$AA$11,2,TRUE))</f>
        <v>10</v>
      </c>
      <c r="E220" t="s">
        <v>3211</v>
      </c>
      <c r="F220" t="str">
        <f t="shared" si="78"/>
        <v>緑</v>
      </c>
      <c r="G220">
        <f>IF(AB220="","",VLOOKUP(F220,tnpl!$X$1:$Y$16,2,TRUE))</f>
        <v>5</v>
      </c>
      <c r="H220" t="s">
        <v>3211</v>
      </c>
      <c r="I220" t="str">
        <f t="shared" si="79"/>
        <v>呪文</v>
      </c>
      <c r="J220" t="s">
        <v>3211</v>
      </c>
      <c r="K220">
        <f t="shared" si="80"/>
        <v>0</v>
      </c>
      <c r="L220">
        <f t="shared" si="81"/>
        <v>0</v>
      </c>
      <c r="M220" t="str">
        <f t="shared" si="82"/>
        <v/>
      </c>
      <c r="N220" t="s">
        <v>3267</v>
      </c>
      <c r="O220" t="str">
        <f t="shared" si="85"/>
        <v>コモン</v>
      </c>
      <c r="R220" t="s">
        <v>3267</v>
      </c>
      <c r="S220" t="s">
        <v>4854</v>
      </c>
      <c r="T220" t="str">
        <f t="shared" si="83"/>
        <v>造反者の解放</v>
      </c>
      <c r="W220" t="s">
        <v>4855</v>
      </c>
      <c r="X220" t="s">
        <v>3267</v>
      </c>
      <c r="Z220" s="3">
        <v>1207</v>
      </c>
      <c r="AA220" s="2" t="s">
        <v>4450</v>
      </c>
      <c r="AB220" s="1" t="s">
        <v>1540</v>
      </c>
      <c r="AC220" s="1" t="s">
        <v>1771</v>
      </c>
      <c r="AD220" s="1">
        <v>4</v>
      </c>
      <c r="AE220" s="1" t="s">
        <v>89</v>
      </c>
      <c r="AF220" s="1" t="s">
        <v>88</v>
      </c>
      <c r="AG220" s="1" t="s">
        <v>1475</v>
      </c>
      <c r="AH220" s="1"/>
      <c r="AI220" s="1"/>
      <c r="AJ220" s="1"/>
      <c r="AK220" s="1" t="s">
        <v>4612</v>
      </c>
      <c r="AL220" s="1" t="s">
        <v>4463</v>
      </c>
      <c r="AM220" s="1"/>
      <c r="AN220" s="1"/>
      <c r="AO220" s="1"/>
      <c r="AP220" s="1"/>
      <c r="AQ220" s="1" t="s">
        <v>4646</v>
      </c>
    </row>
    <row r="222" spans="1:43" x14ac:dyDescent="0.15">
      <c r="A222" t="str">
        <f>B222&amp;C222&amp;E222&amp;F222&amp;H222&amp;I222&amp;J222&amp;M222&amp;N222&amp;O222&amp;P222&amp;Q222&amp;R222&amp;S222&amp;T222&amp;V222&amp;W222&amp;X222&amp;Y222</f>
        <v>*5マナカード一覧</v>
      </c>
      <c r="B222" t="s">
        <v>3229</v>
      </c>
      <c r="C222">
        <f>AD227</f>
        <v>5</v>
      </c>
      <c r="E222" t="s">
        <v>5183</v>
      </c>
      <c r="F222" t="s">
        <v>3228</v>
      </c>
    </row>
    <row r="223" spans="1:43" x14ac:dyDescent="0.15">
      <c r="A223" t="str">
        <f>B223&amp;C223&amp;E223&amp;F223&amp;H223&amp;I223&amp;J223&amp;M223&amp;N223&amp;O223&amp;P223&amp;Q223&amp;R223&amp;S223&amp;T223&amp;V223&amp;W223&amp;X223&amp;Y223</f>
        <v/>
      </c>
    </row>
    <row r="224" spans="1:43" x14ac:dyDescent="0.15">
      <c r="A224" t="str">
        <f>B224&amp;C224&amp;E224&amp;F224&amp;H224&amp;I224&amp;J224&amp;M224&amp;N224&amp;O224&amp;P224&amp;Q224&amp;R224&amp;S224&amp;T224&amp;V224&amp;W224&amp;X224&amp;Y224</f>
        <v>**マジック:オリジン</v>
      </c>
      <c r="B224" t="s">
        <v>4856</v>
      </c>
      <c r="C224" t="s">
        <v>4860</v>
      </c>
    </row>
    <row r="225" spans="1:46" x14ac:dyDescent="0.15">
      <c r="A225" t="str">
        <f>B225&amp;C225&amp;E225&amp;F225&amp;H225&amp;I225&amp;J225&amp;M225&amp;N225&amp;O225&amp;P225&amp;Q225&amp;R225&amp;S225&amp;T225&amp;U225&amp;V225&amp;W225&amp;X225&amp;Y225</f>
        <v>|LEFT:50|LEFT:50|LEFT:120|LEFT:50|LEFT:120|LEFT:450|c</v>
      </c>
      <c r="B225" t="s">
        <v>3211</v>
      </c>
      <c r="C225" t="s">
        <v>3204</v>
      </c>
      <c r="E225" t="s">
        <v>3211</v>
      </c>
      <c r="F225" t="s">
        <v>3204</v>
      </c>
      <c r="H225" t="s">
        <v>3211</v>
      </c>
      <c r="I225" t="s">
        <v>5157</v>
      </c>
      <c r="J225" t="s">
        <v>3211</v>
      </c>
      <c r="M225" t="s">
        <v>3204</v>
      </c>
      <c r="N225" t="s">
        <v>3267</v>
      </c>
      <c r="O225" t="s">
        <v>5157</v>
      </c>
      <c r="R225" t="s">
        <v>3267</v>
      </c>
      <c r="T225" t="s">
        <v>5189</v>
      </c>
      <c r="X225" t="s">
        <v>3267</v>
      </c>
      <c r="Y225" t="s">
        <v>3206</v>
      </c>
    </row>
    <row r="226" spans="1:46" x14ac:dyDescent="0.15">
      <c r="A226" t="str">
        <f>B226&amp;C226&amp;E226&amp;F226&amp;H226&amp;I226&amp;J226&amp;M226&amp;N226&amp;O226&amp;P226&amp;Q226&amp;R226&amp;S226&amp;T226&amp;U226&amp;V226&amp;W226&amp;X226&amp;Y226</f>
        <v>|セット|色|カード種|P/T|レアリティ|カード名|</v>
      </c>
      <c r="B226" t="s">
        <v>3211</v>
      </c>
      <c r="C226" t="s">
        <v>3212</v>
      </c>
      <c r="E226" t="s">
        <v>3211</v>
      </c>
      <c r="F226" t="s">
        <v>3181</v>
      </c>
      <c r="H226" t="s">
        <v>3211</v>
      </c>
      <c r="I226" t="s">
        <v>4902</v>
      </c>
      <c r="J226" t="s">
        <v>3211</v>
      </c>
      <c r="K226" t="s">
        <v>3168</v>
      </c>
      <c r="L226" t="s">
        <v>3167</v>
      </c>
      <c r="M226" t="str">
        <f>K226&amp;"/"&amp;L226</f>
        <v>P/T</v>
      </c>
      <c r="N226" t="s">
        <v>3267</v>
      </c>
      <c r="O226" t="s">
        <v>5187</v>
      </c>
      <c r="R226" t="s">
        <v>3267</v>
      </c>
      <c r="T226" t="s">
        <v>3208</v>
      </c>
      <c r="X226" t="s">
        <v>3267</v>
      </c>
    </row>
    <row r="227" spans="1:46" x14ac:dyDescent="0.15">
      <c r="A227" t="str">
        <f>B227&amp;C227&amp;E227&amp;F227&amp;H227&amp;I227&amp;J227&amp;M227&amp;N227&amp;O227&amp;P227&amp;Q227&amp;R227&amp;S227&amp;T227&amp;U227&amp;V227&amp;W227&amp;X227&amp;Y227</f>
        <v>|ORI|白|クリーチャー|1/1|コモン|《[[アクロスの看守]]》|</v>
      </c>
      <c r="B227" t="s">
        <v>3211</v>
      </c>
      <c r="C227" t="str">
        <f t="shared" ref="C227" si="86">AA227</f>
        <v>ORI</v>
      </c>
      <c r="D227">
        <f>IF(AA227="","",VLOOKUP(C227,tnpl!$Z$1:$AA$11,2,TRUE))</f>
        <v>1</v>
      </c>
      <c r="E227" t="s">
        <v>3211</v>
      </c>
      <c r="F227" t="str">
        <f t="shared" ref="F227" si="87">AB227</f>
        <v>白</v>
      </c>
      <c r="G227">
        <f>IF(AB227="","",VLOOKUP(F227,tnpl!$X$1:$Y$16,2,TRUE))</f>
        <v>1</v>
      </c>
      <c r="H227" t="s">
        <v>3211</v>
      </c>
      <c r="I227" t="str">
        <f>AG227</f>
        <v>クリーチャー</v>
      </c>
      <c r="J227" t="s">
        <v>3211</v>
      </c>
      <c r="K227">
        <f t="shared" ref="K227" si="88">AO227</f>
        <v>1</v>
      </c>
      <c r="L227">
        <f t="shared" ref="L227" si="89">AP227</f>
        <v>1</v>
      </c>
      <c r="M227" t="str">
        <f>IF(AG227="クリーチャー",K227&amp;"/"&amp;L227,"")</f>
        <v>1/1</v>
      </c>
      <c r="N227" t="s">
        <v>3267</v>
      </c>
      <c r="O227" t="str">
        <f t="shared" ref="O227" si="90">AC227</f>
        <v>コモン</v>
      </c>
      <c r="R227" t="s">
        <v>3267</v>
      </c>
      <c r="S227" t="s">
        <v>4854</v>
      </c>
      <c r="T227" t="str">
        <f t="shared" ref="T227" si="91">AE227</f>
        <v>アクロスの看守</v>
      </c>
      <c r="W227" t="s">
        <v>4855</v>
      </c>
      <c r="X227" t="s">
        <v>3267</v>
      </c>
      <c r="Y227" s="9"/>
      <c r="Z227" s="3">
        <v>1</v>
      </c>
      <c r="AA227" s="2" t="s">
        <v>3271</v>
      </c>
      <c r="AB227" s="1" t="s">
        <v>1653</v>
      </c>
      <c r="AC227" s="1" t="s">
        <v>1771</v>
      </c>
      <c r="AD227" s="1">
        <v>5</v>
      </c>
      <c r="AE227" s="1" t="s">
        <v>3165</v>
      </c>
      <c r="AF227" s="1" t="s">
        <v>3164</v>
      </c>
      <c r="AG227" s="1" t="s">
        <v>349</v>
      </c>
      <c r="AH227" s="1" t="s">
        <v>1511</v>
      </c>
      <c r="AI227" s="1" t="s">
        <v>1826</v>
      </c>
      <c r="AJ227" s="1"/>
      <c r="AK227" s="1" t="s">
        <v>3163</v>
      </c>
      <c r="AL227" s="1"/>
      <c r="AM227" s="1"/>
      <c r="AN227" s="1"/>
      <c r="AO227" s="1">
        <v>1</v>
      </c>
      <c r="AP227" s="1">
        <v>1</v>
      </c>
      <c r="AQ227" s="1" t="s">
        <v>3163</v>
      </c>
    </row>
    <row r="228" spans="1:46" x14ac:dyDescent="0.15">
      <c r="A228" t="str">
        <f t="shared" ref="A228:A303" si="92">B228&amp;C228&amp;E228&amp;F228&amp;H228&amp;I228&amp;J228&amp;M228&amp;N228&amp;O228&amp;P228&amp;Q228&amp;R228&amp;S228&amp;T228&amp;U228&amp;V228&amp;W228&amp;X228&amp;Y228</f>
        <v>|ORI|白|呪文||コモン|《[[包み込む霧]]》|</v>
      </c>
      <c r="B228" t="s">
        <v>3211</v>
      </c>
      <c r="C228" t="str">
        <f t="shared" ref="C228:C303" si="93">AA228</f>
        <v>ORI</v>
      </c>
      <c r="D228">
        <f>IF(AA228="","",VLOOKUP(C228,tnpl!$Z$1:$AA$11,2,TRUE))</f>
        <v>1</v>
      </c>
      <c r="E228" t="s">
        <v>3211</v>
      </c>
      <c r="F228" t="str">
        <f t="shared" ref="F228:F303" si="94">AB228</f>
        <v>白</v>
      </c>
      <c r="G228">
        <f>IF(AB228="","",VLOOKUP(F228,tnpl!$X$1:$Y$16,2,TRUE))</f>
        <v>1</v>
      </c>
      <c r="H228" t="s">
        <v>3211</v>
      </c>
      <c r="I228" t="str">
        <f t="shared" ref="I228:I303" si="95">AG228</f>
        <v>呪文</v>
      </c>
      <c r="J228" t="s">
        <v>3211</v>
      </c>
      <c r="K228">
        <f t="shared" ref="K228:K303" si="96">AO228</f>
        <v>0</v>
      </c>
      <c r="L228">
        <f t="shared" ref="L228:L303" si="97">AP228</f>
        <v>0</v>
      </c>
      <c r="M228" t="str">
        <f t="shared" ref="M228:M303" si="98">IF(AG228="クリーチャー",K228&amp;"/"&amp;L228,"")</f>
        <v/>
      </c>
      <c r="N228" t="s">
        <v>3267</v>
      </c>
      <c r="O228" t="str">
        <f t="shared" ref="O228:O303" si="99">AC228</f>
        <v>コモン</v>
      </c>
      <c r="R228" t="s">
        <v>3267</v>
      </c>
      <c r="S228" t="s">
        <v>4854</v>
      </c>
      <c r="T228" t="str">
        <f t="shared" ref="T228:T303" si="100">AE228</f>
        <v>包み込む霧</v>
      </c>
      <c r="W228" t="s">
        <v>4855</v>
      </c>
      <c r="X228" t="s">
        <v>3267</v>
      </c>
      <c r="Y228" s="9"/>
      <c r="Z228" s="3">
        <v>10</v>
      </c>
      <c r="AA228" s="2" t="s">
        <v>3271</v>
      </c>
      <c r="AB228" s="1" t="s">
        <v>1653</v>
      </c>
      <c r="AC228" s="1" t="s">
        <v>1771</v>
      </c>
      <c r="AD228" s="1">
        <v>5</v>
      </c>
      <c r="AE228" s="1" t="s">
        <v>3142</v>
      </c>
      <c r="AF228" s="1" t="s">
        <v>3141</v>
      </c>
      <c r="AG228" s="1" t="s">
        <v>1475</v>
      </c>
      <c r="AH228" s="1"/>
      <c r="AI228" s="1"/>
      <c r="AJ228" s="1"/>
      <c r="AK228" s="1" t="s">
        <v>3140</v>
      </c>
      <c r="AL228" s="1"/>
      <c r="AM228" s="1"/>
      <c r="AN228" s="1"/>
      <c r="AO228" s="1"/>
      <c r="AP228" s="1"/>
      <c r="AQ228" s="1" t="s">
        <v>3140</v>
      </c>
    </row>
    <row r="229" spans="1:46" x14ac:dyDescent="0.15">
      <c r="A229" t="str">
        <f t="shared" si="92"/>
        <v>|ORI|白|サポート||コモン|《[[殺人の捜査]]》|</v>
      </c>
      <c r="B229" t="s">
        <v>3211</v>
      </c>
      <c r="C229" t="str">
        <f t="shared" si="93"/>
        <v>ORI</v>
      </c>
      <c r="D229">
        <f>IF(AA229="","",VLOOKUP(C229,tnpl!$Z$1:$AA$11,2,TRUE))</f>
        <v>1</v>
      </c>
      <c r="E229" t="s">
        <v>3211</v>
      </c>
      <c r="F229" t="str">
        <f t="shared" si="94"/>
        <v>白</v>
      </c>
      <c r="G229">
        <f>IF(AB229="","",VLOOKUP(F229,tnpl!$X$1:$Y$16,2,TRUE))</f>
        <v>1</v>
      </c>
      <c r="H229" t="s">
        <v>3211</v>
      </c>
      <c r="I229" t="str">
        <f t="shared" si="95"/>
        <v>サポート</v>
      </c>
      <c r="J229" t="s">
        <v>3211</v>
      </c>
      <c r="K229">
        <f t="shared" si="96"/>
        <v>0</v>
      </c>
      <c r="L229">
        <f t="shared" si="97"/>
        <v>0</v>
      </c>
      <c r="M229" t="str">
        <f t="shared" si="98"/>
        <v/>
      </c>
      <c r="N229" t="s">
        <v>3267</v>
      </c>
      <c r="O229" t="str">
        <f t="shared" si="99"/>
        <v>コモン</v>
      </c>
      <c r="R229" t="s">
        <v>3267</v>
      </c>
      <c r="S229" t="s">
        <v>4854</v>
      </c>
      <c r="T229" t="str">
        <f t="shared" si="100"/>
        <v>殺人の捜査</v>
      </c>
      <c r="W229" t="s">
        <v>4855</v>
      </c>
      <c r="X229" t="s">
        <v>3267</v>
      </c>
      <c r="Y229" s="9"/>
      <c r="Z229" s="3">
        <v>14</v>
      </c>
      <c r="AA229" s="2" t="s">
        <v>3271</v>
      </c>
      <c r="AB229" s="1" t="s">
        <v>1653</v>
      </c>
      <c r="AC229" s="1" t="s">
        <v>1771</v>
      </c>
      <c r="AD229" s="1">
        <v>5</v>
      </c>
      <c r="AE229" s="1" t="s">
        <v>3129</v>
      </c>
      <c r="AF229" s="1" t="s">
        <v>3128</v>
      </c>
      <c r="AG229" s="1" t="s">
        <v>297</v>
      </c>
      <c r="AH229" s="1"/>
      <c r="AI229" s="1"/>
      <c r="AJ229" s="1"/>
      <c r="AK229" s="1" t="s">
        <v>3127</v>
      </c>
      <c r="AL229" s="1"/>
      <c r="AM229" s="1"/>
      <c r="AN229" s="1">
        <v>2</v>
      </c>
      <c r="AO229" s="1"/>
      <c r="AP229" s="1"/>
      <c r="AQ229" s="1" t="s">
        <v>3127</v>
      </c>
    </row>
    <row r="230" spans="1:46" x14ac:dyDescent="0.15">
      <c r="A230" t="str">
        <f t="shared" si="92"/>
        <v>|ORI|青|呪文||アンコモン|《[[眠りへの誘い]]》|</v>
      </c>
      <c r="B230" t="s">
        <v>3211</v>
      </c>
      <c r="C230" t="str">
        <f t="shared" si="93"/>
        <v>ORI</v>
      </c>
      <c r="D230">
        <f>IF(AA230="","",VLOOKUP(C230,tnpl!$Z$1:$AA$11,2,TRUE))</f>
        <v>1</v>
      </c>
      <c r="E230" t="s">
        <v>3211</v>
      </c>
      <c r="F230" t="str">
        <f t="shared" si="94"/>
        <v>青</v>
      </c>
      <c r="G230">
        <f>IF(AB230="","",VLOOKUP(F230,tnpl!$X$1:$Y$16,2,TRUE))</f>
        <v>2</v>
      </c>
      <c r="H230" t="s">
        <v>3211</v>
      </c>
      <c r="I230" t="str">
        <f t="shared" si="95"/>
        <v>呪文</v>
      </c>
      <c r="J230" t="s">
        <v>3211</v>
      </c>
      <c r="K230">
        <f t="shared" si="96"/>
        <v>0</v>
      </c>
      <c r="L230">
        <f t="shared" si="97"/>
        <v>0</v>
      </c>
      <c r="M230" t="str">
        <f t="shared" si="98"/>
        <v/>
      </c>
      <c r="N230" t="s">
        <v>3267</v>
      </c>
      <c r="O230" t="str">
        <f t="shared" si="99"/>
        <v>アンコモン</v>
      </c>
      <c r="R230" t="s">
        <v>3267</v>
      </c>
      <c r="S230" t="s">
        <v>4854</v>
      </c>
      <c r="T230" t="str">
        <f t="shared" si="100"/>
        <v>眠りへの誘い</v>
      </c>
      <c r="W230" t="s">
        <v>4855</v>
      </c>
      <c r="X230" t="s">
        <v>3267</v>
      </c>
      <c r="Y230" s="9"/>
      <c r="Z230" s="3">
        <v>67</v>
      </c>
      <c r="AA230" s="2" t="s">
        <v>3271</v>
      </c>
      <c r="AB230" s="1" t="s">
        <v>1631</v>
      </c>
      <c r="AC230" s="1" t="s">
        <v>1473</v>
      </c>
      <c r="AD230" s="1">
        <v>5</v>
      </c>
      <c r="AE230" s="1" t="s">
        <v>2962</v>
      </c>
      <c r="AF230" s="1" t="s">
        <v>2961</v>
      </c>
      <c r="AG230" s="1" t="s">
        <v>1475</v>
      </c>
      <c r="AH230" s="1"/>
      <c r="AI230" s="1"/>
      <c r="AJ230" s="1"/>
      <c r="AK230" s="1" t="s">
        <v>2960</v>
      </c>
      <c r="AL230" s="1"/>
      <c r="AM230" s="1"/>
      <c r="AN230" s="1"/>
      <c r="AO230" s="1"/>
      <c r="AP230" s="1"/>
      <c r="AQ230" s="1" t="s">
        <v>2960</v>
      </c>
    </row>
    <row r="231" spans="1:46" x14ac:dyDescent="0.15">
      <c r="A231" t="str">
        <f t="shared" si="92"/>
        <v>|ORI|青|呪文||レア|《[[テレパスの才能]]》|</v>
      </c>
      <c r="B231" t="s">
        <v>3211</v>
      </c>
      <c r="C231" t="str">
        <f t="shared" si="93"/>
        <v>ORI</v>
      </c>
      <c r="D231">
        <f>IF(AA231="","",VLOOKUP(C231,tnpl!$Z$1:$AA$11,2,TRUE))</f>
        <v>1</v>
      </c>
      <c r="E231" t="s">
        <v>3211</v>
      </c>
      <c r="F231" t="str">
        <f t="shared" si="94"/>
        <v>青</v>
      </c>
      <c r="G231">
        <f>IF(AB231="","",VLOOKUP(F231,tnpl!$X$1:$Y$16,2,TRUE))</f>
        <v>2</v>
      </c>
      <c r="H231" t="s">
        <v>3211</v>
      </c>
      <c r="I231" t="str">
        <f t="shared" si="95"/>
        <v>呪文</v>
      </c>
      <c r="J231" t="s">
        <v>3211</v>
      </c>
      <c r="K231">
        <f t="shared" si="96"/>
        <v>0</v>
      </c>
      <c r="L231">
        <f t="shared" si="97"/>
        <v>0</v>
      </c>
      <c r="M231" t="str">
        <f t="shared" si="98"/>
        <v/>
      </c>
      <c r="N231" t="s">
        <v>3267</v>
      </c>
      <c r="O231" t="str">
        <f t="shared" si="99"/>
        <v>レア</v>
      </c>
      <c r="R231" t="s">
        <v>3267</v>
      </c>
      <c r="S231" t="s">
        <v>4854</v>
      </c>
      <c r="T231" t="str">
        <f t="shared" si="100"/>
        <v>テレパスの才能</v>
      </c>
      <c r="W231" t="s">
        <v>4855</v>
      </c>
      <c r="X231" t="s">
        <v>3267</v>
      </c>
      <c r="Y231" s="9"/>
      <c r="Z231" s="3">
        <v>75</v>
      </c>
      <c r="AA231" s="2" t="s">
        <v>3271</v>
      </c>
      <c r="AB231" s="1" t="s">
        <v>1631</v>
      </c>
      <c r="AC231" s="1" t="s">
        <v>1463</v>
      </c>
      <c r="AD231" s="1">
        <v>5</v>
      </c>
      <c r="AE231" s="1" t="s">
        <v>2938</v>
      </c>
      <c r="AF231" s="1" t="s">
        <v>2937</v>
      </c>
      <c r="AG231" s="1" t="s">
        <v>1475</v>
      </c>
      <c r="AH231" s="1"/>
      <c r="AI231" s="1"/>
      <c r="AJ231" s="1"/>
      <c r="AK231" s="1" t="s">
        <v>2936</v>
      </c>
      <c r="AL231" s="1"/>
      <c r="AM231" s="1"/>
      <c r="AN231" s="1"/>
      <c r="AO231" s="1"/>
      <c r="AP231" s="1"/>
      <c r="AQ231" s="1" t="s">
        <v>2936</v>
      </c>
    </row>
    <row r="232" spans="1:46" x14ac:dyDescent="0.15">
      <c r="A232" t="str">
        <f t="shared" si="92"/>
        <v>|ORI|黒|クリーチャー|1/1|コモン|《[[節くれ根の罠師]]》|</v>
      </c>
      <c r="B232" t="s">
        <v>3211</v>
      </c>
      <c r="C232" t="str">
        <f t="shared" si="93"/>
        <v>ORI</v>
      </c>
      <c r="D232">
        <f>IF(AA232="","",VLOOKUP(C232,tnpl!$Z$1:$AA$11,2,TRUE))</f>
        <v>1</v>
      </c>
      <c r="E232" t="s">
        <v>3211</v>
      </c>
      <c r="F232" t="str">
        <f t="shared" si="94"/>
        <v>黒</v>
      </c>
      <c r="G232">
        <f>IF(AB232="","",VLOOKUP(F232,tnpl!$X$1:$Y$16,2,TRUE))</f>
        <v>3</v>
      </c>
      <c r="H232" t="s">
        <v>3211</v>
      </c>
      <c r="I232" t="str">
        <f t="shared" si="95"/>
        <v>クリーチャー</v>
      </c>
      <c r="J232" t="s">
        <v>3211</v>
      </c>
      <c r="K232">
        <f t="shared" si="96"/>
        <v>1</v>
      </c>
      <c r="L232">
        <f t="shared" si="97"/>
        <v>1</v>
      </c>
      <c r="M232" t="str">
        <f t="shared" si="98"/>
        <v>1/1</v>
      </c>
      <c r="N232" t="s">
        <v>3267</v>
      </c>
      <c r="O232" t="str">
        <f t="shared" si="99"/>
        <v>コモン</v>
      </c>
      <c r="R232" t="s">
        <v>3267</v>
      </c>
      <c r="S232" t="s">
        <v>4854</v>
      </c>
      <c r="T232" t="str">
        <f t="shared" si="100"/>
        <v>節くれ根の罠師</v>
      </c>
      <c r="W232" t="s">
        <v>4855</v>
      </c>
      <c r="X232" t="s">
        <v>3267</v>
      </c>
      <c r="Y232" s="9"/>
      <c r="Z232" s="3">
        <v>85</v>
      </c>
      <c r="AA232" s="2" t="s">
        <v>3271</v>
      </c>
      <c r="AB232" s="1" t="s">
        <v>1606</v>
      </c>
      <c r="AC232" s="1" t="s">
        <v>1771</v>
      </c>
      <c r="AD232" s="1">
        <v>5</v>
      </c>
      <c r="AE232" s="1" t="s">
        <v>2909</v>
      </c>
      <c r="AF232" s="1" t="s">
        <v>2908</v>
      </c>
      <c r="AG232" s="1" t="s">
        <v>349</v>
      </c>
      <c r="AH232" s="1" t="s">
        <v>1501</v>
      </c>
      <c r="AI232" s="1" t="s">
        <v>1551</v>
      </c>
      <c r="AJ232" s="1"/>
      <c r="AK232" s="1" t="s">
        <v>2907</v>
      </c>
      <c r="AL232" s="1"/>
      <c r="AM232" s="1"/>
      <c r="AN232" s="1"/>
      <c r="AO232" s="1">
        <v>1</v>
      </c>
      <c r="AP232" s="1">
        <v>1</v>
      </c>
      <c r="AQ232" s="1" t="s">
        <v>2907</v>
      </c>
    </row>
    <row r="233" spans="1:46" x14ac:dyDescent="0.15">
      <c r="A233" t="str">
        <f t="shared" si="92"/>
        <v>|ORI|赤|呪文||アンコモン|《[[マグマの洞察力]]》|</v>
      </c>
      <c r="B233" t="s">
        <v>3211</v>
      </c>
      <c r="C233" t="str">
        <f t="shared" si="93"/>
        <v>ORI</v>
      </c>
      <c r="D233">
        <f>IF(AA233="","",VLOOKUP(C233,tnpl!$Z$1:$AA$11,2,TRUE))</f>
        <v>1</v>
      </c>
      <c r="E233" t="s">
        <v>3211</v>
      </c>
      <c r="F233" t="str">
        <f t="shared" si="94"/>
        <v>赤</v>
      </c>
      <c r="G233">
        <f>IF(AB233="","",VLOOKUP(F233,tnpl!$X$1:$Y$16,2,TRUE))</f>
        <v>4</v>
      </c>
      <c r="H233" t="s">
        <v>3211</v>
      </c>
      <c r="I233" t="str">
        <f t="shared" si="95"/>
        <v>呪文</v>
      </c>
      <c r="J233" t="s">
        <v>3211</v>
      </c>
      <c r="K233">
        <f t="shared" si="96"/>
        <v>0</v>
      </c>
      <c r="L233">
        <f t="shared" si="97"/>
        <v>0</v>
      </c>
      <c r="M233" t="str">
        <f t="shared" si="98"/>
        <v/>
      </c>
      <c r="N233" t="s">
        <v>3267</v>
      </c>
      <c r="O233" t="str">
        <f t="shared" si="99"/>
        <v>アンコモン</v>
      </c>
      <c r="R233" t="s">
        <v>3267</v>
      </c>
      <c r="S233" t="s">
        <v>4854</v>
      </c>
      <c r="T233" t="str">
        <f t="shared" si="100"/>
        <v>マグマの洞察力</v>
      </c>
      <c r="W233" t="s">
        <v>4855</v>
      </c>
      <c r="X233" t="s">
        <v>3267</v>
      </c>
      <c r="Y233" s="9"/>
      <c r="Z233" s="3">
        <v>151</v>
      </c>
      <c r="AA233" s="2" t="s">
        <v>3271</v>
      </c>
      <c r="AB233" s="1" t="s">
        <v>1575</v>
      </c>
      <c r="AC233" s="1" t="s">
        <v>1473</v>
      </c>
      <c r="AD233" s="1">
        <v>5</v>
      </c>
      <c r="AE233" s="1" t="s">
        <v>2722</v>
      </c>
      <c r="AF233" s="1" t="s">
        <v>2721</v>
      </c>
      <c r="AG233" s="1" t="s">
        <v>1475</v>
      </c>
      <c r="AH233" s="1"/>
      <c r="AI233" s="1"/>
      <c r="AJ233" s="1"/>
      <c r="AK233" s="1" t="s">
        <v>2720</v>
      </c>
      <c r="AL233" s="1"/>
      <c r="AM233" s="1"/>
      <c r="AN233" s="1"/>
      <c r="AO233" s="1"/>
      <c r="AP233" s="1"/>
      <c r="AQ233" s="1" t="s">
        <v>2720</v>
      </c>
    </row>
    <row r="234" spans="1:46" x14ac:dyDescent="0.15">
      <c r="A234" t="str">
        <f t="shared" si="92"/>
        <v>|ORI|緑|クリーチャー|1/1|コモン|《[[エルフの幻想家]]》|</v>
      </c>
      <c r="B234" t="s">
        <v>3211</v>
      </c>
      <c r="C234" t="str">
        <f t="shared" si="93"/>
        <v>ORI</v>
      </c>
      <c r="D234">
        <f>IF(AA234="","",VLOOKUP(C234,tnpl!$Z$1:$AA$11,2,TRUE))</f>
        <v>1</v>
      </c>
      <c r="E234" t="s">
        <v>3211</v>
      </c>
      <c r="F234" t="str">
        <f t="shared" si="94"/>
        <v>緑</v>
      </c>
      <c r="G234">
        <f>IF(AB234="","",VLOOKUP(F234,tnpl!$X$1:$Y$16,2,TRUE))</f>
        <v>5</v>
      </c>
      <c r="H234" t="s">
        <v>3211</v>
      </c>
      <c r="I234" t="str">
        <f t="shared" si="95"/>
        <v>クリーチャー</v>
      </c>
      <c r="J234" t="s">
        <v>3211</v>
      </c>
      <c r="K234">
        <f t="shared" si="96"/>
        <v>1</v>
      </c>
      <c r="L234">
        <f t="shared" si="97"/>
        <v>1</v>
      </c>
      <c r="M234" t="str">
        <f t="shared" si="98"/>
        <v>1/1</v>
      </c>
      <c r="N234" t="s">
        <v>3267</v>
      </c>
      <c r="O234" t="str">
        <f t="shared" si="99"/>
        <v>コモン</v>
      </c>
      <c r="R234" t="s">
        <v>3267</v>
      </c>
      <c r="S234" t="s">
        <v>4854</v>
      </c>
      <c r="T234" t="str">
        <f t="shared" si="100"/>
        <v>エルフの幻想家</v>
      </c>
      <c r="W234" t="s">
        <v>4855</v>
      </c>
      <c r="X234" t="s">
        <v>3267</v>
      </c>
      <c r="Y234" s="9"/>
      <c r="Z234" s="3">
        <v>164</v>
      </c>
      <c r="AA234" s="2" t="s">
        <v>3271</v>
      </c>
      <c r="AB234" s="1" t="s">
        <v>1540</v>
      </c>
      <c r="AC234" s="1" t="s">
        <v>1771</v>
      </c>
      <c r="AD234" s="1">
        <v>5</v>
      </c>
      <c r="AE234" s="1" t="s">
        <v>2686</v>
      </c>
      <c r="AF234" s="1" t="s">
        <v>2685</v>
      </c>
      <c r="AG234" s="1" t="s">
        <v>349</v>
      </c>
      <c r="AH234" s="1" t="s">
        <v>1501</v>
      </c>
      <c r="AI234" s="1" t="s">
        <v>1894</v>
      </c>
      <c r="AJ234" s="1"/>
      <c r="AK234" s="1" t="s">
        <v>2684</v>
      </c>
      <c r="AL234" s="1"/>
      <c r="AM234" s="1"/>
      <c r="AN234" s="1"/>
      <c r="AO234" s="1">
        <v>1</v>
      </c>
      <c r="AP234" s="1">
        <v>1</v>
      </c>
      <c r="AQ234" s="1" t="s">
        <v>2684</v>
      </c>
    </row>
    <row r="235" spans="1:46" x14ac:dyDescent="0.15">
      <c r="A235" t="str">
        <f t="shared" si="92"/>
        <v>|ORI|緑|クリーチャー|2/1|コモン|《[[葉光らせ]]》|</v>
      </c>
      <c r="B235" t="s">
        <v>3211</v>
      </c>
      <c r="C235" t="str">
        <f t="shared" si="93"/>
        <v>ORI</v>
      </c>
      <c r="D235">
        <f>IF(AA235="","",VLOOKUP(C235,tnpl!$Z$1:$AA$11,2,TRUE))</f>
        <v>1</v>
      </c>
      <c r="E235" t="s">
        <v>3211</v>
      </c>
      <c r="F235" t="str">
        <f t="shared" si="94"/>
        <v>緑</v>
      </c>
      <c r="G235">
        <f>IF(AB235="","",VLOOKUP(F235,tnpl!$X$1:$Y$16,2,TRUE))</f>
        <v>5</v>
      </c>
      <c r="H235" t="s">
        <v>3211</v>
      </c>
      <c r="I235" t="str">
        <f t="shared" si="95"/>
        <v>クリーチャー</v>
      </c>
      <c r="J235" t="s">
        <v>3211</v>
      </c>
      <c r="K235">
        <f t="shared" si="96"/>
        <v>2</v>
      </c>
      <c r="L235">
        <f t="shared" si="97"/>
        <v>1</v>
      </c>
      <c r="M235" t="str">
        <f t="shared" si="98"/>
        <v>2/1</v>
      </c>
      <c r="N235" t="s">
        <v>3267</v>
      </c>
      <c r="O235" t="str">
        <f t="shared" si="99"/>
        <v>コモン</v>
      </c>
      <c r="R235" t="s">
        <v>3267</v>
      </c>
      <c r="S235" t="s">
        <v>4854</v>
      </c>
      <c r="T235" t="str">
        <f t="shared" si="100"/>
        <v>葉光らせ</v>
      </c>
      <c r="W235" t="s">
        <v>4855</v>
      </c>
      <c r="X235" t="s">
        <v>3267</v>
      </c>
      <c r="Y235" s="9"/>
      <c r="Z235" s="3">
        <v>166</v>
      </c>
      <c r="AA235" s="2" t="s">
        <v>3271</v>
      </c>
      <c r="AB235" s="1" t="s">
        <v>1540</v>
      </c>
      <c r="AC235" s="1" t="s">
        <v>1771</v>
      </c>
      <c r="AD235" s="1">
        <v>5</v>
      </c>
      <c r="AE235" s="1" t="s">
        <v>2681</v>
      </c>
      <c r="AF235" s="1" t="s">
        <v>2680</v>
      </c>
      <c r="AG235" s="1" t="s">
        <v>349</v>
      </c>
      <c r="AH235" s="1" t="s">
        <v>1501</v>
      </c>
      <c r="AI235" s="1" t="s">
        <v>1551</v>
      </c>
      <c r="AJ235" s="1"/>
      <c r="AK235" s="1"/>
      <c r="AL235" s="1"/>
      <c r="AM235" s="1"/>
      <c r="AN235" s="1"/>
      <c r="AO235" s="1">
        <v>2</v>
      </c>
      <c r="AP235" s="1">
        <v>1</v>
      </c>
      <c r="AQ235" s="1"/>
    </row>
    <row r="236" spans="1:46" x14ac:dyDescent="0.15">
      <c r="A236" t="str">
        <f t="shared" si="92"/>
        <v>|ORI|緑|サポート||アンコモン|《[[精霊の絆]]》|</v>
      </c>
      <c r="B236" t="s">
        <v>3211</v>
      </c>
      <c r="C236" t="str">
        <f t="shared" si="93"/>
        <v>ORI</v>
      </c>
      <c r="D236">
        <f>IF(AA236="","",VLOOKUP(C236,tnpl!$Z$1:$AA$11,2,TRUE))</f>
        <v>1</v>
      </c>
      <c r="E236" t="s">
        <v>3211</v>
      </c>
      <c r="F236" t="str">
        <f t="shared" si="94"/>
        <v>緑</v>
      </c>
      <c r="G236">
        <f>IF(AB236="","",VLOOKUP(F236,tnpl!$X$1:$Y$16,2,TRUE))</f>
        <v>5</v>
      </c>
      <c r="H236" t="s">
        <v>3211</v>
      </c>
      <c r="I236" t="str">
        <f t="shared" si="95"/>
        <v>サポート</v>
      </c>
      <c r="J236" t="s">
        <v>3211</v>
      </c>
      <c r="K236">
        <f t="shared" si="96"/>
        <v>0</v>
      </c>
      <c r="L236">
        <f t="shared" si="97"/>
        <v>0</v>
      </c>
      <c r="M236" t="str">
        <f t="shared" si="98"/>
        <v/>
      </c>
      <c r="N236" t="s">
        <v>3267</v>
      </c>
      <c r="O236" t="str">
        <f t="shared" si="99"/>
        <v>アンコモン</v>
      </c>
      <c r="R236" t="s">
        <v>3267</v>
      </c>
      <c r="S236" t="s">
        <v>4854</v>
      </c>
      <c r="T236" t="str">
        <f t="shared" si="100"/>
        <v>精霊の絆</v>
      </c>
      <c r="W236" t="s">
        <v>4855</v>
      </c>
      <c r="X236" t="s">
        <v>3267</v>
      </c>
      <c r="Y236" s="9"/>
      <c r="Z236" s="3">
        <v>189</v>
      </c>
      <c r="AA236" s="2" t="s">
        <v>3271</v>
      </c>
      <c r="AB236" s="1" t="s">
        <v>1540</v>
      </c>
      <c r="AC236" s="1" t="s">
        <v>1473</v>
      </c>
      <c r="AD236" s="1">
        <v>5</v>
      </c>
      <c r="AE236" s="1" t="s">
        <v>2614</v>
      </c>
      <c r="AF236" s="1" t="s">
        <v>2613</v>
      </c>
      <c r="AG236" s="1" t="s">
        <v>297</v>
      </c>
      <c r="AH236" s="1"/>
      <c r="AI236" s="1"/>
      <c r="AJ236" s="1"/>
      <c r="AK236" s="1" t="s">
        <v>2612</v>
      </c>
      <c r="AL236" s="1"/>
      <c r="AM236" s="1"/>
      <c r="AN236" s="1">
        <v>2</v>
      </c>
      <c r="AO236" s="1"/>
      <c r="AP236" s="1"/>
      <c r="AQ236" s="1" t="s">
        <v>2612</v>
      </c>
    </row>
    <row r="237" spans="1:46" x14ac:dyDescent="0.15">
      <c r="A237" t="str">
        <f t="shared" si="92"/>
        <v>|ORI|緑|呪文||レア|《[[精霊信者の覚醒]]》|</v>
      </c>
      <c r="B237" t="s">
        <v>3211</v>
      </c>
      <c r="C237" t="str">
        <f t="shared" si="93"/>
        <v>ORI</v>
      </c>
      <c r="D237">
        <f>IF(AA237="","",VLOOKUP(C237,tnpl!$Z$1:$AA$11,2,TRUE))</f>
        <v>1</v>
      </c>
      <c r="E237" t="s">
        <v>3211</v>
      </c>
      <c r="F237" t="str">
        <f t="shared" si="94"/>
        <v>緑</v>
      </c>
      <c r="G237">
        <f>IF(AB237="","",VLOOKUP(F237,tnpl!$X$1:$Y$16,2,TRUE))</f>
        <v>5</v>
      </c>
      <c r="H237" t="s">
        <v>3211</v>
      </c>
      <c r="I237" t="str">
        <f t="shared" si="95"/>
        <v>呪文</v>
      </c>
      <c r="J237" t="s">
        <v>3211</v>
      </c>
      <c r="K237">
        <f t="shared" si="96"/>
        <v>0</v>
      </c>
      <c r="L237">
        <f t="shared" si="97"/>
        <v>0</v>
      </c>
      <c r="M237" t="str">
        <f t="shared" si="98"/>
        <v/>
      </c>
      <c r="N237" t="s">
        <v>3267</v>
      </c>
      <c r="O237" t="str">
        <f t="shared" si="99"/>
        <v>レア</v>
      </c>
      <c r="R237" t="s">
        <v>3267</v>
      </c>
      <c r="S237" t="s">
        <v>4854</v>
      </c>
      <c r="T237" t="str">
        <f t="shared" si="100"/>
        <v>精霊信者の覚醒</v>
      </c>
      <c r="W237" t="s">
        <v>4855</v>
      </c>
      <c r="X237" t="s">
        <v>3267</v>
      </c>
      <c r="Y237" s="9"/>
      <c r="Z237" s="3">
        <v>196</v>
      </c>
      <c r="AA237" s="2" t="s">
        <v>3271</v>
      </c>
      <c r="AB237" s="1" t="s">
        <v>1540</v>
      </c>
      <c r="AC237" s="1" t="s">
        <v>1463</v>
      </c>
      <c r="AD237" s="1">
        <v>5</v>
      </c>
      <c r="AE237" s="1" t="s">
        <v>2595</v>
      </c>
      <c r="AF237" s="1" t="s">
        <v>2594</v>
      </c>
      <c r="AG237" s="1" t="s">
        <v>1475</v>
      </c>
      <c r="AH237" s="1"/>
      <c r="AI237" s="1"/>
      <c r="AJ237" s="1"/>
      <c r="AK237" s="1" t="s">
        <v>3378</v>
      </c>
      <c r="AL237" s="1" t="s">
        <v>3379</v>
      </c>
      <c r="AM237" s="1"/>
      <c r="AN237" s="1"/>
      <c r="AO237" s="1"/>
      <c r="AP237" s="1"/>
      <c r="AQ237" s="1" t="s">
        <v>2593</v>
      </c>
    </row>
    <row r="238" spans="1:46" x14ac:dyDescent="0.15">
      <c r="A238" t="str">
        <f t="shared" si="92"/>
        <v>|ORI|無色|サポート||アンコモン|《[[ジェイムデー秘本]]》|</v>
      </c>
      <c r="B238" t="s">
        <v>3211</v>
      </c>
      <c r="C238" t="str">
        <f t="shared" si="93"/>
        <v>ORI</v>
      </c>
      <c r="D238">
        <f>IF(AA238="","",VLOOKUP(C238,tnpl!$Z$1:$AA$11,2,TRUE))</f>
        <v>1</v>
      </c>
      <c r="E238" t="s">
        <v>3211</v>
      </c>
      <c r="F238" t="str">
        <f t="shared" si="94"/>
        <v>無色</v>
      </c>
      <c r="G238">
        <f>IF(AB238="","",VLOOKUP(F238,tnpl!$X$1:$Y$16,2,TRUE))</f>
        <v>16</v>
      </c>
      <c r="H238" t="s">
        <v>3211</v>
      </c>
      <c r="I238" t="str">
        <f t="shared" si="95"/>
        <v>サポート</v>
      </c>
      <c r="J238" t="s">
        <v>3211</v>
      </c>
      <c r="K238">
        <f t="shared" si="96"/>
        <v>0</v>
      </c>
      <c r="L238">
        <f t="shared" si="97"/>
        <v>0</v>
      </c>
      <c r="M238" t="str">
        <f t="shared" si="98"/>
        <v/>
      </c>
      <c r="N238" t="s">
        <v>3267</v>
      </c>
      <c r="O238" t="str">
        <f t="shared" si="99"/>
        <v>アンコモン</v>
      </c>
      <c r="R238" t="s">
        <v>3267</v>
      </c>
      <c r="S238" t="s">
        <v>4854</v>
      </c>
      <c r="T238" t="str">
        <f t="shared" si="100"/>
        <v>ジェイムデー秘本</v>
      </c>
      <c r="W238" t="s">
        <v>4855</v>
      </c>
      <c r="X238" t="s">
        <v>3267</v>
      </c>
      <c r="Y238" s="9"/>
      <c r="Z238" s="3">
        <v>233</v>
      </c>
      <c r="AA238" s="2" t="s">
        <v>3271</v>
      </c>
      <c r="AB238" s="1" t="s">
        <v>301</v>
      </c>
      <c r="AC238" s="1" t="s">
        <v>1473</v>
      </c>
      <c r="AD238" s="1">
        <v>5</v>
      </c>
      <c r="AE238" s="1" t="s">
        <v>2489</v>
      </c>
      <c r="AF238" s="1" t="s">
        <v>2488</v>
      </c>
      <c r="AG238" s="1" t="s">
        <v>297</v>
      </c>
      <c r="AH238" s="1"/>
      <c r="AI238" s="1"/>
      <c r="AJ238" s="1"/>
      <c r="AK238" s="1" t="s">
        <v>2487</v>
      </c>
      <c r="AL238" s="1"/>
      <c r="AM238" s="1"/>
      <c r="AN238" s="1">
        <v>4</v>
      </c>
      <c r="AO238" s="1"/>
      <c r="AP238" s="1"/>
      <c r="AQ238" s="1" t="s">
        <v>2487</v>
      </c>
    </row>
    <row r="239" spans="1:46" x14ac:dyDescent="0.15">
      <c r="A239" t="str">
        <f t="shared" si="92"/>
        <v/>
      </c>
      <c r="V239" s="9"/>
      <c r="Y239" s="11"/>
      <c r="AC239" s="9"/>
      <c r="AD239" s="9"/>
      <c r="AE239" s="9"/>
      <c r="AF239" s="9"/>
      <c r="AG239" s="9"/>
      <c r="AH239" s="9"/>
      <c r="AI239" s="9"/>
      <c r="AJ239" s="9"/>
      <c r="AK239" s="9"/>
      <c r="AL239" s="9"/>
      <c r="AM239" s="9"/>
      <c r="AN239" s="9"/>
      <c r="AO239" s="9"/>
      <c r="AP239" s="9"/>
      <c r="AQ239" s="9"/>
      <c r="AR239" s="9"/>
      <c r="AS239" s="9"/>
      <c r="AT239" s="9"/>
    </row>
    <row r="240" spans="1:46" x14ac:dyDescent="0.15">
      <c r="A240" t="str">
        <f t="shared" si="92"/>
        <v>**戦乱のゼンディカーブロック</v>
      </c>
      <c r="B240" t="s">
        <v>4861</v>
      </c>
      <c r="Y240" s="11"/>
    </row>
    <row r="241" spans="1:43" x14ac:dyDescent="0.15">
      <c r="A241" t="str">
        <f>B241&amp;C241&amp;E241&amp;F241&amp;H241&amp;I241&amp;J241&amp;M241&amp;N241&amp;O241&amp;P241&amp;Q241&amp;R241&amp;S241&amp;T241&amp;U241&amp;V241&amp;W241&amp;X241&amp;Y241</f>
        <v>|LEFT:50|LEFT:50|LEFT:120|LEFT:50|LEFT:120|LEFT:450|c</v>
      </c>
      <c r="B241" t="s">
        <v>3211</v>
      </c>
      <c r="C241" t="s">
        <v>3204</v>
      </c>
      <c r="E241" t="s">
        <v>3211</v>
      </c>
      <c r="F241" t="s">
        <v>3204</v>
      </c>
      <c r="H241" t="s">
        <v>3211</v>
      </c>
      <c r="I241" t="s">
        <v>5157</v>
      </c>
      <c r="J241" t="s">
        <v>3211</v>
      </c>
      <c r="M241" t="s">
        <v>3204</v>
      </c>
      <c r="N241" t="s">
        <v>3267</v>
      </c>
      <c r="O241" t="s">
        <v>5157</v>
      </c>
      <c r="R241" t="s">
        <v>3267</v>
      </c>
      <c r="T241" t="s">
        <v>5189</v>
      </c>
      <c r="X241" t="s">
        <v>3267</v>
      </c>
      <c r="Y241" t="s">
        <v>3206</v>
      </c>
    </row>
    <row r="242" spans="1:43" x14ac:dyDescent="0.15">
      <c r="A242" t="str">
        <f>B242&amp;C242&amp;E242&amp;F242&amp;H242&amp;I242&amp;J242&amp;M242&amp;N242&amp;O242&amp;P242&amp;Q242&amp;R242&amp;S242&amp;T242&amp;U242&amp;V242&amp;W242&amp;X242&amp;Y242</f>
        <v>|セット|色|カード種|P/T|レアリティ|カード名|</v>
      </c>
      <c r="B242" t="s">
        <v>3211</v>
      </c>
      <c r="C242" t="s">
        <v>3212</v>
      </c>
      <c r="E242" t="s">
        <v>3211</v>
      </c>
      <c r="F242" t="s">
        <v>3181</v>
      </c>
      <c r="H242" t="s">
        <v>3211</v>
      </c>
      <c r="I242" t="s">
        <v>4902</v>
      </c>
      <c r="J242" t="s">
        <v>3211</v>
      </c>
      <c r="K242" t="s">
        <v>3168</v>
      </c>
      <c r="L242" t="s">
        <v>3167</v>
      </c>
      <c r="M242" t="str">
        <f>K242&amp;"/"&amp;L242</f>
        <v>P/T</v>
      </c>
      <c r="N242" t="s">
        <v>3267</v>
      </c>
      <c r="O242" t="s">
        <v>5187</v>
      </c>
      <c r="R242" t="s">
        <v>3267</v>
      </c>
      <c r="T242" t="s">
        <v>3208</v>
      </c>
      <c r="X242" t="s">
        <v>3267</v>
      </c>
      <c r="Z242" s="18"/>
      <c r="AA242" s="18"/>
      <c r="AB242" s="18"/>
      <c r="AC242" s="18"/>
      <c r="AD242" s="18"/>
      <c r="AE242" s="18"/>
      <c r="AF242" s="18"/>
      <c r="AG242" s="18"/>
      <c r="AH242" s="18"/>
      <c r="AI242" s="18"/>
      <c r="AJ242" s="18"/>
      <c r="AK242" s="18"/>
      <c r="AL242" s="18"/>
      <c r="AM242" s="18"/>
      <c r="AN242" s="18"/>
      <c r="AO242" s="18"/>
      <c r="AP242" s="18"/>
      <c r="AQ242" s="18"/>
    </row>
    <row r="243" spans="1:43" x14ac:dyDescent="0.15">
      <c r="A243" t="str">
        <f t="shared" si="92"/>
        <v>|BFZ|白|クリーチャー|2/1|コモン|《[[探検隊の特使]]》|</v>
      </c>
      <c r="B243" t="s">
        <v>3211</v>
      </c>
      <c r="C243" t="str">
        <f t="shared" si="93"/>
        <v>BFZ</v>
      </c>
      <c r="D243">
        <f>IF(AA243="","",VLOOKUP(C243,tnpl!$Z$1:$AA$11,2,TRUE))</f>
        <v>2</v>
      </c>
      <c r="E243" t="s">
        <v>3211</v>
      </c>
      <c r="F243" t="str">
        <f t="shared" si="94"/>
        <v>白</v>
      </c>
      <c r="G243">
        <f>IF(AB243="","",VLOOKUP(F243,tnpl!$X$1:$Y$16,2,TRUE))</f>
        <v>1</v>
      </c>
      <c r="H243" t="s">
        <v>3211</v>
      </c>
      <c r="I243" t="str">
        <f t="shared" si="95"/>
        <v>クリーチャー</v>
      </c>
      <c r="J243" t="s">
        <v>3211</v>
      </c>
      <c r="K243">
        <f t="shared" si="96"/>
        <v>2</v>
      </c>
      <c r="L243">
        <f t="shared" si="97"/>
        <v>1</v>
      </c>
      <c r="M243" t="str">
        <f t="shared" si="98"/>
        <v>2/1</v>
      </c>
      <c r="N243" t="s">
        <v>3267</v>
      </c>
      <c r="O243" t="str">
        <f t="shared" si="99"/>
        <v>コモン</v>
      </c>
      <c r="R243" t="s">
        <v>3267</v>
      </c>
      <c r="S243" t="s">
        <v>4854</v>
      </c>
      <c r="T243" t="str">
        <f t="shared" si="100"/>
        <v>探検隊の特使</v>
      </c>
      <c r="W243" t="s">
        <v>4855</v>
      </c>
      <c r="X243" t="s">
        <v>3267</v>
      </c>
      <c r="Y243" s="9"/>
      <c r="Z243" s="3">
        <v>248</v>
      </c>
      <c r="AA243" s="2" t="s">
        <v>3213</v>
      </c>
      <c r="AB243" s="1" t="s">
        <v>1653</v>
      </c>
      <c r="AC243" s="1" t="s">
        <v>1771</v>
      </c>
      <c r="AD243" s="1">
        <v>5</v>
      </c>
      <c r="AE243" s="1" t="s">
        <v>2443</v>
      </c>
      <c r="AF243" s="1" t="s">
        <v>2442</v>
      </c>
      <c r="AG243" s="1" t="s">
        <v>349</v>
      </c>
      <c r="AH243" s="1" t="s">
        <v>1511</v>
      </c>
      <c r="AI243" s="1" t="s">
        <v>1956</v>
      </c>
      <c r="AJ243" s="1" t="s">
        <v>1500</v>
      </c>
      <c r="AK243" s="1"/>
      <c r="AL243" s="1"/>
      <c r="AM243" s="1"/>
      <c r="AN243" s="1"/>
      <c r="AO243" s="1">
        <v>2</v>
      </c>
      <c r="AP243" s="1">
        <v>1</v>
      </c>
      <c r="AQ243" s="1"/>
    </row>
    <row r="244" spans="1:43" x14ac:dyDescent="0.15">
      <c r="A244" t="str">
        <f t="shared" si="92"/>
        <v>|BFZ|白|クリーチャー|2/2|コモン|《[[フェリダーの仔]]》|</v>
      </c>
      <c r="B244" t="s">
        <v>3211</v>
      </c>
      <c r="C244" t="str">
        <f t="shared" si="93"/>
        <v>BFZ</v>
      </c>
      <c r="D244">
        <f>IF(AA244="","",VLOOKUP(C244,tnpl!$Z$1:$AA$11,2,TRUE))</f>
        <v>2</v>
      </c>
      <c r="E244" t="s">
        <v>3211</v>
      </c>
      <c r="F244" t="str">
        <f t="shared" si="94"/>
        <v>白</v>
      </c>
      <c r="G244">
        <f>IF(AB244="","",VLOOKUP(F244,tnpl!$X$1:$Y$16,2,TRUE))</f>
        <v>1</v>
      </c>
      <c r="H244" t="s">
        <v>3211</v>
      </c>
      <c r="I244" t="str">
        <f t="shared" si="95"/>
        <v>クリーチャー</v>
      </c>
      <c r="J244" t="s">
        <v>3211</v>
      </c>
      <c r="K244">
        <f t="shared" si="96"/>
        <v>2</v>
      </c>
      <c r="L244">
        <f t="shared" si="97"/>
        <v>2</v>
      </c>
      <c r="M244" t="str">
        <f t="shared" si="98"/>
        <v>2/2</v>
      </c>
      <c r="N244" t="s">
        <v>3267</v>
      </c>
      <c r="O244" t="str">
        <f t="shared" si="99"/>
        <v>コモン</v>
      </c>
      <c r="R244" t="s">
        <v>3267</v>
      </c>
      <c r="S244" t="s">
        <v>4854</v>
      </c>
      <c r="T244" t="str">
        <f t="shared" si="100"/>
        <v>フェリダーの仔</v>
      </c>
      <c r="W244" t="s">
        <v>4855</v>
      </c>
      <c r="X244" t="s">
        <v>3267</v>
      </c>
      <c r="Y244" s="9"/>
      <c r="Z244" s="3">
        <v>249</v>
      </c>
      <c r="AA244" s="2" t="s">
        <v>3213</v>
      </c>
      <c r="AB244" s="1" t="s">
        <v>1653</v>
      </c>
      <c r="AC244" s="1" t="s">
        <v>1771</v>
      </c>
      <c r="AD244" s="1">
        <v>5</v>
      </c>
      <c r="AE244" s="1" t="s">
        <v>2441</v>
      </c>
      <c r="AF244" s="1" t="s">
        <v>2440</v>
      </c>
      <c r="AG244" s="1" t="s">
        <v>349</v>
      </c>
      <c r="AH244" s="1" t="s">
        <v>1917</v>
      </c>
      <c r="AI244" s="1" t="s">
        <v>367</v>
      </c>
      <c r="AJ244" s="1"/>
      <c r="AK244" s="1" t="s">
        <v>2439</v>
      </c>
      <c r="AL244" s="1"/>
      <c r="AM244" s="1"/>
      <c r="AN244" s="1"/>
      <c r="AO244" s="1">
        <v>2</v>
      </c>
      <c r="AP244" s="1">
        <v>2</v>
      </c>
      <c r="AQ244" s="1" t="s">
        <v>2439</v>
      </c>
    </row>
    <row r="245" spans="1:43" x14ac:dyDescent="0.15">
      <c r="A245" t="str">
        <f t="shared" si="92"/>
        <v>|BFZ|白|呪文||コモン|《[[鼓舞する突撃]]》|</v>
      </c>
      <c r="B245" t="s">
        <v>3211</v>
      </c>
      <c r="C245" t="str">
        <f t="shared" si="93"/>
        <v>BFZ</v>
      </c>
      <c r="D245">
        <f>IF(AA245="","",VLOOKUP(C245,tnpl!$Z$1:$AA$11,2,TRUE))</f>
        <v>2</v>
      </c>
      <c r="E245" t="s">
        <v>3211</v>
      </c>
      <c r="F245" t="str">
        <f t="shared" si="94"/>
        <v>白</v>
      </c>
      <c r="G245">
        <f>IF(AB245="","",VLOOKUP(F245,tnpl!$X$1:$Y$16,2,TRUE))</f>
        <v>1</v>
      </c>
      <c r="H245" t="s">
        <v>3211</v>
      </c>
      <c r="I245" t="str">
        <f t="shared" si="95"/>
        <v>呪文</v>
      </c>
      <c r="J245" t="s">
        <v>3211</v>
      </c>
      <c r="K245">
        <f t="shared" si="96"/>
        <v>0</v>
      </c>
      <c r="L245">
        <f t="shared" si="97"/>
        <v>0</v>
      </c>
      <c r="M245" t="str">
        <f t="shared" si="98"/>
        <v/>
      </c>
      <c r="N245" t="s">
        <v>3267</v>
      </c>
      <c r="O245" t="str">
        <f t="shared" si="99"/>
        <v>コモン</v>
      </c>
      <c r="R245" t="s">
        <v>3267</v>
      </c>
      <c r="S245" t="s">
        <v>4854</v>
      </c>
      <c r="T245" t="str">
        <f t="shared" si="100"/>
        <v>鼓舞する突撃</v>
      </c>
      <c r="W245" t="s">
        <v>4855</v>
      </c>
      <c r="X245" t="s">
        <v>3267</v>
      </c>
      <c r="Y245" s="9"/>
      <c r="Z245" s="3">
        <v>258</v>
      </c>
      <c r="AA245" s="2" t="s">
        <v>3213</v>
      </c>
      <c r="AB245" s="1" t="s">
        <v>1653</v>
      </c>
      <c r="AC245" s="1" t="s">
        <v>1771</v>
      </c>
      <c r="AD245" s="1">
        <v>5</v>
      </c>
      <c r="AE245" s="1" t="s">
        <v>2417</v>
      </c>
      <c r="AF245" s="1" t="s">
        <v>2416</v>
      </c>
      <c r="AG245" s="1" t="s">
        <v>1475</v>
      </c>
      <c r="AH245" s="1"/>
      <c r="AI245" s="1"/>
      <c r="AJ245" s="1"/>
      <c r="AK245" s="1" t="s">
        <v>2415</v>
      </c>
      <c r="AL245" s="1"/>
      <c r="AM245" s="1"/>
      <c r="AN245" s="1"/>
      <c r="AO245" s="1"/>
      <c r="AP245" s="1"/>
      <c r="AQ245" s="1" t="s">
        <v>2415</v>
      </c>
    </row>
    <row r="246" spans="1:43" x14ac:dyDescent="0.15">
      <c r="A246" t="str">
        <f t="shared" si="92"/>
        <v>|BFZ|白|呪文||アンコモン|《[[取り囲む地割れ]]》|</v>
      </c>
      <c r="B246" t="s">
        <v>3211</v>
      </c>
      <c r="C246" t="str">
        <f t="shared" si="93"/>
        <v>BFZ</v>
      </c>
      <c r="D246">
        <f>IF(AA246="","",VLOOKUP(C246,tnpl!$Z$1:$AA$11,2,TRUE))</f>
        <v>2</v>
      </c>
      <c r="E246" t="s">
        <v>3211</v>
      </c>
      <c r="F246" t="str">
        <f t="shared" si="94"/>
        <v>白</v>
      </c>
      <c r="G246">
        <f>IF(AB246="","",VLOOKUP(F246,tnpl!$X$1:$Y$16,2,TRUE))</f>
        <v>1</v>
      </c>
      <c r="H246" t="s">
        <v>3211</v>
      </c>
      <c r="I246" t="str">
        <f t="shared" si="95"/>
        <v>呪文</v>
      </c>
      <c r="J246" t="s">
        <v>3211</v>
      </c>
      <c r="K246">
        <f t="shared" si="96"/>
        <v>0</v>
      </c>
      <c r="L246">
        <f t="shared" si="97"/>
        <v>0</v>
      </c>
      <c r="M246" t="str">
        <f t="shared" si="98"/>
        <v/>
      </c>
      <c r="N246" t="s">
        <v>3267</v>
      </c>
      <c r="O246" t="str">
        <f t="shared" si="99"/>
        <v>アンコモン</v>
      </c>
      <c r="R246" t="s">
        <v>3267</v>
      </c>
      <c r="S246" t="s">
        <v>4854</v>
      </c>
      <c r="T246" t="str">
        <f t="shared" si="100"/>
        <v>取り囲む地割れ</v>
      </c>
      <c r="W246" t="s">
        <v>4855</v>
      </c>
      <c r="X246" t="s">
        <v>3267</v>
      </c>
      <c r="Y246" s="9"/>
      <c r="Z246" s="3">
        <v>269</v>
      </c>
      <c r="AA246" s="2" t="s">
        <v>3213</v>
      </c>
      <c r="AB246" s="1" t="s">
        <v>1653</v>
      </c>
      <c r="AC246" s="1" t="s">
        <v>1473</v>
      </c>
      <c r="AD246" s="1">
        <v>5</v>
      </c>
      <c r="AE246" s="1" t="s">
        <v>2380</v>
      </c>
      <c r="AF246" s="1" t="s">
        <v>2379</v>
      </c>
      <c r="AG246" s="1" t="s">
        <v>1475</v>
      </c>
      <c r="AH246" s="1"/>
      <c r="AI246" s="1"/>
      <c r="AJ246" s="1"/>
      <c r="AK246" s="1" t="s">
        <v>2378</v>
      </c>
      <c r="AL246" s="1" t="s">
        <v>2377</v>
      </c>
      <c r="AM246" s="1"/>
      <c r="AN246" s="1"/>
      <c r="AO246" s="1"/>
      <c r="AP246" s="1"/>
      <c r="AQ246" s="1" t="s">
        <v>2376</v>
      </c>
    </row>
    <row r="247" spans="1:43" x14ac:dyDescent="0.15">
      <c r="A247" t="str">
        <f t="shared" si="92"/>
        <v>|BFZ|白|クリーチャー|3/2|レア|《[[ランタンの斥候]]》|</v>
      </c>
      <c r="B247" t="s">
        <v>3211</v>
      </c>
      <c r="C247" t="str">
        <f t="shared" si="93"/>
        <v>BFZ</v>
      </c>
      <c r="D247">
        <f>IF(AA247="","",VLOOKUP(C247,tnpl!$Z$1:$AA$11,2,TRUE))</f>
        <v>2</v>
      </c>
      <c r="E247" t="s">
        <v>3211</v>
      </c>
      <c r="F247" t="str">
        <f t="shared" si="94"/>
        <v>白</v>
      </c>
      <c r="G247">
        <f>IF(AB247="","",VLOOKUP(F247,tnpl!$X$1:$Y$16,2,TRUE))</f>
        <v>1</v>
      </c>
      <c r="H247" t="s">
        <v>3211</v>
      </c>
      <c r="I247" t="str">
        <f t="shared" si="95"/>
        <v>クリーチャー</v>
      </c>
      <c r="J247" t="s">
        <v>3211</v>
      </c>
      <c r="K247">
        <f t="shared" si="96"/>
        <v>3</v>
      </c>
      <c r="L247">
        <f t="shared" si="97"/>
        <v>2</v>
      </c>
      <c r="M247" t="str">
        <f t="shared" si="98"/>
        <v>3/2</v>
      </c>
      <c r="N247" t="s">
        <v>3267</v>
      </c>
      <c r="O247" t="str">
        <f t="shared" si="99"/>
        <v>レア</v>
      </c>
      <c r="R247" t="s">
        <v>3267</v>
      </c>
      <c r="S247" t="s">
        <v>4854</v>
      </c>
      <c r="T247" t="str">
        <f t="shared" si="100"/>
        <v>ランタンの斥候</v>
      </c>
      <c r="W247" t="s">
        <v>4855</v>
      </c>
      <c r="X247" t="s">
        <v>3267</v>
      </c>
      <c r="Y247" s="9"/>
      <c r="Z247" s="3">
        <v>275</v>
      </c>
      <c r="AA247" s="2" t="s">
        <v>3213</v>
      </c>
      <c r="AB247" s="1" t="s">
        <v>1653</v>
      </c>
      <c r="AC247" s="1" t="s">
        <v>1463</v>
      </c>
      <c r="AD247" s="1">
        <v>5</v>
      </c>
      <c r="AE247" s="1" t="s">
        <v>2359</v>
      </c>
      <c r="AF247" s="1" t="s">
        <v>2358</v>
      </c>
      <c r="AG247" s="1" t="s">
        <v>349</v>
      </c>
      <c r="AH247" s="1" t="s">
        <v>1511</v>
      </c>
      <c r="AI247" s="1" t="s">
        <v>1956</v>
      </c>
      <c r="AJ247" s="1" t="s">
        <v>1500</v>
      </c>
      <c r="AK247" s="1" t="s">
        <v>2357</v>
      </c>
      <c r="AL247" s="1"/>
      <c r="AM247" s="1"/>
      <c r="AN247" s="1"/>
      <c r="AO247" s="1">
        <v>3</v>
      </c>
      <c r="AP247" s="1">
        <v>2</v>
      </c>
      <c r="AQ247" s="1" t="s">
        <v>2357</v>
      </c>
    </row>
    <row r="248" spans="1:43" x14ac:dyDescent="0.15">
      <c r="A248" t="str">
        <f t="shared" si="92"/>
        <v>|BFZ|青|クリーチャー|2/1|コモン|《[[雲マンタ]]》|</v>
      </c>
      <c r="B248" t="s">
        <v>3211</v>
      </c>
      <c r="C248" t="str">
        <f t="shared" si="93"/>
        <v>BFZ</v>
      </c>
      <c r="D248">
        <f>IF(AA248="","",VLOOKUP(C248,tnpl!$Z$1:$AA$11,2,TRUE))</f>
        <v>2</v>
      </c>
      <c r="E248" t="s">
        <v>3211</v>
      </c>
      <c r="F248" t="str">
        <f t="shared" si="94"/>
        <v>青</v>
      </c>
      <c r="G248">
        <f>IF(AB248="","",VLOOKUP(F248,tnpl!$X$1:$Y$16,2,TRUE))</f>
        <v>2</v>
      </c>
      <c r="H248" t="s">
        <v>3211</v>
      </c>
      <c r="I248" t="str">
        <f t="shared" si="95"/>
        <v>クリーチャー</v>
      </c>
      <c r="J248" t="s">
        <v>3211</v>
      </c>
      <c r="K248">
        <f t="shared" si="96"/>
        <v>2</v>
      </c>
      <c r="L248">
        <f t="shared" si="97"/>
        <v>1</v>
      </c>
      <c r="M248" t="str">
        <f t="shared" si="98"/>
        <v>2/1</v>
      </c>
      <c r="N248" t="s">
        <v>3267</v>
      </c>
      <c r="O248" t="str">
        <f t="shared" si="99"/>
        <v>コモン</v>
      </c>
      <c r="R248" t="s">
        <v>3267</v>
      </c>
      <c r="S248" t="s">
        <v>4854</v>
      </c>
      <c r="T248" t="str">
        <f t="shared" si="100"/>
        <v>雲マンタ</v>
      </c>
      <c r="W248" t="s">
        <v>4855</v>
      </c>
      <c r="X248" t="s">
        <v>3267</v>
      </c>
      <c r="Y248" s="9"/>
      <c r="Z248" s="3">
        <v>281</v>
      </c>
      <c r="AA248" s="2" t="s">
        <v>3213</v>
      </c>
      <c r="AB248" s="1" t="s">
        <v>1631</v>
      </c>
      <c r="AC248" s="1" t="s">
        <v>1771</v>
      </c>
      <c r="AD248" s="1">
        <v>5</v>
      </c>
      <c r="AE248" s="1" t="s">
        <v>2338</v>
      </c>
      <c r="AF248" s="1" t="s">
        <v>2337</v>
      </c>
      <c r="AG248" s="1" t="s">
        <v>349</v>
      </c>
      <c r="AH248" s="1" t="s">
        <v>2336</v>
      </c>
      <c r="AI248" s="1"/>
      <c r="AJ248" s="1"/>
      <c r="AK248" s="1" t="s">
        <v>361</v>
      </c>
      <c r="AL248" s="1"/>
      <c r="AM248" s="1"/>
      <c r="AN248" s="1"/>
      <c r="AO248" s="1">
        <v>2</v>
      </c>
      <c r="AP248" s="1">
        <v>1</v>
      </c>
      <c r="AQ248" s="1" t="s">
        <v>361</v>
      </c>
    </row>
    <row r="249" spans="1:43" x14ac:dyDescent="0.15">
      <c r="A249" t="str">
        <f t="shared" si="92"/>
        <v>|BFZ|青|クリーチャー|1/2|コモン|《[[霧の侵入者]]》|</v>
      </c>
      <c r="B249" t="s">
        <v>3211</v>
      </c>
      <c r="C249" t="str">
        <f t="shared" si="93"/>
        <v>BFZ</v>
      </c>
      <c r="D249">
        <f>IF(AA249="","",VLOOKUP(C249,tnpl!$Z$1:$AA$11,2,TRUE))</f>
        <v>2</v>
      </c>
      <c r="E249" t="s">
        <v>3211</v>
      </c>
      <c r="F249" t="str">
        <f t="shared" si="94"/>
        <v>青</v>
      </c>
      <c r="G249">
        <f>IF(AB249="","",VLOOKUP(F249,tnpl!$X$1:$Y$16,2,TRUE))</f>
        <v>2</v>
      </c>
      <c r="H249" t="s">
        <v>3211</v>
      </c>
      <c r="I249" t="str">
        <f t="shared" si="95"/>
        <v>クリーチャー</v>
      </c>
      <c r="J249" t="s">
        <v>3211</v>
      </c>
      <c r="K249">
        <f t="shared" si="96"/>
        <v>1</v>
      </c>
      <c r="L249">
        <f t="shared" si="97"/>
        <v>2</v>
      </c>
      <c r="M249" t="str">
        <f t="shared" si="98"/>
        <v>1/2</v>
      </c>
      <c r="N249" t="s">
        <v>3267</v>
      </c>
      <c r="O249" t="str">
        <f t="shared" si="99"/>
        <v>コモン</v>
      </c>
      <c r="R249" t="s">
        <v>3267</v>
      </c>
      <c r="S249" t="s">
        <v>4854</v>
      </c>
      <c r="T249" t="str">
        <f t="shared" si="100"/>
        <v>霧の侵入者</v>
      </c>
      <c r="W249" t="s">
        <v>4855</v>
      </c>
      <c r="X249" t="s">
        <v>3267</v>
      </c>
      <c r="Y249" s="9"/>
      <c r="Z249" s="3">
        <v>284</v>
      </c>
      <c r="AA249" s="2" t="s">
        <v>3213</v>
      </c>
      <c r="AB249" s="1" t="s">
        <v>1631</v>
      </c>
      <c r="AC249" s="1" t="s">
        <v>1771</v>
      </c>
      <c r="AD249" s="1">
        <v>5</v>
      </c>
      <c r="AE249" s="1" t="s">
        <v>2330</v>
      </c>
      <c r="AF249" s="1" t="s">
        <v>2329</v>
      </c>
      <c r="AG249" s="1" t="s">
        <v>349</v>
      </c>
      <c r="AH249" s="1" t="s">
        <v>1457</v>
      </c>
      <c r="AI249" s="1" t="s">
        <v>1523</v>
      </c>
      <c r="AJ249" s="1"/>
      <c r="AK249" s="1" t="s">
        <v>3414</v>
      </c>
      <c r="AL249" s="1" t="s">
        <v>2197</v>
      </c>
      <c r="AM249" s="1"/>
      <c r="AN249" s="1"/>
      <c r="AO249" s="1">
        <v>1</v>
      </c>
      <c r="AP249" s="1">
        <v>2</v>
      </c>
      <c r="AQ249" s="1" t="s">
        <v>3418</v>
      </c>
    </row>
    <row r="250" spans="1:43" x14ac:dyDescent="0.15">
      <c r="A250" t="str">
        <f t="shared" si="92"/>
        <v>|BFZ|青|呪文||コモン|《[[呪文萎れ]]》|</v>
      </c>
      <c r="B250" t="s">
        <v>3211</v>
      </c>
      <c r="C250" t="str">
        <f t="shared" si="93"/>
        <v>BFZ</v>
      </c>
      <c r="D250">
        <f>IF(AA250="","",VLOOKUP(C250,tnpl!$Z$1:$AA$11,2,TRUE))</f>
        <v>2</v>
      </c>
      <c r="E250" t="s">
        <v>3211</v>
      </c>
      <c r="F250" t="str">
        <f t="shared" si="94"/>
        <v>青</v>
      </c>
      <c r="G250">
        <f>IF(AB250="","",VLOOKUP(F250,tnpl!$X$1:$Y$16,2,TRUE))</f>
        <v>2</v>
      </c>
      <c r="H250" t="s">
        <v>3211</v>
      </c>
      <c r="I250" t="str">
        <f t="shared" si="95"/>
        <v>呪文</v>
      </c>
      <c r="J250" t="s">
        <v>3211</v>
      </c>
      <c r="K250">
        <f t="shared" si="96"/>
        <v>0</v>
      </c>
      <c r="L250">
        <f t="shared" si="97"/>
        <v>0</v>
      </c>
      <c r="M250" t="str">
        <f t="shared" si="98"/>
        <v/>
      </c>
      <c r="N250" t="s">
        <v>3267</v>
      </c>
      <c r="O250" t="str">
        <f t="shared" si="99"/>
        <v>コモン</v>
      </c>
      <c r="R250" t="s">
        <v>3267</v>
      </c>
      <c r="S250" t="s">
        <v>4854</v>
      </c>
      <c r="T250" t="str">
        <f t="shared" si="100"/>
        <v>呪文萎れ</v>
      </c>
      <c r="W250" t="s">
        <v>4855</v>
      </c>
      <c r="X250" t="s">
        <v>3267</v>
      </c>
      <c r="Y250" s="9"/>
      <c r="Z250" s="3">
        <v>295</v>
      </c>
      <c r="AA250" s="2" t="s">
        <v>3213</v>
      </c>
      <c r="AB250" s="1" t="s">
        <v>1631</v>
      </c>
      <c r="AC250" s="1" t="s">
        <v>1771</v>
      </c>
      <c r="AD250" s="1">
        <v>5</v>
      </c>
      <c r="AE250" s="1" t="s">
        <v>2295</v>
      </c>
      <c r="AF250" s="1" t="s">
        <v>2294</v>
      </c>
      <c r="AG250" s="1" t="s">
        <v>1475</v>
      </c>
      <c r="AH250" s="1"/>
      <c r="AI250" s="1"/>
      <c r="AJ250" s="1"/>
      <c r="AK250" s="1" t="s">
        <v>3412</v>
      </c>
      <c r="AL250" s="1" t="s">
        <v>2293</v>
      </c>
      <c r="AM250" s="1"/>
      <c r="AN250" s="1"/>
      <c r="AO250" s="1"/>
      <c r="AP250" s="1"/>
      <c r="AQ250" s="1" t="s">
        <v>3423</v>
      </c>
    </row>
    <row r="251" spans="1:43" x14ac:dyDescent="0.15">
      <c r="A251" t="str">
        <f t="shared" si="92"/>
        <v>|BFZ|黒|呪文||コモン|《[[骨の粉砕]]》|</v>
      </c>
      <c r="B251" t="s">
        <v>3211</v>
      </c>
      <c r="C251" t="str">
        <f t="shared" si="93"/>
        <v>BFZ</v>
      </c>
      <c r="D251">
        <f>IF(AA251="","",VLOOKUP(C251,tnpl!$Z$1:$AA$11,2,TRUE))</f>
        <v>2</v>
      </c>
      <c r="E251" t="s">
        <v>3211</v>
      </c>
      <c r="F251" t="str">
        <f t="shared" si="94"/>
        <v>黒</v>
      </c>
      <c r="G251">
        <f>IF(AB251="","",VLOOKUP(F251,tnpl!$X$1:$Y$16,2,TRUE))</f>
        <v>3</v>
      </c>
      <c r="H251" t="s">
        <v>3211</v>
      </c>
      <c r="I251" t="str">
        <f t="shared" si="95"/>
        <v>呪文</v>
      </c>
      <c r="J251" t="s">
        <v>3211</v>
      </c>
      <c r="K251">
        <f t="shared" si="96"/>
        <v>0</v>
      </c>
      <c r="L251">
        <f t="shared" si="97"/>
        <v>0</v>
      </c>
      <c r="M251" t="str">
        <f t="shared" si="98"/>
        <v/>
      </c>
      <c r="N251" t="s">
        <v>3267</v>
      </c>
      <c r="O251" t="str">
        <f t="shared" si="99"/>
        <v>コモン</v>
      </c>
      <c r="R251" t="s">
        <v>3267</v>
      </c>
      <c r="S251" t="s">
        <v>4854</v>
      </c>
      <c r="T251" t="str">
        <f t="shared" si="100"/>
        <v>骨の粉砕</v>
      </c>
      <c r="W251" t="s">
        <v>4855</v>
      </c>
      <c r="X251" t="s">
        <v>3267</v>
      </c>
      <c r="Y251" s="9"/>
      <c r="Z251" s="3">
        <v>328</v>
      </c>
      <c r="AA251" s="2" t="s">
        <v>3213</v>
      </c>
      <c r="AB251" s="1" t="s">
        <v>1606</v>
      </c>
      <c r="AC251" s="1" t="s">
        <v>1771</v>
      </c>
      <c r="AD251" s="1">
        <v>5</v>
      </c>
      <c r="AE251" s="1" t="s">
        <v>2188</v>
      </c>
      <c r="AF251" s="1" t="s">
        <v>2187</v>
      </c>
      <c r="AG251" s="1" t="s">
        <v>1475</v>
      </c>
      <c r="AH251" s="1"/>
      <c r="AI251" s="1"/>
      <c r="AJ251" s="1"/>
      <c r="AK251" s="1" t="s">
        <v>2186</v>
      </c>
      <c r="AL251" s="1"/>
      <c r="AM251" s="1"/>
      <c r="AN251" s="1"/>
      <c r="AO251" s="1"/>
      <c r="AP251" s="1"/>
      <c r="AQ251" s="1" t="s">
        <v>2186</v>
      </c>
    </row>
    <row r="252" spans="1:43" x14ac:dyDescent="0.15">
      <c r="A252" t="str">
        <f t="shared" si="92"/>
        <v>|BFZ|黒|呪文||アンコモン|《[[荒廃の一掴み]]》|</v>
      </c>
      <c r="B252" t="s">
        <v>3211</v>
      </c>
      <c r="C252" t="str">
        <f t="shared" si="93"/>
        <v>BFZ</v>
      </c>
      <c r="D252">
        <f>IF(AA252="","",VLOOKUP(C252,tnpl!$Z$1:$AA$11,2,TRUE))</f>
        <v>2</v>
      </c>
      <c r="E252" t="s">
        <v>3211</v>
      </c>
      <c r="F252" t="str">
        <f t="shared" si="94"/>
        <v>黒</v>
      </c>
      <c r="G252">
        <f>IF(AB252="","",VLOOKUP(F252,tnpl!$X$1:$Y$16,2,TRUE))</f>
        <v>3</v>
      </c>
      <c r="H252" t="s">
        <v>3211</v>
      </c>
      <c r="I252" t="str">
        <f t="shared" si="95"/>
        <v>呪文</v>
      </c>
      <c r="J252" t="s">
        <v>3211</v>
      </c>
      <c r="K252">
        <f t="shared" si="96"/>
        <v>0</v>
      </c>
      <c r="L252">
        <f t="shared" si="97"/>
        <v>0</v>
      </c>
      <c r="M252" t="str">
        <f t="shared" si="98"/>
        <v/>
      </c>
      <c r="N252" t="s">
        <v>3267</v>
      </c>
      <c r="O252" t="str">
        <f t="shared" si="99"/>
        <v>アンコモン</v>
      </c>
      <c r="R252" t="s">
        <v>3267</v>
      </c>
      <c r="S252" t="s">
        <v>4854</v>
      </c>
      <c r="T252" t="str">
        <f t="shared" si="100"/>
        <v>荒廃の一掴み</v>
      </c>
      <c r="W252" t="s">
        <v>4855</v>
      </c>
      <c r="X252" t="s">
        <v>3267</v>
      </c>
      <c r="Y252" s="9"/>
      <c r="Z252" s="3">
        <v>340</v>
      </c>
      <c r="AA252" s="2" t="s">
        <v>3213</v>
      </c>
      <c r="AB252" s="1" t="s">
        <v>1606</v>
      </c>
      <c r="AC252" s="1" t="s">
        <v>1473</v>
      </c>
      <c r="AD252" s="1">
        <v>5</v>
      </c>
      <c r="AE252" s="1" t="s">
        <v>2148</v>
      </c>
      <c r="AF252" s="1" t="s">
        <v>2147</v>
      </c>
      <c r="AG252" s="1" t="s">
        <v>1475</v>
      </c>
      <c r="AH252" s="1"/>
      <c r="AI252" s="1"/>
      <c r="AJ252" s="1"/>
      <c r="AK252" s="1" t="s">
        <v>3412</v>
      </c>
      <c r="AL252" s="1" t="s">
        <v>2146</v>
      </c>
      <c r="AM252" s="1"/>
      <c r="AN252" s="1"/>
      <c r="AO252" s="1"/>
      <c r="AP252" s="1"/>
      <c r="AQ252" s="1" t="s">
        <v>3447</v>
      </c>
    </row>
    <row r="253" spans="1:43" x14ac:dyDescent="0.15">
      <c r="A253" t="str">
        <f t="shared" si="92"/>
        <v>|BFZ|黒|呪文||レア|《[[破滅の道]]》|</v>
      </c>
      <c r="B253" t="s">
        <v>3211</v>
      </c>
      <c r="C253" t="str">
        <f t="shared" si="93"/>
        <v>BFZ</v>
      </c>
      <c r="D253">
        <f>IF(AA253="","",VLOOKUP(C253,tnpl!$Z$1:$AA$11,2,TRUE))</f>
        <v>2</v>
      </c>
      <c r="E253" t="s">
        <v>3211</v>
      </c>
      <c r="F253" t="str">
        <f t="shared" si="94"/>
        <v>黒</v>
      </c>
      <c r="G253">
        <f>IF(AB253="","",VLOOKUP(F253,tnpl!$X$1:$Y$16,2,TRUE))</f>
        <v>3</v>
      </c>
      <c r="H253" t="s">
        <v>3211</v>
      </c>
      <c r="I253" t="str">
        <f t="shared" si="95"/>
        <v>呪文</v>
      </c>
      <c r="J253" t="s">
        <v>3211</v>
      </c>
      <c r="K253">
        <f t="shared" si="96"/>
        <v>0</v>
      </c>
      <c r="L253">
        <f t="shared" si="97"/>
        <v>0</v>
      </c>
      <c r="M253" t="str">
        <f t="shared" si="98"/>
        <v/>
      </c>
      <c r="N253" t="s">
        <v>3267</v>
      </c>
      <c r="O253" t="str">
        <f t="shared" si="99"/>
        <v>レア</v>
      </c>
      <c r="R253" t="s">
        <v>3267</v>
      </c>
      <c r="S253" t="s">
        <v>4854</v>
      </c>
      <c r="T253" t="str">
        <f t="shared" si="100"/>
        <v>破滅の道</v>
      </c>
      <c r="W253" t="s">
        <v>4855</v>
      </c>
      <c r="X253" t="s">
        <v>3267</v>
      </c>
      <c r="Y253" s="9"/>
      <c r="Z253" s="3">
        <v>349</v>
      </c>
      <c r="AA253" s="2" t="s">
        <v>3213</v>
      </c>
      <c r="AB253" s="1" t="s">
        <v>1606</v>
      </c>
      <c r="AC253" s="1" t="s">
        <v>1463</v>
      </c>
      <c r="AD253" s="1">
        <v>5</v>
      </c>
      <c r="AE253" s="1" t="s">
        <v>2116</v>
      </c>
      <c r="AF253" s="1" t="s">
        <v>2115</v>
      </c>
      <c r="AG253" s="1" t="s">
        <v>1475</v>
      </c>
      <c r="AH253" s="1"/>
      <c r="AI253" s="1"/>
      <c r="AJ253" s="1"/>
      <c r="AK253" s="1" t="s">
        <v>2114</v>
      </c>
      <c r="AL253" s="1" t="s">
        <v>2113</v>
      </c>
      <c r="AM253" s="1"/>
      <c r="AN253" s="1"/>
      <c r="AO253" s="1"/>
      <c r="AP253" s="1"/>
      <c r="AQ253" s="1" t="s">
        <v>2112</v>
      </c>
    </row>
    <row r="254" spans="1:43" x14ac:dyDescent="0.15">
      <c r="A254" t="str">
        <f t="shared" si="92"/>
        <v>|BFZ|赤|クリーチャー|3/1|コモン|《[[好戦的な鞭尾]]》|</v>
      </c>
      <c r="B254" t="s">
        <v>3211</v>
      </c>
      <c r="C254" t="str">
        <f t="shared" si="93"/>
        <v>BFZ</v>
      </c>
      <c r="D254">
        <f>IF(AA254="","",VLOOKUP(C254,tnpl!$Z$1:$AA$11,2,TRUE))</f>
        <v>2</v>
      </c>
      <c r="E254" t="s">
        <v>3211</v>
      </c>
      <c r="F254" t="str">
        <f t="shared" si="94"/>
        <v>赤</v>
      </c>
      <c r="G254">
        <f>IF(AB254="","",VLOOKUP(F254,tnpl!$X$1:$Y$16,2,TRUE))</f>
        <v>4</v>
      </c>
      <c r="H254" t="s">
        <v>3211</v>
      </c>
      <c r="I254" t="str">
        <f t="shared" si="95"/>
        <v>クリーチャー</v>
      </c>
      <c r="J254" t="s">
        <v>3211</v>
      </c>
      <c r="K254">
        <f t="shared" si="96"/>
        <v>3</v>
      </c>
      <c r="L254">
        <f t="shared" si="97"/>
        <v>1</v>
      </c>
      <c r="M254" t="str">
        <f t="shared" si="98"/>
        <v>3/1</v>
      </c>
      <c r="N254" t="s">
        <v>3267</v>
      </c>
      <c r="O254" t="str">
        <f t="shared" si="99"/>
        <v>コモン</v>
      </c>
      <c r="R254" t="s">
        <v>3267</v>
      </c>
      <c r="S254" t="s">
        <v>4854</v>
      </c>
      <c r="T254" t="str">
        <f t="shared" si="100"/>
        <v>好戦的な鞭尾</v>
      </c>
      <c r="W254" t="s">
        <v>4855</v>
      </c>
      <c r="X254" t="s">
        <v>3267</v>
      </c>
      <c r="Y254" s="9"/>
      <c r="Z254" s="3">
        <v>353</v>
      </c>
      <c r="AA254" s="2" t="s">
        <v>3213</v>
      </c>
      <c r="AB254" s="1" t="s">
        <v>1575</v>
      </c>
      <c r="AC254" s="1" t="s">
        <v>1771</v>
      </c>
      <c r="AD254" s="1">
        <v>5</v>
      </c>
      <c r="AE254" s="1" t="s">
        <v>2102</v>
      </c>
      <c r="AF254" s="1" t="s">
        <v>2101</v>
      </c>
      <c r="AG254" s="1" t="s">
        <v>349</v>
      </c>
      <c r="AH254" s="1" t="s">
        <v>348</v>
      </c>
      <c r="AI254" s="1"/>
      <c r="AJ254" s="1"/>
      <c r="AK254" s="1" t="s">
        <v>2100</v>
      </c>
      <c r="AL254" s="1"/>
      <c r="AM254" s="1"/>
      <c r="AN254" s="1"/>
      <c r="AO254" s="1">
        <v>3</v>
      </c>
      <c r="AP254" s="1">
        <v>1</v>
      </c>
      <c r="AQ254" s="1" t="s">
        <v>2100</v>
      </c>
    </row>
    <row r="255" spans="1:43" x14ac:dyDescent="0.15">
      <c r="A255" t="str">
        <f t="shared" si="92"/>
        <v>|BFZ|赤|クリーチャー|2/2|コモン|《[[命知らずの群勢]]》|</v>
      </c>
      <c r="B255" t="s">
        <v>3211</v>
      </c>
      <c r="C255" t="str">
        <f t="shared" si="93"/>
        <v>BFZ</v>
      </c>
      <c r="D255">
        <f>IF(AA255="","",VLOOKUP(C255,tnpl!$Z$1:$AA$11,2,TRUE))</f>
        <v>2</v>
      </c>
      <c r="E255" t="s">
        <v>3211</v>
      </c>
      <c r="F255" t="str">
        <f t="shared" si="94"/>
        <v>赤</v>
      </c>
      <c r="G255">
        <f>IF(AB255="","",VLOOKUP(F255,tnpl!$X$1:$Y$16,2,TRUE))</f>
        <v>4</v>
      </c>
      <c r="H255" t="s">
        <v>3211</v>
      </c>
      <c r="I255" t="str">
        <f t="shared" si="95"/>
        <v>クリーチャー</v>
      </c>
      <c r="J255" t="s">
        <v>3211</v>
      </c>
      <c r="K255">
        <f t="shared" si="96"/>
        <v>2</v>
      </c>
      <c r="L255">
        <f t="shared" si="97"/>
        <v>2</v>
      </c>
      <c r="M255" t="str">
        <f t="shared" si="98"/>
        <v>2/2</v>
      </c>
      <c r="N255" t="s">
        <v>3267</v>
      </c>
      <c r="O255" t="str">
        <f t="shared" si="99"/>
        <v>コモン</v>
      </c>
      <c r="R255" t="s">
        <v>3267</v>
      </c>
      <c r="S255" t="s">
        <v>4854</v>
      </c>
      <c r="T255" t="str">
        <f t="shared" si="100"/>
        <v>命知らずの群勢</v>
      </c>
      <c r="W255" t="s">
        <v>4855</v>
      </c>
      <c r="X255" t="s">
        <v>3267</v>
      </c>
      <c r="Y255" s="9"/>
      <c r="Z255" s="3">
        <v>360</v>
      </c>
      <c r="AA255" s="2" t="s">
        <v>3213</v>
      </c>
      <c r="AB255" s="1" t="s">
        <v>1575</v>
      </c>
      <c r="AC255" s="1" t="s">
        <v>1771</v>
      </c>
      <c r="AD255" s="1">
        <v>5</v>
      </c>
      <c r="AE255" s="1" t="s">
        <v>2081</v>
      </c>
      <c r="AF255" s="1" t="s">
        <v>2080</v>
      </c>
      <c r="AG255" s="1" t="s">
        <v>349</v>
      </c>
      <c r="AH255" s="1" t="s">
        <v>1511</v>
      </c>
      <c r="AI255" s="1" t="s">
        <v>1515</v>
      </c>
      <c r="AJ255" s="1" t="s">
        <v>1500</v>
      </c>
      <c r="AK255" s="1"/>
      <c r="AL255" s="1"/>
      <c r="AM255" s="1"/>
      <c r="AN255" s="1"/>
      <c r="AO255" s="1">
        <v>2</v>
      </c>
      <c r="AP255" s="1">
        <v>2</v>
      </c>
      <c r="AQ255" s="1"/>
    </row>
    <row r="256" spans="1:43" x14ac:dyDescent="0.15">
      <c r="A256" t="str">
        <f t="shared" si="92"/>
        <v>|BFZ|赤|クリーチャー|2/1|コモン|《[[穴掘り土百足]]》|</v>
      </c>
      <c r="B256" t="s">
        <v>3211</v>
      </c>
      <c r="C256" t="str">
        <f t="shared" si="93"/>
        <v>BFZ</v>
      </c>
      <c r="D256">
        <f>IF(AA256="","",VLOOKUP(C256,tnpl!$Z$1:$AA$11,2,TRUE))</f>
        <v>2</v>
      </c>
      <c r="E256" t="s">
        <v>3211</v>
      </c>
      <c r="F256" t="str">
        <f t="shared" si="94"/>
        <v>赤</v>
      </c>
      <c r="G256">
        <f>IF(AB256="","",VLOOKUP(F256,tnpl!$X$1:$Y$16,2,TRUE))</f>
        <v>4</v>
      </c>
      <c r="H256" t="s">
        <v>3211</v>
      </c>
      <c r="I256" t="str">
        <f t="shared" si="95"/>
        <v>クリーチャー</v>
      </c>
      <c r="J256" t="s">
        <v>3211</v>
      </c>
      <c r="K256">
        <f t="shared" si="96"/>
        <v>2</v>
      </c>
      <c r="L256">
        <f t="shared" si="97"/>
        <v>1</v>
      </c>
      <c r="M256" t="str">
        <f t="shared" si="98"/>
        <v>2/1</v>
      </c>
      <c r="N256" t="s">
        <v>3267</v>
      </c>
      <c r="O256" t="str">
        <f t="shared" si="99"/>
        <v>コモン</v>
      </c>
      <c r="R256" t="s">
        <v>3267</v>
      </c>
      <c r="S256" t="s">
        <v>4854</v>
      </c>
      <c r="T256" t="str">
        <f t="shared" si="100"/>
        <v>穴掘り土百足</v>
      </c>
      <c r="W256" t="s">
        <v>4855</v>
      </c>
      <c r="X256" t="s">
        <v>3267</v>
      </c>
      <c r="Y256" s="9"/>
      <c r="Z256" s="3">
        <v>362</v>
      </c>
      <c r="AA256" s="2" t="s">
        <v>3213</v>
      </c>
      <c r="AB256" s="1" t="s">
        <v>1575</v>
      </c>
      <c r="AC256" s="1" t="s">
        <v>1771</v>
      </c>
      <c r="AD256" s="1">
        <v>5</v>
      </c>
      <c r="AE256" s="1" t="s">
        <v>2075</v>
      </c>
      <c r="AF256" s="1" t="s">
        <v>2074</v>
      </c>
      <c r="AG256" s="1" t="s">
        <v>349</v>
      </c>
      <c r="AH256" s="1" t="s">
        <v>1972</v>
      </c>
      <c r="AI256" s="1"/>
      <c r="AJ256" s="1"/>
      <c r="AK256" s="1" t="s">
        <v>2073</v>
      </c>
      <c r="AL256" s="1"/>
      <c r="AM256" s="1"/>
      <c r="AN256" s="1"/>
      <c r="AO256" s="1">
        <v>2</v>
      </c>
      <c r="AP256" s="1">
        <v>1</v>
      </c>
      <c r="AQ256" s="1" t="s">
        <v>2073</v>
      </c>
    </row>
    <row r="257" spans="1:46" x14ac:dyDescent="0.15">
      <c r="A257" t="str">
        <f t="shared" si="92"/>
        <v>|BFZ|緑|クリーチャー|2/1|コモン|《[[血統絶やしのワーム]]》|</v>
      </c>
      <c r="B257" t="s">
        <v>3211</v>
      </c>
      <c r="C257" t="str">
        <f t="shared" si="93"/>
        <v>BFZ</v>
      </c>
      <c r="D257">
        <f>IF(AA257="","",VLOOKUP(C257,tnpl!$Z$1:$AA$11,2,TRUE))</f>
        <v>2</v>
      </c>
      <c r="E257" t="s">
        <v>3211</v>
      </c>
      <c r="F257" t="str">
        <f t="shared" si="94"/>
        <v>緑</v>
      </c>
      <c r="G257">
        <f>IF(AB257="","",VLOOKUP(F257,tnpl!$X$1:$Y$16,2,TRUE))</f>
        <v>5</v>
      </c>
      <c r="H257" t="s">
        <v>3211</v>
      </c>
      <c r="I257" t="str">
        <f t="shared" si="95"/>
        <v>クリーチャー</v>
      </c>
      <c r="J257" t="s">
        <v>3211</v>
      </c>
      <c r="K257">
        <f t="shared" si="96"/>
        <v>2</v>
      </c>
      <c r="L257">
        <f t="shared" si="97"/>
        <v>1</v>
      </c>
      <c r="M257" t="str">
        <f t="shared" si="98"/>
        <v>2/1</v>
      </c>
      <c r="N257" t="s">
        <v>3267</v>
      </c>
      <c r="O257" t="str">
        <f t="shared" si="99"/>
        <v>コモン</v>
      </c>
      <c r="R257" t="s">
        <v>3267</v>
      </c>
      <c r="S257" t="s">
        <v>4854</v>
      </c>
      <c r="T257" t="str">
        <f t="shared" si="100"/>
        <v>血統絶やしのワーム</v>
      </c>
      <c r="W257" t="s">
        <v>4855</v>
      </c>
      <c r="X257" t="s">
        <v>3267</v>
      </c>
      <c r="Y257" s="9"/>
      <c r="Z257" s="3">
        <v>392</v>
      </c>
      <c r="AA257" s="2" t="s">
        <v>3213</v>
      </c>
      <c r="AB257" s="1" t="s">
        <v>1540</v>
      </c>
      <c r="AC257" s="1" t="s">
        <v>1771</v>
      </c>
      <c r="AD257" s="1">
        <v>5</v>
      </c>
      <c r="AE257" s="1" t="s">
        <v>1978</v>
      </c>
      <c r="AF257" s="1" t="s">
        <v>1977</v>
      </c>
      <c r="AG257" s="1" t="s">
        <v>349</v>
      </c>
      <c r="AH257" s="1" t="s">
        <v>348</v>
      </c>
      <c r="AI257" s="1"/>
      <c r="AJ257" s="1"/>
      <c r="AK257" s="1"/>
      <c r="AL257" s="1"/>
      <c r="AM257" s="1"/>
      <c r="AN257" s="1"/>
      <c r="AO257" s="1">
        <v>2</v>
      </c>
      <c r="AP257" s="1">
        <v>1</v>
      </c>
      <c r="AQ257" s="1"/>
    </row>
    <row r="258" spans="1:46" x14ac:dyDescent="0.15">
      <c r="A258" t="str">
        <f t="shared" si="92"/>
        <v>|BFZ|無色|呪文||レア|《[[陰惨な殺戮]]》|</v>
      </c>
      <c r="B258" t="s">
        <v>3211</v>
      </c>
      <c r="C258" t="str">
        <f t="shared" si="93"/>
        <v>BFZ</v>
      </c>
      <c r="D258">
        <f>IF(AA258="","",VLOOKUP(C258,tnpl!$Z$1:$AA$11,2,TRUE))</f>
        <v>2</v>
      </c>
      <c r="E258" t="s">
        <v>3211</v>
      </c>
      <c r="F258" t="str">
        <f t="shared" si="94"/>
        <v>無色</v>
      </c>
      <c r="G258">
        <f>IF(AB258="","",VLOOKUP(F258,tnpl!$X$1:$Y$16,2,TRUE))</f>
        <v>16</v>
      </c>
      <c r="H258" t="s">
        <v>3211</v>
      </c>
      <c r="I258" t="str">
        <f t="shared" si="95"/>
        <v>呪文</v>
      </c>
      <c r="J258" t="s">
        <v>3211</v>
      </c>
      <c r="K258">
        <f t="shared" si="96"/>
        <v>0</v>
      </c>
      <c r="L258">
        <f t="shared" si="97"/>
        <v>0</v>
      </c>
      <c r="M258" t="str">
        <f t="shared" si="98"/>
        <v/>
      </c>
      <c r="N258" t="s">
        <v>3267</v>
      </c>
      <c r="O258" t="str">
        <f t="shared" si="99"/>
        <v>レア</v>
      </c>
      <c r="R258" t="s">
        <v>3267</v>
      </c>
      <c r="S258" t="s">
        <v>4854</v>
      </c>
      <c r="T258" t="str">
        <f t="shared" si="100"/>
        <v>陰惨な殺戮</v>
      </c>
      <c r="W258" t="s">
        <v>4855</v>
      </c>
      <c r="X258" t="s">
        <v>3267</v>
      </c>
      <c r="Y258" s="9"/>
      <c r="Z258" s="3">
        <v>470</v>
      </c>
      <c r="AA258" s="2" t="s">
        <v>3213</v>
      </c>
      <c r="AB258" s="1" t="s">
        <v>301</v>
      </c>
      <c r="AC258" s="1" t="s">
        <v>1463</v>
      </c>
      <c r="AD258" s="1">
        <v>5</v>
      </c>
      <c r="AE258" s="1" t="s">
        <v>1726</v>
      </c>
      <c r="AF258" s="1" t="s">
        <v>1725</v>
      </c>
      <c r="AG258" s="1" t="s">
        <v>1475</v>
      </c>
      <c r="AH258" s="1"/>
      <c r="AI258" s="1"/>
      <c r="AJ258" s="1"/>
      <c r="AK258" s="1" t="s">
        <v>1724</v>
      </c>
      <c r="AL258" s="1"/>
      <c r="AM258" s="1"/>
      <c r="AN258" s="1"/>
      <c r="AO258" s="1"/>
      <c r="AP258" s="1"/>
      <c r="AQ258" s="1" t="s">
        <v>1724</v>
      </c>
    </row>
    <row r="259" spans="1:46" x14ac:dyDescent="0.15">
      <c r="A259" t="str">
        <f t="shared" si="92"/>
        <v>|BFZ|無色|サポート||レア|《[[梢の眺望]]》|</v>
      </c>
      <c r="B259" t="s">
        <v>3211</v>
      </c>
      <c r="C259" t="str">
        <f t="shared" si="93"/>
        <v>BFZ</v>
      </c>
      <c r="D259">
        <f>IF(AA259="","",VLOOKUP(C259,tnpl!$Z$1:$AA$11,2,TRUE))</f>
        <v>2</v>
      </c>
      <c r="E259" t="s">
        <v>3211</v>
      </c>
      <c r="F259" t="str">
        <f t="shared" si="94"/>
        <v>無色</v>
      </c>
      <c r="G259">
        <f>IF(AB259="","",VLOOKUP(F259,tnpl!$X$1:$Y$16,2,TRUE))</f>
        <v>16</v>
      </c>
      <c r="H259" t="s">
        <v>3211</v>
      </c>
      <c r="I259" t="str">
        <f t="shared" si="95"/>
        <v>サポート</v>
      </c>
      <c r="J259" t="s">
        <v>3211</v>
      </c>
      <c r="K259">
        <f t="shared" si="96"/>
        <v>0</v>
      </c>
      <c r="L259">
        <f t="shared" si="97"/>
        <v>0</v>
      </c>
      <c r="M259" t="str">
        <f t="shared" si="98"/>
        <v/>
      </c>
      <c r="N259" t="s">
        <v>3267</v>
      </c>
      <c r="O259" t="str">
        <f t="shared" si="99"/>
        <v>レア</v>
      </c>
      <c r="R259" t="s">
        <v>3267</v>
      </c>
      <c r="S259" t="s">
        <v>4854</v>
      </c>
      <c r="T259" t="str">
        <f t="shared" si="100"/>
        <v>梢の眺望</v>
      </c>
      <c r="W259" t="s">
        <v>4855</v>
      </c>
      <c r="X259" t="s">
        <v>3267</v>
      </c>
      <c r="Y259" s="9"/>
      <c r="Z259" s="3">
        <v>472</v>
      </c>
      <c r="AA259" s="2" t="s">
        <v>3213</v>
      </c>
      <c r="AB259" s="1" t="s">
        <v>301</v>
      </c>
      <c r="AC259" s="1" t="s">
        <v>1463</v>
      </c>
      <c r="AD259" s="1">
        <v>5</v>
      </c>
      <c r="AE259" s="1" t="s">
        <v>1720</v>
      </c>
      <c r="AF259" s="1" t="s">
        <v>1719</v>
      </c>
      <c r="AG259" s="1" t="s">
        <v>297</v>
      </c>
      <c r="AH259" s="1"/>
      <c r="AI259" s="1"/>
      <c r="AJ259" s="1"/>
      <c r="AK259" s="1" t="s">
        <v>1718</v>
      </c>
      <c r="AL259" s="1"/>
      <c r="AM259" s="1"/>
      <c r="AN259" s="1">
        <v>2</v>
      </c>
      <c r="AO259" s="1"/>
      <c r="AP259" s="1"/>
      <c r="AQ259" s="1" t="s">
        <v>1718</v>
      </c>
    </row>
    <row r="260" spans="1:46" x14ac:dyDescent="0.15">
      <c r="A260" t="str">
        <f t="shared" si="92"/>
        <v>|BFZ|無色|サポート||レア|《[[燃えがらの林間地]]》|</v>
      </c>
      <c r="B260" t="s">
        <v>3211</v>
      </c>
      <c r="C260" t="str">
        <f t="shared" si="93"/>
        <v>BFZ</v>
      </c>
      <c r="D260">
        <f>IF(AA260="","",VLOOKUP(C260,tnpl!$Z$1:$AA$11,2,TRUE))</f>
        <v>2</v>
      </c>
      <c r="E260" t="s">
        <v>3211</v>
      </c>
      <c r="F260" t="str">
        <f t="shared" si="94"/>
        <v>無色</v>
      </c>
      <c r="G260">
        <f>IF(AB260="","",VLOOKUP(F260,tnpl!$X$1:$Y$16,2,TRUE))</f>
        <v>16</v>
      </c>
      <c r="H260" t="s">
        <v>3211</v>
      </c>
      <c r="I260" t="str">
        <f t="shared" si="95"/>
        <v>サポート</v>
      </c>
      <c r="J260" t="s">
        <v>3211</v>
      </c>
      <c r="K260">
        <f t="shared" si="96"/>
        <v>0</v>
      </c>
      <c r="L260">
        <f t="shared" si="97"/>
        <v>0</v>
      </c>
      <c r="M260" t="str">
        <f t="shared" si="98"/>
        <v/>
      </c>
      <c r="N260" t="s">
        <v>3267</v>
      </c>
      <c r="O260" t="str">
        <f t="shared" si="99"/>
        <v>レア</v>
      </c>
      <c r="R260" t="s">
        <v>3267</v>
      </c>
      <c r="S260" t="s">
        <v>4854</v>
      </c>
      <c r="T260" t="str">
        <f t="shared" si="100"/>
        <v>燃えがらの林間地</v>
      </c>
      <c r="W260" t="s">
        <v>4855</v>
      </c>
      <c r="X260" t="s">
        <v>3267</v>
      </c>
      <c r="Y260" s="9"/>
      <c r="Z260" s="3">
        <v>473</v>
      </c>
      <c r="AA260" s="2" t="s">
        <v>3213</v>
      </c>
      <c r="AB260" s="1" t="s">
        <v>301</v>
      </c>
      <c r="AC260" s="1" t="s">
        <v>1463</v>
      </c>
      <c r="AD260" s="1">
        <v>5</v>
      </c>
      <c r="AE260" s="1" t="s">
        <v>1717</v>
      </c>
      <c r="AF260" s="1" t="s">
        <v>1716</v>
      </c>
      <c r="AG260" s="1" t="s">
        <v>297</v>
      </c>
      <c r="AH260" s="1"/>
      <c r="AI260" s="1"/>
      <c r="AJ260" s="1"/>
      <c r="AK260" s="1" t="s">
        <v>1715</v>
      </c>
      <c r="AL260" s="1"/>
      <c r="AM260" s="1"/>
      <c r="AN260" s="1">
        <v>2</v>
      </c>
      <c r="AO260" s="1"/>
      <c r="AP260" s="1"/>
      <c r="AQ260" s="1" t="s">
        <v>1715</v>
      </c>
    </row>
    <row r="261" spans="1:46" x14ac:dyDescent="0.15">
      <c r="A261" t="str">
        <f t="shared" si="92"/>
        <v>|BFZ|無色|サポート||レア|《[[大草原の川]]》|</v>
      </c>
      <c r="B261" t="s">
        <v>3211</v>
      </c>
      <c r="C261" t="str">
        <f t="shared" si="93"/>
        <v>BFZ</v>
      </c>
      <c r="D261">
        <f>IF(AA261="","",VLOOKUP(C261,tnpl!$Z$1:$AA$11,2,TRUE))</f>
        <v>2</v>
      </c>
      <c r="E261" t="s">
        <v>3211</v>
      </c>
      <c r="F261" t="str">
        <f t="shared" si="94"/>
        <v>無色</v>
      </c>
      <c r="G261">
        <f>IF(AB261="","",VLOOKUP(F261,tnpl!$X$1:$Y$16,2,TRUE))</f>
        <v>16</v>
      </c>
      <c r="H261" t="s">
        <v>3211</v>
      </c>
      <c r="I261" t="str">
        <f t="shared" si="95"/>
        <v>サポート</v>
      </c>
      <c r="J261" t="s">
        <v>3211</v>
      </c>
      <c r="K261">
        <f t="shared" si="96"/>
        <v>0</v>
      </c>
      <c r="L261">
        <f t="shared" si="97"/>
        <v>0</v>
      </c>
      <c r="M261" t="str">
        <f t="shared" si="98"/>
        <v/>
      </c>
      <c r="N261" t="s">
        <v>3267</v>
      </c>
      <c r="O261" t="str">
        <f t="shared" si="99"/>
        <v>レア</v>
      </c>
      <c r="R261" t="s">
        <v>3267</v>
      </c>
      <c r="S261" t="s">
        <v>4854</v>
      </c>
      <c r="T261" t="str">
        <f t="shared" si="100"/>
        <v>大草原の川</v>
      </c>
      <c r="W261" t="s">
        <v>4855</v>
      </c>
      <c r="X261" t="s">
        <v>3267</v>
      </c>
      <c r="Y261" s="9"/>
      <c r="Z261" s="3">
        <v>475</v>
      </c>
      <c r="AA261" s="2" t="s">
        <v>3213</v>
      </c>
      <c r="AB261" s="1" t="s">
        <v>301</v>
      </c>
      <c r="AC261" s="1" t="s">
        <v>1463</v>
      </c>
      <c r="AD261" s="1">
        <v>5</v>
      </c>
      <c r="AE261" s="1" t="s">
        <v>1711</v>
      </c>
      <c r="AF261" s="1" t="s">
        <v>1710</v>
      </c>
      <c r="AG261" s="1" t="s">
        <v>297</v>
      </c>
      <c r="AH261" s="1"/>
      <c r="AI261" s="1"/>
      <c r="AJ261" s="1"/>
      <c r="AK261" s="1" t="s">
        <v>1709</v>
      </c>
      <c r="AL261" s="1"/>
      <c r="AM261" s="1"/>
      <c r="AN261" s="1">
        <v>2</v>
      </c>
      <c r="AO261" s="1"/>
      <c r="AP261" s="1"/>
      <c r="AQ261" s="1" t="s">
        <v>1709</v>
      </c>
    </row>
    <row r="262" spans="1:46" x14ac:dyDescent="0.15">
      <c r="A262" t="str">
        <f t="shared" si="92"/>
        <v>|BFZ|無色|サポート||レア|《[[ウギンの聖域]]》|</v>
      </c>
      <c r="B262" t="s">
        <v>3211</v>
      </c>
      <c r="C262" t="str">
        <f t="shared" si="93"/>
        <v>BFZ</v>
      </c>
      <c r="D262">
        <f>IF(AA262="","",VLOOKUP(C262,tnpl!$Z$1:$AA$11,2,TRUE))</f>
        <v>2</v>
      </c>
      <c r="E262" t="s">
        <v>3211</v>
      </c>
      <c r="F262" t="str">
        <f t="shared" si="94"/>
        <v>無色</v>
      </c>
      <c r="G262">
        <f>IF(AB262="","",VLOOKUP(F262,tnpl!$X$1:$Y$16,2,TRUE))</f>
        <v>16</v>
      </c>
      <c r="H262" t="s">
        <v>3211</v>
      </c>
      <c r="I262" t="str">
        <f t="shared" si="95"/>
        <v>サポート</v>
      </c>
      <c r="J262" t="s">
        <v>3211</v>
      </c>
      <c r="K262">
        <f t="shared" si="96"/>
        <v>0</v>
      </c>
      <c r="L262">
        <f t="shared" si="97"/>
        <v>0</v>
      </c>
      <c r="M262" t="str">
        <f t="shared" si="98"/>
        <v/>
      </c>
      <c r="N262" t="s">
        <v>3267</v>
      </c>
      <c r="O262" t="str">
        <f t="shared" si="99"/>
        <v>レア</v>
      </c>
      <c r="R262" t="s">
        <v>3267</v>
      </c>
      <c r="S262" t="s">
        <v>4854</v>
      </c>
      <c r="T262" t="str">
        <f t="shared" si="100"/>
        <v>ウギンの聖域</v>
      </c>
      <c r="W262" t="s">
        <v>4855</v>
      </c>
      <c r="X262" t="s">
        <v>3267</v>
      </c>
      <c r="Y262" s="9"/>
      <c r="Z262" s="3">
        <v>476</v>
      </c>
      <c r="AA262" s="2" t="s">
        <v>3213</v>
      </c>
      <c r="AB262" s="1" t="s">
        <v>301</v>
      </c>
      <c r="AC262" s="1" t="s">
        <v>1463</v>
      </c>
      <c r="AD262" s="1">
        <v>5</v>
      </c>
      <c r="AE262" s="1" t="s">
        <v>1708</v>
      </c>
      <c r="AF262" s="1" t="s">
        <v>1707</v>
      </c>
      <c r="AG262" s="1" t="s">
        <v>297</v>
      </c>
      <c r="AH262" s="1"/>
      <c r="AI262" s="1"/>
      <c r="AJ262" s="1"/>
      <c r="AK262" s="1" t="s">
        <v>1706</v>
      </c>
      <c r="AL262" s="1"/>
      <c r="AM262" s="1"/>
      <c r="AN262" s="1">
        <v>10</v>
      </c>
      <c r="AO262" s="1"/>
      <c r="AP262" s="1"/>
      <c r="AQ262" s="1" t="s">
        <v>1706</v>
      </c>
    </row>
    <row r="263" spans="1:46" x14ac:dyDescent="0.15">
      <c r="A263" t="str">
        <f t="shared" si="92"/>
        <v>|BFZ|無色|サポート||レア|《[[見捨てられた神々の神殿]]》|</v>
      </c>
      <c r="B263" t="s">
        <v>3211</v>
      </c>
      <c r="C263" t="str">
        <f t="shared" si="93"/>
        <v>BFZ</v>
      </c>
      <c r="D263">
        <f>IF(AA263="","",VLOOKUP(C263,tnpl!$Z$1:$AA$11,2,TRUE))</f>
        <v>2</v>
      </c>
      <c r="E263" t="s">
        <v>3211</v>
      </c>
      <c r="F263" t="str">
        <f t="shared" si="94"/>
        <v>無色</v>
      </c>
      <c r="G263">
        <f>IF(AB263="","",VLOOKUP(F263,tnpl!$X$1:$Y$16,2,TRUE))</f>
        <v>16</v>
      </c>
      <c r="H263" t="s">
        <v>3211</v>
      </c>
      <c r="I263" t="str">
        <f t="shared" si="95"/>
        <v>サポート</v>
      </c>
      <c r="J263" t="s">
        <v>3211</v>
      </c>
      <c r="K263">
        <f t="shared" si="96"/>
        <v>0</v>
      </c>
      <c r="L263">
        <f t="shared" si="97"/>
        <v>0</v>
      </c>
      <c r="M263" t="str">
        <f t="shared" si="98"/>
        <v/>
      </c>
      <c r="N263" t="s">
        <v>3267</v>
      </c>
      <c r="O263" t="str">
        <f t="shared" si="99"/>
        <v>レア</v>
      </c>
      <c r="R263" t="s">
        <v>3267</v>
      </c>
      <c r="S263" t="s">
        <v>4854</v>
      </c>
      <c r="T263" t="str">
        <f t="shared" si="100"/>
        <v>見捨てられた神々の神殿</v>
      </c>
      <c r="W263" t="s">
        <v>4855</v>
      </c>
      <c r="X263" t="s">
        <v>3267</v>
      </c>
      <c r="Y263" s="9"/>
      <c r="Z263" s="3">
        <v>478</v>
      </c>
      <c r="AA263" s="2" t="s">
        <v>3213</v>
      </c>
      <c r="AB263" s="1" t="s">
        <v>301</v>
      </c>
      <c r="AC263" s="1" t="s">
        <v>1463</v>
      </c>
      <c r="AD263" s="1">
        <v>5</v>
      </c>
      <c r="AE263" s="1" t="s">
        <v>1702</v>
      </c>
      <c r="AF263" s="1" t="s">
        <v>1701</v>
      </c>
      <c r="AG263" s="1" t="s">
        <v>297</v>
      </c>
      <c r="AH263" s="1"/>
      <c r="AI263" s="1"/>
      <c r="AJ263" s="1"/>
      <c r="AK263" s="1" t="s">
        <v>1700</v>
      </c>
      <c r="AL263" s="1"/>
      <c r="AM263" s="1"/>
      <c r="AN263" s="1">
        <v>3</v>
      </c>
      <c r="AO263" s="1"/>
      <c r="AP263" s="1"/>
      <c r="AQ263" s="1" t="s">
        <v>1700</v>
      </c>
    </row>
    <row r="264" spans="1:46" x14ac:dyDescent="0.15">
      <c r="A264" t="str">
        <f t="shared" si="92"/>
        <v>|BFZ|無色|サポート||レア|《[[燻る湿地]]》|</v>
      </c>
      <c r="B264" t="s">
        <v>3211</v>
      </c>
      <c r="C264" t="str">
        <f t="shared" si="93"/>
        <v>BFZ</v>
      </c>
      <c r="D264">
        <f>IF(AA264="","",VLOOKUP(C264,tnpl!$Z$1:$AA$11,2,TRUE))</f>
        <v>2</v>
      </c>
      <c r="E264" t="s">
        <v>3211</v>
      </c>
      <c r="F264" t="str">
        <f t="shared" si="94"/>
        <v>無色</v>
      </c>
      <c r="G264">
        <f>IF(AB264="","",VLOOKUP(F264,tnpl!$X$1:$Y$16,2,TRUE))</f>
        <v>16</v>
      </c>
      <c r="H264" t="s">
        <v>3211</v>
      </c>
      <c r="I264" t="str">
        <f t="shared" si="95"/>
        <v>サポート</v>
      </c>
      <c r="J264" t="s">
        <v>3211</v>
      </c>
      <c r="K264">
        <f t="shared" si="96"/>
        <v>0</v>
      </c>
      <c r="L264">
        <f t="shared" si="97"/>
        <v>0</v>
      </c>
      <c r="M264" t="str">
        <f t="shared" si="98"/>
        <v/>
      </c>
      <c r="N264" t="s">
        <v>3267</v>
      </c>
      <c r="O264" t="str">
        <f t="shared" si="99"/>
        <v>レア</v>
      </c>
      <c r="R264" t="s">
        <v>3267</v>
      </c>
      <c r="S264" t="s">
        <v>4854</v>
      </c>
      <c r="T264" t="str">
        <f t="shared" si="100"/>
        <v>燻る湿地</v>
      </c>
      <c r="W264" t="s">
        <v>4855</v>
      </c>
      <c r="X264" t="s">
        <v>3267</v>
      </c>
      <c r="Y264" s="9"/>
      <c r="Z264" s="3">
        <v>479</v>
      </c>
      <c r="AA264" s="2" t="s">
        <v>3213</v>
      </c>
      <c r="AB264" s="1" t="s">
        <v>301</v>
      </c>
      <c r="AC264" s="1" t="s">
        <v>1463</v>
      </c>
      <c r="AD264" s="1">
        <v>5</v>
      </c>
      <c r="AE264" s="1" t="s">
        <v>1699</v>
      </c>
      <c r="AF264" s="1" t="s">
        <v>1698</v>
      </c>
      <c r="AG264" s="1" t="s">
        <v>297</v>
      </c>
      <c r="AH264" s="1"/>
      <c r="AI264" s="1"/>
      <c r="AJ264" s="1"/>
      <c r="AK264" s="1" t="s">
        <v>1697</v>
      </c>
      <c r="AL264" s="1"/>
      <c r="AM264" s="1"/>
      <c r="AN264" s="1">
        <v>2</v>
      </c>
      <c r="AO264" s="1"/>
      <c r="AP264" s="1"/>
      <c r="AQ264" s="1" t="s">
        <v>1697</v>
      </c>
    </row>
    <row r="265" spans="1:46" x14ac:dyDescent="0.15">
      <c r="A265" t="str">
        <f t="shared" si="92"/>
        <v>|BFZ|無色|サポート||レア|《[[窪み渓谷]]》|</v>
      </c>
      <c r="B265" t="s">
        <v>3211</v>
      </c>
      <c r="C265" t="str">
        <f t="shared" si="93"/>
        <v>BFZ</v>
      </c>
      <c r="D265">
        <f>IF(AA265="","",VLOOKUP(C265,tnpl!$Z$1:$AA$11,2,TRUE))</f>
        <v>2</v>
      </c>
      <c r="E265" t="s">
        <v>3211</v>
      </c>
      <c r="F265" t="str">
        <f t="shared" si="94"/>
        <v>無色</v>
      </c>
      <c r="G265">
        <f>IF(AB265="","",VLOOKUP(F265,tnpl!$X$1:$Y$16,2,TRUE))</f>
        <v>16</v>
      </c>
      <c r="H265" t="s">
        <v>3211</v>
      </c>
      <c r="I265" t="str">
        <f t="shared" si="95"/>
        <v>サポート</v>
      </c>
      <c r="J265" t="s">
        <v>3211</v>
      </c>
      <c r="K265">
        <f t="shared" si="96"/>
        <v>0</v>
      </c>
      <c r="L265">
        <f t="shared" si="97"/>
        <v>0</v>
      </c>
      <c r="M265" t="str">
        <f t="shared" si="98"/>
        <v/>
      </c>
      <c r="N265" t="s">
        <v>3267</v>
      </c>
      <c r="O265" t="str">
        <f t="shared" si="99"/>
        <v>レア</v>
      </c>
      <c r="R265" t="s">
        <v>3267</v>
      </c>
      <c r="S265" t="s">
        <v>4854</v>
      </c>
      <c r="T265" t="str">
        <f t="shared" si="100"/>
        <v>窪み渓谷</v>
      </c>
      <c r="W265" t="s">
        <v>4855</v>
      </c>
      <c r="X265" t="s">
        <v>3267</v>
      </c>
      <c r="Y265" s="9"/>
      <c r="Z265" s="3">
        <v>480</v>
      </c>
      <c r="AA265" s="2" t="s">
        <v>3213</v>
      </c>
      <c r="AB265" s="1" t="s">
        <v>301</v>
      </c>
      <c r="AC265" s="1" t="s">
        <v>1463</v>
      </c>
      <c r="AD265" s="1">
        <v>5</v>
      </c>
      <c r="AE265" s="1" t="s">
        <v>1696</v>
      </c>
      <c r="AF265" s="1" t="s">
        <v>1695</v>
      </c>
      <c r="AG265" s="1" t="s">
        <v>297</v>
      </c>
      <c r="AH265" s="1"/>
      <c r="AI265" s="1"/>
      <c r="AJ265" s="1"/>
      <c r="AK265" s="1" t="s">
        <v>1694</v>
      </c>
      <c r="AL265" s="1"/>
      <c r="AM265" s="1"/>
      <c r="AN265" s="1">
        <v>2</v>
      </c>
      <c r="AO265" s="1"/>
      <c r="AP265" s="1"/>
      <c r="AQ265" s="1" t="s">
        <v>1694</v>
      </c>
    </row>
    <row r="266" spans="1:46" x14ac:dyDescent="0.15">
      <c r="A266" t="str">
        <f t="shared" si="92"/>
        <v>|OGW|白|サポート||レア|《[[ギデオンの誓い]]》|</v>
      </c>
      <c r="B266" t="s">
        <v>3211</v>
      </c>
      <c r="C266" t="str">
        <f t="shared" si="93"/>
        <v>OGW</v>
      </c>
      <c r="D266">
        <f>IF(AA266="","",VLOOKUP(C266,tnpl!$Z$1:$AA$11,2,TRUE))</f>
        <v>3</v>
      </c>
      <c r="E266" t="s">
        <v>3211</v>
      </c>
      <c r="F266" t="str">
        <f t="shared" si="94"/>
        <v>白</v>
      </c>
      <c r="G266">
        <f>IF(AB266="","",VLOOKUP(F266,tnpl!$X$1:$Y$16,2,TRUE))</f>
        <v>1</v>
      </c>
      <c r="H266" t="s">
        <v>3211</v>
      </c>
      <c r="I266" t="str">
        <f t="shared" si="95"/>
        <v>サポート</v>
      </c>
      <c r="J266" t="s">
        <v>3211</v>
      </c>
      <c r="K266">
        <f t="shared" si="96"/>
        <v>0</v>
      </c>
      <c r="L266">
        <f t="shared" si="97"/>
        <v>0</v>
      </c>
      <c r="M266" t="str">
        <f t="shared" si="98"/>
        <v/>
      </c>
      <c r="N266" t="s">
        <v>3267</v>
      </c>
      <c r="O266" t="str">
        <f t="shared" si="99"/>
        <v>レア</v>
      </c>
      <c r="R266" t="s">
        <v>3267</v>
      </c>
      <c r="S266" t="s">
        <v>4854</v>
      </c>
      <c r="T266" t="str">
        <f t="shared" si="100"/>
        <v>ギデオンの誓い</v>
      </c>
      <c r="W266" t="s">
        <v>4855</v>
      </c>
      <c r="X266" t="s">
        <v>3267</v>
      </c>
      <c r="Y266" s="9"/>
      <c r="Z266" s="3">
        <v>490</v>
      </c>
      <c r="AA266" s="2" t="s">
        <v>3214</v>
      </c>
      <c r="AB266" s="1" t="s">
        <v>1653</v>
      </c>
      <c r="AC266" s="1" t="s">
        <v>1463</v>
      </c>
      <c r="AD266" s="1">
        <v>5</v>
      </c>
      <c r="AE266" s="1" t="s">
        <v>1663</v>
      </c>
      <c r="AF266" s="1" t="s">
        <v>1662</v>
      </c>
      <c r="AG266" s="1" t="s">
        <v>297</v>
      </c>
      <c r="AH266" s="1"/>
      <c r="AI266" s="1"/>
      <c r="AJ266" s="1"/>
      <c r="AK266" s="1" t="s">
        <v>1661</v>
      </c>
      <c r="AL266" s="1" t="s">
        <v>1660</v>
      </c>
      <c r="AM266" s="1"/>
      <c r="AN266" s="1">
        <v>3</v>
      </c>
      <c r="AO266" s="1"/>
      <c r="AP266" s="1"/>
      <c r="AQ266" s="1" t="s">
        <v>1659</v>
      </c>
    </row>
    <row r="267" spans="1:46" x14ac:dyDescent="0.15">
      <c r="A267" t="str">
        <f t="shared" si="92"/>
        <v>|OGW|赤|サポート||アンコモン|《[[紅蓮術師の突撃]]》|</v>
      </c>
      <c r="B267" t="s">
        <v>3211</v>
      </c>
      <c r="C267" t="str">
        <f t="shared" si="93"/>
        <v>OGW</v>
      </c>
      <c r="D267">
        <f>IF(AA267="","",VLOOKUP(C267,tnpl!$Z$1:$AA$11,2,TRUE))</f>
        <v>3</v>
      </c>
      <c r="E267" t="s">
        <v>3211</v>
      </c>
      <c r="F267" t="str">
        <f t="shared" si="94"/>
        <v>赤</v>
      </c>
      <c r="G267">
        <f>IF(AB267="","",VLOOKUP(F267,tnpl!$X$1:$Y$16,2,TRUE))</f>
        <v>4</v>
      </c>
      <c r="H267" t="s">
        <v>3211</v>
      </c>
      <c r="I267" t="str">
        <f t="shared" si="95"/>
        <v>サポート</v>
      </c>
      <c r="J267" t="s">
        <v>3211</v>
      </c>
      <c r="K267">
        <f t="shared" si="96"/>
        <v>0</v>
      </c>
      <c r="L267">
        <f t="shared" si="97"/>
        <v>0</v>
      </c>
      <c r="M267" t="str">
        <f t="shared" si="98"/>
        <v/>
      </c>
      <c r="N267" t="s">
        <v>3267</v>
      </c>
      <c r="O267" t="str">
        <f t="shared" si="99"/>
        <v>アンコモン</v>
      </c>
      <c r="R267" t="s">
        <v>3267</v>
      </c>
      <c r="S267" t="s">
        <v>4854</v>
      </c>
      <c r="T267" t="str">
        <f t="shared" si="100"/>
        <v>紅蓮術師の突撃</v>
      </c>
      <c r="W267" t="s">
        <v>4855</v>
      </c>
      <c r="X267" t="s">
        <v>3267</v>
      </c>
      <c r="Y267" s="9"/>
      <c r="Z267" s="3">
        <v>506</v>
      </c>
      <c r="AA267" s="2" t="s">
        <v>3214</v>
      </c>
      <c r="AB267" s="1" t="s">
        <v>1575</v>
      </c>
      <c r="AC267" s="1" t="s">
        <v>1473</v>
      </c>
      <c r="AD267" s="1">
        <v>5</v>
      </c>
      <c r="AE267" s="1" t="s">
        <v>1592</v>
      </c>
      <c r="AF267" s="1" t="s">
        <v>1591</v>
      </c>
      <c r="AG267" s="1" t="s">
        <v>297</v>
      </c>
      <c r="AH267" s="1"/>
      <c r="AI267" s="1"/>
      <c r="AJ267" s="1"/>
      <c r="AK267" s="1" t="s">
        <v>1590</v>
      </c>
      <c r="AL267" s="1"/>
      <c r="AM267" s="1"/>
      <c r="AN267" s="1">
        <v>2</v>
      </c>
      <c r="AO267" s="1"/>
      <c r="AP267" s="1"/>
      <c r="AQ267" s="1" t="s">
        <v>1590</v>
      </c>
    </row>
    <row r="268" spans="1:46" x14ac:dyDescent="0.15">
      <c r="A268" t="str">
        <f t="shared" si="92"/>
        <v/>
      </c>
      <c r="V268" s="9"/>
      <c r="Y268" s="11"/>
      <c r="AC268" s="9"/>
      <c r="AD268" s="9"/>
      <c r="AE268" s="9"/>
      <c r="AF268" s="9"/>
      <c r="AG268" s="9"/>
      <c r="AH268" s="9"/>
      <c r="AI268" s="9"/>
      <c r="AJ268" s="9"/>
      <c r="AK268" s="9"/>
      <c r="AL268" s="9"/>
      <c r="AM268" s="9"/>
      <c r="AN268" s="9"/>
      <c r="AO268" s="9"/>
      <c r="AP268" s="9"/>
      <c r="AQ268" s="9"/>
      <c r="AR268" s="9"/>
      <c r="AS268" s="9"/>
      <c r="AT268" s="9"/>
    </row>
    <row r="269" spans="1:46" x14ac:dyDescent="0.15">
      <c r="A269" t="str">
        <f t="shared" si="92"/>
        <v>**イニストラードを覆う影ブロック</v>
      </c>
      <c r="B269" t="s">
        <v>4862</v>
      </c>
      <c r="Y269" s="11"/>
    </row>
    <row r="270" spans="1:46" x14ac:dyDescent="0.15">
      <c r="A270" t="str">
        <f>B270&amp;C270&amp;E270&amp;F270&amp;H270&amp;I270&amp;J270&amp;M270&amp;N270&amp;O270&amp;P270&amp;Q270&amp;R270&amp;S270&amp;T270&amp;U270&amp;V270&amp;W270&amp;X270&amp;Y270</f>
        <v>|LEFT:50|LEFT:50|LEFT:120|LEFT:50|LEFT:120|LEFT:450|c</v>
      </c>
      <c r="B270" t="s">
        <v>3211</v>
      </c>
      <c r="C270" t="s">
        <v>3204</v>
      </c>
      <c r="E270" t="s">
        <v>3211</v>
      </c>
      <c r="F270" t="s">
        <v>3204</v>
      </c>
      <c r="H270" t="s">
        <v>3211</v>
      </c>
      <c r="I270" t="s">
        <v>5157</v>
      </c>
      <c r="J270" t="s">
        <v>3211</v>
      </c>
      <c r="M270" t="s">
        <v>3204</v>
      </c>
      <c r="N270" t="s">
        <v>3267</v>
      </c>
      <c r="O270" t="s">
        <v>5157</v>
      </c>
      <c r="R270" t="s">
        <v>3267</v>
      </c>
      <c r="T270" t="s">
        <v>5189</v>
      </c>
      <c r="X270" t="s">
        <v>3267</v>
      </c>
      <c r="Y270" t="s">
        <v>3206</v>
      </c>
    </row>
    <row r="271" spans="1:46" x14ac:dyDescent="0.15">
      <c r="A271" t="str">
        <f>B271&amp;C271&amp;E271&amp;F271&amp;H271&amp;I271&amp;J271&amp;M271&amp;N271&amp;O271&amp;P271&amp;Q271&amp;R271&amp;S271&amp;T271&amp;U271&amp;V271&amp;W271&amp;X271&amp;Y271</f>
        <v>|セット|色|カード種|P/T|レアリティ|カード名|</v>
      </c>
      <c r="B271" t="s">
        <v>3211</v>
      </c>
      <c r="C271" t="s">
        <v>3212</v>
      </c>
      <c r="E271" t="s">
        <v>3211</v>
      </c>
      <c r="F271" t="s">
        <v>3181</v>
      </c>
      <c r="H271" t="s">
        <v>3211</v>
      </c>
      <c r="I271" t="s">
        <v>4902</v>
      </c>
      <c r="J271" t="s">
        <v>3211</v>
      </c>
      <c r="K271" t="s">
        <v>3168</v>
      </c>
      <c r="L271" t="s">
        <v>3167</v>
      </c>
      <c r="M271" t="str">
        <f>K271&amp;"/"&amp;L271</f>
        <v>P/T</v>
      </c>
      <c r="N271" t="s">
        <v>3267</v>
      </c>
      <c r="O271" t="s">
        <v>5187</v>
      </c>
      <c r="R271" t="s">
        <v>3267</v>
      </c>
      <c r="T271" t="s">
        <v>3208</v>
      </c>
      <c r="X271" t="s">
        <v>3267</v>
      </c>
      <c r="Z271" s="18"/>
      <c r="AA271" s="18"/>
      <c r="AB271" s="18"/>
      <c r="AC271" s="18"/>
      <c r="AD271" s="18"/>
      <c r="AE271" s="18"/>
      <c r="AF271" s="18"/>
      <c r="AG271" s="18"/>
      <c r="AH271" s="18"/>
      <c r="AI271" s="18"/>
      <c r="AJ271" s="18"/>
      <c r="AK271" s="18"/>
      <c r="AL271" s="18"/>
      <c r="AM271" s="18"/>
      <c r="AN271" s="18"/>
      <c r="AO271" s="18"/>
      <c r="AP271" s="18"/>
      <c r="AQ271" s="18"/>
    </row>
    <row r="272" spans="1:46" x14ac:dyDescent="0.15">
      <c r="A272" t="str">
        <f t="shared" si="92"/>
        <v>|SOI|白|クリーチャー|1/2|コモン|《[[薬剤師の霊]]》|</v>
      </c>
      <c r="B272" t="s">
        <v>3211</v>
      </c>
      <c r="C272" t="str">
        <f t="shared" si="93"/>
        <v>SOI</v>
      </c>
      <c r="D272">
        <f>IF(AA272="","",VLOOKUP(C272,tnpl!$Z$1:$AA$11,2,TRUE))</f>
        <v>4</v>
      </c>
      <c r="E272" t="s">
        <v>3211</v>
      </c>
      <c r="F272" t="str">
        <f t="shared" si="94"/>
        <v>白</v>
      </c>
      <c r="G272">
        <f>IF(AB272="","",VLOOKUP(F272,tnpl!$X$1:$Y$16,2,TRUE))</f>
        <v>1</v>
      </c>
      <c r="H272" t="s">
        <v>3211</v>
      </c>
      <c r="I272" t="str">
        <f t="shared" si="95"/>
        <v>クリーチャー</v>
      </c>
      <c r="J272" t="s">
        <v>3211</v>
      </c>
      <c r="K272">
        <f t="shared" si="96"/>
        <v>1</v>
      </c>
      <c r="L272">
        <f t="shared" si="97"/>
        <v>2</v>
      </c>
      <c r="M272" t="str">
        <f t="shared" si="98"/>
        <v>1/2</v>
      </c>
      <c r="N272" t="s">
        <v>3267</v>
      </c>
      <c r="O272" t="str">
        <f t="shared" si="99"/>
        <v>コモン</v>
      </c>
      <c r="R272" t="s">
        <v>3267</v>
      </c>
      <c r="S272" t="s">
        <v>4854</v>
      </c>
      <c r="T272" t="str">
        <f t="shared" si="100"/>
        <v>薬剤師の霊</v>
      </c>
      <c r="W272" t="s">
        <v>4855</v>
      </c>
      <c r="X272" t="s">
        <v>3267</v>
      </c>
      <c r="Y272" s="9"/>
      <c r="Z272" s="3">
        <v>538</v>
      </c>
      <c r="AA272" s="2" t="s">
        <v>3528</v>
      </c>
      <c r="AB272" s="1" t="s">
        <v>1653</v>
      </c>
      <c r="AC272" s="1" t="s">
        <v>1771</v>
      </c>
      <c r="AD272" s="1">
        <v>5</v>
      </c>
      <c r="AE272" s="1" t="s">
        <v>1447</v>
      </c>
      <c r="AF272" s="1" t="s">
        <v>1446</v>
      </c>
      <c r="AG272" s="1" t="s">
        <v>349</v>
      </c>
      <c r="AH272" s="1" t="s">
        <v>2436</v>
      </c>
      <c r="AI272" s="1"/>
      <c r="AJ272" s="1"/>
      <c r="AK272" s="1" t="s">
        <v>361</v>
      </c>
      <c r="AL272" s="1" t="s">
        <v>3529</v>
      </c>
      <c r="AM272" s="1"/>
      <c r="AN272" s="1"/>
      <c r="AO272" s="1">
        <v>1</v>
      </c>
      <c r="AP272" s="1">
        <v>2</v>
      </c>
      <c r="AQ272" s="1" t="s">
        <v>3530</v>
      </c>
    </row>
    <row r="273" spans="1:46" x14ac:dyDescent="0.15">
      <c r="A273" t="str">
        <f t="shared" si="92"/>
        <v>|SOI|白|クリーチャー|2/2|コモン|《[[ムーアランドの流れ者]]》|</v>
      </c>
      <c r="B273" t="s">
        <v>3211</v>
      </c>
      <c r="C273" t="str">
        <f t="shared" si="93"/>
        <v>SOI</v>
      </c>
      <c r="D273">
        <f>IF(AA273="","",VLOOKUP(C273,tnpl!$Z$1:$AA$11,2,TRUE))</f>
        <v>4</v>
      </c>
      <c r="E273" t="s">
        <v>3211</v>
      </c>
      <c r="F273" t="str">
        <f t="shared" si="94"/>
        <v>白</v>
      </c>
      <c r="G273">
        <f>IF(AB273="","",VLOOKUP(F273,tnpl!$X$1:$Y$16,2,TRUE))</f>
        <v>1</v>
      </c>
      <c r="H273" t="s">
        <v>3211</v>
      </c>
      <c r="I273" t="str">
        <f t="shared" si="95"/>
        <v>クリーチャー</v>
      </c>
      <c r="J273" t="s">
        <v>3211</v>
      </c>
      <c r="K273">
        <f t="shared" si="96"/>
        <v>2</v>
      </c>
      <c r="L273">
        <f t="shared" si="97"/>
        <v>2</v>
      </c>
      <c r="M273" t="str">
        <f t="shared" si="98"/>
        <v>2/2</v>
      </c>
      <c r="N273" t="s">
        <v>3267</v>
      </c>
      <c r="O273" t="str">
        <f t="shared" si="99"/>
        <v>コモン</v>
      </c>
      <c r="R273" t="s">
        <v>3267</v>
      </c>
      <c r="S273" t="s">
        <v>4854</v>
      </c>
      <c r="T273" t="str">
        <f t="shared" si="100"/>
        <v>ムーアランドの流れ者</v>
      </c>
      <c r="W273" t="s">
        <v>4855</v>
      </c>
      <c r="X273" t="s">
        <v>3267</v>
      </c>
      <c r="Y273" s="9"/>
      <c r="Z273" s="3">
        <v>543</v>
      </c>
      <c r="AA273" s="2" t="s">
        <v>3528</v>
      </c>
      <c r="AB273" s="1" t="s">
        <v>1653</v>
      </c>
      <c r="AC273" s="1" t="s">
        <v>1771</v>
      </c>
      <c r="AD273" s="1">
        <v>5</v>
      </c>
      <c r="AE273" s="1" t="s">
        <v>1437</v>
      </c>
      <c r="AF273" s="1" t="s">
        <v>1436</v>
      </c>
      <c r="AG273" s="1" t="s">
        <v>349</v>
      </c>
      <c r="AH273" s="1" t="s">
        <v>2436</v>
      </c>
      <c r="AI273" s="1"/>
      <c r="AJ273" s="1"/>
      <c r="AK273" s="1" t="s">
        <v>3537</v>
      </c>
      <c r="AL273" s="1"/>
      <c r="AM273" s="1"/>
      <c r="AN273" s="1"/>
      <c r="AO273" s="1">
        <v>2</v>
      </c>
      <c r="AP273" s="1">
        <v>2</v>
      </c>
      <c r="AQ273" s="1" t="s">
        <v>3537</v>
      </c>
    </row>
    <row r="274" spans="1:46" x14ac:dyDescent="0.15">
      <c r="A274" t="str">
        <f t="shared" si="92"/>
        <v>|SOI|白|クリーチャー|1/2|コモン|《[[スレイベンの検査官]]》|</v>
      </c>
      <c r="B274" t="s">
        <v>3211</v>
      </c>
      <c r="C274" t="str">
        <f t="shared" si="93"/>
        <v>SOI</v>
      </c>
      <c r="D274">
        <f>IF(AA274="","",VLOOKUP(C274,tnpl!$Z$1:$AA$11,2,TRUE))</f>
        <v>4</v>
      </c>
      <c r="E274" t="s">
        <v>3211</v>
      </c>
      <c r="F274" t="str">
        <f t="shared" si="94"/>
        <v>白</v>
      </c>
      <c r="G274">
        <f>IF(AB274="","",VLOOKUP(F274,tnpl!$X$1:$Y$16,2,TRUE))</f>
        <v>1</v>
      </c>
      <c r="H274" t="s">
        <v>3211</v>
      </c>
      <c r="I274" t="str">
        <f t="shared" si="95"/>
        <v>クリーチャー</v>
      </c>
      <c r="J274" t="s">
        <v>3211</v>
      </c>
      <c r="K274">
        <f t="shared" si="96"/>
        <v>1</v>
      </c>
      <c r="L274">
        <f t="shared" si="97"/>
        <v>2</v>
      </c>
      <c r="M274" t="str">
        <f t="shared" si="98"/>
        <v>1/2</v>
      </c>
      <c r="N274" t="s">
        <v>3267</v>
      </c>
      <c r="O274" t="str">
        <f t="shared" si="99"/>
        <v>コモン</v>
      </c>
      <c r="R274" t="s">
        <v>3267</v>
      </c>
      <c r="S274" t="s">
        <v>4854</v>
      </c>
      <c r="T274" t="str">
        <f t="shared" si="100"/>
        <v>スレイベンの検査官</v>
      </c>
      <c r="W274" t="s">
        <v>4855</v>
      </c>
      <c r="X274" t="s">
        <v>3267</v>
      </c>
      <c r="Y274" s="9"/>
      <c r="Z274" s="3">
        <v>545</v>
      </c>
      <c r="AA274" s="2" t="s">
        <v>3528</v>
      </c>
      <c r="AB274" s="1" t="s">
        <v>1653</v>
      </c>
      <c r="AC274" s="1" t="s">
        <v>1771</v>
      </c>
      <c r="AD274" s="1">
        <v>5</v>
      </c>
      <c r="AE274" s="1" t="s">
        <v>1433</v>
      </c>
      <c r="AF274" s="1" t="s">
        <v>1432</v>
      </c>
      <c r="AG274" s="1" t="s">
        <v>349</v>
      </c>
      <c r="AH274" s="1" t="s">
        <v>1511</v>
      </c>
      <c r="AI274" s="1" t="s">
        <v>1826</v>
      </c>
      <c r="AJ274" s="1"/>
      <c r="AK274" s="1" t="s">
        <v>3539</v>
      </c>
      <c r="AL274" s="1"/>
      <c r="AM274" s="1"/>
      <c r="AN274" s="1"/>
      <c r="AO274" s="1">
        <v>1</v>
      </c>
      <c r="AP274" s="1">
        <v>2</v>
      </c>
      <c r="AQ274" s="1" t="s">
        <v>3539</v>
      </c>
    </row>
    <row r="275" spans="1:46" x14ac:dyDescent="0.15">
      <c r="A275" t="str">
        <f t="shared" si="92"/>
        <v>|SOI|白|呪文||アンコモン|《[[死中に活]]》|</v>
      </c>
      <c r="B275" t="s">
        <v>3211</v>
      </c>
      <c r="C275" t="str">
        <f t="shared" si="93"/>
        <v>SOI</v>
      </c>
      <c r="D275">
        <f>IF(AA275="","",VLOOKUP(C275,tnpl!$Z$1:$AA$11,2,TRUE))</f>
        <v>4</v>
      </c>
      <c r="E275" t="s">
        <v>3211</v>
      </c>
      <c r="F275" t="str">
        <f t="shared" si="94"/>
        <v>白</v>
      </c>
      <c r="G275">
        <f>IF(AB275="","",VLOOKUP(F275,tnpl!$X$1:$Y$16,2,TRUE))</f>
        <v>1</v>
      </c>
      <c r="H275" t="s">
        <v>3211</v>
      </c>
      <c r="I275" t="str">
        <f t="shared" si="95"/>
        <v>呪文</v>
      </c>
      <c r="J275" t="s">
        <v>3211</v>
      </c>
      <c r="K275">
        <f t="shared" si="96"/>
        <v>0</v>
      </c>
      <c r="L275">
        <f t="shared" si="97"/>
        <v>0</v>
      </c>
      <c r="M275" t="str">
        <f t="shared" si="98"/>
        <v/>
      </c>
      <c r="N275" t="s">
        <v>3267</v>
      </c>
      <c r="O275" t="str">
        <f t="shared" si="99"/>
        <v>アンコモン</v>
      </c>
      <c r="R275" t="s">
        <v>3267</v>
      </c>
      <c r="S275" t="s">
        <v>4854</v>
      </c>
      <c r="T275" t="str">
        <f t="shared" si="100"/>
        <v>死中に活</v>
      </c>
      <c r="W275" t="s">
        <v>4855</v>
      </c>
      <c r="X275" t="s">
        <v>3267</v>
      </c>
      <c r="Y275" s="9"/>
      <c r="Z275" s="3">
        <v>563</v>
      </c>
      <c r="AA275" s="2" t="s">
        <v>3528</v>
      </c>
      <c r="AB275" s="1" t="s">
        <v>1653</v>
      </c>
      <c r="AC275" s="1" t="s">
        <v>1473</v>
      </c>
      <c r="AD275" s="1">
        <v>5</v>
      </c>
      <c r="AE275" s="1" t="s">
        <v>1403</v>
      </c>
      <c r="AF275" s="1" t="s">
        <v>1402</v>
      </c>
      <c r="AG275" s="1" t="s">
        <v>1475</v>
      </c>
      <c r="AH275" s="1"/>
      <c r="AI275" s="1"/>
      <c r="AJ275" s="1"/>
      <c r="AK275" s="1" t="s">
        <v>3565</v>
      </c>
      <c r="AL275" s="1"/>
      <c r="AM275" s="1"/>
      <c r="AN275" s="1"/>
      <c r="AO275" s="1"/>
      <c r="AP275" s="1"/>
      <c r="AQ275" s="1" t="s">
        <v>3565</v>
      </c>
    </row>
    <row r="276" spans="1:46" x14ac:dyDescent="0.15">
      <c r="A276" t="str">
        <f t="shared" si="92"/>
        <v>|SOI|青|クリーチャー|1/3|コモン|《[[海墓のスカーブ]]》|</v>
      </c>
      <c r="B276" t="s">
        <v>3211</v>
      </c>
      <c r="C276" t="str">
        <f t="shared" si="93"/>
        <v>SOI</v>
      </c>
      <c r="D276">
        <f>IF(AA276="","",VLOOKUP(C276,tnpl!$Z$1:$AA$11,2,TRUE))</f>
        <v>4</v>
      </c>
      <c r="E276" t="s">
        <v>3211</v>
      </c>
      <c r="F276" t="str">
        <f t="shared" si="94"/>
        <v>青</v>
      </c>
      <c r="G276">
        <f>IF(AB276="","",VLOOKUP(F276,tnpl!$X$1:$Y$16,2,TRUE))</f>
        <v>2</v>
      </c>
      <c r="H276" t="s">
        <v>3211</v>
      </c>
      <c r="I276" t="str">
        <f t="shared" si="95"/>
        <v>クリーチャー</v>
      </c>
      <c r="J276" t="s">
        <v>3211</v>
      </c>
      <c r="K276">
        <f t="shared" si="96"/>
        <v>1</v>
      </c>
      <c r="L276">
        <f t="shared" si="97"/>
        <v>3</v>
      </c>
      <c r="M276" t="str">
        <f t="shared" si="98"/>
        <v>1/3</v>
      </c>
      <c r="N276" t="s">
        <v>3267</v>
      </c>
      <c r="O276" t="str">
        <f t="shared" si="99"/>
        <v>コモン</v>
      </c>
      <c r="R276" t="s">
        <v>3267</v>
      </c>
      <c r="S276" t="s">
        <v>4854</v>
      </c>
      <c r="T276" t="str">
        <f t="shared" si="100"/>
        <v>海墓のスカーブ</v>
      </c>
      <c r="W276" t="s">
        <v>4855</v>
      </c>
      <c r="X276" t="s">
        <v>3267</v>
      </c>
      <c r="Y276" s="9"/>
      <c r="Z276" s="3">
        <v>578</v>
      </c>
      <c r="AA276" s="2" t="s">
        <v>3528</v>
      </c>
      <c r="AB276" s="1" t="s">
        <v>1631</v>
      </c>
      <c r="AC276" s="1" t="s">
        <v>1771</v>
      </c>
      <c r="AD276" s="1">
        <v>5</v>
      </c>
      <c r="AE276" s="1" t="s">
        <v>1377</v>
      </c>
      <c r="AF276" s="1" t="s">
        <v>1376</v>
      </c>
      <c r="AG276" s="1" t="s">
        <v>349</v>
      </c>
      <c r="AH276" s="1" t="s">
        <v>1506</v>
      </c>
      <c r="AI276" s="1"/>
      <c r="AJ276" s="1"/>
      <c r="AK276" s="1"/>
      <c r="AL276" s="1"/>
      <c r="AM276" s="1"/>
      <c r="AN276" s="1"/>
      <c r="AO276" s="1">
        <v>1</v>
      </c>
      <c r="AP276" s="1">
        <v>3</v>
      </c>
      <c r="AQ276" s="1"/>
    </row>
    <row r="277" spans="1:46" x14ac:dyDescent="0.15">
      <c r="A277" t="str">
        <f t="shared" si="92"/>
        <v>|SOI|青|クリーチャー|1/2|コモン|《[[縫合の刻み獣]]》|</v>
      </c>
      <c r="B277" t="s">
        <v>3211</v>
      </c>
      <c r="C277" t="str">
        <f t="shared" si="93"/>
        <v>SOI</v>
      </c>
      <c r="D277">
        <f>IF(AA277="","",VLOOKUP(C277,tnpl!$Z$1:$AA$11,2,TRUE))</f>
        <v>4</v>
      </c>
      <c r="E277" t="s">
        <v>3211</v>
      </c>
      <c r="F277" t="str">
        <f t="shared" si="94"/>
        <v>青</v>
      </c>
      <c r="G277">
        <f>IF(AB277="","",VLOOKUP(F277,tnpl!$X$1:$Y$16,2,TRUE))</f>
        <v>2</v>
      </c>
      <c r="H277" t="s">
        <v>3211</v>
      </c>
      <c r="I277" t="str">
        <f t="shared" si="95"/>
        <v>クリーチャー</v>
      </c>
      <c r="J277" t="s">
        <v>3211</v>
      </c>
      <c r="K277">
        <f t="shared" si="96"/>
        <v>1</v>
      </c>
      <c r="L277">
        <f t="shared" si="97"/>
        <v>2</v>
      </c>
      <c r="M277" t="str">
        <f t="shared" si="98"/>
        <v>1/2</v>
      </c>
      <c r="N277" t="s">
        <v>3267</v>
      </c>
      <c r="O277" t="str">
        <f t="shared" si="99"/>
        <v>コモン</v>
      </c>
      <c r="R277" t="s">
        <v>3267</v>
      </c>
      <c r="S277" t="s">
        <v>4854</v>
      </c>
      <c r="T277" t="str">
        <f t="shared" si="100"/>
        <v>縫合の刻み獣</v>
      </c>
      <c r="W277" t="s">
        <v>4855</v>
      </c>
      <c r="X277" t="s">
        <v>3267</v>
      </c>
      <c r="Y277" s="9"/>
      <c r="Z277" s="3">
        <v>580</v>
      </c>
      <c r="AA277" s="2" t="s">
        <v>3528</v>
      </c>
      <c r="AB277" s="1" t="s">
        <v>1631</v>
      </c>
      <c r="AC277" s="1" t="s">
        <v>1771</v>
      </c>
      <c r="AD277" s="1">
        <v>5</v>
      </c>
      <c r="AE277" s="1" t="s">
        <v>1373</v>
      </c>
      <c r="AF277" s="1" t="s">
        <v>1372</v>
      </c>
      <c r="AG277" s="1" t="s">
        <v>349</v>
      </c>
      <c r="AH277" s="1" t="s">
        <v>1506</v>
      </c>
      <c r="AI277" s="1" t="s">
        <v>2837</v>
      </c>
      <c r="AJ277" s="1"/>
      <c r="AK277" s="1" t="s">
        <v>3598</v>
      </c>
      <c r="AL277" s="1"/>
      <c r="AM277" s="1"/>
      <c r="AN277" s="1"/>
      <c r="AO277" s="1">
        <v>1</v>
      </c>
      <c r="AP277" s="1">
        <v>2</v>
      </c>
      <c r="AQ277" s="1" t="s">
        <v>3598</v>
      </c>
    </row>
    <row r="278" spans="1:46" x14ac:dyDescent="0.15">
      <c r="A278" t="str">
        <f t="shared" si="92"/>
        <v>|SOI|青|クリーチャー|3/2|アンコモン|《[[果敢な捜索者]]》|</v>
      </c>
      <c r="B278" t="s">
        <v>3211</v>
      </c>
      <c r="C278" t="str">
        <f t="shared" si="93"/>
        <v>SOI</v>
      </c>
      <c r="D278">
        <f>IF(AA278="","",VLOOKUP(C278,tnpl!$Z$1:$AA$11,2,TRUE))</f>
        <v>4</v>
      </c>
      <c r="E278" t="s">
        <v>3211</v>
      </c>
      <c r="F278" t="str">
        <f t="shared" si="94"/>
        <v>青</v>
      </c>
      <c r="G278">
        <f>IF(AB278="","",VLOOKUP(F278,tnpl!$X$1:$Y$16,2,TRUE))</f>
        <v>2</v>
      </c>
      <c r="H278" t="s">
        <v>3211</v>
      </c>
      <c r="I278" t="str">
        <f t="shared" si="95"/>
        <v>クリーチャー</v>
      </c>
      <c r="J278" t="s">
        <v>3211</v>
      </c>
      <c r="K278">
        <f t="shared" si="96"/>
        <v>3</v>
      </c>
      <c r="L278">
        <f t="shared" si="97"/>
        <v>2</v>
      </c>
      <c r="M278" t="str">
        <f t="shared" si="98"/>
        <v>3/2</v>
      </c>
      <c r="N278" t="s">
        <v>3267</v>
      </c>
      <c r="O278" t="str">
        <f t="shared" si="99"/>
        <v>アンコモン</v>
      </c>
      <c r="R278" t="s">
        <v>3267</v>
      </c>
      <c r="S278" t="s">
        <v>4854</v>
      </c>
      <c r="T278" t="str">
        <f t="shared" si="100"/>
        <v>果敢な捜索者</v>
      </c>
      <c r="W278" t="s">
        <v>4855</v>
      </c>
      <c r="X278" t="s">
        <v>3267</v>
      </c>
      <c r="Y278" s="9"/>
      <c r="Z278" s="3">
        <v>591</v>
      </c>
      <c r="AA278" s="2" t="s">
        <v>3528</v>
      </c>
      <c r="AB278" s="1" t="s">
        <v>1631</v>
      </c>
      <c r="AC278" s="1" t="s">
        <v>1473</v>
      </c>
      <c r="AD278" s="1">
        <v>5</v>
      </c>
      <c r="AE278" s="1" t="s">
        <v>1353</v>
      </c>
      <c r="AF278" s="1" t="s">
        <v>1352</v>
      </c>
      <c r="AG278" s="1" t="s">
        <v>349</v>
      </c>
      <c r="AH278" s="1" t="s">
        <v>1511</v>
      </c>
      <c r="AI278" s="1" t="s">
        <v>2976</v>
      </c>
      <c r="AJ278" s="1"/>
      <c r="AK278" s="1" t="s">
        <v>3612</v>
      </c>
      <c r="AL278" s="1"/>
      <c r="AM278" s="1"/>
      <c r="AN278" s="1"/>
      <c r="AO278" s="1">
        <v>3</v>
      </c>
      <c r="AP278" s="1">
        <v>2</v>
      </c>
      <c r="AQ278" s="1" t="s">
        <v>3612</v>
      </c>
    </row>
    <row r="279" spans="1:46" x14ac:dyDescent="0.15">
      <c r="A279" t="str">
        <f t="shared" si="92"/>
        <v>|SOI|黒|呪文||レア|《[[餌食]]》|</v>
      </c>
      <c r="B279" t="s">
        <v>3211</v>
      </c>
      <c r="C279" t="str">
        <f t="shared" si="93"/>
        <v>SOI</v>
      </c>
      <c r="D279">
        <f>IF(AA279="","",VLOOKUP(C279,tnpl!$Z$1:$AA$11,2,TRUE))</f>
        <v>4</v>
      </c>
      <c r="E279" t="s">
        <v>3211</v>
      </c>
      <c r="F279" t="str">
        <f t="shared" si="94"/>
        <v>黒</v>
      </c>
      <c r="G279">
        <f>IF(AB279="","",VLOOKUP(F279,tnpl!$X$1:$Y$16,2,TRUE))</f>
        <v>3</v>
      </c>
      <c r="H279" t="s">
        <v>3211</v>
      </c>
      <c r="I279" t="str">
        <f t="shared" si="95"/>
        <v>呪文</v>
      </c>
      <c r="J279" t="s">
        <v>3211</v>
      </c>
      <c r="K279">
        <f t="shared" si="96"/>
        <v>0</v>
      </c>
      <c r="L279">
        <f t="shared" si="97"/>
        <v>0</v>
      </c>
      <c r="M279" t="str">
        <f t="shared" si="98"/>
        <v/>
      </c>
      <c r="N279" t="s">
        <v>3267</v>
      </c>
      <c r="O279" t="str">
        <f t="shared" si="99"/>
        <v>レア</v>
      </c>
      <c r="R279" t="s">
        <v>3267</v>
      </c>
      <c r="S279" t="s">
        <v>4854</v>
      </c>
      <c r="T279" t="str">
        <f t="shared" si="100"/>
        <v>餌食</v>
      </c>
      <c r="W279" t="s">
        <v>4855</v>
      </c>
      <c r="X279" t="s">
        <v>3267</v>
      </c>
      <c r="Y279" s="9"/>
      <c r="Z279" s="3">
        <v>639</v>
      </c>
      <c r="AA279" s="2" t="s">
        <v>3528</v>
      </c>
      <c r="AB279" s="1" t="s">
        <v>1606</v>
      </c>
      <c r="AC279" s="1" t="s">
        <v>1463</v>
      </c>
      <c r="AD279" s="1">
        <v>5</v>
      </c>
      <c r="AE279" s="1" t="s">
        <v>1271</v>
      </c>
      <c r="AF279" s="1" t="s">
        <v>1270</v>
      </c>
      <c r="AG279" s="1" t="s">
        <v>1475</v>
      </c>
      <c r="AH279" s="1"/>
      <c r="AI279" s="1"/>
      <c r="AJ279" s="1"/>
      <c r="AK279" s="1" t="s">
        <v>2114</v>
      </c>
      <c r="AL279" s="1" t="s">
        <v>3691</v>
      </c>
      <c r="AM279" s="1"/>
      <c r="AN279" s="1"/>
      <c r="AO279" s="1"/>
      <c r="AP279" s="1"/>
      <c r="AQ279" s="1" t="s">
        <v>3692</v>
      </c>
    </row>
    <row r="280" spans="1:46" x14ac:dyDescent="0.15">
      <c r="A280" t="str">
        <f t="shared" si="92"/>
        <v>|SOI|赤|呪文||コモン|《[[放たれた怒り]]》|</v>
      </c>
      <c r="B280" t="s">
        <v>3211</v>
      </c>
      <c r="C280" t="str">
        <f t="shared" si="93"/>
        <v>SOI</v>
      </c>
      <c r="D280">
        <f>IF(AA280="","",VLOOKUP(C280,tnpl!$Z$1:$AA$11,2,TRUE))</f>
        <v>4</v>
      </c>
      <c r="E280" t="s">
        <v>3211</v>
      </c>
      <c r="F280" t="str">
        <f t="shared" si="94"/>
        <v>赤</v>
      </c>
      <c r="G280">
        <f>IF(AB280="","",VLOOKUP(F280,tnpl!$X$1:$Y$16,2,TRUE))</f>
        <v>4</v>
      </c>
      <c r="H280" t="s">
        <v>3211</v>
      </c>
      <c r="I280" t="str">
        <f t="shared" si="95"/>
        <v>呪文</v>
      </c>
      <c r="J280" t="s">
        <v>3211</v>
      </c>
      <c r="K280">
        <f t="shared" si="96"/>
        <v>0</v>
      </c>
      <c r="L280">
        <f t="shared" si="97"/>
        <v>0</v>
      </c>
      <c r="M280" t="str">
        <f t="shared" si="98"/>
        <v/>
      </c>
      <c r="N280" t="s">
        <v>3267</v>
      </c>
      <c r="O280" t="str">
        <f t="shared" si="99"/>
        <v>コモン</v>
      </c>
      <c r="R280" t="s">
        <v>3267</v>
      </c>
      <c r="S280" t="s">
        <v>4854</v>
      </c>
      <c r="T280" t="str">
        <f t="shared" si="100"/>
        <v>放たれた怒り</v>
      </c>
      <c r="W280" t="s">
        <v>4855</v>
      </c>
      <c r="X280" t="s">
        <v>3267</v>
      </c>
      <c r="Y280" s="9"/>
      <c r="Z280" s="3">
        <v>655</v>
      </c>
      <c r="AA280" s="2" t="s">
        <v>3528</v>
      </c>
      <c r="AB280" s="1" t="s">
        <v>1575</v>
      </c>
      <c r="AC280" s="1" t="s">
        <v>1771</v>
      </c>
      <c r="AD280" s="1">
        <v>5</v>
      </c>
      <c r="AE280" s="1" t="s">
        <v>1243</v>
      </c>
      <c r="AF280" s="1" t="s">
        <v>1242</v>
      </c>
      <c r="AG280" s="1" t="s">
        <v>1475</v>
      </c>
      <c r="AH280" s="1"/>
      <c r="AI280" s="1"/>
      <c r="AJ280" s="1"/>
      <c r="AK280" s="1" t="s">
        <v>3712</v>
      </c>
      <c r="AL280" s="1"/>
      <c r="AM280" s="1"/>
      <c r="AN280" s="1"/>
      <c r="AO280" s="1"/>
      <c r="AP280" s="1"/>
      <c r="AQ280" s="1" t="s">
        <v>3712</v>
      </c>
    </row>
    <row r="281" spans="1:46" x14ac:dyDescent="0.15">
      <c r="A281" t="str">
        <f t="shared" si="92"/>
        <v>|SOI|赤|呪文||アンコモン|《[[邪悪な囁き]]》|</v>
      </c>
      <c r="B281" t="s">
        <v>3211</v>
      </c>
      <c r="C281" t="str">
        <f t="shared" si="93"/>
        <v>SOI</v>
      </c>
      <c r="D281">
        <f>IF(AA281="","",VLOOKUP(C281,tnpl!$Z$1:$AA$11,2,TRUE))</f>
        <v>4</v>
      </c>
      <c r="E281" t="s">
        <v>3211</v>
      </c>
      <c r="F281" t="str">
        <f t="shared" si="94"/>
        <v>赤</v>
      </c>
      <c r="G281">
        <f>IF(AB281="","",VLOOKUP(F281,tnpl!$X$1:$Y$16,2,TRUE))</f>
        <v>4</v>
      </c>
      <c r="H281" t="s">
        <v>3211</v>
      </c>
      <c r="I281" t="str">
        <f t="shared" si="95"/>
        <v>呪文</v>
      </c>
      <c r="J281" t="s">
        <v>3211</v>
      </c>
      <c r="K281">
        <f t="shared" si="96"/>
        <v>0</v>
      </c>
      <c r="L281">
        <f t="shared" si="97"/>
        <v>0</v>
      </c>
      <c r="M281" t="str">
        <f t="shared" si="98"/>
        <v/>
      </c>
      <c r="N281" t="s">
        <v>3267</v>
      </c>
      <c r="O281" t="str">
        <f t="shared" si="99"/>
        <v>アンコモン</v>
      </c>
      <c r="R281" t="s">
        <v>3267</v>
      </c>
      <c r="S281" t="s">
        <v>4854</v>
      </c>
      <c r="T281" t="str">
        <f t="shared" si="100"/>
        <v>邪悪な囁き</v>
      </c>
      <c r="W281" t="s">
        <v>4855</v>
      </c>
      <c r="X281" t="s">
        <v>3267</v>
      </c>
      <c r="Y281" s="9"/>
      <c r="Z281" s="3">
        <v>667</v>
      </c>
      <c r="AA281" s="2" t="s">
        <v>3528</v>
      </c>
      <c r="AB281" s="1" t="s">
        <v>1575</v>
      </c>
      <c r="AC281" s="1" t="s">
        <v>1473</v>
      </c>
      <c r="AD281" s="1">
        <v>5</v>
      </c>
      <c r="AE281" s="1" t="s">
        <v>1225</v>
      </c>
      <c r="AF281" s="1" t="s">
        <v>1224</v>
      </c>
      <c r="AG281" s="1" t="s">
        <v>1475</v>
      </c>
      <c r="AH281" s="1"/>
      <c r="AI281" s="1"/>
      <c r="AJ281" s="1"/>
      <c r="AK281" s="1" t="s">
        <v>3603</v>
      </c>
      <c r="AL281" s="1" t="s">
        <v>3728</v>
      </c>
      <c r="AM281" s="1"/>
      <c r="AN281" s="1"/>
      <c r="AO281" s="1"/>
      <c r="AP281" s="1"/>
      <c r="AQ281" s="1" t="s">
        <v>3729</v>
      </c>
    </row>
    <row r="282" spans="1:46" x14ac:dyDescent="0.15">
      <c r="A282" t="str">
        <f t="shared" si="92"/>
        <v>|SOI|緑|サポート||アンコモン|《[[奇妙な森]]》|</v>
      </c>
      <c r="B282" t="s">
        <v>3211</v>
      </c>
      <c r="C282" t="str">
        <f t="shared" si="93"/>
        <v>SOI</v>
      </c>
      <c r="D282">
        <f>IF(AA282="","",VLOOKUP(C282,tnpl!$Z$1:$AA$11,2,TRUE))</f>
        <v>4</v>
      </c>
      <c r="E282" t="s">
        <v>3211</v>
      </c>
      <c r="F282" t="str">
        <f t="shared" si="94"/>
        <v>緑</v>
      </c>
      <c r="G282">
        <f>IF(AB282="","",VLOOKUP(F282,tnpl!$X$1:$Y$16,2,TRUE))</f>
        <v>5</v>
      </c>
      <c r="H282" t="s">
        <v>3211</v>
      </c>
      <c r="I282" t="str">
        <f t="shared" si="95"/>
        <v>サポート</v>
      </c>
      <c r="J282" t="s">
        <v>3211</v>
      </c>
      <c r="K282">
        <f t="shared" si="96"/>
        <v>0</v>
      </c>
      <c r="L282">
        <f t="shared" si="97"/>
        <v>0</v>
      </c>
      <c r="M282" t="str">
        <f t="shared" si="98"/>
        <v/>
      </c>
      <c r="N282" t="s">
        <v>3267</v>
      </c>
      <c r="O282" t="str">
        <f t="shared" si="99"/>
        <v>アンコモン</v>
      </c>
      <c r="R282" t="s">
        <v>3267</v>
      </c>
      <c r="S282" t="s">
        <v>4854</v>
      </c>
      <c r="T282" t="str">
        <f t="shared" si="100"/>
        <v>奇妙な森</v>
      </c>
      <c r="W282" t="s">
        <v>4855</v>
      </c>
      <c r="X282" t="s">
        <v>3267</v>
      </c>
      <c r="Y282" s="9"/>
      <c r="Z282" s="3">
        <v>706</v>
      </c>
      <c r="AA282" s="2" t="s">
        <v>3528</v>
      </c>
      <c r="AB282" s="1" t="s">
        <v>1540</v>
      </c>
      <c r="AC282" s="1" t="s">
        <v>1473</v>
      </c>
      <c r="AD282" s="1">
        <v>5</v>
      </c>
      <c r="AE282" s="1" t="s">
        <v>1159</v>
      </c>
      <c r="AF282" s="1" t="s">
        <v>1158</v>
      </c>
      <c r="AG282" s="1" t="s">
        <v>297</v>
      </c>
      <c r="AH282" s="1"/>
      <c r="AI282" s="1"/>
      <c r="AJ282" s="1"/>
      <c r="AK282" s="1" t="s">
        <v>3781</v>
      </c>
      <c r="AL282" s="1" t="s">
        <v>3782</v>
      </c>
      <c r="AM282" s="1"/>
      <c r="AN282" s="1">
        <v>3</v>
      </c>
      <c r="AO282" s="1"/>
      <c r="AP282" s="1"/>
      <c r="AQ282" s="1" t="s">
        <v>3783</v>
      </c>
    </row>
    <row r="283" spans="1:46" x14ac:dyDescent="0.15">
      <c r="A283" t="str">
        <f t="shared" si="92"/>
        <v>|SOI|緑|サポート||レア|《[[謎の石の儀式]]》|</v>
      </c>
      <c r="B283" t="s">
        <v>3211</v>
      </c>
      <c r="C283" t="str">
        <f t="shared" si="93"/>
        <v>SOI</v>
      </c>
      <c r="D283">
        <f>IF(AA283="","",VLOOKUP(C283,tnpl!$Z$1:$AA$11,2,TRUE))</f>
        <v>4</v>
      </c>
      <c r="E283" t="s">
        <v>3211</v>
      </c>
      <c r="F283" t="str">
        <f t="shared" si="94"/>
        <v>緑</v>
      </c>
      <c r="G283">
        <f>IF(AB283="","",VLOOKUP(F283,tnpl!$X$1:$Y$16,2,TRUE))</f>
        <v>5</v>
      </c>
      <c r="H283" t="s">
        <v>3211</v>
      </c>
      <c r="I283" t="str">
        <f t="shared" si="95"/>
        <v>サポート</v>
      </c>
      <c r="J283" t="s">
        <v>3211</v>
      </c>
      <c r="K283">
        <f t="shared" si="96"/>
        <v>0</v>
      </c>
      <c r="L283">
        <f t="shared" si="97"/>
        <v>0</v>
      </c>
      <c r="M283" t="str">
        <f t="shared" si="98"/>
        <v/>
      </c>
      <c r="N283" t="s">
        <v>3267</v>
      </c>
      <c r="O283" t="str">
        <f t="shared" si="99"/>
        <v>レア</v>
      </c>
      <c r="R283" t="s">
        <v>3267</v>
      </c>
      <c r="S283" t="s">
        <v>4854</v>
      </c>
      <c r="T283" t="str">
        <f t="shared" si="100"/>
        <v>謎の石の儀式</v>
      </c>
      <c r="W283" t="s">
        <v>4855</v>
      </c>
      <c r="X283" t="s">
        <v>3267</v>
      </c>
      <c r="Y283" s="9"/>
      <c r="Z283" s="3">
        <v>712</v>
      </c>
      <c r="AA283" s="2" t="s">
        <v>3528</v>
      </c>
      <c r="AB283" s="1" t="s">
        <v>1540</v>
      </c>
      <c r="AC283" s="1" t="s">
        <v>1463</v>
      </c>
      <c r="AD283" s="1">
        <v>5</v>
      </c>
      <c r="AE283" s="1" t="s">
        <v>1149</v>
      </c>
      <c r="AF283" s="1" t="s">
        <v>1148</v>
      </c>
      <c r="AG283" s="1" t="s">
        <v>297</v>
      </c>
      <c r="AH283" s="1"/>
      <c r="AI283" s="1"/>
      <c r="AJ283" s="1"/>
      <c r="AK283" s="1" t="s">
        <v>3796</v>
      </c>
      <c r="AL283" s="1"/>
      <c r="AM283" s="1"/>
      <c r="AN283" s="1">
        <v>3</v>
      </c>
      <c r="AO283" s="1"/>
      <c r="AP283" s="1"/>
      <c r="AQ283" s="1" t="s">
        <v>3796</v>
      </c>
    </row>
    <row r="284" spans="1:46" x14ac:dyDescent="0.15">
      <c r="A284" t="str">
        <f t="shared" si="92"/>
        <v>|SOI|無色|クリーチャー|3/1|コモン|《[[枝細工の魔女]]》|</v>
      </c>
      <c r="B284" t="s">
        <v>3211</v>
      </c>
      <c r="C284" t="str">
        <f t="shared" si="93"/>
        <v>SOI</v>
      </c>
      <c r="D284">
        <f>IF(AA284="","",VLOOKUP(C284,tnpl!$Z$1:$AA$11,2,TRUE))</f>
        <v>4</v>
      </c>
      <c r="E284" t="s">
        <v>3211</v>
      </c>
      <c r="F284" t="str">
        <f t="shared" si="94"/>
        <v>無色</v>
      </c>
      <c r="G284">
        <f>IF(AB284="","",VLOOKUP(F284,tnpl!$X$1:$Y$16,2,TRUE))</f>
        <v>16</v>
      </c>
      <c r="H284" t="s">
        <v>3211</v>
      </c>
      <c r="I284" t="str">
        <f t="shared" si="95"/>
        <v>クリーチャー</v>
      </c>
      <c r="J284" t="s">
        <v>3211</v>
      </c>
      <c r="K284">
        <f t="shared" si="96"/>
        <v>3</v>
      </c>
      <c r="L284">
        <f t="shared" si="97"/>
        <v>1</v>
      </c>
      <c r="M284" t="str">
        <f t="shared" si="98"/>
        <v>3/1</v>
      </c>
      <c r="N284" t="s">
        <v>3267</v>
      </c>
      <c r="O284" t="str">
        <f t="shared" si="99"/>
        <v>コモン</v>
      </c>
      <c r="R284" t="s">
        <v>3267</v>
      </c>
      <c r="S284" t="s">
        <v>4854</v>
      </c>
      <c r="T284" t="str">
        <f t="shared" si="100"/>
        <v>枝細工の魔女</v>
      </c>
      <c r="W284" t="s">
        <v>4855</v>
      </c>
      <c r="X284" t="s">
        <v>3267</v>
      </c>
      <c r="Y284" s="9"/>
      <c r="Z284" s="3">
        <v>724</v>
      </c>
      <c r="AA284" s="2" t="s">
        <v>3528</v>
      </c>
      <c r="AB284" s="1" t="s">
        <v>301</v>
      </c>
      <c r="AC284" s="1" t="s">
        <v>1771</v>
      </c>
      <c r="AD284" s="1">
        <v>5</v>
      </c>
      <c r="AE284" s="1" t="s">
        <v>1125</v>
      </c>
      <c r="AF284" s="1" t="s">
        <v>1124</v>
      </c>
      <c r="AG284" s="1" t="s">
        <v>349</v>
      </c>
      <c r="AH284" s="1" t="s">
        <v>3821</v>
      </c>
      <c r="AI284" s="1"/>
      <c r="AJ284" s="1"/>
      <c r="AK284" s="1"/>
      <c r="AL284" s="1"/>
      <c r="AM284" s="1"/>
      <c r="AN284" s="1"/>
      <c r="AO284" s="1">
        <v>3</v>
      </c>
      <c r="AP284" s="1">
        <v>1</v>
      </c>
      <c r="AQ284" s="1"/>
    </row>
    <row r="285" spans="1:46" x14ac:dyDescent="0.15">
      <c r="A285" t="str">
        <f t="shared" si="92"/>
        <v>|SOI|無色|呪文||コモン|《[[殺人者の斧]]》|</v>
      </c>
      <c r="B285" t="s">
        <v>3211</v>
      </c>
      <c r="C285" t="str">
        <f t="shared" si="93"/>
        <v>SOI</v>
      </c>
      <c r="D285">
        <f>IF(AA285="","",VLOOKUP(C285,tnpl!$Z$1:$AA$11,2,TRUE))</f>
        <v>4</v>
      </c>
      <c r="E285" t="s">
        <v>3211</v>
      </c>
      <c r="F285" t="str">
        <f t="shared" si="94"/>
        <v>無色</v>
      </c>
      <c r="G285">
        <f>IF(AB285="","",VLOOKUP(F285,tnpl!$X$1:$Y$16,2,TRUE))</f>
        <v>16</v>
      </c>
      <c r="H285" t="s">
        <v>3211</v>
      </c>
      <c r="I285" t="str">
        <f t="shared" si="95"/>
        <v>呪文</v>
      </c>
      <c r="J285" t="s">
        <v>3211</v>
      </c>
      <c r="K285">
        <f t="shared" si="96"/>
        <v>0</v>
      </c>
      <c r="L285">
        <f t="shared" si="97"/>
        <v>0</v>
      </c>
      <c r="M285" t="str">
        <f t="shared" si="98"/>
        <v/>
      </c>
      <c r="N285" t="s">
        <v>3267</v>
      </c>
      <c r="O285" t="str">
        <f t="shared" si="99"/>
        <v>コモン</v>
      </c>
      <c r="R285" t="s">
        <v>3267</v>
      </c>
      <c r="S285" t="s">
        <v>4854</v>
      </c>
      <c r="T285" t="str">
        <f t="shared" si="100"/>
        <v>殺人者の斧</v>
      </c>
      <c r="W285" t="s">
        <v>4855</v>
      </c>
      <c r="X285" t="s">
        <v>3267</v>
      </c>
      <c r="Y285" s="9"/>
      <c r="Z285" s="3">
        <v>726</v>
      </c>
      <c r="AA285" s="2" t="s">
        <v>3528</v>
      </c>
      <c r="AB285" s="1" t="s">
        <v>301</v>
      </c>
      <c r="AC285" s="1" t="s">
        <v>1771</v>
      </c>
      <c r="AD285" s="1">
        <v>5</v>
      </c>
      <c r="AE285" s="1" t="s">
        <v>1121</v>
      </c>
      <c r="AF285" s="1" t="s">
        <v>1120</v>
      </c>
      <c r="AG285" s="1" t="s">
        <v>1475</v>
      </c>
      <c r="AH285" s="1"/>
      <c r="AI285" s="1"/>
      <c r="AJ285" s="1"/>
      <c r="AK285" s="1" t="s">
        <v>1478</v>
      </c>
      <c r="AL285" s="1"/>
      <c r="AM285" s="1"/>
      <c r="AN285" s="1"/>
      <c r="AO285" s="1"/>
      <c r="AP285" s="1"/>
      <c r="AQ285" s="1" t="s">
        <v>1478</v>
      </c>
    </row>
    <row r="286" spans="1:46" x14ac:dyDescent="0.15">
      <c r="A286" t="str">
        <f t="shared" si="92"/>
        <v>|SOI|無色|サポート||アンコモン|《[[拡大鏡]]》|</v>
      </c>
      <c r="B286" t="s">
        <v>3211</v>
      </c>
      <c r="C286" t="str">
        <f t="shared" si="93"/>
        <v>SOI</v>
      </c>
      <c r="D286">
        <f>IF(AA286="","",VLOOKUP(C286,tnpl!$Z$1:$AA$11,2,TRUE))</f>
        <v>4</v>
      </c>
      <c r="E286" t="s">
        <v>3211</v>
      </c>
      <c r="F286" t="str">
        <f t="shared" si="94"/>
        <v>無色</v>
      </c>
      <c r="G286">
        <f>IF(AB286="","",VLOOKUP(F286,tnpl!$X$1:$Y$16,2,TRUE))</f>
        <v>16</v>
      </c>
      <c r="H286" t="s">
        <v>3211</v>
      </c>
      <c r="I286" t="str">
        <f t="shared" si="95"/>
        <v>サポート</v>
      </c>
      <c r="J286" t="s">
        <v>3211</v>
      </c>
      <c r="K286">
        <f t="shared" si="96"/>
        <v>0</v>
      </c>
      <c r="L286">
        <f t="shared" si="97"/>
        <v>0</v>
      </c>
      <c r="M286" t="str">
        <f t="shared" si="98"/>
        <v/>
      </c>
      <c r="N286" t="s">
        <v>3267</v>
      </c>
      <c r="O286" t="str">
        <f t="shared" si="99"/>
        <v>アンコモン</v>
      </c>
      <c r="R286" t="s">
        <v>3267</v>
      </c>
      <c r="S286" t="s">
        <v>4854</v>
      </c>
      <c r="T286" t="str">
        <f t="shared" si="100"/>
        <v>拡大鏡</v>
      </c>
      <c r="W286" t="s">
        <v>4855</v>
      </c>
      <c r="X286" t="s">
        <v>3267</v>
      </c>
      <c r="Y286" s="9"/>
      <c r="Z286" s="3">
        <v>744</v>
      </c>
      <c r="AA286" s="2" t="s">
        <v>3528</v>
      </c>
      <c r="AB286" s="1" t="s">
        <v>301</v>
      </c>
      <c r="AC286" s="1" t="s">
        <v>1473</v>
      </c>
      <c r="AD286" s="1">
        <v>5</v>
      </c>
      <c r="AE286" s="1" t="s">
        <v>1087</v>
      </c>
      <c r="AF286" s="1" t="s">
        <v>1086</v>
      </c>
      <c r="AG286" s="1" t="s">
        <v>297</v>
      </c>
      <c r="AH286" s="1"/>
      <c r="AI286" s="1"/>
      <c r="AJ286" s="1"/>
      <c r="AK286" s="1" t="s">
        <v>1706</v>
      </c>
      <c r="AL286" s="1" t="s">
        <v>3851</v>
      </c>
      <c r="AM286" s="1"/>
      <c r="AN286" s="1">
        <v>3</v>
      </c>
      <c r="AO286" s="1"/>
      <c r="AP286" s="1"/>
      <c r="AQ286" s="1" t="s">
        <v>3852</v>
      </c>
    </row>
    <row r="287" spans="1:46" x14ac:dyDescent="0.15">
      <c r="A287" t="str">
        <f t="shared" si="92"/>
        <v>|SOI|無色|サポート||レア|《[[タミヨウの日誌]]》|</v>
      </c>
      <c r="B287" t="s">
        <v>3211</v>
      </c>
      <c r="C287" t="str">
        <f t="shared" si="93"/>
        <v>SOI</v>
      </c>
      <c r="D287">
        <f>IF(AA287="","",VLOOKUP(C287,tnpl!$Z$1:$AA$11,2,TRUE))</f>
        <v>4</v>
      </c>
      <c r="E287" t="s">
        <v>3211</v>
      </c>
      <c r="F287" t="str">
        <f t="shared" si="94"/>
        <v>無色</v>
      </c>
      <c r="G287">
        <f>IF(AB287="","",VLOOKUP(F287,tnpl!$X$1:$Y$16,2,TRUE))</f>
        <v>16</v>
      </c>
      <c r="H287" t="s">
        <v>3211</v>
      </c>
      <c r="I287" t="str">
        <f t="shared" si="95"/>
        <v>サポート</v>
      </c>
      <c r="J287" t="s">
        <v>3211</v>
      </c>
      <c r="K287">
        <f t="shared" si="96"/>
        <v>0</v>
      </c>
      <c r="L287">
        <f t="shared" si="97"/>
        <v>0</v>
      </c>
      <c r="M287" t="str">
        <f t="shared" si="98"/>
        <v/>
      </c>
      <c r="N287" t="s">
        <v>3267</v>
      </c>
      <c r="O287" t="str">
        <f t="shared" si="99"/>
        <v>レア</v>
      </c>
      <c r="R287" t="s">
        <v>3267</v>
      </c>
      <c r="S287" t="s">
        <v>4854</v>
      </c>
      <c r="T287" t="str">
        <f t="shared" si="100"/>
        <v>タミヨウの日誌</v>
      </c>
      <c r="W287" t="s">
        <v>4855</v>
      </c>
      <c r="X287" t="s">
        <v>3267</v>
      </c>
      <c r="Y287" s="9"/>
      <c r="Z287" s="3">
        <v>754</v>
      </c>
      <c r="AA287" s="2" t="s">
        <v>3528</v>
      </c>
      <c r="AB287" s="1" t="s">
        <v>301</v>
      </c>
      <c r="AC287" s="1" t="s">
        <v>1463</v>
      </c>
      <c r="AD287" s="1">
        <v>5</v>
      </c>
      <c r="AE287" s="1" t="s">
        <v>1069</v>
      </c>
      <c r="AF287" s="1" t="s">
        <v>1068</v>
      </c>
      <c r="AG287" s="1" t="s">
        <v>297</v>
      </c>
      <c r="AH287" s="1"/>
      <c r="AI287" s="1"/>
      <c r="AJ287" s="1"/>
      <c r="AK287" s="1" t="s">
        <v>3869</v>
      </c>
      <c r="AL287" s="1"/>
      <c r="AM287" s="1"/>
      <c r="AN287" s="1">
        <v>3</v>
      </c>
      <c r="AO287" s="1"/>
      <c r="AP287" s="1"/>
      <c r="AQ287" s="1" t="s">
        <v>3869</v>
      </c>
    </row>
    <row r="288" spans="1:46" x14ac:dyDescent="0.15">
      <c r="A288" t="str">
        <f t="shared" si="92"/>
        <v/>
      </c>
      <c r="V288" s="9"/>
      <c r="Y288" s="11"/>
      <c r="AC288" s="9"/>
      <c r="AD288" s="9"/>
      <c r="AE288" s="9"/>
      <c r="AF288" s="9"/>
      <c r="AG288" s="9"/>
      <c r="AH288" s="9"/>
      <c r="AI288" s="9"/>
      <c r="AJ288" s="9"/>
      <c r="AK288" s="9"/>
      <c r="AL288" s="9"/>
      <c r="AM288" s="9"/>
      <c r="AN288" s="9"/>
      <c r="AO288" s="9"/>
      <c r="AP288" s="9"/>
      <c r="AQ288" s="9"/>
      <c r="AR288" s="9"/>
      <c r="AS288" s="9"/>
      <c r="AT288" s="9"/>
    </row>
    <row r="289" spans="1:43" x14ac:dyDescent="0.15">
      <c r="A289" t="str">
        <f t="shared" si="92"/>
        <v>**カラデシュブロック</v>
      </c>
      <c r="B289" t="s">
        <v>4863</v>
      </c>
      <c r="Y289" s="11"/>
    </row>
    <row r="290" spans="1:43" x14ac:dyDescent="0.15">
      <c r="A290" t="str">
        <f>B290&amp;C290&amp;E290&amp;F290&amp;H290&amp;I290&amp;J290&amp;M290&amp;N290&amp;O290&amp;P290&amp;Q290&amp;R290&amp;S290&amp;T290&amp;U290&amp;V290&amp;W290&amp;X290&amp;Y290</f>
        <v>|LEFT:50|LEFT:50|LEFT:120|LEFT:50|LEFT:120|LEFT:450|c</v>
      </c>
      <c r="B290" t="s">
        <v>3211</v>
      </c>
      <c r="C290" t="s">
        <v>3204</v>
      </c>
      <c r="E290" t="s">
        <v>3211</v>
      </c>
      <c r="F290" t="s">
        <v>3204</v>
      </c>
      <c r="H290" t="s">
        <v>3211</v>
      </c>
      <c r="I290" t="s">
        <v>5157</v>
      </c>
      <c r="J290" t="s">
        <v>3211</v>
      </c>
      <c r="M290" t="s">
        <v>3204</v>
      </c>
      <c r="N290" t="s">
        <v>3267</v>
      </c>
      <c r="O290" t="s">
        <v>5157</v>
      </c>
      <c r="R290" t="s">
        <v>3267</v>
      </c>
      <c r="T290" t="s">
        <v>5189</v>
      </c>
      <c r="X290" t="s">
        <v>3267</v>
      </c>
      <c r="Y290" t="s">
        <v>3206</v>
      </c>
    </row>
    <row r="291" spans="1:43" x14ac:dyDescent="0.15">
      <c r="A291" t="str">
        <f>B291&amp;C291&amp;E291&amp;F291&amp;H291&amp;I291&amp;J291&amp;M291&amp;N291&amp;O291&amp;P291&amp;Q291&amp;R291&amp;S291&amp;T291&amp;U291&amp;V291&amp;W291&amp;X291&amp;Y291</f>
        <v>|セット|色|カード種|P/T|レアリティ|カード名|</v>
      </c>
      <c r="B291" t="s">
        <v>3211</v>
      </c>
      <c r="C291" t="s">
        <v>3212</v>
      </c>
      <c r="E291" t="s">
        <v>3211</v>
      </c>
      <c r="F291" t="s">
        <v>3181</v>
      </c>
      <c r="H291" t="s">
        <v>3211</v>
      </c>
      <c r="I291" t="s">
        <v>4902</v>
      </c>
      <c r="J291" t="s">
        <v>3211</v>
      </c>
      <c r="K291" t="s">
        <v>3168</v>
      </c>
      <c r="L291" t="s">
        <v>3167</v>
      </c>
      <c r="M291" t="str">
        <f>K291&amp;"/"&amp;L291</f>
        <v>P/T</v>
      </c>
      <c r="N291" t="s">
        <v>3267</v>
      </c>
      <c r="O291" t="s">
        <v>5187</v>
      </c>
      <c r="R291" t="s">
        <v>3267</v>
      </c>
      <c r="T291" t="s">
        <v>3208</v>
      </c>
      <c r="X291" t="s">
        <v>3267</v>
      </c>
      <c r="Z291" s="18"/>
      <c r="AA291" s="18"/>
      <c r="AB291" s="18"/>
      <c r="AC291" s="18"/>
      <c r="AD291" s="18"/>
      <c r="AE291" s="18"/>
      <c r="AF291" s="18"/>
      <c r="AG291" s="18"/>
      <c r="AH291" s="18"/>
      <c r="AI291" s="18"/>
      <c r="AJ291" s="18"/>
      <c r="AK291" s="18"/>
      <c r="AL291" s="18"/>
      <c r="AM291" s="18"/>
      <c r="AN291" s="18"/>
      <c r="AO291" s="18"/>
      <c r="AP291" s="18"/>
      <c r="AQ291" s="18"/>
    </row>
    <row r="292" spans="1:43" x14ac:dyDescent="0.15">
      <c r="A292" t="str">
        <f t="shared" si="92"/>
        <v>|KLD|白|クリーチャー|2/2|コモン|《[[光袖会の職工]]》|</v>
      </c>
      <c r="B292" t="s">
        <v>3211</v>
      </c>
      <c r="C292" t="str">
        <f t="shared" si="93"/>
        <v>KLD</v>
      </c>
      <c r="D292">
        <f>IF(AA292="","",VLOOKUP(C292,tnpl!$Z$1:$AA$11,2,TRUE))</f>
        <v>6</v>
      </c>
      <c r="E292" t="s">
        <v>3211</v>
      </c>
      <c r="F292" t="str">
        <f t="shared" si="94"/>
        <v>白</v>
      </c>
      <c r="G292">
        <f>IF(AB292="","",VLOOKUP(F292,tnpl!$X$1:$Y$16,2,TRUE))</f>
        <v>1</v>
      </c>
      <c r="H292" t="s">
        <v>3211</v>
      </c>
      <c r="I292" t="str">
        <f t="shared" si="95"/>
        <v>クリーチャー</v>
      </c>
      <c r="J292" t="s">
        <v>3211</v>
      </c>
      <c r="K292">
        <f t="shared" si="96"/>
        <v>2</v>
      </c>
      <c r="L292">
        <f t="shared" si="97"/>
        <v>2</v>
      </c>
      <c r="M292" t="str">
        <f t="shared" si="98"/>
        <v>2/2</v>
      </c>
      <c r="N292" t="s">
        <v>3267</v>
      </c>
      <c r="O292" t="str">
        <f t="shared" si="99"/>
        <v>コモン</v>
      </c>
      <c r="R292" t="s">
        <v>3267</v>
      </c>
      <c r="S292" t="s">
        <v>4854</v>
      </c>
      <c r="T292" t="str">
        <f t="shared" si="100"/>
        <v>光袖会の職工</v>
      </c>
      <c r="W292" t="s">
        <v>4855</v>
      </c>
      <c r="X292" t="s">
        <v>3267</v>
      </c>
      <c r="Y292" s="9"/>
      <c r="Z292" s="3">
        <v>838</v>
      </c>
      <c r="AA292" s="2" t="s">
        <v>4035</v>
      </c>
      <c r="AB292" s="1" t="s">
        <v>1653</v>
      </c>
      <c r="AC292" s="1" t="s">
        <v>1771</v>
      </c>
      <c r="AD292" s="1">
        <v>5</v>
      </c>
      <c r="AE292" s="1" t="s">
        <v>843</v>
      </c>
      <c r="AF292" s="1" t="s">
        <v>842</v>
      </c>
      <c r="AG292" s="1" t="s">
        <v>349</v>
      </c>
      <c r="AH292" s="1" t="s">
        <v>4036</v>
      </c>
      <c r="AI292" s="1" t="s">
        <v>1667</v>
      </c>
      <c r="AJ292" s="1"/>
      <c r="AK292" s="1" t="s">
        <v>4041</v>
      </c>
      <c r="AL292" s="1"/>
      <c r="AM292" s="1"/>
      <c r="AN292" s="1"/>
      <c r="AO292" s="1">
        <v>2</v>
      </c>
      <c r="AP292" s="1">
        <v>2</v>
      </c>
      <c r="AQ292" s="1" t="s">
        <v>4041</v>
      </c>
    </row>
    <row r="293" spans="1:43" x14ac:dyDescent="0.15">
      <c r="A293" t="str">
        <f t="shared" si="92"/>
        <v>|KLD|白|クリーチャー|2/1|コモン|《[[プロペラの先駆者]]》|</v>
      </c>
      <c r="B293" t="s">
        <v>3211</v>
      </c>
      <c r="C293" t="str">
        <f t="shared" si="93"/>
        <v>KLD</v>
      </c>
      <c r="D293">
        <f>IF(AA293="","",VLOOKUP(C293,tnpl!$Z$1:$AA$11,2,TRUE))</f>
        <v>6</v>
      </c>
      <c r="E293" t="s">
        <v>3211</v>
      </c>
      <c r="F293" t="str">
        <f t="shared" si="94"/>
        <v>白</v>
      </c>
      <c r="G293">
        <f>IF(AB293="","",VLOOKUP(F293,tnpl!$X$1:$Y$16,2,TRUE))</f>
        <v>1</v>
      </c>
      <c r="H293" t="s">
        <v>3211</v>
      </c>
      <c r="I293" t="str">
        <f t="shared" si="95"/>
        <v>クリーチャー</v>
      </c>
      <c r="J293" t="s">
        <v>3211</v>
      </c>
      <c r="K293">
        <f t="shared" si="96"/>
        <v>2</v>
      </c>
      <c r="L293">
        <f t="shared" si="97"/>
        <v>1</v>
      </c>
      <c r="M293" t="str">
        <f t="shared" si="98"/>
        <v>2/1</v>
      </c>
      <c r="N293" t="s">
        <v>3267</v>
      </c>
      <c r="O293" t="str">
        <f t="shared" si="99"/>
        <v>コモン</v>
      </c>
      <c r="R293" t="s">
        <v>3267</v>
      </c>
      <c r="S293" t="s">
        <v>4854</v>
      </c>
      <c r="T293" t="str">
        <f t="shared" si="100"/>
        <v>プロペラの先駆者</v>
      </c>
      <c r="W293" t="s">
        <v>4855</v>
      </c>
      <c r="X293" t="s">
        <v>3267</v>
      </c>
      <c r="Y293" s="9"/>
      <c r="Z293" s="3">
        <v>841</v>
      </c>
      <c r="AA293" s="2" t="s">
        <v>4035</v>
      </c>
      <c r="AB293" s="1" t="s">
        <v>1653</v>
      </c>
      <c r="AC293" s="1" t="s">
        <v>1771</v>
      </c>
      <c r="AD293" s="1">
        <v>5</v>
      </c>
      <c r="AE293" s="1" t="s">
        <v>835</v>
      </c>
      <c r="AF293" s="1" t="s">
        <v>834</v>
      </c>
      <c r="AG293" s="1" t="s">
        <v>349</v>
      </c>
      <c r="AH293" s="1" t="s">
        <v>1511</v>
      </c>
      <c r="AI293" s="1" t="s">
        <v>1667</v>
      </c>
      <c r="AJ293" s="1"/>
      <c r="AK293" s="1" t="s">
        <v>361</v>
      </c>
      <c r="AL293" s="1" t="s">
        <v>4041</v>
      </c>
      <c r="AM293" s="1"/>
      <c r="AN293" s="1"/>
      <c r="AO293" s="1">
        <v>2</v>
      </c>
      <c r="AP293" s="1">
        <v>1</v>
      </c>
      <c r="AQ293" s="1" t="s">
        <v>4045</v>
      </c>
    </row>
    <row r="294" spans="1:43" x14ac:dyDescent="0.15">
      <c r="A294" t="str">
        <f t="shared" si="92"/>
        <v>|KLD|白|サポート||アンコモン|《[[領事府の看視]]》|</v>
      </c>
      <c r="B294" t="s">
        <v>3211</v>
      </c>
      <c r="C294" t="str">
        <f t="shared" si="93"/>
        <v>KLD</v>
      </c>
      <c r="D294">
        <f>IF(AA294="","",VLOOKUP(C294,tnpl!$Z$1:$AA$11,2,TRUE))</f>
        <v>6</v>
      </c>
      <c r="E294" t="s">
        <v>3211</v>
      </c>
      <c r="F294" t="str">
        <f t="shared" si="94"/>
        <v>白</v>
      </c>
      <c r="G294">
        <f>IF(AB294="","",VLOOKUP(F294,tnpl!$X$1:$Y$16,2,TRUE))</f>
        <v>1</v>
      </c>
      <c r="H294" t="s">
        <v>3211</v>
      </c>
      <c r="I294" t="str">
        <f t="shared" si="95"/>
        <v>サポート</v>
      </c>
      <c r="J294" t="s">
        <v>3211</v>
      </c>
      <c r="K294">
        <f t="shared" si="96"/>
        <v>0</v>
      </c>
      <c r="L294">
        <f t="shared" si="97"/>
        <v>0</v>
      </c>
      <c r="M294" t="str">
        <f t="shared" si="98"/>
        <v/>
      </c>
      <c r="N294" t="s">
        <v>3267</v>
      </c>
      <c r="O294" t="str">
        <f t="shared" si="99"/>
        <v>アンコモン</v>
      </c>
      <c r="R294" t="s">
        <v>3267</v>
      </c>
      <c r="S294" t="s">
        <v>4854</v>
      </c>
      <c r="T294" t="str">
        <f t="shared" si="100"/>
        <v>領事府の看視</v>
      </c>
      <c r="W294" t="s">
        <v>4855</v>
      </c>
      <c r="X294" t="s">
        <v>3267</v>
      </c>
      <c r="Y294" s="9"/>
      <c r="Z294" s="3">
        <v>851</v>
      </c>
      <c r="AA294" s="2" t="s">
        <v>4035</v>
      </c>
      <c r="AB294" s="1" t="s">
        <v>1653</v>
      </c>
      <c r="AC294" s="1" t="s">
        <v>1473</v>
      </c>
      <c r="AD294" s="1">
        <v>5</v>
      </c>
      <c r="AE294" s="1" t="s">
        <v>829</v>
      </c>
      <c r="AF294" s="1" t="s">
        <v>828</v>
      </c>
      <c r="AG294" s="1" t="s">
        <v>297</v>
      </c>
      <c r="AH294" s="1"/>
      <c r="AI294" s="1"/>
      <c r="AJ294" s="1"/>
      <c r="AK294" s="1" t="s">
        <v>4060</v>
      </c>
      <c r="AL294" s="1" t="s">
        <v>4061</v>
      </c>
      <c r="AM294" s="1"/>
      <c r="AN294" s="1">
        <v>3</v>
      </c>
      <c r="AO294" s="1"/>
      <c r="AP294" s="1"/>
      <c r="AQ294" s="1" t="s">
        <v>4062</v>
      </c>
    </row>
    <row r="295" spans="1:43" x14ac:dyDescent="0.15">
      <c r="A295" t="str">
        <f t="shared" si="92"/>
        <v>|KLD|青|クリーチャー|2/2|コモン|《[[速接会の翼鍛冶]]》|</v>
      </c>
      <c r="B295" t="s">
        <v>3211</v>
      </c>
      <c r="C295" t="str">
        <f t="shared" si="93"/>
        <v>KLD</v>
      </c>
      <c r="D295">
        <f>IF(AA295="","",VLOOKUP(C295,tnpl!$Z$1:$AA$11,2,TRUE))</f>
        <v>6</v>
      </c>
      <c r="E295" t="s">
        <v>3211</v>
      </c>
      <c r="F295" t="str">
        <f t="shared" si="94"/>
        <v>青</v>
      </c>
      <c r="G295">
        <f>IF(AB295="","",VLOOKUP(F295,tnpl!$X$1:$Y$16,2,TRUE))</f>
        <v>2</v>
      </c>
      <c r="H295" t="s">
        <v>3211</v>
      </c>
      <c r="I295" t="str">
        <f t="shared" si="95"/>
        <v>クリーチャー</v>
      </c>
      <c r="J295" t="s">
        <v>3211</v>
      </c>
      <c r="K295">
        <f t="shared" si="96"/>
        <v>2</v>
      </c>
      <c r="L295">
        <f t="shared" si="97"/>
        <v>2</v>
      </c>
      <c r="M295" t="str">
        <f t="shared" si="98"/>
        <v>2/2</v>
      </c>
      <c r="N295" t="s">
        <v>3267</v>
      </c>
      <c r="O295" t="str">
        <f t="shared" si="99"/>
        <v>コモン</v>
      </c>
      <c r="R295" t="s">
        <v>3267</v>
      </c>
      <c r="S295" t="s">
        <v>4854</v>
      </c>
      <c r="T295" t="str">
        <f t="shared" si="100"/>
        <v>速接会の翼鍛冶</v>
      </c>
      <c r="W295" t="s">
        <v>4855</v>
      </c>
      <c r="X295" t="s">
        <v>3267</v>
      </c>
      <c r="Y295" s="9"/>
      <c r="Z295" s="3">
        <v>867</v>
      </c>
      <c r="AA295" s="2" t="s">
        <v>4035</v>
      </c>
      <c r="AB295" s="1" t="s">
        <v>1631</v>
      </c>
      <c r="AC295" s="1" t="s">
        <v>1771</v>
      </c>
      <c r="AD295" s="1">
        <v>5</v>
      </c>
      <c r="AE295" s="1" t="s">
        <v>783</v>
      </c>
      <c r="AF295" s="1" t="s">
        <v>782</v>
      </c>
      <c r="AG295" s="1" t="s">
        <v>349</v>
      </c>
      <c r="AH295" s="1" t="s">
        <v>1511</v>
      </c>
      <c r="AI295" s="1" t="s">
        <v>1667</v>
      </c>
      <c r="AJ295" s="1"/>
      <c r="AK295" s="1" t="s">
        <v>4092</v>
      </c>
      <c r="AL295" s="1"/>
      <c r="AM295" s="1"/>
      <c r="AN295" s="1"/>
      <c r="AO295" s="1">
        <v>2</v>
      </c>
      <c r="AP295" s="1">
        <v>2</v>
      </c>
      <c r="AQ295" s="1" t="s">
        <v>4092</v>
      </c>
    </row>
    <row r="296" spans="1:43" x14ac:dyDescent="0.15">
      <c r="A296" t="str">
        <f t="shared" si="92"/>
        <v>|KLD|青|呪文||アンコモン|《[[天才の片鱗]]》|</v>
      </c>
      <c r="B296" t="s">
        <v>3211</v>
      </c>
      <c r="C296" t="str">
        <f t="shared" si="93"/>
        <v>KLD</v>
      </c>
      <c r="D296">
        <f>IF(AA296="","",VLOOKUP(C296,tnpl!$Z$1:$AA$11,2,TRUE))</f>
        <v>6</v>
      </c>
      <c r="E296" t="s">
        <v>3211</v>
      </c>
      <c r="F296" t="str">
        <f t="shared" si="94"/>
        <v>青</v>
      </c>
      <c r="G296">
        <f>IF(AB296="","",VLOOKUP(F296,tnpl!$X$1:$Y$16,2,TRUE))</f>
        <v>2</v>
      </c>
      <c r="H296" t="s">
        <v>3211</v>
      </c>
      <c r="I296" t="str">
        <f t="shared" si="95"/>
        <v>呪文</v>
      </c>
      <c r="J296" t="s">
        <v>3211</v>
      </c>
      <c r="K296">
        <f t="shared" si="96"/>
        <v>0</v>
      </c>
      <c r="L296">
        <f t="shared" si="97"/>
        <v>0</v>
      </c>
      <c r="M296" t="str">
        <f t="shared" si="98"/>
        <v/>
      </c>
      <c r="N296" t="s">
        <v>3267</v>
      </c>
      <c r="O296" t="str">
        <f t="shared" si="99"/>
        <v>アンコモン</v>
      </c>
      <c r="R296" t="s">
        <v>3267</v>
      </c>
      <c r="S296" t="s">
        <v>4854</v>
      </c>
      <c r="T296" t="str">
        <f t="shared" si="100"/>
        <v>天才の片鱗</v>
      </c>
      <c r="W296" t="s">
        <v>4855</v>
      </c>
      <c r="X296" t="s">
        <v>3267</v>
      </c>
      <c r="Y296" s="9"/>
      <c r="Z296" s="3">
        <v>878</v>
      </c>
      <c r="AA296" s="2" t="s">
        <v>4035</v>
      </c>
      <c r="AB296" s="1" t="s">
        <v>1631</v>
      </c>
      <c r="AC296" s="1" t="s">
        <v>1473</v>
      </c>
      <c r="AD296" s="1">
        <v>5</v>
      </c>
      <c r="AE296" s="1" t="s">
        <v>777</v>
      </c>
      <c r="AF296" s="1" t="s">
        <v>776</v>
      </c>
      <c r="AG296" s="1" t="s">
        <v>1475</v>
      </c>
      <c r="AH296" s="1"/>
      <c r="AI296" s="1"/>
      <c r="AJ296" s="1"/>
      <c r="AK296" s="1" t="s">
        <v>4109</v>
      </c>
      <c r="AL296" s="1"/>
      <c r="AM296" s="1"/>
      <c r="AN296" s="1"/>
      <c r="AO296" s="1"/>
      <c r="AP296" s="1"/>
      <c r="AQ296" s="1" t="s">
        <v>4109</v>
      </c>
    </row>
    <row r="297" spans="1:43" x14ac:dyDescent="0.15">
      <c r="A297" t="str">
        <f t="shared" si="92"/>
        <v>|KLD|青|サポート||レア|《[[革新の時代]]》|</v>
      </c>
      <c r="B297" t="s">
        <v>3211</v>
      </c>
      <c r="C297" t="str">
        <f t="shared" si="93"/>
        <v>KLD</v>
      </c>
      <c r="D297">
        <f>IF(AA297="","",VLOOKUP(C297,tnpl!$Z$1:$AA$11,2,TRUE))</f>
        <v>6</v>
      </c>
      <c r="E297" t="s">
        <v>3211</v>
      </c>
      <c r="F297" t="str">
        <f t="shared" si="94"/>
        <v>青</v>
      </c>
      <c r="G297">
        <f>IF(AB297="","",VLOOKUP(F297,tnpl!$X$1:$Y$16,2,TRUE))</f>
        <v>2</v>
      </c>
      <c r="H297" t="s">
        <v>3211</v>
      </c>
      <c r="I297" t="str">
        <f t="shared" si="95"/>
        <v>サポート</v>
      </c>
      <c r="J297" t="s">
        <v>3211</v>
      </c>
      <c r="K297">
        <f t="shared" si="96"/>
        <v>0</v>
      </c>
      <c r="L297">
        <f t="shared" si="97"/>
        <v>0</v>
      </c>
      <c r="M297" t="str">
        <f t="shared" si="98"/>
        <v/>
      </c>
      <c r="N297" t="s">
        <v>3267</v>
      </c>
      <c r="O297" t="str">
        <f t="shared" si="99"/>
        <v>レア</v>
      </c>
      <c r="R297" t="s">
        <v>3267</v>
      </c>
      <c r="S297" t="s">
        <v>4854</v>
      </c>
      <c r="T297" t="str">
        <f t="shared" si="100"/>
        <v>革新の時代</v>
      </c>
      <c r="W297" t="s">
        <v>4855</v>
      </c>
      <c r="X297" t="s">
        <v>3267</v>
      </c>
      <c r="Y297" s="9"/>
      <c r="Z297" s="3">
        <v>883</v>
      </c>
      <c r="AA297" s="2" t="s">
        <v>4035</v>
      </c>
      <c r="AB297" s="1" t="s">
        <v>1631</v>
      </c>
      <c r="AC297" s="1" t="s">
        <v>1463</v>
      </c>
      <c r="AD297" s="1">
        <v>5</v>
      </c>
      <c r="AE297" s="1" t="s">
        <v>763</v>
      </c>
      <c r="AF297" s="1" t="s">
        <v>762</v>
      </c>
      <c r="AG297" s="1" t="s">
        <v>297</v>
      </c>
      <c r="AH297" s="1"/>
      <c r="AI297" s="1"/>
      <c r="AJ297" s="1"/>
      <c r="AK297" s="1" t="s">
        <v>4119</v>
      </c>
      <c r="AL297" s="1" t="s">
        <v>4120</v>
      </c>
      <c r="AM297" s="1"/>
      <c r="AN297" s="1">
        <v>3</v>
      </c>
      <c r="AO297" s="1"/>
      <c r="AP297" s="1"/>
      <c r="AQ297" s="1" t="s">
        <v>4121</v>
      </c>
    </row>
    <row r="298" spans="1:43" x14ac:dyDescent="0.15">
      <c r="A298" t="str">
        <f t="shared" si="92"/>
        <v>|KLD|黒|クリーチャー|2/1|コモン|《[[霊基体の野心家]]》|</v>
      </c>
      <c r="B298" t="s">
        <v>3211</v>
      </c>
      <c r="C298" t="str">
        <f t="shared" si="93"/>
        <v>KLD</v>
      </c>
      <c r="D298">
        <f>IF(AA298="","",VLOOKUP(C298,tnpl!$Z$1:$AA$11,2,TRUE))</f>
        <v>6</v>
      </c>
      <c r="E298" t="s">
        <v>3211</v>
      </c>
      <c r="F298" t="str">
        <f t="shared" si="94"/>
        <v>黒</v>
      </c>
      <c r="G298">
        <f>IF(AB298="","",VLOOKUP(F298,tnpl!$X$1:$Y$16,2,TRUE))</f>
        <v>3</v>
      </c>
      <c r="H298" t="s">
        <v>3211</v>
      </c>
      <c r="I298" t="str">
        <f t="shared" si="95"/>
        <v>クリーチャー</v>
      </c>
      <c r="J298" t="s">
        <v>3211</v>
      </c>
      <c r="K298">
        <f t="shared" si="96"/>
        <v>2</v>
      </c>
      <c r="L298">
        <f t="shared" si="97"/>
        <v>1</v>
      </c>
      <c r="M298" t="str">
        <f t="shared" si="98"/>
        <v>2/1</v>
      </c>
      <c r="N298" t="s">
        <v>3267</v>
      </c>
      <c r="O298" t="str">
        <f t="shared" si="99"/>
        <v>コモン</v>
      </c>
      <c r="R298" t="s">
        <v>3267</v>
      </c>
      <c r="S298" t="s">
        <v>4854</v>
      </c>
      <c r="T298" t="str">
        <f t="shared" si="100"/>
        <v>霊基体の野心家</v>
      </c>
      <c r="W298" t="s">
        <v>4855</v>
      </c>
      <c r="X298" t="s">
        <v>3267</v>
      </c>
      <c r="Y298" s="9"/>
      <c r="Z298" s="3">
        <v>888</v>
      </c>
      <c r="AA298" s="2" t="s">
        <v>4035</v>
      </c>
      <c r="AB298" s="1" t="s">
        <v>1606</v>
      </c>
      <c r="AC298" s="1" t="s">
        <v>1771</v>
      </c>
      <c r="AD298" s="1">
        <v>5</v>
      </c>
      <c r="AE298" s="1" t="s">
        <v>749</v>
      </c>
      <c r="AF298" s="1" t="s">
        <v>748</v>
      </c>
      <c r="AG298" s="1" t="s">
        <v>349</v>
      </c>
      <c r="AH298" s="1" t="s">
        <v>4129</v>
      </c>
      <c r="AI298" s="1" t="s">
        <v>1667</v>
      </c>
      <c r="AJ298" s="1"/>
      <c r="AK298" s="1" t="s">
        <v>4041</v>
      </c>
      <c r="AL298" s="1"/>
      <c r="AM298" s="1"/>
      <c r="AN298" s="1"/>
      <c r="AO298" s="1">
        <v>2</v>
      </c>
      <c r="AP298" s="1">
        <v>1</v>
      </c>
      <c r="AQ298" s="1" t="s">
        <v>4041</v>
      </c>
    </row>
    <row r="299" spans="1:43" x14ac:dyDescent="0.15">
      <c r="A299" t="str">
        <f t="shared" si="92"/>
        <v>|KLD|黒|呪文||コモン|《[[短命]]》|</v>
      </c>
      <c r="B299" t="s">
        <v>3211</v>
      </c>
      <c r="C299" t="str">
        <f t="shared" si="93"/>
        <v>KLD</v>
      </c>
      <c r="D299">
        <f>IF(AA299="","",VLOOKUP(C299,tnpl!$Z$1:$AA$11,2,TRUE))</f>
        <v>6</v>
      </c>
      <c r="E299" t="s">
        <v>3211</v>
      </c>
      <c r="F299" t="str">
        <f t="shared" si="94"/>
        <v>黒</v>
      </c>
      <c r="G299">
        <f>IF(AB299="","",VLOOKUP(F299,tnpl!$X$1:$Y$16,2,TRUE))</f>
        <v>3</v>
      </c>
      <c r="H299" t="s">
        <v>3211</v>
      </c>
      <c r="I299" t="str">
        <f t="shared" si="95"/>
        <v>呪文</v>
      </c>
      <c r="J299" t="s">
        <v>3211</v>
      </c>
      <c r="K299">
        <f t="shared" si="96"/>
        <v>0</v>
      </c>
      <c r="L299">
        <f t="shared" si="97"/>
        <v>0</v>
      </c>
      <c r="M299" t="str">
        <f t="shared" si="98"/>
        <v/>
      </c>
      <c r="N299" t="s">
        <v>3267</v>
      </c>
      <c r="O299" t="str">
        <f t="shared" si="99"/>
        <v>コモン</v>
      </c>
      <c r="R299" t="s">
        <v>3267</v>
      </c>
      <c r="S299" t="s">
        <v>4854</v>
      </c>
      <c r="T299" t="str">
        <f t="shared" si="100"/>
        <v>短命</v>
      </c>
      <c r="W299" t="s">
        <v>4855</v>
      </c>
      <c r="X299" t="s">
        <v>3267</v>
      </c>
      <c r="Y299" s="9"/>
      <c r="Z299" s="3">
        <v>895</v>
      </c>
      <c r="AA299" s="2" t="s">
        <v>4035</v>
      </c>
      <c r="AB299" s="1" t="s">
        <v>1606</v>
      </c>
      <c r="AC299" s="1" t="s">
        <v>1771</v>
      </c>
      <c r="AD299" s="1">
        <v>5</v>
      </c>
      <c r="AE299" s="1" t="s">
        <v>747</v>
      </c>
      <c r="AF299" s="1" t="s">
        <v>746</v>
      </c>
      <c r="AG299" s="1" t="s">
        <v>1475</v>
      </c>
      <c r="AH299" s="1"/>
      <c r="AI299" s="1"/>
      <c r="AJ299" s="1"/>
      <c r="AK299" s="1" t="s">
        <v>4138</v>
      </c>
      <c r="AL299" s="1" t="s">
        <v>4139</v>
      </c>
      <c r="AM299" s="1"/>
      <c r="AN299" s="1"/>
      <c r="AO299" s="1"/>
      <c r="AP299" s="1"/>
      <c r="AQ299" s="1" t="s">
        <v>4140</v>
      </c>
    </row>
    <row r="300" spans="1:43" x14ac:dyDescent="0.15">
      <c r="A300" t="str">
        <f t="shared" si="92"/>
        <v>|KLD|赤|クリーチャー|1/2|コモン|《[[垂涎グレムリン]]》|</v>
      </c>
      <c r="B300" t="s">
        <v>3211</v>
      </c>
      <c r="C300" t="str">
        <f t="shared" si="93"/>
        <v>KLD</v>
      </c>
      <c r="D300">
        <f>IF(AA300="","",VLOOKUP(C300,tnpl!$Z$1:$AA$11,2,TRUE))</f>
        <v>6</v>
      </c>
      <c r="E300" t="s">
        <v>3211</v>
      </c>
      <c r="F300" t="str">
        <f t="shared" si="94"/>
        <v>赤</v>
      </c>
      <c r="G300">
        <f>IF(AB300="","",VLOOKUP(F300,tnpl!$X$1:$Y$16,2,TRUE))</f>
        <v>4</v>
      </c>
      <c r="H300" t="s">
        <v>3211</v>
      </c>
      <c r="I300" t="str">
        <f t="shared" si="95"/>
        <v>クリーチャー</v>
      </c>
      <c r="J300" t="s">
        <v>3211</v>
      </c>
      <c r="K300">
        <f t="shared" si="96"/>
        <v>1</v>
      </c>
      <c r="L300">
        <f t="shared" si="97"/>
        <v>2</v>
      </c>
      <c r="M300" t="str">
        <f t="shared" si="98"/>
        <v>1/2</v>
      </c>
      <c r="N300" t="s">
        <v>3267</v>
      </c>
      <c r="O300" t="str">
        <f t="shared" si="99"/>
        <v>コモン</v>
      </c>
      <c r="R300" t="s">
        <v>3267</v>
      </c>
      <c r="S300" t="s">
        <v>4854</v>
      </c>
      <c r="T300" t="str">
        <f t="shared" si="100"/>
        <v>垂涎グレムリン</v>
      </c>
      <c r="W300" t="s">
        <v>4855</v>
      </c>
      <c r="X300" t="s">
        <v>3267</v>
      </c>
      <c r="Y300" s="9"/>
      <c r="Z300" s="3">
        <v>917</v>
      </c>
      <c r="AA300" s="2" t="s">
        <v>4035</v>
      </c>
      <c r="AB300" s="1" t="s">
        <v>1575</v>
      </c>
      <c r="AC300" s="1" t="s">
        <v>1771</v>
      </c>
      <c r="AD300" s="1">
        <v>5</v>
      </c>
      <c r="AE300" s="1" t="s">
        <v>683</v>
      </c>
      <c r="AF300" s="1" t="s">
        <v>682</v>
      </c>
      <c r="AG300" s="1" t="s">
        <v>349</v>
      </c>
      <c r="AH300" s="1" t="s">
        <v>4174</v>
      </c>
      <c r="AI300" s="1"/>
      <c r="AJ300" s="1"/>
      <c r="AK300" s="1" t="s">
        <v>4176</v>
      </c>
      <c r="AL300" s="1"/>
      <c r="AM300" s="1"/>
      <c r="AN300" s="1"/>
      <c r="AO300" s="1">
        <v>1</v>
      </c>
      <c r="AP300" s="1">
        <v>2</v>
      </c>
      <c r="AQ300" s="1" t="s">
        <v>4176</v>
      </c>
    </row>
    <row r="301" spans="1:43" x14ac:dyDescent="0.15">
      <c r="A301" t="str">
        <f t="shared" si="92"/>
        <v>|KLD|赤|呪文||コモン|《[[巨人の光景]]》|</v>
      </c>
      <c r="B301" t="s">
        <v>3211</v>
      </c>
      <c r="C301" t="str">
        <f t="shared" si="93"/>
        <v>KLD</v>
      </c>
      <c r="D301">
        <f>IF(AA301="","",VLOOKUP(C301,tnpl!$Z$1:$AA$11,2,TRUE))</f>
        <v>6</v>
      </c>
      <c r="E301" t="s">
        <v>3211</v>
      </c>
      <c r="F301" t="str">
        <f t="shared" si="94"/>
        <v>赤</v>
      </c>
      <c r="G301">
        <f>IF(AB301="","",VLOOKUP(F301,tnpl!$X$1:$Y$16,2,TRUE))</f>
        <v>4</v>
      </c>
      <c r="H301" t="s">
        <v>3211</v>
      </c>
      <c r="I301" t="str">
        <f t="shared" si="95"/>
        <v>呪文</v>
      </c>
      <c r="J301" t="s">
        <v>3211</v>
      </c>
      <c r="K301">
        <f t="shared" si="96"/>
        <v>0</v>
      </c>
      <c r="L301">
        <f t="shared" si="97"/>
        <v>0</v>
      </c>
      <c r="M301" t="str">
        <f t="shared" si="98"/>
        <v/>
      </c>
      <c r="N301" t="s">
        <v>3267</v>
      </c>
      <c r="O301" t="str">
        <f t="shared" si="99"/>
        <v>コモン</v>
      </c>
      <c r="R301" t="s">
        <v>3267</v>
      </c>
      <c r="S301" t="s">
        <v>4854</v>
      </c>
      <c r="T301" t="str">
        <f t="shared" si="100"/>
        <v>巨人の光景</v>
      </c>
      <c r="W301" t="s">
        <v>4855</v>
      </c>
      <c r="X301" t="s">
        <v>3267</v>
      </c>
      <c r="Y301" s="9"/>
      <c r="Z301" s="3">
        <v>923</v>
      </c>
      <c r="AA301" s="2" t="s">
        <v>4035</v>
      </c>
      <c r="AB301" s="1" t="s">
        <v>1575</v>
      </c>
      <c r="AC301" s="1" t="s">
        <v>1771</v>
      </c>
      <c r="AD301" s="1">
        <v>5</v>
      </c>
      <c r="AE301" s="1" t="s">
        <v>691</v>
      </c>
      <c r="AF301" s="1" t="s">
        <v>690</v>
      </c>
      <c r="AG301" s="1" t="s">
        <v>1475</v>
      </c>
      <c r="AH301" s="1"/>
      <c r="AI301" s="1"/>
      <c r="AJ301" s="1"/>
      <c r="AK301" s="1" t="s">
        <v>4182</v>
      </c>
      <c r="AL301" s="1"/>
      <c r="AM301" s="1"/>
      <c r="AN301" s="1"/>
      <c r="AO301" s="1"/>
      <c r="AP301" s="1"/>
      <c r="AQ301" s="1" t="s">
        <v>4182</v>
      </c>
    </row>
    <row r="302" spans="1:43" x14ac:dyDescent="0.15">
      <c r="A302" t="str">
        <f t="shared" si="92"/>
        <v>|KLD|赤|呪文||レア|《[[向こう見ずな実験]]》|</v>
      </c>
      <c r="B302" t="s">
        <v>3211</v>
      </c>
      <c r="C302" t="str">
        <f t="shared" si="93"/>
        <v>KLD</v>
      </c>
      <c r="D302">
        <f>IF(AA302="","",VLOOKUP(C302,tnpl!$Z$1:$AA$11,2,TRUE))</f>
        <v>6</v>
      </c>
      <c r="E302" t="s">
        <v>3211</v>
      </c>
      <c r="F302" t="str">
        <f t="shared" si="94"/>
        <v>赤</v>
      </c>
      <c r="G302">
        <f>IF(AB302="","",VLOOKUP(F302,tnpl!$X$1:$Y$16,2,TRUE))</f>
        <v>4</v>
      </c>
      <c r="H302" t="s">
        <v>3211</v>
      </c>
      <c r="I302" t="str">
        <f t="shared" si="95"/>
        <v>呪文</v>
      </c>
      <c r="J302" t="s">
        <v>3211</v>
      </c>
      <c r="K302">
        <f t="shared" si="96"/>
        <v>0</v>
      </c>
      <c r="L302">
        <f t="shared" si="97"/>
        <v>0</v>
      </c>
      <c r="M302" t="str">
        <f t="shared" si="98"/>
        <v/>
      </c>
      <c r="N302" t="s">
        <v>3267</v>
      </c>
      <c r="O302" t="str">
        <f t="shared" si="99"/>
        <v>レア</v>
      </c>
      <c r="R302" t="s">
        <v>3267</v>
      </c>
      <c r="S302" t="s">
        <v>4854</v>
      </c>
      <c r="T302" t="str">
        <f t="shared" si="100"/>
        <v>向こう見ずな実験</v>
      </c>
      <c r="W302" t="s">
        <v>4855</v>
      </c>
      <c r="X302" t="s">
        <v>3267</v>
      </c>
      <c r="Y302" s="9"/>
      <c r="Z302" s="3">
        <v>939</v>
      </c>
      <c r="AA302" s="2" t="s">
        <v>4035</v>
      </c>
      <c r="AB302" s="1" t="s">
        <v>1575</v>
      </c>
      <c r="AC302" s="1" t="s">
        <v>1463</v>
      </c>
      <c r="AD302" s="1">
        <v>5</v>
      </c>
      <c r="AE302" s="1" t="s">
        <v>651</v>
      </c>
      <c r="AF302" s="1" t="s">
        <v>650</v>
      </c>
      <c r="AG302" s="1" t="s">
        <v>1475</v>
      </c>
      <c r="AH302" s="1"/>
      <c r="AI302" s="1"/>
      <c r="AJ302" s="1"/>
      <c r="AK302" s="1" t="s">
        <v>4203</v>
      </c>
      <c r="AL302" s="1"/>
      <c r="AM302" s="1"/>
      <c r="AN302" s="1"/>
      <c r="AO302" s="1"/>
      <c r="AP302" s="1"/>
      <c r="AQ302" s="1" t="s">
        <v>4203</v>
      </c>
    </row>
    <row r="303" spans="1:43" x14ac:dyDescent="0.15">
      <c r="A303" t="str">
        <f t="shared" si="92"/>
        <v>|KLD|無色|クリーチャー|2/1|コモン|《[[ナーナムのコブラ]]》|</v>
      </c>
      <c r="B303" t="s">
        <v>3211</v>
      </c>
      <c r="C303" t="str">
        <f t="shared" si="93"/>
        <v>KLD</v>
      </c>
      <c r="D303">
        <f>IF(AA303="","",VLOOKUP(C303,tnpl!$Z$1:$AA$11,2,TRUE))</f>
        <v>6</v>
      </c>
      <c r="E303" t="s">
        <v>3211</v>
      </c>
      <c r="F303" t="str">
        <f t="shared" si="94"/>
        <v>無色</v>
      </c>
      <c r="G303">
        <f>IF(AB303="","",VLOOKUP(F303,tnpl!$X$1:$Y$16,2,TRUE))</f>
        <v>16</v>
      </c>
      <c r="H303" t="s">
        <v>3211</v>
      </c>
      <c r="I303" t="str">
        <f t="shared" si="95"/>
        <v>クリーチャー</v>
      </c>
      <c r="J303" t="s">
        <v>3211</v>
      </c>
      <c r="K303">
        <f t="shared" si="96"/>
        <v>2</v>
      </c>
      <c r="L303">
        <f t="shared" si="97"/>
        <v>1</v>
      </c>
      <c r="M303" t="str">
        <f t="shared" si="98"/>
        <v>2/1</v>
      </c>
      <c r="N303" t="s">
        <v>3267</v>
      </c>
      <c r="O303" t="str">
        <f t="shared" si="99"/>
        <v>コモン</v>
      </c>
      <c r="R303" t="s">
        <v>3267</v>
      </c>
      <c r="S303" t="s">
        <v>4854</v>
      </c>
      <c r="T303" t="str">
        <f t="shared" si="100"/>
        <v>ナーナムのコブラ</v>
      </c>
      <c r="W303" t="s">
        <v>4855</v>
      </c>
      <c r="X303" t="s">
        <v>3267</v>
      </c>
      <c r="Y303" s="9"/>
      <c r="Z303" s="3">
        <v>989</v>
      </c>
      <c r="AA303" s="2" t="s">
        <v>4035</v>
      </c>
      <c r="AB303" s="1" t="s">
        <v>301</v>
      </c>
      <c r="AC303" s="1" t="s">
        <v>1771</v>
      </c>
      <c r="AD303" s="1">
        <v>5</v>
      </c>
      <c r="AE303" s="1" t="s">
        <v>549</v>
      </c>
      <c r="AF303" s="1" t="s">
        <v>548</v>
      </c>
      <c r="AG303" s="1" t="s">
        <v>349</v>
      </c>
      <c r="AH303" s="1" t="s">
        <v>4278</v>
      </c>
      <c r="AI303" s="1" t="s">
        <v>362</v>
      </c>
      <c r="AJ303" s="1"/>
      <c r="AK303" s="1" t="s">
        <v>4279</v>
      </c>
      <c r="AL303" s="1"/>
      <c r="AM303" s="1"/>
      <c r="AN303" s="1"/>
      <c r="AO303" s="1">
        <v>2</v>
      </c>
      <c r="AP303" s="1">
        <v>1</v>
      </c>
      <c r="AQ303" s="1" t="s">
        <v>4279</v>
      </c>
    </row>
    <row r="304" spans="1:43" x14ac:dyDescent="0.15">
      <c r="A304" t="str">
        <f t="shared" ref="A304:A326" si="101">B304&amp;C304&amp;E304&amp;F304&amp;H304&amp;I304&amp;J304&amp;M304&amp;N304&amp;O304&amp;P304&amp;Q304&amp;R304&amp;S304&amp;T304&amp;U304&amp;V304&amp;W304&amp;X304&amp;Y304</f>
        <v>|KLD|無色|クリーチャー|2/2|コモン|《[[プラカタの柱行虫]]》|</v>
      </c>
      <c r="B304" t="s">
        <v>3211</v>
      </c>
      <c r="C304" t="str">
        <f t="shared" ref="C304:C326" si="102">AA304</f>
        <v>KLD</v>
      </c>
      <c r="D304">
        <f>IF(AA304="","",VLOOKUP(C304,tnpl!$Z$1:$AA$11,2,TRUE))</f>
        <v>6</v>
      </c>
      <c r="E304" t="s">
        <v>3211</v>
      </c>
      <c r="F304" t="str">
        <f t="shared" ref="F304:F326" si="103">AB304</f>
        <v>無色</v>
      </c>
      <c r="G304">
        <f>IF(AB304="","",VLOOKUP(F304,tnpl!$X$1:$Y$16,2,TRUE))</f>
        <v>16</v>
      </c>
      <c r="H304" t="s">
        <v>3211</v>
      </c>
      <c r="I304" t="str">
        <f t="shared" ref="I304:I326" si="104">AG304</f>
        <v>クリーチャー</v>
      </c>
      <c r="J304" t="s">
        <v>3211</v>
      </c>
      <c r="K304">
        <f t="shared" ref="K304:K326" si="105">AO304</f>
        <v>2</v>
      </c>
      <c r="L304">
        <f t="shared" ref="L304:L326" si="106">AP304</f>
        <v>2</v>
      </c>
      <c r="M304" t="str">
        <f t="shared" ref="M304:M326" si="107">IF(AG304="クリーチャー",K304&amp;"/"&amp;L304,"")</f>
        <v>2/2</v>
      </c>
      <c r="N304" t="s">
        <v>3267</v>
      </c>
      <c r="O304" t="str">
        <f t="shared" ref="O304:O326" si="108">AC304</f>
        <v>コモン</v>
      </c>
      <c r="R304" t="s">
        <v>3267</v>
      </c>
      <c r="S304" t="s">
        <v>4854</v>
      </c>
      <c r="T304" t="str">
        <f t="shared" ref="T304:T326" si="109">AE304</f>
        <v>プラカタの柱行虫</v>
      </c>
      <c r="W304" t="s">
        <v>4855</v>
      </c>
      <c r="X304" t="s">
        <v>3267</v>
      </c>
      <c r="Y304" s="9"/>
      <c r="Z304" s="3">
        <v>990</v>
      </c>
      <c r="AA304" s="2" t="s">
        <v>4035</v>
      </c>
      <c r="AB304" s="1" t="s">
        <v>301</v>
      </c>
      <c r="AC304" s="1" t="s">
        <v>1771</v>
      </c>
      <c r="AD304" s="1">
        <v>5</v>
      </c>
      <c r="AE304" s="1" t="s">
        <v>547</v>
      </c>
      <c r="AF304" s="1" t="s">
        <v>546</v>
      </c>
      <c r="AG304" s="1" t="s">
        <v>349</v>
      </c>
      <c r="AH304" s="1" t="s">
        <v>1972</v>
      </c>
      <c r="AI304" s="1"/>
      <c r="AJ304" s="1"/>
      <c r="AK304" s="1" t="s">
        <v>4280</v>
      </c>
      <c r="AL304" s="1"/>
      <c r="AM304" s="1"/>
      <c r="AN304" s="1"/>
      <c r="AO304" s="1">
        <v>2</v>
      </c>
      <c r="AP304" s="1">
        <v>2</v>
      </c>
      <c r="AQ304" s="1" t="s">
        <v>4280</v>
      </c>
    </row>
    <row r="305" spans="1:43" x14ac:dyDescent="0.15">
      <c r="A305" t="str">
        <f t="shared" si="101"/>
        <v>|KLD|無色|クリーチャー|3/1|コモン|《[[速接会のオオトカゲ]]》|</v>
      </c>
      <c r="B305" t="s">
        <v>3211</v>
      </c>
      <c r="C305" t="str">
        <f t="shared" si="102"/>
        <v>KLD</v>
      </c>
      <c r="D305">
        <f>IF(AA305="","",VLOOKUP(C305,tnpl!$Z$1:$AA$11,2,TRUE))</f>
        <v>6</v>
      </c>
      <c r="E305" t="s">
        <v>3211</v>
      </c>
      <c r="F305" t="str">
        <f t="shared" si="103"/>
        <v>無色</v>
      </c>
      <c r="G305">
        <f>IF(AB305="","",VLOOKUP(F305,tnpl!$X$1:$Y$16,2,TRUE))</f>
        <v>16</v>
      </c>
      <c r="H305" t="s">
        <v>3211</v>
      </c>
      <c r="I305" t="str">
        <f t="shared" si="104"/>
        <v>クリーチャー</v>
      </c>
      <c r="J305" t="s">
        <v>3211</v>
      </c>
      <c r="K305">
        <f t="shared" si="105"/>
        <v>3</v>
      </c>
      <c r="L305">
        <f t="shared" si="106"/>
        <v>1</v>
      </c>
      <c r="M305" t="str">
        <f t="shared" si="107"/>
        <v>3/1</v>
      </c>
      <c r="N305" t="s">
        <v>3267</v>
      </c>
      <c r="O305" t="str">
        <f t="shared" si="108"/>
        <v>コモン</v>
      </c>
      <c r="R305" t="s">
        <v>3267</v>
      </c>
      <c r="S305" t="s">
        <v>4854</v>
      </c>
      <c r="T305" t="str">
        <f t="shared" si="109"/>
        <v>速接会のオオトカゲ</v>
      </c>
      <c r="W305" t="s">
        <v>4855</v>
      </c>
      <c r="X305" t="s">
        <v>3267</v>
      </c>
      <c r="Y305" s="9"/>
      <c r="Z305" s="3">
        <v>994</v>
      </c>
      <c r="AA305" s="2" t="s">
        <v>4035</v>
      </c>
      <c r="AB305" s="1" t="s">
        <v>301</v>
      </c>
      <c r="AC305" s="1" t="s">
        <v>1771</v>
      </c>
      <c r="AD305" s="1">
        <v>5</v>
      </c>
      <c r="AE305" s="1" t="s">
        <v>537</v>
      </c>
      <c r="AF305" s="1" t="s">
        <v>536</v>
      </c>
      <c r="AG305" s="1" t="s">
        <v>349</v>
      </c>
      <c r="AH305" s="1" t="s">
        <v>2563</v>
      </c>
      <c r="AI305" s="1"/>
      <c r="AJ305" s="1"/>
      <c r="AK305" s="1" t="s">
        <v>4286</v>
      </c>
      <c r="AL305" s="1"/>
      <c r="AM305" s="1"/>
      <c r="AN305" s="1"/>
      <c r="AO305" s="1">
        <v>3</v>
      </c>
      <c r="AP305" s="1">
        <v>1</v>
      </c>
      <c r="AQ305" s="1" t="s">
        <v>4286</v>
      </c>
    </row>
    <row r="306" spans="1:43" x14ac:dyDescent="0.15">
      <c r="A306" t="str">
        <f t="shared" si="101"/>
        <v>|AER|赤|クリーチャー|1/3|神話レア|《[[航空船を強襲する者、カーリ・ゼヴ]]》|</v>
      </c>
      <c r="B306" t="s">
        <v>3211</v>
      </c>
      <c r="C306" t="str">
        <f t="shared" si="102"/>
        <v>AER</v>
      </c>
      <c r="D306">
        <f>IF(AA306="","",VLOOKUP(C306,tnpl!$Z$1:$AA$11,2,TRUE))</f>
        <v>7</v>
      </c>
      <c r="E306" t="s">
        <v>3211</v>
      </c>
      <c r="F306" t="str">
        <f t="shared" si="103"/>
        <v>赤</v>
      </c>
      <c r="G306">
        <f>IF(AB306="","",VLOOKUP(F306,tnpl!$X$1:$Y$16,2,TRUE))</f>
        <v>4</v>
      </c>
      <c r="H306" t="s">
        <v>3211</v>
      </c>
      <c r="I306" t="str">
        <f t="shared" si="104"/>
        <v>クリーチャー</v>
      </c>
      <c r="J306" t="s">
        <v>3211</v>
      </c>
      <c r="K306">
        <f t="shared" si="105"/>
        <v>1</v>
      </c>
      <c r="L306">
        <f t="shared" si="106"/>
        <v>3</v>
      </c>
      <c r="M306" t="str">
        <f t="shared" si="107"/>
        <v>1/3</v>
      </c>
      <c r="N306" t="s">
        <v>3267</v>
      </c>
      <c r="O306" t="str">
        <f t="shared" si="108"/>
        <v>神話レア</v>
      </c>
      <c r="R306" t="s">
        <v>3267</v>
      </c>
      <c r="S306" t="s">
        <v>4854</v>
      </c>
      <c r="T306" t="str">
        <f t="shared" si="109"/>
        <v>航空船を強襲する者、カーリ・ゼヴ</v>
      </c>
      <c r="W306" t="s">
        <v>4855</v>
      </c>
      <c r="X306" t="s">
        <v>3267</v>
      </c>
      <c r="Y306" s="9"/>
      <c r="Z306" s="3">
        <v>1054</v>
      </c>
      <c r="AA306" s="2" t="s">
        <v>4335</v>
      </c>
      <c r="AB306" s="1" t="s">
        <v>1575</v>
      </c>
      <c r="AC306" s="1" t="s">
        <v>1453</v>
      </c>
      <c r="AD306" s="1">
        <v>5</v>
      </c>
      <c r="AE306" s="1" t="s">
        <v>417</v>
      </c>
      <c r="AF306" s="1" t="s">
        <v>416</v>
      </c>
      <c r="AG306" s="1" t="s">
        <v>349</v>
      </c>
      <c r="AH306" s="1" t="s">
        <v>1511</v>
      </c>
      <c r="AI306" s="1" t="s">
        <v>4388</v>
      </c>
      <c r="AJ306" s="1"/>
      <c r="AK306" s="1" t="s">
        <v>4389</v>
      </c>
      <c r="AL306" s="1" t="s">
        <v>4147</v>
      </c>
      <c r="AM306" s="1" t="s">
        <v>4390</v>
      </c>
      <c r="AN306" s="1"/>
      <c r="AO306" s="1">
        <v>1</v>
      </c>
      <c r="AP306" s="1">
        <v>3</v>
      </c>
      <c r="AQ306" s="1" t="s">
        <v>4391</v>
      </c>
    </row>
    <row r="307" spans="1:43" x14ac:dyDescent="0.15">
      <c r="A307" t="str">
        <f t="shared" si="101"/>
        <v>|AER|緑|呪文||神話レア|《[[リシュカーの巧技]]》|</v>
      </c>
      <c r="B307" t="s">
        <v>3211</v>
      </c>
      <c r="C307" t="str">
        <f t="shared" si="102"/>
        <v>AER</v>
      </c>
      <c r="D307">
        <f>IF(AA307="","",VLOOKUP(C307,tnpl!$Z$1:$AA$11,2,TRUE))</f>
        <v>7</v>
      </c>
      <c r="E307" t="s">
        <v>3211</v>
      </c>
      <c r="F307" t="str">
        <f t="shared" si="103"/>
        <v>緑</v>
      </c>
      <c r="G307">
        <f>IF(AB307="","",VLOOKUP(F307,tnpl!$X$1:$Y$16,2,TRUE))</f>
        <v>5</v>
      </c>
      <c r="H307" t="s">
        <v>3211</v>
      </c>
      <c r="I307" t="str">
        <f t="shared" si="104"/>
        <v>呪文</v>
      </c>
      <c r="J307" t="s">
        <v>3211</v>
      </c>
      <c r="K307">
        <f t="shared" si="105"/>
        <v>0</v>
      </c>
      <c r="L307">
        <f t="shared" si="106"/>
        <v>0</v>
      </c>
      <c r="M307" t="str">
        <f t="shared" si="107"/>
        <v/>
      </c>
      <c r="N307" t="s">
        <v>3267</v>
      </c>
      <c r="O307" t="str">
        <f t="shared" si="108"/>
        <v>神話レア</v>
      </c>
      <c r="R307" t="s">
        <v>3267</v>
      </c>
      <c r="S307" t="s">
        <v>4854</v>
      </c>
      <c r="T307" t="str">
        <f t="shared" si="109"/>
        <v>リシュカーの巧技</v>
      </c>
      <c r="W307" t="s">
        <v>4855</v>
      </c>
      <c r="X307" t="s">
        <v>3267</v>
      </c>
      <c r="Y307" s="9"/>
      <c r="Z307" s="3">
        <v>1063</v>
      </c>
      <c r="AA307" s="2" t="s">
        <v>4335</v>
      </c>
      <c r="AB307" s="1" t="s">
        <v>1540</v>
      </c>
      <c r="AC307" s="1" t="s">
        <v>1453</v>
      </c>
      <c r="AD307" s="1">
        <v>5</v>
      </c>
      <c r="AE307" s="1" t="s">
        <v>399</v>
      </c>
      <c r="AF307" s="1" t="s">
        <v>398</v>
      </c>
      <c r="AG307" s="1" t="s">
        <v>1475</v>
      </c>
      <c r="AH307" s="1"/>
      <c r="AI307" s="1"/>
      <c r="AJ307" s="1"/>
      <c r="AK307" s="1" t="s">
        <v>4408</v>
      </c>
      <c r="AL307" s="1"/>
      <c r="AM307" s="1"/>
      <c r="AN307" s="1"/>
      <c r="AO307" s="1"/>
      <c r="AP307" s="1"/>
      <c r="AQ307" s="1" t="s">
        <v>4408</v>
      </c>
    </row>
    <row r="308" spans="1:43" x14ac:dyDescent="0.15">
      <c r="A308" t="str">
        <f t="shared" si="101"/>
        <v>|KLDM|無色|サポート||Masterpiece|《[[勇者の兜]]》|</v>
      </c>
      <c r="B308" t="s">
        <v>3211</v>
      </c>
      <c r="C308" t="str">
        <f t="shared" si="102"/>
        <v>KLDM</v>
      </c>
      <c r="D308">
        <f>IF(AA308="","",VLOOKUP(C308,tnpl!$Z$1:$AA$11,2,TRUE))</f>
        <v>9</v>
      </c>
      <c r="E308" t="s">
        <v>3211</v>
      </c>
      <c r="F308" t="str">
        <f t="shared" si="103"/>
        <v>無色</v>
      </c>
      <c r="G308">
        <f>IF(AB308="","",VLOOKUP(F308,tnpl!$X$1:$Y$16,2,TRUE))</f>
        <v>16</v>
      </c>
      <c r="H308" t="s">
        <v>3211</v>
      </c>
      <c r="I308" t="str">
        <f t="shared" si="104"/>
        <v>サポート</v>
      </c>
      <c r="J308" t="s">
        <v>3211</v>
      </c>
      <c r="K308">
        <f t="shared" si="105"/>
        <v>0</v>
      </c>
      <c r="L308">
        <f t="shared" si="106"/>
        <v>0</v>
      </c>
      <c r="M308" t="str">
        <f t="shared" si="107"/>
        <v/>
      </c>
      <c r="N308" t="s">
        <v>3267</v>
      </c>
      <c r="O308" t="str">
        <f t="shared" si="108"/>
        <v>Masterpiece</v>
      </c>
      <c r="R308" t="s">
        <v>3267</v>
      </c>
      <c r="S308" t="s">
        <v>4854</v>
      </c>
      <c r="T308" t="str">
        <f t="shared" si="109"/>
        <v>勇者の兜</v>
      </c>
      <c r="W308" t="s">
        <v>4855</v>
      </c>
      <c r="X308" t="s">
        <v>3267</v>
      </c>
      <c r="Y308" s="9"/>
      <c r="Z308" s="3">
        <v>1088</v>
      </c>
      <c r="AA308" s="2" t="s">
        <v>4443</v>
      </c>
      <c r="AB308" s="1" t="s">
        <v>301</v>
      </c>
      <c r="AC308" s="1" t="s">
        <v>3203</v>
      </c>
      <c r="AD308" s="1">
        <v>5</v>
      </c>
      <c r="AE308" s="1" t="s">
        <v>343</v>
      </c>
      <c r="AF308" s="1" t="s">
        <v>342</v>
      </c>
      <c r="AG308" s="1" t="s">
        <v>297</v>
      </c>
      <c r="AH308" s="1"/>
      <c r="AI308" s="1"/>
      <c r="AJ308" s="1"/>
      <c r="AK308" s="1" t="s">
        <v>341</v>
      </c>
      <c r="AL308" s="1" t="s">
        <v>340</v>
      </c>
      <c r="AM308" s="1"/>
      <c r="AN308" s="1">
        <v>2</v>
      </c>
      <c r="AO308" s="1"/>
      <c r="AP308" s="1"/>
      <c r="AQ308" s="1" t="s">
        <v>339</v>
      </c>
    </row>
    <row r="309" spans="1:43" x14ac:dyDescent="0.15">
      <c r="A309" t="str">
        <f t="shared" si="101"/>
        <v>|KLDM|無色|サポート||Masterpiece|《[[稲妻のすね当て]]》|</v>
      </c>
      <c r="B309" t="s">
        <v>3211</v>
      </c>
      <c r="C309" t="str">
        <f t="shared" si="102"/>
        <v>KLDM</v>
      </c>
      <c r="D309">
        <f>IF(AA309="","",VLOOKUP(C309,tnpl!$Z$1:$AA$11,2,TRUE))</f>
        <v>9</v>
      </c>
      <c r="E309" t="s">
        <v>3211</v>
      </c>
      <c r="F309" t="str">
        <f t="shared" si="103"/>
        <v>無色</v>
      </c>
      <c r="G309">
        <f>IF(AB309="","",VLOOKUP(F309,tnpl!$X$1:$Y$16,2,TRUE))</f>
        <v>16</v>
      </c>
      <c r="H309" t="s">
        <v>3211</v>
      </c>
      <c r="I309" t="str">
        <f t="shared" si="104"/>
        <v>サポート</v>
      </c>
      <c r="J309" t="s">
        <v>3211</v>
      </c>
      <c r="K309">
        <f t="shared" si="105"/>
        <v>0</v>
      </c>
      <c r="L309">
        <f t="shared" si="106"/>
        <v>0</v>
      </c>
      <c r="M309" t="str">
        <f t="shared" si="107"/>
        <v/>
      </c>
      <c r="N309" t="s">
        <v>3267</v>
      </c>
      <c r="O309" t="str">
        <f t="shared" si="108"/>
        <v>Masterpiece</v>
      </c>
      <c r="R309" t="s">
        <v>3267</v>
      </c>
      <c r="S309" t="s">
        <v>4854</v>
      </c>
      <c r="T309" t="str">
        <f t="shared" si="109"/>
        <v>稲妻のすね当て</v>
      </c>
      <c r="W309" t="s">
        <v>4855</v>
      </c>
      <c r="X309" t="s">
        <v>3267</v>
      </c>
      <c r="Y309" s="9"/>
      <c r="Z309" s="3">
        <v>1092</v>
      </c>
      <c r="AA309" s="2" t="s">
        <v>4443</v>
      </c>
      <c r="AB309" s="1" t="s">
        <v>301</v>
      </c>
      <c r="AC309" s="1" t="s">
        <v>3203</v>
      </c>
      <c r="AD309" s="1">
        <v>5</v>
      </c>
      <c r="AE309" s="1" t="s">
        <v>327</v>
      </c>
      <c r="AF309" s="1" t="s">
        <v>326</v>
      </c>
      <c r="AG309" s="1" t="s">
        <v>297</v>
      </c>
      <c r="AH309" s="1"/>
      <c r="AI309" s="1"/>
      <c r="AJ309" s="1"/>
      <c r="AK309" s="1" t="s">
        <v>325</v>
      </c>
      <c r="AL309" s="1" t="s">
        <v>324</v>
      </c>
      <c r="AM309" s="1"/>
      <c r="AN309" s="1">
        <v>2</v>
      </c>
      <c r="AO309" s="1"/>
      <c r="AP309" s="1"/>
      <c r="AQ309" s="1" t="s">
        <v>323</v>
      </c>
    </row>
    <row r="310" spans="1:43" x14ac:dyDescent="0.15">
      <c r="Z310" s="9"/>
      <c r="AA310" s="9"/>
      <c r="AB310" s="9"/>
      <c r="AC310" s="9"/>
      <c r="AD310" s="9"/>
      <c r="AE310" s="9"/>
      <c r="AF310" s="9"/>
      <c r="AG310" s="9"/>
      <c r="AH310" s="9"/>
      <c r="AI310" s="9"/>
      <c r="AJ310" s="9"/>
      <c r="AK310" s="9"/>
      <c r="AL310" s="9"/>
      <c r="AM310" s="9"/>
      <c r="AN310" s="9"/>
      <c r="AO310" s="9"/>
      <c r="AP310" s="9"/>
      <c r="AQ310" s="9"/>
    </row>
    <row r="311" spans="1:43" x14ac:dyDescent="0.15">
      <c r="A311" t="str">
        <f t="shared" ref="A311" si="110">B311&amp;C311&amp;E311&amp;F311&amp;H311&amp;I311&amp;J311&amp;M311&amp;N311&amp;O311&amp;P311&amp;Q311&amp;R311&amp;S311&amp;T311&amp;U311&amp;V311&amp;W311&amp;X311&amp;Y311</f>
        <v>**アモンケットブロック</v>
      </c>
      <c r="B311" t="s">
        <v>4865</v>
      </c>
      <c r="Y311" s="11"/>
    </row>
    <row r="312" spans="1:43" x14ac:dyDescent="0.15">
      <c r="A312" t="str">
        <f>B312&amp;C312&amp;E312&amp;F312&amp;H312&amp;I312&amp;J312&amp;M312&amp;N312&amp;O312&amp;P312&amp;Q312&amp;R312&amp;S312&amp;T312&amp;U312&amp;V312&amp;W312&amp;X312&amp;Y312</f>
        <v>|LEFT:50|LEFT:50|LEFT:120|LEFT:50|LEFT:120|LEFT:450|c</v>
      </c>
      <c r="B312" t="s">
        <v>3211</v>
      </c>
      <c r="C312" t="s">
        <v>3204</v>
      </c>
      <c r="E312" t="s">
        <v>3211</v>
      </c>
      <c r="F312" t="s">
        <v>3204</v>
      </c>
      <c r="H312" t="s">
        <v>3211</v>
      </c>
      <c r="I312" t="s">
        <v>5157</v>
      </c>
      <c r="J312" t="s">
        <v>3211</v>
      </c>
      <c r="M312" t="s">
        <v>3204</v>
      </c>
      <c r="N312" t="s">
        <v>3267</v>
      </c>
      <c r="O312" t="s">
        <v>5157</v>
      </c>
      <c r="R312" t="s">
        <v>3267</v>
      </c>
      <c r="T312" t="s">
        <v>5189</v>
      </c>
      <c r="X312" t="s">
        <v>3267</v>
      </c>
      <c r="Y312" t="s">
        <v>3206</v>
      </c>
    </row>
    <row r="313" spans="1:43" x14ac:dyDescent="0.15">
      <c r="A313" t="str">
        <f>B313&amp;C313&amp;E313&amp;F313&amp;H313&amp;I313&amp;J313&amp;M313&amp;N313&amp;O313&amp;P313&amp;Q313&amp;R313&amp;S313&amp;T313&amp;U313&amp;V313&amp;W313&amp;X313&amp;Y313</f>
        <v>|セット|色|カード種|P/T|レアリティ|カード名|</v>
      </c>
      <c r="B313" t="s">
        <v>3211</v>
      </c>
      <c r="C313" t="s">
        <v>3212</v>
      </c>
      <c r="E313" t="s">
        <v>3211</v>
      </c>
      <c r="F313" t="s">
        <v>3181</v>
      </c>
      <c r="H313" t="s">
        <v>3211</v>
      </c>
      <c r="I313" t="s">
        <v>4902</v>
      </c>
      <c r="J313" t="s">
        <v>3211</v>
      </c>
      <c r="K313" t="s">
        <v>3168</v>
      </c>
      <c r="L313" t="s">
        <v>3167</v>
      </c>
      <c r="M313" t="str">
        <f>K313&amp;"/"&amp;L313</f>
        <v>P/T</v>
      </c>
      <c r="N313" t="s">
        <v>3267</v>
      </c>
      <c r="O313" t="s">
        <v>5187</v>
      </c>
      <c r="R313" t="s">
        <v>3267</v>
      </c>
      <c r="T313" t="s">
        <v>3208</v>
      </c>
      <c r="X313" t="s">
        <v>3267</v>
      </c>
      <c r="Z313" s="18"/>
      <c r="AA313" s="18"/>
      <c r="AB313" s="18"/>
      <c r="AC313" s="18"/>
      <c r="AD313" s="18"/>
      <c r="AE313" s="18"/>
      <c r="AF313" s="18"/>
      <c r="AG313" s="18"/>
      <c r="AH313" s="18"/>
      <c r="AI313" s="18"/>
      <c r="AJ313" s="18"/>
      <c r="AK313" s="18"/>
      <c r="AL313" s="18"/>
      <c r="AM313" s="18"/>
      <c r="AN313" s="18"/>
      <c r="AO313" s="18"/>
      <c r="AP313" s="18"/>
      <c r="AQ313" s="18"/>
    </row>
    <row r="314" spans="1:43" x14ac:dyDescent="0.15">
      <c r="A314" t="str">
        <f t="shared" si="101"/>
        <v>|AKH|白|クリーチャー|2/2|コモン|《[[束縛のミイラ]]》|</v>
      </c>
      <c r="B314" t="s">
        <v>3211</v>
      </c>
      <c r="C314" t="str">
        <f t="shared" si="102"/>
        <v>AKH</v>
      </c>
      <c r="D314">
        <f>IF(AA314="","",VLOOKUP(C314,tnpl!$Z$1:$AA$11,2,TRUE))</f>
        <v>10</v>
      </c>
      <c r="E314" t="s">
        <v>3211</v>
      </c>
      <c r="F314" t="str">
        <f t="shared" si="103"/>
        <v>白</v>
      </c>
      <c r="G314">
        <f>IF(AB314="","",VLOOKUP(F314,tnpl!$X$1:$Y$16,2,TRUE))</f>
        <v>1</v>
      </c>
      <c r="H314" t="s">
        <v>3211</v>
      </c>
      <c r="I314" t="str">
        <f t="shared" si="104"/>
        <v>クリーチャー</v>
      </c>
      <c r="J314" t="s">
        <v>3211</v>
      </c>
      <c r="K314">
        <f t="shared" si="105"/>
        <v>2</v>
      </c>
      <c r="L314">
        <f t="shared" si="106"/>
        <v>2</v>
      </c>
      <c r="M314" t="str">
        <f t="shared" si="107"/>
        <v>2/2</v>
      </c>
      <c r="N314" t="s">
        <v>3267</v>
      </c>
      <c r="O314" t="str">
        <f t="shared" si="108"/>
        <v>コモン</v>
      </c>
      <c r="R314" t="s">
        <v>3267</v>
      </c>
      <c r="S314" t="s">
        <v>4854</v>
      </c>
      <c r="T314" t="str">
        <f t="shared" si="109"/>
        <v>束縛のミイラ</v>
      </c>
      <c r="W314" t="s">
        <v>4855</v>
      </c>
      <c r="X314" t="s">
        <v>3267</v>
      </c>
      <c r="Y314" s="9"/>
      <c r="Z314" s="3">
        <v>1103</v>
      </c>
      <c r="AA314" s="2" t="s">
        <v>4450</v>
      </c>
      <c r="AB314" s="1" t="s">
        <v>1653</v>
      </c>
      <c r="AC314" s="1" t="s">
        <v>1771</v>
      </c>
      <c r="AD314" s="1">
        <v>5</v>
      </c>
      <c r="AE314" s="1" t="s">
        <v>293</v>
      </c>
      <c r="AF314" s="1" t="s">
        <v>292</v>
      </c>
      <c r="AG314" s="1" t="s">
        <v>349</v>
      </c>
      <c r="AH314" s="1" t="s">
        <v>1506</v>
      </c>
      <c r="AI314" s="1"/>
      <c r="AJ314" s="1"/>
      <c r="AK314" s="1" t="s">
        <v>4454</v>
      </c>
      <c r="AL314" s="1"/>
      <c r="AM314" s="1"/>
      <c r="AN314" s="1"/>
      <c r="AO314" s="1">
        <v>2</v>
      </c>
      <c r="AP314" s="1">
        <v>2</v>
      </c>
      <c r="AQ314" s="1" t="s">
        <v>4454</v>
      </c>
    </row>
    <row r="315" spans="1:43" x14ac:dyDescent="0.15">
      <c r="A315" t="str">
        <f t="shared" si="101"/>
        <v>|AKH|白|呪文||コモン|《[[俗物の放棄]]》|</v>
      </c>
      <c r="B315" t="s">
        <v>3211</v>
      </c>
      <c r="C315" t="str">
        <f t="shared" si="102"/>
        <v>AKH</v>
      </c>
      <c r="D315">
        <f>IF(AA315="","",VLOOKUP(C315,tnpl!$Z$1:$AA$11,2,TRUE))</f>
        <v>10</v>
      </c>
      <c r="E315" t="s">
        <v>3211</v>
      </c>
      <c r="F315" t="str">
        <f t="shared" si="103"/>
        <v>白</v>
      </c>
      <c r="G315">
        <f>IF(AB315="","",VLOOKUP(F315,tnpl!$X$1:$Y$16,2,TRUE))</f>
        <v>1</v>
      </c>
      <c r="H315" t="s">
        <v>3211</v>
      </c>
      <c r="I315" t="str">
        <f t="shared" si="104"/>
        <v>呪文</v>
      </c>
      <c r="J315" t="s">
        <v>3211</v>
      </c>
      <c r="K315">
        <f t="shared" si="105"/>
        <v>0</v>
      </c>
      <c r="L315">
        <f t="shared" si="106"/>
        <v>0</v>
      </c>
      <c r="M315" t="str">
        <f t="shared" si="107"/>
        <v/>
      </c>
      <c r="N315" t="s">
        <v>3267</v>
      </c>
      <c r="O315" t="str">
        <f t="shared" si="108"/>
        <v>コモン</v>
      </c>
      <c r="R315" t="s">
        <v>3267</v>
      </c>
      <c r="S315" t="s">
        <v>4854</v>
      </c>
      <c r="T315" t="str">
        <f t="shared" si="109"/>
        <v>俗物の放棄</v>
      </c>
      <c r="W315" t="s">
        <v>4855</v>
      </c>
      <c r="X315" t="s">
        <v>3267</v>
      </c>
      <c r="Y315" s="9"/>
      <c r="Z315" s="3">
        <v>1112</v>
      </c>
      <c r="AA315" s="2" t="s">
        <v>4450</v>
      </c>
      <c r="AB315" s="1" t="s">
        <v>1653</v>
      </c>
      <c r="AC315" s="1" t="s">
        <v>1771</v>
      </c>
      <c r="AD315" s="1">
        <v>5</v>
      </c>
      <c r="AE315" s="1" t="s">
        <v>275</v>
      </c>
      <c r="AF315" s="1" t="s">
        <v>274</v>
      </c>
      <c r="AG315" s="1" t="s">
        <v>1475</v>
      </c>
      <c r="AH315" s="1"/>
      <c r="AI315" s="1"/>
      <c r="AJ315" s="1"/>
      <c r="AK315" s="1" t="s">
        <v>4467</v>
      </c>
      <c r="AL315" s="1" t="s">
        <v>4463</v>
      </c>
      <c r="AM315" s="1"/>
      <c r="AN315" s="1"/>
      <c r="AO315" s="1"/>
      <c r="AP315" s="1"/>
      <c r="AQ315" s="1" t="s">
        <v>4468</v>
      </c>
    </row>
    <row r="316" spans="1:43" x14ac:dyDescent="0.15">
      <c r="A316" t="str">
        <f t="shared" si="101"/>
        <v>|AKH|青|クリーチャー|3/4|アンコモン|《[[迷宮の守護者]]》|</v>
      </c>
      <c r="B316" t="s">
        <v>3211</v>
      </c>
      <c r="C316" t="str">
        <f t="shared" si="102"/>
        <v>AKH</v>
      </c>
      <c r="D316">
        <f>IF(AA316="","",VLOOKUP(C316,tnpl!$Z$1:$AA$11,2,TRUE))</f>
        <v>10</v>
      </c>
      <c r="E316" t="s">
        <v>3211</v>
      </c>
      <c r="F316" t="str">
        <f t="shared" si="103"/>
        <v>青</v>
      </c>
      <c r="G316">
        <f>IF(AB316="","",VLOOKUP(F316,tnpl!$X$1:$Y$16,2,TRUE))</f>
        <v>2</v>
      </c>
      <c r="H316" t="s">
        <v>3211</v>
      </c>
      <c r="I316" t="str">
        <f t="shared" si="104"/>
        <v>クリーチャー</v>
      </c>
      <c r="J316" t="s">
        <v>3211</v>
      </c>
      <c r="K316">
        <f t="shared" si="105"/>
        <v>3</v>
      </c>
      <c r="L316">
        <f t="shared" si="106"/>
        <v>4</v>
      </c>
      <c r="M316" t="str">
        <f t="shared" si="107"/>
        <v>3/4</v>
      </c>
      <c r="N316" t="s">
        <v>3267</v>
      </c>
      <c r="O316" t="str">
        <f t="shared" si="108"/>
        <v>アンコモン</v>
      </c>
      <c r="R316" t="s">
        <v>3267</v>
      </c>
      <c r="S316" t="s">
        <v>4854</v>
      </c>
      <c r="T316" t="str">
        <f t="shared" si="109"/>
        <v>迷宮の守護者</v>
      </c>
      <c r="W316" t="s">
        <v>4855</v>
      </c>
      <c r="X316" t="s">
        <v>3267</v>
      </c>
      <c r="Y316" s="9"/>
      <c r="Z316" s="3">
        <v>1140</v>
      </c>
      <c r="AA316" s="2" t="s">
        <v>4450</v>
      </c>
      <c r="AB316" s="1" t="s">
        <v>1631</v>
      </c>
      <c r="AC316" s="1" t="s">
        <v>1473</v>
      </c>
      <c r="AD316" s="1">
        <v>5</v>
      </c>
      <c r="AE316" s="1" t="s">
        <v>221</v>
      </c>
      <c r="AF316" s="1" t="s">
        <v>220</v>
      </c>
      <c r="AG316" s="1" t="s">
        <v>349</v>
      </c>
      <c r="AH316" s="1" t="s">
        <v>3027</v>
      </c>
      <c r="AI316" s="1" t="s">
        <v>1515</v>
      </c>
      <c r="AJ316" s="1"/>
      <c r="AK316" s="1" t="s">
        <v>4524</v>
      </c>
      <c r="AL316" s="1" t="s">
        <v>4452</v>
      </c>
      <c r="AM316" s="1"/>
      <c r="AN316" s="1"/>
      <c r="AO316" s="1">
        <v>3</v>
      </c>
      <c r="AP316" s="1">
        <v>4</v>
      </c>
      <c r="AQ316" s="1" t="s">
        <v>4525</v>
      </c>
    </row>
    <row r="317" spans="1:43" x14ac:dyDescent="0.15">
      <c r="A317" t="str">
        <f t="shared" si="101"/>
        <v>|AKH|青|サポート||レア|《[[新たな視点]]》|</v>
      </c>
      <c r="B317" t="s">
        <v>3211</v>
      </c>
      <c r="C317" t="str">
        <f t="shared" si="102"/>
        <v>AKH</v>
      </c>
      <c r="D317">
        <f>IF(AA317="","",VLOOKUP(C317,tnpl!$Z$1:$AA$11,2,TRUE))</f>
        <v>10</v>
      </c>
      <c r="E317" t="s">
        <v>3211</v>
      </c>
      <c r="F317" t="str">
        <f t="shared" si="103"/>
        <v>青</v>
      </c>
      <c r="G317">
        <f>IF(AB317="","",VLOOKUP(F317,tnpl!$X$1:$Y$16,2,TRUE))</f>
        <v>2</v>
      </c>
      <c r="H317" t="s">
        <v>3211</v>
      </c>
      <c r="I317" t="str">
        <f t="shared" si="104"/>
        <v>サポート</v>
      </c>
      <c r="J317" t="s">
        <v>3211</v>
      </c>
      <c r="K317">
        <f t="shared" si="105"/>
        <v>0</v>
      </c>
      <c r="L317">
        <f t="shared" si="106"/>
        <v>0</v>
      </c>
      <c r="M317" t="str">
        <f t="shared" si="107"/>
        <v/>
      </c>
      <c r="N317" t="s">
        <v>3267</v>
      </c>
      <c r="O317" t="str">
        <f t="shared" si="108"/>
        <v>レア</v>
      </c>
      <c r="R317" t="s">
        <v>3267</v>
      </c>
      <c r="S317" t="s">
        <v>4854</v>
      </c>
      <c r="T317" t="str">
        <f t="shared" si="109"/>
        <v>新たな視点</v>
      </c>
      <c r="W317" t="s">
        <v>4855</v>
      </c>
      <c r="X317" t="s">
        <v>3267</v>
      </c>
      <c r="Y317" s="9"/>
      <c r="Z317" s="3">
        <v>1146</v>
      </c>
      <c r="AA317" s="2" t="s">
        <v>4450</v>
      </c>
      <c r="AB317" s="1" t="s">
        <v>1631</v>
      </c>
      <c r="AC317" s="1" t="s">
        <v>1463</v>
      </c>
      <c r="AD317" s="1">
        <v>5</v>
      </c>
      <c r="AE317" s="1" t="s">
        <v>209</v>
      </c>
      <c r="AF317" s="1" t="s">
        <v>208</v>
      </c>
      <c r="AG317" s="1" t="s">
        <v>297</v>
      </c>
      <c r="AH317" s="1"/>
      <c r="AI317" s="1"/>
      <c r="AJ317" s="1"/>
      <c r="AK317" s="1" t="s">
        <v>4536</v>
      </c>
      <c r="AL317" s="1" t="s">
        <v>4537</v>
      </c>
      <c r="AM317" s="1"/>
      <c r="AN317" s="1">
        <v>3</v>
      </c>
      <c r="AO317" s="1"/>
      <c r="AP317" s="1"/>
      <c r="AQ317" s="1" t="s">
        <v>4538</v>
      </c>
    </row>
    <row r="318" spans="1:43" x14ac:dyDescent="0.15">
      <c r="A318" t="str">
        <f t="shared" si="101"/>
        <v>|AKH|黒|クリーチャー|4/5|コモン|《[[魂刺し]]》|</v>
      </c>
      <c r="B318" t="s">
        <v>3211</v>
      </c>
      <c r="C318" t="str">
        <f t="shared" si="102"/>
        <v>AKH</v>
      </c>
      <c r="D318">
        <f>IF(AA318="","",VLOOKUP(C318,tnpl!$Z$1:$AA$11,2,TRUE))</f>
        <v>10</v>
      </c>
      <c r="E318" t="s">
        <v>3211</v>
      </c>
      <c r="F318" t="str">
        <f t="shared" si="103"/>
        <v>黒</v>
      </c>
      <c r="G318">
        <f>IF(AB318="","",VLOOKUP(F318,tnpl!$X$1:$Y$16,2,TRUE))</f>
        <v>3</v>
      </c>
      <c r="H318" t="s">
        <v>3211</v>
      </c>
      <c r="I318" t="str">
        <f t="shared" si="104"/>
        <v>クリーチャー</v>
      </c>
      <c r="J318" t="s">
        <v>3211</v>
      </c>
      <c r="K318">
        <f t="shared" si="105"/>
        <v>4</v>
      </c>
      <c r="L318">
        <f t="shared" si="106"/>
        <v>5</v>
      </c>
      <c r="M318" t="str">
        <f t="shared" si="107"/>
        <v>4/5</v>
      </c>
      <c r="N318" t="s">
        <v>3267</v>
      </c>
      <c r="O318" t="str">
        <f t="shared" si="108"/>
        <v>コモン</v>
      </c>
      <c r="R318" t="s">
        <v>3267</v>
      </c>
      <c r="S318" t="s">
        <v>4854</v>
      </c>
      <c r="T318" t="str">
        <f t="shared" si="109"/>
        <v>魂刺し</v>
      </c>
      <c r="W318" t="s">
        <v>4855</v>
      </c>
      <c r="X318" t="s">
        <v>3267</v>
      </c>
      <c r="Y318" s="9"/>
      <c r="Z318" s="3">
        <v>1156</v>
      </c>
      <c r="AA318" s="2" t="s">
        <v>4450</v>
      </c>
      <c r="AB318" s="1" t="s">
        <v>1606</v>
      </c>
      <c r="AC318" s="1" t="s">
        <v>1771</v>
      </c>
      <c r="AD318" s="1">
        <v>5</v>
      </c>
      <c r="AE318" s="1" t="s">
        <v>189</v>
      </c>
      <c r="AF318" s="1" t="s">
        <v>188</v>
      </c>
      <c r="AG318" s="1" t="s">
        <v>349</v>
      </c>
      <c r="AH318" s="1" t="s">
        <v>4559</v>
      </c>
      <c r="AI318" s="1" t="s">
        <v>2828</v>
      </c>
      <c r="AJ318" s="1"/>
      <c r="AK318" s="1" t="s">
        <v>4560</v>
      </c>
      <c r="AL318" s="1"/>
      <c r="AM318" s="1"/>
      <c r="AN318" s="1"/>
      <c r="AO318" s="1">
        <v>4</v>
      </c>
      <c r="AP318" s="1">
        <v>5</v>
      </c>
      <c r="AQ318" s="1" t="s">
        <v>4560</v>
      </c>
    </row>
    <row r="319" spans="1:43" x14ac:dyDescent="0.15">
      <c r="A319" t="str">
        <f t="shared" si="101"/>
        <v>|AKH|黒|呪文||コモン|《[[超常的耐久力]]》|</v>
      </c>
      <c r="B319" t="s">
        <v>3211</v>
      </c>
      <c r="C319" t="str">
        <f t="shared" si="102"/>
        <v>AKH</v>
      </c>
      <c r="D319">
        <f>IF(AA319="","",VLOOKUP(C319,tnpl!$Z$1:$AA$11,2,TRUE))</f>
        <v>10</v>
      </c>
      <c r="E319" t="s">
        <v>3211</v>
      </c>
      <c r="F319" t="str">
        <f t="shared" si="103"/>
        <v>黒</v>
      </c>
      <c r="G319">
        <f>IF(AB319="","",VLOOKUP(F319,tnpl!$X$1:$Y$16,2,TRUE))</f>
        <v>3</v>
      </c>
      <c r="H319" t="s">
        <v>3211</v>
      </c>
      <c r="I319" t="str">
        <f t="shared" si="104"/>
        <v>呪文</v>
      </c>
      <c r="J319" t="s">
        <v>3211</v>
      </c>
      <c r="K319">
        <f t="shared" si="105"/>
        <v>0</v>
      </c>
      <c r="L319">
        <f t="shared" si="106"/>
        <v>0</v>
      </c>
      <c r="M319" t="str">
        <f t="shared" si="107"/>
        <v/>
      </c>
      <c r="N319" t="s">
        <v>3267</v>
      </c>
      <c r="O319" t="str">
        <f t="shared" si="108"/>
        <v>コモン</v>
      </c>
      <c r="R319" t="s">
        <v>3267</v>
      </c>
      <c r="S319" t="s">
        <v>4854</v>
      </c>
      <c r="T319" t="str">
        <f t="shared" si="109"/>
        <v>超常的耐久力</v>
      </c>
      <c r="W319" t="s">
        <v>4855</v>
      </c>
      <c r="X319" t="s">
        <v>3267</v>
      </c>
      <c r="Y319" s="9"/>
      <c r="Z319" s="3">
        <v>1159</v>
      </c>
      <c r="AA319" s="2" t="s">
        <v>4450</v>
      </c>
      <c r="AB319" s="1" t="s">
        <v>1606</v>
      </c>
      <c r="AC319" s="1" t="s">
        <v>1771</v>
      </c>
      <c r="AD319" s="1">
        <v>5</v>
      </c>
      <c r="AE319" s="1" t="s">
        <v>183</v>
      </c>
      <c r="AF319" s="1" t="s">
        <v>182</v>
      </c>
      <c r="AG319" s="1" t="s">
        <v>1475</v>
      </c>
      <c r="AH319" s="1"/>
      <c r="AI319" s="1"/>
      <c r="AJ319" s="1"/>
      <c r="AK319" s="1" t="s">
        <v>4562</v>
      </c>
      <c r="AL319" s="1"/>
      <c r="AM319" s="1"/>
      <c r="AN319" s="1"/>
      <c r="AO319" s="1"/>
      <c r="AP319" s="1"/>
      <c r="AQ319" s="1" t="s">
        <v>4562</v>
      </c>
    </row>
    <row r="320" spans="1:43" x14ac:dyDescent="0.15">
      <c r="A320" t="str">
        <f t="shared" si="101"/>
        <v>|AKH|黒|サポート||アンコモン|《[[信者の確信]]》|</v>
      </c>
      <c r="B320" t="s">
        <v>3211</v>
      </c>
      <c r="C320" t="str">
        <f t="shared" si="102"/>
        <v>AKH</v>
      </c>
      <c r="D320">
        <f>IF(AA320="","",VLOOKUP(C320,tnpl!$Z$1:$AA$11,2,TRUE))</f>
        <v>10</v>
      </c>
      <c r="E320" t="s">
        <v>3211</v>
      </c>
      <c r="F320" t="str">
        <f t="shared" si="103"/>
        <v>黒</v>
      </c>
      <c r="G320">
        <f>IF(AB320="","",VLOOKUP(F320,tnpl!$X$1:$Y$16,2,TRUE))</f>
        <v>3</v>
      </c>
      <c r="H320" t="s">
        <v>3211</v>
      </c>
      <c r="I320" t="str">
        <f t="shared" si="104"/>
        <v>サポート</v>
      </c>
      <c r="J320" t="s">
        <v>3211</v>
      </c>
      <c r="K320">
        <f t="shared" si="105"/>
        <v>0</v>
      </c>
      <c r="L320">
        <f t="shared" si="106"/>
        <v>0</v>
      </c>
      <c r="M320" t="str">
        <f t="shared" si="107"/>
        <v/>
      </c>
      <c r="N320" t="s">
        <v>3267</v>
      </c>
      <c r="O320" t="str">
        <f t="shared" si="108"/>
        <v>アンコモン</v>
      </c>
      <c r="R320" t="s">
        <v>3267</v>
      </c>
      <c r="S320" t="s">
        <v>4854</v>
      </c>
      <c r="T320" t="str">
        <f t="shared" si="109"/>
        <v>信者の確信</v>
      </c>
      <c r="W320" t="s">
        <v>4855</v>
      </c>
      <c r="X320" t="s">
        <v>3267</v>
      </c>
      <c r="Y320" s="9"/>
      <c r="Z320" s="3">
        <v>1168</v>
      </c>
      <c r="AA320" s="2" t="s">
        <v>4450</v>
      </c>
      <c r="AB320" s="1" t="s">
        <v>1606</v>
      </c>
      <c r="AC320" s="1" t="s">
        <v>1473</v>
      </c>
      <c r="AD320" s="1">
        <v>5</v>
      </c>
      <c r="AE320" s="1" t="s">
        <v>165</v>
      </c>
      <c r="AF320" s="1" t="s">
        <v>164</v>
      </c>
      <c r="AG320" s="1" t="s">
        <v>297</v>
      </c>
      <c r="AH320" s="1"/>
      <c r="AI320" s="1"/>
      <c r="AJ320" s="1"/>
      <c r="AK320" s="1" t="s">
        <v>4580</v>
      </c>
      <c r="AL320" s="1"/>
      <c r="AM320" s="1"/>
      <c r="AN320" s="1">
        <v>3</v>
      </c>
      <c r="AO320" s="1"/>
      <c r="AP320" s="1"/>
      <c r="AQ320" s="1" t="s">
        <v>4580</v>
      </c>
    </row>
    <row r="321" spans="1:43" x14ac:dyDescent="0.15">
      <c r="A321" t="str">
        <f t="shared" si="101"/>
        <v>|AKH|赤|クリーチャー|2/1|コモン|《[[ネフ一門の鉄球戦士]]》|</v>
      </c>
      <c r="B321" t="s">
        <v>3211</v>
      </c>
      <c r="C321" t="str">
        <f t="shared" si="102"/>
        <v>AKH</v>
      </c>
      <c r="D321">
        <f>IF(AA321="","",VLOOKUP(C321,tnpl!$Z$1:$AA$11,2,TRUE))</f>
        <v>10</v>
      </c>
      <c r="E321" t="s">
        <v>3211</v>
      </c>
      <c r="F321" t="str">
        <f t="shared" si="103"/>
        <v>赤</v>
      </c>
      <c r="G321">
        <f>IF(AB321="","",VLOOKUP(F321,tnpl!$X$1:$Y$16,2,TRUE))</f>
        <v>4</v>
      </c>
      <c r="H321" t="s">
        <v>3211</v>
      </c>
      <c r="I321" t="str">
        <f t="shared" si="104"/>
        <v>クリーチャー</v>
      </c>
      <c r="J321" t="s">
        <v>3211</v>
      </c>
      <c r="K321">
        <f t="shared" si="105"/>
        <v>2</v>
      </c>
      <c r="L321">
        <f t="shared" si="106"/>
        <v>1</v>
      </c>
      <c r="M321" t="str">
        <f t="shared" si="107"/>
        <v>2/1</v>
      </c>
      <c r="N321" t="s">
        <v>3267</v>
      </c>
      <c r="O321" t="str">
        <f t="shared" si="108"/>
        <v>コモン</v>
      </c>
      <c r="R321" t="s">
        <v>3267</v>
      </c>
      <c r="S321" t="s">
        <v>4854</v>
      </c>
      <c r="T321" t="str">
        <f t="shared" si="109"/>
        <v>ネフ一門の鉄球戦士</v>
      </c>
      <c r="W321" t="s">
        <v>4855</v>
      </c>
      <c r="X321" t="s">
        <v>3267</v>
      </c>
      <c r="Y321" s="9"/>
      <c r="Z321" s="3">
        <v>1180</v>
      </c>
      <c r="AA321" s="2" t="s">
        <v>4450</v>
      </c>
      <c r="AB321" s="1" t="s">
        <v>1575</v>
      </c>
      <c r="AC321" s="1" t="s">
        <v>1771</v>
      </c>
      <c r="AD321" s="1">
        <v>5</v>
      </c>
      <c r="AE321" s="1" t="s">
        <v>143</v>
      </c>
      <c r="AF321" s="1" t="s">
        <v>142</v>
      </c>
      <c r="AG321" s="1" t="s">
        <v>349</v>
      </c>
      <c r="AH321" s="1" t="s">
        <v>1511</v>
      </c>
      <c r="AI321" s="1" t="s">
        <v>1515</v>
      </c>
      <c r="AJ321" s="1"/>
      <c r="AK321" s="1" t="s">
        <v>1733</v>
      </c>
      <c r="AL321" s="1" t="s">
        <v>4605</v>
      </c>
      <c r="AM321" s="1"/>
      <c r="AN321" s="1"/>
      <c r="AO321" s="1">
        <v>2</v>
      </c>
      <c r="AP321" s="1">
        <v>1</v>
      </c>
      <c r="AQ321" s="1" t="s">
        <v>4606</v>
      </c>
    </row>
    <row r="322" spans="1:43" x14ac:dyDescent="0.15">
      <c r="A322" t="str">
        <f t="shared" si="101"/>
        <v>|AKH|赤|呪文||コモン|《[[暴力的な衝撃]]》|</v>
      </c>
      <c r="B322" t="s">
        <v>3211</v>
      </c>
      <c r="C322" t="str">
        <f t="shared" si="102"/>
        <v>AKH</v>
      </c>
      <c r="D322">
        <f>IF(AA322="","",VLOOKUP(C322,tnpl!$Z$1:$AA$11,2,TRUE))</f>
        <v>10</v>
      </c>
      <c r="E322" t="s">
        <v>3211</v>
      </c>
      <c r="F322" t="str">
        <f t="shared" si="103"/>
        <v>赤</v>
      </c>
      <c r="G322">
        <f>IF(AB322="","",VLOOKUP(F322,tnpl!$X$1:$Y$16,2,TRUE))</f>
        <v>4</v>
      </c>
      <c r="H322" t="s">
        <v>3211</v>
      </c>
      <c r="I322" t="str">
        <f t="shared" si="104"/>
        <v>呪文</v>
      </c>
      <c r="J322" t="s">
        <v>3211</v>
      </c>
      <c r="K322">
        <f t="shared" si="105"/>
        <v>0</v>
      </c>
      <c r="L322">
        <f t="shared" si="106"/>
        <v>0</v>
      </c>
      <c r="M322" t="str">
        <f t="shared" si="107"/>
        <v/>
      </c>
      <c r="N322" t="s">
        <v>3267</v>
      </c>
      <c r="O322" t="str">
        <f t="shared" si="108"/>
        <v>コモン</v>
      </c>
      <c r="R322" t="s">
        <v>3267</v>
      </c>
      <c r="S322" t="s">
        <v>4854</v>
      </c>
      <c r="T322" t="str">
        <f t="shared" si="109"/>
        <v>暴力的な衝撃</v>
      </c>
      <c r="W322" t="s">
        <v>4855</v>
      </c>
      <c r="X322" t="s">
        <v>3267</v>
      </c>
      <c r="Y322" s="9"/>
      <c r="Z322" s="3">
        <v>1186</v>
      </c>
      <c r="AA322" s="2" t="s">
        <v>4450</v>
      </c>
      <c r="AB322" s="1" t="s">
        <v>1575</v>
      </c>
      <c r="AC322" s="1" t="s">
        <v>1771</v>
      </c>
      <c r="AD322" s="1">
        <v>5</v>
      </c>
      <c r="AE322" s="1" t="s">
        <v>131</v>
      </c>
      <c r="AF322" s="1" t="s">
        <v>130</v>
      </c>
      <c r="AG322" s="1" t="s">
        <v>1475</v>
      </c>
      <c r="AH322" s="1"/>
      <c r="AI322" s="1"/>
      <c r="AJ322" s="1"/>
      <c r="AK322" s="1" t="s">
        <v>4612</v>
      </c>
      <c r="AL322" s="1" t="s">
        <v>4484</v>
      </c>
      <c r="AM322" s="1"/>
      <c r="AN322" s="1"/>
      <c r="AO322" s="1"/>
      <c r="AP322" s="1"/>
      <c r="AQ322" s="1" t="s">
        <v>4613</v>
      </c>
    </row>
    <row r="323" spans="1:43" x14ac:dyDescent="0.15">
      <c r="A323" t="str">
        <f t="shared" si="101"/>
        <v>|AKH|赤|サポート||レア|《[[ハゾレトの指名]]》|</v>
      </c>
      <c r="B323" t="s">
        <v>3211</v>
      </c>
      <c r="C323" t="str">
        <f t="shared" si="102"/>
        <v>AKH</v>
      </c>
      <c r="D323">
        <f>IF(AA323="","",VLOOKUP(C323,tnpl!$Z$1:$AA$11,2,TRUE))</f>
        <v>10</v>
      </c>
      <c r="E323" t="s">
        <v>3211</v>
      </c>
      <c r="F323" t="str">
        <f t="shared" si="103"/>
        <v>赤</v>
      </c>
      <c r="G323">
        <f>IF(AB323="","",VLOOKUP(F323,tnpl!$X$1:$Y$16,2,TRUE))</f>
        <v>4</v>
      </c>
      <c r="H323" t="s">
        <v>3211</v>
      </c>
      <c r="I323" t="str">
        <f t="shared" si="104"/>
        <v>サポート</v>
      </c>
      <c r="J323" t="s">
        <v>3211</v>
      </c>
      <c r="K323">
        <f t="shared" si="105"/>
        <v>0</v>
      </c>
      <c r="L323">
        <f t="shared" si="106"/>
        <v>0</v>
      </c>
      <c r="M323" t="str">
        <f t="shared" si="107"/>
        <v/>
      </c>
      <c r="N323" t="s">
        <v>3267</v>
      </c>
      <c r="O323" t="str">
        <f t="shared" si="108"/>
        <v>レア</v>
      </c>
      <c r="R323" t="s">
        <v>3267</v>
      </c>
      <c r="S323" t="s">
        <v>4854</v>
      </c>
      <c r="T323" t="str">
        <f t="shared" si="109"/>
        <v>ハゾレトの指名</v>
      </c>
      <c r="W323" t="s">
        <v>4855</v>
      </c>
      <c r="X323" t="s">
        <v>3267</v>
      </c>
      <c r="Y323" s="9"/>
      <c r="Z323" s="3">
        <v>1196</v>
      </c>
      <c r="AA323" s="2" t="s">
        <v>4450</v>
      </c>
      <c r="AB323" s="1" t="s">
        <v>1575</v>
      </c>
      <c r="AC323" s="1" t="s">
        <v>1463</v>
      </c>
      <c r="AD323" s="1">
        <v>5</v>
      </c>
      <c r="AE323" s="1" t="s">
        <v>111</v>
      </c>
      <c r="AF323" s="1" t="s">
        <v>110</v>
      </c>
      <c r="AG323" s="1" t="s">
        <v>297</v>
      </c>
      <c r="AH323" s="1"/>
      <c r="AI323" s="1"/>
      <c r="AJ323" s="1"/>
      <c r="AK323" s="1" t="s">
        <v>4632</v>
      </c>
      <c r="AL323" s="1"/>
      <c r="AM323" s="1"/>
      <c r="AN323" s="1">
        <v>3</v>
      </c>
      <c r="AO323" s="1"/>
      <c r="AP323" s="1"/>
      <c r="AQ323" s="1" t="s">
        <v>4632</v>
      </c>
    </row>
    <row r="324" spans="1:43" x14ac:dyDescent="0.15">
      <c r="A324" t="str">
        <f t="shared" si="101"/>
        <v>|AKH|無色|呪文||コモン|《[[研ぎ澄まされたコペシュ]]》|</v>
      </c>
      <c r="B324" t="s">
        <v>3211</v>
      </c>
      <c r="C324" t="str">
        <f t="shared" si="102"/>
        <v>AKH</v>
      </c>
      <c r="D324">
        <f>IF(AA324="","",VLOOKUP(C324,tnpl!$Z$1:$AA$11,2,TRUE))</f>
        <v>10</v>
      </c>
      <c r="E324" t="s">
        <v>3211</v>
      </c>
      <c r="F324" t="str">
        <f t="shared" si="103"/>
        <v>無色</v>
      </c>
      <c r="G324">
        <f>IF(AB324="","",VLOOKUP(F324,tnpl!$X$1:$Y$16,2,TRUE))</f>
        <v>16</v>
      </c>
      <c r="H324" t="s">
        <v>3211</v>
      </c>
      <c r="I324" t="str">
        <f t="shared" si="104"/>
        <v>呪文</v>
      </c>
      <c r="J324" t="s">
        <v>3211</v>
      </c>
      <c r="K324">
        <f t="shared" si="105"/>
        <v>0</v>
      </c>
      <c r="L324">
        <f t="shared" si="106"/>
        <v>0</v>
      </c>
      <c r="M324" t="str">
        <f t="shared" si="107"/>
        <v/>
      </c>
      <c r="N324" t="s">
        <v>3267</v>
      </c>
      <c r="O324" t="str">
        <f t="shared" si="108"/>
        <v>コモン</v>
      </c>
      <c r="R324" t="s">
        <v>3267</v>
      </c>
      <c r="S324" t="s">
        <v>4854</v>
      </c>
      <c r="T324" t="str">
        <f t="shared" si="109"/>
        <v>研ぎ澄まされたコペシュ</v>
      </c>
      <c r="W324" t="s">
        <v>4855</v>
      </c>
      <c r="X324" t="s">
        <v>3267</v>
      </c>
      <c r="Y324" s="9"/>
      <c r="Z324" s="3">
        <v>1237</v>
      </c>
      <c r="AA324" s="2" t="s">
        <v>4450</v>
      </c>
      <c r="AB324" s="1" t="s">
        <v>301</v>
      </c>
      <c r="AC324" s="1" t="s">
        <v>1771</v>
      </c>
      <c r="AD324" s="1">
        <v>5</v>
      </c>
      <c r="AE324" s="1" t="s">
        <v>31</v>
      </c>
      <c r="AF324" s="1" t="s">
        <v>30</v>
      </c>
      <c r="AG324" s="1" t="s">
        <v>1475</v>
      </c>
      <c r="AH324" s="1"/>
      <c r="AI324" s="1"/>
      <c r="AJ324" s="1"/>
      <c r="AK324" s="1" t="s">
        <v>4706</v>
      </c>
      <c r="AL324" s="1"/>
      <c r="AM324" s="1"/>
      <c r="AN324" s="1"/>
      <c r="AO324" s="1"/>
      <c r="AP324" s="1"/>
      <c r="AQ324" s="1" t="s">
        <v>4706</v>
      </c>
    </row>
    <row r="325" spans="1:43" x14ac:dyDescent="0.15">
      <c r="A325" t="str">
        <f t="shared" si="101"/>
        <v>|AKH|無色|サポート||コモン|《[[色彩の断崖]]》|</v>
      </c>
      <c r="B325" t="s">
        <v>3211</v>
      </c>
      <c r="C325" t="str">
        <f t="shared" si="102"/>
        <v>AKH</v>
      </c>
      <c r="D325">
        <f>IF(AA325="","",VLOOKUP(C325,tnpl!$Z$1:$AA$11,2,TRUE))</f>
        <v>10</v>
      </c>
      <c r="E325" t="s">
        <v>3211</v>
      </c>
      <c r="F325" t="str">
        <f t="shared" si="103"/>
        <v>無色</v>
      </c>
      <c r="G325">
        <f>IF(AB325="","",VLOOKUP(F325,tnpl!$X$1:$Y$16,2,TRUE))</f>
        <v>16</v>
      </c>
      <c r="H325" t="s">
        <v>3211</v>
      </c>
      <c r="I325" t="str">
        <f t="shared" si="104"/>
        <v>サポート</v>
      </c>
      <c r="J325" t="s">
        <v>3211</v>
      </c>
      <c r="K325">
        <f t="shared" si="105"/>
        <v>0</v>
      </c>
      <c r="L325">
        <f t="shared" si="106"/>
        <v>0</v>
      </c>
      <c r="M325" t="str">
        <f t="shared" si="107"/>
        <v/>
      </c>
      <c r="N325" t="s">
        <v>3267</v>
      </c>
      <c r="O325" t="str">
        <f t="shared" si="108"/>
        <v>コモン</v>
      </c>
      <c r="R325" t="s">
        <v>3267</v>
      </c>
      <c r="S325" t="s">
        <v>4854</v>
      </c>
      <c r="T325" t="str">
        <f t="shared" si="109"/>
        <v>色彩の断崖</v>
      </c>
      <c r="W325" t="s">
        <v>4855</v>
      </c>
      <c r="X325" t="s">
        <v>3267</v>
      </c>
      <c r="Y325" s="9"/>
      <c r="Z325" s="3">
        <v>1239</v>
      </c>
      <c r="AA325" s="2" t="s">
        <v>4450</v>
      </c>
      <c r="AB325" s="1" t="s">
        <v>301</v>
      </c>
      <c r="AC325" s="1" t="s">
        <v>1771</v>
      </c>
      <c r="AD325" s="1">
        <v>5</v>
      </c>
      <c r="AE325" s="1" t="s">
        <v>27</v>
      </c>
      <c r="AF325" s="1" t="s">
        <v>26</v>
      </c>
      <c r="AG325" s="1" t="s">
        <v>297</v>
      </c>
      <c r="AH325" s="1"/>
      <c r="AI325" s="1"/>
      <c r="AJ325" s="1"/>
      <c r="AK325" s="1" t="s">
        <v>4645</v>
      </c>
      <c r="AL325" s="1"/>
      <c r="AM325" s="1"/>
      <c r="AN325" s="1">
        <v>3</v>
      </c>
      <c r="AO325" s="1"/>
      <c r="AP325" s="1"/>
      <c r="AQ325" s="1" t="s">
        <v>4645</v>
      </c>
    </row>
    <row r="326" spans="1:43" x14ac:dyDescent="0.15">
      <c r="A326" t="str">
        <f t="shared" si="101"/>
        <v>|AKH|無色|サポート||神話レア|《[[神々のピラミッド]]》|</v>
      </c>
      <c r="B326" t="s">
        <v>3211</v>
      </c>
      <c r="C326" t="str">
        <f t="shared" si="102"/>
        <v>AKH</v>
      </c>
      <c r="D326">
        <f>IF(AA326="","",VLOOKUP(C326,tnpl!$Z$1:$AA$11,2,TRUE))</f>
        <v>10</v>
      </c>
      <c r="E326" t="s">
        <v>3211</v>
      </c>
      <c r="F326" t="str">
        <f t="shared" si="103"/>
        <v>無色</v>
      </c>
      <c r="G326">
        <f>IF(AB326="","",VLOOKUP(F326,tnpl!$X$1:$Y$16,2,TRUE))</f>
        <v>16</v>
      </c>
      <c r="H326" t="s">
        <v>3211</v>
      </c>
      <c r="I326" t="str">
        <f t="shared" si="104"/>
        <v>サポート</v>
      </c>
      <c r="J326" t="s">
        <v>3211</v>
      </c>
      <c r="K326">
        <f t="shared" si="105"/>
        <v>0</v>
      </c>
      <c r="L326">
        <f t="shared" si="106"/>
        <v>0</v>
      </c>
      <c r="M326" t="str">
        <f t="shared" si="107"/>
        <v/>
      </c>
      <c r="N326" t="s">
        <v>3267</v>
      </c>
      <c r="O326" t="str">
        <f t="shared" si="108"/>
        <v>神話レア</v>
      </c>
      <c r="R326" t="s">
        <v>3267</v>
      </c>
      <c r="S326" t="s">
        <v>4854</v>
      </c>
      <c r="T326" t="str">
        <f t="shared" si="109"/>
        <v>神々のピラミッド</v>
      </c>
      <c r="W326" t="s">
        <v>4855</v>
      </c>
      <c r="X326" t="s">
        <v>3267</v>
      </c>
      <c r="Y326" s="9"/>
      <c r="Z326" s="3">
        <v>1253</v>
      </c>
      <c r="AA326" s="2" t="s">
        <v>4450</v>
      </c>
      <c r="AB326" s="1" t="s">
        <v>301</v>
      </c>
      <c r="AC326" s="1" t="s">
        <v>1453</v>
      </c>
      <c r="AD326" s="1">
        <v>5</v>
      </c>
      <c r="AE326" s="1" t="s">
        <v>4743</v>
      </c>
      <c r="AF326" s="1" t="s">
        <v>4744</v>
      </c>
      <c r="AG326" s="1" t="s">
        <v>297</v>
      </c>
      <c r="AH326" s="1"/>
      <c r="AI326" s="1"/>
      <c r="AJ326" s="1" t="s">
        <v>4676</v>
      </c>
      <c r="AK326" s="1" t="s">
        <v>4745</v>
      </c>
      <c r="AL326" s="1"/>
      <c r="AM326" s="1"/>
      <c r="AN326" s="1">
        <v>3</v>
      </c>
      <c r="AO326" s="1"/>
      <c r="AP326" s="1"/>
      <c r="AQ326" s="1" t="s">
        <v>4745</v>
      </c>
    </row>
    <row r="328" spans="1:43" x14ac:dyDescent="0.15">
      <c r="A328" t="str">
        <f>B328&amp;C328&amp;E328&amp;F328&amp;H328&amp;I328&amp;J328&amp;M328&amp;N328&amp;O328&amp;P328&amp;Q328&amp;R328&amp;S328&amp;T328&amp;V328&amp;W328&amp;X328&amp;Y328</f>
        <v>*6マナカード一覧</v>
      </c>
      <c r="B328" t="s">
        <v>3229</v>
      </c>
      <c r="C328">
        <f>AD333</f>
        <v>6</v>
      </c>
      <c r="E328" t="s">
        <v>5183</v>
      </c>
      <c r="F328" t="s">
        <v>3228</v>
      </c>
    </row>
    <row r="329" spans="1:43" x14ac:dyDescent="0.15">
      <c r="A329" t="str">
        <f>B329&amp;C329&amp;E329&amp;F329&amp;H329&amp;I329&amp;J329&amp;M329&amp;N329&amp;O329&amp;P329&amp;Q329&amp;R329&amp;S329&amp;T329&amp;V329&amp;W329&amp;X329&amp;Y329</f>
        <v/>
      </c>
    </row>
    <row r="330" spans="1:43" x14ac:dyDescent="0.15">
      <c r="A330" t="str">
        <f>B330&amp;C330&amp;E330&amp;F330&amp;H330&amp;I330&amp;J330&amp;M330&amp;N330&amp;O330&amp;P330&amp;Q330&amp;R330&amp;S330&amp;T330&amp;V330&amp;W330&amp;X330&amp;Y330</f>
        <v>**マジック:オリジン</v>
      </c>
      <c r="B330" t="s">
        <v>4856</v>
      </c>
      <c r="C330" t="s">
        <v>4860</v>
      </c>
    </row>
    <row r="331" spans="1:43" x14ac:dyDescent="0.15">
      <c r="A331" t="str">
        <f>B331&amp;C331&amp;E331&amp;F331&amp;H331&amp;I331&amp;J331&amp;M331&amp;N331&amp;O331&amp;P331&amp;Q331&amp;R331&amp;S331&amp;T331&amp;U331&amp;V331&amp;W331&amp;X331&amp;Y331</f>
        <v>|LEFT:50|LEFT:50|LEFT:120|LEFT:50|LEFT:120|LEFT:450|c</v>
      </c>
      <c r="B331" t="s">
        <v>3211</v>
      </c>
      <c r="C331" t="s">
        <v>3204</v>
      </c>
      <c r="E331" t="s">
        <v>3211</v>
      </c>
      <c r="F331" t="s">
        <v>3204</v>
      </c>
      <c r="H331" t="s">
        <v>3211</v>
      </c>
      <c r="I331" t="s">
        <v>5157</v>
      </c>
      <c r="J331" t="s">
        <v>3211</v>
      </c>
      <c r="M331" t="s">
        <v>3204</v>
      </c>
      <c r="N331" t="s">
        <v>3267</v>
      </c>
      <c r="O331" t="s">
        <v>5157</v>
      </c>
      <c r="R331" t="s">
        <v>3267</v>
      </c>
      <c r="T331" t="s">
        <v>5189</v>
      </c>
      <c r="X331" t="s">
        <v>3267</v>
      </c>
      <c r="Y331" t="s">
        <v>3206</v>
      </c>
    </row>
    <row r="332" spans="1:43" x14ac:dyDescent="0.15">
      <c r="A332" t="str">
        <f>B332&amp;C332&amp;E332&amp;F332&amp;H332&amp;I332&amp;J332&amp;M332&amp;N332&amp;O332&amp;P332&amp;Q332&amp;R332&amp;S332&amp;T332&amp;U332&amp;V332&amp;W332&amp;X332&amp;Y332</f>
        <v>|セット|色|カード種|P/T|レアリティ|カード名|</v>
      </c>
      <c r="B332" t="s">
        <v>3211</v>
      </c>
      <c r="C332" t="s">
        <v>3212</v>
      </c>
      <c r="E332" t="s">
        <v>3211</v>
      </c>
      <c r="F332" t="s">
        <v>3181</v>
      </c>
      <c r="H332" t="s">
        <v>3211</v>
      </c>
      <c r="I332" t="s">
        <v>4902</v>
      </c>
      <c r="J332" t="s">
        <v>3211</v>
      </c>
      <c r="K332" t="s">
        <v>3168</v>
      </c>
      <c r="L332" t="s">
        <v>3167</v>
      </c>
      <c r="M332" t="str">
        <f>K332&amp;"/"&amp;L332</f>
        <v>P/T</v>
      </c>
      <c r="N332" t="s">
        <v>3267</v>
      </c>
      <c r="O332" t="s">
        <v>5187</v>
      </c>
      <c r="R332" t="s">
        <v>3267</v>
      </c>
      <c r="T332" t="s">
        <v>3208</v>
      </c>
      <c r="X332" t="s">
        <v>3267</v>
      </c>
    </row>
    <row r="333" spans="1:43" x14ac:dyDescent="0.15">
      <c r="A333" t="str">
        <f>B333&amp;C333&amp;E333&amp;F333&amp;H333&amp;I333&amp;J333&amp;M333&amp;N333&amp;O333&amp;P333&amp;Q333&amp;R333&amp;S333&amp;T333&amp;U333&amp;V333&amp;W333&amp;X333&amp;Y333</f>
        <v>|ORI|白|クリーチャー|2/2|コモン|《[[巡礼者の道の騎士]]》|</v>
      </c>
      <c r="B333" t="s">
        <v>3211</v>
      </c>
      <c r="C333" t="str">
        <f t="shared" ref="C333" si="111">AA333</f>
        <v>ORI</v>
      </c>
      <c r="D333">
        <f>IF(AA333="","",VLOOKUP(C333,tnpl!$Z$1:$AA$11,2,TRUE))</f>
        <v>1</v>
      </c>
      <c r="E333" t="s">
        <v>3211</v>
      </c>
      <c r="F333" t="str">
        <f t="shared" ref="F333" si="112">AB333</f>
        <v>白</v>
      </c>
      <c r="G333">
        <f>IF(AB333="","",VLOOKUP(F333,tnpl!$X$1:$Y$16,2,TRUE))</f>
        <v>1</v>
      </c>
      <c r="H333" t="s">
        <v>3211</v>
      </c>
      <c r="I333" t="str">
        <f>AG333</f>
        <v>クリーチャー</v>
      </c>
      <c r="J333" t="s">
        <v>3211</v>
      </c>
      <c r="K333">
        <f t="shared" ref="K333" si="113">AO333</f>
        <v>2</v>
      </c>
      <c r="L333">
        <f t="shared" ref="L333" si="114">AP333</f>
        <v>2</v>
      </c>
      <c r="M333" t="str">
        <f>IF(AG333="クリーチャー",K333&amp;"/"&amp;L333,"")</f>
        <v>2/2</v>
      </c>
      <c r="N333" t="s">
        <v>3267</v>
      </c>
      <c r="O333" t="str">
        <f t="shared" ref="O333" si="115">AC333</f>
        <v>コモン</v>
      </c>
      <c r="R333" t="s">
        <v>3267</v>
      </c>
      <c r="S333" t="s">
        <v>4854</v>
      </c>
      <c r="T333" t="str">
        <f t="shared" ref="T333" si="116">AE333</f>
        <v>巡礼者の道の騎士</v>
      </c>
      <c r="W333" t="s">
        <v>4855</v>
      </c>
      <c r="X333" t="s">
        <v>3267</v>
      </c>
      <c r="Y333" s="9"/>
      <c r="Z333" s="3">
        <v>6</v>
      </c>
      <c r="AA333" s="2" t="s">
        <v>3271</v>
      </c>
      <c r="AB333" s="1" t="s">
        <v>1653</v>
      </c>
      <c r="AC333" s="1" t="s">
        <v>1771</v>
      </c>
      <c r="AD333" s="1">
        <v>6</v>
      </c>
      <c r="AE333" s="1" t="s">
        <v>3150</v>
      </c>
      <c r="AF333" s="1" t="s">
        <v>3149</v>
      </c>
      <c r="AG333" s="1" t="s">
        <v>349</v>
      </c>
      <c r="AH333" s="1" t="s">
        <v>1511</v>
      </c>
      <c r="AI333" s="1" t="s">
        <v>1555</v>
      </c>
      <c r="AJ333" s="1"/>
      <c r="AK333" s="1"/>
      <c r="AL333" s="1"/>
      <c r="AM333" s="1"/>
      <c r="AN333" s="1"/>
      <c r="AO333" s="1">
        <v>2</v>
      </c>
      <c r="AP333" s="1">
        <v>2</v>
      </c>
      <c r="AQ333" s="1"/>
    </row>
    <row r="334" spans="1:43" x14ac:dyDescent="0.15">
      <c r="A334" t="str">
        <f t="shared" ref="A334:A405" si="117">B334&amp;C334&amp;E334&amp;F334&amp;H334&amp;I334&amp;J334&amp;M334&amp;N334&amp;O334&amp;P334&amp;Q334&amp;R334&amp;S334&amp;T334&amp;U334&amp;V334&amp;W334&amp;X334&amp;Y334</f>
        <v>|ORI|白|呪文||コモン|《[[力強い跳躍]]》|</v>
      </c>
      <c r="B334" t="s">
        <v>3211</v>
      </c>
      <c r="C334" t="str">
        <f t="shared" ref="C334:C405" si="118">AA334</f>
        <v>ORI</v>
      </c>
      <c r="D334">
        <f>IF(AA334="","",VLOOKUP(C334,tnpl!$Z$1:$AA$11,2,TRUE))</f>
        <v>1</v>
      </c>
      <c r="E334" t="s">
        <v>3211</v>
      </c>
      <c r="F334" t="str">
        <f t="shared" ref="F334:F405" si="119">AB334</f>
        <v>白</v>
      </c>
      <c r="G334">
        <f>IF(AB334="","",VLOOKUP(F334,tnpl!$X$1:$Y$16,2,TRUE))</f>
        <v>1</v>
      </c>
      <c r="H334" t="s">
        <v>3211</v>
      </c>
      <c r="I334" t="str">
        <f t="shared" ref="I334:I405" si="120">AG334</f>
        <v>呪文</v>
      </c>
      <c r="J334" t="s">
        <v>3211</v>
      </c>
      <c r="K334">
        <f t="shared" ref="K334:K405" si="121">AO334</f>
        <v>0</v>
      </c>
      <c r="L334">
        <f t="shared" ref="L334:L405" si="122">AP334</f>
        <v>0</v>
      </c>
      <c r="M334" t="str">
        <f t="shared" ref="M334:M405" si="123">IF(AG334="クリーチャー",K334&amp;"/"&amp;L334,"")</f>
        <v/>
      </c>
      <c r="N334" t="s">
        <v>3267</v>
      </c>
      <c r="O334" t="str">
        <f t="shared" ref="O334:O405" si="124">AC334</f>
        <v>コモン</v>
      </c>
      <c r="R334" t="s">
        <v>3267</v>
      </c>
      <c r="S334" t="s">
        <v>4854</v>
      </c>
      <c r="T334" t="str">
        <f t="shared" ref="T334:T405" si="125">AE334</f>
        <v>力強い跳躍</v>
      </c>
      <c r="W334" t="s">
        <v>4855</v>
      </c>
      <c r="X334" t="s">
        <v>3267</v>
      </c>
      <c r="Y334" s="9"/>
      <c r="Z334" s="3">
        <v>12</v>
      </c>
      <c r="AA334" s="2" t="s">
        <v>3271</v>
      </c>
      <c r="AB334" s="1" t="s">
        <v>1653</v>
      </c>
      <c r="AC334" s="1" t="s">
        <v>1771</v>
      </c>
      <c r="AD334" s="1">
        <v>6</v>
      </c>
      <c r="AE334" s="1" t="s">
        <v>3135</v>
      </c>
      <c r="AF334" s="1" t="s">
        <v>3134</v>
      </c>
      <c r="AG334" s="1" t="s">
        <v>1475</v>
      </c>
      <c r="AH334" s="1"/>
      <c r="AI334" s="1"/>
      <c r="AJ334" s="1"/>
      <c r="AK334" s="1" t="s">
        <v>3133</v>
      </c>
      <c r="AL334" s="1"/>
      <c r="AM334" s="1"/>
      <c r="AN334" s="1"/>
      <c r="AO334" s="1"/>
      <c r="AP334" s="1"/>
      <c r="AQ334" s="1" t="s">
        <v>3133</v>
      </c>
    </row>
    <row r="335" spans="1:43" x14ac:dyDescent="0.15">
      <c r="A335" t="str">
        <f t="shared" si="117"/>
        <v>|ORI|白|呪文||アンコモン|《[[天界のほとばしり]]》|</v>
      </c>
      <c r="B335" t="s">
        <v>3211</v>
      </c>
      <c r="C335" t="str">
        <f t="shared" si="118"/>
        <v>ORI</v>
      </c>
      <c r="D335">
        <f>IF(AA335="","",VLOOKUP(C335,tnpl!$Z$1:$AA$11,2,TRUE))</f>
        <v>1</v>
      </c>
      <c r="E335" t="s">
        <v>3211</v>
      </c>
      <c r="F335" t="str">
        <f t="shared" si="119"/>
        <v>白</v>
      </c>
      <c r="G335">
        <f>IF(AB335="","",VLOOKUP(F335,tnpl!$X$1:$Y$16,2,TRUE))</f>
        <v>1</v>
      </c>
      <c r="H335" t="s">
        <v>3211</v>
      </c>
      <c r="I335" t="str">
        <f t="shared" si="120"/>
        <v>呪文</v>
      </c>
      <c r="J335" t="s">
        <v>3211</v>
      </c>
      <c r="K335">
        <f t="shared" si="121"/>
        <v>0</v>
      </c>
      <c r="L335">
        <f t="shared" si="122"/>
        <v>0</v>
      </c>
      <c r="M335" t="str">
        <f t="shared" si="123"/>
        <v/>
      </c>
      <c r="N335" t="s">
        <v>3267</v>
      </c>
      <c r="O335" t="str">
        <f t="shared" si="124"/>
        <v>アンコモン</v>
      </c>
      <c r="R335" t="s">
        <v>3267</v>
      </c>
      <c r="S335" t="s">
        <v>4854</v>
      </c>
      <c r="T335" t="str">
        <f t="shared" si="125"/>
        <v>天界のほとばしり</v>
      </c>
      <c r="W335" t="s">
        <v>4855</v>
      </c>
      <c r="X335" t="s">
        <v>3267</v>
      </c>
      <c r="Y335" s="9"/>
      <c r="Z335" s="3">
        <v>24</v>
      </c>
      <c r="AA335" s="2" t="s">
        <v>3271</v>
      </c>
      <c r="AB335" s="1" t="s">
        <v>1653</v>
      </c>
      <c r="AC335" s="1" t="s">
        <v>1473</v>
      </c>
      <c r="AD335" s="1">
        <v>6</v>
      </c>
      <c r="AE335" s="1" t="s">
        <v>3100</v>
      </c>
      <c r="AF335" s="1" t="s">
        <v>3099</v>
      </c>
      <c r="AG335" s="1" t="s">
        <v>1475</v>
      </c>
      <c r="AH335" s="1"/>
      <c r="AI335" s="1"/>
      <c r="AJ335" s="1"/>
      <c r="AK335" s="1" t="s">
        <v>3098</v>
      </c>
      <c r="AL335" s="1"/>
      <c r="AM335" s="1"/>
      <c r="AN335" s="1"/>
      <c r="AO335" s="1"/>
      <c r="AP335" s="1"/>
      <c r="AQ335" s="1" t="s">
        <v>3098</v>
      </c>
    </row>
    <row r="336" spans="1:43" x14ac:dyDescent="0.15">
      <c r="A336" t="str">
        <f t="shared" si="117"/>
        <v>|ORI|白|呪文||アンコモン|《[[治癒の手]]》|</v>
      </c>
      <c r="B336" t="s">
        <v>3211</v>
      </c>
      <c r="C336" t="str">
        <f t="shared" si="118"/>
        <v>ORI</v>
      </c>
      <c r="D336">
        <f>IF(AA336="","",VLOOKUP(C336,tnpl!$Z$1:$AA$11,2,TRUE))</f>
        <v>1</v>
      </c>
      <c r="E336" t="s">
        <v>3211</v>
      </c>
      <c r="F336" t="str">
        <f t="shared" si="119"/>
        <v>白</v>
      </c>
      <c r="G336">
        <f>IF(AB336="","",VLOOKUP(F336,tnpl!$X$1:$Y$16,2,TRUE))</f>
        <v>1</v>
      </c>
      <c r="H336" t="s">
        <v>3211</v>
      </c>
      <c r="I336" t="str">
        <f t="shared" si="120"/>
        <v>呪文</v>
      </c>
      <c r="J336" t="s">
        <v>3211</v>
      </c>
      <c r="K336">
        <f t="shared" si="121"/>
        <v>0</v>
      </c>
      <c r="L336">
        <f t="shared" si="122"/>
        <v>0</v>
      </c>
      <c r="M336" t="str">
        <f t="shared" si="123"/>
        <v/>
      </c>
      <c r="N336" t="s">
        <v>3267</v>
      </c>
      <c r="O336" t="str">
        <f t="shared" si="124"/>
        <v>アンコモン</v>
      </c>
      <c r="R336" t="s">
        <v>3267</v>
      </c>
      <c r="S336" t="s">
        <v>4854</v>
      </c>
      <c r="T336" t="str">
        <f t="shared" si="125"/>
        <v>治癒の手</v>
      </c>
      <c r="W336" t="s">
        <v>4855</v>
      </c>
      <c r="X336" t="s">
        <v>3267</v>
      </c>
      <c r="Y336" s="9"/>
      <c r="Z336" s="3">
        <v>25</v>
      </c>
      <c r="AA336" s="2" t="s">
        <v>3271</v>
      </c>
      <c r="AB336" s="1" t="s">
        <v>1653</v>
      </c>
      <c r="AC336" s="1" t="s">
        <v>1473</v>
      </c>
      <c r="AD336" s="1">
        <v>6</v>
      </c>
      <c r="AE336" s="1" t="s">
        <v>3097</v>
      </c>
      <c r="AF336" s="1" t="s">
        <v>3096</v>
      </c>
      <c r="AG336" s="1" t="s">
        <v>1475</v>
      </c>
      <c r="AH336" s="1"/>
      <c r="AI336" s="1"/>
      <c r="AJ336" s="1"/>
      <c r="AK336" s="1" t="s">
        <v>3095</v>
      </c>
      <c r="AL336" s="1" t="s">
        <v>2302</v>
      </c>
      <c r="AM336" s="1"/>
      <c r="AN336" s="1"/>
      <c r="AO336" s="1"/>
      <c r="AP336" s="1"/>
      <c r="AQ336" s="1" t="s">
        <v>3094</v>
      </c>
    </row>
    <row r="337" spans="1:43" x14ac:dyDescent="0.15">
      <c r="A337" t="str">
        <f t="shared" si="117"/>
        <v>|ORI|白|呪文||アンコモン|《[[迅速な報い]]》|</v>
      </c>
      <c r="B337" t="s">
        <v>3211</v>
      </c>
      <c r="C337" t="str">
        <f t="shared" si="118"/>
        <v>ORI</v>
      </c>
      <c r="D337">
        <f>IF(AA337="","",VLOOKUP(C337,tnpl!$Z$1:$AA$11,2,TRUE))</f>
        <v>1</v>
      </c>
      <c r="E337" t="s">
        <v>3211</v>
      </c>
      <c r="F337" t="str">
        <f t="shared" si="119"/>
        <v>白</v>
      </c>
      <c r="G337">
        <f>IF(AB337="","",VLOOKUP(F337,tnpl!$X$1:$Y$16,2,TRUE))</f>
        <v>1</v>
      </c>
      <c r="H337" t="s">
        <v>3211</v>
      </c>
      <c r="I337" t="str">
        <f t="shared" si="120"/>
        <v>呪文</v>
      </c>
      <c r="J337" t="s">
        <v>3211</v>
      </c>
      <c r="K337">
        <f t="shared" si="121"/>
        <v>0</v>
      </c>
      <c r="L337">
        <f t="shared" si="122"/>
        <v>0</v>
      </c>
      <c r="M337" t="str">
        <f t="shared" si="123"/>
        <v/>
      </c>
      <c r="N337" t="s">
        <v>3267</v>
      </c>
      <c r="O337" t="str">
        <f t="shared" si="124"/>
        <v>アンコモン</v>
      </c>
      <c r="R337" t="s">
        <v>3267</v>
      </c>
      <c r="S337" t="s">
        <v>4854</v>
      </c>
      <c r="T337" t="str">
        <f t="shared" si="125"/>
        <v>迅速な報い</v>
      </c>
      <c r="W337" t="s">
        <v>4855</v>
      </c>
      <c r="X337" t="s">
        <v>3267</v>
      </c>
      <c r="Y337" s="9"/>
      <c r="Z337" s="3">
        <v>26</v>
      </c>
      <c r="AA337" s="2" t="s">
        <v>3271</v>
      </c>
      <c r="AB337" s="1" t="s">
        <v>1653</v>
      </c>
      <c r="AC337" s="1" t="s">
        <v>1473</v>
      </c>
      <c r="AD337" s="1">
        <v>6</v>
      </c>
      <c r="AE337" s="1" t="s">
        <v>3093</v>
      </c>
      <c r="AF337" s="1" t="s">
        <v>3092</v>
      </c>
      <c r="AG337" s="1" t="s">
        <v>1475</v>
      </c>
      <c r="AH337" s="1"/>
      <c r="AI337" s="1"/>
      <c r="AJ337" s="1"/>
      <c r="AK337" s="1" t="s">
        <v>3091</v>
      </c>
      <c r="AL337" s="1"/>
      <c r="AM337" s="1"/>
      <c r="AN337" s="1"/>
      <c r="AO337" s="1"/>
      <c r="AP337" s="1"/>
      <c r="AQ337" s="1" t="s">
        <v>3091</v>
      </c>
    </row>
    <row r="338" spans="1:43" x14ac:dyDescent="0.15">
      <c r="A338" t="str">
        <f t="shared" si="117"/>
        <v>|ORI|白|サポート||レア|《[[抑制する縛め]]》|</v>
      </c>
      <c r="B338" t="s">
        <v>3211</v>
      </c>
      <c r="C338" t="str">
        <f t="shared" si="118"/>
        <v>ORI</v>
      </c>
      <c r="D338">
        <f>IF(AA338="","",VLOOKUP(C338,tnpl!$Z$1:$AA$11,2,TRUE))</f>
        <v>1</v>
      </c>
      <c r="E338" t="s">
        <v>3211</v>
      </c>
      <c r="F338" t="str">
        <f t="shared" si="119"/>
        <v>白</v>
      </c>
      <c r="G338">
        <f>IF(AB338="","",VLOOKUP(F338,tnpl!$X$1:$Y$16,2,TRUE))</f>
        <v>1</v>
      </c>
      <c r="H338" t="s">
        <v>3211</v>
      </c>
      <c r="I338" t="str">
        <f t="shared" si="120"/>
        <v>サポート</v>
      </c>
      <c r="J338" t="s">
        <v>3211</v>
      </c>
      <c r="K338">
        <f t="shared" si="121"/>
        <v>0</v>
      </c>
      <c r="L338">
        <f t="shared" si="122"/>
        <v>0</v>
      </c>
      <c r="M338" t="str">
        <f t="shared" si="123"/>
        <v/>
      </c>
      <c r="N338" t="s">
        <v>3267</v>
      </c>
      <c r="O338" t="str">
        <f t="shared" si="124"/>
        <v>レア</v>
      </c>
      <c r="R338" t="s">
        <v>3267</v>
      </c>
      <c r="S338" t="s">
        <v>4854</v>
      </c>
      <c r="T338" t="str">
        <f t="shared" si="125"/>
        <v>抑制する縛め</v>
      </c>
      <c r="W338" t="s">
        <v>4855</v>
      </c>
      <c r="X338" t="s">
        <v>3267</v>
      </c>
      <c r="Y338" s="9"/>
      <c r="Z338" s="3">
        <v>37</v>
      </c>
      <c r="AA338" s="2" t="s">
        <v>3271</v>
      </c>
      <c r="AB338" s="1" t="s">
        <v>1653</v>
      </c>
      <c r="AC338" s="1" t="s">
        <v>1463</v>
      </c>
      <c r="AD338" s="1">
        <v>6</v>
      </c>
      <c r="AE338" s="1" t="s">
        <v>3055</v>
      </c>
      <c r="AF338" s="1" t="s">
        <v>3054</v>
      </c>
      <c r="AG338" s="1" t="s">
        <v>297</v>
      </c>
      <c r="AH338" s="1"/>
      <c r="AI338" s="1"/>
      <c r="AJ338" s="1"/>
      <c r="AK338" s="1" t="s">
        <v>3053</v>
      </c>
      <c r="AL338" s="1"/>
      <c r="AM338" s="1"/>
      <c r="AN338" s="1">
        <v>1</v>
      </c>
      <c r="AO338" s="1"/>
      <c r="AP338" s="1"/>
      <c r="AQ338" s="1" t="s">
        <v>3053</v>
      </c>
    </row>
    <row r="339" spans="1:43" x14ac:dyDescent="0.15">
      <c r="A339" t="str">
        <f t="shared" si="117"/>
        <v>|ORI|白|サポート||神話レア|《[[牢獄の管理人、ヒクサス]]》|</v>
      </c>
      <c r="B339" t="s">
        <v>3211</v>
      </c>
      <c r="C339" t="str">
        <f t="shared" si="118"/>
        <v>ORI</v>
      </c>
      <c r="D339">
        <f>IF(AA339="","",VLOOKUP(C339,tnpl!$Z$1:$AA$11,2,TRUE))</f>
        <v>1</v>
      </c>
      <c r="E339" t="s">
        <v>3211</v>
      </c>
      <c r="F339" t="str">
        <f t="shared" si="119"/>
        <v>白</v>
      </c>
      <c r="G339">
        <f>IF(AB339="","",VLOOKUP(F339,tnpl!$X$1:$Y$16,2,TRUE))</f>
        <v>1</v>
      </c>
      <c r="H339" t="s">
        <v>3211</v>
      </c>
      <c r="I339" t="str">
        <f t="shared" si="120"/>
        <v>サポート</v>
      </c>
      <c r="J339" t="s">
        <v>3211</v>
      </c>
      <c r="K339">
        <f t="shared" si="121"/>
        <v>0</v>
      </c>
      <c r="L339">
        <f t="shared" si="122"/>
        <v>0</v>
      </c>
      <c r="M339" t="str">
        <f t="shared" si="123"/>
        <v/>
      </c>
      <c r="N339" t="s">
        <v>3267</v>
      </c>
      <c r="O339" t="str">
        <f t="shared" si="124"/>
        <v>神話レア</v>
      </c>
      <c r="R339" t="s">
        <v>3267</v>
      </c>
      <c r="S339" t="s">
        <v>4854</v>
      </c>
      <c r="T339" t="str">
        <f t="shared" si="125"/>
        <v>牢獄の管理人、ヒクサス</v>
      </c>
      <c r="W339" t="s">
        <v>4855</v>
      </c>
      <c r="X339" t="s">
        <v>3267</v>
      </c>
      <c r="Y339" s="9"/>
      <c r="Z339" s="3">
        <v>40</v>
      </c>
      <c r="AA339" s="2" t="s">
        <v>3271</v>
      </c>
      <c r="AB339" s="1" t="s">
        <v>1653</v>
      </c>
      <c r="AC339" s="1" t="s">
        <v>1453</v>
      </c>
      <c r="AD339" s="1">
        <v>6</v>
      </c>
      <c r="AE339" s="1" t="s">
        <v>3046</v>
      </c>
      <c r="AF339" s="1" t="s">
        <v>3045</v>
      </c>
      <c r="AG339" s="1" t="s">
        <v>297</v>
      </c>
      <c r="AH339" s="1"/>
      <c r="AI339" s="1"/>
      <c r="AJ339" s="1"/>
      <c r="AK339" s="1" t="s">
        <v>3044</v>
      </c>
      <c r="AL339" s="1" t="s">
        <v>3043</v>
      </c>
      <c r="AM339" s="1"/>
      <c r="AN339" s="1">
        <v>1</v>
      </c>
      <c r="AO339" s="1"/>
      <c r="AP339" s="1"/>
      <c r="AQ339" s="1" t="s">
        <v>3042</v>
      </c>
    </row>
    <row r="340" spans="1:43" x14ac:dyDescent="0.15">
      <c r="A340" t="str">
        <f t="shared" si="117"/>
        <v>|ORI|青|クリーチャー|1/1|コモン|《[[フェアリーの悪党]]》|</v>
      </c>
      <c r="B340" t="s">
        <v>3211</v>
      </c>
      <c r="C340" t="str">
        <f t="shared" si="118"/>
        <v>ORI</v>
      </c>
      <c r="D340">
        <f>IF(AA340="","",VLOOKUP(C340,tnpl!$Z$1:$AA$11,2,TRUE))</f>
        <v>1</v>
      </c>
      <c r="E340" t="s">
        <v>3211</v>
      </c>
      <c r="F340" t="str">
        <f t="shared" si="119"/>
        <v>青</v>
      </c>
      <c r="G340">
        <f>IF(AB340="","",VLOOKUP(F340,tnpl!$X$1:$Y$16,2,TRUE))</f>
        <v>2</v>
      </c>
      <c r="H340" t="s">
        <v>3211</v>
      </c>
      <c r="I340" t="str">
        <f t="shared" si="120"/>
        <v>クリーチャー</v>
      </c>
      <c r="J340" t="s">
        <v>3211</v>
      </c>
      <c r="K340">
        <f t="shared" si="121"/>
        <v>1</v>
      </c>
      <c r="L340">
        <f t="shared" si="122"/>
        <v>1</v>
      </c>
      <c r="M340" t="str">
        <f t="shared" si="123"/>
        <v>1/1</v>
      </c>
      <c r="N340" t="s">
        <v>3267</v>
      </c>
      <c r="O340" t="str">
        <f t="shared" si="124"/>
        <v>コモン</v>
      </c>
      <c r="R340" t="s">
        <v>3267</v>
      </c>
      <c r="S340" t="s">
        <v>4854</v>
      </c>
      <c r="T340" t="str">
        <f t="shared" si="125"/>
        <v>フェアリーの悪党</v>
      </c>
      <c r="W340" t="s">
        <v>4855</v>
      </c>
      <c r="X340" t="s">
        <v>3267</v>
      </c>
      <c r="Y340" s="9"/>
      <c r="Z340" s="3">
        <v>43</v>
      </c>
      <c r="AA340" s="2" t="s">
        <v>3271</v>
      </c>
      <c r="AB340" s="1" t="s">
        <v>1631</v>
      </c>
      <c r="AC340" s="1" t="s">
        <v>1771</v>
      </c>
      <c r="AD340" s="1">
        <v>6</v>
      </c>
      <c r="AE340" s="1" t="s">
        <v>3034</v>
      </c>
      <c r="AF340" s="1" t="s">
        <v>3033</v>
      </c>
      <c r="AG340" s="1" t="s">
        <v>349</v>
      </c>
      <c r="AH340" s="1" t="s">
        <v>3032</v>
      </c>
      <c r="AI340" s="1" t="s">
        <v>2976</v>
      </c>
      <c r="AJ340" s="1"/>
      <c r="AK340" s="1" t="s">
        <v>361</v>
      </c>
      <c r="AL340" s="1" t="s">
        <v>3294</v>
      </c>
      <c r="AM340" s="1"/>
      <c r="AN340" s="1"/>
      <c r="AO340" s="1">
        <v>1</v>
      </c>
      <c r="AP340" s="1">
        <v>1</v>
      </c>
      <c r="AQ340" s="1" t="s">
        <v>3295</v>
      </c>
    </row>
    <row r="341" spans="1:43" x14ac:dyDescent="0.15">
      <c r="A341" t="str">
        <f t="shared" si="117"/>
        <v>|ORI|青|サポート||コモン|《[[精神的反論]]》|</v>
      </c>
      <c r="B341" t="s">
        <v>3211</v>
      </c>
      <c r="C341" t="str">
        <f t="shared" si="118"/>
        <v>ORI</v>
      </c>
      <c r="D341">
        <f>IF(AA341="","",VLOOKUP(C341,tnpl!$Z$1:$AA$11,2,TRUE))</f>
        <v>1</v>
      </c>
      <c r="E341" t="s">
        <v>3211</v>
      </c>
      <c r="F341" t="str">
        <f t="shared" si="119"/>
        <v>青</v>
      </c>
      <c r="G341">
        <f>IF(AB341="","",VLOOKUP(F341,tnpl!$X$1:$Y$16,2,TRUE))</f>
        <v>2</v>
      </c>
      <c r="H341" t="s">
        <v>3211</v>
      </c>
      <c r="I341" t="str">
        <f t="shared" si="120"/>
        <v>サポート</v>
      </c>
      <c r="J341" t="s">
        <v>3211</v>
      </c>
      <c r="K341">
        <f t="shared" si="121"/>
        <v>0</v>
      </c>
      <c r="L341">
        <f t="shared" si="122"/>
        <v>0</v>
      </c>
      <c r="M341" t="str">
        <f t="shared" si="123"/>
        <v/>
      </c>
      <c r="N341" t="s">
        <v>3267</v>
      </c>
      <c r="O341" t="str">
        <f t="shared" si="124"/>
        <v>コモン</v>
      </c>
      <c r="R341" t="s">
        <v>3267</v>
      </c>
      <c r="S341" t="s">
        <v>4854</v>
      </c>
      <c r="T341" t="str">
        <f t="shared" si="125"/>
        <v>精神的反論</v>
      </c>
      <c r="W341" t="s">
        <v>4855</v>
      </c>
      <c r="X341" t="s">
        <v>3267</v>
      </c>
      <c r="Y341" s="9"/>
      <c r="Z341" s="3">
        <v>55</v>
      </c>
      <c r="AA341" s="2" t="s">
        <v>3271</v>
      </c>
      <c r="AB341" s="1" t="s">
        <v>1631</v>
      </c>
      <c r="AC341" s="1" t="s">
        <v>1771</v>
      </c>
      <c r="AD341" s="1">
        <v>6</v>
      </c>
      <c r="AE341" s="1" t="s">
        <v>2999</v>
      </c>
      <c r="AF341" s="1" t="s">
        <v>2998</v>
      </c>
      <c r="AG341" s="1" t="s">
        <v>297</v>
      </c>
      <c r="AH341" s="1"/>
      <c r="AI341" s="1"/>
      <c r="AJ341" s="1"/>
      <c r="AK341" s="1" t="s">
        <v>2997</v>
      </c>
      <c r="AL341" s="1"/>
      <c r="AM341" s="1"/>
      <c r="AN341" s="1">
        <v>2</v>
      </c>
      <c r="AO341" s="1"/>
      <c r="AP341" s="1"/>
      <c r="AQ341" s="1" t="s">
        <v>2997</v>
      </c>
    </row>
    <row r="342" spans="1:43" x14ac:dyDescent="0.15">
      <c r="A342" t="str">
        <f t="shared" si="117"/>
        <v>|ORI|青|サポート||アンコモン|《[[スフィンクスの後見]]》|</v>
      </c>
      <c r="B342" t="s">
        <v>3211</v>
      </c>
      <c r="C342" t="str">
        <f t="shared" si="118"/>
        <v>ORI</v>
      </c>
      <c r="D342">
        <f>IF(AA342="","",VLOOKUP(C342,tnpl!$Z$1:$AA$11,2,TRUE))</f>
        <v>1</v>
      </c>
      <c r="E342" t="s">
        <v>3211</v>
      </c>
      <c r="F342" t="str">
        <f t="shared" si="119"/>
        <v>青</v>
      </c>
      <c r="G342">
        <f>IF(AB342="","",VLOOKUP(F342,tnpl!$X$1:$Y$16,2,TRUE))</f>
        <v>2</v>
      </c>
      <c r="H342" t="s">
        <v>3211</v>
      </c>
      <c r="I342" t="str">
        <f t="shared" si="120"/>
        <v>サポート</v>
      </c>
      <c r="J342" t="s">
        <v>3211</v>
      </c>
      <c r="K342">
        <f t="shared" si="121"/>
        <v>0</v>
      </c>
      <c r="L342">
        <f t="shared" si="122"/>
        <v>0</v>
      </c>
      <c r="M342" t="str">
        <f t="shared" si="123"/>
        <v/>
      </c>
      <c r="N342" t="s">
        <v>3267</v>
      </c>
      <c r="O342" t="str">
        <f t="shared" si="124"/>
        <v>アンコモン</v>
      </c>
      <c r="R342" t="s">
        <v>3267</v>
      </c>
      <c r="S342" t="s">
        <v>4854</v>
      </c>
      <c r="T342" t="str">
        <f t="shared" si="125"/>
        <v>スフィンクスの後見</v>
      </c>
      <c r="W342" t="s">
        <v>4855</v>
      </c>
      <c r="X342" t="s">
        <v>3267</v>
      </c>
      <c r="Y342" s="9"/>
      <c r="Z342" s="3">
        <v>68</v>
      </c>
      <c r="AA342" s="2" t="s">
        <v>3271</v>
      </c>
      <c r="AB342" s="1" t="s">
        <v>1631</v>
      </c>
      <c r="AC342" s="1" t="s">
        <v>1473</v>
      </c>
      <c r="AD342" s="1">
        <v>6</v>
      </c>
      <c r="AE342" s="1" t="s">
        <v>2959</v>
      </c>
      <c r="AF342" s="1" t="s">
        <v>2958</v>
      </c>
      <c r="AG342" s="1" t="s">
        <v>297</v>
      </c>
      <c r="AH342" s="1"/>
      <c r="AI342" s="1"/>
      <c r="AJ342" s="1"/>
      <c r="AK342" s="1" t="s">
        <v>3307</v>
      </c>
      <c r="AL342" s="1" t="s">
        <v>3308</v>
      </c>
      <c r="AM342" s="1"/>
      <c r="AN342" s="1">
        <v>2</v>
      </c>
      <c r="AO342" s="1"/>
      <c r="AP342" s="1"/>
      <c r="AQ342" s="1" t="s">
        <v>2957</v>
      </c>
    </row>
    <row r="343" spans="1:43" x14ac:dyDescent="0.15">
      <c r="A343" t="str">
        <f t="shared" si="117"/>
        <v>|ORI|黒|クリーチャー|2/2|コモン|《[[よろめくグール]]》|</v>
      </c>
      <c r="B343" t="s">
        <v>3211</v>
      </c>
      <c r="C343" t="str">
        <f t="shared" si="118"/>
        <v>ORI</v>
      </c>
      <c r="D343">
        <f>IF(AA343="","",VLOOKUP(C343,tnpl!$Z$1:$AA$11,2,TRUE))</f>
        <v>1</v>
      </c>
      <c r="E343" t="s">
        <v>3211</v>
      </c>
      <c r="F343" t="str">
        <f t="shared" si="119"/>
        <v>黒</v>
      </c>
      <c r="G343">
        <f>IF(AB343="","",VLOOKUP(F343,tnpl!$X$1:$Y$16,2,TRUE))</f>
        <v>3</v>
      </c>
      <c r="H343" t="s">
        <v>3211</v>
      </c>
      <c r="I343" t="str">
        <f t="shared" si="120"/>
        <v>クリーチャー</v>
      </c>
      <c r="J343" t="s">
        <v>3211</v>
      </c>
      <c r="K343">
        <f t="shared" si="121"/>
        <v>2</v>
      </c>
      <c r="L343">
        <f t="shared" si="122"/>
        <v>2</v>
      </c>
      <c r="M343" t="str">
        <f t="shared" si="123"/>
        <v>2/2</v>
      </c>
      <c r="N343" t="s">
        <v>3267</v>
      </c>
      <c r="O343" t="str">
        <f t="shared" si="124"/>
        <v>コモン</v>
      </c>
      <c r="R343" t="s">
        <v>3267</v>
      </c>
      <c r="S343" t="s">
        <v>4854</v>
      </c>
      <c r="T343" t="str">
        <f t="shared" si="125"/>
        <v>よろめくグール</v>
      </c>
      <c r="W343" t="s">
        <v>4855</v>
      </c>
      <c r="X343" t="s">
        <v>3267</v>
      </c>
      <c r="Y343" s="9"/>
      <c r="Z343" s="3">
        <v>88</v>
      </c>
      <c r="AA343" s="2" t="s">
        <v>3271</v>
      </c>
      <c r="AB343" s="1" t="s">
        <v>1606</v>
      </c>
      <c r="AC343" s="1" t="s">
        <v>1771</v>
      </c>
      <c r="AD343" s="1">
        <v>6</v>
      </c>
      <c r="AE343" s="1" t="s">
        <v>2901</v>
      </c>
      <c r="AF343" s="1" t="s">
        <v>2900</v>
      </c>
      <c r="AG343" s="1" t="s">
        <v>349</v>
      </c>
      <c r="AH343" s="1" t="s">
        <v>1506</v>
      </c>
      <c r="AI343" s="1"/>
      <c r="AJ343" s="1"/>
      <c r="AK343" s="1"/>
      <c r="AL343" s="1"/>
      <c r="AM343" s="1"/>
      <c r="AN343" s="1"/>
      <c r="AO343" s="1">
        <v>2</v>
      </c>
      <c r="AP343" s="1">
        <v>2</v>
      </c>
      <c r="AQ343" s="1"/>
    </row>
    <row r="344" spans="1:43" x14ac:dyDescent="0.15">
      <c r="A344" t="str">
        <f t="shared" si="117"/>
        <v>|ORI|黒|サポート||コモン|《[[冥府の傷跡]]》|</v>
      </c>
      <c r="B344" t="s">
        <v>3211</v>
      </c>
      <c r="C344" t="str">
        <f t="shared" si="118"/>
        <v>ORI</v>
      </c>
      <c r="D344">
        <f>IF(AA344="","",VLOOKUP(C344,tnpl!$Z$1:$AA$11,2,TRUE))</f>
        <v>1</v>
      </c>
      <c r="E344" t="s">
        <v>3211</v>
      </c>
      <c r="F344" t="str">
        <f t="shared" si="119"/>
        <v>黒</v>
      </c>
      <c r="G344">
        <f>IF(AB344="","",VLOOKUP(F344,tnpl!$X$1:$Y$16,2,TRUE))</f>
        <v>3</v>
      </c>
      <c r="H344" t="s">
        <v>3211</v>
      </c>
      <c r="I344" t="str">
        <f t="shared" si="120"/>
        <v>サポート</v>
      </c>
      <c r="J344" t="s">
        <v>3211</v>
      </c>
      <c r="K344">
        <f t="shared" si="121"/>
        <v>0</v>
      </c>
      <c r="L344">
        <f t="shared" si="122"/>
        <v>0</v>
      </c>
      <c r="M344" t="str">
        <f t="shared" si="123"/>
        <v/>
      </c>
      <c r="N344" t="s">
        <v>3267</v>
      </c>
      <c r="O344" t="str">
        <f t="shared" si="124"/>
        <v>コモン</v>
      </c>
      <c r="R344" t="s">
        <v>3267</v>
      </c>
      <c r="S344" t="s">
        <v>4854</v>
      </c>
      <c r="T344" t="str">
        <f t="shared" si="125"/>
        <v>冥府の傷跡</v>
      </c>
      <c r="W344" t="s">
        <v>4855</v>
      </c>
      <c r="X344" t="s">
        <v>3267</v>
      </c>
      <c r="Y344" s="9"/>
      <c r="Z344" s="3">
        <v>96</v>
      </c>
      <c r="AA344" s="2" t="s">
        <v>3271</v>
      </c>
      <c r="AB344" s="1" t="s">
        <v>1606</v>
      </c>
      <c r="AC344" s="1" t="s">
        <v>1771</v>
      </c>
      <c r="AD344" s="1">
        <v>6</v>
      </c>
      <c r="AE344" s="1" t="s">
        <v>2879</v>
      </c>
      <c r="AF344" s="1" t="s">
        <v>2878</v>
      </c>
      <c r="AG344" s="1" t="s">
        <v>297</v>
      </c>
      <c r="AH344" s="1"/>
      <c r="AI344" s="1"/>
      <c r="AJ344" s="1"/>
      <c r="AK344" s="1" t="s">
        <v>3324</v>
      </c>
      <c r="AL344" s="1" t="s">
        <v>3325</v>
      </c>
      <c r="AM344" s="1"/>
      <c r="AN344" s="1">
        <v>2</v>
      </c>
      <c r="AO344" s="1"/>
      <c r="AP344" s="1"/>
      <c r="AQ344" s="1" t="s">
        <v>2877</v>
      </c>
    </row>
    <row r="345" spans="1:43" x14ac:dyDescent="0.15">
      <c r="A345" t="str">
        <f t="shared" si="117"/>
        <v>|ORI|黒|呪文||アンコモン|《[[屍術的召喚]]》|</v>
      </c>
      <c r="B345" t="s">
        <v>3211</v>
      </c>
      <c r="C345" t="str">
        <f t="shared" si="118"/>
        <v>ORI</v>
      </c>
      <c r="D345">
        <f>IF(AA345="","",VLOOKUP(C345,tnpl!$Z$1:$AA$11,2,TRUE))</f>
        <v>1</v>
      </c>
      <c r="E345" t="s">
        <v>3211</v>
      </c>
      <c r="F345" t="str">
        <f t="shared" si="119"/>
        <v>黒</v>
      </c>
      <c r="G345">
        <f>IF(AB345="","",VLOOKUP(F345,tnpl!$X$1:$Y$16,2,TRUE))</f>
        <v>3</v>
      </c>
      <c r="H345" t="s">
        <v>3211</v>
      </c>
      <c r="I345" t="str">
        <f t="shared" si="120"/>
        <v>呪文</v>
      </c>
      <c r="J345" t="s">
        <v>3211</v>
      </c>
      <c r="K345">
        <f t="shared" si="121"/>
        <v>0</v>
      </c>
      <c r="L345">
        <f t="shared" si="122"/>
        <v>0</v>
      </c>
      <c r="M345" t="str">
        <f t="shared" si="123"/>
        <v/>
      </c>
      <c r="N345" t="s">
        <v>3267</v>
      </c>
      <c r="O345" t="str">
        <f t="shared" si="124"/>
        <v>アンコモン</v>
      </c>
      <c r="R345" t="s">
        <v>3267</v>
      </c>
      <c r="S345" t="s">
        <v>4854</v>
      </c>
      <c r="T345" t="str">
        <f t="shared" si="125"/>
        <v>屍術的召喚</v>
      </c>
      <c r="W345" t="s">
        <v>4855</v>
      </c>
      <c r="X345" t="s">
        <v>3267</v>
      </c>
      <c r="Y345" s="9"/>
      <c r="Z345" s="3">
        <v>106</v>
      </c>
      <c r="AA345" s="2" t="s">
        <v>3271</v>
      </c>
      <c r="AB345" s="1" t="s">
        <v>1606</v>
      </c>
      <c r="AC345" s="1" t="s">
        <v>1473</v>
      </c>
      <c r="AD345" s="1">
        <v>6</v>
      </c>
      <c r="AE345" s="1" t="s">
        <v>2851</v>
      </c>
      <c r="AF345" s="1" t="s">
        <v>2850</v>
      </c>
      <c r="AG345" s="1" t="s">
        <v>1475</v>
      </c>
      <c r="AH345" s="1"/>
      <c r="AI345" s="1"/>
      <c r="AJ345" s="1"/>
      <c r="AK345" s="1" t="s">
        <v>2849</v>
      </c>
      <c r="AL345" s="1"/>
      <c r="AM345" s="1"/>
      <c r="AN345" s="1"/>
      <c r="AO345" s="1"/>
      <c r="AP345" s="1"/>
      <c r="AQ345" s="1" t="s">
        <v>2849</v>
      </c>
    </row>
    <row r="346" spans="1:43" x14ac:dyDescent="0.15">
      <c r="A346" t="str">
        <f t="shared" si="117"/>
        <v>|ORI|黒|呪文||アンコモン|《[[苛まれし思考]]》|</v>
      </c>
      <c r="B346" t="s">
        <v>3211</v>
      </c>
      <c r="C346" t="str">
        <f t="shared" si="118"/>
        <v>ORI</v>
      </c>
      <c r="D346">
        <f>IF(AA346="","",VLOOKUP(C346,tnpl!$Z$1:$AA$11,2,TRUE))</f>
        <v>1</v>
      </c>
      <c r="E346" t="s">
        <v>3211</v>
      </c>
      <c r="F346" t="str">
        <f t="shared" si="119"/>
        <v>黒</v>
      </c>
      <c r="G346">
        <f>IF(AB346="","",VLOOKUP(F346,tnpl!$X$1:$Y$16,2,TRUE))</f>
        <v>3</v>
      </c>
      <c r="H346" t="s">
        <v>3211</v>
      </c>
      <c r="I346" t="str">
        <f t="shared" si="120"/>
        <v>呪文</v>
      </c>
      <c r="J346" t="s">
        <v>3211</v>
      </c>
      <c r="K346">
        <f t="shared" si="121"/>
        <v>0</v>
      </c>
      <c r="L346">
        <f t="shared" si="122"/>
        <v>0</v>
      </c>
      <c r="M346" t="str">
        <f t="shared" si="123"/>
        <v/>
      </c>
      <c r="N346" t="s">
        <v>3267</v>
      </c>
      <c r="O346" t="str">
        <f t="shared" si="124"/>
        <v>アンコモン</v>
      </c>
      <c r="R346" t="s">
        <v>3267</v>
      </c>
      <c r="S346" t="s">
        <v>4854</v>
      </c>
      <c r="T346" t="str">
        <f t="shared" si="125"/>
        <v>苛まれし思考</v>
      </c>
      <c r="W346" t="s">
        <v>4855</v>
      </c>
      <c r="X346" t="s">
        <v>3267</v>
      </c>
      <c r="Y346" s="9"/>
      <c r="Z346" s="3">
        <v>107</v>
      </c>
      <c r="AA346" s="2" t="s">
        <v>3271</v>
      </c>
      <c r="AB346" s="1" t="s">
        <v>1606</v>
      </c>
      <c r="AC346" s="1" t="s">
        <v>1473</v>
      </c>
      <c r="AD346" s="1">
        <v>6</v>
      </c>
      <c r="AE346" s="1" t="s">
        <v>2848</v>
      </c>
      <c r="AF346" s="1" t="s">
        <v>2847</v>
      </c>
      <c r="AG346" s="1" t="s">
        <v>1475</v>
      </c>
      <c r="AH346" s="1"/>
      <c r="AI346" s="1"/>
      <c r="AJ346" s="1"/>
      <c r="AK346" s="1" t="s">
        <v>2846</v>
      </c>
      <c r="AL346" s="1"/>
      <c r="AM346" s="1"/>
      <c r="AN346" s="1"/>
      <c r="AO346" s="1"/>
      <c r="AP346" s="1"/>
      <c r="AQ346" s="1" t="s">
        <v>2846</v>
      </c>
    </row>
    <row r="347" spans="1:43" x14ac:dyDescent="0.15">
      <c r="A347" t="str">
        <f t="shared" si="117"/>
        <v>|ORI|黒|サポート||アンコモン|《[[荒廃唱え]]》|</v>
      </c>
      <c r="B347" t="s">
        <v>3211</v>
      </c>
      <c r="C347" t="str">
        <f t="shared" si="118"/>
        <v>ORI</v>
      </c>
      <c r="D347">
        <f>IF(AA347="","",VLOOKUP(C347,tnpl!$Z$1:$AA$11,2,TRUE))</f>
        <v>1</v>
      </c>
      <c r="E347" t="s">
        <v>3211</v>
      </c>
      <c r="F347" t="str">
        <f t="shared" si="119"/>
        <v>黒</v>
      </c>
      <c r="G347">
        <f>IF(AB347="","",VLOOKUP(F347,tnpl!$X$1:$Y$16,2,TRUE))</f>
        <v>3</v>
      </c>
      <c r="H347" t="s">
        <v>3211</v>
      </c>
      <c r="I347" t="str">
        <f t="shared" si="120"/>
        <v>サポート</v>
      </c>
      <c r="J347" t="s">
        <v>3211</v>
      </c>
      <c r="K347">
        <f t="shared" si="121"/>
        <v>0</v>
      </c>
      <c r="L347">
        <f t="shared" si="122"/>
        <v>0</v>
      </c>
      <c r="M347" t="str">
        <f t="shared" si="123"/>
        <v/>
      </c>
      <c r="N347" t="s">
        <v>3267</v>
      </c>
      <c r="O347" t="str">
        <f t="shared" si="124"/>
        <v>アンコモン</v>
      </c>
      <c r="R347" t="s">
        <v>3267</v>
      </c>
      <c r="S347" t="s">
        <v>4854</v>
      </c>
      <c r="T347" t="str">
        <f t="shared" si="125"/>
        <v>荒廃唱え</v>
      </c>
      <c r="W347" t="s">
        <v>4855</v>
      </c>
      <c r="X347" t="s">
        <v>3267</v>
      </c>
      <c r="Y347" s="9"/>
      <c r="Z347" s="3">
        <v>109</v>
      </c>
      <c r="AA347" s="2" t="s">
        <v>3271</v>
      </c>
      <c r="AB347" s="1" t="s">
        <v>1606</v>
      </c>
      <c r="AC347" s="1" t="s">
        <v>1473</v>
      </c>
      <c r="AD347" s="1">
        <v>6</v>
      </c>
      <c r="AE347" s="1" t="s">
        <v>2842</v>
      </c>
      <c r="AF347" s="1" t="s">
        <v>2841</v>
      </c>
      <c r="AG347" s="1" t="s">
        <v>297</v>
      </c>
      <c r="AH347" s="1"/>
      <c r="AI347" s="1"/>
      <c r="AJ347" s="1"/>
      <c r="AK347" s="1" t="s">
        <v>2840</v>
      </c>
      <c r="AL347" s="1"/>
      <c r="AM347" s="1"/>
      <c r="AN347" s="1">
        <v>6</v>
      </c>
      <c r="AO347" s="1"/>
      <c r="AP347" s="1"/>
      <c r="AQ347" s="1" t="s">
        <v>2840</v>
      </c>
    </row>
    <row r="348" spans="1:43" x14ac:dyDescent="0.15">
      <c r="A348" t="str">
        <f t="shared" si="117"/>
        <v>|ORI|黒|呪文||神話レア|《[[無限の抹消]]》|</v>
      </c>
      <c r="B348" t="s">
        <v>3211</v>
      </c>
      <c r="C348" t="str">
        <f t="shared" si="118"/>
        <v>ORI</v>
      </c>
      <c r="D348">
        <f>IF(AA348="","",VLOOKUP(C348,tnpl!$Z$1:$AA$11,2,TRUE))</f>
        <v>1</v>
      </c>
      <c r="E348" t="s">
        <v>3211</v>
      </c>
      <c r="F348" t="str">
        <f t="shared" si="119"/>
        <v>黒</v>
      </c>
      <c r="G348">
        <f>IF(AB348="","",VLOOKUP(F348,tnpl!$X$1:$Y$16,2,TRUE))</f>
        <v>3</v>
      </c>
      <c r="H348" t="s">
        <v>3211</v>
      </c>
      <c r="I348" t="str">
        <f t="shared" si="120"/>
        <v>呪文</v>
      </c>
      <c r="J348" t="s">
        <v>3211</v>
      </c>
      <c r="K348">
        <f t="shared" si="121"/>
        <v>0</v>
      </c>
      <c r="L348">
        <f t="shared" si="122"/>
        <v>0</v>
      </c>
      <c r="M348" t="str">
        <f t="shared" si="123"/>
        <v/>
      </c>
      <c r="N348" t="s">
        <v>3267</v>
      </c>
      <c r="O348" t="str">
        <f t="shared" si="124"/>
        <v>神話レア</v>
      </c>
      <c r="R348" t="s">
        <v>3267</v>
      </c>
      <c r="S348" t="s">
        <v>4854</v>
      </c>
      <c r="T348" t="str">
        <f t="shared" si="125"/>
        <v>無限の抹消</v>
      </c>
      <c r="W348" t="s">
        <v>4855</v>
      </c>
      <c r="X348" t="s">
        <v>3267</v>
      </c>
      <c r="Y348" s="9"/>
      <c r="Z348" s="3">
        <v>121</v>
      </c>
      <c r="AA348" s="2" t="s">
        <v>3271</v>
      </c>
      <c r="AB348" s="1" t="s">
        <v>1606</v>
      </c>
      <c r="AC348" s="1" t="s">
        <v>1453</v>
      </c>
      <c r="AD348" s="1">
        <v>6</v>
      </c>
      <c r="AE348" s="1" t="s">
        <v>2806</v>
      </c>
      <c r="AF348" s="1" t="s">
        <v>2805</v>
      </c>
      <c r="AG348" s="1" t="s">
        <v>1475</v>
      </c>
      <c r="AH348" s="1"/>
      <c r="AI348" s="1"/>
      <c r="AJ348" s="1"/>
      <c r="AK348" s="1" t="s">
        <v>2804</v>
      </c>
      <c r="AL348" s="1"/>
      <c r="AM348" s="1"/>
      <c r="AN348" s="1"/>
      <c r="AO348" s="1"/>
      <c r="AP348" s="1"/>
      <c r="AQ348" s="1" t="s">
        <v>2804</v>
      </c>
    </row>
    <row r="349" spans="1:43" x14ac:dyDescent="0.15">
      <c r="A349" t="str">
        <f t="shared" si="117"/>
        <v>|ORI|赤|クリーチャー|3/1|コモン|《[[業火の侍祭]]》|</v>
      </c>
      <c r="B349" t="s">
        <v>3211</v>
      </c>
      <c r="C349" t="str">
        <f t="shared" si="118"/>
        <v>ORI</v>
      </c>
      <c r="D349">
        <f>IF(AA349="","",VLOOKUP(C349,tnpl!$Z$1:$AA$11,2,TRUE))</f>
        <v>1</v>
      </c>
      <c r="E349" t="s">
        <v>3211</v>
      </c>
      <c r="F349" t="str">
        <f t="shared" si="119"/>
        <v>赤</v>
      </c>
      <c r="G349">
        <f>IF(AB349="","",VLOOKUP(F349,tnpl!$X$1:$Y$16,2,TRUE))</f>
        <v>4</v>
      </c>
      <c r="H349" t="s">
        <v>3211</v>
      </c>
      <c r="I349" t="str">
        <f t="shared" si="120"/>
        <v>クリーチャー</v>
      </c>
      <c r="J349" t="s">
        <v>3211</v>
      </c>
      <c r="K349">
        <f t="shared" si="121"/>
        <v>3</v>
      </c>
      <c r="L349">
        <f t="shared" si="122"/>
        <v>1</v>
      </c>
      <c r="M349" t="str">
        <f t="shared" si="123"/>
        <v>3/1</v>
      </c>
      <c r="N349" t="s">
        <v>3267</v>
      </c>
      <c r="O349" t="str">
        <f t="shared" si="124"/>
        <v>コモン</v>
      </c>
      <c r="R349" t="s">
        <v>3267</v>
      </c>
      <c r="S349" t="s">
        <v>4854</v>
      </c>
      <c r="T349" t="str">
        <f t="shared" si="125"/>
        <v>業火の侍祭</v>
      </c>
      <c r="W349" t="s">
        <v>4855</v>
      </c>
      <c r="X349" t="s">
        <v>3267</v>
      </c>
      <c r="Y349" s="9"/>
      <c r="Z349" s="3">
        <v>123</v>
      </c>
      <c r="AA349" s="2" t="s">
        <v>3271</v>
      </c>
      <c r="AB349" s="1" t="s">
        <v>1575</v>
      </c>
      <c r="AC349" s="1" t="s">
        <v>1771</v>
      </c>
      <c r="AD349" s="1">
        <v>6</v>
      </c>
      <c r="AE349" s="1" t="s">
        <v>2800</v>
      </c>
      <c r="AF349" s="1" t="s">
        <v>2799</v>
      </c>
      <c r="AG349" s="1" t="s">
        <v>349</v>
      </c>
      <c r="AH349" s="1" t="s">
        <v>1511</v>
      </c>
      <c r="AI349" s="1" t="s">
        <v>2667</v>
      </c>
      <c r="AJ349" s="1"/>
      <c r="AK349" s="1"/>
      <c r="AL349" s="1"/>
      <c r="AM349" s="1"/>
      <c r="AN349" s="1"/>
      <c r="AO349" s="1">
        <v>3</v>
      </c>
      <c r="AP349" s="1">
        <v>1</v>
      </c>
      <c r="AQ349" s="1"/>
    </row>
    <row r="350" spans="1:43" x14ac:dyDescent="0.15">
      <c r="A350" t="str">
        <f t="shared" si="117"/>
        <v>|ORI|赤|呪文||コモン|《[[ドラゴンの餌]]》|</v>
      </c>
      <c r="B350" t="s">
        <v>3211</v>
      </c>
      <c r="C350" t="str">
        <f t="shared" si="118"/>
        <v>ORI</v>
      </c>
      <c r="D350">
        <f>IF(AA350="","",VLOOKUP(C350,tnpl!$Z$1:$AA$11,2,TRUE))</f>
        <v>1</v>
      </c>
      <c r="E350" t="s">
        <v>3211</v>
      </c>
      <c r="F350" t="str">
        <f t="shared" si="119"/>
        <v>赤</v>
      </c>
      <c r="G350">
        <f>IF(AB350="","",VLOOKUP(F350,tnpl!$X$1:$Y$16,2,TRUE))</f>
        <v>4</v>
      </c>
      <c r="H350" t="s">
        <v>3211</v>
      </c>
      <c r="I350" t="str">
        <f t="shared" si="120"/>
        <v>呪文</v>
      </c>
      <c r="J350" t="s">
        <v>3211</v>
      </c>
      <c r="K350">
        <f t="shared" si="121"/>
        <v>0</v>
      </c>
      <c r="L350">
        <f t="shared" si="122"/>
        <v>0</v>
      </c>
      <c r="M350" t="str">
        <f t="shared" si="123"/>
        <v/>
      </c>
      <c r="N350" t="s">
        <v>3267</v>
      </c>
      <c r="O350" t="str">
        <f t="shared" si="124"/>
        <v>コモン</v>
      </c>
      <c r="R350" t="s">
        <v>3267</v>
      </c>
      <c r="S350" t="s">
        <v>4854</v>
      </c>
      <c r="T350" t="str">
        <f t="shared" si="125"/>
        <v>ドラゴンの餌</v>
      </c>
      <c r="W350" t="s">
        <v>4855</v>
      </c>
      <c r="X350" t="s">
        <v>3267</v>
      </c>
      <c r="Y350" s="9"/>
      <c r="Z350" s="3">
        <v>131</v>
      </c>
      <c r="AA350" s="2" t="s">
        <v>3271</v>
      </c>
      <c r="AB350" s="1" t="s">
        <v>1575</v>
      </c>
      <c r="AC350" s="1" t="s">
        <v>1771</v>
      </c>
      <c r="AD350" s="1">
        <v>6</v>
      </c>
      <c r="AE350" s="1" t="s">
        <v>2781</v>
      </c>
      <c r="AF350" s="1" t="s">
        <v>2780</v>
      </c>
      <c r="AG350" s="1" t="s">
        <v>1475</v>
      </c>
      <c r="AH350" s="1"/>
      <c r="AI350" s="1"/>
      <c r="AJ350" s="1"/>
      <c r="AK350" s="1" t="s">
        <v>2779</v>
      </c>
      <c r="AL350" s="1"/>
      <c r="AM350" s="1"/>
      <c r="AN350" s="1"/>
      <c r="AO350" s="1"/>
      <c r="AP350" s="1"/>
      <c r="AQ350" s="1" t="s">
        <v>2779</v>
      </c>
    </row>
    <row r="351" spans="1:43" x14ac:dyDescent="0.15">
      <c r="A351" t="str">
        <f t="shared" si="117"/>
        <v>|ORI|赤|呪文||コモン|《[[稲妻の投槍]]》|</v>
      </c>
      <c r="B351" t="s">
        <v>3211</v>
      </c>
      <c r="C351" t="str">
        <f t="shared" si="118"/>
        <v>ORI</v>
      </c>
      <c r="D351">
        <f>IF(AA351="","",VLOOKUP(C351,tnpl!$Z$1:$AA$11,2,TRUE))</f>
        <v>1</v>
      </c>
      <c r="E351" t="s">
        <v>3211</v>
      </c>
      <c r="F351" t="str">
        <f t="shared" si="119"/>
        <v>赤</v>
      </c>
      <c r="G351">
        <f>IF(AB351="","",VLOOKUP(F351,tnpl!$X$1:$Y$16,2,TRUE))</f>
        <v>4</v>
      </c>
      <c r="H351" t="s">
        <v>3211</v>
      </c>
      <c r="I351" t="str">
        <f t="shared" si="120"/>
        <v>呪文</v>
      </c>
      <c r="J351" t="s">
        <v>3211</v>
      </c>
      <c r="K351">
        <f t="shared" si="121"/>
        <v>0</v>
      </c>
      <c r="L351">
        <f t="shared" si="122"/>
        <v>0</v>
      </c>
      <c r="M351" t="str">
        <f t="shared" si="123"/>
        <v/>
      </c>
      <c r="N351" t="s">
        <v>3267</v>
      </c>
      <c r="O351" t="str">
        <f t="shared" si="124"/>
        <v>コモン</v>
      </c>
      <c r="R351" t="s">
        <v>3267</v>
      </c>
      <c r="S351" t="s">
        <v>4854</v>
      </c>
      <c r="T351" t="str">
        <f t="shared" si="125"/>
        <v>稲妻の投槍</v>
      </c>
      <c r="W351" t="s">
        <v>4855</v>
      </c>
      <c r="X351" t="s">
        <v>3267</v>
      </c>
      <c r="Y351" s="9"/>
      <c r="Z351" s="3">
        <v>133</v>
      </c>
      <c r="AA351" s="2" t="s">
        <v>3271</v>
      </c>
      <c r="AB351" s="1" t="s">
        <v>1575</v>
      </c>
      <c r="AC351" s="1" t="s">
        <v>1771</v>
      </c>
      <c r="AD351" s="1">
        <v>6</v>
      </c>
      <c r="AE351" s="1" t="s">
        <v>2775</v>
      </c>
      <c r="AF351" s="1" t="s">
        <v>2774</v>
      </c>
      <c r="AG351" s="1" t="s">
        <v>1475</v>
      </c>
      <c r="AH351" s="1"/>
      <c r="AI351" s="1"/>
      <c r="AJ351" s="1"/>
      <c r="AK351" s="1" t="s">
        <v>2773</v>
      </c>
      <c r="AL351" s="1"/>
      <c r="AM351" s="1"/>
      <c r="AN351" s="1"/>
      <c r="AO351" s="1"/>
      <c r="AP351" s="1"/>
      <c r="AQ351" s="1" t="s">
        <v>2773</v>
      </c>
    </row>
    <row r="352" spans="1:43" x14ac:dyDescent="0.15">
      <c r="A352" t="str">
        <f t="shared" si="117"/>
        <v>|ORI|赤|サポート||コモン|《[[ギラプールの霊気格子]]》|</v>
      </c>
      <c r="B352" t="s">
        <v>3211</v>
      </c>
      <c r="C352" t="str">
        <f t="shared" si="118"/>
        <v>ORI</v>
      </c>
      <c r="D352">
        <f>IF(AA352="","",VLOOKUP(C352,tnpl!$Z$1:$AA$11,2,TRUE))</f>
        <v>1</v>
      </c>
      <c r="E352" t="s">
        <v>3211</v>
      </c>
      <c r="F352" t="str">
        <f t="shared" si="119"/>
        <v>赤</v>
      </c>
      <c r="G352">
        <f>IF(AB352="","",VLOOKUP(F352,tnpl!$X$1:$Y$16,2,TRUE))</f>
        <v>4</v>
      </c>
      <c r="H352" t="s">
        <v>3211</v>
      </c>
      <c r="I352" t="str">
        <f t="shared" si="120"/>
        <v>サポート</v>
      </c>
      <c r="J352" t="s">
        <v>3211</v>
      </c>
      <c r="K352">
        <f t="shared" si="121"/>
        <v>0</v>
      </c>
      <c r="L352">
        <f t="shared" si="122"/>
        <v>0</v>
      </c>
      <c r="M352" t="str">
        <f t="shared" si="123"/>
        <v/>
      </c>
      <c r="N352" t="s">
        <v>3267</v>
      </c>
      <c r="O352" t="str">
        <f t="shared" si="124"/>
        <v>コモン</v>
      </c>
      <c r="R352" t="s">
        <v>3267</v>
      </c>
      <c r="S352" t="s">
        <v>4854</v>
      </c>
      <c r="T352" t="str">
        <f t="shared" si="125"/>
        <v>ギラプールの霊気格子</v>
      </c>
      <c r="W352" t="s">
        <v>4855</v>
      </c>
      <c r="X352" t="s">
        <v>3267</v>
      </c>
      <c r="Y352" s="9"/>
      <c r="Z352" s="3">
        <v>136</v>
      </c>
      <c r="AA352" s="2" t="s">
        <v>3271</v>
      </c>
      <c r="AB352" s="1" t="s">
        <v>1575</v>
      </c>
      <c r="AC352" s="1" t="s">
        <v>1771</v>
      </c>
      <c r="AD352" s="1">
        <v>6</v>
      </c>
      <c r="AE352" s="1" t="s">
        <v>2766</v>
      </c>
      <c r="AF352" s="1" t="s">
        <v>2765</v>
      </c>
      <c r="AG352" s="1" t="s">
        <v>297</v>
      </c>
      <c r="AH352" s="1"/>
      <c r="AI352" s="1"/>
      <c r="AJ352" s="1"/>
      <c r="AK352" s="1" t="s">
        <v>2764</v>
      </c>
      <c r="AL352" s="1"/>
      <c r="AM352" s="1"/>
      <c r="AN352" s="1">
        <v>2</v>
      </c>
      <c r="AO352" s="1"/>
      <c r="AP352" s="1"/>
      <c r="AQ352" s="1" t="s">
        <v>2764</v>
      </c>
    </row>
    <row r="353" spans="1:43" x14ac:dyDescent="0.15">
      <c r="A353" t="str">
        <f t="shared" si="117"/>
        <v>|ORI|赤|呪文||アンコモン|《[[伝染性渇血症]]》|</v>
      </c>
      <c r="B353" t="s">
        <v>3211</v>
      </c>
      <c r="C353" t="str">
        <f t="shared" si="118"/>
        <v>ORI</v>
      </c>
      <c r="D353">
        <f>IF(AA353="","",VLOOKUP(C353,tnpl!$Z$1:$AA$11,2,TRUE))</f>
        <v>1</v>
      </c>
      <c r="E353" t="s">
        <v>3211</v>
      </c>
      <c r="F353" t="str">
        <f t="shared" si="119"/>
        <v>赤</v>
      </c>
      <c r="G353">
        <f>IF(AB353="","",VLOOKUP(F353,tnpl!$X$1:$Y$16,2,TRUE))</f>
        <v>4</v>
      </c>
      <c r="H353" t="s">
        <v>3211</v>
      </c>
      <c r="I353" t="str">
        <f t="shared" si="120"/>
        <v>呪文</v>
      </c>
      <c r="J353" t="s">
        <v>3211</v>
      </c>
      <c r="K353">
        <f t="shared" si="121"/>
        <v>0</v>
      </c>
      <c r="L353">
        <f t="shared" si="122"/>
        <v>0</v>
      </c>
      <c r="M353" t="str">
        <f t="shared" si="123"/>
        <v/>
      </c>
      <c r="N353" t="s">
        <v>3267</v>
      </c>
      <c r="O353" t="str">
        <f t="shared" si="124"/>
        <v>アンコモン</v>
      </c>
      <c r="R353" t="s">
        <v>3267</v>
      </c>
      <c r="S353" t="s">
        <v>4854</v>
      </c>
      <c r="T353" t="str">
        <f t="shared" si="125"/>
        <v>伝染性渇血症</v>
      </c>
      <c r="W353" t="s">
        <v>4855</v>
      </c>
      <c r="X353" t="s">
        <v>3267</v>
      </c>
      <c r="Y353" s="9"/>
      <c r="Z353" s="3">
        <v>150</v>
      </c>
      <c r="AA353" s="2" t="s">
        <v>3271</v>
      </c>
      <c r="AB353" s="1" t="s">
        <v>1575</v>
      </c>
      <c r="AC353" s="1" t="s">
        <v>1473</v>
      </c>
      <c r="AD353" s="1">
        <v>6</v>
      </c>
      <c r="AE353" s="1" t="s">
        <v>2725</v>
      </c>
      <c r="AF353" s="1" t="s">
        <v>2724</v>
      </c>
      <c r="AG353" s="1" t="s">
        <v>1475</v>
      </c>
      <c r="AH353" s="1"/>
      <c r="AI353" s="1"/>
      <c r="AJ353" s="1"/>
      <c r="AK353" s="1" t="s">
        <v>2723</v>
      </c>
      <c r="AL353" s="1"/>
      <c r="AM353" s="1"/>
      <c r="AN353" s="1"/>
      <c r="AO353" s="1"/>
      <c r="AP353" s="1"/>
      <c r="AQ353" s="1" t="s">
        <v>2723</v>
      </c>
    </row>
    <row r="354" spans="1:43" x14ac:dyDescent="0.15">
      <c r="A354" t="str">
        <f t="shared" si="117"/>
        <v>|ORI|赤|呪文||レア|《[[極上の炎技]]》|</v>
      </c>
      <c r="B354" t="s">
        <v>3211</v>
      </c>
      <c r="C354" t="str">
        <f t="shared" si="118"/>
        <v>ORI</v>
      </c>
      <c r="D354">
        <f>IF(AA354="","",VLOOKUP(C354,tnpl!$Z$1:$AA$11,2,TRUE))</f>
        <v>1</v>
      </c>
      <c r="E354" t="s">
        <v>3211</v>
      </c>
      <c r="F354" t="str">
        <f t="shared" si="119"/>
        <v>赤</v>
      </c>
      <c r="G354">
        <f>IF(AB354="","",VLOOKUP(F354,tnpl!$X$1:$Y$16,2,TRUE))</f>
        <v>4</v>
      </c>
      <c r="H354" t="s">
        <v>3211</v>
      </c>
      <c r="I354" t="str">
        <f t="shared" si="120"/>
        <v>呪文</v>
      </c>
      <c r="J354" t="s">
        <v>3211</v>
      </c>
      <c r="K354">
        <f t="shared" si="121"/>
        <v>0</v>
      </c>
      <c r="L354">
        <f t="shared" si="122"/>
        <v>0</v>
      </c>
      <c r="M354" t="str">
        <f t="shared" si="123"/>
        <v/>
      </c>
      <c r="N354" t="s">
        <v>3267</v>
      </c>
      <c r="O354" t="str">
        <f t="shared" si="124"/>
        <v>レア</v>
      </c>
      <c r="R354" t="s">
        <v>3267</v>
      </c>
      <c r="S354" t="s">
        <v>4854</v>
      </c>
      <c r="T354" t="str">
        <f t="shared" si="125"/>
        <v>極上の炎技</v>
      </c>
      <c r="W354" t="s">
        <v>4855</v>
      </c>
      <c r="X354" t="s">
        <v>3267</v>
      </c>
      <c r="Y354" s="9"/>
      <c r="Z354" s="3">
        <v>157</v>
      </c>
      <c r="AA354" s="2" t="s">
        <v>3271</v>
      </c>
      <c r="AB354" s="1" t="s">
        <v>1575</v>
      </c>
      <c r="AC354" s="1" t="s">
        <v>1463</v>
      </c>
      <c r="AD354" s="1">
        <v>6</v>
      </c>
      <c r="AE354" s="1" t="s">
        <v>2705</v>
      </c>
      <c r="AF354" s="1" t="s">
        <v>2704</v>
      </c>
      <c r="AG354" s="1" t="s">
        <v>1475</v>
      </c>
      <c r="AH354" s="1"/>
      <c r="AI354" s="1"/>
      <c r="AJ354" s="1"/>
      <c r="AK354" s="1" t="s">
        <v>2703</v>
      </c>
      <c r="AL354" s="1"/>
      <c r="AM354" s="1"/>
      <c r="AN354" s="1"/>
      <c r="AO354" s="1"/>
      <c r="AP354" s="1"/>
      <c r="AQ354" s="1" t="s">
        <v>2703</v>
      </c>
    </row>
    <row r="355" spans="1:43" x14ac:dyDescent="0.15">
      <c r="A355" t="str">
        <f t="shared" si="117"/>
        <v>|ORI|赤|呪文||レア|《[[残虐無道の猛火]]》|</v>
      </c>
      <c r="B355" t="s">
        <v>3211</v>
      </c>
      <c r="C355" t="str">
        <f t="shared" si="118"/>
        <v>ORI</v>
      </c>
      <c r="D355">
        <f>IF(AA355="","",VLOOKUP(C355,tnpl!$Z$1:$AA$11,2,TRUE))</f>
        <v>1</v>
      </c>
      <c r="E355" t="s">
        <v>3211</v>
      </c>
      <c r="F355" t="str">
        <f t="shared" si="119"/>
        <v>赤</v>
      </c>
      <c r="G355">
        <f>IF(AB355="","",VLOOKUP(F355,tnpl!$X$1:$Y$16,2,TRUE))</f>
        <v>4</v>
      </c>
      <c r="H355" t="s">
        <v>3211</v>
      </c>
      <c r="I355" t="str">
        <f t="shared" si="120"/>
        <v>呪文</v>
      </c>
      <c r="J355" t="s">
        <v>3211</v>
      </c>
      <c r="K355">
        <f t="shared" si="121"/>
        <v>0</v>
      </c>
      <c r="L355">
        <f t="shared" si="122"/>
        <v>0</v>
      </c>
      <c r="M355" t="str">
        <f t="shared" si="123"/>
        <v/>
      </c>
      <c r="N355" t="s">
        <v>3267</v>
      </c>
      <c r="O355" t="str">
        <f t="shared" si="124"/>
        <v>レア</v>
      </c>
      <c r="R355" t="s">
        <v>3267</v>
      </c>
      <c r="S355" t="s">
        <v>4854</v>
      </c>
      <c r="T355" t="str">
        <f t="shared" si="125"/>
        <v>残虐無道の猛火</v>
      </c>
      <c r="W355" t="s">
        <v>4855</v>
      </c>
      <c r="X355" t="s">
        <v>3267</v>
      </c>
      <c r="Y355" s="9"/>
      <c r="Z355" s="3">
        <v>158</v>
      </c>
      <c r="AA355" s="2" t="s">
        <v>3271</v>
      </c>
      <c r="AB355" s="1" t="s">
        <v>1575</v>
      </c>
      <c r="AC355" s="1" t="s">
        <v>1463</v>
      </c>
      <c r="AD355" s="1">
        <v>6</v>
      </c>
      <c r="AE355" s="1" t="s">
        <v>2702</v>
      </c>
      <c r="AF355" s="1" t="s">
        <v>2701</v>
      </c>
      <c r="AG355" s="1" t="s">
        <v>1475</v>
      </c>
      <c r="AH355" s="1"/>
      <c r="AI355" s="1"/>
      <c r="AJ355" s="1"/>
      <c r="AK355" s="1" t="s">
        <v>3357</v>
      </c>
      <c r="AL355" s="1" t="s">
        <v>3358</v>
      </c>
      <c r="AM355" s="1"/>
      <c r="AN355" s="1"/>
      <c r="AO355" s="1"/>
      <c r="AP355" s="1"/>
      <c r="AQ355" s="1" t="s">
        <v>2700</v>
      </c>
    </row>
    <row r="356" spans="1:43" x14ac:dyDescent="0.15">
      <c r="A356" t="str">
        <f t="shared" si="117"/>
        <v>|ORI|緑|クリーチャー|2/2|コモン|《[[果樹園の霊魂]]》|</v>
      </c>
      <c r="B356" t="s">
        <v>3211</v>
      </c>
      <c r="C356" t="str">
        <f t="shared" si="118"/>
        <v>ORI</v>
      </c>
      <c r="D356">
        <f>IF(AA356="","",VLOOKUP(C356,tnpl!$Z$1:$AA$11,2,TRUE))</f>
        <v>1</v>
      </c>
      <c r="E356" t="s">
        <v>3211</v>
      </c>
      <c r="F356" t="str">
        <f t="shared" si="119"/>
        <v>緑</v>
      </c>
      <c r="G356">
        <f>IF(AB356="","",VLOOKUP(F356,tnpl!$X$1:$Y$16,2,TRUE))</f>
        <v>5</v>
      </c>
      <c r="H356" t="s">
        <v>3211</v>
      </c>
      <c r="I356" t="str">
        <f t="shared" si="120"/>
        <v>クリーチャー</v>
      </c>
      <c r="J356" t="s">
        <v>3211</v>
      </c>
      <c r="K356">
        <f t="shared" si="121"/>
        <v>2</v>
      </c>
      <c r="L356">
        <f t="shared" si="122"/>
        <v>2</v>
      </c>
      <c r="M356" t="str">
        <f t="shared" si="123"/>
        <v>2/2</v>
      </c>
      <c r="N356" t="s">
        <v>3267</v>
      </c>
      <c r="O356" t="str">
        <f t="shared" si="124"/>
        <v>コモン</v>
      </c>
      <c r="R356" t="s">
        <v>3267</v>
      </c>
      <c r="S356" t="s">
        <v>4854</v>
      </c>
      <c r="T356" t="str">
        <f t="shared" si="125"/>
        <v>果樹園の霊魂</v>
      </c>
      <c r="W356" t="s">
        <v>4855</v>
      </c>
      <c r="X356" t="s">
        <v>3267</v>
      </c>
      <c r="Y356" s="9"/>
      <c r="Z356" s="3">
        <v>168</v>
      </c>
      <c r="AA356" s="2" t="s">
        <v>3271</v>
      </c>
      <c r="AB356" s="1" t="s">
        <v>1540</v>
      </c>
      <c r="AC356" s="1" t="s">
        <v>1771</v>
      </c>
      <c r="AD356" s="1">
        <v>6</v>
      </c>
      <c r="AE356" s="1" t="s">
        <v>2676</v>
      </c>
      <c r="AF356" s="1" t="s">
        <v>2675</v>
      </c>
      <c r="AG356" s="1" t="s">
        <v>349</v>
      </c>
      <c r="AH356" s="1" t="s">
        <v>2436</v>
      </c>
      <c r="AI356" s="1"/>
      <c r="AJ356" s="1"/>
      <c r="AK356" s="1"/>
      <c r="AL356" s="1"/>
      <c r="AM356" s="1"/>
      <c r="AN356" s="1"/>
      <c r="AO356" s="1">
        <v>2</v>
      </c>
      <c r="AP356" s="1">
        <v>2</v>
      </c>
      <c r="AQ356" s="1"/>
    </row>
    <row r="357" spans="1:43" x14ac:dyDescent="0.15">
      <c r="A357" t="str">
        <f t="shared" si="117"/>
        <v>|ORI|緑|呪文||コモン|《[[大群の力]]》|</v>
      </c>
      <c r="B357" t="s">
        <v>3211</v>
      </c>
      <c r="C357" t="str">
        <f t="shared" si="118"/>
        <v>ORI</v>
      </c>
      <c r="D357">
        <f>IF(AA357="","",VLOOKUP(C357,tnpl!$Z$1:$AA$11,2,TRUE))</f>
        <v>1</v>
      </c>
      <c r="E357" t="s">
        <v>3211</v>
      </c>
      <c r="F357" t="str">
        <f t="shared" si="119"/>
        <v>緑</v>
      </c>
      <c r="G357">
        <f>IF(AB357="","",VLOOKUP(F357,tnpl!$X$1:$Y$16,2,TRUE))</f>
        <v>5</v>
      </c>
      <c r="H357" t="s">
        <v>3211</v>
      </c>
      <c r="I357" t="str">
        <f t="shared" si="120"/>
        <v>呪文</v>
      </c>
      <c r="J357" t="s">
        <v>3211</v>
      </c>
      <c r="K357">
        <f t="shared" si="121"/>
        <v>0</v>
      </c>
      <c r="L357">
        <f t="shared" si="122"/>
        <v>0</v>
      </c>
      <c r="M357" t="str">
        <f t="shared" si="123"/>
        <v/>
      </c>
      <c r="N357" t="s">
        <v>3267</v>
      </c>
      <c r="O357" t="str">
        <f t="shared" si="124"/>
        <v>コモン</v>
      </c>
      <c r="R357" t="s">
        <v>3267</v>
      </c>
      <c r="S357" t="s">
        <v>4854</v>
      </c>
      <c r="T357" t="str">
        <f t="shared" si="125"/>
        <v>大群の力</v>
      </c>
      <c r="W357" t="s">
        <v>4855</v>
      </c>
      <c r="X357" t="s">
        <v>3267</v>
      </c>
      <c r="Y357" s="9"/>
      <c r="Z357" s="3">
        <v>175</v>
      </c>
      <c r="AA357" s="2" t="s">
        <v>3271</v>
      </c>
      <c r="AB357" s="1" t="s">
        <v>1540</v>
      </c>
      <c r="AC357" s="1" t="s">
        <v>1771</v>
      </c>
      <c r="AD357" s="1">
        <v>6</v>
      </c>
      <c r="AE357" s="1" t="s">
        <v>2657</v>
      </c>
      <c r="AF357" s="1" t="s">
        <v>2656</v>
      </c>
      <c r="AG357" s="1" t="s">
        <v>1475</v>
      </c>
      <c r="AH357" s="1"/>
      <c r="AI357" s="1"/>
      <c r="AJ357" s="1"/>
      <c r="AK357" s="1" t="s">
        <v>2655</v>
      </c>
      <c r="AL357" s="1"/>
      <c r="AM357" s="1"/>
      <c r="AN357" s="1"/>
      <c r="AO357" s="1"/>
      <c r="AP357" s="1"/>
      <c r="AQ357" s="1" t="s">
        <v>2655</v>
      </c>
    </row>
    <row r="358" spans="1:43" x14ac:dyDescent="0.15">
      <c r="A358" t="str">
        <f t="shared" si="117"/>
        <v>|ORI|緑|呪文||アンコモン|《[[群れの結集]]》|</v>
      </c>
      <c r="B358" t="s">
        <v>3211</v>
      </c>
      <c r="C358" t="str">
        <f t="shared" si="118"/>
        <v>ORI</v>
      </c>
      <c r="D358">
        <f>IF(AA358="","",VLOOKUP(C358,tnpl!$Z$1:$AA$11,2,TRUE))</f>
        <v>1</v>
      </c>
      <c r="E358" t="s">
        <v>3211</v>
      </c>
      <c r="F358" t="str">
        <f t="shared" si="119"/>
        <v>緑</v>
      </c>
      <c r="G358">
        <f>IF(AB358="","",VLOOKUP(F358,tnpl!$X$1:$Y$16,2,TRUE))</f>
        <v>5</v>
      </c>
      <c r="H358" t="s">
        <v>3211</v>
      </c>
      <c r="I358" t="str">
        <f t="shared" si="120"/>
        <v>呪文</v>
      </c>
      <c r="J358" t="s">
        <v>3211</v>
      </c>
      <c r="K358">
        <f t="shared" si="121"/>
        <v>0</v>
      </c>
      <c r="L358">
        <f t="shared" si="122"/>
        <v>0</v>
      </c>
      <c r="M358" t="str">
        <f t="shared" si="123"/>
        <v/>
      </c>
      <c r="N358" t="s">
        <v>3267</v>
      </c>
      <c r="O358" t="str">
        <f t="shared" si="124"/>
        <v>アンコモン</v>
      </c>
      <c r="R358" t="s">
        <v>3267</v>
      </c>
      <c r="S358" t="s">
        <v>4854</v>
      </c>
      <c r="T358" t="str">
        <f t="shared" si="125"/>
        <v>群れの結集</v>
      </c>
      <c r="W358" t="s">
        <v>4855</v>
      </c>
      <c r="X358" t="s">
        <v>3267</v>
      </c>
      <c r="Y358" s="9"/>
      <c r="Z358" s="3">
        <v>185</v>
      </c>
      <c r="AA358" s="2" t="s">
        <v>3271</v>
      </c>
      <c r="AB358" s="1" t="s">
        <v>1540</v>
      </c>
      <c r="AC358" s="1" t="s">
        <v>1473</v>
      </c>
      <c r="AD358" s="1">
        <v>6</v>
      </c>
      <c r="AE358" s="1" t="s">
        <v>2626</v>
      </c>
      <c r="AF358" s="1" t="s">
        <v>2625</v>
      </c>
      <c r="AG358" s="1" t="s">
        <v>1475</v>
      </c>
      <c r="AH358" s="1"/>
      <c r="AI358" s="1"/>
      <c r="AJ358" s="1"/>
      <c r="AK358" s="1" t="s">
        <v>3367</v>
      </c>
      <c r="AL358" s="1" t="s">
        <v>3368</v>
      </c>
      <c r="AM358" s="1" t="s">
        <v>3369</v>
      </c>
      <c r="AN358" s="1"/>
      <c r="AO358" s="1"/>
      <c r="AP358" s="1"/>
      <c r="AQ358" s="1" t="s">
        <v>2624</v>
      </c>
    </row>
    <row r="359" spans="1:43" x14ac:dyDescent="0.15">
      <c r="A359" t="str">
        <f t="shared" si="117"/>
        <v>|ORI|緑|呪文||アンコモン|《[[剛力化]]》|</v>
      </c>
      <c r="B359" t="s">
        <v>3211</v>
      </c>
      <c r="C359" t="str">
        <f t="shared" si="118"/>
        <v>ORI</v>
      </c>
      <c r="D359">
        <f>IF(AA359="","",VLOOKUP(C359,tnpl!$Z$1:$AA$11,2,TRUE))</f>
        <v>1</v>
      </c>
      <c r="E359" t="s">
        <v>3211</v>
      </c>
      <c r="F359" t="str">
        <f t="shared" si="119"/>
        <v>緑</v>
      </c>
      <c r="G359">
        <f>IF(AB359="","",VLOOKUP(F359,tnpl!$X$1:$Y$16,2,TRUE))</f>
        <v>5</v>
      </c>
      <c r="H359" t="s">
        <v>3211</v>
      </c>
      <c r="I359" t="str">
        <f t="shared" si="120"/>
        <v>呪文</v>
      </c>
      <c r="J359" t="s">
        <v>3211</v>
      </c>
      <c r="K359">
        <f t="shared" si="121"/>
        <v>0</v>
      </c>
      <c r="L359">
        <f t="shared" si="122"/>
        <v>0</v>
      </c>
      <c r="M359" t="str">
        <f t="shared" si="123"/>
        <v/>
      </c>
      <c r="N359" t="s">
        <v>3267</v>
      </c>
      <c r="O359" t="str">
        <f t="shared" si="124"/>
        <v>アンコモン</v>
      </c>
      <c r="R359" t="s">
        <v>3267</v>
      </c>
      <c r="S359" t="s">
        <v>4854</v>
      </c>
      <c r="T359" t="str">
        <f t="shared" si="125"/>
        <v>剛力化</v>
      </c>
      <c r="W359" t="s">
        <v>4855</v>
      </c>
      <c r="X359" t="s">
        <v>3267</v>
      </c>
      <c r="Y359" s="9"/>
      <c r="Z359" s="3">
        <v>187</v>
      </c>
      <c r="AA359" s="2" t="s">
        <v>3271</v>
      </c>
      <c r="AB359" s="1" t="s">
        <v>1540</v>
      </c>
      <c r="AC359" s="1" t="s">
        <v>1473</v>
      </c>
      <c r="AD359" s="1">
        <v>6</v>
      </c>
      <c r="AE359" s="1" t="s">
        <v>2620</v>
      </c>
      <c r="AF359" s="1" t="s">
        <v>2619</v>
      </c>
      <c r="AG359" s="1" t="s">
        <v>1475</v>
      </c>
      <c r="AH359" s="1"/>
      <c r="AI359" s="1"/>
      <c r="AJ359" s="1"/>
      <c r="AK359" s="1" t="s">
        <v>2618</v>
      </c>
      <c r="AL359" s="1"/>
      <c r="AM359" s="1"/>
      <c r="AN359" s="1"/>
      <c r="AO359" s="1"/>
      <c r="AP359" s="1"/>
      <c r="AQ359" s="1" t="s">
        <v>2618</v>
      </c>
    </row>
    <row r="360" spans="1:43" x14ac:dyDescent="0.15">
      <c r="A360" t="str">
        <f t="shared" si="117"/>
        <v>|ORI|緑|呪文||アンコモン|《[[蔦の罠]]》|</v>
      </c>
      <c r="B360" t="s">
        <v>3211</v>
      </c>
      <c r="C360" t="str">
        <f t="shared" si="118"/>
        <v>ORI</v>
      </c>
      <c r="D360">
        <f>IF(AA360="","",VLOOKUP(C360,tnpl!$Z$1:$AA$11,2,TRUE))</f>
        <v>1</v>
      </c>
      <c r="E360" t="s">
        <v>3211</v>
      </c>
      <c r="F360" t="str">
        <f t="shared" si="119"/>
        <v>緑</v>
      </c>
      <c r="G360">
        <f>IF(AB360="","",VLOOKUP(F360,tnpl!$X$1:$Y$16,2,TRUE))</f>
        <v>5</v>
      </c>
      <c r="H360" t="s">
        <v>3211</v>
      </c>
      <c r="I360" t="str">
        <f t="shared" si="120"/>
        <v>呪文</v>
      </c>
      <c r="J360" t="s">
        <v>3211</v>
      </c>
      <c r="K360">
        <f t="shared" si="121"/>
        <v>0</v>
      </c>
      <c r="L360">
        <f t="shared" si="122"/>
        <v>0</v>
      </c>
      <c r="M360" t="str">
        <f t="shared" si="123"/>
        <v/>
      </c>
      <c r="N360" t="s">
        <v>3267</v>
      </c>
      <c r="O360" t="str">
        <f t="shared" si="124"/>
        <v>アンコモン</v>
      </c>
      <c r="R360" t="s">
        <v>3267</v>
      </c>
      <c r="S360" t="s">
        <v>4854</v>
      </c>
      <c r="T360" t="str">
        <f t="shared" si="125"/>
        <v>蔦の罠</v>
      </c>
      <c r="W360" t="s">
        <v>4855</v>
      </c>
      <c r="X360" t="s">
        <v>3267</v>
      </c>
      <c r="Y360" s="9"/>
      <c r="Z360" s="3">
        <v>188</v>
      </c>
      <c r="AA360" s="2" t="s">
        <v>3271</v>
      </c>
      <c r="AB360" s="1" t="s">
        <v>1540</v>
      </c>
      <c r="AC360" s="1" t="s">
        <v>1473</v>
      </c>
      <c r="AD360" s="1">
        <v>6</v>
      </c>
      <c r="AE360" s="1" t="s">
        <v>2617</v>
      </c>
      <c r="AF360" s="1" t="s">
        <v>2616</v>
      </c>
      <c r="AG360" s="1" t="s">
        <v>1475</v>
      </c>
      <c r="AH360" s="1"/>
      <c r="AI360" s="1"/>
      <c r="AJ360" s="1"/>
      <c r="AK360" s="1" t="s">
        <v>2615</v>
      </c>
      <c r="AL360" s="1"/>
      <c r="AM360" s="1"/>
      <c r="AN360" s="1"/>
      <c r="AO360" s="1"/>
      <c r="AP360" s="1"/>
      <c r="AQ360" s="1" t="s">
        <v>2615</v>
      </c>
    </row>
    <row r="361" spans="1:43" x14ac:dyDescent="0.15">
      <c r="A361" t="str">
        <f t="shared" si="117"/>
        <v>|ORI|緑|クリーチャー|2/2|レア|《[[名誉ある教主]]》|</v>
      </c>
      <c r="B361" t="s">
        <v>3211</v>
      </c>
      <c r="C361" t="str">
        <f t="shared" si="118"/>
        <v>ORI</v>
      </c>
      <c r="D361">
        <f>IF(AA361="","",VLOOKUP(C361,tnpl!$Z$1:$AA$11,2,TRUE))</f>
        <v>1</v>
      </c>
      <c r="E361" t="s">
        <v>3211</v>
      </c>
      <c r="F361" t="str">
        <f t="shared" si="119"/>
        <v>緑</v>
      </c>
      <c r="G361">
        <f>IF(AB361="","",VLOOKUP(F361,tnpl!$X$1:$Y$16,2,TRUE))</f>
        <v>5</v>
      </c>
      <c r="H361" t="s">
        <v>3211</v>
      </c>
      <c r="I361" t="str">
        <f t="shared" si="120"/>
        <v>クリーチャー</v>
      </c>
      <c r="J361" t="s">
        <v>3211</v>
      </c>
      <c r="K361">
        <f t="shared" si="121"/>
        <v>2</v>
      </c>
      <c r="L361">
        <f t="shared" si="122"/>
        <v>2</v>
      </c>
      <c r="M361" t="str">
        <f t="shared" si="123"/>
        <v>2/2</v>
      </c>
      <c r="N361" t="s">
        <v>3267</v>
      </c>
      <c r="O361" t="str">
        <f t="shared" si="124"/>
        <v>レア</v>
      </c>
      <c r="R361" t="s">
        <v>3267</v>
      </c>
      <c r="S361" t="s">
        <v>4854</v>
      </c>
      <c r="T361" t="str">
        <f t="shared" si="125"/>
        <v>名誉ある教主</v>
      </c>
      <c r="W361" t="s">
        <v>4855</v>
      </c>
      <c r="X361" t="s">
        <v>3267</v>
      </c>
      <c r="Y361" s="9"/>
      <c r="Z361" s="3">
        <v>192</v>
      </c>
      <c r="AA361" s="2" t="s">
        <v>3271</v>
      </c>
      <c r="AB361" s="1" t="s">
        <v>1540</v>
      </c>
      <c r="AC361" s="1" t="s">
        <v>1463</v>
      </c>
      <c r="AD361" s="1">
        <v>6</v>
      </c>
      <c r="AE361" s="1" t="s">
        <v>2605</v>
      </c>
      <c r="AF361" s="1" t="s">
        <v>2604</v>
      </c>
      <c r="AG361" s="1" t="s">
        <v>349</v>
      </c>
      <c r="AH361" s="1" t="s">
        <v>1511</v>
      </c>
      <c r="AI361" s="1" t="s">
        <v>1551</v>
      </c>
      <c r="AJ361" s="1"/>
      <c r="AK361" s="1" t="s">
        <v>3276</v>
      </c>
      <c r="AL361" s="1" t="s">
        <v>3374</v>
      </c>
      <c r="AM361" s="1"/>
      <c r="AN361" s="1"/>
      <c r="AO361" s="1">
        <v>2</v>
      </c>
      <c r="AP361" s="1">
        <v>2</v>
      </c>
      <c r="AQ361" s="1" t="s">
        <v>3375</v>
      </c>
    </row>
    <row r="362" spans="1:43" x14ac:dyDescent="0.15">
      <c r="A362" t="str">
        <f t="shared" si="117"/>
        <v>|ORI|無色|クリーチャー|2/2|コモン|《[[ルーンの苦役者]]》|</v>
      </c>
      <c r="B362" t="s">
        <v>3211</v>
      </c>
      <c r="C362" t="str">
        <f t="shared" si="118"/>
        <v>ORI</v>
      </c>
      <c r="D362">
        <f>IF(AA362="","",VLOOKUP(C362,tnpl!$Z$1:$AA$11,2,TRUE))</f>
        <v>1</v>
      </c>
      <c r="E362" t="s">
        <v>3211</v>
      </c>
      <c r="F362" t="str">
        <f t="shared" si="119"/>
        <v>無色</v>
      </c>
      <c r="G362">
        <f>IF(AB362="","",VLOOKUP(F362,tnpl!$X$1:$Y$16,2,TRUE))</f>
        <v>16</v>
      </c>
      <c r="H362" t="s">
        <v>3211</v>
      </c>
      <c r="I362" t="str">
        <f t="shared" si="120"/>
        <v>クリーチャー</v>
      </c>
      <c r="J362" t="s">
        <v>3211</v>
      </c>
      <c r="K362">
        <f t="shared" si="121"/>
        <v>2</v>
      </c>
      <c r="L362">
        <f t="shared" si="122"/>
        <v>2</v>
      </c>
      <c r="M362" t="str">
        <f t="shared" si="123"/>
        <v>2/2</v>
      </c>
      <c r="N362" t="s">
        <v>3267</v>
      </c>
      <c r="O362" t="str">
        <f t="shared" si="124"/>
        <v>コモン</v>
      </c>
      <c r="R362" t="s">
        <v>3267</v>
      </c>
      <c r="S362" t="s">
        <v>4854</v>
      </c>
      <c r="T362" t="str">
        <f t="shared" si="125"/>
        <v>ルーンの苦役者</v>
      </c>
      <c r="W362" t="s">
        <v>4855</v>
      </c>
      <c r="X362" t="s">
        <v>3267</v>
      </c>
      <c r="Y362" s="9"/>
      <c r="Z362" s="3">
        <v>217</v>
      </c>
      <c r="AA362" s="2" t="s">
        <v>3271</v>
      </c>
      <c r="AB362" s="1" t="s">
        <v>301</v>
      </c>
      <c r="AC362" s="1" t="s">
        <v>1771</v>
      </c>
      <c r="AD362" s="1">
        <v>6</v>
      </c>
      <c r="AE362" s="1" t="s">
        <v>2535</v>
      </c>
      <c r="AF362" s="1" t="s">
        <v>2534</v>
      </c>
      <c r="AG362" s="1" t="s">
        <v>349</v>
      </c>
      <c r="AH362" s="1" t="s">
        <v>362</v>
      </c>
      <c r="AI362" s="1"/>
      <c r="AJ362" s="1"/>
      <c r="AK362" s="1"/>
      <c r="AL362" s="1"/>
      <c r="AM362" s="1"/>
      <c r="AN362" s="1"/>
      <c r="AO362" s="1">
        <v>2</v>
      </c>
      <c r="AP362" s="1">
        <v>2</v>
      </c>
      <c r="AQ362" s="1"/>
    </row>
    <row r="363" spans="1:43" x14ac:dyDescent="0.15">
      <c r="A363" t="str">
        <f t="shared" si="117"/>
        <v>|ORI|無色|呪文||コモン|《[[錬金術師の薬瓶]]》|</v>
      </c>
      <c r="B363" t="s">
        <v>3211</v>
      </c>
      <c r="C363" t="str">
        <f t="shared" si="118"/>
        <v>ORI</v>
      </c>
      <c r="D363">
        <f>IF(AA363="","",VLOOKUP(C363,tnpl!$Z$1:$AA$11,2,TRUE))</f>
        <v>1</v>
      </c>
      <c r="E363" t="s">
        <v>3211</v>
      </c>
      <c r="F363" t="str">
        <f t="shared" si="119"/>
        <v>無色</v>
      </c>
      <c r="G363">
        <f>IF(AB363="","",VLOOKUP(F363,tnpl!$X$1:$Y$16,2,TRUE))</f>
        <v>16</v>
      </c>
      <c r="H363" t="s">
        <v>3211</v>
      </c>
      <c r="I363" t="str">
        <f t="shared" si="120"/>
        <v>呪文</v>
      </c>
      <c r="J363" t="s">
        <v>3211</v>
      </c>
      <c r="K363">
        <f t="shared" si="121"/>
        <v>0</v>
      </c>
      <c r="L363">
        <f t="shared" si="122"/>
        <v>0</v>
      </c>
      <c r="M363" t="str">
        <f t="shared" si="123"/>
        <v/>
      </c>
      <c r="N363" t="s">
        <v>3267</v>
      </c>
      <c r="O363" t="str">
        <f t="shared" si="124"/>
        <v>コモン</v>
      </c>
      <c r="R363" t="s">
        <v>3267</v>
      </c>
      <c r="S363" t="s">
        <v>4854</v>
      </c>
      <c r="T363" t="str">
        <f t="shared" si="125"/>
        <v>錬金術師の薬瓶</v>
      </c>
      <c r="W363" t="s">
        <v>4855</v>
      </c>
      <c r="X363" t="s">
        <v>3267</v>
      </c>
      <c r="Y363" s="9"/>
      <c r="Z363" s="3">
        <v>218</v>
      </c>
      <c r="AA363" s="2" t="s">
        <v>3271</v>
      </c>
      <c r="AB363" s="1" t="s">
        <v>301</v>
      </c>
      <c r="AC363" s="1" t="s">
        <v>1771</v>
      </c>
      <c r="AD363" s="1">
        <v>6</v>
      </c>
      <c r="AE363" s="1" t="s">
        <v>2533</v>
      </c>
      <c r="AF363" s="1" t="s">
        <v>2532</v>
      </c>
      <c r="AG363" s="1" t="s">
        <v>1475</v>
      </c>
      <c r="AH363" s="1"/>
      <c r="AI363" s="1"/>
      <c r="AJ363" s="1"/>
      <c r="AK363" s="1" t="s">
        <v>2531</v>
      </c>
      <c r="AL363" s="1"/>
      <c r="AM363" s="1"/>
      <c r="AN363" s="1"/>
      <c r="AO363" s="1"/>
      <c r="AP363" s="1"/>
      <c r="AQ363" s="1" t="s">
        <v>2531</v>
      </c>
    </row>
    <row r="364" spans="1:43" x14ac:dyDescent="0.15">
      <c r="A364" t="str">
        <f t="shared" si="117"/>
        <v>|ORI|無色|サポート||コモン|《[[戦場の鍛冶場]]》|</v>
      </c>
      <c r="B364" t="s">
        <v>3211</v>
      </c>
      <c r="C364" t="str">
        <f t="shared" si="118"/>
        <v>ORI</v>
      </c>
      <c r="D364">
        <f>IF(AA364="","",VLOOKUP(C364,tnpl!$Z$1:$AA$11,2,TRUE))</f>
        <v>1</v>
      </c>
      <c r="E364" t="s">
        <v>3211</v>
      </c>
      <c r="F364" t="str">
        <f t="shared" si="119"/>
        <v>無色</v>
      </c>
      <c r="G364">
        <f>IF(AB364="","",VLOOKUP(F364,tnpl!$X$1:$Y$16,2,TRUE))</f>
        <v>16</v>
      </c>
      <c r="H364" t="s">
        <v>3211</v>
      </c>
      <c r="I364" t="str">
        <f t="shared" si="120"/>
        <v>サポート</v>
      </c>
      <c r="J364" t="s">
        <v>3211</v>
      </c>
      <c r="K364">
        <f t="shared" si="121"/>
        <v>0</v>
      </c>
      <c r="L364">
        <f t="shared" si="122"/>
        <v>0</v>
      </c>
      <c r="M364" t="str">
        <f t="shared" si="123"/>
        <v/>
      </c>
      <c r="N364" t="s">
        <v>3267</v>
      </c>
      <c r="O364" t="str">
        <f t="shared" si="124"/>
        <v>コモン</v>
      </c>
      <c r="R364" t="s">
        <v>3267</v>
      </c>
      <c r="S364" t="s">
        <v>4854</v>
      </c>
      <c r="T364" t="str">
        <f t="shared" si="125"/>
        <v>戦場の鍛冶場</v>
      </c>
      <c r="W364" t="s">
        <v>4855</v>
      </c>
      <c r="X364" t="s">
        <v>3267</v>
      </c>
      <c r="Y364" s="9"/>
      <c r="Z364" s="3">
        <v>220</v>
      </c>
      <c r="AA364" s="2" t="s">
        <v>3271</v>
      </c>
      <c r="AB364" s="1" t="s">
        <v>301</v>
      </c>
      <c r="AC364" s="1" t="s">
        <v>1771</v>
      </c>
      <c r="AD364" s="1">
        <v>6</v>
      </c>
      <c r="AE364" s="1" t="s">
        <v>2527</v>
      </c>
      <c r="AF364" s="1" t="s">
        <v>2526</v>
      </c>
      <c r="AG364" s="1" t="s">
        <v>297</v>
      </c>
      <c r="AH364" s="1"/>
      <c r="AI364" s="1"/>
      <c r="AJ364" s="1"/>
      <c r="AK364" s="1" t="s">
        <v>2525</v>
      </c>
      <c r="AL364" s="1"/>
      <c r="AM364" s="1"/>
      <c r="AN364" s="1">
        <v>2</v>
      </c>
      <c r="AO364" s="1"/>
      <c r="AP364" s="1"/>
      <c r="AQ364" s="1" t="s">
        <v>2525</v>
      </c>
    </row>
    <row r="365" spans="1:43" x14ac:dyDescent="0.15">
      <c r="A365" t="str">
        <f t="shared" si="117"/>
        <v>|ORI|無色|サポート||コモン|《[[コイロスの洞窟]]》|</v>
      </c>
      <c r="B365" t="s">
        <v>3211</v>
      </c>
      <c r="C365" t="str">
        <f t="shared" si="118"/>
        <v>ORI</v>
      </c>
      <c r="D365">
        <f>IF(AA365="","",VLOOKUP(C365,tnpl!$Z$1:$AA$11,2,TRUE))</f>
        <v>1</v>
      </c>
      <c r="E365" t="s">
        <v>3211</v>
      </c>
      <c r="F365" t="str">
        <f t="shared" si="119"/>
        <v>無色</v>
      </c>
      <c r="G365">
        <f>IF(AB365="","",VLOOKUP(F365,tnpl!$X$1:$Y$16,2,TRUE))</f>
        <v>16</v>
      </c>
      <c r="H365" t="s">
        <v>3211</v>
      </c>
      <c r="I365" t="str">
        <f t="shared" si="120"/>
        <v>サポート</v>
      </c>
      <c r="J365" t="s">
        <v>3211</v>
      </c>
      <c r="K365">
        <f t="shared" si="121"/>
        <v>0</v>
      </c>
      <c r="L365">
        <f t="shared" si="122"/>
        <v>0</v>
      </c>
      <c r="M365" t="str">
        <f t="shared" si="123"/>
        <v/>
      </c>
      <c r="N365" t="s">
        <v>3267</v>
      </c>
      <c r="O365" t="str">
        <f t="shared" si="124"/>
        <v>コモン</v>
      </c>
      <c r="R365" t="s">
        <v>3267</v>
      </c>
      <c r="S365" t="s">
        <v>4854</v>
      </c>
      <c r="T365" t="str">
        <f t="shared" si="125"/>
        <v>コイロスの洞窟</v>
      </c>
      <c r="W365" t="s">
        <v>4855</v>
      </c>
      <c r="X365" t="s">
        <v>3267</v>
      </c>
      <c r="Y365" s="9"/>
      <c r="Z365" s="3">
        <v>221</v>
      </c>
      <c r="AA365" s="2" t="s">
        <v>3271</v>
      </c>
      <c r="AB365" s="1" t="s">
        <v>301</v>
      </c>
      <c r="AC365" s="1" t="s">
        <v>1771</v>
      </c>
      <c r="AD365" s="1">
        <v>6</v>
      </c>
      <c r="AE365" s="1" t="s">
        <v>2524</v>
      </c>
      <c r="AF365" s="1" t="s">
        <v>2523</v>
      </c>
      <c r="AG365" s="1" t="s">
        <v>297</v>
      </c>
      <c r="AH365" s="1"/>
      <c r="AI365" s="1"/>
      <c r="AJ365" s="1"/>
      <c r="AK365" s="1" t="s">
        <v>1703</v>
      </c>
      <c r="AL365" s="1"/>
      <c r="AM365" s="1"/>
      <c r="AN365" s="1">
        <v>2</v>
      </c>
      <c r="AO365" s="1"/>
      <c r="AP365" s="1"/>
      <c r="AQ365" s="1" t="s">
        <v>1703</v>
      </c>
    </row>
    <row r="366" spans="1:43" x14ac:dyDescent="0.15">
      <c r="A366" t="str">
        <f t="shared" si="117"/>
        <v>|ORI|無色|サポート||コモン|《[[ラノワールの荒原]]》|</v>
      </c>
      <c r="B366" t="s">
        <v>3211</v>
      </c>
      <c r="C366" t="str">
        <f t="shared" si="118"/>
        <v>ORI</v>
      </c>
      <c r="D366">
        <f>IF(AA366="","",VLOOKUP(C366,tnpl!$Z$1:$AA$11,2,TRUE))</f>
        <v>1</v>
      </c>
      <c r="E366" t="s">
        <v>3211</v>
      </c>
      <c r="F366" t="str">
        <f t="shared" si="119"/>
        <v>無色</v>
      </c>
      <c r="G366">
        <f>IF(AB366="","",VLOOKUP(F366,tnpl!$X$1:$Y$16,2,TRUE))</f>
        <v>16</v>
      </c>
      <c r="H366" t="s">
        <v>3211</v>
      </c>
      <c r="I366" t="str">
        <f t="shared" si="120"/>
        <v>サポート</v>
      </c>
      <c r="J366" t="s">
        <v>3211</v>
      </c>
      <c r="K366">
        <f t="shared" si="121"/>
        <v>0</v>
      </c>
      <c r="L366">
        <f t="shared" si="122"/>
        <v>0</v>
      </c>
      <c r="M366" t="str">
        <f t="shared" si="123"/>
        <v/>
      </c>
      <c r="N366" t="s">
        <v>3267</v>
      </c>
      <c r="O366" t="str">
        <f t="shared" si="124"/>
        <v>コモン</v>
      </c>
      <c r="R366" t="s">
        <v>3267</v>
      </c>
      <c r="S366" t="s">
        <v>4854</v>
      </c>
      <c r="T366" t="str">
        <f t="shared" si="125"/>
        <v>ラノワールの荒原</v>
      </c>
      <c r="W366" t="s">
        <v>4855</v>
      </c>
      <c r="X366" t="s">
        <v>3267</v>
      </c>
      <c r="Y366" s="9"/>
      <c r="Z366" s="3">
        <v>222</v>
      </c>
      <c r="AA366" s="2" t="s">
        <v>3271</v>
      </c>
      <c r="AB366" s="1" t="s">
        <v>301</v>
      </c>
      <c r="AC366" s="1" t="s">
        <v>1771</v>
      </c>
      <c r="AD366" s="1">
        <v>6</v>
      </c>
      <c r="AE366" s="1" t="s">
        <v>2522</v>
      </c>
      <c r="AF366" s="1" t="s">
        <v>2521</v>
      </c>
      <c r="AG366" s="1" t="s">
        <v>297</v>
      </c>
      <c r="AH366" s="1"/>
      <c r="AI366" s="1"/>
      <c r="AJ366" s="1"/>
      <c r="AK366" s="1" t="s">
        <v>2520</v>
      </c>
      <c r="AL366" s="1"/>
      <c r="AM366" s="1"/>
      <c r="AN366" s="1">
        <v>2</v>
      </c>
      <c r="AO366" s="1"/>
      <c r="AP366" s="1"/>
      <c r="AQ366" s="1" t="s">
        <v>2520</v>
      </c>
    </row>
    <row r="367" spans="1:43" x14ac:dyDescent="0.15">
      <c r="A367" t="str">
        <f t="shared" si="117"/>
        <v>|ORI|無色|サポート||コモン|《[[プリズムの指輪]]》|</v>
      </c>
      <c r="B367" t="s">
        <v>3211</v>
      </c>
      <c r="C367" t="str">
        <f t="shared" si="118"/>
        <v>ORI</v>
      </c>
      <c r="D367">
        <f>IF(AA367="","",VLOOKUP(C367,tnpl!$Z$1:$AA$11,2,TRUE))</f>
        <v>1</v>
      </c>
      <c r="E367" t="s">
        <v>3211</v>
      </c>
      <c r="F367" t="str">
        <f t="shared" si="119"/>
        <v>無色</v>
      </c>
      <c r="G367">
        <f>IF(AB367="","",VLOOKUP(F367,tnpl!$X$1:$Y$16,2,TRUE))</f>
        <v>16</v>
      </c>
      <c r="H367" t="s">
        <v>3211</v>
      </c>
      <c r="I367" t="str">
        <f t="shared" si="120"/>
        <v>サポート</v>
      </c>
      <c r="J367" t="s">
        <v>3211</v>
      </c>
      <c r="K367">
        <f t="shared" si="121"/>
        <v>0</v>
      </c>
      <c r="L367">
        <f t="shared" si="122"/>
        <v>0</v>
      </c>
      <c r="M367" t="str">
        <f t="shared" si="123"/>
        <v/>
      </c>
      <c r="N367" t="s">
        <v>3267</v>
      </c>
      <c r="O367" t="str">
        <f t="shared" si="124"/>
        <v>コモン</v>
      </c>
      <c r="R367" t="s">
        <v>3267</v>
      </c>
      <c r="S367" t="s">
        <v>4854</v>
      </c>
      <c r="T367" t="str">
        <f t="shared" si="125"/>
        <v>プリズムの指輪</v>
      </c>
      <c r="W367" t="s">
        <v>4855</v>
      </c>
      <c r="X367" t="s">
        <v>3267</v>
      </c>
      <c r="Y367" s="9"/>
      <c r="Z367" s="3">
        <v>223</v>
      </c>
      <c r="AA367" s="2" t="s">
        <v>3271</v>
      </c>
      <c r="AB367" s="1" t="s">
        <v>301</v>
      </c>
      <c r="AC367" s="1" t="s">
        <v>1771</v>
      </c>
      <c r="AD367" s="1">
        <v>6</v>
      </c>
      <c r="AE367" s="1" t="s">
        <v>2519</v>
      </c>
      <c r="AF367" s="1" t="s">
        <v>2518</v>
      </c>
      <c r="AG367" s="1" t="s">
        <v>297</v>
      </c>
      <c r="AH367" s="1"/>
      <c r="AI367" s="1"/>
      <c r="AJ367" s="1"/>
      <c r="AK367" s="1" t="s">
        <v>2517</v>
      </c>
      <c r="AL367" s="1"/>
      <c r="AM367" s="1"/>
      <c r="AN367" s="1">
        <v>4</v>
      </c>
      <c r="AO367" s="1"/>
      <c r="AP367" s="1"/>
      <c r="AQ367" s="1" t="s">
        <v>2517</v>
      </c>
    </row>
    <row r="368" spans="1:43" x14ac:dyDescent="0.15">
      <c r="A368" t="str">
        <f t="shared" si="117"/>
        <v>|ORI|無色|サポート||コモン|《[[シヴの浅瀬]]》|</v>
      </c>
      <c r="B368" t="s">
        <v>3211</v>
      </c>
      <c r="C368" t="str">
        <f t="shared" si="118"/>
        <v>ORI</v>
      </c>
      <c r="D368">
        <f>IF(AA368="","",VLOOKUP(C368,tnpl!$Z$1:$AA$11,2,TRUE))</f>
        <v>1</v>
      </c>
      <c r="E368" t="s">
        <v>3211</v>
      </c>
      <c r="F368" t="str">
        <f t="shared" si="119"/>
        <v>無色</v>
      </c>
      <c r="G368">
        <f>IF(AB368="","",VLOOKUP(F368,tnpl!$X$1:$Y$16,2,TRUE))</f>
        <v>16</v>
      </c>
      <c r="H368" t="s">
        <v>3211</v>
      </c>
      <c r="I368" t="str">
        <f t="shared" si="120"/>
        <v>サポート</v>
      </c>
      <c r="J368" t="s">
        <v>3211</v>
      </c>
      <c r="K368">
        <f t="shared" si="121"/>
        <v>0</v>
      </c>
      <c r="L368">
        <f t="shared" si="122"/>
        <v>0</v>
      </c>
      <c r="M368" t="str">
        <f t="shared" si="123"/>
        <v/>
      </c>
      <c r="N368" t="s">
        <v>3267</v>
      </c>
      <c r="O368" t="str">
        <f t="shared" si="124"/>
        <v>コモン</v>
      </c>
      <c r="R368" t="s">
        <v>3267</v>
      </c>
      <c r="S368" t="s">
        <v>4854</v>
      </c>
      <c r="T368" t="str">
        <f t="shared" si="125"/>
        <v>シヴの浅瀬</v>
      </c>
      <c r="W368" t="s">
        <v>4855</v>
      </c>
      <c r="X368" t="s">
        <v>3267</v>
      </c>
      <c r="Y368" s="9"/>
      <c r="Z368" s="3">
        <v>224</v>
      </c>
      <c r="AA368" s="2" t="s">
        <v>3271</v>
      </c>
      <c r="AB368" s="1" t="s">
        <v>301</v>
      </c>
      <c r="AC368" s="1" t="s">
        <v>1771</v>
      </c>
      <c r="AD368" s="1">
        <v>6</v>
      </c>
      <c r="AE368" s="1" t="s">
        <v>2516</v>
      </c>
      <c r="AF368" s="1" t="s">
        <v>2515</v>
      </c>
      <c r="AG368" s="1" t="s">
        <v>297</v>
      </c>
      <c r="AH368" s="1"/>
      <c r="AI368" s="1"/>
      <c r="AJ368" s="1"/>
      <c r="AK368" s="1" t="s">
        <v>2514</v>
      </c>
      <c r="AL368" s="1"/>
      <c r="AM368" s="1"/>
      <c r="AN368" s="1">
        <v>2</v>
      </c>
      <c r="AO368" s="1"/>
      <c r="AP368" s="1"/>
      <c r="AQ368" s="1" t="s">
        <v>2514</v>
      </c>
    </row>
    <row r="369" spans="1:46" x14ac:dyDescent="0.15">
      <c r="A369" t="str">
        <f t="shared" si="117"/>
        <v>|ORI|無色|サポート||コモン|《[[古参兵の予備武装]]》|</v>
      </c>
      <c r="B369" t="s">
        <v>3211</v>
      </c>
      <c r="C369" t="str">
        <f t="shared" si="118"/>
        <v>ORI</v>
      </c>
      <c r="D369">
        <f>IF(AA369="","",VLOOKUP(C369,tnpl!$Z$1:$AA$11,2,TRUE))</f>
        <v>1</v>
      </c>
      <c r="E369" t="s">
        <v>3211</v>
      </c>
      <c r="F369" t="str">
        <f t="shared" si="119"/>
        <v>無色</v>
      </c>
      <c r="G369">
        <f>IF(AB369="","",VLOOKUP(F369,tnpl!$X$1:$Y$16,2,TRUE))</f>
        <v>16</v>
      </c>
      <c r="H369" t="s">
        <v>3211</v>
      </c>
      <c r="I369" t="str">
        <f t="shared" si="120"/>
        <v>サポート</v>
      </c>
      <c r="J369" t="s">
        <v>3211</v>
      </c>
      <c r="K369">
        <f t="shared" si="121"/>
        <v>0</v>
      </c>
      <c r="L369">
        <f t="shared" si="122"/>
        <v>0</v>
      </c>
      <c r="M369" t="str">
        <f t="shared" si="123"/>
        <v/>
      </c>
      <c r="N369" t="s">
        <v>3267</v>
      </c>
      <c r="O369" t="str">
        <f t="shared" si="124"/>
        <v>コモン</v>
      </c>
      <c r="R369" t="s">
        <v>3267</v>
      </c>
      <c r="S369" t="s">
        <v>4854</v>
      </c>
      <c r="T369" t="str">
        <f t="shared" si="125"/>
        <v>古参兵の予備武装</v>
      </c>
      <c r="W369" t="s">
        <v>4855</v>
      </c>
      <c r="X369" t="s">
        <v>3267</v>
      </c>
      <c r="Y369" s="9"/>
      <c r="Z369" s="3">
        <v>225</v>
      </c>
      <c r="AA369" s="2" t="s">
        <v>3271</v>
      </c>
      <c r="AB369" s="1" t="s">
        <v>301</v>
      </c>
      <c r="AC369" s="1" t="s">
        <v>1771</v>
      </c>
      <c r="AD369" s="1">
        <v>6</v>
      </c>
      <c r="AE369" s="1" t="s">
        <v>2513</v>
      </c>
      <c r="AF369" s="1" t="s">
        <v>2512</v>
      </c>
      <c r="AG369" s="1" t="s">
        <v>297</v>
      </c>
      <c r="AH369" s="1"/>
      <c r="AI369" s="1"/>
      <c r="AJ369" s="1"/>
      <c r="AK369" s="1" t="s">
        <v>2511</v>
      </c>
      <c r="AL369" s="1"/>
      <c r="AM369" s="1"/>
      <c r="AN369" s="1">
        <v>2</v>
      </c>
      <c r="AO369" s="1"/>
      <c r="AP369" s="1"/>
      <c r="AQ369" s="1" t="s">
        <v>2511</v>
      </c>
    </row>
    <row r="370" spans="1:46" x14ac:dyDescent="0.15">
      <c r="A370" t="str">
        <f t="shared" si="117"/>
        <v>|ORI|無色|サポート||コモン|《[[ヤヴィマヤの沿岸]]》|</v>
      </c>
      <c r="B370" t="s">
        <v>3211</v>
      </c>
      <c r="C370" t="str">
        <f t="shared" si="118"/>
        <v>ORI</v>
      </c>
      <c r="D370">
        <f>IF(AA370="","",VLOOKUP(C370,tnpl!$Z$1:$AA$11,2,TRUE))</f>
        <v>1</v>
      </c>
      <c r="E370" t="s">
        <v>3211</v>
      </c>
      <c r="F370" t="str">
        <f t="shared" si="119"/>
        <v>無色</v>
      </c>
      <c r="G370">
        <f>IF(AB370="","",VLOOKUP(F370,tnpl!$X$1:$Y$16,2,TRUE))</f>
        <v>16</v>
      </c>
      <c r="H370" t="s">
        <v>3211</v>
      </c>
      <c r="I370" t="str">
        <f t="shared" si="120"/>
        <v>サポート</v>
      </c>
      <c r="J370" t="s">
        <v>3211</v>
      </c>
      <c r="K370">
        <f t="shared" si="121"/>
        <v>0</v>
      </c>
      <c r="L370">
        <f t="shared" si="122"/>
        <v>0</v>
      </c>
      <c r="M370" t="str">
        <f t="shared" si="123"/>
        <v/>
      </c>
      <c r="N370" t="s">
        <v>3267</v>
      </c>
      <c r="O370" t="str">
        <f t="shared" si="124"/>
        <v>コモン</v>
      </c>
      <c r="R370" t="s">
        <v>3267</v>
      </c>
      <c r="S370" t="s">
        <v>4854</v>
      </c>
      <c r="T370" t="str">
        <f t="shared" si="125"/>
        <v>ヤヴィマヤの沿岸</v>
      </c>
      <c r="W370" t="s">
        <v>4855</v>
      </c>
      <c r="X370" t="s">
        <v>3267</v>
      </c>
      <c r="Y370" s="9"/>
      <c r="Z370" s="3">
        <v>226</v>
      </c>
      <c r="AA370" s="2" t="s">
        <v>3271</v>
      </c>
      <c r="AB370" s="1" t="s">
        <v>301</v>
      </c>
      <c r="AC370" s="1" t="s">
        <v>1771</v>
      </c>
      <c r="AD370" s="1">
        <v>6</v>
      </c>
      <c r="AE370" s="1" t="s">
        <v>2510</v>
      </c>
      <c r="AF370" s="1" t="s">
        <v>2509</v>
      </c>
      <c r="AG370" s="1" t="s">
        <v>297</v>
      </c>
      <c r="AH370" s="1"/>
      <c r="AI370" s="1"/>
      <c r="AJ370" s="1"/>
      <c r="AK370" s="1" t="s">
        <v>1712</v>
      </c>
      <c r="AL370" s="1"/>
      <c r="AM370" s="1"/>
      <c r="AN370" s="1">
        <v>2</v>
      </c>
      <c r="AO370" s="1"/>
      <c r="AP370" s="1"/>
      <c r="AQ370" s="1" t="s">
        <v>1712</v>
      </c>
    </row>
    <row r="371" spans="1:46" x14ac:dyDescent="0.15">
      <c r="A371" t="str">
        <f t="shared" si="117"/>
        <v>|ORI|無色|サポート||アンコモン|《[[投げナイフ]]》|</v>
      </c>
      <c r="B371" t="s">
        <v>3211</v>
      </c>
      <c r="C371" t="str">
        <f t="shared" si="118"/>
        <v>ORI</v>
      </c>
      <c r="D371">
        <f>IF(AA371="","",VLOOKUP(C371,tnpl!$Z$1:$AA$11,2,TRUE))</f>
        <v>1</v>
      </c>
      <c r="E371" t="s">
        <v>3211</v>
      </c>
      <c r="F371" t="str">
        <f t="shared" si="119"/>
        <v>無色</v>
      </c>
      <c r="G371">
        <f>IF(AB371="","",VLOOKUP(F371,tnpl!$X$1:$Y$16,2,TRUE))</f>
        <v>16</v>
      </c>
      <c r="H371" t="s">
        <v>3211</v>
      </c>
      <c r="I371" t="str">
        <f t="shared" si="120"/>
        <v>サポート</v>
      </c>
      <c r="J371" t="s">
        <v>3211</v>
      </c>
      <c r="K371">
        <f t="shared" si="121"/>
        <v>0</v>
      </c>
      <c r="L371">
        <f t="shared" si="122"/>
        <v>0</v>
      </c>
      <c r="M371" t="str">
        <f t="shared" si="123"/>
        <v/>
      </c>
      <c r="N371" t="s">
        <v>3267</v>
      </c>
      <c r="O371" t="str">
        <f t="shared" si="124"/>
        <v>アンコモン</v>
      </c>
      <c r="R371" t="s">
        <v>3267</v>
      </c>
      <c r="S371" t="s">
        <v>4854</v>
      </c>
      <c r="T371" t="str">
        <f t="shared" si="125"/>
        <v>投げナイフ</v>
      </c>
      <c r="W371" t="s">
        <v>4855</v>
      </c>
      <c r="X371" t="s">
        <v>3267</v>
      </c>
      <c r="Y371" s="9"/>
      <c r="Z371" s="3">
        <v>237</v>
      </c>
      <c r="AA371" s="2" t="s">
        <v>3271</v>
      </c>
      <c r="AB371" s="1" t="s">
        <v>301</v>
      </c>
      <c r="AC371" s="1" t="s">
        <v>1473</v>
      </c>
      <c r="AD371" s="1">
        <v>6</v>
      </c>
      <c r="AE371" s="1" t="s">
        <v>2477</v>
      </c>
      <c r="AF371" s="1" t="s">
        <v>2476</v>
      </c>
      <c r="AG371" s="1" t="s">
        <v>297</v>
      </c>
      <c r="AH371" s="1"/>
      <c r="AI371" s="1"/>
      <c r="AJ371" s="1"/>
      <c r="AK371" s="1" t="s">
        <v>3324</v>
      </c>
      <c r="AL371" s="1" t="s">
        <v>3397</v>
      </c>
      <c r="AM371" s="1"/>
      <c r="AN371" s="1">
        <v>2</v>
      </c>
      <c r="AO371" s="1"/>
      <c r="AP371" s="1"/>
      <c r="AQ371" s="1" t="s">
        <v>2475</v>
      </c>
    </row>
    <row r="372" spans="1:46" x14ac:dyDescent="0.15">
      <c r="A372" t="str">
        <f t="shared" si="117"/>
        <v/>
      </c>
      <c r="V372" s="9"/>
      <c r="Y372" s="11"/>
      <c r="AC372" s="9"/>
      <c r="AD372" s="9"/>
      <c r="AE372" s="9"/>
      <c r="AF372" s="9"/>
      <c r="AG372" s="9"/>
      <c r="AH372" s="9"/>
      <c r="AI372" s="9"/>
      <c r="AJ372" s="9"/>
      <c r="AK372" s="9"/>
      <c r="AL372" s="9"/>
      <c r="AM372" s="9"/>
      <c r="AN372" s="9"/>
      <c r="AO372" s="9"/>
      <c r="AP372" s="9"/>
      <c r="AQ372" s="9"/>
      <c r="AR372" s="9"/>
      <c r="AS372" s="9"/>
      <c r="AT372" s="9"/>
    </row>
    <row r="373" spans="1:46" x14ac:dyDescent="0.15">
      <c r="A373" t="str">
        <f t="shared" si="117"/>
        <v>**戦乱のゼンディカーブロック</v>
      </c>
      <c r="B373" t="s">
        <v>4861</v>
      </c>
      <c r="Y373" s="11"/>
    </row>
    <row r="374" spans="1:46" x14ac:dyDescent="0.15">
      <c r="A374" t="str">
        <f>B374&amp;C374&amp;E374&amp;F374&amp;H374&amp;I374&amp;J374&amp;M374&amp;N374&amp;O374&amp;P374&amp;Q374&amp;R374&amp;S374&amp;T374&amp;U374&amp;V374&amp;W374&amp;X374&amp;Y374</f>
        <v>|LEFT:50|LEFT:50|LEFT:120|LEFT:50|LEFT:120|LEFT:450|c</v>
      </c>
      <c r="B374" t="s">
        <v>3211</v>
      </c>
      <c r="C374" t="s">
        <v>3204</v>
      </c>
      <c r="E374" t="s">
        <v>3211</v>
      </c>
      <c r="F374" t="s">
        <v>3204</v>
      </c>
      <c r="H374" t="s">
        <v>3211</v>
      </c>
      <c r="I374" t="s">
        <v>5157</v>
      </c>
      <c r="J374" t="s">
        <v>3211</v>
      </c>
      <c r="M374" t="s">
        <v>3204</v>
      </c>
      <c r="N374" t="s">
        <v>3267</v>
      </c>
      <c r="O374" t="s">
        <v>5157</v>
      </c>
      <c r="R374" t="s">
        <v>3267</v>
      </c>
      <c r="T374" t="s">
        <v>5189</v>
      </c>
      <c r="X374" t="s">
        <v>3267</v>
      </c>
      <c r="Y374" t="s">
        <v>3206</v>
      </c>
    </row>
    <row r="375" spans="1:46" x14ac:dyDescent="0.15">
      <c r="A375" t="str">
        <f>B375&amp;C375&amp;E375&amp;F375&amp;H375&amp;I375&amp;J375&amp;M375&amp;N375&amp;O375&amp;P375&amp;Q375&amp;R375&amp;S375&amp;T375&amp;U375&amp;V375&amp;W375&amp;X375&amp;Y375</f>
        <v>|セット|色|カード種|P/T|レアリティ|カード名|</v>
      </c>
      <c r="B375" t="s">
        <v>3211</v>
      </c>
      <c r="C375" t="s">
        <v>3212</v>
      </c>
      <c r="E375" t="s">
        <v>3211</v>
      </c>
      <c r="F375" t="s">
        <v>3181</v>
      </c>
      <c r="H375" t="s">
        <v>3211</v>
      </c>
      <c r="I375" t="s">
        <v>4902</v>
      </c>
      <c r="J375" t="s">
        <v>3211</v>
      </c>
      <c r="K375" t="s">
        <v>3168</v>
      </c>
      <c r="L375" t="s">
        <v>3167</v>
      </c>
      <c r="M375" t="str">
        <f>K375&amp;"/"&amp;L375</f>
        <v>P/T</v>
      </c>
      <c r="N375" t="s">
        <v>3267</v>
      </c>
      <c r="O375" t="s">
        <v>5187</v>
      </c>
      <c r="R375" t="s">
        <v>3267</v>
      </c>
      <c r="T375" t="s">
        <v>3208</v>
      </c>
      <c r="X375" t="s">
        <v>3267</v>
      </c>
      <c r="Z375" s="18"/>
      <c r="AA375" s="18"/>
      <c r="AB375" s="18"/>
      <c r="AC375" s="18"/>
      <c r="AD375" s="18"/>
      <c r="AE375" s="18"/>
      <c r="AF375" s="18"/>
      <c r="AG375" s="18"/>
      <c r="AH375" s="18"/>
      <c r="AI375" s="18"/>
      <c r="AJ375" s="18"/>
      <c r="AK375" s="18"/>
      <c r="AL375" s="18"/>
      <c r="AM375" s="18"/>
      <c r="AN375" s="18"/>
      <c r="AO375" s="18"/>
      <c r="AP375" s="18"/>
      <c r="AQ375" s="18"/>
    </row>
    <row r="376" spans="1:46" x14ac:dyDescent="0.15">
      <c r="A376" t="str">
        <f t="shared" si="117"/>
        <v>|BFZ|白|クリーチャー|3/1|コモン|《[[コーの懲罰者]]》|</v>
      </c>
      <c r="B376" t="s">
        <v>3211</v>
      </c>
      <c r="C376" t="str">
        <f t="shared" si="118"/>
        <v>BFZ</v>
      </c>
      <c r="D376">
        <f>IF(AA376="","",VLOOKUP(C376,tnpl!$Z$1:$AA$11,2,TRUE))</f>
        <v>2</v>
      </c>
      <c r="E376" t="s">
        <v>3211</v>
      </c>
      <c r="F376" t="str">
        <f t="shared" si="119"/>
        <v>白</v>
      </c>
      <c r="G376">
        <f>IF(AB376="","",VLOOKUP(F376,tnpl!$X$1:$Y$16,2,TRUE))</f>
        <v>1</v>
      </c>
      <c r="H376" t="s">
        <v>3211</v>
      </c>
      <c r="I376" t="str">
        <f t="shared" si="120"/>
        <v>クリーチャー</v>
      </c>
      <c r="J376" t="s">
        <v>3211</v>
      </c>
      <c r="K376">
        <f t="shared" si="121"/>
        <v>3</v>
      </c>
      <c r="L376">
        <f t="shared" si="122"/>
        <v>1</v>
      </c>
      <c r="M376" t="str">
        <f t="shared" si="123"/>
        <v>3/1</v>
      </c>
      <c r="N376" t="s">
        <v>3267</v>
      </c>
      <c r="O376" t="str">
        <f t="shared" si="124"/>
        <v>コモン</v>
      </c>
      <c r="R376" t="s">
        <v>3267</v>
      </c>
      <c r="S376" t="s">
        <v>4854</v>
      </c>
      <c r="T376" t="str">
        <f t="shared" si="125"/>
        <v>コーの懲罰者</v>
      </c>
      <c r="W376" t="s">
        <v>4855</v>
      </c>
      <c r="X376" t="s">
        <v>3267</v>
      </c>
      <c r="Y376" s="9"/>
      <c r="Z376" s="3">
        <v>252</v>
      </c>
      <c r="AA376" s="2" t="s">
        <v>3213</v>
      </c>
      <c r="AB376" s="1" t="s">
        <v>1653</v>
      </c>
      <c r="AC376" s="1" t="s">
        <v>1771</v>
      </c>
      <c r="AD376" s="1">
        <v>6</v>
      </c>
      <c r="AE376" s="1" t="s">
        <v>2432</v>
      </c>
      <c r="AF376" s="1" t="s">
        <v>2431</v>
      </c>
      <c r="AG376" s="1" t="s">
        <v>349</v>
      </c>
      <c r="AH376" s="1" t="s">
        <v>1493</v>
      </c>
      <c r="AI376" s="1" t="s">
        <v>1485</v>
      </c>
      <c r="AJ376" s="1" t="s">
        <v>1500</v>
      </c>
      <c r="AK376" s="1"/>
      <c r="AL376" s="1"/>
      <c r="AM376" s="1"/>
      <c r="AN376" s="1"/>
      <c r="AO376" s="1">
        <v>3</v>
      </c>
      <c r="AP376" s="1">
        <v>1</v>
      </c>
      <c r="AQ376" s="1"/>
    </row>
    <row r="377" spans="1:46" x14ac:dyDescent="0.15">
      <c r="A377" t="str">
        <f t="shared" si="117"/>
        <v>|BFZ|白|クリーチャー|1/3|コモン|《[[岩屋の衛生兵]]》|</v>
      </c>
      <c r="B377" t="s">
        <v>3211</v>
      </c>
      <c r="C377" t="str">
        <f t="shared" si="118"/>
        <v>BFZ</v>
      </c>
      <c r="D377">
        <f>IF(AA377="","",VLOOKUP(C377,tnpl!$Z$1:$AA$11,2,TRUE))</f>
        <v>2</v>
      </c>
      <c r="E377" t="s">
        <v>3211</v>
      </c>
      <c r="F377" t="str">
        <f t="shared" si="119"/>
        <v>白</v>
      </c>
      <c r="G377">
        <f>IF(AB377="","",VLOOKUP(F377,tnpl!$X$1:$Y$16,2,TRUE))</f>
        <v>1</v>
      </c>
      <c r="H377" t="s">
        <v>3211</v>
      </c>
      <c r="I377" t="str">
        <f t="shared" si="120"/>
        <v>クリーチャー</v>
      </c>
      <c r="J377" t="s">
        <v>3211</v>
      </c>
      <c r="K377">
        <f t="shared" si="121"/>
        <v>1</v>
      </c>
      <c r="L377">
        <f t="shared" si="122"/>
        <v>3</v>
      </c>
      <c r="M377" t="str">
        <f t="shared" si="123"/>
        <v>1/3</v>
      </c>
      <c r="N377" t="s">
        <v>3267</v>
      </c>
      <c r="O377" t="str">
        <f t="shared" si="124"/>
        <v>コモン</v>
      </c>
      <c r="R377" t="s">
        <v>3267</v>
      </c>
      <c r="S377" t="s">
        <v>4854</v>
      </c>
      <c r="T377" t="str">
        <f t="shared" si="125"/>
        <v>岩屋の衛生兵</v>
      </c>
      <c r="W377" t="s">
        <v>4855</v>
      </c>
      <c r="X377" t="s">
        <v>3267</v>
      </c>
      <c r="Y377" s="9"/>
      <c r="Z377" s="3">
        <v>256</v>
      </c>
      <c r="AA377" s="2" t="s">
        <v>3213</v>
      </c>
      <c r="AB377" s="1" t="s">
        <v>1653</v>
      </c>
      <c r="AC377" s="1" t="s">
        <v>1771</v>
      </c>
      <c r="AD377" s="1">
        <v>6</v>
      </c>
      <c r="AE377" s="1" t="s">
        <v>2423</v>
      </c>
      <c r="AF377" s="1" t="s">
        <v>2422</v>
      </c>
      <c r="AG377" s="1" t="s">
        <v>349</v>
      </c>
      <c r="AH377" s="1" t="s">
        <v>1493</v>
      </c>
      <c r="AI377" s="1" t="s">
        <v>1492</v>
      </c>
      <c r="AJ377" s="1"/>
      <c r="AK377" s="1" t="s">
        <v>2421</v>
      </c>
      <c r="AL377" s="1"/>
      <c r="AM377" s="1"/>
      <c r="AN377" s="1"/>
      <c r="AO377" s="1">
        <v>1</v>
      </c>
      <c r="AP377" s="1">
        <v>3</v>
      </c>
      <c r="AQ377" s="1" t="s">
        <v>2421</v>
      </c>
    </row>
    <row r="378" spans="1:46" x14ac:dyDescent="0.15">
      <c r="A378" t="str">
        <f t="shared" si="117"/>
        <v>|BFZ|白|クリーチャー|4/4|アンコモン|《[[物静かな使用人]]》|</v>
      </c>
      <c r="B378" t="s">
        <v>3211</v>
      </c>
      <c r="C378" t="str">
        <f t="shared" si="118"/>
        <v>BFZ</v>
      </c>
      <c r="D378">
        <f>IF(AA378="","",VLOOKUP(C378,tnpl!$Z$1:$AA$11,2,TRUE))</f>
        <v>2</v>
      </c>
      <c r="E378" t="s">
        <v>3211</v>
      </c>
      <c r="F378" t="str">
        <f t="shared" si="119"/>
        <v>白</v>
      </c>
      <c r="G378">
        <f>IF(AB378="","",VLOOKUP(F378,tnpl!$X$1:$Y$16,2,TRUE))</f>
        <v>1</v>
      </c>
      <c r="H378" t="s">
        <v>3211</v>
      </c>
      <c r="I378" t="str">
        <f t="shared" si="120"/>
        <v>クリーチャー</v>
      </c>
      <c r="J378" t="s">
        <v>3211</v>
      </c>
      <c r="K378">
        <f t="shared" si="121"/>
        <v>4</v>
      </c>
      <c r="L378">
        <f t="shared" si="122"/>
        <v>4</v>
      </c>
      <c r="M378" t="str">
        <f t="shared" si="123"/>
        <v>4/4</v>
      </c>
      <c r="N378" t="s">
        <v>3267</v>
      </c>
      <c r="O378" t="str">
        <f t="shared" si="124"/>
        <v>アンコモン</v>
      </c>
      <c r="R378" t="s">
        <v>3267</v>
      </c>
      <c r="S378" t="s">
        <v>4854</v>
      </c>
      <c r="T378" t="str">
        <f t="shared" si="125"/>
        <v>物静かな使用人</v>
      </c>
      <c r="W378" t="s">
        <v>4855</v>
      </c>
      <c r="X378" t="s">
        <v>3267</v>
      </c>
      <c r="Y378" s="9"/>
      <c r="Z378" s="3">
        <v>268</v>
      </c>
      <c r="AA378" s="2" t="s">
        <v>3213</v>
      </c>
      <c r="AB378" s="1" t="s">
        <v>1653</v>
      </c>
      <c r="AC378" s="1" t="s">
        <v>1473</v>
      </c>
      <c r="AD378" s="1">
        <v>6</v>
      </c>
      <c r="AE378" s="1" t="s">
        <v>2383</v>
      </c>
      <c r="AF378" s="1" t="s">
        <v>2382</v>
      </c>
      <c r="AG378" s="1" t="s">
        <v>349</v>
      </c>
      <c r="AH378" s="1" t="s">
        <v>1511</v>
      </c>
      <c r="AI378" s="1" t="s">
        <v>1492</v>
      </c>
      <c r="AJ378" s="1" t="s">
        <v>1500</v>
      </c>
      <c r="AK378" s="1" t="s">
        <v>2381</v>
      </c>
      <c r="AL378" s="1"/>
      <c r="AM378" s="1"/>
      <c r="AN378" s="1"/>
      <c r="AO378" s="1">
        <v>4</v>
      </c>
      <c r="AP378" s="1">
        <v>4</v>
      </c>
      <c r="AQ378" s="1" t="s">
        <v>2381</v>
      </c>
    </row>
    <row r="379" spans="1:46" x14ac:dyDescent="0.15">
      <c r="A379" t="str">
        <f t="shared" si="117"/>
        <v>|BFZ|青|クリーチャー|1/1|コモン|《[[回収ドローン]]》|</v>
      </c>
      <c r="B379" t="s">
        <v>3211</v>
      </c>
      <c r="C379" t="str">
        <f t="shared" si="118"/>
        <v>BFZ</v>
      </c>
      <c r="D379">
        <f>IF(AA379="","",VLOOKUP(C379,tnpl!$Z$1:$AA$11,2,TRUE))</f>
        <v>2</v>
      </c>
      <c r="E379" t="s">
        <v>3211</v>
      </c>
      <c r="F379" t="str">
        <f t="shared" si="119"/>
        <v>青</v>
      </c>
      <c r="G379">
        <f>IF(AB379="","",VLOOKUP(F379,tnpl!$X$1:$Y$16,2,TRUE))</f>
        <v>2</v>
      </c>
      <c r="H379" t="s">
        <v>3211</v>
      </c>
      <c r="I379" t="str">
        <f t="shared" si="120"/>
        <v>クリーチャー</v>
      </c>
      <c r="J379" t="s">
        <v>3211</v>
      </c>
      <c r="K379">
        <f t="shared" si="121"/>
        <v>1</v>
      </c>
      <c r="L379">
        <f t="shared" si="122"/>
        <v>1</v>
      </c>
      <c r="M379" t="str">
        <f t="shared" si="123"/>
        <v>1/1</v>
      </c>
      <c r="N379" t="s">
        <v>3267</v>
      </c>
      <c r="O379" t="str">
        <f t="shared" si="124"/>
        <v>コモン</v>
      </c>
      <c r="R379" t="s">
        <v>3267</v>
      </c>
      <c r="S379" t="s">
        <v>4854</v>
      </c>
      <c r="T379" t="str">
        <f t="shared" si="125"/>
        <v>回収ドローン</v>
      </c>
      <c r="W379" t="s">
        <v>4855</v>
      </c>
      <c r="X379" t="s">
        <v>3267</v>
      </c>
      <c r="Y379" s="9"/>
      <c r="Z379" s="3">
        <v>286</v>
      </c>
      <c r="AA379" s="2" t="s">
        <v>3213</v>
      </c>
      <c r="AB379" s="1" t="s">
        <v>1631</v>
      </c>
      <c r="AC379" s="1" t="s">
        <v>1771</v>
      </c>
      <c r="AD379" s="1">
        <v>6</v>
      </c>
      <c r="AE379" s="1" t="s">
        <v>2325</v>
      </c>
      <c r="AF379" s="1" t="s">
        <v>2324</v>
      </c>
      <c r="AG379" s="1" t="s">
        <v>349</v>
      </c>
      <c r="AH379" s="1" t="s">
        <v>1457</v>
      </c>
      <c r="AI379" s="1" t="s">
        <v>1523</v>
      </c>
      <c r="AJ379" s="1"/>
      <c r="AK379" s="1" t="s">
        <v>3416</v>
      </c>
      <c r="AL379" s="1" t="s">
        <v>2197</v>
      </c>
      <c r="AM379" s="1" t="s">
        <v>2323</v>
      </c>
      <c r="AN379" s="1"/>
      <c r="AO379" s="1">
        <v>1</v>
      </c>
      <c r="AP379" s="1">
        <v>1</v>
      </c>
      <c r="AQ379" s="1" t="s">
        <v>3420</v>
      </c>
    </row>
    <row r="380" spans="1:46" x14ac:dyDescent="0.15">
      <c r="A380" t="str">
        <f t="shared" si="117"/>
        <v>|BFZ|青|クリーチャー|1/3|コモン|《[[波に漂うもの]]》|</v>
      </c>
      <c r="B380" t="s">
        <v>3211</v>
      </c>
      <c r="C380" t="str">
        <f t="shared" si="118"/>
        <v>BFZ</v>
      </c>
      <c r="D380">
        <f>IF(AA380="","",VLOOKUP(C380,tnpl!$Z$1:$AA$11,2,TRUE))</f>
        <v>2</v>
      </c>
      <c r="E380" t="s">
        <v>3211</v>
      </c>
      <c r="F380" t="str">
        <f t="shared" si="119"/>
        <v>青</v>
      </c>
      <c r="G380">
        <f>IF(AB380="","",VLOOKUP(F380,tnpl!$X$1:$Y$16,2,TRUE))</f>
        <v>2</v>
      </c>
      <c r="H380" t="s">
        <v>3211</v>
      </c>
      <c r="I380" t="str">
        <f t="shared" si="120"/>
        <v>クリーチャー</v>
      </c>
      <c r="J380" t="s">
        <v>3211</v>
      </c>
      <c r="K380">
        <f t="shared" si="121"/>
        <v>1</v>
      </c>
      <c r="L380">
        <f t="shared" si="122"/>
        <v>3</v>
      </c>
      <c r="M380" t="str">
        <f t="shared" si="123"/>
        <v>1/3</v>
      </c>
      <c r="N380" t="s">
        <v>3267</v>
      </c>
      <c r="O380" t="str">
        <f t="shared" si="124"/>
        <v>コモン</v>
      </c>
      <c r="R380" t="s">
        <v>3267</v>
      </c>
      <c r="S380" t="s">
        <v>4854</v>
      </c>
      <c r="T380" t="str">
        <f t="shared" si="125"/>
        <v>波に漂うもの</v>
      </c>
      <c r="W380" t="s">
        <v>4855</v>
      </c>
      <c r="X380" t="s">
        <v>3267</v>
      </c>
      <c r="Y380" s="9"/>
      <c r="Z380" s="3">
        <v>287</v>
      </c>
      <c r="AA380" s="2" t="s">
        <v>3213</v>
      </c>
      <c r="AB380" s="1" t="s">
        <v>1631</v>
      </c>
      <c r="AC380" s="1" t="s">
        <v>1771</v>
      </c>
      <c r="AD380" s="1">
        <v>6</v>
      </c>
      <c r="AE380" s="1" t="s">
        <v>2322</v>
      </c>
      <c r="AF380" s="1" t="s">
        <v>2321</v>
      </c>
      <c r="AG380" s="1" t="s">
        <v>349</v>
      </c>
      <c r="AH380" s="1" t="s">
        <v>1457</v>
      </c>
      <c r="AI380" s="1" t="s">
        <v>1523</v>
      </c>
      <c r="AJ380" s="1"/>
      <c r="AK380" s="1" t="s">
        <v>3412</v>
      </c>
      <c r="AL380" s="1" t="s">
        <v>2320</v>
      </c>
      <c r="AM380" s="1"/>
      <c r="AN380" s="1"/>
      <c r="AO380" s="1">
        <v>1</v>
      </c>
      <c r="AP380" s="1">
        <v>3</v>
      </c>
      <c r="AQ380" s="1" t="s">
        <v>3421</v>
      </c>
    </row>
    <row r="381" spans="1:46" x14ac:dyDescent="0.15">
      <c r="A381" t="str">
        <f t="shared" si="117"/>
        <v>|BFZ|青|クリーチャー|1/2|コモン|《[[波翼の精霊]]》|</v>
      </c>
      <c r="B381" t="s">
        <v>3211</v>
      </c>
      <c r="C381" t="str">
        <f t="shared" si="118"/>
        <v>BFZ</v>
      </c>
      <c r="D381">
        <f>IF(AA381="","",VLOOKUP(C381,tnpl!$Z$1:$AA$11,2,TRUE))</f>
        <v>2</v>
      </c>
      <c r="E381" t="s">
        <v>3211</v>
      </c>
      <c r="F381" t="str">
        <f t="shared" si="119"/>
        <v>青</v>
      </c>
      <c r="G381">
        <f>IF(AB381="","",VLOOKUP(F381,tnpl!$X$1:$Y$16,2,TRUE))</f>
        <v>2</v>
      </c>
      <c r="H381" t="s">
        <v>3211</v>
      </c>
      <c r="I381" t="str">
        <f t="shared" si="120"/>
        <v>クリーチャー</v>
      </c>
      <c r="J381" t="s">
        <v>3211</v>
      </c>
      <c r="K381">
        <f t="shared" si="121"/>
        <v>1</v>
      </c>
      <c r="L381">
        <f t="shared" si="122"/>
        <v>2</v>
      </c>
      <c r="M381" t="str">
        <f t="shared" si="123"/>
        <v>1/2</v>
      </c>
      <c r="N381" t="s">
        <v>3267</v>
      </c>
      <c r="O381" t="str">
        <f t="shared" si="124"/>
        <v>コモン</v>
      </c>
      <c r="R381" t="s">
        <v>3267</v>
      </c>
      <c r="S381" t="s">
        <v>4854</v>
      </c>
      <c r="T381" t="str">
        <f t="shared" si="125"/>
        <v>波翼の精霊</v>
      </c>
      <c r="W381" t="s">
        <v>4855</v>
      </c>
      <c r="X381" t="s">
        <v>3267</v>
      </c>
      <c r="Y381" s="9"/>
      <c r="Z381" s="3">
        <v>288</v>
      </c>
      <c r="AA381" s="2" t="s">
        <v>3213</v>
      </c>
      <c r="AB381" s="1" t="s">
        <v>1631</v>
      </c>
      <c r="AC381" s="1" t="s">
        <v>1771</v>
      </c>
      <c r="AD381" s="1">
        <v>6</v>
      </c>
      <c r="AE381" s="1" t="s">
        <v>2319</v>
      </c>
      <c r="AF381" s="1" t="s">
        <v>2318</v>
      </c>
      <c r="AG381" s="1" t="s">
        <v>349</v>
      </c>
      <c r="AH381" s="1" t="s">
        <v>1559</v>
      </c>
      <c r="AI381" s="1"/>
      <c r="AJ381" s="1"/>
      <c r="AK381" s="1" t="s">
        <v>361</v>
      </c>
      <c r="AL381" s="1" t="s">
        <v>1858</v>
      </c>
      <c r="AM381" s="1"/>
      <c r="AN381" s="1"/>
      <c r="AO381" s="1">
        <v>1</v>
      </c>
      <c r="AP381" s="1">
        <v>2</v>
      </c>
      <c r="AQ381" s="1" t="s">
        <v>3422</v>
      </c>
    </row>
    <row r="382" spans="1:46" x14ac:dyDescent="0.15">
      <c r="A382" t="str">
        <f t="shared" si="117"/>
        <v>|BFZ|青|呪文||コモン|《[[掴み掛かる水流]]》|</v>
      </c>
      <c r="B382" t="s">
        <v>3211</v>
      </c>
      <c r="C382" t="str">
        <f t="shared" si="118"/>
        <v>BFZ</v>
      </c>
      <c r="D382">
        <f>IF(AA382="","",VLOOKUP(C382,tnpl!$Z$1:$AA$11,2,TRUE))</f>
        <v>2</v>
      </c>
      <c r="E382" t="s">
        <v>3211</v>
      </c>
      <c r="F382" t="str">
        <f t="shared" si="119"/>
        <v>青</v>
      </c>
      <c r="G382">
        <f>IF(AB382="","",VLOOKUP(F382,tnpl!$X$1:$Y$16,2,TRUE))</f>
        <v>2</v>
      </c>
      <c r="H382" t="s">
        <v>3211</v>
      </c>
      <c r="I382" t="str">
        <f t="shared" si="120"/>
        <v>呪文</v>
      </c>
      <c r="J382" t="s">
        <v>3211</v>
      </c>
      <c r="K382">
        <f t="shared" si="121"/>
        <v>0</v>
      </c>
      <c r="L382">
        <f t="shared" si="122"/>
        <v>0</v>
      </c>
      <c r="M382" t="str">
        <f t="shared" si="123"/>
        <v/>
      </c>
      <c r="N382" t="s">
        <v>3267</v>
      </c>
      <c r="O382" t="str">
        <f t="shared" si="124"/>
        <v>コモン</v>
      </c>
      <c r="R382" t="s">
        <v>3267</v>
      </c>
      <c r="S382" t="s">
        <v>4854</v>
      </c>
      <c r="T382" t="str">
        <f t="shared" si="125"/>
        <v>掴み掛かる水流</v>
      </c>
      <c r="W382" t="s">
        <v>4855</v>
      </c>
      <c r="X382" t="s">
        <v>3267</v>
      </c>
      <c r="Y382" s="9"/>
      <c r="Z382" s="3">
        <v>291</v>
      </c>
      <c r="AA382" s="2" t="s">
        <v>3213</v>
      </c>
      <c r="AB382" s="1" t="s">
        <v>1631</v>
      </c>
      <c r="AC382" s="1" t="s">
        <v>1771</v>
      </c>
      <c r="AD382" s="1">
        <v>6</v>
      </c>
      <c r="AE382" s="1" t="s">
        <v>2312</v>
      </c>
      <c r="AF382" s="1" t="s">
        <v>2311</v>
      </c>
      <c r="AG382" s="1" t="s">
        <v>1475</v>
      </c>
      <c r="AH382" s="1"/>
      <c r="AI382" s="1"/>
      <c r="AJ382" s="1"/>
      <c r="AK382" s="1" t="s">
        <v>2310</v>
      </c>
      <c r="AL382" s="1" t="s">
        <v>2297</v>
      </c>
      <c r="AM382" s="1"/>
      <c r="AN382" s="1"/>
      <c r="AO382" s="1"/>
      <c r="AP382" s="1"/>
      <c r="AQ382" s="1" t="s">
        <v>2309</v>
      </c>
    </row>
    <row r="383" spans="1:46" x14ac:dyDescent="0.15">
      <c r="A383" t="str">
        <f t="shared" si="117"/>
        <v>|BFZ|青|呪文||コモン|《[[払拭]]》|</v>
      </c>
      <c r="B383" t="s">
        <v>3211</v>
      </c>
      <c r="C383" t="str">
        <f t="shared" si="118"/>
        <v>BFZ</v>
      </c>
      <c r="D383">
        <f>IF(AA383="","",VLOOKUP(C383,tnpl!$Z$1:$AA$11,2,TRUE))</f>
        <v>2</v>
      </c>
      <c r="E383" t="s">
        <v>3211</v>
      </c>
      <c r="F383" t="str">
        <f t="shared" si="119"/>
        <v>青</v>
      </c>
      <c r="G383">
        <f>IF(AB383="","",VLOOKUP(F383,tnpl!$X$1:$Y$16,2,TRUE))</f>
        <v>2</v>
      </c>
      <c r="H383" t="s">
        <v>3211</v>
      </c>
      <c r="I383" t="str">
        <f t="shared" si="120"/>
        <v>呪文</v>
      </c>
      <c r="J383" t="s">
        <v>3211</v>
      </c>
      <c r="K383">
        <f t="shared" si="121"/>
        <v>0</v>
      </c>
      <c r="L383">
        <f t="shared" si="122"/>
        <v>0</v>
      </c>
      <c r="M383" t="str">
        <f t="shared" si="123"/>
        <v/>
      </c>
      <c r="N383" t="s">
        <v>3267</v>
      </c>
      <c r="O383" t="str">
        <f t="shared" si="124"/>
        <v>コモン</v>
      </c>
      <c r="R383" t="s">
        <v>3267</v>
      </c>
      <c r="S383" t="s">
        <v>4854</v>
      </c>
      <c r="T383" t="str">
        <f t="shared" si="125"/>
        <v>払拭</v>
      </c>
      <c r="W383" t="s">
        <v>4855</v>
      </c>
      <c r="X383" t="s">
        <v>3267</v>
      </c>
      <c r="Y383" s="9"/>
      <c r="Z383" s="3">
        <v>292</v>
      </c>
      <c r="AA383" s="2" t="s">
        <v>3213</v>
      </c>
      <c r="AB383" s="1" t="s">
        <v>1631</v>
      </c>
      <c r="AC383" s="1" t="s">
        <v>1771</v>
      </c>
      <c r="AD383" s="1">
        <v>6</v>
      </c>
      <c r="AE383" s="1" t="s">
        <v>2308</v>
      </c>
      <c r="AF383" s="1" t="s">
        <v>2307</v>
      </c>
      <c r="AG383" s="1" t="s">
        <v>1475</v>
      </c>
      <c r="AH383" s="1"/>
      <c r="AI383" s="1"/>
      <c r="AJ383" s="1"/>
      <c r="AK383" s="1" t="s">
        <v>2306</v>
      </c>
      <c r="AL383" s="1"/>
      <c r="AM383" s="1"/>
      <c r="AN383" s="1"/>
      <c r="AO383" s="1"/>
      <c r="AP383" s="1"/>
      <c r="AQ383" s="1" t="s">
        <v>2306</v>
      </c>
    </row>
    <row r="384" spans="1:46" x14ac:dyDescent="0.15">
      <c r="A384" t="str">
        <f t="shared" si="117"/>
        <v>|BFZ|青|クリーチャー|3/5|アンコモン|《[[塵の予言者]]》|</v>
      </c>
      <c r="B384" t="s">
        <v>3211</v>
      </c>
      <c r="C384" t="str">
        <f t="shared" si="118"/>
        <v>BFZ</v>
      </c>
      <c r="D384">
        <f>IF(AA384="","",VLOOKUP(C384,tnpl!$Z$1:$AA$11,2,TRUE))</f>
        <v>2</v>
      </c>
      <c r="E384" t="s">
        <v>3211</v>
      </c>
      <c r="F384" t="str">
        <f t="shared" si="119"/>
        <v>青</v>
      </c>
      <c r="G384">
        <f>IF(AB384="","",VLOOKUP(F384,tnpl!$X$1:$Y$16,2,TRUE))</f>
        <v>2</v>
      </c>
      <c r="H384" t="s">
        <v>3211</v>
      </c>
      <c r="I384" t="str">
        <f t="shared" si="120"/>
        <v>クリーチャー</v>
      </c>
      <c r="J384" t="s">
        <v>3211</v>
      </c>
      <c r="K384">
        <f t="shared" si="121"/>
        <v>3</v>
      </c>
      <c r="L384">
        <f t="shared" si="122"/>
        <v>5</v>
      </c>
      <c r="M384" t="str">
        <f t="shared" si="123"/>
        <v>3/5</v>
      </c>
      <c r="N384" t="s">
        <v>3267</v>
      </c>
      <c r="O384" t="str">
        <f t="shared" si="124"/>
        <v>アンコモン</v>
      </c>
      <c r="R384" t="s">
        <v>3267</v>
      </c>
      <c r="S384" t="s">
        <v>4854</v>
      </c>
      <c r="T384" t="str">
        <f t="shared" si="125"/>
        <v>塵の予言者</v>
      </c>
      <c r="W384" t="s">
        <v>4855</v>
      </c>
      <c r="X384" t="s">
        <v>3267</v>
      </c>
      <c r="Y384" s="9"/>
      <c r="Z384" s="3">
        <v>301</v>
      </c>
      <c r="AA384" s="2" t="s">
        <v>3213</v>
      </c>
      <c r="AB384" s="1" t="s">
        <v>1631</v>
      </c>
      <c r="AC384" s="1" t="s">
        <v>1473</v>
      </c>
      <c r="AD384" s="1">
        <v>6</v>
      </c>
      <c r="AE384" s="1" t="s">
        <v>2275</v>
      </c>
      <c r="AF384" s="1" t="s">
        <v>2274</v>
      </c>
      <c r="AG384" s="1" t="s">
        <v>349</v>
      </c>
      <c r="AH384" s="1" t="s">
        <v>1457</v>
      </c>
      <c r="AI384" s="1" t="s">
        <v>1743</v>
      </c>
      <c r="AJ384" s="1"/>
      <c r="AK384" s="1" t="s">
        <v>3412</v>
      </c>
      <c r="AL384" s="1" t="s">
        <v>2273</v>
      </c>
      <c r="AM384" s="1"/>
      <c r="AN384" s="1"/>
      <c r="AO384" s="1">
        <v>3</v>
      </c>
      <c r="AP384" s="1">
        <v>5</v>
      </c>
      <c r="AQ384" s="1" t="s">
        <v>3425</v>
      </c>
    </row>
    <row r="385" spans="1:46" x14ac:dyDescent="0.15">
      <c r="A385" t="str">
        <f t="shared" si="117"/>
        <v>|BFZ|青|呪文||アンコモン|《[[逆境]]》|</v>
      </c>
      <c r="B385" t="s">
        <v>3211</v>
      </c>
      <c r="C385" t="str">
        <f t="shared" si="118"/>
        <v>BFZ</v>
      </c>
      <c r="D385">
        <f>IF(AA385="","",VLOOKUP(C385,tnpl!$Z$1:$AA$11,2,TRUE))</f>
        <v>2</v>
      </c>
      <c r="E385" t="s">
        <v>3211</v>
      </c>
      <c r="F385" t="str">
        <f t="shared" si="119"/>
        <v>青</v>
      </c>
      <c r="G385">
        <f>IF(AB385="","",VLOOKUP(F385,tnpl!$X$1:$Y$16,2,TRUE))</f>
        <v>2</v>
      </c>
      <c r="H385" t="s">
        <v>3211</v>
      </c>
      <c r="I385" t="str">
        <f t="shared" si="120"/>
        <v>呪文</v>
      </c>
      <c r="J385" t="s">
        <v>3211</v>
      </c>
      <c r="K385">
        <f t="shared" si="121"/>
        <v>0</v>
      </c>
      <c r="L385">
        <f t="shared" si="122"/>
        <v>0</v>
      </c>
      <c r="M385" t="str">
        <f t="shared" si="123"/>
        <v/>
      </c>
      <c r="N385" t="s">
        <v>3267</v>
      </c>
      <c r="O385" t="str">
        <f t="shared" si="124"/>
        <v>アンコモン</v>
      </c>
      <c r="R385" t="s">
        <v>3267</v>
      </c>
      <c r="S385" t="s">
        <v>4854</v>
      </c>
      <c r="T385" t="str">
        <f t="shared" si="125"/>
        <v>逆境</v>
      </c>
      <c r="W385" t="s">
        <v>4855</v>
      </c>
      <c r="X385" t="s">
        <v>3267</v>
      </c>
      <c r="Y385" s="9"/>
      <c r="Z385" s="3">
        <v>304</v>
      </c>
      <c r="AA385" s="2" t="s">
        <v>3213</v>
      </c>
      <c r="AB385" s="1" t="s">
        <v>1631</v>
      </c>
      <c r="AC385" s="1" t="s">
        <v>1473</v>
      </c>
      <c r="AD385" s="1">
        <v>6</v>
      </c>
      <c r="AE385" s="1" t="s">
        <v>2266</v>
      </c>
      <c r="AF385" s="1" t="s">
        <v>2265</v>
      </c>
      <c r="AG385" s="1" t="s">
        <v>1475</v>
      </c>
      <c r="AH385" s="1"/>
      <c r="AI385" s="1"/>
      <c r="AJ385" s="1"/>
      <c r="AK385" s="1" t="s">
        <v>3412</v>
      </c>
      <c r="AL385" s="1" t="s">
        <v>2264</v>
      </c>
      <c r="AM385" s="1"/>
      <c r="AN385" s="1"/>
      <c r="AO385" s="1"/>
      <c r="AP385" s="1"/>
      <c r="AQ385" s="1" t="s">
        <v>3428</v>
      </c>
    </row>
    <row r="386" spans="1:46" x14ac:dyDescent="0.15">
      <c r="A386" t="str">
        <f t="shared" si="117"/>
        <v>|BFZ|青|呪文||アンコモン|《[[手酷い失敗]]》|</v>
      </c>
      <c r="B386" t="s">
        <v>3211</v>
      </c>
      <c r="C386" t="str">
        <f t="shared" si="118"/>
        <v>BFZ</v>
      </c>
      <c r="D386">
        <f>IF(AA386="","",VLOOKUP(C386,tnpl!$Z$1:$AA$11,2,TRUE))</f>
        <v>2</v>
      </c>
      <c r="E386" t="s">
        <v>3211</v>
      </c>
      <c r="F386" t="str">
        <f t="shared" si="119"/>
        <v>青</v>
      </c>
      <c r="G386">
        <f>IF(AB386="","",VLOOKUP(F386,tnpl!$X$1:$Y$16,2,TRUE))</f>
        <v>2</v>
      </c>
      <c r="H386" t="s">
        <v>3211</v>
      </c>
      <c r="I386" t="str">
        <f t="shared" si="120"/>
        <v>呪文</v>
      </c>
      <c r="J386" t="s">
        <v>3211</v>
      </c>
      <c r="K386">
        <f t="shared" si="121"/>
        <v>0</v>
      </c>
      <c r="L386">
        <f t="shared" si="122"/>
        <v>0</v>
      </c>
      <c r="M386" t="str">
        <f t="shared" si="123"/>
        <v/>
      </c>
      <c r="N386" t="s">
        <v>3267</v>
      </c>
      <c r="O386" t="str">
        <f t="shared" si="124"/>
        <v>アンコモン</v>
      </c>
      <c r="R386" t="s">
        <v>3267</v>
      </c>
      <c r="S386" t="s">
        <v>4854</v>
      </c>
      <c r="T386" t="str">
        <f t="shared" si="125"/>
        <v>手酷い失敗</v>
      </c>
      <c r="W386" t="s">
        <v>4855</v>
      </c>
      <c r="X386" t="s">
        <v>3267</v>
      </c>
      <c r="Y386" s="9"/>
      <c r="Z386" s="3">
        <v>307</v>
      </c>
      <c r="AA386" s="2" t="s">
        <v>3213</v>
      </c>
      <c r="AB386" s="1" t="s">
        <v>1631</v>
      </c>
      <c r="AC386" s="1" t="s">
        <v>1473</v>
      </c>
      <c r="AD386" s="1">
        <v>6</v>
      </c>
      <c r="AE386" s="1" t="s">
        <v>2255</v>
      </c>
      <c r="AF386" s="1" t="s">
        <v>2254</v>
      </c>
      <c r="AG386" s="1" t="s">
        <v>1475</v>
      </c>
      <c r="AH386" s="1"/>
      <c r="AI386" s="1"/>
      <c r="AJ386" s="1"/>
      <c r="AK386" s="1" t="s">
        <v>3412</v>
      </c>
      <c r="AL386" s="1" t="s">
        <v>2253</v>
      </c>
      <c r="AM386" s="1"/>
      <c r="AN386" s="1"/>
      <c r="AO386" s="1"/>
      <c r="AP386" s="1"/>
      <c r="AQ386" s="1" t="s">
        <v>3429</v>
      </c>
    </row>
    <row r="387" spans="1:46" x14ac:dyDescent="0.15">
      <c r="A387" t="str">
        <f t="shared" si="117"/>
        <v>|BFZ|青|サポート||レア|《[[プリズム結界]]》|</v>
      </c>
      <c r="B387" t="s">
        <v>3211</v>
      </c>
      <c r="C387" t="str">
        <f t="shared" si="118"/>
        <v>BFZ</v>
      </c>
      <c r="D387">
        <f>IF(AA387="","",VLOOKUP(C387,tnpl!$Z$1:$AA$11,2,TRUE))</f>
        <v>2</v>
      </c>
      <c r="E387" t="s">
        <v>3211</v>
      </c>
      <c r="F387" t="str">
        <f t="shared" si="119"/>
        <v>青</v>
      </c>
      <c r="G387">
        <f>IF(AB387="","",VLOOKUP(F387,tnpl!$X$1:$Y$16,2,TRUE))</f>
        <v>2</v>
      </c>
      <c r="H387" t="s">
        <v>3211</v>
      </c>
      <c r="I387" t="str">
        <f t="shared" si="120"/>
        <v>サポート</v>
      </c>
      <c r="J387" t="s">
        <v>3211</v>
      </c>
      <c r="K387">
        <f t="shared" si="121"/>
        <v>0</v>
      </c>
      <c r="L387">
        <f t="shared" si="122"/>
        <v>0</v>
      </c>
      <c r="M387" t="str">
        <f t="shared" si="123"/>
        <v/>
      </c>
      <c r="N387" t="s">
        <v>3267</v>
      </c>
      <c r="O387" t="str">
        <f t="shared" si="124"/>
        <v>レア</v>
      </c>
      <c r="R387" t="s">
        <v>3267</v>
      </c>
      <c r="S387" t="s">
        <v>4854</v>
      </c>
      <c r="T387" t="str">
        <f t="shared" si="125"/>
        <v>プリズム結界</v>
      </c>
      <c r="W387" t="s">
        <v>4855</v>
      </c>
      <c r="X387" t="s">
        <v>3267</v>
      </c>
      <c r="Y387" s="9"/>
      <c r="Z387" s="3">
        <v>313</v>
      </c>
      <c r="AA387" s="2" t="s">
        <v>3213</v>
      </c>
      <c r="AB387" s="1" t="s">
        <v>1631</v>
      </c>
      <c r="AC387" s="1" t="s">
        <v>1463</v>
      </c>
      <c r="AD387" s="1">
        <v>6</v>
      </c>
      <c r="AE387" s="1" t="s">
        <v>2233</v>
      </c>
      <c r="AF387" s="1" t="s">
        <v>2232</v>
      </c>
      <c r="AG387" s="1" t="s">
        <v>297</v>
      </c>
      <c r="AH387" s="1"/>
      <c r="AI387" s="1"/>
      <c r="AJ387" s="1"/>
      <c r="AK387" s="1" t="s">
        <v>2231</v>
      </c>
      <c r="AL387" s="1"/>
      <c r="AM387" s="1"/>
      <c r="AN387" s="1">
        <v>3</v>
      </c>
      <c r="AO387" s="1"/>
      <c r="AP387" s="1"/>
      <c r="AQ387" s="1" t="s">
        <v>2231</v>
      </c>
    </row>
    <row r="388" spans="1:46" x14ac:dyDescent="0.15">
      <c r="A388" t="str">
        <f t="shared" si="117"/>
        <v>|BFZ|黒|クリーチャー|1/2|コモン|《[[ニルカーナの暗殺者]]》|</v>
      </c>
      <c r="B388" t="s">
        <v>3211</v>
      </c>
      <c r="C388" t="str">
        <f t="shared" si="118"/>
        <v>BFZ</v>
      </c>
      <c r="D388">
        <f>IF(AA388="","",VLOOKUP(C388,tnpl!$Z$1:$AA$11,2,TRUE))</f>
        <v>2</v>
      </c>
      <c r="E388" t="s">
        <v>3211</v>
      </c>
      <c r="F388" t="str">
        <f t="shared" si="119"/>
        <v>黒</v>
      </c>
      <c r="G388">
        <f>IF(AB388="","",VLOOKUP(F388,tnpl!$X$1:$Y$16,2,TRUE))</f>
        <v>3</v>
      </c>
      <c r="H388" t="s">
        <v>3211</v>
      </c>
      <c r="I388" t="str">
        <f t="shared" si="120"/>
        <v>クリーチャー</v>
      </c>
      <c r="J388" t="s">
        <v>3211</v>
      </c>
      <c r="K388">
        <f t="shared" si="121"/>
        <v>1</v>
      </c>
      <c r="L388">
        <f t="shared" si="122"/>
        <v>2</v>
      </c>
      <c r="M388" t="str">
        <f t="shared" si="123"/>
        <v>1/2</v>
      </c>
      <c r="N388" t="s">
        <v>3267</v>
      </c>
      <c r="O388" t="str">
        <f t="shared" si="124"/>
        <v>コモン</v>
      </c>
      <c r="R388" t="s">
        <v>3267</v>
      </c>
      <c r="S388" t="s">
        <v>4854</v>
      </c>
      <c r="T388" t="str">
        <f t="shared" si="125"/>
        <v>ニルカーナの暗殺者</v>
      </c>
      <c r="W388" t="s">
        <v>4855</v>
      </c>
      <c r="X388" t="s">
        <v>3267</v>
      </c>
      <c r="Y388" s="9"/>
      <c r="Z388" s="3">
        <v>323</v>
      </c>
      <c r="AA388" s="2" t="s">
        <v>3213</v>
      </c>
      <c r="AB388" s="1" t="s">
        <v>1606</v>
      </c>
      <c r="AC388" s="1" t="s">
        <v>1771</v>
      </c>
      <c r="AD388" s="1">
        <v>6</v>
      </c>
      <c r="AE388" s="1" t="s">
        <v>2205</v>
      </c>
      <c r="AF388" s="1" t="s">
        <v>2204</v>
      </c>
      <c r="AG388" s="1" t="s">
        <v>349</v>
      </c>
      <c r="AH388" s="1" t="s">
        <v>1516</v>
      </c>
      <c r="AI388" s="1" t="s">
        <v>2160</v>
      </c>
      <c r="AJ388" s="1" t="s">
        <v>1500</v>
      </c>
      <c r="AK388" s="1" t="s">
        <v>2203</v>
      </c>
      <c r="AL388" s="1"/>
      <c r="AM388" s="1"/>
      <c r="AN388" s="1"/>
      <c r="AO388" s="1">
        <v>1</v>
      </c>
      <c r="AP388" s="1">
        <v>2</v>
      </c>
      <c r="AQ388" s="1" t="s">
        <v>2203</v>
      </c>
    </row>
    <row r="389" spans="1:46" x14ac:dyDescent="0.15">
      <c r="A389" t="str">
        <f t="shared" si="117"/>
        <v>|BFZ|赤|クリーチャー|1/3|コモン|《[[コジレックの歩哨]]》|</v>
      </c>
      <c r="B389" t="s">
        <v>3211</v>
      </c>
      <c r="C389" t="str">
        <f t="shared" si="118"/>
        <v>BFZ</v>
      </c>
      <c r="D389">
        <f>IF(AA389="","",VLOOKUP(C389,tnpl!$Z$1:$AA$11,2,TRUE))</f>
        <v>2</v>
      </c>
      <c r="E389" t="s">
        <v>3211</v>
      </c>
      <c r="F389" t="str">
        <f t="shared" si="119"/>
        <v>赤</v>
      </c>
      <c r="G389">
        <f>IF(AB389="","",VLOOKUP(F389,tnpl!$X$1:$Y$16,2,TRUE))</f>
        <v>4</v>
      </c>
      <c r="H389" t="s">
        <v>3211</v>
      </c>
      <c r="I389" t="str">
        <f t="shared" si="120"/>
        <v>クリーチャー</v>
      </c>
      <c r="J389" t="s">
        <v>3211</v>
      </c>
      <c r="K389">
        <f t="shared" si="121"/>
        <v>1</v>
      </c>
      <c r="L389">
        <f t="shared" si="122"/>
        <v>3</v>
      </c>
      <c r="M389" t="str">
        <f t="shared" si="123"/>
        <v>1/3</v>
      </c>
      <c r="N389" t="s">
        <v>3267</v>
      </c>
      <c r="O389" t="str">
        <f t="shared" si="124"/>
        <v>コモン</v>
      </c>
      <c r="R389" t="s">
        <v>3267</v>
      </c>
      <c r="S389" t="s">
        <v>4854</v>
      </c>
      <c r="T389" t="str">
        <f t="shared" si="125"/>
        <v>コジレックの歩哨</v>
      </c>
      <c r="W389" t="s">
        <v>4855</v>
      </c>
      <c r="X389" t="s">
        <v>3267</v>
      </c>
      <c r="Y389" s="9"/>
      <c r="Z389" s="3">
        <v>356</v>
      </c>
      <c r="AA389" s="2" t="s">
        <v>3213</v>
      </c>
      <c r="AB389" s="1" t="s">
        <v>1575</v>
      </c>
      <c r="AC389" s="1" t="s">
        <v>1771</v>
      </c>
      <c r="AD389" s="1">
        <v>6</v>
      </c>
      <c r="AE389" s="1" t="s">
        <v>2093</v>
      </c>
      <c r="AF389" s="1" t="s">
        <v>2092</v>
      </c>
      <c r="AG389" s="1" t="s">
        <v>349</v>
      </c>
      <c r="AH389" s="1" t="s">
        <v>1457</v>
      </c>
      <c r="AI389" s="1" t="s">
        <v>1523</v>
      </c>
      <c r="AJ389" s="1"/>
      <c r="AK389" s="1" t="s">
        <v>3412</v>
      </c>
      <c r="AL389" s="1" t="s">
        <v>2091</v>
      </c>
      <c r="AM389" s="1"/>
      <c r="AN389" s="1"/>
      <c r="AO389" s="1">
        <v>1</v>
      </c>
      <c r="AP389" s="1">
        <v>3</v>
      </c>
      <c r="AQ389" s="1" t="s">
        <v>3456</v>
      </c>
    </row>
    <row r="390" spans="1:46" x14ac:dyDescent="0.15">
      <c r="A390" t="str">
        <f t="shared" si="117"/>
        <v>|BFZ|赤|クリーチャー|2/2|コモン|《[[髑髏砕きの補充兵]]》|</v>
      </c>
      <c r="B390" t="s">
        <v>3211</v>
      </c>
      <c r="C390" t="str">
        <f t="shared" si="118"/>
        <v>BFZ</v>
      </c>
      <c r="D390">
        <f>IF(AA390="","",VLOOKUP(C390,tnpl!$Z$1:$AA$11,2,TRUE))</f>
        <v>2</v>
      </c>
      <c r="E390" t="s">
        <v>3211</v>
      </c>
      <c r="F390" t="str">
        <f t="shared" si="119"/>
        <v>赤</v>
      </c>
      <c r="G390">
        <f>IF(AB390="","",VLOOKUP(F390,tnpl!$X$1:$Y$16,2,TRUE))</f>
        <v>4</v>
      </c>
      <c r="H390" t="s">
        <v>3211</v>
      </c>
      <c r="I390" t="str">
        <f t="shared" si="120"/>
        <v>クリーチャー</v>
      </c>
      <c r="J390" t="s">
        <v>3211</v>
      </c>
      <c r="K390">
        <f t="shared" si="121"/>
        <v>2</v>
      </c>
      <c r="L390">
        <f t="shared" si="122"/>
        <v>2</v>
      </c>
      <c r="M390" t="str">
        <f t="shared" si="123"/>
        <v>2/2</v>
      </c>
      <c r="N390" t="s">
        <v>3267</v>
      </c>
      <c r="O390" t="str">
        <f t="shared" si="124"/>
        <v>コモン</v>
      </c>
      <c r="R390" t="s">
        <v>3267</v>
      </c>
      <c r="S390" t="s">
        <v>4854</v>
      </c>
      <c r="T390" t="str">
        <f t="shared" si="125"/>
        <v>髑髏砕きの補充兵</v>
      </c>
      <c r="W390" t="s">
        <v>4855</v>
      </c>
      <c r="X390" t="s">
        <v>3267</v>
      </c>
      <c r="Y390" s="9"/>
      <c r="Z390" s="3">
        <v>361</v>
      </c>
      <c r="AA390" s="2" t="s">
        <v>3213</v>
      </c>
      <c r="AB390" s="1" t="s">
        <v>1575</v>
      </c>
      <c r="AC390" s="1" t="s">
        <v>1771</v>
      </c>
      <c r="AD390" s="1">
        <v>6</v>
      </c>
      <c r="AE390" s="1" t="s">
        <v>2079</v>
      </c>
      <c r="AF390" s="1" t="s">
        <v>2078</v>
      </c>
      <c r="AG390" s="1" t="s">
        <v>349</v>
      </c>
      <c r="AH390" s="1" t="s">
        <v>2077</v>
      </c>
      <c r="AI390" s="1" t="s">
        <v>1515</v>
      </c>
      <c r="AJ390" s="1" t="s">
        <v>1500</v>
      </c>
      <c r="AK390" s="1" t="s">
        <v>2076</v>
      </c>
      <c r="AL390" s="1"/>
      <c r="AM390" s="1"/>
      <c r="AN390" s="1"/>
      <c r="AO390" s="1">
        <v>2</v>
      </c>
      <c r="AP390" s="1">
        <v>2</v>
      </c>
      <c r="AQ390" s="1" t="s">
        <v>5025</v>
      </c>
    </row>
    <row r="391" spans="1:46" x14ac:dyDescent="0.15">
      <c r="A391" t="str">
        <f t="shared" si="117"/>
        <v>|BFZ|赤|クリーチャー|2/2|コモン|《[[ヴァラクートの捕食者]]》|</v>
      </c>
      <c r="B391" t="s">
        <v>3211</v>
      </c>
      <c r="C391" t="str">
        <f t="shared" si="118"/>
        <v>BFZ</v>
      </c>
      <c r="D391">
        <f>IF(AA391="","",VLOOKUP(C391,tnpl!$Z$1:$AA$11,2,TRUE))</f>
        <v>2</v>
      </c>
      <c r="E391" t="s">
        <v>3211</v>
      </c>
      <c r="F391" t="str">
        <f t="shared" si="119"/>
        <v>赤</v>
      </c>
      <c r="G391">
        <f>IF(AB391="","",VLOOKUP(F391,tnpl!$X$1:$Y$16,2,TRUE))</f>
        <v>4</v>
      </c>
      <c r="H391" t="s">
        <v>3211</v>
      </c>
      <c r="I391" t="str">
        <f t="shared" si="120"/>
        <v>クリーチャー</v>
      </c>
      <c r="J391" t="s">
        <v>3211</v>
      </c>
      <c r="K391">
        <f t="shared" si="121"/>
        <v>2</v>
      </c>
      <c r="L391">
        <f t="shared" si="122"/>
        <v>2</v>
      </c>
      <c r="M391" t="str">
        <f t="shared" si="123"/>
        <v>2/2</v>
      </c>
      <c r="N391" t="s">
        <v>3267</v>
      </c>
      <c r="O391" t="str">
        <f t="shared" si="124"/>
        <v>コモン</v>
      </c>
      <c r="R391" t="s">
        <v>3267</v>
      </c>
      <c r="S391" t="s">
        <v>4854</v>
      </c>
      <c r="T391" t="str">
        <f t="shared" si="125"/>
        <v>ヴァラクートの捕食者</v>
      </c>
      <c r="W391" t="s">
        <v>4855</v>
      </c>
      <c r="X391" t="s">
        <v>3267</v>
      </c>
      <c r="Y391" s="9"/>
      <c r="Z391" s="3">
        <v>363</v>
      </c>
      <c r="AA391" s="2" t="s">
        <v>3213</v>
      </c>
      <c r="AB391" s="1" t="s">
        <v>1575</v>
      </c>
      <c r="AC391" s="1" t="s">
        <v>1771</v>
      </c>
      <c r="AD391" s="1">
        <v>6</v>
      </c>
      <c r="AE391" s="1" t="s">
        <v>2072</v>
      </c>
      <c r="AF391" s="1" t="s">
        <v>2071</v>
      </c>
      <c r="AG391" s="1" t="s">
        <v>349</v>
      </c>
      <c r="AH391" s="1" t="s">
        <v>1559</v>
      </c>
      <c r="AI391" s="1"/>
      <c r="AJ391" s="1"/>
      <c r="AK391" s="1" t="s">
        <v>1858</v>
      </c>
      <c r="AL391" s="1"/>
      <c r="AM391" s="1"/>
      <c r="AN391" s="1"/>
      <c r="AO391" s="1">
        <v>2</v>
      </c>
      <c r="AP391" s="1">
        <v>2</v>
      </c>
      <c r="AQ391" s="1" t="s">
        <v>1858</v>
      </c>
    </row>
    <row r="392" spans="1:46" x14ac:dyDescent="0.15">
      <c r="A392" t="str">
        <f t="shared" si="117"/>
        <v>|BFZ|赤|呪文||コモン|《[[沸き立つ大地]]》|</v>
      </c>
      <c r="B392" t="s">
        <v>3211</v>
      </c>
      <c r="C392" t="str">
        <f t="shared" si="118"/>
        <v>BFZ</v>
      </c>
      <c r="D392">
        <f>IF(AA392="","",VLOOKUP(C392,tnpl!$Z$1:$AA$11,2,TRUE))</f>
        <v>2</v>
      </c>
      <c r="E392" t="s">
        <v>3211</v>
      </c>
      <c r="F392" t="str">
        <f t="shared" si="119"/>
        <v>赤</v>
      </c>
      <c r="G392">
        <f>IF(AB392="","",VLOOKUP(F392,tnpl!$X$1:$Y$16,2,TRUE))</f>
        <v>4</v>
      </c>
      <c r="H392" t="s">
        <v>3211</v>
      </c>
      <c r="I392" t="str">
        <f t="shared" si="120"/>
        <v>呪文</v>
      </c>
      <c r="J392" t="s">
        <v>3211</v>
      </c>
      <c r="K392">
        <f t="shared" si="121"/>
        <v>0</v>
      </c>
      <c r="L392">
        <f t="shared" si="122"/>
        <v>0</v>
      </c>
      <c r="M392" t="str">
        <f t="shared" si="123"/>
        <v/>
      </c>
      <c r="N392" t="s">
        <v>3267</v>
      </c>
      <c r="O392" t="str">
        <f t="shared" si="124"/>
        <v>コモン</v>
      </c>
      <c r="R392" t="s">
        <v>3267</v>
      </c>
      <c r="S392" t="s">
        <v>4854</v>
      </c>
      <c r="T392" t="str">
        <f t="shared" si="125"/>
        <v>沸き立つ大地</v>
      </c>
      <c r="W392" t="s">
        <v>4855</v>
      </c>
      <c r="X392" t="s">
        <v>3267</v>
      </c>
      <c r="Y392" s="9"/>
      <c r="Z392" s="3">
        <v>364</v>
      </c>
      <c r="AA392" s="2" t="s">
        <v>3213</v>
      </c>
      <c r="AB392" s="1" t="s">
        <v>1575</v>
      </c>
      <c r="AC392" s="1" t="s">
        <v>1771</v>
      </c>
      <c r="AD392" s="1">
        <v>6</v>
      </c>
      <c r="AE392" s="1" t="s">
        <v>2070</v>
      </c>
      <c r="AF392" s="1" t="s">
        <v>2069</v>
      </c>
      <c r="AG392" s="1" t="s">
        <v>1475</v>
      </c>
      <c r="AH392" s="1"/>
      <c r="AI392" s="1"/>
      <c r="AJ392" s="1"/>
      <c r="AK392" s="1" t="s">
        <v>2068</v>
      </c>
      <c r="AL392" s="1" t="s">
        <v>2067</v>
      </c>
      <c r="AM392" s="1"/>
      <c r="AN392" s="1"/>
      <c r="AO392" s="1"/>
      <c r="AP392" s="1"/>
      <c r="AQ392" s="1" t="s">
        <v>2066</v>
      </c>
    </row>
    <row r="393" spans="1:46" x14ac:dyDescent="0.15">
      <c r="A393" t="str">
        <f t="shared" si="117"/>
        <v>|BFZ|赤|呪文||コモン|《[[虚空の接触]]》|</v>
      </c>
      <c r="B393" t="s">
        <v>3211</v>
      </c>
      <c r="C393" t="str">
        <f t="shared" si="118"/>
        <v>BFZ</v>
      </c>
      <c r="D393">
        <f>IF(AA393="","",VLOOKUP(C393,tnpl!$Z$1:$AA$11,2,TRUE))</f>
        <v>2</v>
      </c>
      <c r="E393" t="s">
        <v>3211</v>
      </c>
      <c r="F393" t="str">
        <f t="shared" si="119"/>
        <v>赤</v>
      </c>
      <c r="G393">
        <f>IF(AB393="","",VLOOKUP(F393,tnpl!$X$1:$Y$16,2,TRUE))</f>
        <v>4</v>
      </c>
      <c r="H393" t="s">
        <v>3211</v>
      </c>
      <c r="I393" t="str">
        <f t="shared" si="120"/>
        <v>呪文</v>
      </c>
      <c r="J393" t="s">
        <v>3211</v>
      </c>
      <c r="K393">
        <f t="shared" si="121"/>
        <v>0</v>
      </c>
      <c r="L393">
        <f t="shared" si="122"/>
        <v>0</v>
      </c>
      <c r="M393" t="str">
        <f t="shared" si="123"/>
        <v/>
      </c>
      <c r="N393" t="s">
        <v>3267</v>
      </c>
      <c r="O393" t="str">
        <f t="shared" si="124"/>
        <v>コモン</v>
      </c>
      <c r="R393" t="s">
        <v>3267</v>
      </c>
      <c r="S393" t="s">
        <v>4854</v>
      </c>
      <c r="T393" t="str">
        <f t="shared" si="125"/>
        <v>虚空の接触</v>
      </c>
      <c r="W393" t="s">
        <v>4855</v>
      </c>
      <c r="X393" t="s">
        <v>3267</v>
      </c>
      <c r="Y393" s="9"/>
      <c r="Z393" s="3">
        <v>369</v>
      </c>
      <c r="AA393" s="2" t="s">
        <v>3213</v>
      </c>
      <c r="AB393" s="1" t="s">
        <v>1575</v>
      </c>
      <c r="AC393" s="1" t="s">
        <v>1771</v>
      </c>
      <c r="AD393" s="1">
        <v>6</v>
      </c>
      <c r="AE393" s="1" t="s">
        <v>2053</v>
      </c>
      <c r="AF393" s="1" t="s">
        <v>2052</v>
      </c>
      <c r="AG393" s="1" t="s">
        <v>1475</v>
      </c>
      <c r="AH393" s="1"/>
      <c r="AI393" s="1"/>
      <c r="AJ393" s="1"/>
      <c r="AK393" s="1" t="s">
        <v>3412</v>
      </c>
      <c r="AL393" s="1" t="s">
        <v>2051</v>
      </c>
      <c r="AM393" s="1"/>
      <c r="AN393" s="1"/>
      <c r="AO393" s="1"/>
      <c r="AP393" s="1"/>
      <c r="AQ393" s="1" t="s">
        <v>3460</v>
      </c>
    </row>
    <row r="394" spans="1:46" x14ac:dyDescent="0.15">
      <c r="A394" t="str">
        <f t="shared" si="117"/>
        <v>|BFZ|赤|呪文||コモン|《[[火山の隆起]]》|</v>
      </c>
      <c r="B394" t="s">
        <v>3211</v>
      </c>
      <c r="C394" t="str">
        <f t="shared" si="118"/>
        <v>BFZ</v>
      </c>
      <c r="D394">
        <f>IF(AA394="","",VLOOKUP(C394,tnpl!$Z$1:$AA$11,2,TRUE))</f>
        <v>2</v>
      </c>
      <c r="E394" t="s">
        <v>3211</v>
      </c>
      <c r="F394" t="str">
        <f t="shared" si="119"/>
        <v>赤</v>
      </c>
      <c r="G394">
        <f>IF(AB394="","",VLOOKUP(F394,tnpl!$X$1:$Y$16,2,TRUE))</f>
        <v>4</v>
      </c>
      <c r="H394" t="s">
        <v>3211</v>
      </c>
      <c r="I394" t="str">
        <f t="shared" si="120"/>
        <v>呪文</v>
      </c>
      <c r="J394" t="s">
        <v>3211</v>
      </c>
      <c r="K394">
        <f t="shared" si="121"/>
        <v>0</v>
      </c>
      <c r="L394">
        <f t="shared" si="122"/>
        <v>0</v>
      </c>
      <c r="M394" t="str">
        <f t="shared" si="123"/>
        <v/>
      </c>
      <c r="N394" t="s">
        <v>3267</v>
      </c>
      <c r="O394" t="str">
        <f t="shared" si="124"/>
        <v>コモン</v>
      </c>
      <c r="R394" t="s">
        <v>3267</v>
      </c>
      <c r="S394" t="s">
        <v>4854</v>
      </c>
      <c r="T394" t="str">
        <f t="shared" si="125"/>
        <v>火山の隆起</v>
      </c>
      <c r="W394" t="s">
        <v>4855</v>
      </c>
      <c r="X394" t="s">
        <v>3267</v>
      </c>
      <c r="Y394" s="9"/>
      <c r="Z394" s="3">
        <v>370</v>
      </c>
      <c r="AA394" s="2" t="s">
        <v>3213</v>
      </c>
      <c r="AB394" s="1" t="s">
        <v>1575</v>
      </c>
      <c r="AC394" s="1" t="s">
        <v>1771</v>
      </c>
      <c r="AD394" s="1">
        <v>6</v>
      </c>
      <c r="AE394" s="1" t="s">
        <v>2050</v>
      </c>
      <c r="AF394" s="1" t="s">
        <v>2049</v>
      </c>
      <c r="AG394" s="1" t="s">
        <v>1475</v>
      </c>
      <c r="AH394" s="1"/>
      <c r="AI394" s="1"/>
      <c r="AJ394" s="1"/>
      <c r="AK394" s="1" t="s">
        <v>2048</v>
      </c>
      <c r="AL394" s="1"/>
      <c r="AM394" s="1"/>
      <c r="AN394" s="1"/>
      <c r="AO394" s="1"/>
      <c r="AP394" s="1"/>
      <c r="AQ394" s="1" t="s">
        <v>2048</v>
      </c>
    </row>
    <row r="395" spans="1:46" x14ac:dyDescent="0.15">
      <c r="A395" t="str">
        <f t="shared" si="117"/>
        <v>|BFZ|赤|呪文||神話レア|《[[塵への崩壊]]》|</v>
      </c>
      <c r="B395" t="s">
        <v>3211</v>
      </c>
      <c r="C395" t="str">
        <f t="shared" si="118"/>
        <v>BFZ</v>
      </c>
      <c r="D395">
        <f>IF(AA395="","",VLOOKUP(C395,tnpl!$Z$1:$AA$11,2,TRUE))</f>
        <v>2</v>
      </c>
      <c r="E395" t="s">
        <v>3211</v>
      </c>
      <c r="F395" t="str">
        <f t="shared" si="119"/>
        <v>赤</v>
      </c>
      <c r="G395">
        <f>IF(AB395="","",VLOOKUP(F395,tnpl!$X$1:$Y$16,2,TRUE))</f>
        <v>4</v>
      </c>
      <c r="H395" t="s">
        <v>3211</v>
      </c>
      <c r="I395" t="str">
        <f t="shared" si="120"/>
        <v>呪文</v>
      </c>
      <c r="J395" t="s">
        <v>3211</v>
      </c>
      <c r="K395">
        <f t="shared" si="121"/>
        <v>0</v>
      </c>
      <c r="L395">
        <f t="shared" si="122"/>
        <v>0</v>
      </c>
      <c r="M395" t="str">
        <f t="shared" si="123"/>
        <v/>
      </c>
      <c r="N395" t="s">
        <v>3267</v>
      </c>
      <c r="O395" t="str">
        <f t="shared" si="124"/>
        <v>神話レア</v>
      </c>
      <c r="R395" t="s">
        <v>3267</v>
      </c>
      <c r="S395" t="s">
        <v>4854</v>
      </c>
      <c r="T395" t="str">
        <f t="shared" si="125"/>
        <v>塵への崩壊</v>
      </c>
      <c r="W395" t="s">
        <v>4855</v>
      </c>
      <c r="X395" t="s">
        <v>3267</v>
      </c>
      <c r="Y395" s="9"/>
      <c r="Z395" s="3">
        <v>389</v>
      </c>
      <c r="AA395" s="2" t="s">
        <v>3213</v>
      </c>
      <c r="AB395" s="1" t="s">
        <v>1575</v>
      </c>
      <c r="AC395" s="1" t="s">
        <v>1453</v>
      </c>
      <c r="AD395" s="1">
        <v>6</v>
      </c>
      <c r="AE395" s="1" t="s">
        <v>1987</v>
      </c>
      <c r="AF395" s="1" t="s">
        <v>1986</v>
      </c>
      <c r="AG395" s="1" t="s">
        <v>1475</v>
      </c>
      <c r="AH395" s="1"/>
      <c r="AI395" s="1"/>
      <c r="AJ395" s="1"/>
      <c r="AK395" s="1" t="s">
        <v>3412</v>
      </c>
      <c r="AL395" s="1" t="s">
        <v>1985</v>
      </c>
      <c r="AM395" s="1"/>
      <c r="AN395" s="1"/>
      <c r="AO395" s="1"/>
      <c r="AP395" s="1"/>
      <c r="AQ395" s="1" t="s">
        <v>3469</v>
      </c>
    </row>
    <row r="396" spans="1:46" x14ac:dyDescent="0.15">
      <c r="A396" t="str">
        <f t="shared" si="117"/>
        <v>|BFZ|緑|クリーチャー|2/2|コモン|《[[噛み付きナーリッド]]》|</v>
      </c>
      <c r="B396" t="s">
        <v>3211</v>
      </c>
      <c r="C396" t="str">
        <f t="shared" si="118"/>
        <v>BFZ</v>
      </c>
      <c r="D396">
        <f>IF(AA396="","",VLOOKUP(C396,tnpl!$Z$1:$AA$11,2,TRUE))</f>
        <v>2</v>
      </c>
      <c r="E396" t="s">
        <v>3211</v>
      </c>
      <c r="F396" t="str">
        <f t="shared" si="119"/>
        <v>緑</v>
      </c>
      <c r="G396">
        <f>IF(AB396="","",VLOOKUP(F396,tnpl!$X$1:$Y$16,2,TRUE))</f>
        <v>5</v>
      </c>
      <c r="H396" t="s">
        <v>3211</v>
      </c>
      <c r="I396" t="str">
        <f t="shared" si="120"/>
        <v>クリーチャー</v>
      </c>
      <c r="J396" t="s">
        <v>3211</v>
      </c>
      <c r="K396">
        <f t="shared" si="121"/>
        <v>2</v>
      </c>
      <c r="L396">
        <f t="shared" si="122"/>
        <v>2</v>
      </c>
      <c r="M396" t="str">
        <f t="shared" si="123"/>
        <v>2/2</v>
      </c>
      <c r="N396" t="s">
        <v>3267</v>
      </c>
      <c r="O396" t="str">
        <f t="shared" si="124"/>
        <v>コモン</v>
      </c>
      <c r="R396" t="s">
        <v>3267</v>
      </c>
      <c r="S396" t="s">
        <v>4854</v>
      </c>
      <c r="T396" t="str">
        <f t="shared" si="125"/>
        <v>噛み付きナーリッド</v>
      </c>
      <c r="W396" t="s">
        <v>4855</v>
      </c>
      <c r="X396" t="s">
        <v>3267</v>
      </c>
      <c r="Y396" s="9"/>
      <c r="Z396" s="3">
        <v>397</v>
      </c>
      <c r="AA396" s="2" t="s">
        <v>3213</v>
      </c>
      <c r="AB396" s="1" t="s">
        <v>1540</v>
      </c>
      <c r="AC396" s="1" t="s">
        <v>1771</v>
      </c>
      <c r="AD396" s="1">
        <v>6</v>
      </c>
      <c r="AE396" s="1" t="s">
        <v>1963</v>
      </c>
      <c r="AF396" s="1" t="s">
        <v>1962</v>
      </c>
      <c r="AG396" s="1" t="s">
        <v>349</v>
      </c>
      <c r="AH396" s="1" t="s">
        <v>367</v>
      </c>
      <c r="AI396" s="1"/>
      <c r="AJ396" s="1"/>
      <c r="AK396" s="1" t="s">
        <v>1916</v>
      </c>
      <c r="AL396" s="1"/>
      <c r="AM396" s="1"/>
      <c r="AN396" s="1"/>
      <c r="AO396" s="1">
        <v>2</v>
      </c>
      <c r="AP396" s="1">
        <v>2</v>
      </c>
      <c r="AQ396" s="1" t="s">
        <v>1916</v>
      </c>
    </row>
    <row r="397" spans="1:46" x14ac:dyDescent="0.15">
      <c r="A397" t="str">
        <f t="shared" si="117"/>
        <v>|BFZ|緑|呪文||コモン|《[[大地の武装]]》|</v>
      </c>
      <c r="B397" t="s">
        <v>3211</v>
      </c>
      <c r="C397" t="str">
        <f t="shared" si="118"/>
        <v>BFZ</v>
      </c>
      <c r="D397">
        <f>IF(AA397="","",VLOOKUP(C397,tnpl!$Z$1:$AA$11,2,TRUE))</f>
        <v>2</v>
      </c>
      <c r="E397" t="s">
        <v>3211</v>
      </c>
      <c r="F397" t="str">
        <f t="shared" si="119"/>
        <v>緑</v>
      </c>
      <c r="G397">
        <f>IF(AB397="","",VLOOKUP(F397,tnpl!$X$1:$Y$16,2,TRUE))</f>
        <v>5</v>
      </c>
      <c r="H397" t="s">
        <v>3211</v>
      </c>
      <c r="I397" t="str">
        <f t="shared" si="120"/>
        <v>呪文</v>
      </c>
      <c r="J397" t="s">
        <v>3211</v>
      </c>
      <c r="K397">
        <f t="shared" si="121"/>
        <v>0</v>
      </c>
      <c r="L397">
        <f t="shared" si="122"/>
        <v>0</v>
      </c>
      <c r="M397" t="str">
        <f t="shared" si="123"/>
        <v/>
      </c>
      <c r="N397" t="s">
        <v>3267</v>
      </c>
      <c r="O397" t="str">
        <f t="shared" si="124"/>
        <v>コモン</v>
      </c>
      <c r="R397" t="s">
        <v>3267</v>
      </c>
      <c r="S397" t="s">
        <v>4854</v>
      </c>
      <c r="T397" t="str">
        <f t="shared" si="125"/>
        <v>大地の武装</v>
      </c>
      <c r="W397" t="s">
        <v>4855</v>
      </c>
      <c r="X397" t="s">
        <v>3267</v>
      </c>
      <c r="Y397" s="9"/>
      <c r="Z397" s="3">
        <v>402</v>
      </c>
      <c r="AA397" s="2" t="s">
        <v>3213</v>
      </c>
      <c r="AB397" s="1" t="s">
        <v>1540</v>
      </c>
      <c r="AC397" s="1" t="s">
        <v>1771</v>
      </c>
      <c r="AD397" s="1">
        <v>6</v>
      </c>
      <c r="AE397" s="1" t="s">
        <v>1950</v>
      </c>
      <c r="AF397" s="1" t="s">
        <v>1949</v>
      </c>
      <c r="AG397" s="1" t="s">
        <v>1475</v>
      </c>
      <c r="AH397" s="1"/>
      <c r="AI397" s="1"/>
      <c r="AJ397" s="1"/>
      <c r="AK397" s="1" t="s">
        <v>1948</v>
      </c>
      <c r="AL397" s="1" t="s">
        <v>1947</v>
      </c>
      <c r="AM397" s="1"/>
      <c r="AN397" s="1"/>
      <c r="AO397" s="1"/>
      <c r="AP397" s="1"/>
      <c r="AQ397" s="1" t="s">
        <v>1946</v>
      </c>
    </row>
    <row r="398" spans="1:46" x14ac:dyDescent="0.15">
      <c r="A398" t="str">
        <f t="shared" si="117"/>
        <v>|BFZ|緑|呪文||コモン|《[[成長のうねり]]》|</v>
      </c>
      <c r="B398" t="s">
        <v>3211</v>
      </c>
      <c r="C398" t="str">
        <f t="shared" si="118"/>
        <v>BFZ</v>
      </c>
      <c r="D398">
        <f>IF(AA398="","",VLOOKUP(C398,tnpl!$Z$1:$AA$11,2,TRUE))</f>
        <v>2</v>
      </c>
      <c r="E398" t="s">
        <v>3211</v>
      </c>
      <c r="F398" t="str">
        <f t="shared" si="119"/>
        <v>緑</v>
      </c>
      <c r="G398">
        <f>IF(AB398="","",VLOOKUP(F398,tnpl!$X$1:$Y$16,2,TRUE))</f>
        <v>5</v>
      </c>
      <c r="H398" t="s">
        <v>3211</v>
      </c>
      <c r="I398" t="str">
        <f t="shared" si="120"/>
        <v>呪文</v>
      </c>
      <c r="J398" t="s">
        <v>3211</v>
      </c>
      <c r="K398">
        <f t="shared" si="121"/>
        <v>0</v>
      </c>
      <c r="L398">
        <f t="shared" si="122"/>
        <v>0</v>
      </c>
      <c r="M398" t="str">
        <f t="shared" si="123"/>
        <v/>
      </c>
      <c r="N398" t="s">
        <v>3267</v>
      </c>
      <c r="O398" t="str">
        <f t="shared" si="124"/>
        <v>コモン</v>
      </c>
      <c r="R398" t="s">
        <v>3267</v>
      </c>
      <c r="S398" t="s">
        <v>4854</v>
      </c>
      <c r="T398" t="str">
        <f t="shared" si="125"/>
        <v>成長のうねり</v>
      </c>
      <c r="W398" t="s">
        <v>4855</v>
      </c>
      <c r="X398" t="s">
        <v>3267</v>
      </c>
      <c r="Y398" s="9"/>
      <c r="Z398" s="3">
        <v>407</v>
      </c>
      <c r="AA398" s="2" t="s">
        <v>3213</v>
      </c>
      <c r="AB398" s="1" t="s">
        <v>1540</v>
      </c>
      <c r="AC398" s="1" t="s">
        <v>1771</v>
      </c>
      <c r="AD398" s="1">
        <v>6</v>
      </c>
      <c r="AE398" s="1" t="s">
        <v>1933</v>
      </c>
      <c r="AF398" s="1" t="s">
        <v>1932</v>
      </c>
      <c r="AG398" s="1" t="s">
        <v>1475</v>
      </c>
      <c r="AH398" s="1"/>
      <c r="AI398" s="1"/>
      <c r="AJ398" s="1"/>
      <c r="AK398" s="1" t="s">
        <v>1931</v>
      </c>
      <c r="AL398" s="1"/>
      <c r="AM398" s="1"/>
      <c r="AN398" s="1"/>
      <c r="AO398" s="1"/>
      <c r="AP398" s="1"/>
      <c r="AQ398" s="1" t="s">
        <v>1931</v>
      </c>
    </row>
    <row r="399" spans="1:46" x14ac:dyDescent="0.15">
      <c r="A399" t="str">
        <f t="shared" si="117"/>
        <v>|BFZ|緑|クリーチャー|3/4|アンコモン|《[[虚空の従者]]》|</v>
      </c>
      <c r="B399" t="s">
        <v>3211</v>
      </c>
      <c r="C399" t="str">
        <f t="shared" si="118"/>
        <v>BFZ</v>
      </c>
      <c r="D399">
        <f>IF(AA399="","",VLOOKUP(C399,tnpl!$Z$1:$AA$11,2,TRUE))</f>
        <v>2</v>
      </c>
      <c r="E399" t="s">
        <v>3211</v>
      </c>
      <c r="F399" t="str">
        <f t="shared" si="119"/>
        <v>緑</v>
      </c>
      <c r="G399">
        <f>IF(AB399="","",VLOOKUP(F399,tnpl!$X$1:$Y$16,2,TRUE))</f>
        <v>5</v>
      </c>
      <c r="H399" t="s">
        <v>3211</v>
      </c>
      <c r="I399" t="str">
        <f t="shared" si="120"/>
        <v>クリーチャー</v>
      </c>
      <c r="J399" t="s">
        <v>3211</v>
      </c>
      <c r="K399">
        <f t="shared" si="121"/>
        <v>3</v>
      </c>
      <c r="L399">
        <f t="shared" si="122"/>
        <v>4</v>
      </c>
      <c r="M399" t="str">
        <f t="shared" si="123"/>
        <v>3/4</v>
      </c>
      <c r="N399" t="s">
        <v>3267</v>
      </c>
      <c r="O399" t="str">
        <f t="shared" si="124"/>
        <v>アンコモン</v>
      </c>
      <c r="R399" t="s">
        <v>3267</v>
      </c>
      <c r="S399" t="s">
        <v>4854</v>
      </c>
      <c r="T399" t="str">
        <f t="shared" si="125"/>
        <v>虚空の従者</v>
      </c>
      <c r="W399" t="s">
        <v>4855</v>
      </c>
      <c r="X399" t="s">
        <v>3267</v>
      </c>
      <c r="Y399" s="9"/>
      <c r="Z399" s="3">
        <v>414</v>
      </c>
      <c r="AA399" s="2" t="s">
        <v>3213</v>
      </c>
      <c r="AB399" s="1" t="s">
        <v>1540</v>
      </c>
      <c r="AC399" s="1" t="s">
        <v>1473</v>
      </c>
      <c r="AD399" s="1">
        <v>6</v>
      </c>
      <c r="AE399" s="1" t="s">
        <v>1912</v>
      </c>
      <c r="AF399" s="1" t="s">
        <v>1911</v>
      </c>
      <c r="AG399" s="1" t="s">
        <v>349</v>
      </c>
      <c r="AH399" s="1" t="s">
        <v>1457</v>
      </c>
      <c r="AI399" s="1" t="s">
        <v>1743</v>
      </c>
      <c r="AJ399" s="1"/>
      <c r="AK399" s="1" t="s">
        <v>3412</v>
      </c>
      <c r="AL399" s="1" t="s">
        <v>1910</v>
      </c>
      <c r="AM399" s="1"/>
      <c r="AN399" s="1"/>
      <c r="AO399" s="1">
        <v>3</v>
      </c>
      <c r="AP399" s="1">
        <v>4</v>
      </c>
      <c r="AQ399" s="1" t="s">
        <v>3476</v>
      </c>
    </row>
    <row r="400" spans="1:46" x14ac:dyDescent="0.15">
      <c r="A400" t="str">
        <f t="shared" si="117"/>
        <v/>
      </c>
      <c r="V400" s="9"/>
      <c r="Y400" s="11"/>
      <c r="AC400" s="9"/>
      <c r="AD400" s="9"/>
      <c r="AE400" s="9"/>
      <c r="AF400" s="9"/>
      <c r="AG400" s="9"/>
      <c r="AH400" s="9"/>
      <c r="AI400" s="9"/>
      <c r="AJ400" s="9"/>
      <c r="AK400" s="9"/>
      <c r="AL400" s="9"/>
      <c r="AM400" s="9"/>
      <c r="AN400" s="9"/>
      <c r="AO400" s="9"/>
      <c r="AP400" s="9"/>
      <c r="AQ400" s="9"/>
      <c r="AR400" s="9"/>
      <c r="AS400" s="9"/>
      <c r="AT400" s="9"/>
    </row>
    <row r="401" spans="1:43" x14ac:dyDescent="0.15">
      <c r="A401" t="str">
        <f t="shared" si="117"/>
        <v>**イニストラードを覆う影ブロック</v>
      </c>
      <c r="B401" t="s">
        <v>4862</v>
      </c>
      <c r="Y401" s="11"/>
    </row>
    <row r="402" spans="1:43" x14ac:dyDescent="0.15">
      <c r="A402" t="str">
        <f>B402&amp;C402&amp;E402&amp;F402&amp;H402&amp;I402&amp;J402&amp;M402&amp;N402&amp;O402&amp;P402&amp;Q402&amp;R402&amp;S402&amp;T402&amp;U402&amp;V402&amp;W402&amp;X402&amp;Y402</f>
        <v>|LEFT:50|LEFT:50|LEFT:120|LEFT:50|LEFT:120|LEFT:450|c</v>
      </c>
      <c r="B402" t="s">
        <v>3211</v>
      </c>
      <c r="C402" t="s">
        <v>3204</v>
      </c>
      <c r="E402" t="s">
        <v>3211</v>
      </c>
      <c r="F402" t="s">
        <v>3204</v>
      </c>
      <c r="H402" t="s">
        <v>3211</v>
      </c>
      <c r="I402" t="s">
        <v>5157</v>
      </c>
      <c r="J402" t="s">
        <v>3211</v>
      </c>
      <c r="M402" t="s">
        <v>3204</v>
      </c>
      <c r="N402" t="s">
        <v>3267</v>
      </c>
      <c r="O402" t="s">
        <v>5157</v>
      </c>
      <c r="R402" t="s">
        <v>3267</v>
      </c>
      <c r="T402" t="s">
        <v>5189</v>
      </c>
      <c r="X402" t="s">
        <v>3267</v>
      </c>
      <c r="Y402" t="s">
        <v>3206</v>
      </c>
    </row>
    <row r="403" spans="1:43" x14ac:dyDescent="0.15">
      <c r="A403" t="str">
        <f>B403&amp;C403&amp;E403&amp;F403&amp;H403&amp;I403&amp;J403&amp;M403&amp;N403&amp;O403&amp;P403&amp;Q403&amp;R403&amp;S403&amp;T403&amp;U403&amp;V403&amp;W403&amp;X403&amp;Y403</f>
        <v>|セット|色|カード種|P/T|レアリティ|カード名|</v>
      </c>
      <c r="B403" t="s">
        <v>3211</v>
      </c>
      <c r="C403" t="s">
        <v>3212</v>
      </c>
      <c r="E403" t="s">
        <v>3211</v>
      </c>
      <c r="F403" t="s">
        <v>3181</v>
      </c>
      <c r="H403" t="s">
        <v>3211</v>
      </c>
      <c r="I403" t="s">
        <v>4902</v>
      </c>
      <c r="J403" t="s">
        <v>3211</v>
      </c>
      <c r="K403" t="s">
        <v>3168</v>
      </c>
      <c r="L403" t="s">
        <v>3167</v>
      </c>
      <c r="M403" t="str">
        <f>K403&amp;"/"&amp;L403</f>
        <v>P/T</v>
      </c>
      <c r="N403" t="s">
        <v>3267</v>
      </c>
      <c r="O403" t="s">
        <v>5187</v>
      </c>
      <c r="R403" t="s">
        <v>3267</v>
      </c>
      <c r="T403" t="s">
        <v>3208</v>
      </c>
      <c r="X403" t="s">
        <v>3267</v>
      </c>
      <c r="Z403" s="18"/>
      <c r="AA403" s="18"/>
      <c r="AB403" s="18"/>
      <c r="AC403" s="18"/>
      <c r="AD403" s="18"/>
      <c r="AE403" s="18"/>
      <c r="AF403" s="18"/>
      <c r="AG403" s="18"/>
      <c r="AH403" s="18"/>
      <c r="AI403" s="18"/>
      <c r="AJ403" s="18"/>
      <c r="AK403" s="18"/>
      <c r="AL403" s="18"/>
      <c r="AM403" s="18"/>
      <c r="AN403" s="18"/>
      <c r="AO403" s="18"/>
      <c r="AP403" s="18"/>
      <c r="AQ403" s="18"/>
    </row>
    <row r="404" spans="1:43" x14ac:dyDescent="0.15">
      <c r="A404" t="str">
        <f t="shared" si="117"/>
        <v>|SOI|白|クリーチャー|1/1|コモン|《[[物騒な群衆]]》|</v>
      </c>
      <c r="B404" t="s">
        <v>3211</v>
      </c>
      <c r="C404" t="str">
        <f t="shared" si="118"/>
        <v>SOI</v>
      </c>
      <c r="D404">
        <f>IF(AA404="","",VLOOKUP(C404,tnpl!$Z$1:$AA$11,2,TRUE))</f>
        <v>4</v>
      </c>
      <c r="E404" t="s">
        <v>3211</v>
      </c>
      <c r="F404" t="str">
        <f t="shared" si="119"/>
        <v>白</v>
      </c>
      <c r="G404">
        <f>IF(AB404="","",VLOOKUP(F404,tnpl!$X$1:$Y$16,2,TRUE))</f>
        <v>1</v>
      </c>
      <c r="H404" t="s">
        <v>3211</v>
      </c>
      <c r="I404" t="str">
        <f t="shared" si="120"/>
        <v>クリーチャー</v>
      </c>
      <c r="J404" t="s">
        <v>3211</v>
      </c>
      <c r="K404">
        <f t="shared" si="121"/>
        <v>1</v>
      </c>
      <c r="L404">
        <f t="shared" si="122"/>
        <v>1</v>
      </c>
      <c r="M404" t="str">
        <f t="shared" si="123"/>
        <v>1/1</v>
      </c>
      <c r="N404" t="s">
        <v>3267</v>
      </c>
      <c r="O404" t="str">
        <f t="shared" si="124"/>
        <v>コモン</v>
      </c>
      <c r="R404" t="s">
        <v>3267</v>
      </c>
      <c r="S404" t="s">
        <v>4854</v>
      </c>
      <c r="T404" t="str">
        <f t="shared" si="125"/>
        <v>物騒な群衆</v>
      </c>
      <c r="W404" t="s">
        <v>4855</v>
      </c>
      <c r="X404" t="s">
        <v>3267</v>
      </c>
      <c r="Y404" s="9"/>
      <c r="Z404" s="3">
        <v>546</v>
      </c>
      <c r="AA404" s="2" t="s">
        <v>3528</v>
      </c>
      <c r="AB404" s="1" t="s">
        <v>1653</v>
      </c>
      <c r="AC404" s="1" t="s">
        <v>1771</v>
      </c>
      <c r="AD404" s="1">
        <v>6</v>
      </c>
      <c r="AE404" s="1" t="s">
        <v>1431</v>
      </c>
      <c r="AF404" s="1" t="s">
        <v>1430</v>
      </c>
      <c r="AG404" s="1" t="s">
        <v>349</v>
      </c>
      <c r="AH404" s="1" t="s">
        <v>1511</v>
      </c>
      <c r="AI404" s="1"/>
      <c r="AJ404" s="1"/>
      <c r="AK404" s="1" t="s">
        <v>3540</v>
      </c>
      <c r="AL404" s="1"/>
      <c r="AM404" s="1"/>
      <c r="AN404" s="1"/>
      <c r="AO404" s="1">
        <v>1</v>
      </c>
      <c r="AP404" s="1">
        <v>1</v>
      </c>
      <c r="AQ404" s="1" t="s">
        <v>3540</v>
      </c>
    </row>
    <row r="405" spans="1:43" x14ac:dyDescent="0.15">
      <c r="A405" t="str">
        <f t="shared" si="117"/>
        <v>|SOI|白|クリーチャー|4/3|アンコモン|《[[偏執的な教区刃]]》|</v>
      </c>
      <c r="B405" t="s">
        <v>3211</v>
      </c>
      <c r="C405" t="str">
        <f t="shared" si="118"/>
        <v>SOI</v>
      </c>
      <c r="D405">
        <f>IF(AA405="","",VLOOKUP(C405,tnpl!$Z$1:$AA$11,2,TRUE))</f>
        <v>4</v>
      </c>
      <c r="E405" t="s">
        <v>3211</v>
      </c>
      <c r="F405" t="str">
        <f t="shared" si="119"/>
        <v>白</v>
      </c>
      <c r="G405">
        <f>IF(AB405="","",VLOOKUP(F405,tnpl!$X$1:$Y$16,2,TRUE))</f>
        <v>1</v>
      </c>
      <c r="H405" t="s">
        <v>3211</v>
      </c>
      <c r="I405" t="str">
        <f t="shared" si="120"/>
        <v>クリーチャー</v>
      </c>
      <c r="J405" t="s">
        <v>3211</v>
      </c>
      <c r="K405">
        <f t="shared" si="121"/>
        <v>4</v>
      </c>
      <c r="L405">
        <f t="shared" si="122"/>
        <v>3</v>
      </c>
      <c r="M405" t="str">
        <f t="shared" si="123"/>
        <v>4/3</v>
      </c>
      <c r="N405" t="s">
        <v>3267</v>
      </c>
      <c r="O405" t="str">
        <f t="shared" si="124"/>
        <v>アンコモン</v>
      </c>
      <c r="R405" t="s">
        <v>3267</v>
      </c>
      <c r="S405" t="s">
        <v>4854</v>
      </c>
      <c r="T405" t="str">
        <f t="shared" si="125"/>
        <v>偏執的な教区刃</v>
      </c>
      <c r="W405" t="s">
        <v>4855</v>
      </c>
      <c r="X405" t="s">
        <v>3267</v>
      </c>
      <c r="Y405" s="9"/>
      <c r="Z405" s="3">
        <v>555</v>
      </c>
      <c r="AA405" s="2" t="s">
        <v>3528</v>
      </c>
      <c r="AB405" s="1" t="s">
        <v>1653</v>
      </c>
      <c r="AC405" s="1" t="s">
        <v>1473</v>
      </c>
      <c r="AD405" s="1">
        <v>6</v>
      </c>
      <c r="AE405" s="1" t="s">
        <v>1415</v>
      </c>
      <c r="AF405" s="1" t="s">
        <v>1414</v>
      </c>
      <c r="AG405" s="1" t="s">
        <v>349</v>
      </c>
      <c r="AH405" s="1" t="s">
        <v>1511</v>
      </c>
      <c r="AI405" s="1" t="s">
        <v>1826</v>
      </c>
      <c r="AJ405" s="1"/>
      <c r="AK405" s="1" t="s">
        <v>3555</v>
      </c>
      <c r="AL405" s="1"/>
      <c r="AM405" s="1"/>
      <c r="AN405" s="1"/>
      <c r="AO405" s="1">
        <v>4</v>
      </c>
      <c r="AP405" s="1">
        <v>3</v>
      </c>
      <c r="AQ405" s="1" t="s">
        <v>3555</v>
      </c>
    </row>
    <row r="406" spans="1:43" x14ac:dyDescent="0.15">
      <c r="A406" t="str">
        <f t="shared" ref="A406:A476" si="126">B406&amp;C406&amp;E406&amp;F406&amp;H406&amp;I406&amp;J406&amp;M406&amp;N406&amp;O406&amp;P406&amp;Q406&amp;R406&amp;S406&amp;T406&amp;U406&amp;V406&amp;W406&amp;X406&amp;Y406</f>
        <v>|SOI|白|クリーチャー|2/2|アンコモン|《[[町のゴシップ屋]]》|</v>
      </c>
      <c r="B406" t="s">
        <v>3211</v>
      </c>
      <c r="C406" t="str">
        <f t="shared" ref="C406:C476" si="127">AA406</f>
        <v>SOI</v>
      </c>
      <c r="D406">
        <f>IF(AA406="","",VLOOKUP(C406,tnpl!$Z$1:$AA$11,2,TRUE))</f>
        <v>4</v>
      </c>
      <c r="E406" t="s">
        <v>3211</v>
      </c>
      <c r="F406" t="str">
        <f t="shared" ref="F406:F476" si="128">AB406</f>
        <v>白</v>
      </c>
      <c r="G406">
        <f>IF(AB406="","",VLOOKUP(F406,tnpl!$X$1:$Y$16,2,TRUE))</f>
        <v>1</v>
      </c>
      <c r="H406" t="s">
        <v>3211</v>
      </c>
      <c r="I406" t="str">
        <f t="shared" ref="I406:I476" si="129">AG406</f>
        <v>クリーチャー</v>
      </c>
      <c r="J406" t="s">
        <v>3211</v>
      </c>
      <c r="K406">
        <f t="shared" ref="K406:K476" si="130">AO406</f>
        <v>2</v>
      </c>
      <c r="L406">
        <f t="shared" ref="L406:L476" si="131">AP406</f>
        <v>2</v>
      </c>
      <c r="M406" t="str">
        <f t="shared" ref="M406:M476" si="132">IF(AG406="クリーチャー",K406&amp;"/"&amp;L406,"")</f>
        <v>2/2</v>
      </c>
      <c r="N406" t="s">
        <v>3267</v>
      </c>
      <c r="O406" t="str">
        <f t="shared" ref="O406:O476" si="133">AC406</f>
        <v>アンコモン</v>
      </c>
      <c r="R406" t="s">
        <v>3267</v>
      </c>
      <c r="S406" t="s">
        <v>4854</v>
      </c>
      <c r="T406" t="str">
        <f t="shared" ref="T406:T476" si="134">AE406</f>
        <v>町のゴシップ屋</v>
      </c>
      <c r="W406" t="s">
        <v>4855</v>
      </c>
      <c r="X406" t="s">
        <v>3267</v>
      </c>
      <c r="Y406" s="9"/>
      <c r="Z406" s="3">
        <v>559</v>
      </c>
      <c r="AA406" s="2" t="s">
        <v>3528</v>
      </c>
      <c r="AB406" s="1" t="s">
        <v>1653</v>
      </c>
      <c r="AC406" s="1" t="s">
        <v>1473</v>
      </c>
      <c r="AD406" s="1">
        <v>6</v>
      </c>
      <c r="AE406" s="1" t="s">
        <v>1409</v>
      </c>
      <c r="AF406" s="1" t="s">
        <v>1408</v>
      </c>
      <c r="AG406" s="1" t="s">
        <v>349</v>
      </c>
      <c r="AH406" s="1" t="s">
        <v>1511</v>
      </c>
      <c r="AI406" s="1"/>
      <c r="AJ406" s="1"/>
      <c r="AK406" s="1" t="s">
        <v>3560</v>
      </c>
      <c r="AL406" s="1"/>
      <c r="AM406" s="1"/>
      <c r="AN406" s="1"/>
      <c r="AO406" s="1">
        <v>2</v>
      </c>
      <c r="AP406" s="1">
        <v>2</v>
      </c>
      <c r="AQ406" s="1" t="s">
        <v>3560</v>
      </c>
    </row>
    <row r="407" spans="1:43" x14ac:dyDescent="0.15">
      <c r="A407" t="str">
        <f t="shared" si="126"/>
        <v>|SOI|青|クリーチャー|1/2|コモン|《[[溺墓の探検者]]》|</v>
      </c>
      <c r="B407" t="s">
        <v>3211</v>
      </c>
      <c r="C407" t="str">
        <f t="shared" si="127"/>
        <v>SOI</v>
      </c>
      <c r="D407">
        <f>IF(AA407="","",VLOOKUP(C407,tnpl!$Z$1:$AA$11,2,TRUE))</f>
        <v>4</v>
      </c>
      <c r="E407" t="s">
        <v>3211</v>
      </c>
      <c r="F407" t="str">
        <f t="shared" si="128"/>
        <v>青</v>
      </c>
      <c r="G407">
        <f>IF(AB407="","",VLOOKUP(F407,tnpl!$X$1:$Y$16,2,TRUE))</f>
        <v>2</v>
      </c>
      <c r="H407" t="s">
        <v>3211</v>
      </c>
      <c r="I407" t="str">
        <f t="shared" si="129"/>
        <v>クリーチャー</v>
      </c>
      <c r="J407" t="s">
        <v>3211</v>
      </c>
      <c r="K407">
        <f t="shared" si="130"/>
        <v>1</v>
      </c>
      <c r="L407">
        <f t="shared" si="131"/>
        <v>2</v>
      </c>
      <c r="M407" t="str">
        <f t="shared" si="132"/>
        <v>1/2</v>
      </c>
      <c r="N407" t="s">
        <v>3267</v>
      </c>
      <c r="O407" t="str">
        <f t="shared" si="133"/>
        <v>コモン</v>
      </c>
      <c r="R407" t="s">
        <v>3267</v>
      </c>
      <c r="S407" t="s">
        <v>4854</v>
      </c>
      <c r="T407" t="str">
        <f t="shared" si="134"/>
        <v>溺墓の探検者</v>
      </c>
      <c r="W407" t="s">
        <v>4855</v>
      </c>
      <c r="X407" t="s">
        <v>3267</v>
      </c>
      <c r="Y407" s="9"/>
      <c r="Z407" s="3">
        <v>576</v>
      </c>
      <c r="AA407" s="2" t="s">
        <v>3528</v>
      </c>
      <c r="AB407" s="1" t="s">
        <v>1631</v>
      </c>
      <c r="AC407" s="1" t="s">
        <v>1771</v>
      </c>
      <c r="AD407" s="1">
        <v>6</v>
      </c>
      <c r="AE407" s="1" t="s">
        <v>1381</v>
      </c>
      <c r="AF407" s="1" t="s">
        <v>1380</v>
      </c>
      <c r="AG407" s="1" t="s">
        <v>349</v>
      </c>
      <c r="AH407" s="1" t="s">
        <v>1511</v>
      </c>
      <c r="AI407" s="1" t="s">
        <v>1485</v>
      </c>
      <c r="AJ407" s="1"/>
      <c r="AK407" s="1" t="s">
        <v>3539</v>
      </c>
      <c r="AL407" s="1"/>
      <c r="AM407" s="1"/>
      <c r="AN407" s="1"/>
      <c r="AO407" s="1">
        <v>1</v>
      </c>
      <c r="AP407" s="1">
        <v>2</v>
      </c>
      <c r="AQ407" s="1" t="s">
        <v>3539</v>
      </c>
    </row>
    <row r="408" spans="1:43" x14ac:dyDescent="0.15">
      <c r="A408" t="str">
        <f t="shared" si="126"/>
        <v>|SOI|青|クリーチャー|2/2|コモン|《[[嵐乗りの精霊]]》|</v>
      </c>
      <c r="B408" t="s">
        <v>3211</v>
      </c>
      <c r="C408" t="str">
        <f t="shared" si="127"/>
        <v>SOI</v>
      </c>
      <c r="D408">
        <f>IF(AA408="","",VLOOKUP(C408,tnpl!$Z$1:$AA$11,2,TRUE))</f>
        <v>4</v>
      </c>
      <c r="E408" t="s">
        <v>3211</v>
      </c>
      <c r="F408" t="str">
        <f t="shared" si="128"/>
        <v>青</v>
      </c>
      <c r="G408">
        <f>IF(AB408="","",VLOOKUP(F408,tnpl!$X$1:$Y$16,2,TRUE))</f>
        <v>2</v>
      </c>
      <c r="H408" t="s">
        <v>3211</v>
      </c>
      <c r="I408" t="str">
        <f t="shared" si="129"/>
        <v>クリーチャー</v>
      </c>
      <c r="J408" t="s">
        <v>3211</v>
      </c>
      <c r="K408">
        <f t="shared" si="130"/>
        <v>2</v>
      </c>
      <c r="L408">
        <f t="shared" si="131"/>
        <v>2</v>
      </c>
      <c r="M408" t="str">
        <f t="shared" si="132"/>
        <v>2/2</v>
      </c>
      <c r="N408" t="s">
        <v>3267</v>
      </c>
      <c r="O408" t="str">
        <f t="shared" si="133"/>
        <v>コモン</v>
      </c>
      <c r="R408" t="s">
        <v>3267</v>
      </c>
      <c r="S408" t="s">
        <v>4854</v>
      </c>
      <c r="T408" t="str">
        <f t="shared" si="134"/>
        <v>嵐乗りの精霊</v>
      </c>
      <c r="W408" t="s">
        <v>4855</v>
      </c>
      <c r="X408" t="s">
        <v>3267</v>
      </c>
      <c r="Y408" s="9"/>
      <c r="Z408" s="3">
        <v>581</v>
      </c>
      <c r="AA408" s="2" t="s">
        <v>3528</v>
      </c>
      <c r="AB408" s="1" t="s">
        <v>1631</v>
      </c>
      <c r="AC408" s="1" t="s">
        <v>1771</v>
      </c>
      <c r="AD408" s="1">
        <v>6</v>
      </c>
      <c r="AE408" s="1" t="s">
        <v>1371</v>
      </c>
      <c r="AF408" s="1" t="s">
        <v>1370</v>
      </c>
      <c r="AG408" s="1" t="s">
        <v>349</v>
      </c>
      <c r="AH408" s="1" t="s">
        <v>2436</v>
      </c>
      <c r="AI408" s="1"/>
      <c r="AJ408" s="1"/>
      <c r="AK408" s="1" t="s">
        <v>361</v>
      </c>
      <c r="AL408" s="1"/>
      <c r="AM408" s="1"/>
      <c r="AN408" s="1"/>
      <c r="AO408" s="1">
        <v>2</v>
      </c>
      <c r="AP408" s="1">
        <v>2</v>
      </c>
      <c r="AQ408" s="1" t="s">
        <v>361</v>
      </c>
    </row>
    <row r="409" spans="1:43" x14ac:dyDescent="0.15">
      <c r="A409" t="str">
        <f t="shared" si="126"/>
        <v>|SOI|青|サポート||アンコモン|《[[証拠の痕跡]]》|</v>
      </c>
      <c r="B409" t="s">
        <v>3211</v>
      </c>
      <c r="C409" t="str">
        <f t="shared" si="127"/>
        <v>SOI</v>
      </c>
      <c r="D409">
        <f>IF(AA409="","",VLOOKUP(C409,tnpl!$Z$1:$AA$11,2,TRUE))</f>
        <v>4</v>
      </c>
      <c r="E409" t="s">
        <v>3211</v>
      </c>
      <c r="F409" t="str">
        <f t="shared" si="128"/>
        <v>青</v>
      </c>
      <c r="G409">
        <f>IF(AB409="","",VLOOKUP(F409,tnpl!$X$1:$Y$16,2,TRUE))</f>
        <v>2</v>
      </c>
      <c r="H409" t="s">
        <v>3211</v>
      </c>
      <c r="I409" t="str">
        <f t="shared" si="129"/>
        <v>サポート</v>
      </c>
      <c r="J409" t="s">
        <v>3211</v>
      </c>
      <c r="K409">
        <f t="shared" si="130"/>
        <v>0</v>
      </c>
      <c r="L409">
        <f t="shared" si="131"/>
        <v>0</v>
      </c>
      <c r="M409" t="str">
        <f t="shared" si="132"/>
        <v/>
      </c>
      <c r="N409" t="s">
        <v>3267</v>
      </c>
      <c r="O409" t="str">
        <f t="shared" si="133"/>
        <v>アンコモン</v>
      </c>
      <c r="R409" t="s">
        <v>3267</v>
      </c>
      <c r="S409" t="s">
        <v>4854</v>
      </c>
      <c r="T409" t="str">
        <f t="shared" si="134"/>
        <v>証拠の痕跡</v>
      </c>
      <c r="W409" t="s">
        <v>4855</v>
      </c>
      <c r="X409" t="s">
        <v>3267</v>
      </c>
      <c r="Y409" s="9"/>
      <c r="Z409" s="3">
        <v>601</v>
      </c>
      <c r="AA409" s="2" t="s">
        <v>3528</v>
      </c>
      <c r="AB409" s="1" t="s">
        <v>1631</v>
      </c>
      <c r="AC409" s="1" t="s">
        <v>1473</v>
      </c>
      <c r="AD409" s="1">
        <v>6</v>
      </c>
      <c r="AE409" s="1" t="s">
        <v>1337</v>
      </c>
      <c r="AF409" s="1" t="s">
        <v>1336</v>
      </c>
      <c r="AG409" s="1" t="s">
        <v>297</v>
      </c>
      <c r="AH409" s="1"/>
      <c r="AI409" s="1"/>
      <c r="AJ409" s="1"/>
      <c r="AK409" s="1" t="s">
        <v>3625</v>
      </c>
      <c r="AL409" s="1"/>
      <c r="AM409" s="1"/>
      <c r="AN409" s="1">
        <v>2</v>
      </c>
      <c r="AO409" s="1"/>
      <c r="AP409" s="1"/>
      <c r="AQ409" s="1" t="s">
        <v>3625</v>
      </c>
    </row>
    <row r="410" spans="1:43" x14ac:dyDescent="0.15">
      <c r="A410" t="str">
        <f t="shared" si="126"/>
        <v>|SOI|青|クリーチャー|1/1|神話レア|《[[驚恐の目覚め]]》|</v>
      </c>
      <c r="B410" t="s">
        <v>3211</v>
      </c>
      <c r="C410" t="str">
        <f t="shared" si="127"/>
        <v>SOI</v>
      </c>
      <c r="D410">
        <f>IF(AA410="","",VLOOKUP(C410,tnpl!$Z$1:$AA$11,2,TRUE))</f>
        <v>4</v>
      </c>
      <c r="E410" t="s">
        <v>3211</v>
      </c>
      <c r="F410" t="str">
        <f t="shared" si="128"/>
        <v>青</v>
      </c>
      <c r="G410">
        <f>IF(AB410="","",VLOOKUP(F410,tnpl!$X$1:$Y$16,2,TRUE))</f>
        <v>2</v>
      </c>
      <c r="H410" t="s">
        <v>3211</v>
      </c>
      <c r="I410" t="str">
        <f t="shared" si="129"/>
        <v>クリーチャー</v>
      </c>
      <c r="J410" t="s">
        <v>3211</v>
      </c>
      <c r="K410">
        <f t="shared" si="130"/>
        <v>1</v>
      </c>
      <c r="L410">
        <f t="shared" si="131"/>
        <v>1</v>
      </c>
      <c r="M410" t="str">
        <f t="shared" si="132"/>
        <v>1/1</v>
      </c>
      <c r="N410" t="s">
        <v>3267</v>
      </c>
      <c r="O410" t="str">
        <f t="shared" si="133"/>
        <v>神話レア</v>
      </c>
      <c r="R410" t="s">
        <v>3267</v>
      </c>
      <c r="S410" t="s">
        <v>4854</v>
      </c>
      <c r="T410" t="str">
        <f t="shared" si="134"/>
        <v>驚恐の目覚め</v>
      </c>
      <c r="W410" t="s">
        <v>4855</v>
      </c>
      <c r="X410" t="s">
        <v>3267</v>
      </c>
      <c r="Y410" s="9"/>
      <c r="Z410" s="3">
        <v>607</v>
      </c>
      <c r="AA410" s="2" t="s">
        <v>3528</v>
      </c>
      <c r="AB410" s="1" t="s">
        <v>1631</v>
      </c>
      <c r="AC410" s="1" t="s">
        <v>1453</v>
      </c>
      <c r="AD410" s="1">
        <v>6</v>
      </c>
      <c r="AE410" s="1" t="s">
        <v>1325</v>
      </c>
      <c r="AF410" s="1" t="s">
        <v>1324</v>
      </c>
      <c r="AG410" s="1" t="s">
        <v>349</v>
      </c>
      <c r="AH410" s="1" t="s">
        <v>2436</v>
      </c>
      <c r="AI410" s="1"/>
      <c r="AJ410" s="1"/>
      <c r="AK410" s="1" t="s">
        <v>3516</v>
      </c>
      <c r="AL410" s="1" t="s">
        <v>3639</v>
      </c>
      <c r="AM410" s="1" t="s">
        <v>3620</v>
      </c>
      <c r="AN410" s="1"/>
      <c r="AO410" s="1">
        <v>1</v>
      </c>
      <c r="AP410" s="1">
        <v>1</v>
      </c>
      <c r="AQ410" s="1" t="s">
        <v>3640</v>
      </c>
    </row>
    <row r="411" spans="1:43" x14ac:dyDescent="0.15">
      <c r="A411" t="str">
        <f t="shared" si="126"/>
        <v>|SOI|黒|クリーチャー|2/1|コモン|《[[闇告げカラス]]》|</v>
      </c>
      <c r="B411" t="s">
        <v>3211</v>
      </c>
      <c r="C411" t="str">
        <f t="shared" si="127"/>
        <v>SOI</v>
      </c>
      <c r="D411">
        <f>IF(AA411="","",VLOOKUP(C411,tnpl!$Z$1:$AA$11,2,TRUE))</f>
        <v>4</v>
      </c>
      <c r="E411" t="s">
        <v>3211</v>
      </c>
      <c r="F411" t="str">
        <f t="shared" si="128"/>
        <v>黒</v>
      </c>
      <c r="G411">
        <f>IF(AB411="","",VLOOKUP(F411,tnpl!$X$1:$Y$16,2,TRUE))</f>
        <v>3</v>
      </c>
      <c r="H411" t="s">
        <v>3211</v>
      </c>
      <c r="I411" t="str">
        <f t="shared" si="129"/>
        <v>クリーチャー</v>
      </c>
      <c r="J411" t="s">
        <v>3211</v>
      </c>
      <c r="K411">
        <f t="shared" si="130"/>
        <v>2</v>
      </c>
      <c r="L411">
        <f t="shared" si="131"/>
        <v>1</v>
      </c>
      <c r="M411" t="str">
        <f t="shared" si="132"/>
        <v>2/1</v>
      </c>
      <c r="N411" t="s">
        <v>3267</v>
      </c>
      <c r="O411" t="str">
        <f t="shared" si="133"/>
        <v>コモン</v>
      </c>
      <c r="R411" t="s">
        <v>3267</v>
      </c>
      <c r="S411" t="s">
        <v>4854</v>
      </c>
      <c r="T411" t="str">
        <f t="shared" si="134"/>
        <v>闇告げカラス</v>
      </c>
      <c r="W411" t="s">
        <v>4855</v>
      </c>
      <c r="X411" t="s">
        <v>3267</v>
      </c>
      <c r="Y411" s="9"/>
      <c r="Z411" s="3">
        <v>612</v>
      </c>
      <c r="AA411" s="2" t="s">
        <v>3528</v>
      </c>
      <c r="AB411" s="1" t="s">
        <v>1606</v>
      </c>
      <c r="AC411" s="1" t="s">
        <v>1771</v>
      </c>
      <c r="AD411" s="1">
        <v>6</v>
      </c>
      <c r="AE411" s="1" t="s">
        <v>1319</v>
      </c>
      <c r="AF411" s="1" t="s">
        <v>1318</v>
      </c>
      <c r="AG411" s="1" t="s">
        <v>349</v>
      </c>
      <c r="AH411" s="1" t="s">
        <v>1506</v>
      </c>
      <c r="AI411" s="1" t="s">
        <v>2987</v>
      </c>
      <c r="AJ411" s="1"/>
      <c r="AK411" s="1" t="s">
        <v>3272</v>
      </c>
      <c r="AL411" s="1" t="s">
        <v>3651</v>
      </c>
      <c r="AM411" s="1"/>
      <c r="AN411" s="1"/>
      <c r="AO411" s="1">
        <v>2</v>
      </c>
      <c r="AP411" s="1">
        <v>1</v>
      </c>
      <c r="AQ411" s="1" t="s">
        <v>3652</v>
      </c>
    </row>
    <row r="412" spans="1:43" x14ac:dyDescent="0.15">
      <c r="A412" t="str">
        <f t="shared" si="126"/>
        <v>|SOI|黒|呪文||コモン|《[[死の円舞曲]]》|</v>
      </c>
      <c r="B412" t="s">
        <v>3211</v>
      </c>
      <c r="C412" t="str">
        <f t="shared" si="127"/>
        <v>SOI</v>
      </c>
      <c r="D412">
        <f>IF(AA412="","",VLOOKUP(C412,tnpl!$Z$1:$AA$11,2,TRUE))</f>
        <v>4</v>
      </c>
      <c r="E412" t="s">
        <v>3211</v>
      </c>
      <c r="F412" t="str">
        <f t="shared" si="128"/>
        <v>黒</v>
      </c>
      <c r="G412">
        <f>IF(AB412="","",VLOOKUP(F412,tnpl!$X$1:$Y$16,2,TRUE))</f>
        <v>3</v>
      </c>
      <c r="H412" t="s">
        <v>3211</v>
      </c>
      <c r="I412" t="str">
        <f t="shared" si="129"/>
        <v>呪文</v>
      </c>
      <c r="J412" t="s">
        <v>3211</v>
      </c>
      <c r="K412">
        <f t="shared" si="130"/>
        <v>0</v>
      </c>
      <c r="L412">
        <f t="shared" si="131"/>
        <v>0</v>
      </c>
      <c r="M412" t="str">
        <f t="shared" si="132"/>
        <v/>
      </c>
      <c r="N412" t="s">
        <v>3267</v>
      </c>
      <c r="O412" t="str">
        <f t="shared" si="133"/>
        <v>コモン</v>
      </c>
      <c r="R412" t="s">
        <v>3267</v>
      </c>
      <c r="S412" t="s">
        <v>4854</v>
      </c>
      <c r="T412" t="str">
        <f t="shared" si="134"/>
        <v>死の円舞曲</v>
      </c>
      <c r="W412" t="s">
        <v>4855</v>
      </c>
      <c r="X412" t="s">
        <v>3267</v>
      </c>
      <c r="Y412" s="9"/>
      <c r="Z412" s="3">
        <v>620</v>
      </c>
      <c r="AA412" s="2" t="s">
        <v>3528</v>
      </c>
      <c r="AB412" s="1" t="s">
        <v>1606</v>
      </c>
      <c r="AC412" s="1" t="s">
        <v>1771</v>
      </c>
      <c r="AD412" s="1">
        <v>6</v>
      </c>
      <c r="AE412" s="1" t="s">
        <v>1303</v>
      </c>
      <c r="AF412" s="1" t="s">
        <v>1302</v>
      </c>
      <c r="AG412" s="1" t="s">
        <v>1475</v>
      </c>
      <c r="AH412" s="1"/>
      <c r="AI412" s="1"/>
      <c r="AJ412" s="1"/>
      <c r="AK412" s="1" t="s">
        <v>3660</v>
      </c>
      <c r="AL412" s="1"/>
      <c r="AM412" s="1"/>
      <c r="AN412" s="1"/>
      <c r="AO412" s="1"/>
      <c r="AP412" s="1"/>
      <c r="AQ412" s="1" t="s">
        <v>3660</v>
      </c>
    </row>
    <row r="413" spans="1:43" x14ac:dyDescent="0.15">
      <c r="A413" t="str">
        <f t="shared" si="126"/>
        <v>|SOI|黒|サポート||アンコモン|《[[血統の呼び出し]]》|</v>
      </c>
      <c r="B413" t="s">
        <v>3211</v>
      </c>
      <c r="C413" t="str">
        <f t="shared" si="127"/>
        <v>SOI</v>
      </c>
      <c r="D413">
        <f>IF(AA413="","",VLOOKUP(C413,tnpl!$Z$1:$AA$11,2,TRUE))</f>
        <v>4</v>
      </c>
      <c r="E413" t="s">
        <v>3211</v>
      </c>
      <c r="F413" t="str">
        <f t="shared" si="128"/>
        <v>黒</v>
      </c>
      <c r="G413">
        <f>IF(AB413="","",VLOOKUP(F413,tnpl!$X$1:$Y$16,2,TRUE))</f>
        <v>3</v>
      </c>
      <c r="H413" t="s">
        <v>3211</v>
      </c>
      <c r="I413" t="str">
        <f t="shared" si="129"/>
        <v>サポート</v>
      </c>
      <c r="J413" t="s">
        <v>3211</v>
      </c>
      <c r="K413">
        <f t="shared" si="130"/>
        <v>0</v>
      </c>
      <c r="L413">
        <f t="shared" si="131"/>
        <v>0</v>
      </c>
      <c r="M413" t="str">
        <f t="shared" si="132"/>
        <v/>
      </c>
      <c r="N413" t="s">
        <v>3267</v>
      </c>
      <c r="O413" t="str">
        <f t="shared" si="133"/>
        <v>アンコモン</v>
      </c>
      <c r="R413" t="s">
        <v>3267</v>
      </c>
      <c r="S413" t="s">
        <v>4854</v>
      </c>
      <c r="T413" t="str">
        <f t="shared" si="134"/>
        <v>血統の呼び出し</v>
      </c>
      <c r="W413" t="s">
        <v>4855</v>
      </c>
      <c r="X413" t="s">
        <v>3267</v>
      </c>
      <c r="Y413" s="9"/>
      <c r="Z413" s="3">
        <v>632</v>
      </c>
      <c r="AA413" s="2" t="s">
        <v>3528</v>
      </c>
      <c r="AB413" s="1" t="s">
        <v>1606</v>
      </c>
      <c r="AC413" s="1" t="s">
        <v>1473</v>
      </c>
      <c r="AD413" s="1">
        <v>6</v>
      </c>
      <c r="AE413" s="1" t="s">
        <v>1283</v>
      </c>
      <c r="AF413" s="1" t="s">
        <v>1282</v>
      </c>
      <c r="AG413" s="1" t="s">
        <v>297</v>
      </c>
      <c r="AH413" s="1"/>
      <c r="AI413" s="1"/>
      <c r="AJ413" s="1"/>
      <c r="AK413" s="1" t="s">
        <v>3679</v>
      </c>
      <c r="AL413" s="1"/>
      <c r="AM413" s="1"/>
      <c r="AN413" s="1">
        <v>3</v>
      </c>
      <c r="AO413" s="1"/>
      <c r="AP413" s="1"/>
      <c r="AQ413" s="1" t="s">
        <v>3679</v>
      </c>
    </row>
    <row r="414" spans="1:43" x14ac:dyDescent="0.15">
      <c r="A414" t="str">
        <f t="shared" si="126"/>
        <v>|SOI|赤|クリーチャー|1/2|コモン|《[[火の猟犬]]》|</v>
      </c>
      <c r="B414" t="s">
        <v>3211</v>
      </c>
      <c r="C414" t="str">
        <f t="shared" si="127"/>
        <v>SOI</v>
      </c>
      <c r="D414">
        <f>IF(AA414="","",VLOOKUP(C414,tnpl!$Z$1:$AA$11,2,TRUE))</f>
        <v>4</v>
      </c>
      <c r="E414" t="s">
        <v>3211</v>
      </c>
      <c r="F414" t="str">
        <f t="shared" si="128"/>
        <v>赤</v>
      </c>
      <c r="G414">
        <f>IF(AB414="","",VLOOKUP(F414,tnpl!$X$1:$Y$16,2,TRUE))</f>
        <v>4</v>
      </c>
      <c r="H414" t="s">
        <v>3211</v>
      </c>
      <c r="I414" t="str">
        <f t="shared" si="129"/>
        <v>クリーチャー</v>
      </c>
      <c r="J414" t="s">
        <v>3211</v>
      </c>
      <c r="K414">
        <f t="shared" si="130"/>
        <v>1</v>
      </c>
      <c r="L414">
        <f t="shared" si="131"/>
        <v>2</v>
      </c>
      <c r="M414" t="str">
        <f t="shared" si="132"/>
        <v>1/2</v>
      </c>
      <c r="N414" t="s">
        <v>3267</v>
      </c>
      <c r="O414" t="str">
        <f t="shared" si="133"/>
        <v>コモン</v>
      </c>
      <c r="R414" t="s">
        <v>3267</v>
      </c>
      <c r="S414" t="s">
        <v>4854</v>
      </c>
      <c r="T414" t="str">
        <f t="shared" si="134"/>
        <v>火の猟犬</v>
      </c>
      <c r="W414" t="s">
        <v>4855</v>
      </c>
      <c r="X414" t="s">
        <v>3267</v>
      </c>
      <c r="Y414" s="9"/>
      <c r="Z414" s="3">
        <v>649</v>
      </c>
      <c r="AA414" s="2" t="s">
        <v>3528</v>
      </c>
      <c r="AB414" s="1" t="s">
        <v>1575</v>
      </c>
      <c r="AC414" s="1" t="s">
        <v>1771</v>
      </c>
      <c r="AD414" s="1">
        <v>6</v>
      </c>
      <c r="AE414" s="1" t="s">
        <v>1255</v>
      </c>
      <c r="AF414" s="1" t="s">
        <v>1254</v>
      </c>
      <c r="AG414" s="1" t="s">
        <v>349</v>
      </c>
      <c r="AH414" s="1" t="s">
        <v>1559</v>
      </c>
      <c r="AI414" s="1" t="s">
        <v>2569</v>
      </c>
      <c r="AJ414" s="1"/>
      <c r="AK414" s="1" t="s">
        <v>1733</v>
      </c>
      <c r="AL414" s="1" t="s">
        <v>3707</v>
      </c>
      <c r="AM414" s="1"/>
      <c r="AN414" s="1"/>
      <c r="AO414" s="1">
        <v>1</v>
      </c>
      <c r="AP414" s="1">
        <v>2</v>
      </c>
      <c r="AQ414" s="1" t="s">
        <v>3708</v>
      </c>
    </row>
    <row r="415" spans="1:43" x14ac:dyDescent="0.15">
      <c r="A415" t="str">
        <f t="shared" si="126"/>
        <v>|SOI|赤|呪文||コモン|《[[苦しめる声]]》|</v>
      </c>
      <c r="B415" t="s">
        <v>3211</v>
      </c>
      <c r="C415" t="str">
        <f t="shared" si="127"/>
        <v>SOI</v>
      </c>
      <c r="D415">
        <f>IF(AA415="","",VLOOKUP(C415,tnpl!$Z$1:$AA$11,2,TRUE))</f>
        <v>4</v>
      </c>
      <c r="E415" t="s">
        <v>3211</v>
      </c>
      <c r="F415" t="str">
        <f t="shared" si="128"/>
        <v>赤</v>
      </c>
      <c r="G415">
        <f>IF(AB415="","",VLOOKUP(F415,tnpl!$X$1:$Y$16,2,TRUE))</f>
        <v>4</v>
      </c>
      <c r="H415" t="s">
        <v>3211</v>
      </c>
      <c r="I415" t="str">
        <f t="shared" si="129"/>
        <v>呪文</v>
      </c>
      <c r="J415" t="s">
        <v>3211</v>
      </c>
      <c r="K415">
        <f t="shared" si="130"/>
        <v>0</v>
      </c>
      <c r="L415">
        <f t="shared" si="131"/>
        <v>0</v>
      </c>
      <c r="M415" t="str">
        <f t="shared" si="132"/>
        <v/>
      </c>
      <c r="N415" t="s">
        <v>3267</v>
      </c>
      <c r="O415" t="str">
        <f t="shared" si="133"/>
        <v>コモン</v>
      </c>
      <c r="R415" t="s">
        <v>3267</v>
      </c>
      <c r="S415" t="s">
        <v>4854</v>
      </c>
      <c r="T415" t="str">
        <f t="shared" si="134"/>
        <v>苦しめる声</v>
      </c>
      <c r="W415" t="s">
        <v>4855</v>
      </c>
      <c r="X415" t="s">
        <v>3267</v>
      </c>
      <c r="Y415" s="9"/>
      <c r="Z415" s="3">
        <v>654</v>
      </c>
      <c r="AA415" s="2" t="s">
        <v>3528</v>
      </c>
      <c r="AB415" s="1" t="s">
        <v>1575</v>
      </c>
      <c r="AC415" s="1" t="s">
        <v>1771</v>
      </c>
      <c r="AD415" s="1">
        <v>6</v>
      </c>
      <c r="AE415" s="1" t="s">
        <v>1245</v>
      </c>
      <c r="AF415" s="1" t="s">
        <v>1244</v>
      </c>
      <c r="AG415" s="1" t="s">
        <v>1475</v>
      </c>
      <c r="AH415" s="1"/>
      <c r="AI415" s="1"/>
      <c r="AJ415" s="1"/>
      <c r="AK415" s="1" t="s">
        <v>3599</v>
      </c>
      <c r="AL415" s="1"/>
      <c r="AM415" s="1"/>
      <c r="AN415" s="1"/>
      <c r="AO415" s="1"/>
      <c r="AP415" s="1"/>
      <c r="AQ415" s="1" t="s">
        <v>3599</v>
      </c>
    </row>
    <row r="416" spans="1:43" x14ac:dyDescent="0.15">
      <c r="A416" t="str">
        <f t="shared" si="126"/>
        <v>|SOI|赤|呪文||アンコモン|《[[内面の葛藤]]》|</v>
      </c>
      <c r="B416" t="s">
        <v>3211</v>
      </c>
      <c r="C416" t="str">
        <f t="shared" si="127"/>
        <v>SOI</v>
      </c>
      <c r="D416">
        <f>IF(AA416="","",VLOOKUP(C416,tnpl!$Z$1:$AA$11,2,TRUE))</f>
        <v>4</v>
      </c>
      <c r="E416" t="s">
        <v>3211</v>
      </c>
      <c r="F416" t="str">
        <f t="shared" si="128"/>
        <v>赤</v>
      </c>
      <c r="G416">
        <f>IF(AB416="","",VLOOKUP(F416,tnpl!$X$1:$Y$16,2,TRUE))</f>
        <v>4</v>
      </c>
      <c r="H416" t="s">
        <v>3211</v>
      </c>
      <c r="I416" t="str">
        <f t="shared" si="129"/>
        <v>呪文</v>
      </c>
      <c r="J416" t="s">
        <v>3211</v>
      </c>
      <c r="K416">
        <f t="shared" si="130"/>
        <v>0</v>
      </c>
      <c r="L416">
        <f t="shared" si="131"/>
        <v>0</v>
      </c>
      <c r="M416" t="str">
        <f t="shared" si="132"/>
        <v/>
      </c>
      <c r="N416" t="s">
        <v>3267</v>
      </c>
      <c r="O416" t="str">
        <f t="shared" si="133"/>
        <v>アンコモン</v>
      </c>
      <c r="R416" t="s">
        <v>3267</v>
      </c>
      <c r="S416" t="s">
        <v>4854</v>
      </c>
      <c r="T416" t="str">
        <f t="shared" si="134"/>
        <v>内面の葛藤</v>
      </c>
      <c r="W416" t="s">
        <v>4855</v>
      </c>
      <c r="X416" t="s">
        <v>3267</v>
      </c>
      <c r="Y416" s="9"/>
      <c r="Z416" s="3">
        <v>665</v>
      </c>
      <c r="AA416" s="2" t="s">
        <v>3528</v>
      </c>
      <c r="AB416" s="1" t="s">
        <v>1575</v>
      </c>
      <c r="AC416" s="1" t="s">
        <v>1473</v>
      </c>
      <c r="AD416" s="1">
        <v>6</v>
      </c>
      <c r="AE416" s="1" t="s">
        <v>1229</v>
      </c>
      <c r="AF416" s="1" t="s">
        <v>1228</v>
      </c>
      <c r="AG416" s="1" t="s">
        <v>1475</v>
      </c>
      <c r="AH416" s="1"/>
      <c r="AI416" s="1"/>
      <c r="AJ416" s="1"/>
      <c r="AK416" s="1" t="s">
        <v>3726</v>
      </c>
      <c r="AL416" s="1"/>
      <c r="AM416" s="1"/>
      <c r="AN416" s="1"/>
      <c r="AO416" s="1"/>
      <c r="AP416" s="1"/>
      <c r="AQ416" s="1" t="s">
        <v>3726</v>
      </c>
    </row>
    <row r="417" spans="1:46" x14ac:dyDescent="0.15">
      <c r="A417" t="str">
        <f t="shared" si="126"/>
        <v>|SOI|緑|クリーチャー|2/2|コモン|《[[針毛の狼]]》|</v>
      </c>
      <c r="B417" t="s">
        <v>3211</v>
      </c>
      <c r="C417" t="str">
        <f t="shared" si="127"/>
        <v>SOI</v>
      </c>
      <c r="D417">
        <f>IF(AA417="","",VLOOKUP(C417,tnpl!$Z$1:$AA$11,2,TRUE))</f>
        <v>4</v>
      </c>
      <c r="E417" t="s">
        <v>3211</v>
      </c>
      <c r="F417" t="str">
        <f t="shared" si="128"/>
        <v>緑</v>
      </c>
      <c r="G417">
        <f>IF(AB417="","",VLOOKUP(F417,tnpl!$X$1:$Y$16,2,TRUE))</f>
        <v>5</v>
      </c>
      <c r="H417" t="s">
        <v>3211</v>
      </c>
      <c r="I417" t="str">
        <f t="shared" si="129"/>
        <v>クリーチャー</v>
      </c>
      <c r="J417" t="s">
        <v>3211</v>
      </c>
      <c r="K417">
        <f t="shared" si="130"/>
        <v>2</v>
      </c>
      <c r="L417">
        <f t="shared" si="131"/>
        <v>2</v>
      </c>
      <c r="M417" t="str">
        <f t="shared" si="132"/>
        <v>2/2</v>
      </c>
      <c r="N417" t="s">
        <v>3267</v>
      </c>
      <c r="O417" t="str">
        <f t="shared" si="133"/>
        <v>コモン</v>
      </c>
      <c r="R417" t="s">
        <v>3267</v>
      </c>
      <c r="S417" t="s">
        <v>4854</v>
      </c>
      <c r="T417" t="str">
        <f t="shared" si="134"/>
        <v>針毛の狼</v>
      </c>
      <c r="W417" t="s">
        <v>4855</v>
      </c>
      <c r="X417" t="s">
        <v>3267</v>
      </c>
      <c r="Y417" s="9"/>
      <c r="Z417" s="3">
        <v>685</v>
      </c>
      <c r="AA417" s="2" t="s">
        <v>3528</v>
      </c>
      <c r="AB417" s="1" t="s">
        <v>1540</v>
      </c>
      <c r="AC417" s="1" t="s">
        <v>1771</v>
      </c>
      <c r="AD417" s="1">
        <v>6</v>
      </c>
      <c r="AE417" s="1" t="s">
        <v>1193</v>
      </c>
      <c r="AF417" s="1" t="s">
        <v>1192</v>
      </c>
      <c r="AG417" s="1" t="s">
        <v>349</v>
      </c>
      <c r="AH417" s="1"/>
      <c r="AI417" s="1"/>
      <c r="AJ417" s="1"/>
      <c r="AK417" s="1"/>
      <c r="AL417" s="1"/>
      <c r="AM417" s="1"/>
      <c r="AN417" s="1"/>
      <c r="AO417" s="1">
        <v>2</v>
      </c>
      <c r="AP417" s="1">
        <v>2</v>
      </c>
      <c r="AQ417" s="1"/>
    </row>
    <row r="418" spans="1:46" x14ac:dyDescent="0.15">
      <c r="A418" t="str">
        <f t="shared" si="126"/>
        <v>|SOI|緑|呪文||コモン|《[[狙いは高く]]》|</v>
      </c>
      <c r="B418" t="s">
        <v>3211</v>
      </c>
      <c r="C418" t="str">
        <f t="shared" si="127"/>
        <v>SOI</v>
      </c>
      <c r="D418">
        <f>IF(AA418="","",VLOOKUP(C418,tnpl!$Z$1:$AA$11,2,TRUE))</f>
        <v>4</v>
      </c>
      <c r="E418" t="s">
        <v>3211</v>
      </c>
      <c r="F418" t="str">
        <f t="shared" si="128"/>
        <v>緑</v>
      </c>
      <c r="G418">
        <f>IF(AB418="","",VLOOKUP(F418,tnpl!$X$1:$Y$16,2,TRUE))</f>
        <v>5</v>
      </c>
      <c r="H418" t="s">
        <v>3211</v>
      </c>
      <c r="I418" t="str">
        <f t="shared" si="129"/>
        <v>呪文</v>
      </c>
      <c r="J418" t="s">
        <v>3211</v>
      </c>
      <c r="K418">
        <f t="shared" si="130"/>
        <v>0</v>
      </c>
      <c r="L418">
        <f t="shared" si="131"/>
        <v>0</v>
      </c>
      <c r="M418" t="str">
        <f t="shared" si="132"/>
        <v/>
      </c>
      <c r="N418" t="s">
        <v>3267</v>
      </c>
      <c r="O418" t="str">
        <f t="shared" si="133"/>
        <v>コモン</v>
      </c>
      <c r="R418" t="s">
        <v>3267</v>
      </c>
      <c r="S418" t="s">
        <v>4854</v>
      </c>
      <c r="T418" t="str">
        <f t="shared" si="134"/>
        <v>狙いは高く</v>
      </c>
      <c r="W418" t="s">
        <v>4855</v>
      </c>
      <c r="X418" t="s">
        <v>3267</v>
      </c>
      <c r="Y418" s="9"/>
      <c r="Z418" s="3">
        <v>689</v>
      </c>
      <c r="AA418" s="2" t="s">
        <v>3528</v>
      </c>
      <c r="AB418" s="1" t="s">
        <v>1540</v>
      </c>
      <c r="AC418" s="1" t="s">
        <v>1771</v>
      </c>
      <c r="AD418" s="1">
        <v>6</v>
      </c>
      <c r="AE418" s="1" t="s">
        <v>1187</v>
      </c>
      <c r="AF418" s="1" t="s">
        <v>1186</v>
      </c>
      <c r="AG418" s="1" t="s">
        <v>1475</v>
      </c>
      <c r="AH418" s="1"/>
      <c r="AI418" s="1"/>
      <c r="AJ418" s="1"/>
      <c r="AK418" s="1" t="s">
        <v>3754</v>
      </c>
      <c r="AL418" s="1"/>
      <c r="AM418" s="1"/>
      <c r="AN418" s="1"/>
      <c r="AO418" s="1"/>
      <c r="AP418" s="1"/>
      <c r="AQ418" s="1" t="s">
        <v>3754</v>
      </c>
    </row>
    <row r="419" spans="1:46" x14ac:dyDescent="0.15">
      <c r="A419" t="str">
        <f t="shared" si="126"/>
        <v>|SOI|緑|サポート||アンコモン|《[[ウルヴェンワルドの謎]]》|</v>
      </c>
      <c r="B419" t="s">
        <v>3211</v>
      </c>
      <c r="C419" t="str">
        <f t="shared" si="127"/>
        <v>SOI</v>
      </c>
      <c r="D419">
        <f>IF(AA419="","",VLOOKUP(C419,tnpl!$Z$1:$AA$11,2,TRUE))</f>
        <v>4</v>
      </c>
      <c r="E419" t="s">
        <v>3211</v>
      </c>
      <c r="F419" t="str">
        <f t="shared" si="128"/>
        <v>緑</v>
      </c>
      <c r="G419">
        <f>IF(AB419="","",VLOOKUP(F419,tnpl!$X$1:$Y$16,2,TRUE))</f>
        <v>5</v>
      </c>
      <c r="H419" t="s">
        <v>3211</v>
      </c>
      <c r="I419" t="str">
        <f t="shared" si="129"/>
        <v>サポート</v>
      </c>
      <c r="J419" t="s">
        <v>3211</v>
      </c>
      <c r="K419">
        <f t="shared" si="130"/>
        <v>0</v>
      </c>
      <c r="L419">
        <f t="shared" si="131"/>
        <v>0</v>
      </c>
      <c r="M419" t="str">
        <f t="shared" si="132"/>
        <v/>
      </c>
      <c r="N419" t="s">
        <v>3267</v>
      </c>
      <c r="O419" t="str">
        <f t="shared" si="133"/>
        <v>アンコモン</v>
      </c>
      <c r="R419" t="s">
        <v>3267</v>
      </c>
      <c r="S419" t="s">
        <v>4854</v>
      </c>
      <c r="T419" t="str">
        <f t="shared" si="134"/>
        <v>ウルヴェンワルドの謎</v>
      </c>
      <c r="W419" t="s">
        <v>4855</v>
      </c>
      <c r="X419" t="s">
        <v>3267</v>
      </c>
      <c r="Y419" s="9"/>
      <c r="Z419" s="3">
        <v>705</v>
      </c>
      <c r="AA419" s="2" t="s">
        <v>3528</v>
      </c>
      <c r="AB419" s="1" t="s">
        <v>1540</v>
      </c>
      <c r="AC419" s="1" t="s">
        <v>1473</v>
      </c>
      <c r="AD419" s="1">
        <v>6</v>
      </c>
      <c r="AE419" s="1" t="s">
        <v>1161</v>
      </c>
      <c r="AF419" s="1" t="s">
        <v>1160</v>
      </c>
      <c r="AG419" s="1" t="s">
        <v>297</v>
      </c>
      <c r="AH419" s="1"/>
      <c r="AI419" s="1"/>
      <c r="AJ419" s="1"/>
      <c r="AK419" s="1" t="s">
        <v>3778</v>
      </c>
      <c r="AL419" s="1" t="s">
        <v>3779</v>
      </c>
      <c r="AM419" s="1"/>
      <c r="AN419" s="1">
        <v>2</v>
      </c>
      <c r="AO419" s="1"/>
      <c r="AP419" s="1"/>
      <c r="AQ419" s="1" t="s">
        <v>3780</v>
      </c>
    </row>
    <row r="420" spans="1:46" x14ac:dyDescent="0.15">
      <c r="A420" t="str">
        <f t="shared" si="126"/>
        <v>|SOI|青赤|サポート||レア|《[[熱病の幻視]]》|</v>
      </c>
      <c r="B420" t="s">
        <v>3211</v>
      </c>
      <c r="C420" t="str">
        <f t="shared" si="127"/>
        <v>SOI</v>
      </c>
      <c r="D420">
        <f>IF(AA420="","",VLOOKUP(C420,tnpl!$Z$1:$AA$11,2,TRUE))</f>
        <v>4</v>
      </c>
      <c r="E420" t="s">
        <v>3211</v>
      </c>
      <c r="F420" t="str">
        <f t="shared" si="128"/>
        <v>青赤</v>
      </c>
      <c r="G420">
        <f>IF(AB420="","",VLOOKUP(F420,tnpl!$X$1:$Y$16,2,TRUE))</f>
        <v>12</v>
      </c>
      <c r="H420" t="s">
        <v>3211</v>
      </c>
      <c r="I420" t="str">
        <f t="shared" si="129"/>
        <v>サポート</v>
      </c>
      <c r="J420" t="s">
        <v>3211</v>
      </c>
      <c r="K420">
        <f t="shared" si="130"/>
        <v>0</v>
      </c>
      <c r="L420">
        <f t="shared" si="131"/>
        <v>0</v>
      </c>
      <c r="M420" t="str">
        <f t="shared" si="132"/>
        <v/>
      </c>
      <c r="N420" t="s">
        <v>3267</v>
      </c>
      <c r="O420" t="str">
        <f t="shared" si="133"/>
        <v>レア</v>
      </c>
      <c r="R420" t="s">
        <v>3267</v>
      </c>
      <c r="S420" t="s">
        <v>4854</v>
      </c>
      <c r="T420" t="str">
        <f t="shared" si="134"/>
        <v>熱病の幻視</v>
      </c>
      <c r="W420" t="s">
        <v>4855</v>
      </c>
      <c r="X420" t="s">
        <v>3267</v>
      </c>
      <c r="Y420" s="9"/>
      <c r="Z420" s="3">
        <v>720</v>
      </c>
      <c r="AA420" s="2" t="s">
        <v>3528</v>
      </c>
      <c r="AB420" s="1" t="s">
        <v>1489</v>
      </c>
      <c r="AC420" s="1" t="s">
        <v>1463</v>
      </c>
      <c r="AD420" s="1">
        <v>6</v>
      </c>
      <c r="AE420" s="1" t="s">
        <v>1133</v>
      </c>
      <c r="AF420" s="1" t="s">
        <v>1132</v>
      </c>
      <c r="AG420" s="1" t="s">
        <v>297</v>
      </c>
      <c r="AH420" s="1"/>
      <c r="AI420" s="1"/>
      <c r="AJ420" s="1"/>
      <c r="AK420" s="1" t="s">
        <v>3814</v>
      </c>
      <c r="AL420" s="1" t="s">
        <v>3815</v>
      </c>
      <c r="AM420" s="1"/>
      <c r="AN420" s="1">
        <v>3</v>
      </c>
      <c r="AO420" s="1"/>
      <c r="AP420" s="1"/>
      <c r="AQ420" s="1" t="s">
        <v>3816</v>
      </c>
    </row>
    <row r="421" spans="1:46" x14ac:dyDescent="0.15">
      <c r="A421" t="str">
        <f t="shared" si="126"/>
        <v>|SOI|無色|クリーチャー|1/1|コモン|《[[荒原のカカシ]]》|</v>
      </c>
      <c r="B421" t="s">
        <v>3211</v>
      </c>
      <c r="C421" t="str">
        <f t="shared" si="127"/>
        <v>SOI</v>
      </c>
      <c r="D421">
        <f>IF(AA421="","",VLOOKUP(C421,tnpl!$Z$1:$AA$11,2,TRUE))</f>
        <v>4</v>
      </c>
      <c r="E421" t="s">
        <v>3211</v>
      </c>
      <c r="F421" t="str">
        <f t="shared" si="128"/>
        <v>無色</v>
      </c>
      <c r="G421">
        <f>IF(AB421="","",VLOOKUP(F421,tnpl!$X$1:$Y$16,2,TRUE))</f>
        <v>16</v>
      </c>
      <c r="H421" t="s">
        <v>3211</v>
      </c>
      <c r="I421" t="str">
        <f t="shared" si="129"/>
        <v>クリーチャー</v>
      </c>
      <c r="J421" t="s">
        <v>3211</v>
      </c>
      <c r="K421">
        <f t="shared" si="130"/>
        <v>1</v>
      </c>
      <c r="L421">
        <f t="shared" si="131"/>
        <v>1</v>
      </c>
      <c r="M421" t="str">
        <f t="shared" si="132"/>
        <v>1/1</v>
      </c>
      <c r="N421" t="s">
        <v>3267</v>
      </c>
      <c r="O421" t="str">
        <f t="shared" si="133"/>
        <v>コモン</v>
      </c>
      <c r="R421" t="s">
        <v>3267</v>
      </c>
      <c r="S421" t="s">
        <v>4854</v>
      </c>
      <c r="T421" t="str">
        <f t="shared" si="134"/>
        <v>荒原のカカシ</v>
      </c>
      <c r="W421" t="s">
        <v>4855</v>
      </c>
      <c r="X421" t="s">
        <v>3267</v>
      </c>
      <c r="Y421" s="9"/>
      <c r="Z421" s="3">
        <v>725</v>
      </c>
      <c r="AA421" s="2" t="s">
        <v>3528</v>
      </c>
      <c r="AB421" s="1" t="s">
        <v>301</v>
      </c>
      <c r="AC421" s="1" t="s">
        <v>1771</v>
      </c>
      <c r="AD421" s="1">
        <v>6</v>
      </c>
      <c r="AE421" s="1" t="s">
        <v>1123</v>
      </c>
      <c r="AF421" s="1" t="s">
        <v>1122</v>
      </c>
      <c r="AG421" s="1" t="s">
        <v>349</v>
      </c>
      <c r="AH421" s="1" t="s">
        <v>3821</v>
      </c>
      <c r="AI421" s="1"/>
      <c r="AJ421" s="1"/>
      <c r="AK421" s="1" t="s">
        <v>2627</v>
      </c>
      <c r="AL421" s="1" t="s">
        <v>3822</v>
      </c>
      <c r="AM421" s="1"/>
      <c r="AN421" s="1"/>
      <c r="AO421" s="1">
        <v>1</v>
      </c>
      <c r="AP421" s="1">
        <v>1</v>
      </c>
      <c r="AQ421" s="1" t="s">
        <v>3823</v>
      </c>
    </row>
    <row r="422" spans="1:46" x14ac:dyDescent="0.15">
      <c r="A422" t="str">
        <f t="shared" si="126"/>
        <v/>
      </c>
      <c r="V422" s="9"/>
      <c r="Y422" s="11"/>
      <c r="AC422" s="9"/>
      <c r="AD422" s="9"/>
      <c r="AE422" s="9"/>
      <c r="AF422" s="9"/>
      <c r="AG422" s="9"/>
      <c r="AH422" s="9"/>
      <c r="AI422" s="9"/>
      <c r="AJ422" s="9"/>
      <c r="AK422" s="9"/>
      <c r="AL422" s="9"/>
      <c r="AM422" s="9"/>
      <c r="AN422" s="9"/>
      <c r="AO422" s="9"/>
      <c r="AP422" s="9"/>
      <c r="AQ422" s="9"/>
      <c r="AR422" s="9"/>
      <c r="AS422" s="9"/>
      <c r="AT422" s="9"/>
    </row>
    <row r="423" spans="1:46" x14ac:dyDescent="0.15">
      <c r="A423" t="str">
        <f t="shared" si="126"/>
        <v>**カラデシュブロック</v>
      </c>
      <c r="B423" t="s">
        <v>4863</v>
      </c>
      <c r="Y423" s="11"/>
    </row>
    <row r="424" spans="1:46" x14ac:dyDescent="0.15">
      <c r="A424" t="str">
        <f>B424&amp;C424&amp;E424&amp;F424&amp;H424&amp;I424&amp;J424&amp;M424&amp;N424&amp;O424&amp;P424&amp;Q424&amp;R424&amp;S424&amp;T424&amp;U424&amp;V424&amp;W424&amp;X424&amp;Y424</f>
        <v>|LEFT:50|LEFT:50|LEFT:120|LEFT:50|LEFT:120|LEFT:450|c</v>
      </c>
      <c r="B424" t="s">
        <v>3211</v>
      </c>
      <c r="C424" t="s">
        <v>3204</v>
      </c>
      <c r="E424" t="s">
        <v>3211</v>
      </c>
      <c r="F424" t="s">
        <v>3204</v>
      </c>
      <c r="H424" t="s">
        <v>3211</v>
      </c>
      <c r="I424" t="s">
        <v>5157</v>
      </c>
      <c r="J424" t="s">
        <v>3211</v>
      </c>
      <c r="M424" t="s">
        <v>3204</v>
      </c>
      <c r="N424" t="s">
        <v>3267</v>
      </c>
      <c r="O424" t="s">
        <v>5157</v>
      </c>
      <c r="R424" t="s">
        <v>3267</v>
      </c>
      <c r="T424" t="s">
        <v>5189</v>
      </c>
      <c r="X424" t="s">
        <v>3267</v>
      </c>
      <c r="Y424" t="s">
        <v>3206</v>
      </c>
    </row>
    <row r="425" spans="1:46" x14ac:dyDescent="0.15">
      <c r="A425" t="str">
        <f>B425&amp;C425&amp;E425&amp;F425&amp;H425&amp;I425&amp;J425&amp;M425&amp;N425&amp;O425&amp;P425&amp;Q425&amp;R425&amp;S425&amp;T425&amp;U425&amp;V425&amp;W425&amp;X425&amp;Y425</f>
        <v>|セット|色|カード種|P/T|レアリティ|カード名|</v>
      </c>
      <c r="B425" t="s">
        <v>3211</v>
      </c>
      <c r="C425" t="s">
        <v>3212</v>
      </c>
      <c r="E425" t="s">
        <v>3211</v>
      </c>
      <c r="F425" t="s">
        <v>3181</v>
      </c>
      <c r="H425" t="s">
        <v>3211</v>
      </c>
      <c r="I425" t="s">
        <v>4902</v>
      </c>
      <c r="J425" t="s">
        <v>3211</v>
      </c>
      <c r="K425" t="s">
        <v>3168</v>
      </c>
      <c r="L425" t="s">
        <v>3167</v>
      </c>
      <c r="M425" t="str">
        <f>K425&amp;"/"&amp;L425</f>
        <v>P/T</v>
      </c>
      <c r="N425" t="s">
        <v>3267</v>
      </c>
      <c r="O425" t="s">
        <v>5187</v>
      </c>
      <c r="R425" t="s">
        <v>3267</v>
      </c>
      <c r="T425" t="s">
        <v>3208</v>
      </c>
      <c r="X425" t="s">
        <v>3267</v>
      </c>
      <c r="Z425" s="18"/>
      <c r="AA425" s="18"/>
      <c r="AB425" s="18"/>
      <c r="AC425" s="18"/>
      <c r="AD425" s="18"/>
      <c r="AE425" s="18"/>
      <c r="AF425" s="18"/>
      <c r="AG425" s="18"/>
      <c r="AH425" s="18"/>
      <c r="AI425" s="18"/>
      <c r="AJ425" s="18"/>
      <c r="AK425" s="18"/>
      <c r="AL425" s="18"/>
      <c r="AM425" s="18"/>
      <c r="AN425" s="18"/>
      <c r="AO425" s="18"/>
      <c r="AP425" s="18"/>
      <c r="AQ425" s="18"/>
    </row>
    <row r="426" spans="1:46" x14ac:dyDescent="0.15">
      <c r="A426" t="str">
        <f t="shared" si="126"/>
        <v>|KLD|白|クリーチャー|1/2|コモン|《[[渦跡の鷹]]》|</v>
      </c>
      <c r="B426" t="s">
        <v>3211</v>
      </c>
      <c r="C426" t="str">
        <f t="shared" si="127"/>
        <v>KLD</v>
      </c>
      <c r="D426">
        <f>IF(AA426="","",VLOOKUP(C426,tnpl!$Z$1:$AA$11,2,TRUE))</f>
        <v>6</v>
      </c>
      <c r="E426" t="s">
        <v>3211</v>
      </c>
      <c r="F426" t="str">
        <f t="shared" si="128"/>
        <v>白</v>
      </c>
      <c r="G426">
        <f>IF(AB426="","",VLOOKUP(F426,tnpl!$X$1:$Y$16,2,TRUE))</f>
        <v>1</v>
      </c>
      <c r="H426" t="s">
        <v>3211</v>
      </c>
      <c r="I426" t="str">
        <f t="shared" si="129"/>
        <v>クリーチャー</v>
      </c>
      <c r="J426" t="s">
        <v>3211</v>
      </c>
      <c r="K426">
        <f t="shared" si="130"/>
        <v>1</v>
      </c>
      <c r="L426">
        <f t="shared" si="131"/>
        <v>2</v>
      </c>
      <c r="M426" t="str">
        <f t="shared" si="132"/>
        <v>1/2</v>
      </c>
      <c r="N426" t="s">
        <v>3267</v>
      </c>
      <c r="O426" t="str">
        <f t="shared" si="133"/>
        <v>コモン</v>
      </c>
      <c r="R426" t="s">
        <v>3267</v>
      </c>
      <c r="S426" t="s">
        <v>4854</v>
      </c>
      <c r="T426" t="str">
        <f t="shared" si="134"/>
        <v>渦跡の鷹</v>
      </c>
      <c r="W426" t="s">
        <v>4855</v>
      </c>
      <c r="X426" t="s">
        <v>3267</v>
      </c>
      <c r="Y426" s="9"/>
      <c r="Z426" s="3">
        <v>837</v>
      </c>
      <c r="AA426" s="2" t="s">
        <v>4035</v>
      </c>
      <c r="AB426" s="1" t="s">
        <v>1653</v>
      </c>
      <c r="AC426" s="1" t="s">
        <v>1771</v>
      </c>
      <c r="AD426" s="1">
        <v>6</v>
      </c>
      <c r="AE426" s="1" t="s">
        <v>847</v>
      </c>
      <c r="AF426" s="1" t="s">
        <v>846</v>
      </c>
      <c r="AG426" s="1" t="s">
        <v>349</v>
      </c>
      <c r="AH426" s="1" t="s">
        <v>2987</v>
      </c>
      <c r="AI426" s="1"/>
      <c r="AJ426" s="1"/>
      <c r="AK426" s="1" t="s">
        <v>361</v>
      </c>
      <c r="AL426" s="1" t="s">
        <v>4038</v>
      </c>
      <c r="AM426" s="1" t="s">
        <v>4039</v>
      </c>
      <c r="AN426" s="1"/>
      <c r="AO426" s="1">
        <v>1</v>
      </c>
      <c r="AP426" s="1">
        <v>2</v>
      </c>
      <c r="AQ426" s="1" t="s">
        <v>4040</v>
      </c>
    </row>
    <row r="427" spans="1:46" x14ac:dyDescent="0.15">
      <c r="A427" t="str">
        <f t="shared" si="126"/>
        <v>|KLD|白|クリーチャー|4/3|アンコモン|《[[先見的な増強者]]》|</v>
      </c>
      <c r="B427" t="s">
        <v>3211</v>
      </c>
      <c r="C427" t="str">
        <f t="shared" si="127"/>
        <v>KLD</v>
      </c>
      <c r="D427">
        <f>IF(AA427="","",VLOOKUP(C427,tnpl!$Z$1:$AA$11,2,TRUE))</f>
        <v>6</v>
      </c>
      <c r="E427" t="s">
        <v>3211</v>
      </c>
      <c r="F427" t="str">
        <f t="shared" si="128"/>
        <v>白</v>
      </c>
      <c r="G427">
        <f>IF(AB427="","",VLOOKUP(F427,tnpl!$X$1:$Y$16,2,TRUE))</f>
        <v>1</v>
      </c>
      <c r="H427" t="s">
        <v>3211</v>
      </c>
      <c r="I427" t="str">
        <f t="shared" si="129"/>
        <v>クリーチャー</v>
      </c>
      <c r="J427" t="s">
        <v>3211</v>
      </c>
      <c r="K427">
        <f t="shared" si="130"/>
        <v>4</v>
      </c>
      <c r="L427">
        <f t="shared" si="131"/>
        <v>3</v>
      </c>
      <c r="M427" t="str">
        <f t="shared" si="132"/>
        <v>4/3</v>
      </c>
      <c r="N427" t="s">
        <v>3267</v>
      </c>
      <c r="O427" t="str">
        <f t="shared" si="133"/>
        <v>アンコモン</v>
      </c>
      <c r="R427" t="s">
        <v>3267</v>
      </c>
      <c r="S427" t="s">
        <v>4854</v>
      </c>
      <c r="T427" t="str">
        <f t="shared" si="134"/>
        <v>先見的な増強者</v>
      </c>
      <c r="W427" t="s">
        <v>4855</v>
      </c>
      <c r="X427" t="s">
        <v>3267</v>
      </c>
      <c r="Y427" s="9"/>
      <c r="Z427" s="3">
        <v>849</v>
      </c>
      <c r="AA427" s="2" t="s">
        <v>4035</v>
      </c>
      <c r="AB427" s="1" t="s">
        <v>1653</v>
      </c>
      <c r="AC427" s="1" t="s">
        <v>1473</v>
      </c>
      <c r="AD427" s="1">
        <v>6</v>
      </c>
      <c r="AE427" s="1" t="s">
        <v>821</v>
      </c>
      <c r="AF427" s="1" t="s">
        <v>820</v>
      </c>
      <c r="AG427" s="1" t="s">
        <v>349</v>
      </c>
      <c r="AH427" s="1" t="s">
        <v>4036</v>
      </c>
      <c r="AI427" s="1" t="s">
        <v>1667</v>
      </c>
      <c r="AJ427" s="1"/>
      <c r="AK427" s="1" t="s">
        <v>4058</v>
      </c>
      <c r="AL427" s="1"/>
      <c r="AM427" s="1"/>
      <c r="AN427" s="1"/>
      <c r="AO427" s="1">
        <v>4</v>
      </c>
      <c r="AP427" s="1">
        <v>3</v>
      </c>
      <c r="AQ427" s="1" t="s">
        <v>4058</v>
      </c>
    </row>
    <row r="428" spans="1:46" x14ac:dyDescent="0.15">
      <c r="A428" t="str">
        <f t="shared" si="126"/>
        <v>|KLD|青|クリーチャー|1/3|コモン|《[[歯車襲いの海蛇]]》|</v>
      </c>
      <c r="B428" t="s">
        <v>3211</v>
      </c>
      <c r="C428" t="str">
        <f t="shared" si="127"/>
        <v>KLD</v>
      </c>
      <c r="D428">
        <f>IF(AA428="","",VLOOKUP(C428,tnpl!$Z$1:$AA$11,2,TRUE))</f>
        <v>6</v>
      </c>
      <c r="E428" t="s">
        <v>3211</v>
      </c>
      <c r="F428" t="str">
        <f t="shared" si="128"/>
        <v>青</v>
      </c>
      <c r="G428">
        <f>IF(AB428="","",VLOOKUP(F428,tnpl!$X$1:$Y$16,2,TRUE))</f>
        <v>2</v>
      </c>
      <c r="H428" t="s">
        <v>3211</v>
      </c>
      <c r="I428" t="str">
        <f t="shared" si="129"/>
        <v>クリーチャー</v>
      </c>
      <c r="J428" t="s">
        <v>3211</v>
      </c>
      <c r="K428">
        <f t="shared" si="130"/>
        <v>1</v>
      </c>
      <c r="L428">
        <f t="shared" si="131"/>
        <v>3</v>
      </c>
      <c r="M428" t="str">
        <f t="shared" si="132"/>
        <v>1/3</v>
      </c>
      <c r="N428" t="s">
        <v>3267</v>
      </c>
      <c r="O428" t="str">
        <f t="shared" si="133"/>
        <v>コモン</v>
      </c>
      <c r="R428" t="s">
        <v>3267</v>
      </c>
      <c r="S428" t="s">
        <v>4854</v>
      </c>
      <c r="T428" t="str">
        <f t="shared" si="134"/>
        <v>歯車襲いの海蛇</v>
      </c>
      <c r="W428" t="s">
        <v>4855</v>
      </c>
      <c r="X428" t="s">
        <v>3267</v>
      </c>
      <c r="Y428" s="9"/>
      <c r="Z428" s="3">
        <v>862</v>
      </c>
      <c r="AA428" s="2" t="s">
        <v>4035</v>
      </c>
      <c r="AB428" s="1" t="s">
        <v>1631</v>
      </c>
      <c r="AC428" s="1" t="s">
        <v>1771</v>
      </c>
      <c r="AD428" s="1">
        <v>6</v>
      </c>
      <c r="AE428" s="1" t="s">
        <v>797</v>
      </c>
      <c r="AF428" s="1" t="s">
        <v>796</v>
      </c>
      <c r="AG428" s="1" t="s">
        <v>349</v>
      </c>
      <c r="AH428" s="1" t="s">
        <v>2994</v>
      </c>
      <c r="AI428" s="1"/>
      <c r="AJ428" s="1"/>
      <c r="AK428" s="1" t="s">
        <v>4084</v>
      </c>
      <c r="AL428" s="1"/>
      <c r="AM428" s="1"/>
      <c r="AN428" s="1"/>
      <c r="AO428" s="1">
        <v>1</v>
      </c>
      <c r="AP428" s="1">
        <v>3</v>
      </c>
      <c r="AQ428" s="1" t="s">
        <v>4084</v>
      </c>
    </row>
    <row r="429" spans="1:46" x14ac:dyDescent="0.15">
      <c r="A429" t="str">
        <f t="shared" si="126"/>
        <v>|KLD|青|クリーチャー|2/2|コモン|《[[風のドレイク]]》|</v>
      </c>
      <c r="B429" t="s">
        <v>3211</v>
      </c>
      <c r="C429" t="str">
        <f t="shared" si="127"/>
        <v>KLD</v>
      </c>
      <c r="D429">
        <f>IF(AA429="","",VLOOKUP(C429,tnpl!$Z$1:$AA$11,2,TRUE))</f>
        <v>6</v>
      </c>
      <c r="E429" t="s">
        <v>3211</v>
      </c>
      <c r="F429" t="str">
        <f t="shared" si="128"/>
        <v>青</v>
      </c>
      <c r="G429">
        <f>IF(AB429="","",VLOOKUP(F429,tnpl!$X$1:$Y$16,2,TRUE))</f>
        <v>2</v>
      </c>
      <c r="H429" t="s">
        <v>3211</v>
      </c>
      <c r="I429" t="str">
        <f t="shared" si="129"/>
        <v>クリーチャー</v>
      </c>
      <c r="J429" t="s">
        <v>3211</v>
      </c>
      <c r="K429">
        <f t="shared" si="130"/>
        <v>2</v>
      </c>
      <c r="L429">
        <f t="shared" si="131"/>
        <v>2</v>
      </c>
      <c r="M429" t="str">
        <f t="shared" si="132"/>
        <v>2/2</v>
      </c>
      <c r="N429" t="s">
        <v>3267</v>
      </c>
      <c r="O429" t="str">
        <f t="shared" si="133"/>
        <v>コモン</v>
      </c>
      <c r="R429" t="s">
        <v>3267</v>
      </c>
      <c r="S429" t="s">
        <v>4854</v>
      </c>
      <c r="T429" t="str">
        <f t="shared" si="134"/>
        <v>風のドレイク</v>
      </c>
      <c r="W429" t="s">
        <v>4855</v>
      </c>
      <c r="X429" t="s">
        <v>3267</v>
      </c>
      <c r="Y429" s="9"/>
      <c r="Z429" s="3">
        <v>868</v>
      </c>
      <c r="AA429" s="2" t="s">
        <v>4035</v>
      </c>
      <c r="AB429" s="1" t="s">
        <v>1631</v>
      </c>
      <c r="AC429" s="1" t="s">
        <v>1771</v>
      </c>
      <c r="AD429" s="1">
        <v>6</v>
      </c>
      <c r="AE429" s="1" t="s">
        <v>4093</v>
      </c>
      <c r="AF429" s="1" t="s">
        <v>4094</v>
      </c>
      <c r="AG429" s="1" t="s">
        <v>349</v>
      </c>
      <c r="AH429" s="1" t="s">
        <v>2546</v>
      </c>
      <c r="AI429" s="1"/>
      <c r="AJ429" s="1"/>
      <c r="AK429" s="1" t="s">
        <v>361</v>
      </c>
      <c r="AL429" s="1"/>
      <c r="AM429" s="1"/>
      <c r="AN429" s="1"/>
      <c r="AO429" s="1">
        <v>2</v>
      </c>
      <c r="AP429" s="1">
        <v>2</v>
      </c>
      <c r="AQ429" s="1" t="s">
        <v>361</v>
      </c>
    </row>
    <row r="430" spans="1:46" x14ac:dyDescent="0.15">
      <c r="A430" t="str">
        <f t="shared" si="126"/>
        <v>|KLD|青|呪文||コモン|《[[上天の貿易風]]》|</v>
      </c>
      <c r="B430" t="s">
        <v>3211</v>
      </c>
      <c r="C430" t="str">
        <f t="shared" si="127"/>
        <v>KLD</v>
      </c>
      <c r="D430">
        <f>IF(AA430="","",VLOOKUP(C430,tnpl!$Z$1:$AA$11,2,TRUE))</f>
        <v>6</v>
      </c>
      <c r="E430" t="s">
        <v>3211</v>
      </c>
      <c r="F430" t="str">
        <f t="shared" si="128"/>
        <v>青</v>
      </c>
      <c r="G430">
        <f>IF(AB430="","",VLOOKUP(F430,tnpl!$X$1:$Y$16,2,TRUE))</f>
        <v>2</v>
      </c>
      <c r="H430" t="s">
        <v>3211</v>
      </c>
      <c r="I430" t="str">
        <f t="shared" si="129"/>
        <v>呪文</v>
      </c>
      <c r="J430" t="s">
        <v>3211</v>
      </c>
      <c r="K430">
        <f t="shared" si="130"/>
        <v>0</v>
      </c>
      <c r="L430">
        <f t="shared" si="131"/>
        <v>0</v>
      </c>
      <c r="M430" t="str">
        <f t="shared" si="132"/>
        <v/>
      </c>
      <c r="N430" t="s">
        <v>3267</v>
      </c>
      <c r="O430" t="str">
        <f t="shared" si="133"/>
        <v>コモン</v>
      </c>
      <c r="R430" t="s">
        <v>3267</v>
      </c>
      <c r="S430" t="s">
        <v>4854</v>
      </c>
      <c r="T430" t="str">
        <f t="shared" si="134"/>
        <v>上天の貿易風</v>
      </c>
      <c r="W430" t="s">
        <v>4855</v>
      </c>
      <c r="X430" t="s">
        <v>3267</v>
      </c>
      <c r="Y430" s="9"/>
      <c r="Z430" s="3">
        <v>869</v>
      </c>
      <c r="AA430" s="2" t="s">
        <v>4035</v>
      </c>
      <c r="AB430" s="1" t="s">
        <v>1631</v>
      </c>
      <c r="AC430" s="1" t="s">
        <v>1771</v>
      </c>
      <c r="AD430" s="1">
        <v>6</v>
      </c>
      <c r="AE430" s="1" t="s">
        <v>799</v>
      </c>
      <c r="AF430" s="1" t="s">
        <v>798</v>
      </c>
      <c r="AG430" s="1" t="s">
        <v>1475</v>
      </c>
      <c r="AH430" s="1"/>
      <c r="AI430" s="1"/>
      <c r="AJ430" s="1"/>
      <c r="AK430" s="1" t="s">
        <v>4095</v>
      </c>
      <c r="AL430" s="1"/>
      <c r="AM430" s="1"/>
      <c r="AN430" s="1"/>
      <c r="AO430" s="1"/>
      <c r="AP430" s="1"/>
      <c r="AQ430" s="1" t="s">
        <v>4095</v>
      </c>
    </row>
    <row r="431" spans="1:46" x14ac:dyDescent="0.15">
      <c r="A431" t="str">
        <f t="shared" si="126"/>
        <v>|KLD|青|呪文||コモン|《[[革命的拒絶]]》|</v>
      </c>
      <c r="B431" t="s">
        <v>3211</v>
      </c>
      <c r="C431" t="str">
        <f t="shared" si="127"/>
        <v>KLD</v>
      </c>
      <c r="D431">
        <f>IF(AA431="","",VLOOKUP(C431,tnpl!$Z$1:$AA$11,2,TRUE))</f>
        <v>6</v>
      </c>
      <c r="E431" t="s">
        <v>3211</v>
      </c>
      <c r="F431" t="str">
        <f t="shared" si="128"/>
        <v>青</v>
      </c>
      <c r="G431">
        <f>IF(AB431="","",VLOOKUP(F431,tnpl!$X$1:$Y$16,2,TRUE))</f>
        <v>2</v>
      </c>
      <c r="H431" t="s">
        <v>3211</v>
      </c>
      <c r="I431" t="str">
        <f t="shared" si="129"/>
        <v>呪文</v>
      </c>
      <c r="J431" t="s">
        <v>3211</v>
      </c>
      <c r="K431">
        <f t="shared" si="130"/>
        <v>0</v>
      </c>
      <c r="L431">
        <f t="shared" si="131"/>
        <v>0</v>
      </c>
      <c r="M431" t="str">
        <f t="shared" si="132"/>
        <v/>
      </c>
      <c r="N431" t="s">
        <v>3267</v>
      </c>
      <c r="O431" t="str">
        <f t="shared" si="133"/>
        <v>コモン</v>
      </c>
      <c r="R431" t="s">
        <v>3267</v>
      </c>
      <c r="S431" t="s">
        <v>4854</v>
      </c>
      <c r="T431" t="str">
        <f t="shared" si="134"/>
        <v>革命的拒絶</v>
      </c>
      <c r="W431" t="s">
        <v>4855</v>
      </c>
      <c r="X431" t="s">
        <v>3267</v>
      </c>
      <c r="Y431" s="9"/>
      <c r="Z431" s="3">
        <v>870</v>
      </c>
      <c r="AA431" s="2" t="s">
        <v>4035</v>
      </c>
      <c r="AB431" s="1" t="s">
        <v>1631</v>
      </c>
      <c r="AC431" s="1" t="s">
        <v>1771</v>
      </c>
      <c r="AD431" s="1">
        <v>6</v>
      </c>
      <c r="AE431" s="1" t="s">
        <v>791</v>
      </c>
      <c r="AF431" s="1" t="s">
        <v>790</v>
      </c>
      <c r="AG431" s="1" t="s">
        <v>1475</v>
      </c>
      <c r="AH431" s="1"/>
      <c r="AI431" s="1"/>
      <c r="AJ431" s="1"/>
      <c r="AK431" s="1" t="s">
        <v>4096</v>
      </c>
      <c r="AL431" s="1"/>
      <c r="AM431" s="1"/>
      <c r="AN431" s="1"/>
      <c r="AO431" s="1"/>
      <c r="AP431" s="1"/>
      <c r="AQ431" s="1" t="s">
        <v>4096</v>
      </c>
    </row>
    <row r="432" spans="1:46" x14ac:dyDescent="0.15">
      <c r="A432" t="str">
        <f t="shared" si="126"/>
        <v>|KLD|青|呪文||コモン|《[[テゼレットの野望]]》|</v>
      </c>
      <c r="B432" t="s">
        <v>3211</v>
      </c>
      <c r="C432" t="str">
        <f t="shared" si="127"/>
        <v>KLD</v>
      </c>
      <c r="D432">
        <f>IF(AA432="","",VLOOKUP(C432,tnpl!$Z$1:$AA$11,2,TRUE))</f>
        <v>6</v>
      </c>
      <c r="E432" t="s">
        <v>3211</v>
      </c>
      <c r="F432" t="str">
        <f t="shared" si="128"/>
        <v>青</v>
      </c>
      <c r="G432">
        <f>IF(AB432="","",VLOOKUP(F432,tnpl!$X$1:$Y$16,2,TRUE))</f>
        <v>2</v>
      </c>
      <c r="H432" t="s">
        <v>3211</v>
      </c>
      <c r="I432" t="str">
        <f t="shared" si="129"/>
        <v>呪文</v>
      </c>
      <c r="J432" t="s">
        <v>3211</v>
      </c>
      <c r="K432">
        <f t="shared" si="130"/>
        <v>0</v>
      </c>
      <c r="L432">
        <f t="shared" si="131"/>
        <v>0</v>
      </c>
      <c r="M432" t="str">
        <f t="shared" si="132"/>
        <v/>
      </c>
      <c r="N432" t="s">
        <v>3267</v>
      </c>
      <c r="O432" t="str">
        <f t="shared" si="133"/>
        <v>コモン</v>
      </c>
      <c r="R432" t="s">
        <v>3267</v>
      </c>
      <c r="S432" t="s">
        <v>4854</v>
      </c>
      <c r="T432" t="str">
        <f t="shared" si="134"/>
        <v>テゼレットの野望</v>
      </c>
      <c r="W432" t="s">
        <v>4855</v>
      </c>
      <c r="X432" t="s">
        <v>3267</v>
      </c>
      <c r="Y432" s="9"/>
      <c r="Z432" s="3">
        <v>871</v>
      </c>
      <c r="AA432" s="2" t="s">
        <v>4035</v>
      </c>
      <c r="AB432" s="1" t="s">
        <v>1631</v>
      </c>
      <c r="AC432" s="1" t="s">
        <v>1771</v>
      </c>
      <c r="AD432" s="1">
        <v>6</v>
      </c>
      <c r="AE432" s="1" t="s">
        <v>789</v>
      </c>
      <c r="AF432" s="1" t="s">
        <v>788</v>
      </c>
      <c r="AG432" s="1" t="s">
        <v>1475</v>
      </c>
      <c r="AH432" s="1"/>
      <c r="AI432" s="1"/>
      <c r="AJ432" s="1"/>
      <c r="AK432" s="1" t="s">
        <v>4097</v>
      </c>
      <c r="AL432" s="1"/>
      <c r="AM432" s="1"/>
      <c r="AN432" s="1"/>
      <c r="AO432" s="1"/>
      <c r="AP432" s="1"/>
      <c r="AQ432" s="1" t="s">
        <v>4097</v>
      </c>
    </row>
    <row r="433" spans="1:43" x14ac:dyDescent="0.15">
      <c r="A433" t="str">
        <f t="shared" si="126"/>
        <v>|KLD|青|サポート||レア|《[[腹黒い意志]]》|</v>
      </c>
      <c r="B433" t="s">
        <v>3211</v>
      </c>
      <c r="C433" t="str">
        <f t="shared" si="127"/>
        <v>KLD</v>
      </c>
      <c r="D433">
        <f>IF(AA433="","",VLOOKUP(C433,tnpl!$Z$1:$AA$11,2,TRUE))</f>
        <v>6</v>
      </c>
      <c r="E433" t="s">
        <v>3211</v>
      </c>
      <c r="F433" t="str">
        <f t="shared" si="128"/>
        <v>青</v>
      </c>
      <c r="G433">
        <f>IF(AB433="","",VLOOKUP(F433,tnpl!$X$1:$Y$16,2,TRUE))</f>
        <v>2</v>
      </c>
      <c r="H433" t="s">
        <v>3211</v>
      </c>
      <c r="I433" t="str">
        <f t="shared" si="129"/>
        <v>サポート</v>
      </c>
      <c r="J433" t="s">
        <v>3211</v>
      </c>
      <c r="K433">
        <f t="shared" si="130"/>
        <v>0</v>
      </c>
      <c r="L433">
        <f t="shared" si="131"/>
        <v>0</v>
      </c>
      <c r="M433" t="str">
        <f t="shared" si="132"/>
        <v/>
      </c>
      <c r="N433" t="s">
        <v>3267</v>
      </c>
      <c r="O433" t="str">
        <f t="shared" si="133"/>
        <v>レア</v>
      </c>
      <c r="R433" t="s">
        <v>3267</v>
      </c>
      <c r="S433" t="s">
        <v>4854</v>
      </c>
      <c r="T433" t="str">
        <f t="shared" si="134"/>
        <v>腹黒い意志</v>
      </c>
      <c r="W433" t="s">
        <v>4855</v>
      </c>
      <c r="X433" t="s">
        <v>3267</v>
      </c>
      <c r="Y433" s="9"/>
      <c r="Z433" s="3">
        <v>884</v>
      </c>
      <c r="AA433" s="2" t="s">
        <v>4035</v>
      </c>
      <c r="AB433" s="1" t="s">
        <v>1631</v>
      </c>
      <c r="AC433" s="1" t="s">
        <v>1463</v>
      </c>
      <c r="AD433" s="1">
        <v>6</v>
      </c>
      <c r="AE433" s="1" t="s">
        <v>761</v>
      </c>
      <c r="AF433" s="1" t="s">
        <v>760</v>
      </c>
      <c r="AG433" s="1" t="s">
        <v>297</v>
      </c>
      <c r="AH433" s="1"/>
      <c r="AI433" s="1"/>
      <c r="AJ433" s="1"/>
      <c r="AK433" s="1" t="s">
        <v>4122</v>
      </c>
      <c r="AL433" s="1"/>
      <c r="AM433" s="1"/>
      <c r="AN433" s="1">
        <v>2</v>
      </c>
      <c r="AO433" s="1"/>
      <c r="AP433" s="1"/>
      <c r="AQ433" s="1" t="s">
        <v>4122</v>
      </c>
    </row>
    <row r="434" spans="1:43" x14ac:dyDescent="0.15">
      <c r="A434" t="str">
        <f t="shared" si="126"/>
        <v>|KLD|黒|呪文||アンコモン|《[[陳腐化]]》|</v>
      </c>
      <c r="B434" t="s">
        <v>3211</v>
      </c>
      <c r="C434" t="str">
        <f t="shared" si="127"/>
        <v>KLD</v>
      </c>
      <c r="D434">
        <f>IF(AA434="","",VLOOKUP(C434,tnpl!$Z$1:$AA$11,2,TRUE))</f>
        <v>6</v>
      </c>
      <c r="E434" t="s">
        <v>3211</v>
      </c>
      <c r="F434" t="str">
        <f t="shared" si="128"/>
        <v>黒</v>
      </c>
      <c r="G434">
        <f>IF(AB434="","",VLOOKUP(F434,tnpl!$X$1:$Y$16,2,TRUE))</f>
        <v>3</v>
      </c>
      <c r="H434" t="s">
        <v>3211</v>
      </c>
      <c r="I434" t="str">
        <f t="shared" si="129"/>
        <v>呪文</v>
      </c>
      <c r="J434" t="s">
        <v>3211</v>
      </c>
      <c r="K434">
        <f t="shared" si="130"/>
        <v>0</v>
      </c>
      <c r="L434">
        <f t="shared" si="131"/>
        <v>0</v>
      </c>
      <c r="M434" t="str">
        <f t="shared" si="132"/>
        <v/>
      </c>
      <c r="N434" t="s">
        <v>3267</v>
      </c>
      <c r="O434" t="str">
        <f t="shared" si="133"/>
        <v>アンコモン</v>
      </c>
      <c r="R434" t="s">
        <v>3267</v>
      </c>
      <c r="S434" t="s">
        <v>4854</v>
      </c>
      <c r="T434" t="str">
        <f t="shared" si="134"/>
        <v>陳腐化</v>
      </c>
      <c r="W434" t="s">
        <v>4855</v>
      </c>
      <c r="X434" t="s">
        <v>3267</v>
      </c>
      <c r="Y434" s="9"/>
      <c r="Z434" s="3">
        <v>903</v>
      </c>
      <c r="AA434" s="2" t="s">
        <v>4035</v>
      </c>
      <c r="AB434" s="1" t="s">
        <v>1606</v>
      </c>
      <c r="AC434" s="1" t="s">
        <v>1473</v>
      </c>
      <c r="AD434" s="1">
        <v>6</v>
      </c>
      <c r="AE434" s="1" t="s">
        <v>721</v>
      </c>
      <c r="AF434" s="1" t="s">
        <v>720</v>
      </c>
      <c r="AG434" s="1" t="s">
        <v>1475</v>
      </c>
      <c r="AH434" s="1"/>
      <c r="AI434" s="1"/>
      <c r="AJ434" s="1"/>
      <c r="AK434" s="1" t="s">
        <v>4151</v>
      </c>
      <c r="AL434" s="1"/>
      <c r="AM434" s="1"/>
      <c r="AN434" s="1"/>
      <c r="AO434" s="1"/>
      <c r="AP434" s="1"/>
      <c r="AQ434" s="1" t="s">
        <v>4151</v>
      </c>
    </row>
    <row r="435" spans="1:43" x14ac:dyDescent="0.15">
      <c r="A435" t="str">
        <f t="shared" si="126"/>
        <v>|KLD|赤|クリーチャー|2/2|コモン|《[[気ままな芸術家]]》|</v>
      </c>
      <c r="B435" t="s">
        <v>3211</v>
      </c>
      <c r="C435" t="str">
        <f t="shared" si="127"/>
        <v>KLD</v>
      </c>
      <c r="D435">
        <f>IF(AA435="","",VLOOKUP(C435,tnpl!$Z$1:$AA$11,2,TRUE))</f>
        <v>6</v>
      </c>
      <c r="E435" t="s">
        <v>3211</v>
      </c>
      <c r="F435" t="str">
        <f t="shared" si="128"/>
        <v>赤</v>
      </c>
      <c r="G435">
        <f>IF(AB435="","",VLOOKUP(F435,tnpl!$X$1:$Y$16,2,TRUE))</f>
        <v>4</v>
      </c>
      <c r="H435" t="s">
        <v>3211</v>
      </c>
      <c r="I435" t="str">
        <f t="shared" si="129"/>
        <v>クリーチャー</v>
      </c>
      <c r="J435" t="s">
        <v>3211</v>
      </c>
      <c r="K435">
        <f t="shared" si="130"/>
        <v>2</v>
      </c>
      <c r="L435">
        <f t="shared" si="131"/>
        <v>2</v>
      </c>
      <c r="M435" t="str">
        <f t="shared" si="132"/>
        <v>2/2</v>
      </c>
      <c r="N435" t="s">
        <v>3267</v>
      </c>
      <c r="O435" t="str">
        <f t="shared" si="133"/>
        <v>コモン</v>
      </c>
      <c r="R435" t="s">
        <v>3267</v>
      </c>
      <c r="S435" t="s">
        <v>4854</v>
      </c>
      <c r="T435" t="str">
        <f t="shared" si="134"/>
        <v>気ままな芸術家</v>
      </c>
      <c r="W435" t="s">
        <v>4855</v>
      </c>
      <c r="X435" t="s">
        <v>3267</v>
      </c>
      <c r="Y435" s="9"/>
      <c r="Z435" s="3">
        <v>919</v>
      </c>
      <c r="AA435" s="2" t="s">
        <v>4035</v>
      </c>
      <c r="AB435" s="1" t="s">
        <v>1575</v>
      </c>
      <c r="AC435" s="1" t="s">
        <v>1771</v>
      </c>
      <c r="AD435" s="1">
        <v>6</v>
      </c>
      <c r="AE435" s="1" t="s">
        <v>679</v>
      </c>
      <c r="AF435" s="1" t="s">
        <v>678</v>
      </c>
      <c r="AG435" s="1" t="s">
        <v>349</v>
      </c>
      <c r="AH435" s="1" t="s">
        <v>1511</v>
      </c>
      <c r="AI435" s="1" t="s">
        <v>2976</v>
      </c>
      <c r="AJ435" s="1"/>
      <c r="AK435" s="1" t="s">
        <v>4177</v>
      </c>
      <c r="AL435" s="1" t="s">
        <v>4178</v>
      </c>
      <c r="AM435" s="1"/>
      <c r="AN435" s="1"/>
      <c r="AO435" s="1">
        <v>2</v>
      </c>
      <c r="AP435" s="1">
        <v>2</v>
      </c>
      <c r="AQ435" s="1" t="s">
        <v>4179</v>
      </c>
    </row>
    <row r="436" spans="1:43" x14ac:dyDescent="0.15">
      <c r="A436" t="str">
        <f t="shared" si="126"/>
        <v>|KLD|赤|呪文||コモン|《[[安堵の再会]]》|</v>
      </c>
      <c r="B436" t="s">
        <v>3211</v>
      </c>
      <c r="C436" t="str">
        <f t="shared" si="127"/>
        <v>KLD</v>
      </c>
      <c r="D436">
        <f>IF(AA436="","",VLOOKUP(C436,tnpl!$Z$1:$AA$11,2,TRUE))</f>
        <v>6</v>
      </c>
      <c r="E436" t="s">
        <v>3211</v>
      </c>
      <c r="F436" t="str">
        <f t="shared" si="128"/>
        <v>赤</v>
      </c>
      <c r="G436">
        <f>IF(AB436="","",VLOOKUP(F436,tnpl!$X$1:$Y$16,2,TRUE))</f>
        <v>4</v>
      </c>
      <c r="H436" t="s">
        <v>3211</v>
      </c>
      <c r="I436" t="str">
        <f t="shared" si="129"/>
        <v>呪文</v>
      </c>
      <c r="J436" t="s">
        <v>3211</v>
      </c>
      <c r="K436">
        <f t="shared" si="130"/>
        <v>0</v>
      </c>
      <c r="L436">
        <f t="shared" si="131"/>
        <v>0</v>
      </c>
      <c r="M436" t="str">
        <f t="shared" si="132"/>
        <v/>
      </c>
      <c r="N436" t="s">
        <v>3267</v>
      </c>
      <c r="O436" t="str">
        <f t="shared" si="133"/>
        <v>コモン</v>
      </c>
      <c r="R436" t="s">
        <v>3267</v>
      </c>
      <c r="S436" t="s">
        <v>4854</v>
      </c>
      <c r="T436" t="str">
        <f t="shared" si="134"/>
        <v>安堵の再会</v>
      </c>
      <c r="W436" t="s">
        <v>4855</v>
      </c>
      <c r="X436" t="s">
        <v>3267</v>
      </c>
      <c r="Y436" s="9"/>
      <c r="Z436" s="3">
        <v>922</v>
      </c>
      <c r="AA436" s="2" t="s">
        <v>4035</v>
      </c>
      <c r="AB436" s="1" t="s">
        <v>1575</v>
      </c>
      <c r="AC436" s="1" t="s">
        <v>1771</v>
      </c>
      <c r="AD436" s="1">
        <v>6</v>
      </c>
      <c r="AE436" s="1" t="s">
        <v>693</v>
      </c>
      <c r="AF436" s="1" t="s">
        <v>692</v>
      </c>
      <c r="AG436" s="1" t="s">
        <v>1475</v>
      </c>
      <c r="AH436" s="1"/>
      <c r="AI436" s="1"/>
      <c r="AJ436" s="1"/>
      <c r="AK436" s="1" t="s">
        <v>4181</v>
      </c>
      <c r="AL436" s="1"/>
      <c r="AM436" s="1"/>
      <c r="AN436" s="1"/>
      <c r="AO436" s="1"/>
      <c r="AP436" s="1"/>
      <c r="AQ436" s="1" t="s">
        <v>4181</v>
      </c>
    </row>
    <row r="437" spans="1:43" x14ac:dyDescent="0.15">
      <c r="A437" t="str">
        <f t="shared" si="126"/>
        <v>|KLD|赤|呪文||アンコモン|《[[猛然たる報復]]》|</v>
      </c>
      <c r="B437" t="s">
        <v>3211</v>
      </c>
      <c r="C437" t="str">
        <f t="shared" si="127"/>
        <v>KLD</v>
      </c>
      <c r="D437">
        <f>IF(AA437="","",VLOOKUP(C437,tnpl!$Z$1:$AA$11,2,TRUE))</f>
        <v>6</v>
      </c>
      <c r="E437" t="s">
        <v>3211</v>
      </c>
      <c r="F437" t="str">
        <f t="shared" si="128"/>
        <v>赤</v>
      </c>
      <c r="G437">
        <f>IF(AB437="","",VLOOKUP(F437,tnpl!$X$1:$Y$16,2,TRUE))</f>
        <v>4</v>
      </c>
      <c r="H437" t="s">
        <v>3211</v>
      </c>
      <c r="I437" t="str">
        <f t="shared" si="129"/>
        <v>呪文</v>
      </c>
      <c r="J437" t="s">
        <v>3211</v>
      </c>
      <c r="K437">
        <f t="shared" si="130"/>
        <v>0</v>
      </c>
      <c r="L437">
        <f t="shared" si="131"/>
        <v>0</v>
      </c>
      <c r="M437" t="str">
        <f t="shared" si="132"/>
        <v/>
      </c>
      <c r="N437" t="s">
        <v>3267</v>
      </c>
      <c r="O437" t="str">
        <f t="shared" si="133"/>
        <v>アンコモン</v>
      </c>
      <c r="R437" t="s">
        <v>3267</v>
      </c>
      <c r="S437" t="s">
        <v>4854</v>
      </c>
      <c r="T437" t="str">
        <f t="shared" si="134"/>
        <v>猛然たる報復</v>
      </c>
      <c r="W437" t="s">
        <v>4855</v>
      </c>
      <c r="X437" t="s">
        <v>3267</v>
      </c>
      <c r="Y437" s="9"/>
      <c r="Z437" s="3">
        <v>930</v>
      </c>
      <c r="AA437" s="2" t="s">
        <v>4035</v>
      </c>
      <c r="AB437" s="1" t="s">
        <v>1575</v>
      </c>
      <c r="AC437" s="1" t="s">
        <v>1473</v>
      </c>
      <c r="AD437" s="1">
        <v>6</v>
      </c>
      <c r="AE437" s="1" t="s">
        <v>671</v>
      </c>
      <c r="AF437" s="1" t="s">
        <v>670</v>
      </c>
      <c r="AG437" s="1" t="s">
        <v>1475</v>
      </c>
      <c r="AH437" s="1"/>
      <c r="AI437" s="1"/>
      <c r="AJ437" s="1"/>
      <c r="AK437" s="1" t="s">
        <v>4191</v>
      </c>
      <c r="AL437" s="1"/>
      <c r="AM437" s="1"/>
      <c r="AN437" s="1"/>
      <c r="AO437" s="1"/>
      <c r="AP437" s="1"/>
      <c r="AQ437" s="1" t="s">
        <v>4191</v>
      </c>
    </row>
    <row r="438" spans="1:43" x14ac:dyDescent="0.15">
      <c r="A438" t="str">
        <f t="shared" si="126"/>
        <v>|KLD|赤|呪文||レア|《[[宿命の決着]]》|</v>
      </c>
      <c r="B438" t="s">
        <v>3211</v>
      </c>
      <c r="C438" t="str">
        <f t="shared" si="127"/>
        <v>KLD</v>
      </c>
      <c r="D438">
        <f>IF(AA438="","",VLOOKUP(C438,tnpl!$Z$1:$AA$11,2,TRUE))</f>
        <v>6</v>
      </c>
      <c r="E438" t="s">
        <v>3211</v>
      </c>
      <c r="F438" t="str">
        <f t="shared" si="128"/>
        <v>赤</v>
      </c>
      <c r="G438">
        <f>IF(AB438="","",VLOOKUP(F438,tnpl!$X$1:$Y$16,2,TRUE))</f>
        <v>4</v>
      </c>
      <c r="H438" t="s">
        <v>3211</v>
      </c>
      <c r="I438" t="str">
        <f t="shared" si="129"/>
        <v>呪文</v>
      </c>
      <c r="J438" t="s">
        <v>3211</v>
      </c>
      <c r="K438">
        <f t="shared" si="130"/>
        <v>0</v>
      </c>
      <c r="L438">
        <f t="shared" si="131"/>
        <v>0</v>
      </c>
      <c r="M438" t="str">
        <f t="shared" si="132"/>
        <v/>
      </c>
      <c r="N438" t="s">
        <v>3267</v>
      </c>
      <c r="O438" t="str">
        <f t="shared" si="133"/>
        <v>レア</v>
      </c>
      <c r="R438" t="s">
        <v>3267</v>
      </c>
      <c r="S438" t="s">
        <v>4854</v>
      </c>
      <c r="T438" t="str">
        <f t="shared" si="134"/>
        <v>宿命の決着</v>
      </c>
      <c r="W438" t="s">
        <v>4855</v>
      </c>
      <c r="X438" t="s">
        <v>3267</v>
      </c>
      <c r="Y438" s="9"/>
      <c r="Z438" s="3">
        <v>937</v>
      </c>
      <c r="AA438" s="2" t="s">
        <v>4035</v>
      </c>
      <c r="AB438" s="1" t="s">
        <v>1575</v>
      </c>
      <c r="AC438" s="1" t="s">
        <v>1463</v>
      </c>
      <c r="AD438" s="1">
        <v>6</v>
      </c>
      <c r="AE438" s="1" t="s">
        <v>657</v>
      </c>
      <c r="AF438" s="1" t="s">
        <v>656</v>
      </c>
      <c r="AG438" s="1" t="s">
        <v>1475</v>
      </c>
      <c r="AH438" s="1"/>
      <c r="AI438" s="1"/>
      <c r="AJ438" s="1"/>
      <c r="AK438" s="1" t="s">
        <v>4201</v>
      </c>
      <c r="AL438" s="1"/>
      <c r="AM438" s="1"/>
      <c r="AN438" s="1"/>
      <c r="AO438" s="1"/>
      <c r="AP438" s="1"/>
      <c r="AQ438" s="1" t="s">
        <v>4201</v>
      </c>
    </row>
    <row r="439" spans="1:43" x14ac:dyDescent="0.15">
      <c r="A439" t="str">
        <f t="shared" si="126"/>
        <v>|KLD|緑|サポート||アンコモン|《[[丈夫な手工品]]》|</v>
      </c>
      <c r="B439" t="s">
        <v>3211</v>
      </c>
      <c r="C439" t="str">
        <f t="shared" si="127"/>
        <v>KLD</v>
      </c>
      <c r="D439">
        <f>IF(AA439="","",VLOOKUP(C439,tnpl!$Z$1:$AA$11,2,TRUE))</f>
        <v>6</v>
      </c>
      <c r="E439" t="s">
        <v>3211</v>
      </c>
      <c r="F439" t="str">
        <f t="shared" si="128"/>
        <v>緑</v>
      </c>
      <c r="G439">
        <f>IF(AB439="","",VLOOKUP(F439,tnpl!$X$1:$Y$16,2,TRUE))</f>
        <v>5</v>
      </c>
      <c r="H439" t="s">
        <v>3211</v>
      </c>
      <c r="I439" t="str">
        <f t="shared" si="129"/>
        <v>サポート</v>
      </c>
      <c r="J439" t="s">
        <v>3211</v>
      </c>
      <c r="K439">
        <f t="shared" si="130"/>
        <v>0</v>
      </c>
      <c r="L439">
        <f t="shared" si="131"/>
        <v>0</v>
      </c>
      <c r="M439" t="str">
        <f t="shared" si="132"/>
        <v/>
      </c>
      <c r="N439" t="s">
        <v>3267</v>
      </c>
      <c r="O439" t="str">
        <f t="shared" si="133"/>
        <v>アンコモン</v>
      </c>
      <c r="R439" t="s">
        <v>3267</v>
      </c>
      <c r="S439" t="s">
        <v>4854</v>
      </c>
      <c r="T439" t="str">
        <f t="shared" si="134"/>
        <v>丈夫な手工品</v>
      </c>
      <c r="W439" t="s">
        <v>4855</v>
      </c>
      <c r="X439" t="s">
        <v>3267</v>
      </c>
      <c r="Y439" s="9"/>
      <c r="Z439" s="3">
        <v>961</v>
      </c>
      <c r="AA439" s="2" t="s">
        <v>4035</v>
      </c>
      <c r="AB439" s="1" t="s">
        <v>1540</v>
      </c>
      <c r="AC439" s="1" t="s">
        <v>1473</v>
      </c>
      <c r="AD439" s="1">
        <v>6</v>
      </c>
      <c r="AE439" s="1" t="s">
        <v>611</v>
      </c>
      <c r="AF439" s="1" t="s">
        <v>610</v>
      </c>
      <c r="AG439" s="1" t="s">
        <v>297</v>
      </c>
      <c r="AH439" s="1"/>
      <c r="AI439" s="1"/>
      <c r="AJ439" s="1"/>
      <c r="AK439" s="1" t="s">
        <v>4229</v>
      </c>
      <c r="AL439" s="1"/>
      <c r="AM439" s="1"/>
      <c r="AN439" s="1">
        <v>3</v>
      </c>
      <c r="AO439" s="1"/>
      <c r="AP439" s="1"/>
      <c r="AQ439" s="1" t="s">
        <v>4229</v>
      </c>
    </row>
    <row r="440" spans="1:43" x14ac:dyDescent="0.15">
      <c r="A440" t="str">
        <f t="shared" si="126"/>
        <v>|KLD|無色|クリーチャー|2/2|コモン|《[[成し遂げた自動機械]]》|</v>
      </c>
      <c r="B440" t="s">
        <v>3211</v>
      </c>
      <c r="C440" t="str">
        <f t="shared" si="127"/>
        <v>KLD</v>
      </c>
      <c r="D440">
        <f>IF(AA440="","",VLOOKUP(C440,tnpl!$Z$1:$AA$11,2,TRUE))</f>
        <v>6</v>
      </c>
      <c r="E440" t="s">
        <v>3211</v>
      </c>
      <c r="F440" t="str">
        <f t="shared" si="128"/>
        <v>無色</v>
      </c>
      <c r="G440">
        <f>IF(AB440="","",VLOOKUP(F440,tnpl!$X$1:$Y$16,2,TRUE))</f>
        <v>16</v>
      </c>
      <c r="H440" t="s">
        <v>3211</v>
      </c>
      <c r="I440" t="str">
        <f t="shared" si="129"/>
        <v>クリーチャー</v>
      </c>
      <c r="J440" t="s">
        <v>3211</v>
      </c>
      <c r="K440">
        <f t="shared" si="130"/>
        <v>2</v>
      </c>
      <c r="L440">
        <f t="shared" si="131"/>
        <v>2</v>
      </c>
      <c r="M440" t="str">
        <f t="shared" si="132"/>
        <v>2/2</v>
      </c>
      <c r="N440" t="s">
        <v>3267</v>
      </c>
      <c r="O440" t="str">
        <f t="shared" si="133"/>
        <v>コモン</v>
      </c>
      <c r="R440" t="s">
        <v>3267</v>
      </c>
      <c r="S440" t="s">
        <v>4854</v>
      </c>
      <c r="T440" t="str">
        <f t="shared" si="134"/>
        <v>成し遂げた自動機械</v>
      </c>
      <c r="W440" t="s">
        <v>4855</v>
      </c>
      <c r="X440" t="s">
        <v>3267</v>
      </c>
      <c r="Y440" s="9"/>
      <c r="Z440" s="3">
        <v>984</v>
      </c>
      <c r="AA440" s="2" t="s">
        <v>4035</v>
      </c>
      <c r="AB440" s="1" t="s">
        <v>301</v>
      </c>
      <c r="AC440" s="1" t="s">
        <v>1771</v>
      </c>
      <c r="AD440" s="1">
        <v>6</v>
      </c>
      <c r="AE440" s="1" t="s">
        <v>557</v>
      </c>
      <c r="AF440" s="1" t="s">
        <v>556</v>
      </c>
      <c r="AG440" s="1" t="s">
        <v>349</v>
      </c>
      <c r="AH440" s="1" t="s">
        <v>362</v>
      </c>
      <c r="AI440" s="1"/>
      <c r="AJ440" s="1"/>
      <c r="AK440" s="1" t="s">
        <v>4041</v>
      </c>
      <c r="AL440" s="1"/>
      <c r="AM440" s="1"/>
      <c r="AN440" s="1"/>
      <c r="AO440" s="1">
        <v>2</v>
      </c>
      <c r="AP440" s="1">
        <v>2</v>
      </c>
      <c r="AQ440" s="1" t="s">
        <v>4041</v>
      </c>
    </row>
    <row r="441" spans="1:43" x14ac:dyDescent="0.15">
      <c r="A441" t="str">
        <f t="shared" si="126"/>
        <v>|KLD|無色|クリーチャー|1/3|コモン|《[[ダッカラの孔雀]]》|</v>
      </c>
      <c r="B441" t="s">
        <v>3211</v>
      </c>
      <c r="C441" t="str">
        <f t="shared" si="127"/>
        <v>KLD</v>
      </c>
      <c r="D441">
        <f>IF(AA441="","",VLOOKUP(C441,tnpl!$Z$1:$AA$11,2,TRUE))</f>
        <v>6</v>
      </c>
      <c r="E441" t="s">
        <v>3211</v>
      </c>
      <c r="F441" t="str">
        <f t="shared" si="128"/>
        <v>無色</v>
      </c>
      <c r="G441">
        <f>IF(AB441="","",VLOOKUP(F441,tnpl!$X$1:$Y$16,2,TRUE))</f>
        <v>16</v>
      </c>
      <c r="H441" t="s">
        <v>3211</v>
      </c>
      <c r="I441" t="str">
        <f t="shared" si="129"/>
        <v>クリーチャー</v>
      </c>
      <c r="J441" t="s">
        <v>3211</v>
      </c>
      <c r="K441">
        <f t="shared" si="130"/>
        <v>1</v>
      </c>
      <c r="L441">
        <f t="shared" si="131"/>
        <v>3</v>
      </c>
      <c r="M441" t="str">
        <f t="shared" si="132"/>
        <v>1/3</v>
      </c>
      <c r="N441" t="s">
        <v>3267</v>
      </c>
      <c r="O441" t="str">
        <f t="shared" si="133"/>
        <v>コモン</v>
      </c>
      <c r="R441" t="s">
        <v>3267</v>
      </c>
      <c r="S441" t="s">
        <v>4854</v>
      </c>
      <c r="T441" t="str">
        <f t="shared" si="134"/>
        <v>ダッカラの孔雀</v>
      </c>
      <c r="W441" t="s">
        <v>4855</v>
      </c>
      <c r="X441" t="s">
        <v>3267</v>
      </c>
      <c r="Y441" s="9"/>
      <c r="Z441" s="3">
        <v>988</v>
      </c>
      <c r="AA441" s="2" t="s">
        <v>4035</v>
      </c>
      <c r="AB441" s="1" t="s">
        <v>301</v>
      </c>
      <c r="AC441" s="1" t="s">
        <v>1771</v>
      </c>
      <c r="AD441" s="1">
        <v>6</v>
      </c>
      <c r="AE441" s="1" t="s">
        <v>551</v>
      </c>
      <c r="AF441" s="1" t="s">
        <v>550</v>
      </c>
      <c r="AG441" s="1" t="s">
        <v>349</v>
      </c>
      <c r="AH441" s="1" t="s">
        <v>2987</v>
      </c>
      <c r="AI441" s="1"/>
      <c r="AJ441" s="1"/>
      <c r="AK441" s="1" t="s">
        <v>4277</v>
      </c>
      <c r="AL441" s="1"/>
      <c r="AM441" s="1"/>
      <c r="AN441" s="1"/>
      <c r="AO441" s="1">
        <v>1</v>
      </c>
      <c r="AP441" s="1">
        <v>3</v>
      </c>
      <c r="AQ441" s="1" t="s">
        <v>4277</v>
      </c>
    </row>
    <row r="442" spans="1:43" x14ac:dyDescent="0.15">
      <c r="A442" t="str">
        <f t="shared" si="126"/>
        <v>|KLD|無色|サポート||アンコモン|《[[霊気拠点]]》|</v>
      </c>
      <c r="B442" t="s">
        <v>3211</v>
      </c>
      <c r="C442" t="str">
        <f t="shared" si="127"/>
        <v>KLD</v>
      </c>
      <c r="D442">
        <f>IF(AA442="","",VLOOKUP(C442,tnpl!$Z$1:$AA$11,2,TRUE))</f>
        <v>6</v>
      </c>
      <c r="E442" t="s">
        <v>3211</v>
      </c>
      <c r="F442" t="str">
        <f t="shared" si="128"/>
        <v>無色</v>
      </c>
      <c r="G442">
        <f>IF(AB442="","",VLOOKUP(F442,tnpl!$X$1:$Y$16,2,TRUE))</f>
        <v>16</v>
      </c>
      <c r="H442" t="s">
        <v>3211</v>
      </c>
      <c r="I442" t="str">
        <f t="shared" si="129"/>
        <v>サポート</v>
      </c>
      <c r="J442" t="s">
        <v>3211</v>
      </c>
      <c r="K442">
        <f t="shared" si="130"/>
        <v>0</v>
      </c>
      <c r="L442">
        <f t="shared" si="131"/>
        <v>0</v>
      </c>
      <c r="M442" t="str">
        <f t="shared" si="132"/>
        <v/>
      </c>
      <c r="N442" t="s">
        <v>3267</v>
      </c>
      <c r="O442" t="str">
        <f t="shared" si="133"/>
        <v>アンコモン</v>
      </c>
      <c r="R442" t="s">
        <v>3267</v>
      </c>
      <c r="S442" t="s">
        <v>4854</v>
      </c>
      <c r="T442" t="str">
        <f t="shared" si="134"/>
        <v>霊気拠点</v>
      </c>
      <c r="W442" t="s">
        <v>4855</v>
      </c>
      <c r="X442" t="s">
        <v>3267</v>
      </c>
      <c r="Y442" s="9"/>
      <c r="Z442" s="3">
        <v>1003</v>
      </c>
      <c r="AA442" s="2" t="s">
        <v>4035</v>
      </c>
      <c r="AB442" s="1" t="s">
        <v>301</v>
      </c>
      <c r="AC442" s="1" t="s">
        <v>1473</v>
      </c>
      <c r="AD442" s="1">
        <v>6</v>
      </c>
      <c r="AE442" s="1" t="s">
        <v>535</v>
      </c>
      <c r="AF442" s="1" t="s">
        <v>534</v>
      </c>
      <c r="AG442" s="1" t="s">
        <v>297</v>
      </c>
      <c r="AH442" s="1"/>
      <c r="AI442" s="1"/>
      <c r="AJ442" s="1"/>
      <c r="AK442" s="1" t="s">
        <v>4299</v>
      </c>
      <c r="AL442" s="1" t="s">
        <v>4300</v>
      </c>
      <c r="AM442" s="1" t="s">
        <v>4238</v>
      </c>
      <c r="AN442" s="1">
        <v>3</v>
      </c>
      <c r="AO442" s="1"/>
      <c r="AP442" s="1"/>
      <c r="AQ442" s="1" t="s">
        <v>4301</v>
      </c>
    </row>
    <row r="443" spans="1:43" x14ac:dyDescent="0.15">
      <c r="A443" t="str">
        <f t="shared" si="126"/>
        <v>|AER|白|クリーチャー|3/3|レア|《[[生真面目な補充兵]]》|</v>
      </c>
      <c r="B443" t="s">
        <v>3211</v>
      </c>
      <c r="C443" t="str">
        <f t="shared" si="127"/>
        <v>AER</v>
      </c>
      <c r="D443">
        <f>IF(AA443="","",VLOOKUP(C443,tnpl!$Z$1:$AA$11,2,TRUE))</f>
        <v>7</v>
      </c>
      <c r="E443" t="s">
        <v>3211</v>
      </c>
      <c r="F443" t="str">
        <f t="shared" si="128"/>
        <v>白</v>
      </c>
      <c r="G443">
        <f>IF(AB443="","",VLOOKUP(F443,tnpl!$X$1:$Y$16,2,TRUE))</f>
        <v>1</v>
      </c>
      <c r="H443" t="s">
        <v>3211</v>
      </c>
      <c r="I443" t="str">
        <f t="shared" si="129"/>
        <v>クリーチャー</v>
      </c>
      <c r="J443" t="s">
        <v>3211</v>
      </c>
      <c r="K443">
        <f t="shared" si="130"/>
        <v>3</v>
      </c>
      <c r="L443">
        <f t="shared" si="131"/>
        <v>3</v>
      </c>
      <c r="M443" t="str">
        <f t="shared" si="132"/>
        <v>3/3</v>
      </c>
      <c r="N443" t="s">
        <v>3267</v>
      </c>
      <c r="O443" t="str">
        <f t="shared" si="133"/>
        <v>レア</v>
      </c>
      <c r="R443" t="s">
        <v>3267</v>
      </c>
      <c r="S443" t="s">
        <v>4854</v>
      </c>
      <c r="T443" t="str">
        <f t="shared" si="134"/>
        <v>生真面目な補充兵</v>
      </c>
      <c r="W443" t="s">
        <v>4855</v>
      </c>
      <c r="X443" t="s">
        <v>3267</v>
      </c>
      <c r="Y443" s="9"/>
      <c r="Z443" s="3">
        <v>1024</v>
      </c>
      <c r="AA443" s="2" t="s">
        <v>4335</v>
      </c>
      <c r="AB443" s="1" t="s">
        <v>1653</v>
      </c>
      <c r="AC443" s="1" t="s">
        <v>1463</v>
      </c>
      <c r="AD443" s="1">
        <v>6</v>
      </c>
      <c r="AE443" s="1" t="s">
        <v>477</v>
      </c>
      <c r="AF443" s="1" t="s">
        <v>476</v>
      </c>
      <c r="AG443" s="1" t="s">
        <v>349</v>
      </c>
      <c r="AH443" s="1" t="s">
        <v>4036</v>
      </c>
      <c r="AI443" s="1" t="s">
        <v>1515</v>
      </c>
      <c r="AJ443" s="1"/>
      <c r="AK443" s="1" t="s">
        <v>4341</v>
      </c>
      <c r="AL443" s="1"/>
      <c r="AM443" s="1"/>
      <c r="AN443" s="1"/>
      <c r="AO443" s="1">
        <v>3</v>
      </c>
      <c r="AP443" s="1">
        <v>3</v>
      </c>
      <c r="AQ443" s="1" t="s">
        <v>4341</v>
      </c>
    </row>
    <row r="444" spans="1:43" x14ac:dyDescent="0.15">
      <c r="A444" t="str">
        <f t="shared" si="126"/>
        <v>|AER|青|サポート||神話レア|《[[機械化製法]]》|</v>
      </c>
      <c r="B444" t="s">
        <v>3211</v>
      </c>
      <c r="C444" t="str">
        <f t="shared" si="127"/>
        <v>AER</v>
      </c>
      <c r="D444">
        <f>IF(AA444="","",VLOOKUP(C444,tnpl!$Z$1:$AA$11,2,TRUE))</f>
        <v>7</v>
      </c>
      <c r="E444" t="s">
        <v>3211</v>
      </c>
      <c r="F444" t="str">
        <f t="shared" si="128"/>
        <v>青</v>
      </c>
      <c r="G444">
        <f>IF(AB444="","",VLOOKUP(F444,tnpl!$X$1:$Y$16,2,TRUE))</f>
        <v>2</v>
      </c>
      <c r="H444" t="s">
        <v>3211</v>
      </c>
      <c r="I444" t="str">
        <f t="shared" si="129"/>
        <v>サポート</v>
      </c>
      <c r="J444" t="s">
        <v>3211</v>
      </c>
      <c r="K444">
        <f t="shared" si="130"/>
        <v>0</v>
      </c>
      <c r="L444">
        <f t="shared" si="131"/>
        <v>0</v>
      </c>
      <c r="M444" t="str">
        <f t="shared" si="132"/>
        <v/>
      </c>
      <c r="N444" t="s">
        <v>3267</v>
      </c>
      <c r="O444" t="str">
        <f t="shared" si="133"/>
        <v>神話レア</v>
      </c>
      <c r="R444" t="s">
        <v>3267</v>
      </c>
      <c r="S444" t="s">
        <v>4854</v>
      </c>
      <c r="T444" t="str">
        <f t="shared" si="134"/>
        <v>機械化製法</v>
      </c>
      <c r="W444" t="s">
        <v>4855</v>
      </c>
      <c r="X444" t="s">
        <v>3267</v>
      </c>
      <c r="Y444" s="9"/>
      <c r="Z444" s="3">
        <v>1037</v>
      </c>
      <c r="AA444" s="2" t="s">
        <v>4335</v>
      </c>
      <c r="AB444" s="1" t="s">
        <v>1631</v>
      </c>
      <c r="AC444" s="1" t="s">
        <v>1453</v>
      </c>
      <c r="AD444" s="1">
        <v>6</v>
      </c>
      <c r="AE444" s="1" t="s">
        <v>451</v>
      </c>
      <c r="AF444" s="1" t="s">
        <v>450</v>
      </c>
      <c r="AG444" s="1" t="s">
        <v>297</v>
      </c>
      <c r="AH444" s="1"/>
      <c r="AI444" s="1"/>
      <c r="AJ444" s="1"/>
      <c r="AK444" s="1" t="s">
        <v>4361</v>
      </c>
      <c r="AL444" s="1"/>
      <c r="AM444" s="1"/>
      <c r="AN444" s="1">
        <v>3</v>
      </c>
      <c r="AO444" s="1"/>
      <c r="AP444" s="1"/>
      <c r="AQ444" s="1" t="s">
        <v>4361</v>
      </c>
    </row>
    <row r="445" spans="1:43" x14ac:dyDescent="0.15">
      <c r="A445" t="str">
        <f t="shared" si="126"/>
        <v>|AER|赤|呪文||レア|《[[カーリ・ゼヴの巧技]]》|</v>
      </c>
      <c r="B445" t="s">
        <v>3211</v>
      </c>
      <c r="C445" t="str">
        <f t="shared" si="127"/>
        <v>AER</v>
      </c>
      <c r="D445">
        <f>IF(AA445="","",VLOOKUP(C445,tnpl!$Z$1:$AA$11,2,TRUE))</f>
        <v>7</v>
      </c>
      <c r="E445" t="s">
        <v>3211</v>
      </c>
      <c r="F445" t="str">
        <f t="shared" si="128"/>
        <v>赤</v>
      </c>
      <c r="G445">
        <f>IF(AB445="","",VLOOKUP(F445,tnpl!$X$1:$Y$16,2,TRUE))</f>
        <v>4</v>
      </c>
      <c r="H445" t="s">
        <v>3211</v>
      </c>
      <c r="I445" t="str">
        <f t="shared" si="129"/>
        <v>呪文</v>
      </c>
      <c r="J445" t="s">
        <v>3211</v>
      </c>
      <c r="K445">
        <f t="shared" si="130"/>
        <v>0</v>
      </c>
      <c r="L445">
        <f t="shared" si="131"/>
        <v>0</v>
      </c>
      <c r="M445" t="str">
        <f t="shared" si="132"/>
        <v/>
      </c>
      <c r="N445" t="s">
        <v>3267</v>
      </c>
      <c r="O445" t="str">
        <f t="shared" si="133"/>
        <v>レア</v>
      </c>
      <c r="R445" t="s">
        <v>3267</v>
      </c>
      <c r="S445" t="s">
        <v>4854</v>
      </c>
      <c r="T445" t="str">
        <f t="shared" si="134"/>
        <v>カーリ・ゼヴの巧技</v>
      </c>
      <c r="W445" t="s">
        <v>4855</v>
      </c>
      <c r="X445" t="s">
        <v>3267</v>
      </c>
      <c r="Y445" s="9"/>
      <c r="Z445" s="3">
        <v>1052</v>
      </c>
      <c r="AA445" s="2" t="s">
        <v>4335</v>
      </c>
      <c r="AB445" s="1" t="s">
        <v>1575</v>
      </c>
      <c r="AC445" s="1" t="s">
        <v>1463</v>
      </c>
      <c r="AD445" s="1">
        <v>6</v>
      </c>
      <c r="AE445" s="1" t="s">
        <v>421</v>
      </c>
      <c r="AF445" s="1" t="s">
        <v>420</v>
      </c>
      <c r="AG445" s="1" t="s">
        <v>1475</v>
      </c>
      <c r="AH445" s="1"/>
      <c r="AI445" s="1"/>
      <c r="AJ445" s="1"/>
      <c r="AK445" s="1" t="s">
        <v>4386</v>
      </c>
      <c r="AL445" s="1"/>
      <c r="AM445" s="1"/>
      <c r="AN445" s="1"/>
      <c r="AO445" s="1"/>
      <c r="AP445" s="1"/>
      <c r="AQ445" s="1" t="s">
        <v>4386</v>
      </c>
    </row>
    <row r="446" spans="1:43" x14ac:dyDescent="0.15">
      <c r="A446" t="str">
        <f t="shared" si="126"/>
        <v>|AER|赤|クリーチャー|2/2|神話レア|《[[稲妻駆け]]》|</v>
      </c>
      <c r="B446" t="s">
        <v>3211</v>
      </c>
      <c r="C446" t="str">
        <f t="shared" si="127"/>
        <v>AER</v>
      </c>
      <c r="D446">
        <f>IF(AA446="","",VLOOKUP(C446,tnpl!$Z$1:$AA$11,2,TRUE))</f>
        <v>7</v>
      </c>
      <c r="E446" t="s">
        <v>3211</v>
      </c>
      <c r="F446" t="str">
        <f t="shared" si="128"/>
        <v>赤</v>
      </c>
      <c r="G446">
        <f>IF(AB446="","",VLOOKUP(F446,tnpl!$X$1:$Y$16,2,TRUE))</f>
        <v>4</v>
      </c>
      <c r="H446" t="s">
        <v>3211</v>
      </c>
      <c r="I446" t="str">
        <f t="shared" si="129"/>
        <v>クリーチャー</v>
      </c>
      <c r="J446" t="s">
        <v>3211</v>
      </c>
      <c r="K446">
        <f t="shared" si="130"/>
        <v>2</v>
      </c>
      <c r="L446">
        <f t="shared" si="131"/>
        <v>2</v>
      </c>
      <c r="M446" t="str">
        <f t="shared" si="132"/>
        <v>2/2</v>
      </c>
      <c r="N446" t="s">
        <v>3267</v>
      </c>
      <c r="O446" t="str">
        <f t="shared" si="133"/>
        <v>神話レア</v>
      </c>
      <c r="R446" t="s">
        <v>3267</v>
      </c>
      <c r="S446" t="s">
        <v>4854</v>
      </c>
      <c r="T446" t="str">
        <f t="shared" si="134"/>
        <v>稲妻駆け</v>
      </c>
      <c r="W446" t="s">
        <v>4855</v>
      </c>
      <c r="X446" t="s">
        <v>3267</v>
      </c>
      <c r="Y446" s="9"/>
      <c r="Z446" s="3">
        <v>1055</v>
      </c>
      <c r="AA446" s="2" t="s">
        <v>4335</v>
      </c>
      <c r="AB446" s="1" t="s">
        <v>1575</v>
      </c>
      <c r="AC446" s="1" t="s">
        <v>1453</v>
      </c>
      <c r="AD446" s="1">
        <v>6</v>
      </c>
      <c r="AE446" s="1" t="s">
        <v>415</v>
      </c>
      <c r="AF446" s="1" t="s">
        <v>414</v>
      </c>
      <c r="AG446" s="1" t="s">
        <v>349</v>
      </c>
      <c r="AH446" s="1" t="s">
        <v>1511</v>
      </c>
      <c r="AI446" s="1" t="s">
        <v>1515</v>
      </c>
      <c r="AJ446" s="1"/>
      <c r="AK446" s="1" t="s">
        <v>4392</v>
      </c>
      <c r="AL446" s="1" t="s">
        <v>4344</v>
      </c>
      <c r="AM446" s="1" t="s">
        <v>4393</v>
      </c>
      <c r="AN446" s="1"/>
      <c r="AO446" s="1">
        <v>2</v>
      </c>
      <c r="AP446" s="1">
        <v>2</v>
      </c>
      <c r="AQ446" s="1" t="s">
        <v>4394</v>
      </c>
    </row>
    <row r="447" spans="1:43" x14ac:dyDescent="0.15">
      <c r="A447" t="str">
        <f t="shared" si="126"/>
        <v>|AER|青赤|クリーチャー|2/2|アンコモン|《[[異端の飛行機械職人]]》|</v>
      </c>
      <c r="B447" t="s">
        <v>3211</v>
      </c>
      <c r="C447" t="str">
        <f t="shared" si="127"/>
        <v>AER</v>
      </c>
      <c r="D447">
        <f>IF(AA447="","",VLOOKUP(C447,tnpl!$Z$1:$AA$11,2,TRUE))</f>
        <v>7</v>
      </c>
      <c r="E447" t="s">
        <v>3211</v>
      </c>
      <c r="F447" t="str">
        <f t="shared" si="128"/>
        <v>青赤</v>
      </c>
      <c r="G447">
        <f>IF(AB447="","",VLOOKUP(F447,tnpl!$X$1:$Y$16,2,TRUE))</f>
        <v>12</v>
      </c>
      <c r="H447" t="s">
        <v>3211</v>
      </c>
      <c r="I447" t="str">
        <f t="shared" si="129"/>
        <v>クリーチャー</v>
      </c>
      <c r="J447" t="s">
        <v>3211</v>
      </c>
      <c r="K447">
        <f t="shared" si="130"/>
        <v>2</v>
      </c>
      <c r="L447">
        <f t="shared" si="131"/>
        <v>2</v>
      </c>
      <c r="M447" t="str">
        <f t="shared" si="132"/>
        <v>2/2</v>
      </c>
      <c r="N447" t="s">
        <v>3267</v>
      </c>
      <c r="O447" t="str">
        <f t="shared" si="133"/>
        <v>アンコモン</v>
      </c>
      <c r="R447" t="s">
        <v>3267</v>
      </c>
      <c r="S447" t="s">
        <v>4854</v>
      </c>
      <c r="T447" t="str">
        <f t="shared" si="134"/>
        <v>異端の飛行機械職人</v>
      </c>
      <c r="W447" t="s">
        <v>4855</v>
      </c>
      <c r="X447" t="s">
        <v>3267</v>
      </c>
      <c r="Y447" s="9"/>
      <c r="Z447" s="3">
        <v>1064</v>
      </c>
      <c r="AA447" s="2" t="s">
        <v>4335</v>
      </c>
      <c r="AB447" s="1" t="s">
        <v>1489</v>
      </c>
      <c r="AC447" s="1" t="s">
        <v>1473</v>
      </c>
      <c r="AD447" s="1">
        <v>6</v>
      </c>
      <c r="AE447" s="1" t="s">
        <v>397</v>
      </c>
      <c r="AF447" s="1" t="s">
        <v>396</v>
      </c>
      <c r="AG447" s="1" t="s">
        <v>349</v>
      </c>
      <c r="AH447" s="1" t="s">
        <v>1511</v>
      </c>
      <c r="AI447" s="1" t="s">
        <v>1667</v>
      </c>
      <c r="AJ447" s="1"/>
      <c r="AK447" s="1" t="s">
        <v>4098</v>
      </c>
      <c r="AL447" s="1"/>
      <c r="AM447" s="1"/>
      <c r="AN447" s="1"/>
      <c r="AO447" s="1">
        <v>2</v>
      </c>
      <c r="AP447" s="1">
        <v>2</v>
      </c>
      <c r="AQ447" s="1" t="s">
        <v>4098</v>
      </c>
    </row>
    <row r="448" spans="1:43" x14ac:dyDescent="0.15">
      <c r="A448" t="str">
        <f t="shared" si="126"/>
        <v>|AER|無色|サポート||神話レア|《[[ゴンティの霊気心臓]]》|</v>
      </c>
      <c r="B448" t="s">
        <v>3211</v>
      </c>
      <c r="C448" t="str">
        <f t="shared" si="127"/>
        <v>AER</v>
      </c>
      <c r="D448">
        <f>IF(AA448="","",VLOOKUP(C448,tnpl!$Z$1:$AA$11,2,TRUE))</f>
        <v>7</v>
      </c>
      <c r="E448" t="s">
        <v>3211</v>
      </c>
      <c r="F448" t="str">
        <f t="shared" si="128"/>
        <v>無色</v>
      </c>
      <c r="G448">
        <f>IF(AB448="","",VLOOKUP(F448,tnpl!$X$1:$Y$16,2,TRUE))</f>
        <v>16</v>
      </c>
      <c r="H448" t="s">
        <v>3211</v>
      </c>
      <c r="I448" t="str">
        <f t="shared" si="129"/>
        <v>サポート</v>
      </c>
      <c r="J448" t="s">
        <v>3211</v>
      </c>
      <c r="K448">
        <f t="shared" si="130"/>
        <v>0</v>
      </c>
      <c r="L448">
        <f t="shared" si="131"/>
        <v>0</v>
      </c>
      <c r="M448" t="str">
        <f t="shared" si="132"/>
        <v/>
      </c>
      <c r="N448" t="s">
        <v>3267</v>
      </c>
      <c r="O448" t="str">
        <f t="shared" si="133"/>
        <v>神話レア</v>
      </c>
      <c r="R448" t="s">
        <v>3267</v>
      </c>
      <c r="S448" t="s">
        <v>4854</v>
      </c>
      <c r="T448" t="str">
        <f t="shared" si="134"/>
        <v>ゴンティの霊気心臓</v>
      </c>
      <c r="W448" t="s">
        <v>4855</v>
      </c>
      <c r="X448" t="s">
        <v>3267</v>
      </c>
      <c r="Y448" s="9"/>
      <c r="Z448" s="3">
        <v>1076</v>
      </c>
      <c r="AA448" s="2" t="s">
        <v>4335</v>
      </c>
      <c r="AB448" s="1" t="s">
        <v>301</v>
      </c>
      <c r="AC448" s="1" t="s">
        <v>1453</v>
      </c>
      <c r="AD448" s="1">
        <v>6</v>
      </c>
      <c r="AE448" s="1" t="s">
        <v>373</v>
      </c>
      <c r="AF448" s="1" t="s">
        <v>372</v>
      </c>
      <c r="AG448" s="1" t="s">
        <v>297</v>
      </c>
      <c r="AH448" s="1"/>
      <c r="AI448" s="1"/>
      <c r="AJ448" s="1"/>
      <c r="AK448" s="1" t="s">
        <v>4427</v>
      </c>
      <c r="AL448" s="1" t="s">
        <v>4428</v>
      </c>
      <c r="AM448" s="1"/>
      <c r="AN448" s="1">
        <v>3</v>
      </c>
      <c r="AO448" s="1"/>
      <c r="AP448" s="1"/>
      <c r="AQ448" s="1" t="s">
        <v>4429</v>
      </c>
    </row>
    <row r="449" spans="1:43" x14ac:dyDescent="0.15">
      <c r="A449" t="str">
        <f t="shared" si="126"/>
        <v>|KLDP|無色|サポート||レア|《[[ギラプールの宇宙儀]]》|</v>
      </c>
      <c r="B449" t="s">
        <v>3211</v>
      </c>
      <c r="C449" t="str">
        <f t="shared" si="127"/>
        <v>KLDP</v>
      </c>
      <c r="D449">
        <f>IF(AA449="","",VLOOKUP(C449,tnpl!$Z$1:$AA$11,2,TRUE))</f>
        <v>8</v>
      </c>
      <c r="E449" t="s">
        <v>3211</v>
      </c>
      <c r="F449" t="str">
        <f t="shared" si="128"/>
        <v>無色</v>
      </c>
      <c r="G449">
        <f>IF(AB449="","",VLOOKUP(F449,tnpl!$X$1:$Y$16,2,TRUE))</f>
        <v>16</v>
      </c>
      <c r="H449" t="s">
        <v>3211</v>
      </c>
      <c r="I449" t="str">
        <f t="shared" si="129"/>
        <v>サポート</v>
      </c>
      <c r="J449" t="s">
        <v>3211</v>
      </c>
      <c r="K449">
        <f t="shared" si="130"/>
        <v>0</v>
      </c>
      <c r="L449">
        <f t="shared" si="131"/>
        <v>0</v>
      </c>
      <c r="M449" t="str">
        <f t="shared" si="132"/>
        <v/>
      </c>
      <c r="N449" t="s">
        <v>3267</v>
      </c>
      <c r="O449" t="str">
        <f t="shared" si="133"/>
        <v>レア</v>
      </c>
      <c r="R449" t="s">
        <v>3267</v>
      </c>
      <c r="S449" t="s">
        <v>4854</v>
      </c>
      <c r="T449" t="str">
        <f t="shared" si="134"/>
        <v>ギラプールの宇宙儀</v>
      </c>
      <c r="W449" t="s">
        <v>4855</v>
      </c>
      <c r="X449" t="s">
        <v>3267</v>
      </c>
      <c r="Y449" s="9"/>
      <c r="Z449" s="3">
        <v>1081</v>
      </c>
      <c r="AA449" s="2" t="s">
        <v>4431</v>
      </c>
      <c r="AB449" s="1" t="s">
        <v>301</v>
      </c>
      <c r="AC449" s="1" t="s">
        <v>1463</v>
      </c>
      <c r="AD449" s="1">
        <v>6</v>
      </c>
      <c r="AE449" s="1" t="s">
        <v>4440</v>
      </c>
      <c r="AF449" s="1" t="s">
        <v>4441</v>
      </c>
      <c r="AG449" s="1" t="s">
        <v>297</v>
      </c>
      <c r="AH449" s="1"/>
      <c r="AI449" s="1"/>
      <c r="AJ449" s="1"/>
      <c r="AK449" s="1" t="s">
        <v>4442</v>
      </c>
      <c r="AL449" s="1"/>
      <c r="AM449" s="1"/>
      <c r="AN449" s="1">
        <v>3</v>
      </c>
      <c r="AO449" s="1"/>
      <c r="AP449" s="1"/>
      <c r="AQ449" s="1" t="s">
        <v>4442</v>
      </c>
    </row>
    <row r="450" spans="1:43" x14ac:dyDescent="0.15">
      <c r="A450" t="str">
        <f t="shared" si="126"/>
        <v>|KLDM|無色|サポート||Masterpiece|《[[魔力の篭手]]》|</v>
      </c>
      <c r="B450" t="s">
        <v>3211</v>
      </c>
      <c r="C450" t="str">
        <f t="shared" si="127"/>
        <v>KLDM</v>
      </c>
      <c r="D450">
        <f>IF(AA450="","",VLOOKUP(C450,tnpl!$Z$1:$AA$11,2,TRUE))</f>
        <v>9</v>
      </c>
      <c r="E450" t="s">
        <v>3211</v>
      </c>
      <c r="F450" t="str">
        <f t="shared" si="128"/>
        <v>無色</v>
      </c>
      <c r="G450">
        <f>IF(AB450="","",VLOOKUP(F450,tnpl!$X$1:$Y$16,2,TRUE))</f>
        <v>16</v>
      </c>
      <c r="H450" t="s">
        <v>3211</v>
      </c>
      <c r="I450" t="str">
        <f t="shared" si="129"/>
        <v>サポート</v>
      </c>
      <c r="J450" t="s">
        <v>3211</v>
      </c>
      <c r="K450">
        <f t="shared" si="130"/>
        <v>0</v>
      </c>
      <c r="L450">
        <f t="shared" si="131"/>
        <v>0</v>
      </c>
      <c r="M450" t="str">
        <f t="shared" si="132"/>
        <v/>
      </c>
      <c r="N450" t="s">
        <v>3267</v>
      </c>
      <c r="O450" t="str">
        <f t="shared" si="133"/>
        <v>Masterpiece</v>
      </c>
      <c r="R450" t="s">
        <v>3267</v>
      </c>
      <c r="S450" t="s">
        <v>4854</v>
      </c>
      <c r="T450" t="str">
        <f t="shared" si="134"/>
        <v>魔力の篭手</v>
      </c>
      <c r="W450" t="s">
        <v>4855</v>
      </c>
      <c r="X450" t="s">
        <v>3267</v>
      </c>
      <c r="Y450" s="9"/>
      <c r="Z450" s="3">
        <v>1091</v>
      </c>
      <c r="AA450" s="2" t="s">
        <v>4443</v>
      </c>
      <c r="AB450" s="1" t="s">
        <v>301</v>
      </c>
      <c r="AC450" s="1" t="s">
        <v>3203</v>
      </c>
      <c r="AD450" s="1">
        <v>6</v>
      </c>
      <c r="AE450" s="1" t="s">
        <v>332</v>
      </c>
      <c r="AF450" s="1" t="s">
        <v>331</v>
      </c>
      <c r="AG450" s="1" t="s">
        <v>297</v>
      </c>
      <c r="AH450" s="1"/>
      <c r="AI450" s="1"/>
      <c r="AJ450" s="1"/>
      <c r="AK450" s="1" t="s">
        <v>330</v>
      </c>
      <c r="AL450" s="1" t="s">
        <v>329</v>
      </c>
      <c r="AM450" s="1"/>
      <c r="AN450" s="1">
        <v>2</v>
      </c>
      <c r="AO450" s="1"/>
      <c r="AP450" s="1"/>
      <c r="AQ450" s="1" t="s">
        <v>328</v>
      </c>
    </row>
    <row r="451" spans="1:43" x14ac:dyDescent="0.15">
      <c r="Z451" s="9"/>
      <c r="AA451" s="9"/>
      <c r="AB451" s="9"/>
      <c r="AC451" s="9"/>
      <c r="AD451" s="9"/>
      <c r="AE451" s="9"/>
      <c r="AF451" s="9"/>
      <c r="AG451" s="9"/>
      <c r="AH451" s="9"/>
      <c r="AI451" s="9"/>
      <c r="AJ451" s="9"/>
      <c r="AK451" s="9"/>
      <c r="AL451" s="9"/>
      <c r="AM451" s="9"/>
      <c r="AN451" s="9"/>
      <c r="AO451" s="9"/>
      <c r="AP451" s="9"/>
      <c r="AQ451" s="9"/>
    </row>
    <row r="452" spans="1:43" x14ac:dyDescent="0.15">
      <c r="A452" t="str">
        <f t="shared" ref="A452" si="135">B452&amp;C452&amp;E452&amp;F452&amp;H452&amp;I452&amp;J452&amp;M452&amp;N452&amp;O452&amp;P452&amp;Q452&amp;R452&amp;S452&amp;T452&amp;U452&amp;V452&amp;W452&amp;X452&amp;Y452</f>
        <v>**アモンケットブロック</v>
      </c>
      <c r="B452" t="s">
        <v>4865</v>
      </c>
      <c r="Y452" s="11"/>
    </row>
    <row r="453" spans="1:43" x14ac:dyDescent="0.15">
      <c r="A453" t="str">
        <f>B453&amp;C453&amp;E453&amp;F453&amp;H453&amp;I453&amp;J453&amp;M453&amp;N453&amp;O453&amp;P453&amp;Q453&amp;R453&amp;S453&amp;T453&amp;U453&amp;V453&amp;W453&amp;X453&amp;Y453</f>
        <v>|LEFT:50|LEFT:50|LEFT:120|LEFT:50|LEFT:120|LEFT:450|c</v>
      </c>
      <c r="B453" t="s">
        <v>3211</v>
      </c>
      <c r="C453" t="s">
        <v>3204</v>
      </c>
      <c r="E453" t="s">
        <v>3211</v>
      </c>
      <c r="F453" t="s">
        <v>3204</v>
      </c>
      <c r="H453" t="s">
        <v>3211</v>
      </c>
      <c r="I453" t="s">
        <v>5157</v>
      </c>
      <c r="J453" t="s">
        <v>3211</v>
      </c>
      <c r="M453" t="s">
        <v>3204</v>
      </c>
      <c r="N453" t="s">
        <v>3267</v>
      </c>
      <c r="O453" t="s">
        <v>5157</v>
      </c>
      <c r="R453" t="s">
        <v>3267</v>
      </c>
      <c r="T453" t="s">
        <v>5189</v>
      </c>
      <c r="X453" t="s">
        <v>3267</v>
      </c>
      <c r="Y453" t="s">
        <v>3206</v>
      </c>
    </row>
    <row r="454" spans="1:43" x14ac:dyDescent="0.15">
      <c r="A454" t="str">
        <f>B454&amp;C454&amp;E454&amp;F454&amp;H454&amp;I454&amp;J454&amp;M454&amp;N454&amp;O454&amp;P454&amp;Q454&amp;R454&amp;S454&amp;T454&amp;U454&amp;V454&amp;W454&amp;X454&amp;Y454</f>
        <v>|セット|色|カード種|P/T|レアリティ|カード名|</v>
      </c>
      <c r="B454" t="s">
        <v>3211</v>
      </c>
      <c r="C454" t="s">
        <v>3212</v>
      </c>
      <c r="E454" t="s">
        <v>3211</v>
      </c>
      <c r="F454" t="s">
        <v>3181</v>
      </c>
      <c r="H454" t="s">
        <v>3211</v>
      </c>
      <c r="I454" t="s">
        <v>4902</v>
      </c>
      <c r="J454" t="s">
        <v>3211</v>
      </c>
      <c r="K454" t="s">
        <v>3168</v>
      </c>
      <c r="L454" t="s">
        <v>3167</v>
      </c>
      <c r="M454" t="str">
        <f>K454&amp;"/"&amp;L454</f>
        <v>P/T</v>
      </c>
      <c r="N454" t="s">
        <v>3267</v>
      </c>
      <c r="O454" t="s">
        <v>5187</v>
      </c>
      <c r="R454" t="s">
        <v>3267</v>
      </c>
      <c r="T454" t="s">
        <v>3208</v>
      </c>
      <c r="X454" t="s">
        <v>3267</v>
      </c>
      <c r="Z454" s="18"/>
      <c r="AA454" s="18"/>
      <c r="AB454" s="18"/>
      <c r="AC454" s="18"/>
      <c r="AD454" s="18"/>
      <c r="AE454" s="18"/>
      <c r="AF454" s="18"/>
      <c r="AG454" s="18"/>
      <c r="AH454" s="18"/>
      <c r="AI454" s="18"/>
      <c r="AJ454" s="18"/>
      <c r="AK454" s="18"/>
      <c r="AL454" s="18"/>
      <c r="AM454" s="18"/>
      <c r="AN454" s="18"/>
      <c r="AO454" s="18"/>
      <c r="AP454" s="18"/>
      <c r="AQ454" s="18"/>
    </row>
    <row r="455" spans="1:43" x14ac:dyDescent="0.15">
      <c r="A455" t="str">
        <f t="shared" si="126"/>
        <v>|AKH|白|クリーチャー|2/4|コモン|《[[仕える者たち]]》|</v>
      </c>
      <c r="B455" t="s">
        <v>3211</v>
      </c>
      <c r="C455" t="str">
        <f t="shared" si="127"/>
        <v>AKH</v>
      </c>
      <c r="D455">
        <f>IF(AA455="","",VLOOKUP(C455,tnpl!$Z$1:$AA$11,2,TRUE))</f>
        <v>10</v>
      </c>
      <c r="E455" t="s">
        <v>3211</v>
      </c>
      <c r="F455" t="str">
        <f t="shared" si="128"/>
        <v>白</v>
      </c>
      <c r="G455">
        <f>IF(AB455="","",VLOOKUP(F455,tnpl!$X$1:$Y$16,2,TRUE))</f>
        <v>1</v>
      </c>
      <c r="H455" t="s">
        <v>3211</v>
      </c>
      <c r="I455" t="str">
        <f t="shared" si="129"/>
        <v>クリーチャー</v>
      </c>
      <c r="J455" t="s">
        <v>3211</v>
      </c>
      <c r="K455">
        <f t="shared" si="130"/>
        <v>2</v>
      </c>
      <c r="L455">
        <f t="shared" si="131"/>
        <v>4</v>
      </c>
      <c r="M455" t="str">
        <f t="shared" si="132"/>
        <v>2/4</v>
      </c>
      <c r="N455" t="s">
        <v>3267</v>
      </c>
      <c r="O455" t="str">
        <f t="shared" si="133"/>
        <v>コモン</v>
      </c>
      <c r="R455" t="s">
        <v>3267</v>
      </c>
      <c r="S455" t="s">
        <v>4854</v>
      </c>
      <c r="T455" t="str">
        <f t="shared" si="134"/>
        <v>仕える者たち</v>
      </c>
      <c r="W455" t="s">
        <v>4855</v>
      </c>
      <c r="X455" t="s">
        <v>3267</v>
      </c>
      <c r="Y455" s="9"/>
      <c r="Z455" s="3">
        <v>1108</v>
      </c>
      <c r="AA455" s="2" t="s">
        <v>4450</v>
      </c>
      <c r="AB455" s="1" t="s">
        <v>1653</v>
      </c>
      <c r="AC455" s="1" t="s">
        <v>1771</v>
      </c>
      <c r="AD455" s="1">
        <v>6</v>
      </c>
      <c r="AE455" s="1" t="s">
        <v>283</v>
      </c>
      <c r="AF455" s="1" t="s">
        <v>282</v>
      </c>
      <c r="AG455" s="1" t="s">
        <v>349</v>
      </c>
      <c r="AH455" s="1" t="s">
        <v>1506</v>
      </c>
      <c r="AI455" s="1"/>
      <c r="AJ455" s="1"/>
      <c r="AK455" s="1"/>
      <c r="AL455" s="1"/>
      <c r="AM455" s="1"/>
      <c r="AN455" s="1"/>
      <c r="AO455" s="1">
        <v>2</v>
      </c>
      <c r="AP455" s="1">
        <v>4</v>
      </c>
      <c r="AQ455" s="1"/>
    </row>
    <row r="456" spans="1:43" x14ac:dyDescent="0.15">
      <c r="A456" t="str">
        <f t="shared" si="126"/>
        <v>|AKH|白|呪文||アンコモン|《[[新たな信仰]]》|</v>
      </c>
      <c r="B456" t="s">
        <v>3211</v>
      </c>
      <c r="C456" t="str">
        <f t="shared" si="127"/>
        <v>AKH</v>
      </c>
      <c r="D456">
        <f>IF(AA456="","",VLOOKUP(C456,tnpl!$Z$1:$AA$11,2,TRUE))</f>
        <v>10</v>
      </c>
      <c r="E456" t="s">
        <v>3211</v>
      </c>
      <c r="F456" t="str">
        <f t="shared" si="128"/>
        <v>白</v>
      </c>
      <c r="G456">
        <f>IF(AB456="","",VLOOKUP(F456,tnpl!$X$1:$Y$16,2,TRUE))</f>
        <v>1</v>
      </c>
      <c r="H456" t="s">
        <v>3211</v>
      </c>
      <c r="I456" t="str">
        <f t="shared" si="129"/>
        <v>呪文</v>
      </c>
      <c r="J456" t="s">
        <v>3211</v>
      </c>
      <c r="K456">
        <f t="shared" si="130"/>
        <v>0</v>
      </c>
      <c r="L456">
        <f t="shared" si="131"/>
        <v>0</v>
      </c>
      <c r="M456" t="str">
        <f t="shared" si="132"/>
        <v/>
      </c>
      <c r="N456" t="s">
        <v>3267</v>
      </c>
      <c r="O456" t="str">
        <f t="shared" si="133"/>
        <v>アンコモン</v>
      </c>
      <c r="R456" t="s">
        <v>3267</v>
      </c>
      <c r="S456" t="s">
        <v>4854</v>
      </c>
      <c r="T456" t="str">
        <f t="shared" si="134"/>
        <v>新たな信仰</v>
      </c>
      <c r="W456" t="s">
        <v>4855</v>
      </c>
      <c r="X456" t="s">
        <v>3267</v>
      </c>
      <c r="Y456" s="9"/>
      <c r="Z456" s="3">
        <v>1118</v>
      </c>
      <c r="AA456" s="2" t="s">
        <v>4450</v>
      </c>
      <c r="AB456" s="1" t="s">
        <v>1653</v>
      </c>
      <c r="AC456" s="1" t="s">
        <v>1473</v>
      </c>
      <c r="AD456" s="1">
        <v>6</v>
      </c>
      <c r="AE456" s="1" t="s">
        <v>265</v>
      </c>
      <c r="AF456" s="1" t="s">
        <v>264</v>
      </c>
      <c r="AG456" s="1" t="s">
        <v>1475</v>
      </c>
      <c r="AH456" s="1"/>
      <c r="AI456" s="1"/>
      <c r="AJ456" s="1"/>
      <c r="AK456" s="1" t="s">
        <v>4480</v>
      </c>
      <c r="AL456" s="1" t="s">
        <v>4463</v>
      </c>
      <c r="AM456" s="1" t="s">
        <v>4481</v>
      </c>
      <c r="AN456" s="1"/>
      <c r="AO456" s="1"/>
      <c r="AP456" s="1"/>
      <c r="AQ456" s="1" t="s">
        <v>4482</v>
      </c>
    </row>
    <row r="457" spans="1:43" x14ac:dyDescent="0.15">
      <c r="A457" t="str">
        <f t="shared" si="126"/>
        <v>|AKH|青|クリーチャー|2/3|コモン|《[[ヘクマの歩哨]]》|</v>
      </c>
      <c r="B457" t="s">
        <v>3211</v>
      </c>
      <c r="C457" t="str">
        <f t="shared" si="127"/>
        <v>AKH</v>
      </c>
      <c r="D457">
        <f>IF(AA457="","",VLOOKUP(C457,tnpl!$Z$1:$AA$11,2,TRUE))</f>
        <v>10</v>
      </c>
      <c r="E457" t="s">
        <v>3211</v>
      </c>
      <c r="F457" t="str">
        <f t="shared" si="128"/>
        <v>青</v>
      </c>
      <c r="G457">
        <f>IF(AB457="","",VLOOKUP(F457,tnpl!$X$1:$Y$16,2,TRUE))</f>
        <v>2</v>
      </c>
      <c r="H457" t="s">
        <v>3211</v>
      </c>
      <c r="I457" t="str">
        <f t="shared" si="129"/>
        <v>クリーチャー</v>
      </c>
      <c r="J457" t="s">
        <v>3211</v>
      </c>
      <c r="K457">
        <f t="shared" si="130"/>
        <v>2</v>
      </c>
      <c r="L457">
        <f t="shared" si="131"/>
        <v>3</v>
      </c>
      <c r="M457" t="str">
        <f t="shared" si="132"/>
        <v>2/3</v>
      </c>
      <c r="N457" t="s">
        <v>3267</v>
      </c>
      <c r="O457" t="str">
        <f t="shared" si="133"/>
        <v>コモン</v>
      </c>
      <c r="R457" t="s">
        <v>3267</v>
      </c>
      <c r="S457" t="s">
        <v>4854</v>
      </c>
      <c r="T457" t="str">
        <f t="shared" si="134"/>
        <v>ヘクマの歩哨</v>
      </c>
      <c r="W457" t="s">
        <v>4855</v>
      </c>
      <c r="X457" t="s">
        <v>3267</v>
      </c>
      <c r="Y457" s="9"/>
      <c r="Z457" s="3">
        <v>1129</v>
      </c>
      <c r="AA457" s="2" t="s">
        <v>4450</v>
      </c>
      <c r="AB457" s="1" t="s">
        <v>1631</v>
      </c>
      <c r="AC457" s="1" t="s">
        <v>1771</v>
      </c>
      <c r="AD457" s="1">
        <v>6</v>
      </c>
      <c r="AE457" s="1" t="s">
        <v>243</v>
      </c>
      <c r="AF457" s="1" t="s">
        <v>242</v>
      </c>
      <c r="AG457" s="1" t="s">
        <v>349</v>
      </c>
      <c r="AH457" s="1" t="s">
        <v>1511</v>
      </c>
      <c r="AI457" s="1" t="s">
        <v>1492</v>
      </c>
      <c r="AJ457" s="1"/>
      <c r="AK457" s="1" t="s">
        <v>4507</v>
      </c>
      <c r="AL457" s="1"/>
      <c r="AM457" s="1"/>
      <c r="AN457" s="1"/>
      <c r="AO457" s="1">
        <v>2</v>
      </c>
      <c r="AP457" s="1">
        <v>3</v>
      </c>
      <c r="AQ457" s="1" t="s">
        <v>4507</v>
      </c>
    </row>
    <row r="458" spans="1:43" x14ac:dyDescent="0.15">
      <c r="A458" t="str">
        <f t="shared" si="126"/>
        <v>|AKH|青|呪文||コモン|《[[取り消し]]》|</v>
      </c>
      <c r="B458" t="s">
        <v>3211</v>
      </c>
      <c r="C458" t="str">
        <f t="shared" si="127"/>
        <v>AKH</v>
      </c>
      <c r="D458">
        <f>IF(AA458="","",VLOOKUP(C458,tnpl!$Z$1:$AA$11,2,TRUE))</f>
        <v>10</v>
      </c>
      <c r="E458" t="s">
        <v>3211</v>
      </c>
      <c r="F458" t="str">
        <f t="shared" si="128"/>
        <v>青</v>
      </c>
      <c r="G458">
        <f>IF(AB458="","",VLOOKUP(F458,tnpl!$X$1:$Y$16,2,TRUE))</f>
        <v>2</v>
      </c>
      <c r="H458" t="s">
        <v>3211</v>
      </c>
      <c r="I458" t="str">
        <f t="shared" si="129"/>
        <v>呪文</v>
      </c>
      <c r="J458" t="s">
        <v>3211</v>
      </c>
      <c r="K458">
        <f t="shared" si="130"/>
        <v>0</v>
      </c>
      <c r="L458">
        <f t="shared" si="131"/>
        <v>0</v>
      </c>
      <c r="M458" t="str">
        <f t="shared" si="132"/>
        <v/>
      </c>
      <c r="N458" t="s">
        <v>3267</v>
      </c>
      <c r="O458" t="str">
        <f t="shared" si="133"/>
        <v>コモン</v>
      </c>
      <c r="R458" t="s">
        <v>3267</v>
      </c>
      <c r="S458" t="s">
        <v>4854</v>
      </c>
      <c r="T458" t="str">
        <f t="shared" si="134"/>
        <v>取り消し</v>
      </c>
      <c r="W458" t="s">
        <v>4855</v>
      </c>
      <c r="X458" t="s">
        <v>3267</v>
      </c>
      <c r="Y458" s="9"/>
      <c r="Z458" s="3">
        <v>1133</v>
      </c>
      <c r="AA458" s="2" t="s">
        <v>4450</v>
      </c>
      <c r="AB458" s="1" t="s">
        <v>1631</v>
      </c>
      <c r="AC458" s="1" t="s">
        <v>1771</v>
      </c>
      <c r="AD458" s="1">
        <v>6</v>
      </c>
      <c r="AE458" s="1" t="s">
        <v>235</v>
      </c>
      <c r="AF458" s="1" t="s">
        <v>234</v>
      </c>
      <c r="AG458" s="1" t="s">
        <v>1475</v>
      </c>
      <c r="AH458" s="1"/>
      <c r="AI458" s="1"/>
      <c r="AJ458" s="1"/>
      <c r="AK458" s="1" t="s">
        <v>4512</v>
      </c>
      <c r="AL458" s="1"/>
      <c r="AM458" s="1"/>
      <c r="AN458" s="1"/>
      <c r="AO458" s="1"/>
      <c r="AP458" s="1"/>
      <c r="AQ458" s="1" t="s">
        <v>4512</v>
      </c>
    </row>
    <row r="459" spans="1:43" x14ac:dyDescent="0.15">
      <c r="A459" t="str">
        <f t="shared" si="126"/>
        <v>|AKH|青|呪文||コモン|《[[本質の散乱]]》|</v>
      </c>
      <c r="B459" t="s">
        <v>3211</v>
      </c>
      <c r="C459" t="str">
        <f t="shared" si="127"/>
        <v>AKH</v>
      </c>
      <c r="D459">
        <f>IF(AA459="","",VLOOKUP(C459,tnpl!$Z$1:$AA$11,2,TRUE))</f>
        <v>10</v>
      </c>
      <c r="E459" t="s">
        <v>3211</v>
      </c>
      <c r="F459" t="str">
        <f t="shared" si="128"/>
        <v>青</v>
      </c>
      <c r="G459">
        <f>IF(AB459="","",VLOOKUP(F459,tnpl!$X$1:$Y$16,2,TRUE))</f>
        <v>2</v>
      </c>
      <c r="H459" t="s">
        <v>3211</v>
      </c>
      <c r="I459" t="str">
        <f t="shared" si="129"/>
        <v>呪文</v>
      </c>
      <c r="J459" t="s">
        <v>3211</v>
      </c>
      <c r="K459">
        <f t="shared" si="130"/>
        <v>0</v>
      </c>
      <c r="L459">
        <f t="shared" si="131"/>
        <v>0</v>
      </c>
      <c r="M459" t="str">
        <f t="shared" si="132"/>
        <v/>
      </c>
      <c r="N459" t="s">
        <v>3267</v>
      </c>
      <c r="O459" t="str">
        <f t="shared" si="133"/>
        <v>コモン</v>
      </c>
      <c r="R459" t="s">
        <v>3267</v>
      </c>
      <c r="S459" t="s">
        <v>4854</v>
      </c>
      <c r="T459" t="str">
        <f t="shared" si="134"/>
        <v>本質の散乱</v>
      </c>
      <c r="W459" t="s">
        <v>4855</v>
      </c>
      <c r="X459" t="s">
        <v>3267</v>
      </c>
      <c r="Y459" s="9"/>
      <c r="Z459" s="3">
        <v>1135</v>
      </c>
      <c r="AA459" s="2" t="s">
        <v>4450</v>
      </c>
      <c r="AB459" s="1" t="s">
        <v>1631</v>
      </c>
      <c r="AC459" s="1" t="s">
        <v>1771</v>
      </c>
      <c r="AD459" s="1">
        <v>6</v>
      </c>
      <c r="AE459" s="1" t="s">
        <v>231</v>
      </c>
      <c r="AF459" s="1" t="s">
        <v>230</v>
      </c>
      <c r="AG459" s="1" t="s">
        <v>1475</v>
      </c>
      <c r="AH459" s="1"/>
      <c r="AI459" s="1"/>
      <c r="AJ459" s="1"/>
      <c r="AK459" s="1" t="s">
        <v>4515</v>
      </c>
      <c r="AL459" s="1"/>
      <c r="AM459" s="1"/>
      <c r="AN459" s="1"/>
      <c r="AO459" s="1"/>
      <c r="AP459" s="1"/>
      <c r="AQ459" s="1" t="s">
        <v>4515</v>
      </c>
    </row>
    <row r="460" spans="1:43" x14ac:dyDescent="0.15">
      <c r="A460" t="str">
        <f t="shared" si="126"/>
        <v>|AKH|青|クリーチャー|2/4|アンコモン|《[[砂時計の侍臣]]》|</v>
      </c>
      <c r="B460" t="s">
        <v>3211</v>
      </c>
      <c r="C460" t="str">
        <f t="shared" si="127"/>
        <v>AKH</v>
      </c>
      <c r="D460">
        <f>IF(AA460="","",VLOOKUP(C460,tnpl!$Z$1:$AA$11,2,TRUE))</f>
        <v>10</v>
      </c>
      <c r="E460" t="s">
        <v>3211</v>
      </c>
      <c r="F460" t="str">
        <f t="shared" si="128"/>
        <v>青</v>
      </c>
      <c r="G460">
        <f>IF(AB460="","",VLOOKUP(F460,tnpl!$X$1:$Y$16,2,TRUE))</f>
        <v>2</v>
      </c>
      <c r="H460" t="s">
        <v>3211</v>
      </c>
      <c r="I460" t="str">
        <f t="shared" si="129"/>
        <v>クリーチャー</v>
      </c>
      <c r="J460" t="s">
        <v>3211</v>
      </c>
      <c r="K460">
        <f t="shared" si="130"/>
        <v>2</v>
      </c>
      <c r="L460">
        <f t="shared" si="131"/>
        <v>4</v>
      </c>
      <c r="M460" t="str">
        <f t="shared" si="132"/>
        <v>2/4</v>
      </c>
      <c r="N460" t="s">
        <v>3267</v>
      </c>
      <c r="O460" t="str">
        <f t="shared" si="133"/>
        <v>アンコモン</v>
      </c>
      <c r="R460" t="s">
        <v>3267</v>
      </c>
      <c r="S460" t="s">
        <v>4854</v>
      </c>
      <c r="T460" t="str">
        <f t="shared" si="134"/>
        <v>砂時計の侍臣</v>
      </c>
      <c r="W460" t="s">
        <v>4855</v>
      </c>
      <c r="X460" t="s">
        <v>3267</v>
      </c>
      <c r="Y460" s="9"/>
      <c r="Z460" s="3">
        <v>1141</v>
      </c>
      <c r="AA460" s="2" t="s">
        <v>4450</v>
      </c>
      <c r="AB460" s="1" t="s">
        <v>1631</v>
      </c>
      <c r="AC460" s="1" t="s">
        <v>1473</v>
      </c>
      <c r="AD460" s="1">
        <v>6</v>
      </c>
      <c r="AE460" s="1" t="s">
        <v>219</v>
      </c>
      <c r="AF460" s="1" t="s">
        <v>218</v>
      </c>
      <c r="AG460" s="1" t="s">
        <v>349</v>
      </c>
      <c r="AH460" s="1" t="s">
        <v>1511</v>
      </c>
      <c r="AI460" s="1" t="s">
        <v>1492</v>
      </c>
      <c r="AJ460" s="1"/>
      <c r="AK460" s="1" t="s">
        <v>4526</v>
      </c>
      <c r="AL460" s="1" t="s">
        <v>4527</v>
      </c>
      <c r="AM460" s="1" t="s">
        <v>4528</v>
      </c>
      <c r="AN460" s="1"/>
      <c r="AO460" s="1">
        <v>2</v>
      </c>
      <c r="AP460" s="1">
        <v>4</v>
      </c>
      <c r="AQ460" s="1" t="s">
        <v>4529</v>
      </c>
    </row>
    <row r="461" spans="1:43" x14ac:dyDescent="0.15">
      <c r="A461" t="str">
        <f t="shared" si="126"/>
        <v>|AKH|黒|クリーチャー|1/1|コモン|《[[ただれたミイラ]]》|</v>
      </c>
      <c r="B461" t="s">
        <v>3211</v>
      </c>
      <c r="C461" t="str">
        <f t="shared" si="127"/>
        <v>AKH</v>
      </c>
      <c r="D461">
        <f>IF(AA461="","",VLOOKUP(C461,tnpl!$Z$1:$AA$11,2,TRUE))</f>
        <v>10</v>
      </c>
      <c r="E461" t="s">
        <v>3211</v>
      </c>
      <c r="F461" t="str">
        <f t="shared" si="128"/>
        <v>黒</v>
      </c>
      <c r="G461">
        <f>IF(AB461="","",VLOOKUP(F461,tnpl!$X$1:$Y$16,2,TRUE))</f>
        <v>3</v>
      </c>
      <c r="H461" t="s">
        <v>3211</v>
      </c>
      <c r="I461" t="str">
        <f t="shared" si="129"/>
        <v>クリーチャー</v>
      </c>
      <c r="J461" t="s">
        <v>3211</v>
      </c>
      <c r="K461">
        <f t="shared" si="130"/>
        <v>1</v>
      </c>
      <c r="L461">
        <f t="shared" si="131"/>
        <v>1</v>
      </c>
      <c r="M461" t="str">
        <f t="shared" si="132"/>
        <v>1/1</v>
      </c>
      <c r="N461" t="s">
        <v>3267</v>
      </c>
      <c r="O461" t="str">
        <f t="shared" si="133"/>
        <v>コモン</v>
      </c>
      <c r="R461" t="s">
        <v>3267</v>
      </c>
      <c r="S461" t="s">
        <v>4854</v>
      </c>
      <c r="T461" t="str">
        <f t="shared" si="134"/>
        <v>ただれたミイラ</v>
      </c>
      <c r="W461" t="s">
        <v>4855</v>
      </c>
      <c r="X461" t="s">
        <v>3267</v>
      </c>
      <c r="Y461" s="9"/>
      <c r="Z461" s="3">
        <v>1152</v>
      </c>
      <c r="AA461" s="2" t="s">
        <v>4450</v>
      </c>
      <c r="AB461" s="1" t="s">
        <v>1606</v>
      </c>
      <c r="AC461" s="1" t="s">
        <v>1771</v>
      </c>
      <c r="AD461" s="1">
        <v>6</v>
      </c>
      <c r="AE461" s="1" t="s">
        <v>197</v>
      </c>
      <c r="AF461" s="1" t="s">
        <v>196</v>
      </c>
      <c r="AG461" s="1" t="s">
        <v>349</v>
      </c>
      <c r="AH461" s="1" t="s">
        <v>1506</v>
      </c>
      <c r="AI461" s="1"/>
      <c r="AJ461" s="1"/>
      <c r="AK461" s="1" t="s">
        <v>4552</v>
      </c>
      <c r="AL461" s="1"/>
      <c r="AM461" s="1"/>
      <c r="AN461" s="1"/>
      <c r="AO461" s="1">
        <v>1</v>
      </c>
      <c r="AP461" s="1">
        <v>1</v>
      </c>
      <c r="AQ461" s="1" t="s">
        <v>4552</v>
      </c>
    </row>
    <row r="462" spans="1:43" x14ac:dyDescent="0.15">
      <c r="A462" t="str">
        <f t="shared" si="126"/>
        <v>|AKH|黒|クリーチャー|2/2|コモン|《[[瘴気ミイラ]]》|</v>
      </c>
      <c r="B462" t="s">
        <v>3211</v>
      </c>
      <c r="C462" t="str">
        <f t="shared" si="127"/>
        <v>AKH</v>
      </c>
      <c r="D462">
        <f>IF(AA462="","",VLOOKUP(C462,tnpl!$Z$1:$AA$11,2,TRUE))</f>
        <v>10</v>
      </c>
      <c r="E462" t="s">
        <v>3211</v>
      </c>
      <c r="F462" t="str">
        <f t="shared" si="128"/>
        <v>黒</v>
      </c>
      <c r="G462">
        <f>IF(AB462="","",VLOOKUP(F462,tnpl!$X$1:$Y$16,2,TRUE))</f>
        <v>3</v>
      </c>
      <c r="H462" t="s">
        <v>3211</v>
      </c>
      <c r="I462" t="str">
        <f t="shared" si="129"/>
        <v>クリーチャー</v>
      </c>
      <c r="J462" t="s">
        <v>3211</v>
      </c>
      <c r="K462">
        <f t="shared" si="130"/>
        <v>2</v>
      </c>
      <c r="L462">
        <f t="shared" si="131"/>
        <v>2</v>
      </c>
      <c r="M462" t="str">
        <f t="shared" si="132"/>
        <v>2/2</v>
      </c>
      <c r="N462" t="s">
        <v>3267</v>
      </c>
      <c r="O462" t="str">
        <f t="shared" si="133"/>
        <v>コモン</v>
      </c>
      <c r="R462" t="s">
        <v>3267</v>
      </c>
      <c r="S462" t="s">
        <v>4854</v>
      </c>
      <c r="T462" t="str">
        <f t="shared" si="134"/>
        <v>瘴気ミイラ</v>
      </c>
      <c r="W462" t="s">
        <v>4855</v>
      </c>
      <c r="X462" t="s">
        <v>3267</v>
      </c>
      <c r="Y462" s="9"/>
      <c r="Z462" s="3">
        <v>1154</v>
      </c>
      <c r="AA462" s="2" t="s">
        <v>4450</v>
      </c>
      <c r="AB462" s="1" t="s">
        <v>1606</v>
      </c>
      <c r="AC462" s="1" t="s">
        <v>1771</v>
      </c>
      <c r="AD462" s="1">
        <v>6</v>
      </c>
      <c r="AE462" s="1" t="s">
        <v>193</v>
      </c>
      <c r="AF462" s="1" t="s">
        <v>192</v>
      </c>
      <c r="AG462" s="1" t="s">
        <v>349</v>
      </c>
      <c r="AH462" s="1" t="s">
        <v>1506</v>
      </c>
      <c r="AI462" s="1" t="s">
        <v>4555</v>
      </c>
      <c r="AJ462" s="1"/>
      <c r="AK462" s="1" t="s">
        <v>4556</v>
      </c>
      <c r="AL462" s="1"/>
      <c r="AM462" s="1"/>
      <c r="AN462" s="1"/>
      <c r="AO462" s="1">
        <v>2</v>
      </c>
      <c r="AP462" s="1">
        <v>2</v>
      </c>
      <c r="AQ462" s="1" t="s">
        <v>4556</v>
      </c>
    </row>
    <row r="463" spans="1:43" x14ac:dyDescent="0.15">
      <c r="A463" t="str">
        <f t="shared" si="126"/>
        <v>|AKH|赤|クリーチャー|3/2|コモン|《[[燃えさし角のミノタウルス]]》|</v>
      </c>
      <c r="B463" t="s">
        <v>3211</v>
      </c>
      <c r="C463" t="str">
        <f t="shared" si="127"/>
        <v>AKH</v>
      </c>
      <c r="D463">
        <f>IF(AA463="","",VLOOKUP(C463,tnpl!$Z$1:$AA$11,2,TRUE))</f>
        <v>10</v>
      </c>
      <c r="E463" t="s">
        <v>3211</v>
      </c>
      <c r="F463" t="str">
        <f t="shared" si="128"/>
        <v>赤</v>
      </c>
      <c r="G463">
        <f>IF(AB463="","",VLOOKUP(F463,tnpl!$X$1:$Y$16,2,TRUE))</f>
        <v>4</v>
      </c>
      <c r="H463" t="s">
        <v>3211</v>
      </c>
      <c r="I463" t="str">
        <f t="shared" si="129"/>
        <v>クリーチャー</v>
      </c>
      <c r="J463" t="s">
        <v>3211</v>
      </c>
      <c r="K463">
        <f t="shared" si="130"/>
        <v>3</v>
      </c>
      <c r="L463">
        <f t="shared" si="131"/>
        <v>2</v>
      </c>
      <c r="M463" t="str">
        <f t="shared" si="132"/>
        <v>3/2</v>
      </c>
      <c r="N463" t="s">
        <v>3267</v>
      </c>
      <c r="O463" t="str">
        <f t="shared" si="133"/>
        <v>コモン</v>
      </c>
      <c r="R463" t="s">
        <v>3267</v>
      </c>
      <c r="S463" t="s">
        <v>4854</v>
      </c>
      <c r="T463" t="str">
        <f t="shared" si="134"/>
        <v>燃えさし角のミノタウルス</v>
      </c>
      <c r="W463" t="s">
        <v>4855</v>
      </c>
      <c r="X463" t="s">
        <v>3267</v>
      </c>
      <c r="Y463" s="9"/>
      <c r="Z463" s="3">
        <v>1177</v>
      </c>
      <c r="AA463" s="2" t="s">
        <v>4450</v>
      </c>
      <c r="AB463" s="1" t="s">
        <v>1575</v>
      </c>
      <c r="AC463" s="1" t="s">
        <v>1771</v>
      </c>
      <c r="AD463" s="1">
        <v>6</v>
      </c>
      <c r="AE463" s="1" t="s">
        <v>149</v>
      </c>
      <c r="AF463" s="1" t="s">
        <v>148</v>
      </c>
      <c r="AG463" s="1" t="s">
        <v>349</v>
      </c>
      <c r="AH463" s="1" t="s">
        <v>4557</v>
      </c>
      <c r="AI463" s="1" t="s">
        <v>1515</v>
      </c>
      <c r="AJ463" s="1"/>
      <c r="AK463" s="1" t="s">
        <v>4600</v>
      </c>
      <c r="AL463" s="1"/>
      <c r="AM463" s="1"/>
      <c r="AN463" s="1"/>
      <c r="AO463" s="1">
        <v>3</v>
      </c>
      <c r="AP463" s="1">
        <v>2</v>
      </c>
      <c r="AQ463" s="1" t="s">
        <v>4600</v>
      </c>
    </row>
    <row r="464" spans="1:43" x14ac:dyDescent="0.15">
      <c r="A464" t="str">
        <f t="shared" si="126"/>
        <v>|AKH|赤|クリーチャー|1/3|コモン|《[[捷刃のケンラ]]》|</v>
      </c>
      <c r="B464" t="s">
        <v>3211</v>
      </c>
      <c r="C464" t="str">
        <f t="shared" si="127"/>
        <v>AKH</v>
      </c>
      <c r="D464">
        <f>IF(AA464="","",VLOOKUP(C464,tnpl!$Z$1:$AA$11,2,TRUE))</f>
        <v>10</v>
      </c>
      <c r="E464" t="s">
        <v>3211</v>
      </c>
      <c r="F464" t="str">
        <f t="shared" si="128"/>
        <v>赤</v>
      </c>
      <c r="G464">
        <f>IF(AB464="","",VLOOKUP(F464,tnpl!$X$1:$Y$16,2,TRUE))</f>
        <v>4</v>
      </c>
      <c r="H464" t="s">
        <v>3211</v>
      </c>
      <c r="I464" t="str">
        <f t="shared" si="129"/>
        <v>クリーチャー</v>
      </c>
      <c r="J464" t="s">
        <v>3211</v>
      </c>
      <c r="K464">
        <f t="shared" si="130"/>
        <v>1</v>
      </c>
      <c r="L464">
        <f t="shared" si="131"/>
        <v>3</v>
      </c>
      <c r="M464" t="str">
        <f t="shared" si="132"/>
        <v>1/3</v>
      </c>
      <c r="N464" t="s">
        <v>3267</v>
      </c>
      <c r="O464" t="str">
        <f t="shared" si="133"/>
        <v>コモン</v>
      </c>
      <c r="R464" t="s">
        <v>3267</v>
      </c>
      <c r="S464" t="s">
        <v>4854</v>
      </c>
      <c r="T464" t="str">
        <f t="shared" si="134"/>
        <v>捷刃のケンラ</v>
      </c>
      <c r="W464" t="s">
        <v>4855</v>
      </c>
      <c r="X464" t="s">
        <v>3267</v>
      </c>
      <c r="Y464" s="9"/>
      <c r="Z464" s="3">
        <v>1181</v>
      </c>
      <c r="AA464" s="2" t="s">
        <v>4450</v>
      </c>
      <c r="AB464" s="1" t="s">
        <v>1575</v>
      </c>
      <c r="AC464" s="1" t="s">
        <v>1771</v>
      </c>
      <c r="AD464" s="1">
        <v>6</v>
      </c>
      <c r="AE464" s="1" t="s">
        <v>141</v>
      </c>
      <c r="AF464" s="1" t="s">
        <v>140</v>
      </c>
      <c r="AG464" s="1" t="s">
        <v>349</v>
      </c>
      <c r="AH464" s="1" t="s">
        <v>4555</v>
      </c>
      <c r="AI464" s="1" t="s">
        <v>1515</v>
      </c>
      <c r="AJ464" s="1"/>
      <c r="AK464" s="1" t="s">
        <v>4607</v>
      </c>
      <c r="AL464" s="1"/>
      <c r="AM464" s="1"/>
      <c r="AN464" s="1"/>
      <c r="AO464" s="1">
        <v>1</v>
      </c>
      <c r="AP464" s="1">
        <v>3</v>
      </c>
      <c r="AQ464" s="1" t="s">
        <v>4607</v>
      </c>
    </row>
    <row r="465" spans="1:43" x14ac:dyDescent="0.15">
      <c r="A465" t="str">
        <f t="shared" si="126"/>
        <v>|AKH|赤|サポート||コモン|《[[激情のカルトーシュ]]》|</v>
      </c>
      <c r="B465" t="s">
        <v>3211</v>
      </c>
      <c r="C465" t="str">
        <f t="shared" si="127"/>
        <v>AKH</v>
      </c>
      <c r="D465">
        <f>IF(AA465="","",VLOOKUP(C465,tnpl!$Z$1:$AA$11,2,TRUE))</f>
        <v>10</v>
      </c>
      <c r="E465" t="s">
        <v>3211</v>
      </c>
      <c r="F465" t="str">
        <f t="shared" si="128"/>
        <v>赤</v>
      </c>
      <c r="G465">
        <f>IF(AB465="","",VLOOKUP(F465,tnpl!$X$1:$Y$16,2,TRUE))</f>
        <v>4</v>
      </c>
      <c r="H465" t="s">
        <v>3211</v>
      </c>
      <c r="I465" t="str">
        <f t="shared" si="129"/>
        <v>サポート</v>
      </c>
      <c r="J465" t="s">
        <v>3211</v>
      </c>
      <c r="K465">
        <f t="shared" si="130"/>
        <v>0</v>
      </c>
      <c r="L465">
        <f t="shared" si="131"/>
        <v>0</v>
      </c>
      <c r="M465" t="str">
        <f t="shared" si="132"/>
        <v/>
      </c>
      <c r="N465" t="s">
        <v>3267</v>
      </c>
      <c r="O465" t="str">
        <f t="shared" si="133"/>
        <v>コモン</v>
      </c>
      <c r="R465" t="s">
        <v>3267</v>
      </c>
      <c r="S465" t="s">
        <v>4854</v>
      </c>
      <c r="T465" t="str">
        <f t="shared" si="134"/>
        <v>激情のカルトーシュ</v>
      </c>
      <c r="W465" t="s">
        <v>4855</v>
      </c>
      <c r="X465" t="s">
        <v>3267</v>
      </c>
      <c r="Y465" s="9"/>
      <c r="Z465" s="3">
        <v>1187</v>
      </c>
      <c r="AA465" s="2" t="s">
        <v>4450</v>
      </c>
      <c r="AB465" s="1" t="s">
        <v>1575</v>
      </c>
      <c r="AC465" s="1" t="s">
        <v>1771</v>
      </c>
      <c r="AD465" s="1">
        <v>6</v>
      </c>
      <c r="AE465" s="1" t="s">
        <v>129</v>
      </c>
      <c r="AF465" s="1" t="s">
        <v>128</v>
      </c>
      <c r="AG465" s="1" t="s">
        <v>297</v>
      </c>
      <c r="AH465" s="1"/>
      <c r="AI465" s="1"/>
      <c r="AJ465" s="1"/>
      <c r="AK465" s="1" t="s">
        <v>4614</v>
      </c>
      <c r="AL465" s="1" t="s">
        <v>4615</v>
      </c>
      <c r="AM465" s="1"/>
      <c r="AN465" s="1">
        <v>3</v>
      </c>
      <c r="AO465" s="1"/>
      <c r="AP465" s="1"/>
      <c r="AQ465" s="1" t="s">
        <v>4616</v>
      </c>
    </row>
    <row r="466" spans="1:43" x14ac:dyDescent="0.15">
      <c r="A466" t="str">
        <f t="shared" si="126"/>
        <v>|AKH|赤|呪文||アンコモン|《[[焼き尽くす熱情]]》|</v>
      </c>
      <c r="B466" t="s">
        <v>3211</v>
      </c>
      <c r="C466" t="str">
        <f t="shared" si="127"/>
        <v>AKH</v>
      </c>
      <c r="D466">
        <f>IF(AA466="","",VLOOKUP(C466,tnpl!$Z$1:$AA$11,2,TRUE))</f>
        <v>10</v>
      </c>
      <c r="E466" t="s">
        <v>3211</v>
      </c>
      <c r="F466" t="str">
        <f t="shared" si="128"/>
        <v>赤</v>
      </c>
      <c r="G466">
        <f>IF(AB466="","",VLOOKUP(F466,tnpl!$X$1:$Y$16,2,TRUE))</f>
        <v>4</v>
      </c>
      <c r="H466" t="s">
        <v>3211</v>
      </c>
      <c r="I466" t="str">
        <f t="shared" si="129"/>
        <v>呪文</v>
      </c>
      <c r="J466" t="s">
        <v>3211</v>
      </c>
      <c r="K466">
        <f t="shared" si="130"/>
        <v>0</v>
      </c>
      <c r="L466">
        <f t="shared" si="131"/>
        <v>0</v>
      </c>
      <c r="M466" t="str">
        <f t="shared" si="132"/>
        <v/>
      </c>
      <c r="N466" t="s">
        <v>3267</v>
      </c>
      <c r="O466" t="str">
        <f t="shared" si="133"/>
        <v>アンコモン</v>
      </c>
      <c r="R466" t="s">
        <v>3267</v>
      </c>
      <c r="S466" t="s">
        <v>4854</v>
      </c>
      <c r="T466" t="str">
        <f t="shared" si="134"/>
        <v>焼き尽くす熱情</v>
      </c>
      <c r="W466" t="s">
        <v>4855</v>
      </c>
      <c r="X466" t="s">
        <v>3267</v>
      </c>
      <c r="Y466" s="9"/>
      <c r="Z466" s="3">
        <v>1191</v>
      </c>
      <c r="AA466" s="2" t="s">
        <v>4450</v>
      </c>
      <c r="AB466" s="1" t="s">
        <v>1575</v>
      </c>
      <c r="AC466" s="1" t="s">
        <v>1473</v>
      </c>
      <c r="AD466" s="1">
        <v>6</v>
      </c>
      <c r="AE466" s="1" t="s">
        <v>121</v>
      </c>
      <c r="AF466" s="1" t="s">
        <v>120</v>
      </c>
      <c r="AG466" s="1" t="s">
        <v>1475</v>
      </c>
      <c r="AH466" s="1"/>
      <c r="AI466" s="1"/>
      <c r="AJ466" s="1"/>
      <c r="AK466" s="1" t="s">
        <v>4622</v>
      </c>
      <c r="AL466" s="1"/>
      <c r="AM466" s="1"/>
      <c r="AN466" s="1"/>
      <c r="AO466" s="1"/>
      <c r="AP466" s="1"/>
      <c r="AQ466" s="1" t="s">
        <v>4622</v>
      </c>
    </row>
    <row r="467" spans="1:43" x14ac:dyDescent="0.15">
      <c r="A467" t="str">
        <f t="shared" si="126"/>
        <v>|AKH|赤|クリーチャー|4/4|神話レア|《[[戦闘の祝賀者]]》|</v>
      </c>
      <c r="B467" t="s">
        <v>3211</v>
      </c>
      <c r="C467" t="str">
        <f t="shared" si="127"/>
        <v>AKH</v>
      </c>
      <c r="D467">
        <f>IF(AA467="","",VLOOKUP(C467,tnpl!$Z$1:$AA$11,2,TRUE))</f>
        <v>10</v>
      </c>
      <c r="E467" t="s">
        <v>3211</v>
      </c>
      <c r="F467" t="str">
        <f t="shared" si="128"/>
        <v>赤</v>
      </c>
      <c r="G467">
        <f>IF(AB467="","",VLOOKUP(F467,tnpl!$X$1:$Y$16,2,TRUE))</f>
        <v>4</v>
      </c>
      <c r="H467" t="s">
        <v>3211</v>
      </c>
      <c r="I467" t="str">
        <f t="shared" si="129"/>
        <v>クリーチャー</v>
      </c>
      <c r="J467" t="s">
        <v>3211</v>
      </c>
      <c r="K467">
        <f t="shared" si="130"/>
        <v>4</v>
      </c>
      <c r="L467">
        <f t="shared" si="131"/>
        <v>4</v>
      </c>
      <c r="M467" t="str">
        <f t="shared" si="132"/>
        <v>4/4</v>
      </c>
      <c r="N467" t="s">
        <v>3267</v>
      </c>
      <c r="O467" t="str">
        <f t="shared" si="133"/>
        <v>神話レア</v>
      </c>
      <c r="R467" t="s">
        <v>3267</v>
      </c>
      <c r="S467" t="s">
        <v>4854</v>
      </c>
      <c r="T467" t="str">
        <f t="shared" si="134"/>
        <v>戦闘の祝賀者</v>
      </c>
      <c r="W467" t="s">
        <v>4855</v>
      </c>
      <c r="X467" t="s">
        <v>3267</v>
      </c>
      <c r="Y467" s="9"/>
      <c r="Z467" s="3">
        <v>1198</v>
      </c>
      <c r="AA467" s="2" t="s">
        <v>4450</v>
      </c>
      <c r="AB467" s="1" t="s">
        <v>1575</v>
      </c>
      <c r="AC467" s="1" t="s">
        <v>1453</v>
      </c>
      <c r="AD467" s="1">
        <v>6</v>
      </c>
      <c r="AE467" s="1" t="s">
        <v>107</v>
      </c>
      <c r="AF467" s="1" t="s">
        <v>106</v>
      </c>
      <c r="AG467" s="1" t="s">
        <v>349</v>
      </c>
      <c r="AH467" s="1" t="s">
        <v>1511</v>
      </c>
      <c r="AI467" s="1" t="s">
        <v>1515</v>
      </c>
      <c r="AJ467" s="1"/>
      <c r="AK467" s="1" t="s">
        <v>4635</v>
      </c>
      <c r="AL467" s="1"/>
      <c r="AM467" s="1"/>
      <c r="AN467" s="1"/>
      <c r="AO467" s="1">
        <v>4</v>
      </c>
      <c r="AP467" s="1">
        <v>4</v>
      </c>
      <c r="AQ467" s="1" t="s">
        <v>4635</v>
      </c>
    </row>
    <row r="468" spans="1:43" x14ac:dyDescent="0.15">
      <c r="A468" t="str">
        <f t="shared" si="126"/>
        <v>|AKH|緑|クリーチャー|2/2|コモン|《[[苦刃の戦士]]》|</v>
      </c>
      <c r="B468" t="s">
        <v>3211</v>
      </c>
      <c r="C468" t="str">
        <f t="shared" si="127"/>
        <v>AKH</v>
      </c>
      <c r="D468">
        <f>IF(AA468="","",VLOOKUP(C468,tnpl!$Z$1:$AA$11,2,TRUE))</f>
        <v>10</v>
      </c>
      <c r="E468" t="s">
        <v>3211</v>
      </c>
      <c r="F468" t="str">
        <f t="shared" si="128"/>
        <v>緑</v>
      </c>
      <c r="G468">
        <f>IF(AB468="","",VLOOKUP(F468,tnpl!$X$1:$Y$16,2,TRUE))</f>
        <v>5</v>
      </c>
      <c r="H468" t="s">
        <v>3211</v>
      </c>
      <c r="I468" t="str">
        <f t="shared" si="129"/>
        <v>クリーチャー</v>
      </c>
      <c r="J468" t="s">
        <v>3211</v>
      </c>
      <c r="K468">
        <f t="shared" si="130"/>
        <v>2</v>
      </c>
      <c r="L468">
        <f t="shared" si="131"/>
        <v>2</v>
      </c>
      <c r="M468" t="str">
        <f t="shared" si="132"/>
        <v>2/2</v>
      </c>
      <c r="N468" t="s">
        <v>3267</v>
      </c>
      <c r="O468" t="str">
        <f t="shared" si="133"/>
        <v>コモン</v>
      </c>
      <c r="R468" t="s">
        <v>3267</v>
      </c>
      <c r="S468" t="s">
        <v>4854</v>
      </c>
      <c r="T468" t="str">
        <f t="shared" si="134"/>
        <v>苦刃の戦士</v>
      </c>
      <c r="W468" t="s">
        <v>4855</v>
      </c>
      <c r="X468" t="s">
        <v>3267</v>
      </c>
      <c r="Y468" s="9"/>
      <c r="Z468" s="3">
        <v>1202</v>
      </c>
      <c r="AA468" s="2" t="s">
        <v>4450</v>
      </c>
      <c r="AB468" s="1" t="s">
        <v>1540</v>
      </c>
      <c r="AC468" s="1" t="s">
        <v>1771</v>
      </c>
      <c r="AD468" s="1">
        <v>6</v>
      </c>
      <c r="AE468" s="1" t="s">
        <v>99</v>
      </c>
      <c r="AF468" s="1" t="s">
        <v>98</v>
      </c>
      <c r="AG468" s="1" t="s">
        <v>349</v>
      </c>
      <c r="AH468" s="1" t="s">
        <v>4555</v>
      </c>
      <c r="AI468" s="1" t="s">
        <v>1515</v>
      </c>
      <c r="AJ468" s="1"/>
      <c r="AK468" s="1" t="s">
        <v>4643</v>
      </c>
      <c r="AL468" s="1"/>
      <c r="AM468" s="1"/>
      <c r="AN468" s="1"/>
      <c r="AO468" s="1">
        <v>2</v>
      </c>
      <c r="AP468" s="1">
        <v>2</v>
      </c>
      <c r="AQ468" s="1" t="s">
        <v>4643</v>
      </c>
    </row>
    <row r="469" spans="1:43" x14ac:dyDescent="0.15">
      <c r="A469" t="str">
        <f t="shared" si="126"/>
        <v>|AKH|無色|サポート||レア|《[[泥濘の峡谷]]》|</v>
      </c>
      <c r="B469" t="s">
        <v>3211</v>
      </c>
      <c r="C469" t="str">
        <f t="shared" si="127"/>
        <v>AKH</v>
      </c>
      <c r="D469">
        <f>IF(AA469="","",VLOOKUP(C469,tnpl!$Z$1:$AA$11,2,TRUE))</f>
        <v>10</v>
      </c>
      <c r="E469" t="s">
        <v>3211</v>
      </c>
      <c r="F469" t="str">
        <f t="shared" si="128"/>
        <v>無色</v>
      </c>
      <c r="G469">
        <f>IF(AB469="","",VLOOKUP(F469,tnpl!$X$1:$Y$16,2,TRUE))</f>
        <v>16</v>
      </c>
      <c r="H469" t="s">
        <v>3211</v>
      </c>
      <c r="I469" t="str">
        <f t="shared" si="129"/>
        <v>サポート</v>
      </c>
      <c r="J469" t="s">
        <v>3211</v>
      </c>
      <c r="K469">
        <f t="shared" si="130"/>
        <v>0</v>
      </c>
      <c r="L469">
        <f t="shared" si="131"/>
        <v>0</v>
      </c>
      <c r="M469" t="str">
        <f t="shared" si="132"/>
        <v/>
      </c>
      <c r="N469" t="s">
        <v>3267</v>
      </c>
      <c r="O469" t="str">
        <f t="shared" si="133"/>
        <v>レア</v>
      </c>
      <c r="R469" t="s">
        <v>3267</v>
      </c>
      <c r="S469" t="s">
        <v>4854</v>
      </c>
      <c r="T469" t="str">
        <f t="shared" si="134"/>
        <v>泥濘の峡谷</v>
      </c>
      <c r="W469" t="s">
        <v>4855</v>
      </c>
      <c r="X469" t="s">
        <v>3267</v>
      </c>
      <c r="Y469" s="9"/>
      <c r="Z469" s="3">
        <v>1246</v>
      </c>
      <c r="AA469" s="2" t="s">
        <v>4450</v>
      </c>
      <c r="AB469" s="1" t="s">
        <v>301</v>
      </c>
      <c r="AC469" s="1" t="s">
        <v>1463</v>
      </c>
      <c r="AD469" s="1">
        <v>6</v>
      </c>
      <c r="AE469" s="1" t="s">
        <v>13</v>
      </c>
      <c r="AF469" s="1" t="s">
        <v>12</v>
      </c>
      <c r="AG469" s="1" t="s">
        <v>297</v>
      </c>
      <c r="AH469" s="1"/>
      <c r="AI469" s="1"/>
      <c r="AJ469" s="1"/>
      <c r="AK469" s="1" t="s">
        <v>4731</v>
      </c>
      <c r="AL469" s="1" t="s">
        <v>4584</v>
      </c>
      <c r="AM469" s="1"/>
      <c r="AN469" s="1">
        <v>3</v>
      </c>
      <c r="AO469" s="1"/>
      <c r="AP469" s="1"/>
      <c r="AQ469" s="1" t="s">
        <v>4732</v>
      </c>
    </row>
    <row r="470" spans="1:43" x14ac:dyDescent="0.15">
      <c r="A470" t="str">
        <f t="shared" si="126"/>
        <v>|AKH|無色|サポート||レア|《[[異臭の池]]》|</v>
      </c>
      <c r="B470" t="s">
        <v>3211</v>
      </c>
      <c r="C470" t="str">
        <f t="shared" si="127"/>
        <v>AKH</v>
      </c>
      <c r="D470">
        <f>IF(AA470="","",VLOOKUP(C470,tnpl!$Z$1:$AA$11,2,TRUE))</f>
        <v>10</v>
      </c>
      <c r="E470" t="s">
        <v>3211</v>
      </c>
      <c r="F470" t="str">
        <f t="shared" si="128"/>
        <v>無色</v>
      </c>
      <c r="G470">
        <f>IF(AB470="","",VLOOKUP(F470,tnpl!$X$1:$Y$16,2,TRUE))</f>
        <v>16</v>
      </c>
      <c r="H470" t="s">
        <v>3211</v>
      </c>
      <c r="I470" t="str">
        <f t="shared" si="129"/>
        <v>サポート</v>
      </c>
      <c r="J470" t="s">
        <v>3211</v>
      </c>
      <c r="K470">
        <f t="shared" si="130"/>
        <v>0</v>
      </c>
      <c r="L470">
        <f t="shared" si="131"/>
        <v>0</v>
      </c>
      <c r="M470" t="str">
        <f t="shared" si="132"/>
        <v/>
      </c>
      <c r="N470" t="s">
        <v>3267</v>
      </c>
      <c r="O470" t="str">
        <f t="shared" si="133"/>
        <v>レア</v>
      </c>
      <c r="R470" t="s">
        <v>3267</v>
      </c>
      <c r="S470" t="s">
        <v>4854</v>
      </c>
      <c r="T470" t="str">
        <f t="shared" si="134"/>
        <v>異臭の池</v>
      </c>
      <c r="W470" t="s">
        <v>4855</v>
      </c>
      <c r="X470" t="s">
        <v>3267</v>
      </c>
      <c r="Y470" s="9"/>
      <c r="Z470" s="3">
        <v>1247</v>
      </c>
      <c r="AA470" s="2" t="s">
        <v>4450</v>
      </c>
      <c r="AB470" s="1" t="s">
        <v>301</v>
      </c>
      <c r="AC470" s="1" t="s">
        <v>1463</v>
      </c>
      <c r="AD470" s="1">
        <v>6</v>
      </c>
      <c r="AE470" s="1" t="s">
        <v>11</v>
      </c>
      <c r="AF470" s="1" t="s">
        <v>10</v>
      </c>
      <c r="AG470" s="1" t="s">
        <v>297</v>
      </c>
      <c r="AH470" s="1"/>
      <c r="AI470" s="1"/>
      <c r="AJ470" s="1"/>
      <c r="AK470" s="1" t="s">
        <v>4733</v>
      </c>
      <c r="AL470" s="1" t="s">
        <v>4584</v>
      </c>
      <c r="AM470" s="1"/>
      <c r="AN470" s="1">
        <v>3</v>
      </c>
      <c r="AO470" s="1"/>
      <c r="AP470" s="1"/>
      <c r="AQ470" s="1" t="s">
        <v>4734</v>
      </c>
    </row>
    <row r="471" spans="1:43" x14ac:dyDescent="0.15">
      <c r="A471" t="str">
        <f t="shared" si="126"/>
        <v>|AKH|無色|サポート||レア|《[[灌漑農地]]》|</v>
      </c>
      <c r="B471" t="s">
        <v>3211</v>
      </c>
      <c r="C471" t="str">
        <f t="shared" si="127"/>
        <v>AKH</v>
      </c>
      <c r="D471">
        <f>IF(AA471="","",VLOOKUP(C471,tnpl!$Z$1:$AA$11,2,TRUE))</f>
        <v>10</v>
      </c>
      <c r="E471" t="s">
        <v>3211</v>
      </c>
      <c r="F471" t="str">
        <f t="shared" si="128"/>
        <v>無色</v>
      </c>
      <c r="G471">
        <f>IF(AB471="","",VLOOKUP(F471,tnpl!$X$1:$Y$16,2,TRUE))</f>
        <v>16</v>
      </c>
      <c r="H471" t="s">
        <v>3211</v>
      </c>
      <c r="I471" t="str">
        <f t="shared" si="129"/>
        <v>サポート</v>
      </c>
      <c r="J471" t="s">
        <v>3211</v>
      </c>
      <c r="K471">
        <f t="shared" si="130"/>
        <v>0</v>
      </c>
      <c r="L471">
        <f t="shared" si="131"/>
        <v>0</v>
      </c>
      <c r="M471" t="str">
        <f t="shared" si="132"/>
        <v/>
      </c>
      <c r="N471" t="s">
        <v>3267</v>
      </c>
      <c r="O471" t="str">
        <f t="shared" si="133"/>
        <v>レア</v>
      </c>
      <c r="R471" t="s">
        <v>3267</v>
      </c>
      <c r="S471" t="s">
        <v>4854</v>
      </c>
      <c r="T471" t="str">
        <f t="shared" si="134"/>
        <v>灌漑農地</v>
      </c>
      <c r="W471" t="s">
        <v>4855</v>
      </c>
      <c r="X471" t="s">
        <v>3267</v>
      </c>
      <c r="Y471" s="9"/>
      <c r="Z471" s="3">
        <v>1248</v>
      </c>
      <c r="AA471" s="2" t="s">
        <v>4450</v>
      </c>
      <c r="AB471" s="1" t="s">
        <v>301</v>
      </c>
      <c r="AC471" s="1" t="s">
        <v>1463</v>
      </c>
      <c r="AD471" s="1">
        <v>6</v>
      </c>
      <c r="AE471" s="1" t="s">
        <v>9</v>
      </c>
      <c r="AF471" s="1" t="s">
        <v>8</v>
      </c>
      <c r="AG471" s="1" t="s">
        <v>297</v>
      </c>
      <c r="AH471" s="1"/>
      <c r="AI471" s="1"/>
      <c r="AJ471" s="1"/>
      <c r="AK471" s="1" t="s">
        <v>4735</v>
      </c>
      <c r="AL471" s="1" t="s">
        <v>4584</v>
      </c>
      <c r="AM471" s="1"/>
      <c r="AN471" s="1">
        <v>3</v>
      </c>
      <c r="AO471" s="1"/>
      <c r="AP471" s="1"/>
      <c r="AQ471" s="1" t="s">
        <v>4736</v>
      </c>
    </row>
    <row r="472" spans="1:43" x14ac:dyDescent="0.15">
      <c r="A472" t="str">
        <f t="shared" si="126"/>
        <v>|AKH|無色|サポート||レア|《[[まばらな木立ち]]》|</v>
      </c>
      <c r="B472" t="s">
        <v>3211</v>
      </c>
      <c r="C472" t="str">
        <f t="shared" si="127"/>
        <v>AKH</v>
      </c>
      <c r="D472">
        <f>IF(AA472="","",VLOOKUP(C472,tnpl!$Z$1:$AA$11,2,TRUE))</f>
        <v>10</v>
      </c>
      <c r="E472" t="s">
        <v>3211</v>
      </c>
      <c r="F472" t="str">
        <f t="shared" si="128"/>
        <v>無色</v>
      </c>
      <c r="G472">
        <f>IF(AB472="","",VLOOKUP(F472,tnpl!$X$1:$Y$16,2,TRUE))</f>
        <v>16</v>
      </c>
      <c r="H472" t="s">
        <v>3211</v>
      </c>
      <c r="I472" t="str">
        <f t="shared" si="129"/>
        <v>サポート</v>
      </c>
      <c r="J472" t="s">
        <v>3211</v>
      </c>
      <c r="K472">
        <f t="shared" si="130"/>
        <v>0</v>
      </c>
      <c r="L472">
        <f t="shared" si="131"/>
        <v>0</v>
      </c>
      <c r="M472" t="str">
        <f t="shared" si="132"/>
        <v/>
      </c>
      <c r="N472" t="s">
        <v>3267</v>
      </c>
      <c r="O472" t="str">
        <f t="shared" si="133"/>
        <v>レア</v>
      </c>
      <c r="R472" t="s">
        <v>3267</v>
      </c>
      <c r="S472" t="s">
        <v>4854</v>
      </c>
      <c r="T472" t="str">
        <f t="shared" si="134"/>
        <v>まばらな木立ち</v>
      </c>
      <c r="W472" t="s">
        <v>4855</v>
      </c>
      <c r="X472" t="s">
        <v>3267</v>
      </c>
      <c r="Y472" s="9"/>
      <c r="Z472" s="3">
        <v>1249</v>
      </c>
      <c r="AA472" s="2" t="s">
        <v>4450</v>
      </c>
      <c r="AB472" s="1" t="s">
        <v>301</v>
      </c>
      <c r="AC472" s="1" t="s">
        <v>1463</v>
      </c>
      <c r="AD472" s="1">
        <v>6</v>
      </c>
      <c r="AE472" s="1" t="s">
        <v>7</v>
      </c>
      <c r="AF472" s="1" t="s">
        <v>6</v>
      </c>
      <c r="AG472" s="1" t="s">
        <v>297</v>
      </c>
      <c r="AH472" s="1"/>
      <c r="AI472" s="1"/>
      <c r="AJ472" s="1"/>
      <c r="AK472" s="1" t="s">
        <v>4737</v>
      </c>
      <c r="AL472" s="1" t="s">
        <v>4584</v>
      </c>
      <c r="AM472" s="1"/>
      <c r="AN472" s="1">
        <v>3</v>
      </c>
      <c r="AO472" s="1"/>
      <c r="AP472" s="1"/>
      <c r="AQ472" s="1" t="s">
        <v>4738</v>
      </c>
    </row>
    <row r="473" spans="1:43" x14ac:dyDescent="0.15">
      <c r="A473" t="str">
        <f t="shared" si="126"/>
        <v>|AKH|無色|サポート||レア|《[[隠れた茂み]]》|</v>
      </c>
      <c r="B473" t="s">
        <v>3211</v>
      </c>
      <c r="C473" t="str">
        <f t="shared" si="127"/>
        <v>AKH</v>
      </c>
      <c r="D473">
        <f>IF(AA473="","",VLOOKUP(C473,tnpl!$Z$1:$AA$11,2,TRUE))</f>
        <v>10</v>
      </c>
      <c r="E473" t="s">
        <v>3211</v>
      </c>
      <c r="F473" t="str">
        <f t="shared" si="128"/>
        <v>無色</v>
      </c>
      <c r="G473">
        <f>IF(AB473="","",VLOOKUP(F473,tnpl!$X$1:$Y$16,2,TRUE))</f>
        <v>16</v>
      </c>
      <c r="H473" t="s">
        <v>3211</v>
      </c>
      <c r="I473" t="str">
        <f t="shared" si="129"/>
        <v>サポート</v>
      </c>
      <c r="J473" t="s">
        <v>3211</v>
      </c>
      <c r="K473">
        <f t="shared" si="130"/>
        <v>0</v>
      </c>
      <c r="L473">
        <f t="shared" si="131"/>
        <v>0</v>
      </c>
      <c r="M473" t="str">
        <f t="shared" si="132"/>
        <v/>
      </c>
      <c r="N473" t="s">
        <v>3267</v>
      </c>
      <c r="O473" t="str">
        <f t="shared" si="133"/>
        <v>レア</v>
      </c>
      <c r="R473" t="s">
        <v>3267</v>
      </c>
      <c r="S473" t="s">
        <v>4854</v>
      </c>
      <c r="T473" t="str">
        <f t="shared" si="134"/>
        <v>隠れた茂み</v>
      </c>
      <c r="W473" t="s">
        <v>4855</v>
      </c>
      <c r="X473" t="s">
        <v>3267</v>
      </c>
      <c r="Y473" s="9"/>
      <c r="Z473" s="3">
        <v>1250</v>
      </c>
      <c r="AA473" s="2" t="s">
        <v>4450</v>
      </c>
      <c r="AB473" s="1" t="s">
        <v>301</v>
      </c>
      <c r="AC473" s="1" t="s">
        <v>1463</v>
      </c>
      <c r="AD473" s="1">
        <v>6</v>
      </c>
      <c r="AE473" s="1" t="s">
        <v>5</v>
      </c>
      <c r="AF473" s="1" t="s">
        <v>4</v>
      </c>
      <c r="AG473" s="1" t="s">
        <v>297</v>
      </c>
      <c r="AH473" s="1"/>
      <c r="AI473" s="1"/>
      <c r="AJ473" s="1"/>
      <c r="AK473" s="1" t="s">
        <v>4739</v>
      </c>
      <c r="AL473" s="1" t="s">
        <v>4584</v>
      </c>
      <c r="AM473" s="1"/>
      <c r="AN473" s="1">
        <v>3</v>
      </c>
      <c r="AO473" s="1"/>
      <c r="AP473" s="1"/>
      <c r="AQ473" s="1" t="s">
        <v>4740</v>
      </c>
    </row>
    <row r="474" spans="1:43" x14ac:dyDescent="0.15">
      <c r="A474" t="str">
        <f t="shared" si="126"/>
        <v>|AKHM|黒|呪文||Masterpiece|《[[暗黒の儀式]]》|</v>
      </c>
      <c r="B474" t="s">
        <v>3211</v>
      </c>
      <c r="C474" t="str">
        <f t="shared" si="127"/>
        <v>AKHM</v>
      </c>
      <c r="D474">
        <f>IF(AA474="","",VLOOKUP(C474,tnpl!$Z$1:$AA$11,2,TRUE))</f>
        <v>11</v>
      </c>
      <c r="E474" t="s">
        <v>3211</v>
      </c>
      <c r="F474" t="str">
        <f t="shared" si="128"/>
        <v>黒</v>
      </c>
      <c r="G474">
        <f>IF(AB474="","",VLOOKUP(F474,tnpl!$X$1:$Y$16,2,TRUE))</f>
        <v>3</v>
      </c>
      <c r="H474" t="s">
        <v>3211</v>
      </c>
      <c r="I474" t="str">
        <f t="shared" si="129"/>
        <v>呪文</v>
      </c>
      <c r="J474" t="s">
        <v>3211</v>
      </c>
      <c r="K474">
        <f t="shared" si="130"/>
        <v>0</v>
      </c>
      <c r="L474">
        <f t="shared" si="131"/>
        <v>0</v>
      </c>
      <c r="M474" t="str">
        <f t="shared" si="132"/>
        <v/>
      </c>
      <c r="N474" t="s">
        <v>3267</v>
      </c>
      <c r="O474" t="str">
        <f t="shared" si="133"/>
        <v>Masterpiece</v>
      </c>
      <c r="R474" t="s">
        <v>3267</v>
      </c>
      <c r="S474" t="s">
        <v>4854</v>
      </c>
      <c r="T474" t="str">
        <f t="shared" si="134"/>
        <v>暗黒の儀式</v>
      </c>
      <c r="W474" t="s">
        <v>4855</v>
      </c>
      <c r="X474" t="s">
        <v>3267</v>
      </c>
      <c r="Y474" s="9"/>
      <c r="Z474" s="3">
        <v>1258</v>
      </c>
      <c r="AA474" s="2" t="s">
        <v>4746</v>
      </c>
      <c r="AB474" s="1" t="s">
        <v>1606</v>
      </c>
      <c r="AC474" s="1" t="s">
        <v>3203</v>
      </c>
      <c r="AD474" s="1">
        <v>6</v>
      </c>
      <c r="AE474" s="1" t="s">
        <v>3191</v>
      </c>
      <c r="AF474" s="1" t="s">
        <v>3192</v>
      </c>
      <c r="AG474" s="1" t="s">
        <v>1475</v>
      </c>
      <c r="AH474" s="1"/>
      <c r="AI474" s="1"/>
      <c r="AJ474" s="1"/>
      <c r="AK474" s="1" t="s">
        <v>4753</v>
      </c>
      <c r="AL474" s="1"/>
      <c r="AM474" s="1"/>
      <c r="AN474" s="1"/>
      <c r="AO474" s="1"/>
      <c r="AP474" s="1"/>
      <c r="AQ474" s="1" t="s">
        <v>4753</v>
      </c>
    </row>
    <row r="475" spans="1:43" x14ac:dyDescent="0.15">
      <c r="A475" t="str">
        <f t="shared" si="126"/>
        <v>|AKHM|黒緑|呪文||Masterpiece|《[[大渦の脈動]]》|</v>
      </c>
      <c r="B475" t="s">
        <v>3211</v>
      </c>
      <c r="C475" t="str">
        <f t="shared" si="127"/>
        <v>AKHM</v>
      </c>
      <c r="D475">
        <f>IF(AA475="","",VLOOKUP(C475,tnpl!$Z$1:$AA$11,2,TRUE))</f>
        <v>11</v>
      </c>
      <c r="E475" t="s">
        <v>3211</v>
      </c>
      <c r="F475" t="str">
        <f t="shared" si="128"/>
        <v>黒緑</v>
      </c>
      <c r="G475">
        <f>IF(AB475="","",VLOOKUP(F475,tnpl!$X$1:$Y$16,2,TRUE))</f>
        <v>13</v>
      </c>
      <c r="H475" t="s">
        <v>3211</v>
      </c>
      <c r="I475" t="str">
        <f t="shared" si="129"/>
        <v>呪文</v>
      </c>
      <c r="J475" t="s">
        <v>3211</v>
      </c>
      <c r="K475">
        <f t="shared" si="130"/>
        <v>0</v>
      </c>
      <c r="L475">
        <f t="shared" si="131"/>
        <v>0</v>
      </c>
      <c r="M475" t="str">
        <f t="shared" si="132"/>
        <v/>
      </c>
      <c r="N475" t="s">
        <v>3267</v>
      </c>
      <c r="O475" t="str">
        <f t="shared" si="133"/>
        <v>Masterpiece</v>
      </c>
      <c r="R475" t="s">
        <v>3267</v>
      </c>
      <c r="S475" t="s">
        <v>4854</v>
      </c>
      <c r="T475" t="str">
        <f t="shared" si="134"/>
        <v>大渦の脈動</v>
      </c>
      <c r="W475" t="s">
        <v>4855</v>
      </c>
      <c r="X475" t="s">
        <v>3267</v>
      </c>
      <c r="Y475" s="9"/>
      <c r="Z475" s="3">
        <v>1262</v>
      </c>
      <c r="AA475" s="2" t="s">
        <v>4746</v>
      </c>
      <c r="AB475" s="1" t="s">
        <v>1509</v>
      </c>
      <c r="AC475" s="1" t="s">
        <v>3203</v>
      </c>
      <c r="AD475" s="1">
        <v>6</v>
      </c>
      <c r="AE475" s="1" t="s">
        <v>3193</v>
      </c>
      <c r="AF475" s="1" t="s">
        <v>3194</v>
      </c>
      <c r="AG475" s="1" t="s">
        <v>1475</v>
      </c>
      <c r="AH475" s="1"/>
      <c r="AI475" s="1"/>
      <c r="AJ475" s="1"/>
      <c r="AK475" s="1" t="s">
        <v>4757</v>
      </c>
      <c r="AL475" s="1"/>
      <c r="AM475" s="1"/>
      <c r="AN475" s="1"/>
      <c r="AO475" s="1"/>
      <c r="AP475" s="1"/>
      <c r="AQ475" s="1" t="s">
        <v>4757</v>
      </c>
    </row>
    <row r="476" spans="1:43" x14ac:dyDescent="0.15">
      <c r="A476" t="str">
        <f t="shared" si="126"/>
        <v>|AKH|青|呪文||アンコモン|《[[突風撃]]》|</v>
      </c>
      <c r="B476" t="s">
        <v>3211</v>
      </c>
      <c r="C476" t="str">
        <f t="shared" si="127"/>
        <v>AKH</v>
      </c>
      <c r="D476">
        <f>IF(AA476="","",VLOOKUP(C476,tnpl!$Z$1:$AA$11,2,TRUE))</f>
        <v>10</v>
      </c>
      <c r="E476" t="s">
        <v>3211</v>
      </c>
      <c r="F476" t="str">
        <f t="shared" si="128"/>
        <v>青</v>
      </c>
      <c r="G476">
        <f>IF(AB476="","",VLOOKUP(F476,tnpl!$X$1:$Y$16,2,TRUE))</f>
        <v>2</v>
      </c>
      <c r="H476" t="s">
        <v>3211</v>
      </c>
      <c r="I476" t="str">
        <f t="shared" si="129"/>
        <v>呪文</v>
      </c>
      <c r="J476" t="s">
        <v>3211</v>
      </c>
      <c r="K476">
        <f t="shared" si="130"/>
        <v>0</v>
      </c>
      <c r="L476">
        <f t="shared" si="131"/>
        <v>0</v>
      </c>
      <c r="M476" t="str">
        <f t="shared" si="132"/>
        <v/>
      </c>
      <c r="N476" t="s">
        <v>3267</v>
      </c>
      <c r="O476" t="str">
        <f t="shared" si="133"/>
        <v>アンコモン</v>
      </c>
      <c r="R476" t="s">
        <v>3267</v>
      </c>
      <c r="S476" t="s">
        <v>4854</v>
      </c>
      <c r="T476" t="str">
        <f t="shared" si="134"/>
        <v>突風撃</v>
      </c>
      <c r="W476" t="s">
        <v>4855</v>
      </c>
      <c r="X476" t="s">
        <v>3267</v>
      </c>
      <c r="Y476" s="9"/>
      <c r="Z476" s="3">
        <v>1269</v>
      </c>
      <c r="AA476" s="2" t="s">
        <v>4450</v>
      </c>
      <c r="AB476" s="1" t="s">
        <v>1631</v>
      </c>
      <c r="AC476" s="1" t="s">
        <v>1473</v>
      </c>
      <c r="AD476" s="1">
        <v>6</v>
      </c>
      <c r="AE476" s="1" t="s">
        <v>4778</v>
      </c>
      <c r="AF476" s="1" t="s">
        <v>4779</v>
      </c>
      <c r="AG476" s="1" t="s">
        <v>1475</v>
      </c>
      <c r="AH476" s="1"/>
      <c r="AI476" s="1"/>
      <c r="AJ476" s="1"/>
      <c r="AK476" s="1" t="s">
        <v>4780</v>
      </c>
      <c r="AL476" s="1"/>
      <c r="AM476" s="1"/>
      <c r="AN476" s="1"/>
      <c r="AO476" s="1"/>
      <c r="AP476" s="1"/>
      <c r="AQ476" s="1" t="s">
        <v>4780</v>
      </c>
    </row>
    <row r="478" spans="1:43" x14ac:dyDescent="0.15">
      <c r="A478" t="str">
        <f>B478&amp;C478&amp;E478&amp;F478&amp;H478&amp;I478&amp;J478&amp;M478&amp;N478&amp;O478&amp;P478&amp;Q478&amp;R478&amp;S478&amp;T478&amp;V478&amp;W478&amp;X478&amp;Y478</f>
        <v>*7マナカード一覧</v>
      </c>
      <c r="B478" t="s">
        <v>3229</v>
      </c>
      <c r="C478">
        <f>AD483</f>
        <v>7</v>
      </c>
      <c r="E478" t="s">
        <v>5183</v>
      </c>
      <c r="F478" t="s">
        <v>3228</v>
      </c>
    </row>
    <row r="479" spans="1:43" x14ac:dyDescent="0.15">
      <c r="A479" t="str">
        <f>B479&amp;C479&amp;E479&amp;F479&amp;H479&amp;I479&amp;J479&amp;M479&amp;N479&amp;O479&amp;P479&amp;Q479&amp;R479&amp;S479&amp;T479&amp;V479&amp;W479&amp;X479&amp;Y479</f>
        <v/>
      </c>
    </row>
    <row r="480" spans="1:43" x14ac:dyDescent="0.15">
      <c r="A480" t="str">
        <f>B480&amp;C480&amp;E480&amp;F480&amp;H480&amp;I480&amp;J480&amp;M480&amp;N480&amp;O480&amp;P480&amp;Q480&amp;R480&amp;S480&amp;T480&amp;V480&amp;W480&amp;X480&amp;Y480</f>
        <v>**マジック:オリジン</v>
      </c>
      <c r="B480" t="s">
        <v>4856</v>
      </c>
      <c r="C480" t="s">
        <v>4860</v>
      </c>
    </row>
    <row r="481" spans="1:46" x14ac:dyDescent="0.15">
      <c r="A481" t="str">
        <f>B481&amp;C481&amp;E481&amp;F481&amp;H481&amp;I481&amp;J481&amp;M481&amp;N481&amp;O481&amp;P481&amp;Q481&amp;R481&amp;S481&amp;T481&amp;U481&amp;V481&amp;W481&amp;X481&amp;Y481</f>
        <v>|LEFT:50|LEFT:50|LEFT:120|LEFT:50|LEFT:120|LEFT:450|c</v>
      </c>
      <c r="B481" t="s">
        <v>3211</v>
      </c>
      <c r="C481" t="s">
        <v>3204</v>
      </c>
      <c r="E481" t="s">
        <v>3211</v>
      </c>
      <c r="F481" t="s">
        <v>3204</v>
      </c>
      <c r="H481" t="s">
        <v>3211</v>
      </c>
      <c r="I481" t="s">
        <v>5157</v>
      </c>
      <c r="J481" t="s">
        <v>3211</v>
      </c>
      <c r="M481" t="s">
        <v>3204</v>
      </c>
      <c r="N481" t="s">
        <v>3267</v>
      </c>
      <c r="O481" t="s">
        <v>5157</v>
      </c>
      <c r="R481" t="s">
        <v>3267</v>
      </c>
      <c r="T481" t="s">
        <v>5189</v>
      </c>
      <c r="X481" t="s">
        <v>3267</v>
      </c>
      <c r="Y481" t="s">
        <v>3206</v>
      </c>
    </row>
    <row r="482" spans="1:46" x14ac:dyDescent="0.15">
      <c r="A482" t="str">
        <f>B482&amp;C482&amp;E482&amp;F482&amp;H482&amp;I482&amp;J482&amp;M482&amp;N482&amp;O482&amp;P482&amp;Q482&amp;R482&amp;S482&amp;T482&amp;U482&amp;V482&amp;W482&amp;X482&amp;Y482</f>
        <v>|セット|色|カード種|P/T|レアリティ|カード名|</v>
      </c>
      <c r="B482" t="s">
        <v>3211</v>
      </c>
      <c r="C482" t="s">
        <v>3212</v>
      </c>
      <c r="E482" t="s">
        <v>3211</v>
      </c>
      <c r="F482" t="s">
        <v>3181</v>
      </c>
      <c r="H482" t="s">
        <v>3211</v>
      </c>
      <c r="I482" t="s">
        <v>4902</v>
      </c>
      <c r="J482" t="s">
        <v>3211</v>
      </c>
      <c r="K482" t="s">
        <v>3168</v>
      </c>
      <c r="L482" t="s">
        <v>3167</v>
      </c>
      <c r="M482" t="str">
        <f>K482&amp;"/"&amp;L482</f>
        <v>P/T</v>
      </c>
      <c r="N482" t="s">
        <v>3267</v>
      </c>
      <c r="O482" t="s">
        <v>5187</v>
      </c>
      <c r="R482" t="s">
        <v>3267</v>
      </c>
      <c r="T482" t="s">
        <v>3208</v>
      </c>
      <c r="X482" t="s">
        <v>3267</v>
      </c>
    </row>
    <row r="483" spans="1:46" x14ac:dyDescent="0.15">
      <c r="A483" t="str">
        <f>B483&amp;C483&amp;E483&amp;F483&amp;H483&amp;I483&amp;J483&amp;M483&amp;N483&amp;O483&amp;P483&amp;Q483&amp;R483&amp;S483&amp;T483&amp;U483&amp;V483&amp;W483&amp;X483&amp;Y483</f>
        <v>|ORI|白|クリーチャー|1/1|コモン|《[[突進するグリフィン]]》|</v>
      </c>
      <c r="B483" t="s">
        <v>3211</v>
      </c>
      <c r="C483" t="str">
        <f t="shared" ref="C483" si="136">AA483</f>
        <v>ORI</v>
      </c>
      <c r="D483">
        <f>IF(AA483="","",VLOOKUP(C483,tnpl!$Z$1:$AA$11,2,TRUE))</f>
        <v>1</v>
      </c>
      <c r="E483" t="s">
        <v>3211</v>
      </c>
      <c r="F483" t="str">
        <f t="shared" ref="F483" si="137">AB483</f>
        <v>白</v>
      </c>
      <c r="G483">
        <f>IF(AB483="","",VLOOKUP(F483,tnpl!$X$1:$Y$16,2,TRUE))</f>
        <v>1</v>
      </c>
      <c r="H483" t="s">
        <v>3211</v>
      </c>
      <c r="I483" t="str">
        <f>AG483</f>
        <v>クリーチャー</v>
      </c>
      <c r="J483" t="s">
        <v>3211</v>
      </c>
      <c r="K483">
        <f t="shared" ref="K483" si="138">AO483</f>
        <v>1</v>
      </c>
      <c r="L483">
        <f t="shared" ref="L483" si="139">AP483</f>
        <v>1</v>
      </c>
      <c r="M483" t="str">
        <f>IF(AG483="クリーチャー",K483&amp;"/"&amp;L483,"")</f>
        <v>1/1</v>
      </c>
      <c r="N483" t="s">
        <v>3267</v>
      </c>
      <c r="O483" t="str">
        <f t="shared" ref="O483" si="140">AC483</f>
        <v>コモン</v>
      </c>
      <c r="R483" t="s">
        <v>3267</v>
      </c>
      <c r="S483" t="s">
        <v>4854</v>
      </c>
      <c r="T483" t="str">
        <f t="shared" ref="T483" si="141">AE483</f>
        <v>突進するグリフィン</v>
      </c>
      <c r="W483" t="s">
        <v>4855</v>
      </c>
      <c r="X483" t="s">
        <v>3267</v>
      </c>
      <c r="Y483" s="9"/>
      <c r="Z483" s="3">
        <v>3</v>
      </c>
      <c r="AA483" s="2" t="s">
        <v>3271</v>
      </c>
      <c r="AB483" s="1" t="s">
        <v>1653</v>
      </c>
      <c r="AC483" s="1" t="s">
        <v>1771</v>
      </c>
      <c r="AD483" s="1">
        <v>7</v>
      </c>
      <c r="AE483" s="1" t="s">
        <v>3159</v>
      </c>
      <c r="AF483" s="1" t="s">
        <v>3158</v>
      </c>
      <c r="AG483" s="1" t="s">
        <v>349</v>
      </c>
      <c r="AH483" s="1" t="s">
        <v>2445</v>
      </c>
      <c r="AI483" s="1"/>
      <c r="AJ483" s="1"/>
      <c r="AK483" s="1" t="s">
        <v>3272</v>
      </c>
      <c r="AL483" s="1" t="s">
        <v>3157</v>
      </c>
      <c r="AM483" s="1"/>
      <c r="AN483" s="1"/>
      <c r="AO483" s="1">
        <v>1</v>
      </c>
      <c r="AP483" s="1">
        <v>1</v>
      </c>
      <c r="AQ483" s="1" t="s">
        <v>3273</v>
      </c>
    </row>
    <row r="484" spans="1:46" x14ac:dyDescent="0.15">
      <c r="A484" t="str">
        <f t="shared" ref="A484:A559" si="142">B484&amp;C484&amp;E484&amp;F484&amp;H484&amp;I484&amp;J484&amp;M484&amp;N484&amp;O484&amp;P484&amp;Q484&amp;R484&amp;S484&amp;T484&amp;U484&amp;V484&amp;W484&amp;X484&amp;Y484</f>
        <v>|ORI|白|クリーチャー|2/2|コモン|《[[前線の僧侶]]》|</v>
      </c>
      <c r="B484" t="s">
        <v>3211</v>
      </c>
      <c r="C484" t="str">
        <f t="shared" ref="C484:C559" si="143">AA484</f>
        <v>ORI</v>
      </c>
      <c r="D484">
        <f>IF(AA484="","",VLOOKUP(C484,tnpl!$Z$1:$AA$11,2,TRUE))</f>
        <v>1</v>
      </c>
      <c r="E484" t="s">
        <v>3211</v>
      </c>
      <c r="F484" t="str">
        <f t="shared" ref="F484:F559" si="144">AB484</f>
        <v>白</v>
      </c>
      <c r="G484">
        <f>IF(AB484="","",VLOOKUP(F484,tnpl!$X$1:$Y$16,2,TRUE))</f>
        <v>1</v>
      </c>
      <c r="H484" t="s">
        <v>3211</v>
      </c>
      <c r="I484" t="str">
        <f t="shared" ref="I484:I559" si="145">AG484</f>
        <v>クリーチャー</v>
      </c>
      <c r="J484" t="s">
        <v>3211</v>
      </c>
      <c r="K484">
        <f t="shared" ref="K484:K559" si="146">AO484</f>
        <v>2</v>
      </c>
      <c r="L484">
        <f t="shared" ref="L484:L559" si="147">AP484</f>
        <v>2</v>
      </c>
      <c r="M484" t="str">
        <f t="shared" ref="M484:M559" si="148">IF(AG484="クリーチャー",K484&amp;"/"&amp;L484,"")</f>
        <v>2/2</v>
      </c>
      <c r="N484" t="s">
        <v>3267</v>
      </c>
      <c r="O484" t="str">
        <f t="shared" ref="O484:O559" si="149">AC484</f>
        <v>コモン</v>
      </c>
      <c r="R484" t="s">
        <v>3267</v>
      </c>
      <c r="S484" t="s">
        <v>4854</v>
      </c>
      <c r="T484" t="str">
        <f t="shared" ref="T484:T559" si="150">AE484</f>
        <v>前線の僧侶</v>
      </c>
      <c r="W484" t="s">
        <v>4855</v>
      </c>
      <c r="X484" t="s">
        <v>3267</v>
      </c>
      <c r="Y484" s="9"/>
      <c r="Z484" s="3">
        <v>4</v>
      </c>
      <c r="AA484" s="2" t="s">
        <v>3271</v>
      </c>
      <c r="AB484" s="1" t="s">
        <v>1653</v>
      </c>
      <c r="AC484" s="1" t="s">
        <v>1771</v>
      </c>
      <c r="AD484" s="1">
        <v>7</v>
      </c>
      <c r="AE484" s="1" t="s">
        <v>3156</v>
      </c>
      <c r="AF484" s="1" t="s">
        <v>3155</v>
      </c>
      <c r="AG484" s="1" t="s">
        <v>349</v>
      </c>
      <c r="AH484" s="1" t="s">
        <v>1511</v>
      </c>
      <c r="AI484" s="1" t="s">
        <v>1492</v>
      </c>
      <c r="AJ484" s="1"/>
      <c r="AK484" s="1" t="s">
        <v>3154</v>
      </c>
      <c r="AL484" s="1"/>
      <c r="AM484" s="1"/>
      <c r="AN484" s="1"/>
      <c r="AO484" s="1">
        <v>2</v>
      </c>
      <c r="AP484" s="1">
        <v>2</v>
      </c>
      <c r="AQ484" s="1" t="s">
        <v>3154</v>
      </c>
    </row>
    <row r="485" spans="1:46" x14ac:dyDescent="0.15">
      <c r="A485" t="str">
        <f t="shared" si="142"/>
        <v>|ORI|青|クリーチャー|2/2|コモン|《[[狩漁者]]》|</v>
      </c>
      <c r="B485" t="s">
        <v>3211</v>
      </c>
      <c r="C485" t="str">
        <f t="shared" si="143"/>
        <v>ORI</v>
      </c>
      <c r="D485">
        <f>IF(AA485="","",VLOOKUP(C485,tnpl!$Z$1:$AA$11,2,TRUE))</f>
        <v>1</v>
      </c>
      <c r="E485" t="s">
        <v>3211</v>
      </c>
      <c r="F485" t="str">
        <f t="shared" si="144"/>
        <v>青</v>
      </c>
      <c r="G485">
        <f>IF(AB485="","",VLOOKUP(F485,tnpl!$X$1:$Y$16,2,TRUE))</f>
        <v>2</v>
      </c>
      <c r="H485" t="s">
        <v>3211</v>
      </c>
      <c r="I485" t="str">
        <f t="shared" si="145"/>
        <v>クリーチャー</v>
      </c>
      <c r="J485" t="s">
        <v>3211</v>
      </c>
      <c r="K485">
        <f t="shared" si="146"/>
        <v>2</v>
      </c>
      <c r="L485">
        <f t="shared" si="147"/>
        <v>2</v>
      </c>
      <c r="M485" t="str">
        <f t="shared" si="148"/>
        <v>2/2</v>
      </c>
      <c r="N485" t="s">
        <v>3267</v>
      </c>
      <c r="O485" t="str">
        <f t="shared" si="149"/>
        <v>コモン</v>
      </c>
      <c r="R485" t="s">
        <v>3267</v>
      </c>
      <c r="S485" t="s">
        <v>4854</v>
      </c>
      <c r="T485" t="str">
        <f t="shared" si="150"/>
        <v>狩漁者</v>
      </c>
      <c r="W485" t="s">
        <v>4855</v>
      </c>
      <c r="X485" t="s">
        <v>3267</v>
      </c>
      <c r="Y485" s="9"/>
      <c r="Z485" s="3">
        <v>48</v>
      </c>
      <c r="AA485" s="2" t="s">
        <v>3271</v>
      </c>
      <c r="AB485" s="1" t="s">
        <v>1631</v>
      </c>
      <c r="AC485" s="1" t="s">
        <v>1771</v>
      </c>
      <c r="AD485" s="1">
        <v>7</v>
      </c>
      <c r="AE485" s="1" t="s">
        <v>3019</v>
      </c>
      <c r="AF485" s="1" t="s">
        <v>3018</v>
      </c>
      <c r="AG485" s="1" t="s">
        <v>349</v>
      </c>
      <c r="AH485" s="1" t="s">
        <v>1559</v>
      </c>
      <c r="AI485" s="1"/>
      <c r="AJ485" s="1"/>
      <c r="AK485" s="1" t="s">
        <v>2627</v>
      </c>
      <c r="AL485" s="1"/>
      <c r="AM485" s="1"/>
      <c r="AN485" s="1"/>
      <c r="AO485" s="1">
        <v>2</v>
      </c>
      <c r="AP485" s="1">
        <v>2</v>
      </c>
      <c r="AQ485" s="1" t="s">
        <v>2627</v>
      </c>
    </row>
    <row r="486" spans="1:46" x14ac:dyDescent="0.15">
      <c r="A486" t="str">
        <f t="shared" si="142"/>
        <v>|ORI|青|呪文||コモン|《[[計算された放逐]]》|</v>
      </c>
      <c r="B486" t="s">
        <v>3211</v>
      </c>
      <c r="C486" t="str">
        <f t="shared" si="143"/>
        <v>ORI</v>
      </c>
      <c r="D486">
        <f>IF(AA486="","",VLOOKUP(C486,tnpl!$Z$1:$AA$11,2,TRUE))</f>
        <v>1</v>
      </c>
      <c r="E486" t="s">
        <v>3211</v>
      </c>
      <c r="F486" t="str">
        <f t="shared" si="144"/>
        <v>青</v>
      </c>
      <c r="G486">
        <f>IF(AB486="","",VLOOKUP(F486,tnpl!$X$1:$Y$16,2,TRUE))</f>
        <v>2</v>
      </c>
      <c r="H486" t="s">
        <v>3211</v>
      </c>
      <c r="I486" t="str">
        <f t="shared" si="145"/>
        <v>呪文</v>
      </c>
      <c r="J486" t="s">
        <v>3211</v>
      </c>
      <c r="K486">
        <f t="shared" si="146"/>
        <v>0</v>
      </c>
      <c r="L486">
        <f t="shared" si="147"/>
        <v>0</v>
      </c>
      <c r="M486" t="str">
        <f t="shared" si="148"/>
        <v/>
      </c>
      <c r="N486" t="s">
        <v>3267</v>
      </c>
      <c r="O486" t="str">
        <f t="shared" si="149"/>
        <v>コモン</v>
      </c>
      <c r="R486" t="s">
        <v>3267</v>
      </c>
      <c r="S486" t="s">
        <v>4854</v>
      </c>
      <c r="T486" t="str">
        <f t="shared" si="150"/>
        <v>計算された放逐</v>
      </c>
      <c r="W486" t="s">
        <v>4855</v>
      </c>
      <c r="X486" t="s">
        <v>3267</v>
      </c>
      <c r="Y486" s="9"/>
      <c r="Z486" s="3">
        <v>50</v>
      </c>
      <c r="AA486" s="2" t="s">
        <v>3271</v>
      </c>
      <c r="AB486" s="1" t="s">
        <v>1631</v>
      </c>
      <c r="AC486" s="1" t="s">
        <v>1771</v>
      </c>
      <c r="AD486" s="1">
        <v>7</v>
      </c>
      <c r="AE486" s="1" t="s">
        <v>3014</v>
      </c>
      <c r="AF486" s="1" t="s">
        <v>3013</v>
      </c>
      <c r="AG486" s="1" t="s">
        <v>1475</v>
      </c>
      <c r="AH486" s="1"/>
      <c r="AI486" s="1"/>
      <c r="AJ486" s="1"/>
      <c r="AK486" s="1" t="s">
        <v>3012</v>
      </c>
      <c r="AL486" s="1"/>
      <c r="AM486" s="1"/>
      <c r="AN486" s="1"/>
      <c r="AO486" s="1"/>
      <c r="AP486" s="1"/>
      <c r="AQ486" s="1" t="s">
        <v>3012</v>
      </c>
    </row>
    <row r="487" spans="1:46" x14ac:dyDescent="0.15">
      <c r="A487" t="str">
        <f t="shared" si="142"/>
        <v>|ORI|青|呪文||アンコモン|《[[霊気への抑留]]》|</v>
      </c>
      <c r="B487" t="s">
        <v>3211</v>
      </c>
      <c r="C487" t="str">
        <f t="shared" si="143"/>
        <v>ORI</v>
      </c>
      <c r="D487">
        <f>IF(AA487="","",VLOOKUP(C487,tnpl!$Z$1:$AA$11,2,TRUE))</f>
        <v>1</v>
      </c>
      <c r="E487" t="s">
        <v>3211</v>
      </c>
      <c r="F487" t="str">
        <f t="shared" si="144"/>
        <v>青</v>
      </c>
      <c r="G487">
        <f>IF(AB487="","",VLOOKUP(F487,tnpl!$X$1:$Y$16,2,TRUE))</f>
        <v>2</v>
      </c>
      <c r="H487" t="s">
        <v>3211</v>
      </c>
      <c r="I487" t="str">
        <f t="shared" si="145"/>
        <v>呪文</v>
      </c>
      <c r="J487" t="s">
        <v>3211</v>
      </c>
      <c r="K487">
        <f t="shared" si="146"/>
        <v>0</v>
      </c>
      <c r="L487">
        <f t="shared" si="147"/>
        <v>0</v>
      </c>
      <c r="M487" t="str">
        <f t="shared" si="148"/>
        <v/>
      </c>
      <c r="N487" t="s">
        <v>3267</v>
      </c>
      <c r="O487" t="str">
        <f t="shared" si="149"/>
        <v>アンコモン</v>
      </c>
      <c r="R487" t="s">
        <v>3267</v>
      </c>
      <c r="S487" t="s">
        <v>4854</v>
      </c>
      <c r="T487" t="str">
        <f t="shared" si="150"/>
        <v>霊気への抑留</v>
      </c>
      <c r="W487" t="s">
        <v>4855</v>
      </c>
      <c r="X487" t="s">
        <v>3267</v>
      </c>
      <c r="Y487" s="9"/>
      <c r="Z487" s="3">
        <v>63</v>
      </c>
      <c r="AA487" s="2" t="s">
        <v>3271</v>
      </c>
      <c r="AB487" s="1" t="s">
        <v>1631</v>
      </c>
      <c r="AC487" s="1" t="s">
        <v>1473</v>
      </c>
      <c r="AD487" s="1">
        <v>7</v>
      </c>
      <c r="AE487" s="1" t="s">
        <v>2974</v>
      </c>
      <c r="AF487" s="1" t="s">
        <v>2973</v>
      </c>
      <c r="AG487" s="1" t="s">
        <v>1475</v>
      </c>
      <c r="AH487" s="1"/>
      <c r="AI487" s="1"/>
      <c r="AJ487" s="1"/>
      <c r="AK487" s="1" t="s">
        <v>2972</v>
      </c>
      <c r="AL487" s="1"/>
      <c r="AM487" s="1"/>
      <c r="AN487" s="1"/>
      <c r="AO487" s="1"/>
      <c r="AP487" s="1"/>
      <c r="AQ487" s="1" t="s">
        <v>2972</v>
      </c>
    </row>
    <row r="488" spans="1:46" x14ac:dyDescent="0.15">
      <c r="A488" t="str">
        <f t="shared" si="142"/>
        <v>|ORI|青|呪文||アンコモン|《[[骨を灰に]]》|</v>
      </c>
      <c r="B488" t="s">
        <v>3211</v>
      </c>
      <c r="C488" t="str">
        <f t="shared" si="143"/>
        <v>ORI</v>
      </c>
      <c r="D488">
        <f>IF(AA488="","",VLOOKUP(C488,tnpl!$Z$1:$AA$11,2,TRUE))</f>
        <v>1</v>
      </c>
      <c r="E488" t="s">
        <v>3211</v>
      </c>
      <c r="F488" t="str">
        <f t="shared" si="144"/>
        <v>青</v>
      </c>
      <c r="G488">
        <f>IF(AB488="","",VLOOKUP(F488,tnpl!$X$1:$Y$16,2,TRUE))</f>
        <v>2</v>
      </c>
      <c r="H488" t="s">
        <v>3211</v>
      </c>
      <c r="I488" t="str">
        <f t="shared" si="145"/>
        <v>呪文</v>
      </c>
      <c r="J488" t="s">
        <v>3211</v>
      </c>
      <c r="K488">
        <f t="shared" si="146"/>
        <v>0</v>
      </c>
      <c r="L488">
        <f t="shared" si="147"/>
        <v>0</v>
      </c>
      <c r="M488" t="str">
        <f t="shared" si="148"/>
        <v/>
      </c>
      <c r="N488" t="s">
        <v>3267</v>
      </c>
      <c r="O488" t="str">
        <f t="shared" si="149"/>
        <v>アンコモン</v>
      </c>
      <c r="R488" t="s">
        <v>3267</v>
      </c>
      <c r="S488" t="s">
        <v>4854</v>
      </c>
      <c r="T488" t="str">
        <f t="shared" si="150"/>
        <v>骨を灰に</v>
      </c>
      <c r="W488" t="s">
        <v>4855</v>
      </c>
      <c r="X488" t="s">
        <v>3267</v>
      </c>
      <c r="Y488" s="9"/>
      <c r="Z488" s="3">
        <v>64</v>
      </c>
      <c r="AA488" s="2" t="s">
        <v>3271</v>
      </c>
      <c r="AB488" s="1" t="s">
        <v>1631</v>
      </c>
      <c r="AC488" s="1" t="s">
        <v>1473</v>
      </c>
      <c r="AD488" s="1">
        <v>7</v>
      </c>
      <c r="AE488" s="1" t="s">
        <v>2971</v>
      </c>
      <c r="AF488" s="1" t="s">
        <v>2970</v>
      </c>
      <c r="AG488" s="1" t="s">
        <v>1475</v>
      </c>
      <c r="AH488" s="1"/>
      <c r="AI488" s="1"/>
      <c r="AJ488" s="1"/>
      <c r="AK488" s="1" t="s">
        <v>2969</v>
      </c>
      <c r="AL488" s="1"/>
      <c r="AM488" s="1"/>
      <c r="AN488" s="1"/>
      <c r="AO488" s="1"/>
      <c r="AP488" s="1"/>
      <c r="AQ488" s="1" t="s">
        <v>2969</v>
      </c>
    </row>
    <row r="489" spans="1:46" x14ac:dyDescent="0.15">
      <c r="A489" t="str">
        <f t="shared" si="142"/>
        <v>|ORI|赤|クリーチャー|1/1|コモン|《[[ふいごトカゲ]]》|</v>
      </c>
      <c r="B489" t="s">
        <v>3211</v>
      </c>
      <c r="C489" t="str">
        <f t="shared" si="143"/>
        <v>ORI</v>
      </c>
      <c r="D489">
        <f>IF(AA489="","",VLOOKUP(C489,tnpl!$Z$1:$AA$11,2,TRUE))</f>
        <v>1</v>
      </c>
      <c r="E489" t="s">
        <v>3211</v>
      </c>
      <c r="F489" t="str">
        <f t="shared" si="144"/>
        <v>赤</v>
      </c>
      <c r="G489">
        <f>IF(AB489="","",VLOOKUP(F489,tnpl!$X$1:$Y$16,2,TRUE))</f>
        <v>4</v>
      </c>
      <c r="H489" t="s">
        <v>3211</v>
      </c>
      <c r="I489" t="str">
        <f t="shared" si="145"/>
        <v>クリーチャー</v>
      </c>
      <c r="J489" t="s">
        <v>3211</v>
      </c>
      <c r="K489">
        <f t="shared" si="146"/>
        <v>1</v>
      </c>
      <c r="L489">
        <f t="shared" si="147"/>
        <v>1</v>
      </c>
      <c r="M489" t="str">
        <f t="shared" si="148"/>
        <v>1/1</v>
      </c>
      <c r="N489" t="s">
        <v>3267</v>
      </c>
      <c r="O489" t="str">
        <f t="shared" si="149"/>
        <v>コモン</v>
      </c>
      <c r="R489" t="s">
        <v>3267</v>
      </c>
      <c r="S489" t="s">
        <v>4854</v>
      </c>
      <c r="T489" t="str">
        <f t="shared" si="150"/>
        <v>ふいごトカゲ</v>
      </c>
      <c r="W489" t="s">
        <v>4855</v>
      </c>
      <c r="X489" t="s">
        <v>3267</v>
      </c>
      <c r="Y489" s="9"/>
      <c r="Z489" s="3">
        <v>125</v>
      </c>
      <c r="AA489" s="2" t="s">
        <v>3271</v>
      </c>
      <c r="AB489" s="1" t="s">
        <v>1575</v>
      </c>
      <c r="AC489" s="1" t="s">
        <v>1771</v>
      </c>
      <c r="AD489" s="1">
        <v>7</v>
      </c>
      <c r="AE489" s="1" t="s">
        <v>2796</v>
      </c>
      <c r="AF489" s="1" t="s">
        <v>2795</v>
      </c>
      <c r="AG489" s="1" t="s">
        <v>349</v>
      </c>
      <c r="AH489" s="1" t="s">
        <v>2563</v>
      </c>
      <c r="AI489" s="1"/>
      <c r="AJ489" s="1"/>
      <c r="AK489" s="1" t="s">
        <v>2794</v>
      </c>
      <c r="AL489" s="1"/>
      <c r="AM489" s="1"/>
      <c r="AN489" s="1"/>
      <c r="AO489" s="1">
        <v>1</v>
      </c>
      <c r="AP489" s="1">
        <v>1</v>
      </c>
      <c r="AQ489" s="1" t="s">
        <v>2794</v>
      </c>
    </row>
    <row r="490" spans="1:46" x14ac:dyDescent="0.15">
      <c r="A490" t="str">
        <f t="shared" si="142"/>
        <v>|ORI|緑|クリーチャー|2/2|コモン|《[[ラノワールの共感者]]》|</v>
      </c>
      <c r="B490" t="s">
        <v>3211</v>
      </c>
      <c r="C490" t="str">
        <f t="shared" si="143"/>
        <v>ORI</v>
      </c>
      <c r="D490">
        <f>IF(AA490="","",VLOOKUP(C490,tnpl!$Z$1:$AA$11,2,TRUE))</f>
        <v>1</v>
      </c>
      <c r="E490" t="s">
        <v>3211</v>
      </c>
      <c r="F490" t="str">
        <f t="shared" si="144"/>
        <v>緑</v>
      </c>
      <c r="G490">
        <f>IF(AB490="","",VLOOKUP(F490,tnpl!$X$1:$Y$16,2,TRUE))</f>
        <v>5</v>
      </c>
      <c r="H490" t="s">
        <v>3211</v>
      </c>
      <c r="I490" t="str">
        <f t="shared" si="145"/>
        <v>クリーチャー</v>
      </c>
      <c r="J490" t="s">
        <v>3211</v>
      </c>
      <c r="K490">
        <f t="shared" si="146"/>
        <v>2</v>
      </c>
      <c r="L490">
        <f t="shared" si="147"/>
        <v>2</v>
      </c>
      <c r="M490" t="str">
        <f t="shared" si="148"/>
        <v>2/2</v>
      </c>
      <c r="N490" t="s">
        <v>3267</v>
      </c>
      <c r="O490" t="str">
        <f t="shared" si="149"/>
        <v>コモン</v>
      </c>
      <c r="R490" t="s">
        <v>3267</v>
      </c>
      <c r="S490" t="s">
        <v>4854</v>
      </c>
      <c r="T490" t="str">
        <f t="shared" si="150"/>
        <v>ラノワールの共感者</v>
      </c>
      <c r="W490" t="s">
        <v>4855</v>
      </c>
      <c r="X490" t="s">
        <v>3267</v>
      </c>
      <c r="Y490" s="9"/>
      <c r="Z490" s="3">
        <v>167</v>
      </c>
      <c r="AA490" s="2" t="s">
        <v>3271</v>
      </c>
      <c r="AB490" s="1" t="s">
        <v>1540</v>
      </c>
      <c r="AC490" s="1" t="s">
        <v>1771</v>
      </c>
      <c r="AD490" s="1">
        <v>7</v>
      </c>
      <c r="AE490" s="1" t="s">
        <v>2679</v>
      </c>
      <c r="AF490" s="1" t="s">
        <v>2678</v>
      </c>
      <c r="AG490" s="1" t="s">
        <v>349</v>
      </c>
      <c r="AH490" s="1" t="s">
        <v>1501</v>
      </c>
      <c r="AI490" s="1" t="s">
        <v>1894</v>
      </c>
      <c r="AJ490" s="1"/>
      <c r="AK490" s="1" t="s">
        <v>2677</v>
      </c>
      <c r="AL490" s="1"/>
      <c r="AM490" s="1"/>
      <c r="AN490" s="1"/>
      <c r="AO490" s="1">
        <v>2</v>
      </c>
      <c r="AP490" s="1">
        <v>2</v>
      </c>
      <c r="AQ490" s="1" t="s">
        <v>2677</v>
      </c>
    </row>
    <row r="491" spans="1:46" x14ac:dyDescent="0.15">
      <c r="A491" t="str">
        <f t="shared" si="142"/>
        <v>|ORI|緑|クリーチャー|1/1|コモン|《[[ヴァレロンの管理人]]》|</v>
      </c>
      <c r="B491" t="s">
        <v>3211</v>
      </c>
      <c r="C491" t="str">
        <f t="shared" si="143"/>
        <v>ORI</v>
      </c>
      <c r="D491">
        <f>IF(AA491="","",VLOOKUP(C491,tnpl!$Z$1:$AA$11,2,TRUE))</f>
        <v>1</v>
      </c>
      <c r="E491" t="s">
        <v>3211</v>
      </c>
      <c r="F491" t="str">
        <f t="shared" si="144"/>
        <v>緑</v>
      </c>
      <c r="G491">
        <f>IF(AB491="","",VLOOKUP(F491,tnpl!$X$1:$Y$16,2,TRUE))</f>
        <v>5</v>
      </c>
      <c r="H491" t="s">
        <v>3211</v>
      </c>
      <c r="I491" t="str">
        <f t="shared" si="145"/>
        <v>クリーチャー</v>
      </c>
      <c r="J491" t="s">
        <v>3211</v>
      </c>
      <c r="K491">
        <f t="shared" si="146"/>
        <v>1</v>
      </c>
      <c r="L491">
        <f t="shared" si="147"/>
        <v>1</v>
      </c>
      <c r="M491" t="str">
        <f t="shared" si="148"/>
        <v>1/1</v>
      </c>
      <c r="N491" t="s">
        <v>3267</v>
      </c>
      <c r="O491" t="str">
        <f t="shared" si="149"/>
        <v>コモン</v>
      </c>
      <c r="R491" t="s">
        <v>3267</v>
      </c>
      <c r="S491" t="s">
        <v>4854</v>
      </c>
      <c r="T491" t="str">
        <f t="shared" si="150"/>
        <v>ヴァレロンの管理人</v>
      </c>
      <c r="W491" t="s">
        <v>4855</v>
      </c>
      <c r="X491" t="s">
        <v>3267</v>
      </c>
      <c r="Y491" s="9"/>
      <c r="Z491" s="3">
        <v>171</v>
      </c>
      <c r="AA491" s="2" t="s">
        <v>3271</v>
      </c>
      <c r="AB491" s="1" t="s">
        <v>1540</v>
      </c>
      <c r="AC491" s="1" t="s">
        <v>1771</v>
      </c>
      <c r="AD491" s="1">
        <v>7</v>
      </c>
      <c r="AE491" s="1" t="s">
        <v>2669</v>
      </c>
      <c r="AF491" s="1" t="s">
        <v>2668</v>
      </c>
      <c r="AG491" s="1" t="s">
        <v>349</v>
      </c>
      <c r="AH491" s="1" t="s">
        <v>1511</v>
      </c>
      <c r="AI491" s="1" t="s">
        <v>2667</v>
      </c>
      <c r="AJ491" s="1"/>
      <c r="AK491" s="1" t="s">
        <v>3362</v>
      </c>
      <c r="AL491" s="1"/>
      <c r="AM491" s="1"/>
      <c r="AN491" s="1"/>
      <c r="AO491" s="1">
        <v>1</v>
      </c>
      <c r="AP491" s="1">
        <v>1</v>
      </c>
      <c r="AQ491" s="1" t="s">
        <v>3362</v>
      </c>
    </row>
    <row r="492" spans="1:46" x14ac:dyDescent="0.15">
      <c r="A492" t="str">
        <f t="shared" si="142"/>
        <v>|ORI|緑|クリーチャー|4/4|レア|《[[万神殿の伝令]]》|</v>
      </c>
      <c r="B492" t="s">
        <v>3211</v>
      </c>
      <c r="C492" t="str">
        <f t="shared" si="143"/>
        <v>ORI</v>
      </c>
      <c r="D492">
        <f>IF(AA492="","",VLOOKUP(C492,tnpl!$Z$1:$AA$11,2,TRUE))</f>
        <v>1</v>
      </c>
      <c r="E492" t="s">
        <v>3211</v>
      </c>
      <c r="F492" t="str">
        <f t="shared" si="144"/>
        <v>緑</v>
      </c>
      <c r="G492">
        <f>IF(AB492="","",VLOOKUP(F492,tnpl!$X$1:$Y$16,2,TRUE))</f>
        <v>5</v>
      </c>
      <c r="H492" t="s">
        <v>3211</v>
      </c>
      <c r="I492" t="str">
        <f t="shared" si="145"/>
        <v>クリーチャー</v>
      </c>
      <c r="J492" t="s">
        <v>3211</v>
      </c>
      <c r="K492">
        <f t="shared" si="146"/>
        <v>4</v>
      </c>
      <c r="L492">
        <f t="shared" si="147"/>
        <v>4</v>
      </c>
      <c r="M492" t="str">
        <f t="shared" si="148"/>
        <v>4/4</v>
      </c>
      <c r="N492" t="s">
        <v>3267</v>
      </c>
      <c r="O492" t="str">
        <f t="shared" si="149"/>
        <v>レア</v>
      </c>
      <c r="R492" t="s">
        <v>3267</v>
      </c>
      <c r="S492" t="s">
        <v>4854</v>
      </c>
      <c r="T492" t="str">
        <f t="shared" si="150"/>
        <v>万神殿の伝令</v>
      </c>
      <c r="W492" t="s">
        <v>4855</v>
      </c>
      <c r="X492" t="s">
        <v>3267</v>
      </c>
      <c r="Y492" s="9"/>
      <c r="Z492" s="3">
        <v>191</v>
      </c>
      <c r="AA492" s="2" t="s">
        <v>3271</v>
      </c>
      <c r="AB492" s="1" t="s">
        <v>1540</v>
      </c>
      <c r="AC492" s="1" t="s">
        <v>1463</v>
      </c>
      <c r="AD492" s="1">
        <v>7</v>
      </c>
      <c r="AE492" s="1" t="s">
        <v>2609</v>
      </c>
      <c r="AF492" s="1" t="s">
        <v>2608</v>
      </c>
      <c r="AG492" s="1" t="s">
        <v>349</v>
      </c>
      <c r="AH492" s="1" t="s">
        <v>2607</v>
      </c>
      <c r="AI492" s="1" t="s">
        <v>1894</v>
      </c>
      <c r="AJ492" s="1"/>
      <c r="AK492" s="1" t="s">
        <v>3372</v>
      </c>
      <c r="AL492" s="1" t="s">
        <v>3373</v>
      </c>
      <c r="AM492" s="1"/>
      <c r="AN492" s="1"/>
      <c r="AO492" s="1">
        <v>4</v>
      </c>
      <c r="AP492" s="1">
        <v>4</v>
      </c>
      <c r="AQ492" s="1" t="s">
        <v>2606</v>
      </c>
    </row>
    <row r="493" spans="1:46" x14ac:dyDescent="0.15">
      <c r="A493" t="str">
        <f t="shared" si="142"/>
        <v>|ORI|緑|サポート||レア|《[[ゼンディカーの乱動]]》|</v>
      </c>
      <c r="B493" t="s">
        <v>3211</v>
      </c>
      <c r="C493" t="str">
        <f t="shared" si="143"/>
        <v>ORI</v>
      </c>
      <c r="D493">
        <f>IF(AA493="","",VLOOKUP(C493,tnpl!$Z$1:$AA$11,2,TRUE))</f>
        <v>1</v>
      </c>
      <c r="E493" t="s">
        <v>3211</v>
      </c>
      <c r="F493" t="str">
        <f t="shared" si="144"/>
        <v>緑</v>
      </c>
      <c r="G493">
        <f>IF(AB493="","",VLOOKUP(F493,tnpl!$X$1:$Y$16,2,TRUE))</f>
        <v>5</v>
      </c>
      <c r="H493" t="s">
        <v>3211</v>
      </c>
      <c r="I493" t="str">
        <f t="shared" si="145"/>
        <v>サポート</v>
      </c>
      <c r="J493" t="s">
        <v>3211</v>
      </c>
      <c r="K493">
        <f t="shared" si="146"/>
        <v>0</v>
      </c>
      <c r="L493">
        <f t="shared" si="147"/>
        <v>0</v>
      </c>
      <c r="M493" t="str">
        <f t="shared" si="148"/>
        <v/>
      </c>
      <c r="N493" t="s">
        <v>3267</v>
      </c>
      <c r="O493" t="str">
        <f t="shared" si="149"/>
        <v>レア</v>
      </c>
      <c r="R493" t="s">
        <v>3267</v>
      </c>
      <c r="S493" t="s">
        <v>4854</v>
      </c>
      <c r="T493" t="str">
        <f t="shared" si="150"/>
        <v>ゼンディカーの乱動</v>
      </c>
      <c r="W493" t="s">
        <v>4855</v>
      </c>
      <c r="X493" t="s">
        <v>3267</v>
      </c>
      <c r="Y493" s="9"/>
      <c r="Z493" s="3">
        <v>198</v>
      </c>
      <c r="AA493" s="2" t="s">
        <v>3271</v>
      </c>
      <c r="AB493" s="1" t="s">
        <v>1540</v>
      </c>
      <c r="AC493" s="1" t="s">
        <v>1463</v>
      </c>
      <c r="AD493" s="1">
        <v>7</v>
      </c>
      <c r="AE493" s="1" t="s">
        <v>2589</v>
      </c>
      <c r="AF493" s="1" t="s">
        <v>2588</v>
      </c>
      <c r="AG493" s="1" t="s">
        <v>297</v>
      </c>
      <c r="AH493" s="1"/>
      <c r="AI493" s="1"/>
      <c r="AJ493" s="1"/>
      <c r="AK493" s="1" t="s">
        <v>2587</v>
      </c>
      <c r="AL493" s="1"/>
      <c r="AM493" s="1"/>
      <c r="AN493" s="1">
        <v>4</v>
      </c>
      <c r="AO493" s="1"/>
      <c r="AP493" s="1"/>
      <c r="AQ493" s="1" t="s">
        <v>2587</v>
      </c>
    </row>
    <row r="494" spans="1:46" x14ac:dyDescent="0.15">
      <c r="A494" t="str">
        <f t="shared" si="142"/>
        <v>|ORI|無色|呪文||レア|《[[神々の兜]]》|</v>
      </c>
      <c r="B494" t="s">
        <v>3211</v>
      </c>
      <c r="C494" t="str">
        <f t="shared" si="143"/>
        <v>ORI</v>
      </c>
      <c r="D494">
        <f>IF(AA494="","",VLOOKUP(C494,tnpl!$Z$1:$AA$11,2,TRUE))</f>
        <v>1</v>
      </c>
      <c r="E494" t="s">
        <v>3211</v>
      </c>
      <c r="F494" t="str">
        <f t="shared" si="144"/>
        <v>無色</v>
      </c>
      <c r="G494">
        <f>IF(AB494="","",VLOOKUP(F494,tnpl!$X$1:$Y$16,2,TRUE))</f>
        <v>16</v>
      </c>
      <c r="H494" t="s">
        <v>3211</v>
      </c>
      <c r="I494" t="str">
        <f t="shared" si="145"/>
        <v>呪文</v>
      </c>
      <c r="J494" t="s">
        <v>3211</v>
      </c>
      <c r="K494">
        <f t="shared" si="146"/>
        <v>0</v>
      </c>
      <c r="L494">
        <f t="shared" si="147"/>
        <v>0</v>
      </c>
      <c r="M494" t="str">
        <f t="shared" si="148"/>
        <v/>
      </c>
      <c r="N494" t="s">
        <v>3267</v>
      </c>
      <c r="O494" t="str">
        <f t="shared" si="149"/>
        <v>レア</v>
      </c>
      <c r="R494" t="s">
        <v>3267</v>
      </c>
      <c r="S494" t="s">
        <v>4854</v>
      </c>
      <c r="T494" t="str">
        <f t="shared" si="150"/>
        <v>神々の兜</v>
      </c>
      <c r="W494" t="s">
        <v>4855</v>
      </c>
      <c r="X494" t="s">
        <v>3267</v>
      </c>
      <c r="Y494" s="9"/>
      <c r="Z494" s="3">
        <v>240</v>
      </c>
      <c r="AA494" s="2" t="s">
        <v>3271</v>
      </c>
      <c r="AB494" s="1" t="s">
        <v>301</v>
      </c>
      <c r="AC494" s="1" t="s">
        <v>1463</v>
      </c>
      <c r="AD494" s="1">
        <v>7</v>
      </c>
      <c r="AE494" s="1" t="s">
        <v>2468</v>
      </c>
      <c r="AF494" s="1" t="s">
        <v>2467</v>
      </c>
      <c r="AG494" s="1" t="s">
        <v>1475</v>
      </c>
      <c r="AH494" s="1"/>
      <c r="AI494" s="1"/>
      <c r="AJ494" s="1"/>
      <c r="AK494" s="1" t="s">
        <v>2466</v>
      </c>
      <c r="AL494" s="1"/>
      <c r="AM494" s="1"/>
      <c r="AN494" s="1"/>
      <c r="AO494" s="1"/>
      <c r="AP494" s="1"/>
      <c r="AQ494" s="1" t="s">
        <v>2466</v>
      </c>
    </row>
    <row r="495" spans="1:46" x14ac:dyDescent="0.15">
      <c r="A495" t="str">
        <f t="shared" si="142"/>
        <v>|ORI|無色|サポート||レア|《[[精霊信者の剣]]》|</v>
      </c>
      <c r="B495" t="s">
        <v>3211</v>
      </c>
      <c r="C495" t="str">
        <f t="shared" si="143"/>
        <v>ORI</v>
      </c>
      <c r="D495">
        <f>IF(AA495="","",VLOOKUP(C495,tnpl!$Z$1:$AA$11,2,TRUE))</f>
        <v>1</v>
      </c>
      <c r="E495" t="s">
        <v>3211</v>
      </c>
      <c r="F495" t="str">
        <f t="shared" si="144"/>
        <v>無色</v>
      </c>
      <c r="G495">
        <f>IF(AB495="","",VLOOKUP(F495,tnpl!$X$1:$Y$16,2,TRUE))</f>
        <v>16</v>
      </c>
      <c r="H495" t="s">
        <v>3211</v>
      </c>
      <c r="I495" t="str">
        <f t="shared" si="145"/>
        <v>サポート</v>
      </c>
      <c r="J495" t="s">
        <v>3211</v>
      </c>
      <c r="K495">
        <f t="shared" si="146"/>
        <v>0</v>
      </c>
      <c r="L495">
        <f t="shared" si="147"/>
        <v>0</v>
      </c>
      <c r="M495" t="str">
        <f t="shared" si="148"/>
        <v/>
      </c>
      <c r="N495" t="s">
        <v>3267</v>
      </c>
      <c r="O495" t="str">
        <f t="shared" si="149"/>
        <v>レア</v>
      </c>
      <c r="R495" t="s">
        <v>3267</v>
      </c>
      <c r="S495" t="s">
        <v>4854</v>
      </c>
      <c r="T495" t="str">
        <f t="shared" si="150"/>
        <v>精霊信者の剣</v>
      </c>
      <c r="W495" t="s">
        <v>4855</v>
      </c>
      <c r="X495" t="s">
        <v>3267</v>
      </c>
      <c r="Y495" s="9"/>
      <c r="Z495" s="3">
        <v>243</v>
      </c>
      <c r="AA495" s="2" t="s">
        <v>3271</v>
      </c>
      <c r="AB495" s="1" t="s">
        <v>301</v>
      </c>
      <c r="AC495" s="1" t="s">
        <v>1463</v>
      </c>
      <c r="AD495" s="1">
        <v>7</v>
      </c>
      <c r="AE495" s="1" t="s">
        <v>2459</v>
      </c>
      <c r="AF495" s="1" t="s">
        <v>2458</v>
      </c>
      <c r="AG495" s="1" t="s">
        <v>297</v>
      </c>
      <c r="AH495" s="1"/>
      <c r="AI495" s="1"/>
      <c r="AJ495" s="1"/>
      <c r="AK495" s="1" t="s">
        <v>2457</v>
      </c>
      <c r="AL495" s="1"/>
      <c r="AM495" s="1"/>
      <c r="AN495" s="1">
        <v>2</v>
      </c>
      <c r="AO495" s="1"/>
      <c r="AP495" s="1"/>
      <c r="AQ495" s="1" t="s">
        <v>2457</v>
      </c>
    </row>
    <row r="496" spans="1:46" x14ac:dyDescent="0.15">
      <c r="A496" t="str">
        <f t="shared" si="142"/>
        <v/>
      </c>
      <c r="V496" s="9"/>
      <c r="Y496" s="11"/>
      <c r="AC496" s="9"/>
      <c r="AD496" s="9"/>
      <c r="AE496" s="9"/>
      <c r="AF496" s="9"/>
      <c r="AG496" s="9"/>
      <c r="AH496" s="9"/>
      <c r="AI496" s="9"/>
      <c r="AJ496" s="9"/>
      <c r="AK496" s="9"/>
      <c r="AL496" s="9"/>
      <c r="AM496" s="9"/>
      <c r="AN496" s="9"/>
      <c r="AO496" s="9"/>
      <c r="AP496" s="9"/>
      <c r="AQ496" s="9"/>
      <c r="AR496" s="9"/>
      <c r="AS496" s="9"/>
      <c r="AT496" s="9"/>
    </row>
    <row r="497" spans="1:43" x14ac:dyDescent="0.15">
      <c r="A497" t="str">
        <f t="shared" si="142"/>
        <v>**戦乱のゼンディカーブロック</v>
      </c>
      <c r="B497" t="s">
        <v>4861</v>
      </c>
      <c r="Y497" s="11"/>
    </row>
    <row r="498" spans="1:43" x14ac:dyDescent="0.15">
      <c r="A498" t="str">
        <f>B498&amp;C498&amp;E498&amp;F498&amp;H498&amp;I498&amp;J498&amp;M498&amp;N498&amp;O498&amp;P498&amp;Q498&amp;R498&amp;S498&amp;T498&amp;U498&amp;V498&amp;W498&amp;X498&amp;Y498</f>
        <v>|LEFT:50|LEFT:50|LEFT:120|LEFT:50|LEFT:120|LEFT:450|c</v>
      </c>
      <c r="B498" t="s">
        <v>3211</v>
      </c>
      <c r="C498" t="s">
        <v>3204</v>
      </c>
      <c r="E498" t="s">
        <v>3211</v>
      </c>
      <c r="F498" t="s">
        <v>3204</v>
      </c>
      <c r="H498" t="s">
        <v>3211</v>
      </c>
      <c r="I498" t="s">
        <v>5157</v>
      </c>
      <c r="J498" t="s">
        <v>3211</v>
      </c>
      <c r="M498" t="s">
        <v>3204</v>
      </c>
      <c r="N498" t="s">
        <v>3267</v>
      </c>
      <c r="O498" t="s">
        <v>5157</v>
      </c>
      <c r="R498" t="s">
        <v>3267</v>
      </c>
      <c r="T498" t="s">
        <v>5189</v>
      </c>
      <c r="X498" t="s">
        <v>3267</v>
      </c>
      <c r="Y498" t="s">
        <v>3206</v>
      </c>
    </row>
    <row r="499" spans="1:43" x14ac:dyDescent="0.15">
      <c r="A499" t="str">
        <f>B499&amp;C499&amp;E499&amp;F499&amp;H499&amp;I499&amp;J499&amp;M499&amp;N499&amp;O499&amp;P499&amp;Q499&amp;R499&amp;S499&amp;T499&amp;U499&amp;V499&amp;W499&amp;X499&amp;Y499</f>
        <v>|セット|色|カード種|P/T|レアリティ|カード名|</v>
      </c>
      <c r="B499" t="s">
        <v>3211</v>
      </c>
      <c r="C499" t="s">
        <v>3212</v>
      </c>
      <c r="E499" t="s">
        <v>3211</v>
      </c>
      <c r="F499" t="s">
        <v>3181</v>
      </c>
      <c r="H499" t="s">
        <v>3211</v>
      </c>
      <c r="I499" t="s">
        <v>4902</v>
      </c>
      <c r="J499" t="s">
        <v>3211</v>
      </c>
      <c r="K499" t="s">
        <v>3168</v>
      </c>
      <c r="L499" t="s">
        <v>3167</v>
      </c>
      <c r="M499" t="str">
        <f>K499&amp;"/"&amp;L499</f>
        <v>P/T</v>
      </c>
      <c r="N499" t="s">
        <v>3267</v>
      </c>
      <c r="O499" t="s">
        <v>5187</v>
      </c>
      <c r="R499" t="s">
        <v>3267</v>
      </c>
      <c r="T499" t="s">
        <v>3208</v>
      </c>
      <c r="X499" t="s">
        <v>3267</v>
      </c>
      <c r="Z499" s="18"/>
      <c r="AA499" s="18"/>
      <c r="AB499" s="18"/>
      <c r="AC499" s="18"/>
      <c r="AD499" s="18"/>
      <c r="AE499" s="18"/>
      <c r="AF499" s="18"/>
      <c r="AG499" s="18"/>
      <c r="AH499" s="18"/>
      <c r="AI499" s="18"/>
      <c r="AJ499" s="18"/>
      <c r="AK499" s="18"/>
      <c r="AL499" s="18"/>
      <c r="AM499" s="18"/>
      <c r="AN499" s="18"/>
      <c r="AO499" s="18"/>
      <c r="AP499" s="18"/>
      <c r="AQ499" s="18"/>
    </row>
    <row r="500" spans="1:43" x14ac:dyDescent="0.15">
      <c r="A500" t="str">
        <f t="shared" si="142"/>
        <v>|BFZ|白|クリーチャー|1/2|コモン|《[[グリフィンの急使]]》|</v>
      </c>
      <c r="B500" t="s">
        <v>3211</v>
      </c>
      <c r="C500" t="str">
        <f t="shared" si="143"/>
        <v>BFZ</v>
      </c>
      <c r="D500">
        <f>IF(AA500="","",VLOOKUP(C500,tnpl!$Z$1:$AA$11,2,TRUE))</f>
        <v>2</v>
      </c>
      <c r="E500" t="s">
        <v>3211</v>
      </c>
      <c r="F500" t="str">
        <f t="shared" si="144"/>
        <v>白</v>
      </c>
      <c r="G500">
        <f>IF(AB500="","",VLOOKUP(F500,tnpl!$X$1:$Y$16,2,TRUE))</f>
        <v>1</v>
      </c>
      <c r="H500" t="s">
        <v>3211</v>
      </c>
      <c r="I500" t="str">
        <f t="shared" si="145"/>
        <v>クリーチャー</v>
      </c>
      <c r="J500" t="s">
        <v>3211</v>
      </c>
      <c r="K500">
        <f t="shared" si="146"/>
        <v>1</v>
      </c>
      <c r="L500">
        <f t="shared" si="147"/>
        <v>2</v>
      </c>
      <c r="M500" t="str">
        <f t="shared" si="148"/>
        <v>1/2</v>
      </c>
      <c r="N500" t="s">
        <v>3267</v>
      </c>
      <c r="O500" t="str">
        <f t="shared" si="149"/>
        <v>コモン</v>
      </c>
      <c r="R500" t="s">
        <v>3267</v>
      </c>
      <c r="S500" t="s">
        <v>4854</v>
      </c>
      <c r="T500" t="str">
        <f t="shared" si="150"/>
        <v>グリフィンの急使</v>
      </c>
      <c r="W500" t="s">
        <v>4855</v>
      </c>
      <c r="X500" t="s">
        <v>3267</v>
      </c>
      <c r="Y500" s="9"/>
      <c r="Z500" s="3">
        <v>247</v>
      </c>
      <c r="AA500" s="2" t="s">
        <v>3213</v>
      </c>
      <c r="AB500" s="1" t="s">
        <v>1653</v>
      </c>
      <c r="AC500" s="1" t="s">
        <v>1771</v>
      </c>
      <c r="AD500" s="1">
        <v>7</v>
      </c>
      <c r="AE500" s="1" t="s">
        <v>2447</v>
      </c>
      <c r="AF500" s="1" t="s">
        <v>2446</v>
      </c>
      <c r="AG500" s="1" t="s">
        <v>349</v>
      </c>
      <c r="AH500" s="1" t="s">
        <v>2445</v>
      </c>
      <c r="AI500" s="1"/>
      <c r="AJ500" s="1"/>
      <c r="AK500" s="1" t="s">
        <v>361</v>
      </c>
      <c r="AL500" s="1" t="s">
        <v>3405</v>
      </c>
      <c r="AM500" s="1"/>
      <c r="AN500" s="1"/>
      <c r="AO500" s="1">
        <v>1</v>
      </c>
      <c r="AP500" s="1">
        <v>2</v>
      </c>
      <c r="AQ500" s="1" t="s">
        <v>2444</v>
      </c>
    </row>
    <row r="501" spans="1:43" x14ac:dyDescent="0.15">
      <c r="A501" t="str">
        <f t="shared" si="142"/>
        <v>|BFZ|白|クリーチャー|2/2|コモン|《[[影の滑空者]]》|</v>
      </c>
      <c r="B501" t="s">
        <v>3211</v>
      </c>
      <c r="C501" t="str">
        <f t="shared" si="143"/>
        <v>BFZ</v>
      </c>
      <c r="D501">
        <f>IF(AA501="","",VLOOKUP(C501,tnpl!$Z$1:$AA$11,2,TRUE))</f>
        <v>2</v>
      </c>
      <c r="E501" t="s">
        <v>3211</v>
      </c>
      <c r="F501" t="str">
        <f t="shared" si="144"/>
        <v>白</v>
      </c>
      <c r="G501">
        <f>IF(AB501="","",VLOOKUP(F501,tnpl!$X$1:$Y$16,2,TRUE))</f>
        <v>1</v>
      </c>
      <c r="H501" t="s">
        <v>3211</v>
      </c>
      <c r="I501" t="str">
        <f t="shared" si="145"/>
        <v>クリーチャー</v>
      </c>
      <c r="J501" t="s">
        <v>3211</v>
      </c>
      <c r="K501">
        <f t="shared" si="146"/>
        <v>2</v>
      </c>
      <c r="L501">
        <f t="shared" si="147"/>
        <v>2</v>
      </c>
      <c r="M501" t="str">
        <f t="shared" si="148"/>
        <v>2/2</v>
      </c>
      <c r="N501" t="s">
        <v>3267</v>
      </c>
      <c r="O501" t="str">
        <f t="shared" si="149"/>
        <v>コモン</v>
      </c>
      <c r="R501" t="s">
        <v>3267</v>
      </c>
      <c r="S501" t="s">
        <v>4854</v>
      </c>
      <c r="T501" t="str">
        <f t="shared" si="150"/>
        <v>影の滑空者</v>
      </c>
      <c r="W501" t="s">
        <v>4855</v>
      </c>
      <c r="X501" t="s">
        <v>3267</v>
      </c>
      <c r="Y501" s="9"/>
      <c r="Z501" s="3">
        <v>255</v>
      </c>
      <c r="AA501" s="2" t="s">
        <v>3213</v>
      </c>
      <c r="AB501" s="1" t="s">
        <v>1653</v>
      </c>
      <c r="AC501" s="1" t="s">
        <v>1771</v>
      </c>
      <c r="AD501" s="1">
        <v>7</v>
      </c>
      <c r="AE501" s="1" t="s">
        <v>2425</v>
      </c>
      <c r="AF501" s="1" t="s">
        <v>2424</v>
      </c>
      <c r="AG501" s="1" t="s">
        <v>349</v>
      </c>
      <c r="AH501" s="1" t="s">
        <v>1493</v>
      </c>
      <c r="AI501" s="1" t="s">
        <v>1826</v>
      </c>
      <c r="AJ501" s="1"/>
      <c r="AK501" s="1" t="s">
        <v>361</v>
      </c>
      <c r="AL501" s="1"/>
      <c r="AM501" s="1"/>
      <c r="AN501" s="1"/>
      <c r="AO501" s="1">
        <v>2</v>
      </c>
      <c r="AP501" s="1">
        <v>2</v>
      </c>
      <c r="AQ501" s="1" t="s">
        <v>361</v>
      </c>
    </row>
    <row r="502" spans="1:43" x14ac:dyDescent="0.15">
      <c r="A502" t="str">
        <f t="shared" si="142"/>
        <v>|BFZ|青|クリーチャー|1/2|コモン|《[[培養ドローン]]》|</v>
      </c>
      <c r="B502" t="s">
        <v>3211</v>
      </c>
      <c r="C502" t="str">
        <f t="shared" si="143"/>
        <v>BFZ</v>
      </c>
      <c r="D502">
        <f>IF(AA502="","",VLOOKUP(C502,tnpl!$Z$1:$AA$11,2,TRUE))</f>
        <v>2</v>
      </c>
      <c r="E502" t="s">
        <v>3211</v>
      </c>
      <c r="F502" t="str">
        <f t="shared" si="144"/>
        <v>青</v>
      </c>
      <c r="G502">
        <f>IF(AB502="","",VLOOKUP(F502,tnpl!$X$1:$Y$16,2,TRUE))</f>
        <v>2</v>
      </c>
      <c r="H502" t="s">
        <v>3211</v>
      </c>
      <c r="I502" t="str">
        <f t="shared" si="145"/>
        <v>クリーチャー</v>
      </c>
      <c r="J502" t="s">
        <v>3211</v>
      </c>
      <c r="K502">
        <f t="shared" si="146"/>
        <v>1</v>
      </c>
      <c r="L502">
        <f t="shared" si="147"/>
        <v>2</v>
      </c>
      <c r="M502" t="str">
        <f t="shared" si="148"/>
        <v>1/2</v>
      </c>
      <c r="N502" t="s">
        <v>3267</v>
      </c>
      <c r="O502" t="str">
        <f t="shared" si="149"/>
        <v>コモン</v>
      </c>
      <c r="R502" t="s">
        <v>3267</v>
      </c>
      <c r="S502" t="s">
        <v>4854</v>
      </c>
      <c r="T502" t="str">
        <f t="shared" si="150"/>
        <v>培養ドローン</v>
      </c>
      <c r="W502" t="s">
        <v>4855</v>
      </c>
      <c r="X502" t="s">
        <v>3267</v>
      </c>
      <c r="Y502" s="9"/>
      <c r="Z502" s="3">
        <v>283</v>
      </c>
      <c r="AA502" s="2" t="s">
        <v>3213</v>
      </c>
      <c r="AB502" s="1" t="s">
        <v>1631</v>
      </c>
      <c r="AC502" s="1" t="s">
        <v>1771</v>
      </c>
      <c r="AD502" s="1">
        <v>7</v>
      </c>
      <c r="AE502" s="1" t="s">
        <v>2333</v>
      </c>
      <c r="AF502" s="1" t="s">
        <v>2332</v>
      </c>
      <c r="AG502" s="1" t="s">
        <v>349</v>
      </c>
      <c r="AH502" s="1" t="s">
        <v>1457</v>
      </c>
      <c r="AI502" s="1" t="s">
        <v>1523</v>
      </c>
      <c r="AJ502" s="1"/>
      <c r="AK502" s="1" t="s">
        <v>3416</v>
      </c>
      <c r="AL502" s="1" t="s">
        <v>2331</v>
      </c>
      <c r="AM502" s="1"/>
      <c r="AN502" s="1"/>
      <c r="AO502" s="1">
        <v>1</v>
      </c>
      <c r="AP502" s="1">
        <v>2</v>
      </c>
      <c r="AQ502" s="1" t="s">
        <v>3417</v>
      </c>
    </row>
    <row r="503" spans="1:43" x14ac:dyDescent="0.15">
      <c r="A503" t="str">
        <f t="shared" si="142"/>
        <v>|BFZ|青|サポート||コモン|《[[鈍化する脈動]]》|</v>
      </c>
      <c r="B503" t="s">
        <v>3211</v>
      </c>
      <c r="C503" t="str">
        <f t="shared" si="143"/>
        <v>BFZ</v>
      </c>
      <c r="D503">
        <f>IF(AA503="","",VLOOKUP(C503,tnpl!$Z$1:$AA$11,2,TRUE))</f>
        <v>2</v>
      </c>
      <c r="E503" t="s">
        <v>3211</v>
      </c>
      <c r="F503" t="str">
        <f t="shared" si="144"/>
        <v>青</v>
      </c>
      <c r="G503">
        <f>IF(AB503="","",VLOOKUP(F503,tnpl!$X$1:$Y$16,2,TRUE))</f>
        <v>2</v>
      </c>
      <c r="H503" t="s">
        <v>3211</v>
      </c>
      <c r="I503" t="str">
        <f t="shared" si="145"/>
        <v>サポート</v>
      </c>
      <c r="J503" t="s">
        <v>3211</v>
      </c>
      <c r="K503">
        <f t="shared" si="146"/>
        <v>0</v>
      </c>
      <c r="L503">
        <f t="shared" si="147"/>
        <v>0</v>
      </c>
      <c r="M503" t="str">
        <f t="shared" si="148"/>
        <v/>
      </c>
      <c r="N503" t="s">
        <v>3267</v>
      </c>
      <c r="O503" t="str">
        <f t="shared" si="149"/>
        <v>コモン</v>
      </c>
      <c r="R503" t="s">
        <v>3267</v>
      </c>
      <c r="S503" t="s">
        <v>4854</v>
      </c>
      <c r="T503" t="str">
        <f t="shared" si="150"/>
        <v>鈍化する脈動</v>
      </c>
      <c r="W503" t="s">
        <v>4855</v>
      </c>
      <c r="X503" t="s">
        <v>3267</v>
      </c>
      <c r="Y503" s="9"/>
      <c r="Z503" s="3">
        <v>297</v>
      </c>
      <c r="AA503" s="2" t="s">
        <v>3213</v>
      </c>
      <c r="AB503" s="1" t="s">
        <v>1631</v>
      </c>
      <c r="AC503" s="1" t="s">
        <v>1771</v>
      </c>
      <c r="AD503" s="1">
        <v>7</v>
      </c>
      <c r="AE503" s="1" t="s">
        <v>2289</v>
      </c>
      <c r="AF503" s="1" t="s">
        <v>2288</v>
      </c>
      <c r="AG503" s="1" t="s">
        <v>297</v>
      </c>
      <c r="AH503" s="1"/>
      <c r="AI503" s="1"/>
      <c r="AJ503" s="1"/>
      <c r="AK503" s="1" t="s">
        <v>2287</v>
      </c>
      <c r="AL503" s="1"/>
      <c r="AM503" s="1"/>
      <c r="AN503" s="1">
        <v>2</v>
      </c>
      <c r="AO503" s="1"/>
      <c r="AP503" s="1"/>
      <c r="AQ503" s="1" t="s">
        <v>2287</v>
      </c>
    </row>
    <row r="504" spans="1:43" x14ac:dyDescent="0.15">
      <c r="A504" t="str">
        <f t="shared" si="142"/>
        <v>|BFZ|青|クリーチャー|4/3|アンコモン|《[[珊瑚兜の案内人]]》|</v>
      </c>
      <c r="B504" t="s">
        <v>3211</v>
      </c>
      <c r="C504" t="str">
        <f t="shared" si="143"/>
        <v>BFZ</v>
      </c>
      <c r="D504">
        <f>IF(AA504="","",VLOOKUP(C504,tnpl!$Z$1:$AA$11,2,TRUE))</f>
        <v>2</v>
      </c>
      <c r="E504" t="s">
        <v>3211</v>
      </c>
      <c r="F504" t="str">
        <f t="shared" si="144"/>
        <v>青</v>
      </c>
      <c r="G504">
        <f>IF(AB504="","",VLOOKUP(F504,tnpl!$X$1:$Y$16,2,TRUE))</f>
        <v>2</v>
      </c>
      <c r="H504" t="s">
        <v>3211</v>
      </c>
      <c r="I504" t="str">
        <f t="shared" si="145"/>
        <v>クリーチャー</v>
      </c>
      <c r="J504" t="s">
        <v>3211</v>
      </c>
      <c r="K504">
        <f t="shared" si="146"/>
        <v>4</v>
      </c>
      <c r="L504">
        <f t="shared" si="147"/>
        <v>3</v>
      </c>
      <c r="M504" t="str">
        <f t="shared" si="148"/>
        <v>4/3</v>
      </c>
      <c r="N504" t="s">
        <v>3267</v>
      </c>
      <c r="O504" t="str">
        <f t="shared" si="149"/>
        <v>アンコモン</v>
      </c>
      <c r="R504" t="s">
        <v>3267</v>
      </c>
      <c r="S504" t="s">
        <v>4854</v>
      </c>
      <c r="T504" t="str">
        <f t="shared" si="150"/>
        <v>珊瑚兜の案内人</v>
      </c>
      <c r="W504" t="s">
        <v>4855</v>
      </c>
      <c r="X504" t="s">
        <v>3267</v>
      </c>
      <c r="Y504" s="9"/>
      <c r="Z504" s="3">
        <v>298</v>
      </c>
      <c r="AA504" s="2" t="s">
        <v>3213</v>
      </c>
      <c r="AB504" s="1" t="s">
        <v>1631</v>
      </c>
      <c r="AC504" s="1" t="s">
        <v>1473</v>
      </c>
      <c r="AD504" s="1">
        <v>7</v>
      </c>
      <c r="AE504" s="1" t="s">
        <v>2286</v>
      </c>
      <c r="AF504" s="1" t="s">
        <v>2285</v>
      </c>
      <c r="AG504" s="1" t="s">
        <v>349</v>
      </c>
      <c r="AH504" s="1" t="s">
        <v>1486</v>
      </c>
      <c r="AI504" s="1" t="s">
        <v>1956</v>
      </c>
      <c r="AJ504" s="1" t="s">
        <v>1500</v>
      </c>
      <c r="AK504" s="1" t="s">
        <v>2284</v>
      </c>
      <c r="AL504" s="1"/>
      <c r="AM504" s="1"/>
      <c r="AN504" s="1"/>
      <c r="AO504" s="1">
        <v>4</v>
      </c>
      <c r="AP504" s="1">
        <v>3</v>
      </c>
      <c r="AQ504" s="1" t="s">
        <v>2284</v>
      </c>
    </row>
    <row r="505" spans="1:43" x14ac:dyDescent="0.15">
      <c r="A505" t="str">
        <f t="shared" si="142"/>
        <v>|BFZ|黒|クリーチャー|2/1|コモン|《[[間欠泉の忍び寄り]]》|</v>
      </c>
      <c r="B505" t="s">
        <v>3211</v>
      </c>
      <c r="C505" t="str">
        <f t="shared" si="143"/>
        <v>BFZ</v>
      </c>
      <c r="D505">
        <f>IF(AA505="","",VLOOKUP(C505,tnpl!$Z$1:$AA$11,2,TRUE))</f>
        <v>2</v>
      </c>
      <c r="E505" t="s">
        <v>3211</v>
      </c>
      <c r="F505" t="str">
        <f t="shared" si="144"/>
        <v>黒</v>
      </c>
      <c r="G505">
        <f>IF(AB505="","",VLOOKUP(F505,tnpl!$X$1:$Y$16,2,TRUE))</f>
        <v>3</v>
      </c>
      <c r="H505" t="s">
        <v>3211</v>
      </c>
      <c r="I505" t="str">
        <f t="shared" si="145"/>
        <v>クリーチャー</v>
      </c>
      <c r="J505" t="s">
        <v>3211</v>
      </c>
      <c r="K505">
        <f t="shared" si="146"/>
        <v>2</v>
      </c>
      <c r="L505">
        <f t="shared" si="147"/>
        <v>1</v>
      </c>
      <c r="M505" t="str">
        <f t="shared" si="148"/>
        <v>2/1</v>
      </c>
      <c r="N505" t="s">
        <v>3267</v>
      </c>
      <c r="O505" t="str">
        <f t="shared" si="149"/>
        <v>コモン</v>
      </c>
      <c r="R505" t="s">
        <v>3267</v>
      </c>
      <c r="S505" t="s">
        <v>4854</v>
      </c>
      <c r="T505" t="str">
        <f t="shared" si="150"/>
        <v>間欠泉の忍び寄り</v>
      </c>
      <c r="W505" t="s">
        <v>4855</v>
      </c>
      <c r="X505" t="s">
        <v>3267</v>
      </c>
      <c r="Y505" s="9"/>
      <c r="Z505" s="3">
        <v>319</v>
      </c>
      <c r="AA505" s="2" t="s">
        <v>3213</v>
      </c>
      <c r="AB505" s="1" t="s">
        <v>1606</v>
      </c>
      <c r="AC505" s="1" t="s">
        <v>1771</v>
      </c>
      <c r="AD505" s="1">
        <v>7</v>
      </c>
      <c r="AE505" s="1" t="s">
        <v>2216</v>
      </c>
      <c r="AF505" s="1" t="s">
        <v>2215</v>
      </c>
      <c r="AG505" s="1" t="s">
        <v>349</v>
      </c>
      <c r="AH505" s="1" t="s">
        <v>1559</v>
      </c>
      <c r="AI505" s="1"/>
      <c r="AJ505" s="1"/>
      <c r="AK505" s="1" t="s">
        <v>3435</v>
      </c>
      <c r="AL505" s="1" t="s">
        <v>1858</v>
      </c>
      <c r="AM505" s="1"/>
      <c r="AN505" s="1"/>
      <c r="AO505" s="1">
        <v>2</v>
      </c>
      <c r="AP505" s="1">
        <v>1</v>
      </c>
      <c r="AQ505" s="1" t="s">
        <v>3436</v>
      </c>
    </row>
    <row r="506" spans="1:43" x14ac:dyDescent="0.15">
      <c r="A506" t="str">
        <f t="shared" si="142"/>
        <v>|BFZ|黒|クリーチャー|2/2|コモン|《[[カラストリアの夜警]]》|</v>
      </c>
      <c r="B506" t="s">
        <v>3211</v>
      </c>
      <c r="C506" t="str">
        <f t="shared" si="143"/>
        <v>BFZ</v>
      </c>
      <c r="D506">
        <f>IF(AA506="","",VLOOKUP(C506,tnpl!$Z$1:$AA$11,2,TRUE))</f>
        <v>2</v>
      </c>
      <c r="E506" t="s">
        <v>3211</v>
      </c>
      <c r="F506" t="str">
        <f t="shared" si="144"/>
        <v>黒</v>
      </c>
      <c r="G506">
        <f>IF(AB506="","",VLOOKUP(F506,tnpl!$X$1:$Y$16,2,TRUE))</f>
        <v>3</v>
      </c>
      <c r="H506" t="s">
        <v>3211</v>
      </c>
      <c r="I506" t="str">
        <f t="shared" si="145"/>
        <v>クリーチャー</v>
      </c>
      <c r="J506" t="s">
        <v>3211</v>
      </c>
      <c r="K506">
        <f t="shared" si="146"/>
        <v>2</v>
      </c>
      <c r="L506">
        <f t="shared" si="147"/>
        <v>2</v>
      </c>
      <c r="M506" t="str">
        <f t="shared" si="148"/>
        <v>2/2</v>
      </c>
      <c r="N506" t="s">
        <v>3267</v>
      </c>
      <c r="O506" t="str">
        <f t="shared" si="149"/>
        <v>コモン</v>
      </c>
      <c r="R506" t="s">
        <v>3267</v>
      </c>
      <c r="S506" t="s">
        <v>4854</v>
      </c>
      <c r="T506" t="str">
        <f t="shared" si="150"/>
        <v>カラストリアの夜警</v>
      </c>
      <c r="W506" t="s">
        <v>4855</v>
      </c>
      <c r="X506" t="s">
        <v>3267</v>
      </c>
      <c r="Y506" s="9"/>
      <c r="Z506" s="3">
        <v>321</v>
      </c>
      <c r="AA506" s="2" t="s">
        <v>3213</v>
      </c>
      <c r="AB506" s="1" t="s">
        <v>1606</v>
      </c>
      <c r="AC506" s="1" t="s">
        <v>1771</v>
      </c>
      <c r="AD506" s="1">
        <v>7</v>
      </c>
      <c r="AE506" s="1" t="s">
        <v>2211</v>
      </c>
      <c r="AF506" s="1" t="s">
        <v>2210</v>
      </c>
      <c r="AG506" s="1" t="s">
        <v>349</v>
      </c>
      <c r="AH506" s="1" t="s">
        <v>1516</v>
      </c>
      <c r="AI506" s="1" t="s">
        <v>1515</v>
      </c>
      <c r="AJ506" s="1" t="s">
        <v>1500</v>
      </c>
      <c r="AK506" s="1" t="s">
        <v>2627</v>
      </c>
      <c r="AL506" s="1" t="s">
        <v>2209</v>
      </c>
      <c r="AM506" s="1"/>
      <c r="AN506" s="1"/>
      <c r="AO506" s="1">
        <v>2</v>
      </c>
      <c r="AP506" s="1">
        <v>2</v>
      </c>
      <c r="AQ506" s="1" t="s">
        <v>3437</v>
      </c>
    </row>
    <row r="507" spans="1:43" x14ac:dyDescent="0.15">
      <c r="A507" t="str">
        <f t="shared" si="142"/>
        <v>|BFZ|黒|クリーチャー|2/2|コモン|《[[精神を掻き寄せるもの]]》|</v>
      </c>
      <c r="B507" t="s">
        <v>3211</v>
      </c>
      <c r="C507" t="str">
        <f t="shared" si="143"/>
        <v>BFZ</v>
      </c>
      <c r="D507">
        <f>IF(AA507="","",VLOOKUP(C507,tnpl!$Z$1:$AA$11,2,TRUE))</f>
        <v>2</v>
      </c>
      <c r="E507" t="s">
        <v>3211</v>
      </c>
      <c r="F507" t="str">
        <f t="shared" si="144"/>
        <v>黒</v>
      </c>
      <c r="G507">
        <f>IF(AB507="","",VLOOKUP(F507,tnpl!$X$1:$Y$16,2,TRUE))</f>
        <v>3</v>
      </c>
      <c r="H507" t="s">
        <v>3211</v>
      </c>
      <c r="I507" t="str">
        <f t="shared" si="145"/>
        <v>クリーチャー</v>
      </c>
      <c r="J507" t="s">
        <v>3211</v>
      </c>
      <c r="K507">
        <f t="shared" si="146"/>
        <v>2</v>
      </c>
      <c r="L507">
        <f t="shared" si="147"/>
        <v>2</v>
      </c>
      <c r="M507" t="str">
        <f t="shared" si="148"/>
        <v>2/2</v>
      </c>
      <c r="N507" t="s">
        <v>3267</v>
      </c>
      <c r="O507" t="str">
        <f t="shared" si="149"/>
        <v>コモン</v>
      </c>
      <c r="R507" t="s">
        <v>3267</v>
      </c>
      <c r="S507" t="s">
        <v>4854</v>
      </c>
      <c r="T507" t="str">
        <f t="shared" si="150"/>
        <v>精神を掻き寄せるもの</v>
      </c>
      <c r="W507" t="s">
        <v>4855</v>
      </c>
      <c r="X507" t="s">
        <v>3267</v>
      </c>
      <c r="Y507" s="9"/>
      <c r="Z507" s="3">
        <v>322</v>
      </c>
      <c r="AA507" s="2" t="s">
        <v>3213</v>
      </c>
      <c r="AB507" s="1" t="s">
        <v>1606</v>
      </c>
      <c r="AC507" s="1" t="s">
        <v>1771</v>
      </c>
      <c r="AD507" s="1">
        <v>7</v>
      </c>
      <c r="AE507" s="1" t="s">
        <v>2208</v>
      </c>
      <c r="AF507" s="1" t="s">
        <v>2207</v>
      </c>
      <c r="AG507" s="1" t="s">
        <v>349</v>
      </c>
      <c r="AH507" s="1" t="s">
        <v>1457</v>
      </c>
      <c r="AI507" s="1" t="s">
        <v>1743</v>
      </c>
      <c r="AJ507" s="1"/>
      <c r="AK507" s="1" t="s">
        <v>3412</v>
      </c>
      <c r="AL507" s="1" t="s">
        <v>2206</v>
      </c>
      <c r="AM507" s="1"/>
      <c r="AN507" s="1"/>
      <c r="AO507" s="1">
        <v>2</v>
      </c>
      <c r="AP507" s="1">
        <v>2</v>
      </c>
      <c r="AQ507" s="1" t="s">
        <v>3438</v>
      </c>
    </row>
    <row r="508" spans="1:43" x14ac:dyDescent="0.15">
      <c r="A508" t="str">
        <f t="shared" si="142"/>
        <v>|BFZ|黒|呪文||コモン|《[[墓の出産]]》|</v>
      </c>
      <c r="B508" t="s">
        <v>3211</v>
      </c>
      <c r="C508" t="str">
        <f t="shared" si="143"/>
        <v>BFZ</v>
      </c>
      <c r="D508">
        <f>IF(AA508="","",VLOOKUP(C508,tnpl!$Z$1:$AA$11,2,TRUE))</f>
        <v>2</v>
      </c>
      <c r="E508" t="s">
        <v>3211</v>
      </c>
      <c r="F508" t="str">
        <f t="shared" si="144"/>
        <v>黒</v>
      </c>
      <c r="G508">
        <f>IF(AB508="","",VLOOKUP(F508,tnpl!$X$1:$Y$16,2,TRUE))</f>
        <v>3</v>
      </c>
      <c r="H508" t="s">
        <v>3211</v>
      </c>
      <c r="I508" t="str">
        <f t="shared" si="145"/>
        <v>呪文</v>
      </c>
      <c r="J508" t="s">
        <v>3211</v>
      </c>
      <c r="K508">
        <f t="shared" si="146"/>
        <v>0</v>
      </c>
      <c r="L508">
        <f t="shared" si="147"/>
        <v>0</v>
      </c>
      <c r="M508" t="str">
        <f t="shared" si="148"/>
        <v/>
      </c>
      <c r="N508" t="s">
        <v>3267</v>
      </c>
      <c r="O508" t="str">
        <f t="shared" si="149"/>
        <v>コモン</v>
      </c>
      <c r="R508" t="s">
        <v>3267</v>
      </c>
      <c r="S508" t="s">
        <v>4854</v>
      </c>
      <c r="T508" t="str">
        <f t="shared" si="150"/>
        <v>墓の出産</v>
      </c>
      <c r="W508" t="s">
        <v>4855</v>
      </c>
      <c r="X508" t="s">
        <v>3267</v>
      </c>
      <c r="Y508" s="9"/>
      <c r="Z508" s="3">
        <v>332</v>
      </c>
      <c r="AA508" s="2" t="s">
        <v>3213</v>
      </c>
      <c r="AB508" s="1" t="s">
        <v>1606</v>
      </c>
      <c r="AC508" s="1" t="s">
        <v>1771</v>
      </c>
      <c r="AD508" s="1">
        <v>7</v>
      </c>
      <c r="AE508" s="1" t="s">
        <v>2176</v>
      </c>
      <c r="AF508" s="1" t="s">
        <v>2175</v>
      </c>
      <c r="AG508" s="1" t="s">
        <v>1475</v>
      </c>
      <c r="AH508" s="1"/>
      <c r="AI508" s="1"/>
      <c r="AJ508" s="1"/>
      <c r="AK508" s="1" t="s">
        <v>3412</v>
      </c>
      <c r="AL508" s="1" t="s">
        <v>2174</v>
      </c>
      <c r="AM508" s="1"/>
      <c r="AN508" s="1"/>
      <c r="AO508" s="1"/>
      <c r="AP508" s="1"/>
      <c r="AQ508" s="1" t="s">
        <v>3442</v>
      </c>
    </row>
    <row r="509" spans="1:43" x14ac:dyDescent="0.15">
      <c r="A509" t="str">
        <f t="shared" si="142"/>
        <v>|BFZ|黒|呪文||コモン|《[[ぬかるみの敵意]]》|</v>
      </c>
      <c r="B509" t="s">
        <v>3211</v>
      </c>
      <c r="C509" t="str">
        <f t="shared" si="143"/>
        <v>BFZ</v>
      </c>
      <c r="D509">
        <f>IF(AA509="","",VLOOKUP(C509,tnpl!$Z$1:$AA$11,2,TRUE))</f>
        <v>2</v>
      </c>
      <c r="E509" t="s">
        <v>3211</v>
      </c>
      <c r="F509" t="str">
        <f t="shared" si="144"/>
        <v>黒</v>
      </c>
      <c r="G509">
        <f>IF(AB509="","",VLOOKUP(F509,tnpl!$X$1:$Y$16,2,TRUE))</f>
        <v>3</v>
      </c>
      <c r="H509" t="s">
        <v>3211</v>
      </c>
      <c r="I509" t="str">
        <f t="shared" si="145"/>
        <v>呪文</v>
      </c>
      <c r="J509" t="s">
        <v>3211</v>
      </c>
      <c r="K509">
        <f t="shared" si="146"/>
        <v>0</v>
      </c>
      <c r="L509">
        <f t="shared" si="147"/>
        <v>0</v>
      </c>
      <c r="M509" t="str">
        <f t="shared" si="148"/>
        <v/>
      </c>
      <c r="N509" t="s">
        <v>3267</v>
      </c>
      <c r="O509" t="str">
        <f t="shared" si="149"/>
        <v>コモン</v>
      </c>
      <c r="R509" t="s">
        <v>3267</v>
      </c>
      <c r="S509" t="s">
        <v>4854</v>
      </c>
      <c r="T509" t="str">
        <f t="shared" si="150"/>
        <v>ぬかるみの敵意</v>
      </c>
      <c r="W509" t="s">
        <v>4855</v>
      </c>
      <c r="X509" t="s">
        <v>3267</v>
      </c>
      <c r="Y509" s="9"/>
      <c r="Z509" s="3">
        <v>333</v>
      </c>
      <c r="AA509" s="2" t="s">
        <v>3213</v>
      </c>
      <c r="AB509" s="1" t="s">
        <v>1606</v>
      </c>
      <c r="AC509" s="1" t="s">
        <v>1771</v>
      </c>
      <c r="AD509" s="1">
        <v>7</v>
      </c>
      <c r="AE509" s="1" t="s">
        <v>2173</v>
      </c>
      <c r="AF509" s="1" t="s">
        <v>2172</v>
      </c>
      <c r="AG509" s="1" t="s">
        <v>1475</v>
      </c>
      <c r="AH509" s="1"/>
      <c r="AI509" s="1"/>
      <c r="AJ509" s="1"/>
      <c r="AK509" s="1" t="s">
        <v>2171</v>
      </c>
      <c r="AL509" s="1" t="s">
        <v>2170</v>
      </c>
      <c r="AM509" s="1"/>
      <c r="AN509" s="1"/>
      <c r="AO509" s="1"/>
      <c r="AP509" s="1"/>
      <c r="AQ509" s="1" t="s">
        <v>2169</v>
      </c>
    </row>
    <row r="510" spans="1:43" x14ac:dyDescent="0.15">
      <c r="A510" t="str">
        <f t="shared" si="142"/>
        <v>|BFZ|赤|クリーチャー|2/2|コモン|《[[炎套の魔道士]]》|</v>
      </c>
      <c r="B510" t="s">
        <v>3211</v>
      </c>
      <c r="C510" t="str">
        <f t="shared" si="143"/>
        <v>BFZ</v>
      </c>
      <c r="D510">
        <f>IF(AA510="","",VLOOKUP(C510,tnpl!$Z$1:$AA$11,2,TRUE))</f>
        <v>2</v>
      </c>
      <c r="E510" t="s">
        <v>3211</v>
      </c>
      <c r="F510" t="str">
        <f t="shared" si="144"/>
        <v>赤</v>
      </c>
      <c r="G510">
        <f>IF(AB510="","",VLOOKUP(F510,tnpl!$X$1:$Y$16,2,TRUE))</f>
        <v>4</v>
      </c>
      <c r="H510" t="s">
        <v>3211</v>
      </c>
      <c r="I510" t="str">
        <f t="shared" si="145"/>
        <v>クリーチャー</v>
      </c>
      <c r="J510" t="s">
        <v>3211</v>
      </c>
      <c r="K510">
        <f t="shared" si="146"/>
        <v>2</v>
      </c>
      <c r="L510">
        <f t="shared" si="147"/>
        <v>2</v>
      </c>
      <c r="M510" t="str">
        <f t="shared" si="148"/>
        <v>2/2</v>
      </c>
      <c r="N510" t="s">
        <v>3267</v>
      </c>
      <c r="O510" t="str">
        <f t="shared" si="149"/>
        <v>コモン</v>
      </c>
      <c r="R510" t="s">
        <v>3267</v>
      </c>
      <c r="S510" t="s">
        <v>4854</v>
      </c>
      <c r="T510" t="str">
        <f t="shared" si="150"/>
        <v>炎套の魔道士</v>
      </c>
      <c r="W510" t="s">
        <v>4855</v>
      </c>
      <c r="X510" t="s">
        <v>3267</v>
      </c>
      <c r="Y510" s="9"/>
      <c r="Z510" s="3">
        <v>355</v>
      </c>
      <c r="AA510" s="2" t="s">
        <v>3213</v>
      </c>
      <c r="AB510" s="1" t="s">
        <v>1575</v>
      </c>
      <c r="AC510" s="1" t="s">
        <v>1771</v>
      </c>
      <c r="AD510" s="1">
        <v>7</v>
      </c>
      <c r="AE510" s="1" t="s">
        <v>2096</v>
      </c>
      <c r="AF510" s="1" t="s">
        <v>2095</v>
      </c>
      <c r="AG510" s="1" t="s">
        <v>349</v>
      </c>
      <c r="AH510" s="1" t="s">
        <v>1511</v>
      </c>
      <c r="AI510" s="1" t="s">
        <v>1894</v>
      </c>
      <c r="AJ510" s="1" t="s">
        <v>1500</v>
      </c>
      <c r="AK510" s="1" t="s">
        <v>2094</v>
      </c>
      <c r="AL510" s="1"/>
      <c r="AM510" s="1"/>
      <c r="AN510" s="1"/>
      <c r="AO510" s="1">
        <v>2</v>
      </c>
      <c r="AP510" s="1">
        <v>2</v>
      </c>
      <c r="AQ510" s="1" t="s">
        <v>2094</v>
      </c>
    </row>
    <row r="511" spans="1:43" x14ac:dyDescent="0.15">
      <c r="A511" t="str">
        <f t="shared" si="142"/>
        <v>|BFZ|赤|クリーチャー|3/4|アンコモン|《[[溶岩足の略奪者]]》|</v>
      </c>
      <c r="B511" t="s">
        <v>3211</v>
      </c>
      <c r="C511" t="str">
        <f t="shared" si="143"/>
        <v>BFZ</v>
      </c>
      <c r="D511">
        <f>IF(AA511="","",VLOOKUP(C511,tnpl!$Z$1:$AA$11,2,TRUE))</f>
        <v>2</v>
      </c>
      <c r="E511" t="s">
        <v>3211</v>
      </c>
      <c r="F511" t="str">
        <f t="shared" si="144"/>
        <v>赤</v>
      </c>
      <c r="G511">
        <f>IF(AB511="","",VLOOKUP(F511,tnpl!$X$1:$Y$16,2,TRUE))</f>
        <v>4</v>
      </c>
      <c r="H511" t="s">
        <v>3211</v>
      </c>
      <c r="I511" t="str">
        <f t="shared" si="145"/>
        <v>クリーチャー</v>
      </c>
      <c r="J511" t="s">
        <v>3211</v>
      </c>
      <c r="K511">
        <f t="shared" si="146"/>
        <v>3</v>
      </c>
      <c r="L511">
        <f t="shared" si="147"/>
        <v>4</v>
      </c>
      <c r="M511" t="str">
        <f t="shared" si="148"/>
        <v>3/4</v>
      </c>
      <c r="N511" t="s">
        <v>3267</v>
      </c>
      <c r="O511" t="str">
        <f t="shared" si="149"/>
        <v>アンコモン</v>
      </c>
      <c r="R511" t="s">
        <v>3267</v>
      </c>
      <c r="S511" t="s">
        <v>4854</v>
      </c>
      <c r="T511" t="str">
        <f t="shared" si="150"/>
        <v>溶岩足の略奪者</v>
      </c>
      <c r="W511" t="s">
        <v>4855</v>
      </c>
      <c r="X511" t="s">
        <v>3267</v>
      </c>
      <c r="Y511" s="9"/>
      <c r="Z511" s="3">
        <v>373</v>
      </c>
      <c r="AA511" s="2" t="s">
        <v>3213</v>
      </c>
      <c r="AB511" s="1" t="s">
        <v>1575</v>
      </c>
      <c r="AC511" s="1" t="s">
        <v>1473</v>
      </c>
      <c r="AD511" s="1">
        <v>7</v>
      </c>
      <c r="AE511" s="1" t="s">
        <v>2040</v>
      </c>
      <c r="AF511" s="1" t="s">
        <v>2039</v>
      </c>
      <c r="AG511" s="1" t="s">
        <v>349</v>
      </c>
      <c r="AH511" s="1" t="s">
        <v>1587</v>
      </c>
      <c r="AI511" s="1" t="s">
        <v>1515</v>
      </c>
      <c r="AJ511" s="1"/>
      <c r="AK511" s="1" t="s">
        <v>2038</v>
      </c>
      <c r="AL511" s="1"/>
      <c r="AM511" s="1"/>
      <c r="AN511" s="1"/>
      <c r="AO511" s="1">
        <v>3</v>
      </c>
      <c r="AP511" s="1">
        <v>4</v>
      </c>
      <c r="AQ511" s="1" t="s">
        <v>2038</v>
      </c>
    </row>
    <row r="512" spans="1:43" x14ac:dyDescent="0.15">
      <c r="A512" t="str">
        <f t="shared" si="142"/>
        <v>|BFZ|赤|クリーチャー|3/4|アンコモン|《[[ヴァラクートの発動者]]》|</v>
      </c>
      <c r="B512" t="s">
        <v>3211</v>
      </c>
      <c r="C512" t="str">
        <f t="shared" si="143"/>
        <v>BFZ</v>
      </c>
      <c r="D512">
        <f>IF(AA512="","",VLOOKUP(C512,tnpl!$Z$1:$AA$11,2,TRUE))</f>
        <v>2</v>
      </c>
      <c r="E512" t="s">
        <v>3211</v>
      </c>
      <c r="F512" t="str">
        <f t="shared" si="144"/>
        <v>赤</v>
      </c>
      <c r="G512">
        <f>IF(AB512="","",VLOOKUP(F512,tnpl!$X$1:$Y$16,2,TRUE))</f>
        <v>4</v>
      </c>
      <c r="H512" t="s">
        <v>3211</v>
      </c>
      <c r="I512" t="str">
        <f t="shared" si="145"/>
        <v>クリーチャー</v>
      </c>
      <c r="J512" t="s">
        <v>3211</v>
      </c>
      <c r="K512">
        <f t="shared" si="146"/>
        <v>3</v>
      </c>
      <c r="L512">
        <f t="shared" si="147"/>
        <v>4</v>
      </c>
      <c r="M512" t="str">
        <f t="shared" si="148"/>
        <v>3/4</v>
      </c>
      <c r="N512" t="s">
        <v>3267</v>
      </c>
      <c r="O512" t="str">
        <f t="shared" si="149"/>
        <v>アンコモン</v>
      </c>
      <c r="R512" t="s">
        <v>3267</v>
      </c>
      <c r="S512" t="s">
        <v>4854</v>
      </c>
      <c r="T512" t="str">
        <f t="shared" si="150"/>
        <v>ヴァラクートの発動者</v>
      </c>
      <c r="W512" t="s">
        <v>4855</v>
      </c>
      <c r="X512" t="s">
        <v>3267</v>
      </c>
      <c r="Y512" s="9"/>
      <c r="Z512" s="3">
        <v>374</v>
      </c>
      <c r="AA512" s="2" t="s">
        <v>3213</v>
      </c>
      <c r="AB512" s="1" t="s">
        <v>1575</v>
      </c>
      <c r="AC512" s="1" t="s">
        <v>1473</v>
      </c>
      <c r="AD512" s="1">
        <v>7</v>
      </c>
      <c r="AE512" s="1" t="s">
        <v>2037</v>
      </c>
      <c r="AF512" s="1" t="s">
        <v>2036</v>
      </c>
      <c r="AG512" s="1" t="s">
        <v>349</v>
      </c>
      <c r="AH512" s="1" t="s">
        <v>1511</v>
      </c>
      <c r="AI512" s="1" t="s">
        <v>1894</v>
      </c>
      <c r="AJ512" s="1"/>
      <c r="AK512" s="1" t="s">
        <v>2035</v>
      </c>
      <c r="AL512" s="1"/>
      <c r="AM512" s="1"/>
      <c r="AN512" s="1"/>
      <c r="AO512" s="1">
        <v>3</v>
      </c>
      <c r="AP512" s="1">
        <v>4</v>
      </c>
      <c r="AQ512" s="1" t="s">
        <v>2035</v>
      </c>
    </row>
    <row r="513" spans="1:46" x14ac:dyDescent="0.15">
      <c r="A513" t="str">
        <f t="shared" si="142"/>
        <v>|BFZ|赤|サポート||アンコモン|《[[溶鉄の生育場]]》|</v>
      </c>
      <c r="B513" t="s">
        <v>3211</v>
      </c>
      <c r="C513" t="str">
        <f t="shared" si="143"/>
        <v>BFZ</v>
      </c>
      <c r="D513">
        <f>IF(AA513="","",VLOOKUP(C513,tnpl!$Z$1:$AA$11,2,TRUE))</f>
        <v>2</v>
      </c>
      <c r="E513" t="s">
        <v>3211</v>
      </c>
      <c r="F513" t="str">
        <f t="shared" si="144"/>
        <v>赤</v>
      </c>
      <c r="G513">
        <f>IF(AB513="","",VLOOKUP(F513,tnpl!$X$1:$Y$16,2,TRUE))</f>
        <v>4</v>
      </c>
      <c r="H513" t="s">
        <v>3211</v>
      </c>
      <c r="I513" t="str">
        <f t="shared" si="145"/>
        <v>サポート</v>
      </c>
      <c r="J513" t="s">
        <v>3211</v>
      </c>
      <c r="K513">
        <f t="shared" si="146"/>
        <v>0</v>
      </c>
      <c r="L513">
        <f t="shared" si="147"/>
        <v>0</v>
      </c>
      <c r="M513" t="str">
        <f t="shared" si="148"/>
        <v/>
      </c>
      <c r="N513" t="s">
        <v>3267</v>
      </c>
      <c r="O513" t="str">
        <f t="shared" si="149"/>
        <v>アンコモン</v>
      </c>
      <c r="R513" t="s">
        <v>3267</v>
      </c>
      <c r="S513" t="s">
        <v>4854</v>
      </c>
      <c r="T513" t="str">
        <f t="shared" si="150"/>
        <v>溶鉄の生育場</v>
      </c>
      <c r="W513" t="s">
        <v>4855</v>
      </c>
      <c r="X513" t="s">
        <v>3267</v>
      </c>
      <c r="Y513" s="9"/>
      <c r="Z513" s="3">
        <v>381</v>
      </c>
      <c r="AA513" s="2" t="s">
        <v>3213</v>
      </c>
      <c r="AB513" s="1" t="s">
        <v>1575</v>
      </c>
      <c r="AC513" s="1" t="s">
        <v>1473</v>
      </c>
      <c r="AD513" s="1">
        <v>7</v>
      </c>
      <c r="AE513" s="1" t="s">
        <v>2013</v>
      </c>
      <c r="AF513" s="1" t="s">
        <v>2012</v>
      </c>
      <c r="AG513" s="1" t="s">
        <v>297</v>
      </c>
      <c r="AH513" s="1"/>
      <c r="AI513" s="1"/>
      <c r="AJ513" s="1"/>
      <c r="AK513" s="1" t="s">
        <v>3412</v>
      </c>
      <c r="AL513" s="1" t="s">
        <v>2011</v>
      </c>
      <c r="AM513" s="1"/>
      <c r="AN513" s="1">
        <v>2</v>
      </c>
      <c r="AO513" s="1"/>
      <c r="AP513" s="1"/>
      <c r="AQ513" s="1" t="s">
        <v>3464</v>
      </c>
    </row>
    <row r="514" spans="1:46" x14ac:dyDescent="0.15">
      <c r="A514" t="str">
        <f t="shared" si="142"/>
        <v>|BFZ|赤|クリーチャー|1/1|神話レア|《[[竜使いののけ者]]》|</v>
      </c>
      <c r="B514" t="s">
        <v>3211</v>
      </c>
      <c r="C514" t="str">
        <f t="shared" si="143"/>
        <v>BFZ</v>
      </c>
      <c r="D514">
        <f>IF(AA514="","",VLOOKUP(C514,tnpl!$Z$1:$AA$11,2,TRUE))</f>
        <v>2</v>
      </c>
      <c r="E514" t="s">
        <v>3211</v>
      </c>
      <c r="F514" t="str">
        <f t="shared" si="144"/>
        <v>赤</v>
      </c>
      <c r="G514">
        <f>IF(AB514="","",VLOOKUP(F514,tnpl!$X$1:$Y$16,2,TRUE))</f>
        <v>4</v>
      </c>
      <c r="H514" t="s">
        <v>3211</v>
      </c>
      <c r="I514" t="str">
        <f t="shared" si="145"/>
        <v>クリーチャー</v>
      </c>
      <c r="J514" t="s">
        <v>3211</v>
      </c>
      <c r="K514">
        <f t="shared" si="146"/>
        <v>1</v>
      </c>
      <c r="L514">
        <f t="shared" si="147"/>
        <v>1</v>
      </c>
      <c r="M514" t="str">
        <f t="shared" si="148"/>
        <v>1/1</v>
      </c>
      <c r="N514" t="s">
        <v>3267</v>
      </c>
      <c r="O514" t="str">
        <f t="shared" si="149"/>
        <v>神話レア</v>
      </c>
      <c r="R514" t="s">
        <v>3267</v>
      </c>
      <c r="S514" t="s">
        <v>4854</v>
      </c>
      <c r="T514" t="str">
        <f t="shared" si="150"/>
        <v>竜使いののけ者</v>
      </c>
      <c r="W514" t="s">
        <v>4855</v>
      </c>
      <c r="X514" t="s">
        <v>3267</v>
      </c>
      <c r="Y514" s="9"/>
      <c r="Z514" s="3">
        <v>388</v>
      </c>
      <c r="AA514" s="2" t="s">
        <v>3213</v>
      </c>
      <c r="AB514" s="1" t="s">
        <v>1575</v>
      </c>
      <c r="AC514" s="1" t="s">
        <v>1453</v>
      </c>
      <c r="AD514" s="1">
        <v>7</v>
      </c>
      <c r="AE514" s="1" t="s">
        <v>1990</v>
      </c>
      <c r="AF514" s="1" t="s">
        <v>1989</v>
      </c>
      <c r="AG514" s="1" t="s">
        <v>349</v>
      </c>
      <c r="AH514" s="1" t="s">
        <v>1511</v>
      </c>
      <c r="AI514" s="1" t="s">
        <v>1894</v>
      </c>
      <c r="AJ514" s="1"/>
      <c r="AK514" s="1" t="s">
        <v>1988</v>
      </c>
      <c r="AL514" s="1"/>
      <c r="AM514" s="1"/>
      <c r="AN514" s="1"/>
      <c r="AO514" s="1">
        <v>1</v>
      </c>
      <c r="AP514" s="1">
        <v>1</v>
      </c>
      <c r="AQ514" s="1" t="s">
        <v>1988</v>
      </c>
    </row>
    <row r="515" spans="1:46" x14ac:dyDescent="0.15">
      <c r="A515" t="str">
        <f t="shared" si="142"/>
        <v>|BFZ|緑|クリーチャー|2/2|コモン|《[[領地のベイロス]]》|</v>
      </c>
      <c r="B515" t="s">
        <v>3211</v>
      </c>
      <c r="C515" t="str">
        <f t="shared" si="143"/>
        <v>BFZ</v>
      </c>
      <c r="D515">
        <f>IF(AA515="","",VLOOKUP(C515,tnpl!$Z$1:$AA$11,2,TRUE))</f>
        <v>2</v>
      </c>
      <c r="E515" t="s">
        <v>3211</v>
      </c>
      <c r="F515" t="str">
        <f t="shared" si="144"/>
        <v>緑</v>
      </c>
      <c r="G515">
        <f>IF(AB515="","",VLOOKUP(F515,tnpl!$X$1:$Y$16,2,TRUE))</f>
        <v>5</v>
      </c>
      <c r="H515" t="s">
        <v>3211</v>
      </c>
      <c r="I515" t="str">
        <f t="shared" si="145"/>
        <v>クリーチャー</v>
      </c>
      <c r="J515" t="s">
        <v>3211</v>
      </c>
      <c r="K515">
        <f t="shared" si="146"/>
        <v>2</v>
      </c>
      <c r="L515">
        <f t="shared" si="147"/>
        <v>2</v>
      </c>
      <c r="M515" t="str">
        <f t="shared" si="148"/>
        <v>2/2</v>
      </c>
      <c r="N515" t="s">
        <v>3267</v>
      </c>
      <c r="O515" t="str">
        <f t="shared" si="149"/>
        <v>コモン</v>
      </c>
      <c r="R515" t="s">
        <v>3267</v>
      </c>
      <c r="S515" t="s">
        <v>4854</v>
      </c>
      <c r="T515" t="str">
        <f t="shared" si="150"/>
        <v>領地のベイロス</v>
      </c>
      <c r="W515" t="s">
        <v>4855</v>
      </c>
      <c r="X515" t="s">
        <v>3267</v>
      </c>
      <c r="Y515" s="9"/>
      <c r="Z515" s="3">
        <v>400</v>
      </c>
      <c r="AA515" s="2" t="s">
        <v>3213</v>
      </c>
      <c r="AB515" s="1" t="s">
        <v>1540</v>
      </c>
      <c r="AC515" s="1" t="s">
        <v>1771</v>
      </c>
      <c r="AD515" s="1">
        <v>7</v>
      </c>
      <c r="AE515" s="1" t="s">
        <v>1955</v>
      </c>
      <c r="AF515" s="1" t="s">
        <v>1954</v>
      </c>
      <c r="AG515" s="1" t="s">
        <v>349</v>
      </c>
      <c r="AH515" s="1" t="s">
        <v>367</v>
      </c>
      <c r="AI515" s="1"/>
      <c r="AJ515" s="1"/>
      <c r="AK515" s="1" t="s">
        <v>1858</v>
      </c>
      <c r="AL515" s="1"/>
      <c r="AM515" s="1"/>
      <c r="AN515" s="1"/>
      <c r="AO515" s="1">
        <v>2</v>
      </c>
      <c r="AP515" s="1">
        <v>2</v>
      </c>
      <c r="AQ515" s="1" t="s">
        <v>1858</v>
      </c>
    </row>
    <row r="516" spans="1:46" x14ac:dyDescent="0.15">
      <c r="A516" t="str">
        <f t="shared" si="142"/>
        <v>|BFZ|緑|サポート||アンコモン|《[[荒廃した森林]]》|</v>
      </c>
      <c r="B516" t="s">
        <v>3211</v>
      </c>
      <c r="C516" t="str">
        <f t="shared" si="143"/>
        <v>BFZ</v>
      </c>
      <c r="D516">
        <f>IF(AA516="","",VLOOKUP(C516,tnpl!$Z$1:$AA$11,2,TRUE))</f>
        <v>2</v>
      </c>
      <c r="E516" t="s">
        <v>3211</v>
      </c>
      <c r="F516" t="str">
        <f t="shared" si="144"/>
        <v>緑</v>
      </c>
      <c r="G516">
        <f>IF(AB516="","",VLOOKUP(F516,tnpl!$X$1:$Y$16,2,TRUE))</f>
        <v>5</v>
      </c>
      <c r="H516" t="s">
        <v>3211</v>
      </c>
      <c r="I516" t="str">
        <f t="shared" si="145"/>
        <v>サポート</v>
      </c>
      <c r="J516" t="s">
        <v>3211</v>
      </c>
      <c r="K516">
        <f t="shared" si="146"/>
        <v>0</v>
      </c>
      <c r="L516">
        <f t="shared" si="147"/>
        <v>0</v>
      </c>
      <c r="M516" t="str">
        <f t="shared" si="148"/>
        <v/>
      </c>
      <c r="N516" t="s">
        <v>3267</v>
      </c>
      <c r="O516" t="str">
        <f t="shared" si="149"/>
        <v>アンコモン</v>
      </c>
      <c r="R516" t="s">
        <v>3267</v>
      </c>
      <c r="S516" t="s">
        <v>4854</v>
      </c>
      <c r="T516" t="str">
        <f t="shared" si="150"/>
        <v>荒廃した森林</v>
      </c>
      <c r="W516" t="s">
        <v>4855</v>
      </c>
      <c r="X516" t="s">
        <v>3267</v>
      </c>
      <c r="Y516" s="9"/>
      <c r="Z516" s="3">
        <v>417</v>
      </c>
      <c r="AA516" s="2" t="s">
        <v>3213</v>
      </c>
      <c r="AB516" s="1" t="s">
        <v>1540</v>
      </c>
      <c r="AC516" s="1" t="s">
        <v>1473</v>
      </c>
      <c r="AD516" s="1">
        <v>7</v>
      </c>
      <c r="AE516" s="1" t="s">
        <v>1903</v>
      </c>
      <c r="AF516" s="1" t="s">
        <v>1902</v>
      </c>
      <c r="AG516" s="1" t="s">
        <v>297</v>
      </c>
      <c r="AH516" s="1"/>
      <c r="AI516" s="1"/>
      <c r="AJ516" s="1"/>
      <c r="AK516" s="1" t="s">
        <v>1784</v>
      </c>
      <c r="AL516" s="1" t="s">
        <v>1901</v>
      </c>
      <c r="AM516" s="1"/>
      <c r="AN516" s="1">
        <v>2</v>
      </c>
      <c r="AO516" s="1"/>
      <c r="AP516" s="1"/>
      <c r="AQ516" s="1" t="s">
        <v>1900</v>
      </c>
    </row>
    <row r="517" spans="1:46" x14ac:dyDescent="0.15">
      <c r="A517" t="str">
        <f t="shared" si="142"/>
        <v>|BFZ|無色|サポート||レア|《[[乱脈な気孔]]》|</v>
      </c>
      <c r="B517" t="s">
        <v>3211</v>
      </c>
      <c r="C517" t="str">
        <f t="shared" si="143"/>
        <v>BFZ</v>
      </c>
      <c r="D517">
        <f>IF(AA517="","",VLOOKUP(C517,tnpl!$Z$1:$AA$11,2,TRUE))</f>
        <v>2</v>
      </c>
      <c r="E517" t="s">
        <v>3211</v>
      </c>
      <c r="F517" t="str">
        <f t="shared" si="144"/>
        <v>無色</v>
      </c>
      <c r="G517">
        <f>IF(AB517="","",VLOOKUP(F517,tnpl!$X$1:$Y$16,2,TRUE))</f>
        <v>16</v>
      </c>
      <c r="H517" t="s">
        <v>3211</v>
      </c>
      <c r="I517" t="str">
        <f t="shared" si="145"/>
        <v>サポート</v>
      </c>
      <c r="J517" t="s">
        <v>3211</v>
      </c>
      <c r="K517">
        <f t="shared" si="146"/>
        <v>0</v>
      </c>
      <c r="L517">
        <f t="shared" si="147"/>
        <v>0</v>
      </c>
      <c r="M517" t="str">
        <f t="shared" si="148"/>
        <v/>
      </c>
      <c r="N517" t="s">
        <v>3267</v>
      </c>
      <c r="O517" t="str">
        <f t="shared" si="149"/>
        <v>レア</v>
      </c>
      <c r="R517" t="s">
        <v>3267</v>
      </c>
      <c r="S517" t="s">
        <v>4854</v>
      </c>
      <c r="T517" t="str">
        <f t="shared" si="150"/>
        <v>乱脈な気孔</v>
      </c>
      <c r="W517" t="s">
        <v>4855</v>
      </c>
      <c r="X517" t="s">
        <v>3267</v>
      </c>
      <c r="Y517" s="9"/>
      <c r="Z517" s="3">
        <v>477</v>
      </c>
      <c r="AA517" s="2" t="s">
        <v>3213</v>
      </c>
      <c r="AB517" s="1" t="s">
        <v>301</v>
      </c>
      <c r="AC517" s="1" t="s">
        <v>1463</v>
      </c>
      <c r="AD517" s="1">
        <v>7</v>
      </c>
      <c r="AE517" s="1" t="s">
        <v>1705</v>
      </c>
      <c r="AF517" s="1" t="s">
        <v>1704</v>
      </c>
      <c r="AG517" s="1" t="s">
        <v>297</v>
      </c>
      <c r="AH517" s="1"/>
      <c r="AI517" s="1"/>
      <c r="AJ517" s="1"/>
      <c r="AK517" s="1" t="s">
        <v>1703</v>
      </c>
      <c r="AL517" s="1"/>
      <c r="AM517" s="1"/>
      <c r="AN517" s="1">
        <v>3</v>
      </c>
      <c r="AO517" s="1"/>
      <c r="AP517" s="1"/>
      <c r="AQ517" s="1" t="s">
        <v>1703</v>
      </c>
    </row>
    <row r="518" spans="1:46" x14ac:dyDescent="0.15">
      <c r="A518" t="str">
        <f t="shared" si="142"/>
        <v>|OGW|白|呪文||アンコモン|《[[同盟者の援軍]]》|</v>
      </c>
      <c r="B518" t="s">
        <v>3211</v>
      </c>
      <c r="C518" t="str">
        <f t="shared" si="143"/>
        <v>OGW</v>
      </c>
      <c r="D518">
        <f>IF(AA518="","",VLOOKUP(C518,tnpl!$Z$1:$AA$11,2,TRUE))</f>
        <v>3</v>
      </c>
      <c r="E518" t="s">
        <v>3211</v>
      </c>
      <c r="F518" t="str">
        <f t="shared" si="144"/>
        <v>白</v>
      </c>
      <c r="G518">
        <f>IF(AB518="","",VLOOKUP(F518,tnpl!$X$1:$Y$16,2,TRUE))</f>
        <v>1</v>
      </c>
      <c r="H518" t="s">
        <v>3211</v>
      </c>
      <c r="I518" t="str">
        <f t="shared" si="145"/>
        <v>呪文</v>
      </c>
      <c r="J518" t="s">
        <v>3211</v>
      </c>
      <c r="K518">
        <f t="shared" si="146"/>
        <v>0</v>
      </c>
      <c r="L518">
        <f t="shared" si="147"/>
        <v>0</v>
      </c>
      <c r="M518" t="str">
        <f t="shared" si="148"/>
        <v/>
      </c>
      <c r="N518" t="s">
        <v>3267</v>
      </c>
      <c r="O518" t="str">
        <f t="shared" si="149"/>
        <v>アンコモン</v>
      </c>
      <c r="R518" t="s">
        <v>3267</v>
      </c>
      <c r="S518" t="s">
        <v>4854</v>
      </c>
      <c r="T518" t="str">
        <f t="shared" si="150"/>
        <v>同盟者の援軍</v>
      </c>
      <c r="W518" t="s">
        <v>4855</v>
      </c>
      <c r="X518" t="s">
        <v>3267</v>
      </c>
      <c r="Y518" s="9"/>
      <c r="Z518" s="3">
        <v>485</v>
      </c>
      <c r="AA518" s="2" t="s">
        <v>3214</v>
      </c>
      <c r="AB518" s="1" t="s">
        <v>1653</v>
      </c>
      <c r="AC518" s="1" t="s">
        <v>1473</v>
      </c>
      <c r="AD518" s="1">
        <v>7</v>
      </c>
      <c r="AE518" s="1" t="s">
        <v>1681</v>
      </c>
      <c r="AF518" s="1" t="s">
        <v>1680</v>
      </c>
      <c r="AG518" s="1" t="s">
        <v>1475</v>
      </c>
      <c r="AH518" s="1"/>
      <c r="AI518" s="1"/>
      <c r="AJ518" s="1"/>
      <c r="AK518" s="1" t="s">
        <v>1679</v>
      </c>
      <c r="AL518" s="1"/>
      <c r="AM518" s="1"/>
      <c r="AN518" s="1"/>
      <c r="AO518" s="1"/>
      <c r="AP518" s="1"/>
      <c r="AQ518" s="1" t="s">
        <v>1679</v>
      </c>
    </row>
    <row r="519" spans="1:46" x14ac:dyDescent="0.15">
      <c r="A519" t="str">
        <f t="shared" si="142"/>
        <v>|OGW|赤|クリーチャー|4/3|アンコモン|《[[無謀な奇襲隊]]》|</v>
      </c>
      <c r="B519" t="s">
        <v>3211</v>
      </c>
      <c r="C519" t="str">
        <f t="shared" si="143"/>
        <v>OGW</v>
      </c>
      <c r="D519">
        <f>IF(AA519="","",VLOOKUP(C519,tnpl!$Z$1:$AA$11,2,TRUE))</f>
        <v>3</v>
      </c>
      <c r="E519" t="s">
        <v>3211</v>
      </c>
      <c r="F519" t="str">
        <f t="shared" si="144"/>
        <v>赤</v>
      </c>
      <c r="G519">
        <f>IF(AB519="","",VLOOKUP(F519,tnpl!$X$1:$Y$16,2,TRUE))</f>
        <v>4</v>
      </c>
      <c r="H519" t="s">
        <v>3211</v>
      </c>
      <c r="I519" t="str">
        <f t="shared" si="145"/>
        <v>クリーチャー</v>
      </c>
      <c r="J519" t="s">
        <v>3211</v>
      </c>
      <c r="K519">
        <f t="shared" si="146"/>
        <v>4</v>
      </c>
      <c r="L519">
        <f t="shared" si="147"/>
        <v>3</v>
      </c>
      <c r="M519" t="str">
        <f t="shared" si="148"/>
        <v>4/3</v>
      </c>
      <c r="N519" t="s">
        <v>3267</v>
      </c>
      <c r="O519" t="str">
        <f t="shared" si="149"/>
        <v>アンコモン</v>
      </c>
      <c r="R519" t="s">
        <v>3267</v>
      </c>
      <c r="S519" t="s">
        <v>4854</v>
      </c>
      <c r="T519" t="str">
        <f t="shared" si="150"/>
        <v>無謀な奇襲隊</v>
      </c>
      <c r="W519" t="s">
        <v>4855</v>
      </c>
      <c r="X519" t="s">
        <v>3267</v>
      </c>
      <c r="Y519" s="9"/>
      <c r="Z519" s="3">
        <v>504</v>
      </c>
      <c r="AA519" s="2" t="s">
        <v>3214</v>
      </c>
      <c r="AB519" s="1" t="s">
        <v>1575</v>
      </c>
      <c r="AC519" s="1" t="s">
        <v>1473</v>
      </c>
      <c r="AD519" s="1">
        <v>7</v>
      </c>
      <c r="AE519" s="1" t="s">
        <v>1600</v>
      </c>
      <c r="AF519" s="1" t="s">
        <v>1599</v>
      </c>
      <c r="AG519" s="1" t="s">
        <v>349</v>
      </c>
      <c r="AH519" s="1" t="s">
        <v>1587</v>
      </c>
      <c r="AI519" s="1" t="s">
        <v>1515</v>
      </c>
      <c r="AJ519" s="1" t="s">
        <v>1500</v>
      </c>
      <c r="AK519" s="1" t="s">
        <v>1598</v>
      </c>
      <c r="AL519" s="1" t="s">
        <v>1597</v>
      </c>
      <c r="AM519" s="1"/>
      <c r="AN519" s="1"/>
      <c r="AO519" s="1">
        <v>4</v>
      </c>
      <c r="AP519" s="1">
        <v>3</v>
      </c>
      <c r="AQ519" s="1" t="s">
        <v>1596</v>
      </c>
    </row>
    <row r="520" spans="1:46" x14ac:dyDescent="0.15">
      <c r="A520" t="str">
        <f t="shared" si="142"/>
        <v>|OGW|無色|呪文||アンコモン|《[[甲殻の外套]]》|</v>
      </c>
      <c r="B520" t="s">
        <v>3211</v>
      </c>
      <c r="C520" t="str">
        <f t="shared" si="143"/>
        <v>OGW</v>
      </c>
      <c r="D520">
        <f>IF(AA520="","",VLOOKUP(C520,tnpl!$Z$1:$AA$11,2,TRUE))</f>
        <v>3</v>
      </c>
      <c r="E520" t="s">
        <v>3211</v>
      </c>
      <c r="F520" t="str">
        <f t="shared" si="144"/>
        <v>無色</v>
      </c>
      <c r="G520">
        <f>IF(AB520="","",VLOOKUP(F520,tnpl!$X$1:$Y$16,2,TRUE))</f>
        <v>16</v>
      </c>
      <c r="H520" t="s">
        <v>3211</v>
      </c>
      <c r="I520" t="str">
        <f t="shared" si="145"/>
        <v>呪文</v>
      </c>
      <c r="J520" t="s">
        <v>3211</v>
      </c>
      <c r="K520">
        <f t="shared" si="146"/>
        <v>0</v>
      </c>
      <c r="L520">
        <f t="shared" si="147"/>
        <v>0</v>
      </c>
      <c r="M520" t="str">
        <f t="shared" si="148"/>
        <v/>
      </c>
      <c r="N520" t="s">
        <v>3267</v>
      </c>
      <c r="O520" t="str">
        <f t="shared" si="149"/>
        <v>アンコモン</v>
      </c>
      <c r="R520" t="s">
        <v>3267</v>
      </c>
      <c r="S520" t="s">
        <v>4854</v>
      </c>
      <c r="T520" t="str">
        <f t="shared" si="150"/>
        <v>甲殻の外套</v>
      </c>
      <c r="W520" t="s">
        <v>4855</v>
      </c>
      <c r="X520" t="s">
        <v>3267</v>
      </c>
      <c r="Y520" s="9"/>
      <c r="Z520" s="3">
        <v>530</v>
      </c>
      <c r="AA520" s="2" t="s">
        <v>3214</v>
      </c>
      <c r="AB520" s="1" t="s">
        <v>301</v>
      </c>
      <c r="AC520" s="1" t="s">
        <v>1473</v>
      </c>
      <c r="AD520" s="1">
        <v>7</v>
      </c>
      <c r="AE520" s="1" t="s">
        <v>1480</v>
      </c>
      <c r="AF520" s="1" t="s">
        <v>1479</v>
      </c>
      <c r="AG520" s="1" t="s">
        <v>1475</v>
      </c>
      <c r="AH520" s="1"/>
      <c r="AI520" s="1"/>
      <c r="AJ520" s="1"/>
      <c r="AK520" s="1" t="s">
        <v>1478</v>
      </c>
      <c r="AL520" s="1"/>
      <c r="AM520" s="1"/>
      <c r="AN520" s="1"/>
      <c r="AO520" s="1"/>
      <c r="AP520" s="1"/>
      <c r="AQ520" s="1" t="s">
        <v>1478</v>
      </c>
    </row>
    <row r="521" spans="1:46" x14ac:dyDescent="0.15">
      <c r="A521" t="str">
        <f t="shared" si="142"/>
        <v/>
      </c>
      <c r="V521" s="9"/>
      <c r="Y521" s="11"/>
      <c r="AC521" s="9"/>
      <c r="AD521" s="9"/>
      <c r="AE521" s="9"/>
      <c r="AF521" s="9"/>
      <c r="AG521" s="9"/>
      <c r="AH521" s="9"/>
      <c r="AI521" s="9"/>
      <c r="AJ521" s="9"/>
      <c r="AK521" s="9"/>
      <c r="AL521" s="9"/>
      <c r="AM521" s="9"/>
      <c r="AN521" s="9"/>
      <c r="AO521" s="9"/>
      <c r="AP521" s="9"/>
      <c r="AQ521" s="9"/>
      <c r="AR521" s="9"/>
      <c r="AS521" s="9"/>
      <c r="AT521" s="9"/>
    </row>
    <row r="522" spans="1:46" x14ac:dyDescent="0.15">
      <c r="A522" t="str">
        <f t="shared" si="142"/>
        <v>**イニストラードを覆う影ブロック</v>
      </c>
      <c r="B522" t="s">
        <v>4862</v>
      </c>
      <c r="Y522" s="11"/>
    </row>
    <row r="523" spans="1:46" x14ac:dyDescent="0.15">
      <c r="A523" t="str">
        <f>B523&amp;C523&amp;E523&amp;F523&amp;H523&amp;I523&amp;J523&amp;M523&amp;N523&amp;O523&amp;P523&amp;Q523&amp;R523&amp;S523&amp;T523&amp;U523&amp;V523&amp;W523&amp;X523&amp;Y523</f>
        <v>|LEFT:50|LEFT:50|LEFT:120|LEFT:50|LEFT:120|LEFT:450|c</v>
      </c>
      <c r="B523" t="s">
        <v>3211</v>
      </c>
      <c r="C523" t="s">
        <v>3204</v>
      </c>
      <c r="E523" t="s">
        <v>3211</v>
      </c>
      <c r="F523" t="s">
        <v>3204</v>
      </c>
      <c r="H523" t="s">
        <v>3211</v>
      </c>
      <c r="I523" t="s">
        <v>5157</v>
      </c>
      <c r="J523" t="s">
        <v>3211</v>
      </c>
      <c r="M523" t="s">
        <v>3204</v>
      </c>
      <c r="N523" t="s">
        <v>3267</v>
      </c>
      <c r="O523" t="s">
        <v>5157</v>
      </c>
      <c r="R523" t="s">
        <v>3267</v>
      </c>
      <c r="T523" t="s">
        <v>5189</v>
      </c>
      <c r="X523" t="s">
        <v>3267</v>
      </c>
      <c r="Y523" t="s">
        <v>3206</v>
      </c>
    </row>
    <row r="524" spans="1:46" x14ac:dyDescent="0.15">
      <c r="A524" t="str">
        <f>B524&amp;C524&amp;E524&amp;F524&amp;H524&amp;I524&amp;J524&amp;M524&amp;N524&amp;O524&amp;P524&amp;Q524&amp;R524&amp;S524&amp;T524&amp;U524&amp;V524&amp;W524&amp;X524&amp;Y524</f>
        <v>|セット|色|カード種|P/T|レアリティ|カード名|</v>
      </c>
      <c r="B524" t="s">
        <v>3211</v>
      </c>
      <c r="C524" t="s">
        <v>3212</v>
      </c>
      <c r="E524" t="s">
        <v>3211</v>
      </c>
      <c r="F524" t="s">
        <v>3181</v>
      </c>
      <c r="H524" t="s">
        <v>3211</v>
      </c>
      <c r="I524" t="s">
        <v>4902</v>
      </c>
      <c r="J524" t="s">
        <v>3211</v>
      </c>
      <c r="K524" t="s">
        <v>3168</v>
      </c>
      <c r="L524" t="s">
        <v>3167</v>
      </c>
      <c r="M524" t="str">
        <f>K524&amp;"/"&amp;L524</f>
        <v>P/T</v>
      </c>
      <c r="N524" t="s">
        <v>3267</v>
      </c>
      <c r="O524" t="s">
        <v>5187</v>
      </c>
      <c r="R524" t="s">
        <v>3267</v>
      </c>
      <c r="T524" t="s">
        <v>3208</v>
      </c>
      <c r="X524" t="s">
        <v>3267</v>
      </c>
      <c r="Z524" s="18"/>
      <c r="AA524" s="18"/>
      <c r="AB524" s="18"/>
      <c r="AC524" s="18"/>
      <c r="AD524" s="18"/>
      <c r="AE524" s="18"/>
      <c r="AF524" s="18"/>
      <c r="AG524" s="18"/>
      <c r="AH524" s="18"/>
      <c r="AI524" s="18"/>
      <c r="AJ524" s="18"/>
      <c r="AK524" s="18"/>
      <c r="AL524" s="18"/>
      <c r="AM524" s="18"/>
      <c r="AN524" s="18"/>
      <c r="AO524" s="18"/>
      <c r="AP524" s="18"/>
      <c r="AQ524" s="18"/>
    </row>
    <row r="525" spans="1:46" x14ac:dyDescent="0.15">
      <c r="A525" t="str">
        <f t="shared" si="142"/>
        <v>|SOI|白|クリーチャー|2/1|コモン|《[[不屈の聖戦士]]》|</v>
      </c>
      <c r="B525" t="s">
        <v>3211</v>
      </c>
      <c r="C525" t="str">
        <f t="shared" si="143"/>
        <v>SOI</v>
      </c>
      <c r="D525">
        <f>IF(AA525="","",VLOOKUP(C525,tnpl!$Z$1:$AA$11,2,TRUE))</f>
        <v>4</v>
      </c>
      <c r="E525" t="s">
        <v>3211</v>
      </c>
      <c r="F525" t="str">
        <f t="shared" si="144"/>
        <v>白</v>
      </c>
      <c r="G525">
        <f>IF(AB525="","",VLOOKUP(F525,tnpl!$X$1:$Y$16,2,TRUE))</f>
        <v>1</v>
      </c>
      <c r="H525" t="s">
        <v>3211</v>
      </c>
      <c r="I525" t="str">
        <f t="shared" si="145"/>
        <v>クリーチャー</v>
      </c>
      <c r="J525" t="s">
        <v>3211</v>
      </c>
      <c r="K525">
        <f t="shared" si="146"/>
        <v>2</v>
      </c>
      <c r="L525">
        <f t="shared" si="147"/>
        <v>1</v>
      </c>
      <c r="M525" t="str">
        <f t="shared" si="148"/>
        <v>2/1</v>
      </c>
      <c r="N525" t="s">
        <v>3267</v>
      </c>
      <c r="O525" t="str">
        <f t="shared" si="149"/>
        <v>コモン</v>
      </c>
      <c r="R525" t="s">
        <v>3267</v>
      </c>
      <c r="S525" t="s">
        <v>4854</v>
      </c>
      <c r="T525" t="str">
        <f t="shared" si="150"/>
        <v>不屈の聖戦士</v>
      </c>
      <c r="W525" t="s">
        <v>4855</v>
      </c>
      <c r="X525" t="s">
        <v>3267</v>
      </c>
      <c r="Y525" s="9"/>
      <c r="Z525" s="3">
        <v>539</v>
      </c>
      <c r="AA525" s="2" t="s">
        <v>3528</v>
      </c>
      <c r="AB525" s="1" t="s">
        <v>1653</v>
      </c>
      <c r="AC525" s="1" t="s">
        <v>1771</v>
      </c>
      <c r="AD525" s="1">
        <v>7</v>
      </c>
      <c r="AE525" s="1" t="s">
        <v>1445</v>
      </c>
      <c r="AF525" s="1" t="s">
        <v>1444</v>
      </c>
      <c r="AG525" s="1" t="s">
        <v>349</v>
      </c>
      <c r="AH525" s="1" t="s">
        <v>1511</v>
      </c>
      <c r="AI525" s="1" t="s">
        <v>1826</v>
      </c>
      <c r="AJ525" s="1"/>
      <c r="AK525" s="1" t="s">
        <v>2627</v>
      </c>
      <c r="AL525" s="1" t="s">
        <v>3531</v>
      </c>
      <c r="AM525" s="1"/>
      <c r="AN525" s="1"/>
      <c r="AO525" s="1">
        <v>2</v>
      </c>
      <c r="AP525" s="1">
        <v>1</v>
      </c>
      <c r="AQ525" s="1" t="s">
        <v>3532</v>
      </c>
    </row>
    <row r="526" spans="1:46" x14ac:dyDescent="0.15">
      <c r="A526" t="str">
        <f t="shared" si="142"/>
        <v>|SOI|白|クリーチャー|1/2|コモン|《[[眠れぬ者の使者]]》|</v>
      </c>
      <c r="B526" t="s">
        <v>3211</v>
      </c>
      <c r="C526" t="str">
        <f t="shared" si="143"/>
        <v>SOI</v>
      </c>
      <c r="D526">
        <f>IF(AA526="","",VLOOKUP(C526,tnpl!$Z$1:$AA$11,2,TRUE))</f>
        <v>4</v>
      </c>
      <c r="E526" t="s">
        <v>3211</v>
      </c>
      <c r="F526" t="str">
        <f t="shared" si="144"/>
        <v>白</v>
      </c>
      <c r="G526">
        <f>IF(AB526="","",VLOOKUP(F526,tnpl!$X$1:$Y$16,2,TRUE))</f>
        <v>1</v>
      </c>
      <c r="H526" t="s">
        <v>3211</v>
      </c>
      <c r="I526" t="str">
        <f t="shared" si="145"/>
        <v>クリーチャー</v>
      </c>
      <c r="J526" t="s">
        <v>3211</v>
      </c>
      <c r="K526">
        <f t="shared" si="146"/>
        <v>1</v>
      </c>
      <c r="L526">
        <f t="shared" si="147"/>
        <v>2</v>
      </c>
      <c r="M526" t="str">
        <f t="shared" si="148"/>
        <v>1/2</v>
      </c>
      <c r="N526" t="s">
        <v>3267</v>
      </c>
      <c r="O526" t="str">
        <f t="shared" si="149"/>
        <v>コモン</v>
      </c>
      <c r="R526" t="s">
        <v>3267</v>
      </c>
      <c r="S526" t="s">
        <v>4854</v>
      </c>
      <c r="T526" t="str">
        <f t="shared" si="150"/>
        <v>眠れぬ者の使者</v>
      </c>
      <c r="W526" t="s">
        <v>4855</v>
      </c>
      <c r="X526" t="s">
        <v>3267</v>
      </c>
      <c r="Y526" s="9"/>
      <c r="Z526" s="3">
        <v>540</v>
      </c>
      <c r="AA526" s="2" t="s">
        <v>3528</v>
      </c>
      <c r="AB526" s="1" t="s">
        <v>1653</v>
      </c>
      <c r="AC526" s="1" t="s">
        <v>1771</v>
      </c>
      <c r="AD526" s="1">
        <v>7</v>
      </c>
      <c r="AE526" s="1" t="s">
        <v>1443</v>
      </c>
      <c r="AF526" s="1" t="s">
        <v>1442</v>
      </c>
      <c r="AG526" s="1" t="s">
        <v>349</v>
      </c>
      <c r="AH526" s="1" t="s">
        <v>2436</v>
      </c>
      <c r="AI526" s="1"/>
      <c r="AJ526" s="1"/>
      <c r="AK526" s="1" t="s">
        <v>361</v>
      </c>
      <c r="AL526" s="1" t="s">
        <v>3533</v>
      </c>
      <c r="AM526" s="1"/>
      <c r="AN526" s="1"/>
      <c r="AO526" s="1">
        <v>1</v>
      </c>
      <c r="AP526" s="1">
        <v>2</v>
      </c>
      <c r="AQ526" s="1" t="s">
        <v>3534</v>
      </c>
    </row>
    <row r="527" spans="1:46" x14ac:dyDescent="0.15">
      <c r="A527" t="str">
        <f t="shared" si="142"/>
        <v>|SOI|白|クリーチャー|4/4|アンコモン|《[[霊体の羊飼い]]》|</v>
      </c>
      <c r="B527" t="s">
        <v>3211</v>
      </c>
      <c r="C527" t="str">
        <f t="shared" si="143"/>
        <v>SOI</v>
      </c>
      <c r="D527">
        <f>IF(AA527="","",VLOOKUP(C527,tnpl!$Z$1:$AA$11,2,TRUE))</f>
        <v>4</v>
      </c>
      <c r="E527" t="s">
        <v>3211</v>
      </c>
      <c r="F527" t="str">
        <f t="shared" si="144"/>
        <v>白</v>
      </c>
      <c r="G527">
        <f>IF(AB527="","",VLOOKUP(F527,tnpl!$X$1:$Y$16,2,TRUE))</f>
        <v>1</v>
      </c>
      <c r="H527" t="s">
        <v>3211</v>
      </c>
      <c r="I527" t="str">
        <f t="shared" si="145"/>
        <v>クリーチャー</v>
      </c>
      <c r="J527" t="s">
        <v>3211</v>
      </c>
      <c r="K527">
        <f t="shared" si="146"/>
        <v>4</v>
      </c>
      <c r="L527">
        <f t="shared" si="147"/>
        <v>4</v>
      </c>
      <c r="M527" t="str">
        <f t="shared" si="148"/>
        <v>4/4</v>
      </c>
      <c r="N527" t="s">
        <v>3267</v>
      </c>
      <c r="O527" t="str">
        <f t="shared" si="149"/>
        <v>アンコモン</v>
      </c>
      <c r="R527" t="s">
        <v>3267</v>
      </c>
      <c r="S527" t="s">
        <v>4854</v>
      </c>
      <c r="T527" t="str">
        <f t="shared" si="150"/>
        <v>霊体の羊飼い</v>
      </c>
      <c r="W527" t="s">
        <v>4855</v>
      </c>
      <c r="X527" t="s">
        <v>3267</v>
      </c>
      <c r="Y527" s="9"/>
      <c r="Z527" s="3">
        <v>558</v>
      </c>
      <c r="AA527" s="2" t="s">
        <v>3528</v>
      </c>
      <c r="AB527" s="1" t="s">
        <v>1653</v>
      </c>
      <c r="AC527" s="1" t="s">
        <v>1473</v>
      </c>
      <c r="AD527" s="1">
        <v>7</v>
      </c>
      <c r="AE527" s="1" t="s">
        <v>1411</v>
      </c>
      <c r="AF527" s="1" t="s">
        <v>1410</v>
      </c>
      <c r="AG527" s="1" t="s">
        <v>349</v>
      </c>
      <c r="AH527" s="1" t="s">
        <v>2436</v>
      </c>
      <c r="AI527" s="1"/>
      <c r="AJ527" s="1"/>
      <c r="AK527" s="1" t="s">
        <v>361</v>
      </c>
      <c r="AL527" s="1"/>
      <c r="AM527" s="1"/>
      <c r="AN527" s="1"/>
      <c r="AO527" s="1">
        <v>4</v>
      </c>
      <c r="AP527" s="1">
        <v>4</v>
      </c>
      <c r="AQ527" s="1" t="s">
        <v>361</v>
      </c>
    </row>
    <row r="528" spans="1:46" x14ac:dyDescent="0.15">
      <c r="A528" t="str">
        <f t="shared" si="142"/>
        <v>|SOI|青|呪文||コモン|《[[収まらぬ思い]]》|</v>
      </c>
      <c r="B528" t="s">
        <v>3211</v>
      </c>
      <c r="C528" t="str">
        <f t="shared" si="143"/>
        <v>SOI</v>
      </c>
      <c r="D528">
        <f>IF(AA528="","",VLOOKUP(C528,tnpl!$Z$1:$AA$11,2,TRUE))</f>
        <v>4</v>
      </c>
      <c r="E528" t="s">
        <v>3211</v>
      </c>
      <c r="F528" t="str">
        <f t="shared" si="144"/>
        <v>青</v>
      </c>
      <c r="G528">
        <f>IF(AB528="","",VLOOKUP(F528,tnpl!$X$1:$Y$16,2,TRUE))</f>
        <v>2</v>
      </c>
      <c r="H528" t="s">
        <v>3211</v>
      </c>
      <c r="I528" t="str">
        <f t="shared" si="145"/>
        <v>呪文</v>
      </c>
      <c r="J528" t="s">
        <v>3211</v>
      </c>
      <c r="K528">
        <f t="shared" si="146"/>
        <v>0</v>
      </c>
      <c r="L528">
        <f t="shared" si="147"/>
        <v>0</v>
      </c>
      <c r="M528" t="str">
        <f t="shared" si="148"/>
        <v/>
      </c>
      <c r="N528" t="s">
        <v>3267</v>
      </c>
      <c r="O528" t="str">
        <f t="shared" si="149"/>
        <v>コモン</v>
      </c>
      <c r="R528" t="s">
        <v>3267</v>
      </c>
      <c r="S528" t="s">
        <v>4854</v>
      </c>
      <c r="T528" t="str">
        <f t="shared" si="150"/>
        <v>収まらぬ思い</v>
      </c>
      <c r="W528" t="s">
        <v>4855</v>
      </c>
      <c r="X528" t="s">
        <v>3267</v>
      </c>
      <c r="Y528" s="9"/>
      <c r="Z528" s="3">
        <v>586</v>
      </c>
      <c r="AA528" s="2" t="s">
        <v>3528</v>
      </c>
      <c r="AB528" s="1" t="s">
        <v>1631</v>
      </c>
      <c r="AC528" s="1" t="s">
        <v>1771</v>
      </c>
      <c r="AD528" s="1">
        <v>7</v>
      </c>
      <c r="AE528" s="1" t="s">
        <v>1361</v>
      </c>
      <c r="AF528" s="1" t="s">
        <v>1360</v>
      </c>
      <c r="AG528" s="1" t="s">
        <v>1475</v>
      </c>
      <c r="AH528" s="1"/>
      <c r="AI528" s="1"/>
      <c r="AJ528" s="1"/>
      <c r="AK528" s="1" t="s">
        <v>3605</v>
      </c>
      <c r="AL528" s="1" t="s">
        <v>3606</v>
      </c>
      <c r="AM528" s="1"/>
      <c r="AN528" s="1"/>
      <c r="AO528" s="1"/>
      <c r="AP528" s="1"/>
      <c r="AQ528" s="1" t="s">
        <v>3607</v>
      </c>
    </row>
    <row r="529" spans="1:46" x14ac:dyDescent="0.15">
      <c r="A529" t="str">
        <f t="shared" si="142"/>
        <v>|SOI|青|クリーチャー|4/2|アンコモン|《[[縫い翼のスカーブ]]》|</v>
      </c>
      <c r="B529" t="s">
        <v>3211</v>
      </c>
      <c r="C529" t="str">
        <f t="shared" si="143"/>
        <v>SOI</v>
      </c>
      <c r="D529">
        <f>IF(AA529="","",VLOOKUP(C529,tnpl!$Z$1:$AA$11,2,TRUE))</f>
        <v>4</v>
      </c>
      <c r="E529" t="s">
        <v>3211</v>
      </c>
      <c r="F529" t="str">
        <f t="shared" si="144"/>
        <v>青</v>
      </c>
      <c r="G529">
        <f>IF(AB529="","",VLOOKUP(F529,tnpl!$X$1:$Y$16,2,TRUE))</f>
        <v>2</v>
      </c>
      <c r="H529" t="s">
        <v>3211</v>
      </c>
      <c r="I529" t="str">
        <f t="shared" si="145"/>
        <v>クリーチャー</v>
      </c>
      <c r="J529" t="s">
        <v>3211</v>
      </c>
      <c r="K529">
        <f t="shared" si="146"/>
        <v>4</v>
      </c>
      <c r="L529">
        <f t="shared" si="147"/>
        <v>2</v>
      </c>
      <c r="M529" t="str">
        <f t="shared" si="148"/>
        <v>4/2</v>
      </c>
      <c r="N529" t="s">
        <v>3267</v>
      </c>
      <c r="O529" t="str">
        <f t="shared" si="149"/>
        <v>アンコモン</v>
      </c>
      <c r="R529" t="s">
        <v>3267</v>
      </c>
      <c r="S529" t="s">
        <v>4854</v>
      </c>
      <c r="T529" t="str">
        <f t="shared" si="150"/>
        <v>縫い翼のスカーブ</v>
      </c>
      <c r="W529" t="s">
        <v>4855</v>
      </c>
      <c r="X529" t="s">
        <v>3267</v>
      </c>
      <c r="Y529" s="9"/>
      <c r="Z529" s="3">
        <v>594</v>
      </c>
      <c r="AA529" s="2" t="s">
        <v>3528</v>
      </c>
      <c r="AB529" s="1" t="s">
        <v>1631</v>
      </c>
      <c r="AC529" s="1" t="s">
        <v>1473</v>
      </c>
      <c r="AD529" s="1">
        <v>7</v>
      </c>
      <c r="AE529" s="1" t="s">
        <v>1349</v>
      </c>
      <c r="AF529" s="1" t="s">
        <v>1348</v>
      </c>
      <c r="AG529" s="1" t="s">
        <v>349</v>
      </c>
      <c r="AH529" s="1" t="s">
        <v>1506</v>
      </c>
      <c r="AI529" s="1"/>
      <c r="AJ529" s="1"/>
      <c r="AK529" s="1" t="s">
        <v>361</v>
      </c>
      <c r="AL529" s="1" t="s">
        <v>3618</v>
      </c>
      <c r="AM529" s="1"/>
      <c r="AN529" s="1"/>
      <c r="AO529" s="1">
        <v>4</v>
      </c>
      <c r="AP529" s="1">
        <v>2</v>
      </c>
      <c r="AQ529" s="1" t="s">
        <v>3619</v>
      </c>
    </row>
    <row r="530" spans="1:46" x14ac:dyDescent="0.15">
      <c r="A530" t="str">
        <f t="shared" si="142"/>
        <v>|SOI|青|クリーチャー|2/2|神話レア|《[[ゲラルフの傑作]]》|</v>
      </c>
      <c r="B530" t="s">
        <v>3211</v>
      </c>
      <c r="C530" t="str">
        <f t="shared" si="143"/>
        <v>SOI</v>
      </c>
      <c r="D530">
        <f>IF(AA530="","",VLOOKUP(C530,tnpl!$Z$1:$AA$11,2,TRUE))</f>
        <v>4</v>
      </c>
      <c r="E530" t="s">
        <v>3211</v>
      </c>
      <c r="F530" t="str">
        <f t="shared" si="144"/>
        <v>青</v>
      </c>
      <c r="G530">
        <f>IF(AB530="","",VLOOKUP(F530,tnpl!$X$1:$Y$16,2,TRUE))</f>
        <v>2</v>
      </c>
      <c r="H530" t="s">
        <v>3211</v>
      </c>
      <c r="I530" t="str">
        <f t="shared" si="145"/>
        <v>クリーチャー</v>
      </c>
      <c r="J530" t="s">
        <v>3211</v>
      </c>
      <c r="K530">
        <f t="shared" si="146"/>
        <v>2</v>
      </c>
      <c r="L530">
        <f t="shared" si="147"/>
        <v>2</v>
      </c>
      <c r="M530" t="str">
        <f t="shared" si="148"/>
        <v>2/2</v>
      </c>
      <c r="N530" t="s">
        <v>3267</v>
      </c>
      <c r="O530" t="str">
        <f t="shared" si="149"/>
        <v>神話レア</v>
      </c>
      <c r="R530" t="s">
        <v>3267</v>
      </c>
      <c r="S530" t="s">
        <v>4854</v>
      </c>
      <c r="T530" t="str">
        <f t="shared" si="150"/>
        <v>ゲラルフの傑作</v>
      </c>
      <c r="W530" t="s">
        <v>4855</v>
      </c>
      <c r="X530" t="s">
        <v>3267</v>
      </c>
      <c r="Y530" s="9"/>
      <c r="Z530" s="3">
        <v>605</v>
      </c>
      <c r="AA530" s="2" t="s">
        <v>3528</v>
      </c>
      <c r="AB530" s="1" t="s">
        <v>1631</v>
      </c>
      <c r="AC530" s="1" t="s">
        <v>1453</v>
      </c>
      <c r="AD530" s="1">
        <v>7</v>
      </c>
      <c r="AE530" s="1" t="s">
        <v>1329</v>
      </c>
      <c r="AF530" s="1" t="s">
        <v>1328</v>
      </c>
      <c r="AG530" s="1" t="s">
        <v>349</v>
      </c>
      <c r="AH530" s="1" t="s">
        <v>1506</v>
      </c>
      <c r="AI530" s="1" t="s">
        <v>2837</v>
      </c>
      <c r="AJ530" s="1"/>
      <c r="AK530" s="1" t="s">
        <v>361</v>
      </c>
      <c r="AL530" s="1" t="s">
        <v>3633</v>
      </c>
      <c r="AM530" s="1" t="s">
        <v>3634</v>
      </c>
      <c r="AN530" s="1"/>
      <c r="AO530" s="1">
        <v>2</v>
      </c>
      <c r="AP530" s="1">
        <v>2</v>
      </c>
      <c r="AQ530" s="1" t="s">
        <v>3635</v>
      </c>
    </row>
    <row r="531" spans="1:46" x14ac:dyDescent="0.15">
      <c r="A531" t="str">
        <f t="shared" si="142"/>
        <v>|SOI|黒|呪文||コモン|《[[よろめく帰還]]》|</v>
      </c>
      <c r="B531" t="s">
        <v>3211</v>
      </c>
      <c r="C531" t="str">
        <f t="shared" si="143"/>
        <v>SOI</v>
      </c>
      <c r="D531">
        <f>IF(AA531="","",VLOOKUP(C531,tnpl!$Z$1:$AA$11,2,TRUE))</f>
        <v>4</v>
      </c>
      <c r="E531" t="s">
        <v>3211</v>
      </c>
      <c r="F531" t="str">
        <f t="shared" si="144"/>
        <v>黒</v>
      </c>
      <c r="G531">
        <f>IF(AB531="","",VLOOKUP(F531,tnpl!$X$1:$Y$16,2,TRUE))</f>
        <v>3</v>
      </c>
      <c r="H531" t="s">
        <v>3211</v>
      </c>
      <c r="I531" t="str">
        <f t="shared" si="145"/>
        <v>呪文</v>
      </c>
      <c r="J531" t="s">
        <v>3211</v>
      </c>
      <c r="K531">
        <f t="shared" si="146"/>
        <v>0</v>
      </c>
      <c r="L531">
        <f t="shared" si="147"/>
        <v>0</v>
      </c>
      <c r="M531" t="str">
        <f t="shared" si="148"/>
        <v/>
      </c>
      <c r="N531" t="s">
        <v>3267</v>
      </c>
      <c r="O531" t="str">
        <f t="shared" si="149"/>
        <v>コモン</v>
      </c>
      <c r="R531" t="s">
        <v>3267</v>
      </c>
      <c r="S531" t="s">
        <v>4854</v>
      </c>
      <c r="T531" t="str">
        <f t="shared" si="150"/>
        <v>よろめく帰還</v>
      </c>
      <c r="W531" t="s">
        <v>4855</v>
      </c>
      <c r="X531" t="s">
        <v>3267</v>
      </c>
      <c r="Y531" s="9"/>
      <c r="Z531" s="3">
        <v>621</v>
      </c>
      <c r="AA531" s="2" t="s">
        <v>3528</v>
      </c>
      <c r="AB531" s="1" t="s">
        <v>1606</v>
      </c>
      <c r="AC531" s="1" t="s">
        <v>1771</v>
      </c>
      <c r="AD531" s="1">
        <v>7</v>
      </c>
      <c r="AE531" s="1" t="s">
        <v>1301</v>
      </c>
      <c r="AF531" s="1" t="s">
        <v>1300</v>
      </c>
      <c r="AG531" s="1" t="s">
        <v>1475</v>
      </c>
      <c r="AH531" s="1"/>
      <c r="AI531" s="1"/>
      <c r="AJ531" s="1"/>
      <c r="AK531" s="1" t="s">
        <v>3661</v>
      </c>
      <c r="AL531" s="1"/>
      <c r="AM531" s="1"/>
      <c r="AN531" s="1"/>
      <c r="AO531" s="1"/>
      <c r="AP531" s="1"/>
      <c r="AQ531" s="1" t="s">
        <v>3661</v>
      </c>
    </row>
    <row r="532" spans="1:46" x14ac:dyDescent="0.15">
      <c r="A532" t="str">
        <f t="shared" si="142"/>
        <v>|SOI|黒|呪文||コモン|《[[絞首]]》|</v>
      </c>
      <c r="B532" t="s">
        <v>3211</v>
      </c>
      <c r="C532" t="str">
        <f t="shared" si="143"/>
        <v>SOI</v>
      </c>
      <c r="D532">
        <f>IF(AA532="","",VLOOKUP(C532,tnpl!$Z$1:$AA$11,2,TRUE))</f>
        <v>4</v>
      </c>
      <c r="E532" t="s">
        <v>3211</v>
      </c>
      <c r="F532" t="str">
        <f t="shared" si="144"/>
        <v>黒</v>
      </c>
      <c r="G532">
        <f>IF(AB532="","",VLOOKUP(F532,tnpl!$X$1:$Y$16,2,TRUE))</f>
        <v>3</v>
      </c>
      <c r="H532" t="s">
        <v>3211</v>
      </c>
      <c r="I532" t="str">
        <f t="shared" si="145"/>
        <v>呪文</v>
      </c>
      <c r="J532" t="s">
        <v>3211</v>
      </c>
      <c r="K532">
        <f t="shared" si="146"/>
        <v>0</v>
      </c>
      <c r="L532">
        <f t="shared" si="147"/>
        <v>0</v>
      </c>
      <c r="M532" t="str">
        <f t="shared" si="148"/>
        <v/>
      </c>
      <c r="N532" t="s">
        <v>3267</v>
      </c>
      <c r="O532" t="str">
        <f t="shared" si="149"/>
        <v>コモン</v>
      </c>
      <c r="R532" t="s">
        <v>3267</v>
      </c>
      <c r="S532" t="s">
        <v>4854</v>
      </c>
      <c r="T532" t="str">
        <f t="shared" si="150"/>
        <v>絞首</v>
      </c>
      <c r="W532" t="s">
        <v>4855</v>
      </c>
      <c r="X532" t="s">
        <v>3267</v>
      </c>
      <c r="Y532" s="9"/>
      <c r="Z532" s="3">
        <v>622</v>
      </c>
      <c r="AA532" s="2" t="s">
        <v>3528</v>
      </c>
      <c r="AB532" s="1" t="s">
        <v>1606</v>
      </c>
      <c r="AC532" s="1" t="s">
        <v>1771</v>
      </c>
      <c r="AD532" s="1">
        <v>7</v>
      </c>
      <c r="AE532" s="1" t="s">
        <v>1299</v>
      </c>
      <c r="AF532" s="1" t="s">
        <v>1298</v>
      </c>
      <c r="AG532" s="1" t="s">
        <v>1475</v>
      </c>
      <c r="AH532" s="1"/>
      <c r="AI532" s="1"/>
      <c r="AJ532" s="1"/>
      <c r="AK532" s="1" t="s">
        <v>3662</v>
      </c>
      <c r="AL532" s="1"/>
      <c r="AM532" s="1"/>
      <c r="AN532" s="1"/>
      <c r="AO532" s="1"/>
      <c r="AP532" s="1"/>
      <c r="AQ532" s="1" t="s">
        <v>3662</v>
      </c>
    </row>
    <row r="533" spans="1:46" x14ac:dyDescent="0.15">
      <c r="A533" t="str">
        <f t="shared" si="142"/>
        <v>|SOI|黒|クリーチャー|3/2|アンコモン|《[[ファルケンラスの後継者]]》|</v>
      </c>
      <c r="B533" t="s">
        <v>3211</v>
      </c>
      <c r="C533" t="str">
        <f t="shared" si="143"/>
        <v>SOI</v>
      </c>
      <c r="D533">
        <f>IF(AA533="","",VLOOKUP(C533,tnpl!$Z$1:$AA$11,2,TRUE))</f>
        <v>4</v>
      </c>
      <c r="E533" t="s">
        <v>3211</v>
      </c>
      <c r="F533" t="str">
        <f t="shared" si="144"/>
        <v>黒</v>
      </c>
      <c r="G533">
        <f>IF(AB533="","",VLOOKUP(F533,tnpl!$X$1:$Y$16,2,TRUE))</f>
        <v>3</v>
      </c>
      <c r="H533" t="s">
        <v>3211</v>
      </c>
      <c r="I533" t="str">
        <f t="shared" si="145"/>
        <v>クリーチャー</v>
      </c>
      <c r="J533" t="s">
        <v>3211</v>
      </c>
      <c r="K533">
        <f t="shared" si="146"/>
        <v>3</v>
      </c>
      <c r="L533">
        <f t="shared" si="147"/>
        <v>2</v>
      </c>
      <c r="M533" t="str">
        <f t="shared" si="148"/>
        <v>3/2</v>
      </c>
      <c r="N533" t="s">
        <v>3267</v>
      </c>
      <c r="O533" t="str">
        <f t="shared" si="149"/>
        <v>アンコモン</v>
      </c>
      <c r="R533" t="s">
        <v>3267</v>
      </c>
      <c r="S533" t="s">
        <v>4854</v>
      </c>
      <c r="T533" t="str">
        <f t="shared" si="150"/>
        <v>ファルケンラスの後継者</v>
      </c>
      <c r="W533" t="s">
        <v>4855</v>
      </c>
      <c r="X533" t="s">
        <v>3267</v>
      </c>
      <c r="Y533" s="9"/>
      <c r="Z533" s="3">
        <v>625</v>
      </c>
      <c r="AA533" s="2" t="s">
        <v>3528</v>
      </c>
      <c r="AB533" s="1" t="s">
        <v>1606</v>
      </c>
      <c r="AC533" s="1" t="s">
        <v>1473</v>
      </c>
      <c r="AD533" s="1">
        <v>7</v>
      </c>
      <c r="AE533" s="1" t="s">
        <v>1293</v>
      </c>
      <c r="AF533" s="1" t="s">
        <v>1292</v>
      </c>
      <c r="AG533" s="1" t="s">
        <v>349</v>
      </c>
      <c r="AH533" s="1" t="s">
        <v>1516</v>
      </c>
      <c r="AI533" s="1"/>
      <c r="AJ533" s="1"/>
      <c r="AK533" s="1" t="s">
        <v>3668</v>
      </c>
      <c r="AL533" s="1"/>
      <c r="AM533" s="1"/>
      <c r="AN533" s="1"/>
      <c r="AO533" s="1">
        <v>3</v>
      </c>
      <c r="AP533" s="1">
        <v>2</v>
      </c>
      <c r="AQ533" s="1" t="s">
        <v>3668</v>
      </c>
    </row>
    <row r="534" spans="1:46" x14ac:dyDescent="0.15">
      <c r="A534" t="str">
        <f t="shared" si="142"/>
        <v>|SOI|黒|呪文||レア|《[[床下から]]》|</v>
      </c>
      <c r="B534" t="s">
        <v>3211</v>
      </c>
      <c r="C534" t="str">
        <f t="shared" si="143"/>
        <v>SOI</v>
      </c>
      <c r="D534">
        <f>IF(AA534="","",VLOOKUP(C534,tnpl!$Z$1:$AA$11,2,TRUE))</f>
        <v>4</v>
      </c>
      <c r="E534" t="s">
        <v>3211</v>
      </c>
      <c r="F534" t="str">
        <f t="shared" si="144"/>
        <v>黒</v>
      </c>
      <c r="G534">
        <f>IF(AB534="","",VLOOKUP(F534,tnpl!$X$1:$Y$16,2,TRUE))</f>
        <v>3</v>
      </c>
      <c r="H534" t="s">
        <v>3211</v>
      </c>
      <c r="I534" t="str">
        <f t="shared" si="145"/>
        <v>呪文</v>
      </c>
      <c r="J534" t="s">
        <v>3211</v>
      </c>
      <c r="K534">
        <f t="shared" si="146"/>
        <v>0</v>
      </c>
      <c r="L534">
        <f t="shared" si="147"/>
        <v>0</v>
      </c>
      <c r="M534" t="str">
        <f t="shared" si="148"/>
        <v/>
      </c>
      <c r="N534" t="s">
        <v>3267</v>
      </c>
      <c r="O534" t="str">
        <f t="shared" si="149"/>
        <v>レア</v>
      </c>
      <c r="R534" t="s">
        <v>3267</v>
      </c>
      <c r="S534" t="s">
        <v>4854</v>
      </c>
      <c r="T534" t="str">
        <f t="shared" si="150"/>
        <v>床下から</v>
      </c>
      <c r="W534" t="s">
        <v>4855</v>
      </c>
      <c r="X534" t="s">
        <v>3267</v>
      </c>
      <c r="Y534" s="9"/>
      <c r="Z534" s="3">
        <v>638</v>
      </c>
      <c r="AA534" s="2" t="s">
        <v>3528</v>
      </c>
      <c r="AB534" s="1" t="s">
        <v>1606</v>
      </c>
      <c r="AC534" s="1" t="s">
        <v>1463</v>
      </c>
      <c r="AD534" s="1">
        <v>7</v>
      </c>
      <c r="AE534" s="1" t="s">
        <v>1273</v>
      </c>
      <c r="AF534" s="1" t="s">
        <v>1272</v>
      </c>
      <c r="AG534" s="1" t="s">
        <v>1475</v>
      </c>
      <c r="AH534" s="1"/>
      <c r="AI534" s="1"/>
      <c r="AJ534" s="1"/>
      <c r="AK534" s="1" t="s">
        <v>3603</v>
      </c>
      <c r="AL534" s="1" t="s">
        <v>3689</v>
      </c>
      <c r="AM534" s="1"/>
      <c r="AN534" s="1"/>
      <c r="AO534" s="1"/>
      <c r="AP534" s="1"/>
      <c r="AQ534" s="1" t="s">
        <v>3690</v>
      </c>
    </row>
    <row r="535" spans="1:46" x14ac:dyDescent="0.15">
      <c r="A535" t="str">
        <f t="shared" si="142"/>
        <v>|SOI|赤|クリーチャー|3/2|アンコモン|《[[つぶやく悪鬼]]》|</v>
      </c>
      <c r="B535" t="s">
        <v>3211</v>
      </c>
      <c r="C535" t="str">
        <f t="shared" si="143"/>
        <v>SOI</v>
      </c>
      <c r="D535">
        <f>IF(AA535="","",VLOOKUP(C535,tnpl!$Z$1:$AA$11,2,TRUE))</f>
        <v>4</v>
      </c>
      <c r="E535" t="s">
        <v>3211</v>
      </c>
      <c r="F535" t="str">
        <f t="shared" si="144"/>
        <v>赤</v>
      </c>
      <c r="G535">
        <f>IF(AB535="","",VLOOKUP(F535,tnpl!$X$1:$Y$16,2,TRUE))</f>
        <v>4</v>
      </c>
      <c r="H535" t="s">
        <v>3211</v>
      </c>
      <c r="I535" t="str">
        <f t="shared" si="145"/>
        <v>クリーチャー</v>
      </c>
      <c r="J535" t="s">
        <v>3211</v>
      </c>
      <c r="K535">
        <f t="shared" si="146"/>
        <v>3</v>
      </c>
      <c r="L535">
        <f t="shared" si="147"/>
        <v>2</v>
      </c>
      <c r="M535" t="str">
        <f t="shared" si="148"/>
        <v>3/2</v>
      </c>
      <c r="N535" t="s">
        <v>3267</v>
      </c>
      <c r="O535" t="str">
        <f t="shared" si="149"/>
        <v>アンコモン</v>
      </c>
      <c r="R535" t="s">
        <v>3267</v>
      </c>
      <c r="S535" t="s">
        <v>4854</v>
      </c>
      <c r="T535" t="str">
        <f t="shared" si="150"/>
        <v>つぶやく悪鬼</v>
      </c>
      <c r="W535" t="s">
        <v>4855</v>
      </c>
      <c r="X535" t="s">
        <v>3267</v>
      </c>
      <c r="Y535" s="9"/>
      <c r="Z535" s="3">
        <v>659</v>
      </c>
      <c r="AA535" s="2" t="s">
        <v>3528</v>
      </c>
      <c r="AB535" s="1" t="s">
        <v>1575</v>
      </c>
      <c r="AC535" s="1" t="s">
        <v>1473</v>
      </c>
      <c r="AD535" s="1">
        <v>7</v>
      </c>
      <c r="AE535" s="1" t="s">
        <v>1237</v>
      </c>
      <c r="AF535" s="1" t="s">
        <v>1236</v>
      </c>
      <c r="AG535" s="1" t="s">
        <v>349</v>
      </c>
      <c r="AH535" s="1" t="s">
        <v>3706</v>
      </c>
      <c r="AI535" s="1"/>
      <c r="AJ535" s="1"/>
      <c r="AK535" s="1" t="s">
        <v>3716</v>
      </c>
      <c r="AL535" s="1" t="s">
        <v>3717</v>
      </c>
      <c r="AM535" s="1"/>
      <c r="AN535" s="1"/>
      <c r="AO535" s="1">
        <v>3</v>
      </c>
      <c r="AP535" s="1">
        <v>2</v>
      </c>
      <c r="AQ535" s="1" t="s">
        <v>3718</v>
      </c>
    </row>
    <row r="536" spans="1:46" x14ac:dyDescent="0.15">
      <c r="A536" t="str">
        <f t="shared" si="142"/>
        <v>|SOI|緑|クリーチャー|2/1|コモン|《[[裏道の急使]]》|</v>
      </c>
      <c r="B536" t="s">
        <v>3211</v>
      </c>
      <c r="C536" t="str">
        <f t="shared" si="143"/>
        <v>SOI</v>
      </c>
      <c r="D536">
        <f>IF(AA536="","",VLOOKUP(C536,tnpl!$Z$1:$AA$11,2,TRUE))</f>
        <v>4</v>
      </c>
      <c r="E536" t="s">
        <v>3211</v>
      </c>
      <c r="F536" t="str">
        <f t="shared" si="144"/>
        <v>緑</v>
      </c>
      <c r="G536">
        <f>IF(AB536="","",VLOOKUP(F536,tnpl!$X$1:$Y$16,2,TRUE))</f>
        <v>5</v>
      </c>
      <c r="H536" t="s">
        <v>3211</v>
      </c>
      <c r="I536" t="str">
        <f t="shared" si="145"/>
        <v>クリーチャー</v>
      </c>
      <c r="J536" t="s">
        <v>3211</v>
      </c>
      <c r="K536">
        <f t="shared" si="146"/>
        <v>2</v>
      </c>
      <c r="L536">
        <f t="shared" si="147"/>
        <v>1</v>
      </c>
      <c r="M536" t="str">
        <f t="shared" si="148"/>
        <v>2/1</v>
      </c>
      <c r="N536" t="s">
        <v>3267</v>
      </c>
      <c r="O536" t="str">
        <f t="shared" si="149"/>
        <v>コモン</v>
      </c>
      <c r="R536" t="s">
        <v>3267</v>
      </c>
      <c r="S536" t="s">
        <v>4854</v>
      </c>
      <c r="T536" t="str">
        <f t="shared" si="150"/>
        <v>裏道の急使</v>
      </c>
      <c r="W536" t="s">
        <v>4855</v>
      </c>
      <c r="X536" t="s">
        <v>3267</v>
      </c>
      <c r="Y536" s="9"/>
      <c r="Z536" s="3">
        <v>679</v>
      </c>
      <c r="AA536" s="2" t="s">
        <v>3528</v>
      </c>
      <c r="AB536" s="1" t="s">
        <v>1540</v>
      </c>
      <c r="AC536" s="1" t="s">
        <v>1771</v>
      </c>
      <c r="AD536" s="1">
        <v>7</v>
      </c>
      <c r="AE536" s="1" t="s">
        <v>1203</v>
      </c>
      <c r="AF536" s="1" t="s">
        <v>1202</v>
      </c>
      <c r="AG536" s="1" t="s">
        <v>349</v>
      </c>
      <c r="AH536" s="1" t="s">
        <v>1511</v>
      </c>
      <c r="AI536" s="1" t="s">
        <v>1956</v>
      </c>
      <c r="AJ536" s="1"/>
      <c r="AK536" s="1" t="s">
        <v>3749</v>
      </c>
      <c r="AL536" s="1"/>
      <c r="AM536" s="1"/>
      <c r="AN536" s="1"/>
      <c r="AO536" s="1">
        <v>2</v>
      </c>
      <c r="AP536" s="1">
        <v>1</v>
      </c>
      <c r="AQ536" s="1" t="s">
        <v>3749</v>
      </c>
    </row>
    <row r="537" spans="1:46" x14ac:dyDescent="0.15">
      <c r="A537" t="str">
        <f t="shared" si="142"/>
        <v>|SOI|緑|クリーチャー|1/1|アンコモン|《[[偏執的な皮剥ぎ人]]》|</v>
      </c>
      <c r="B537" t="s">
        <v>3211</v>
      </c>
      <c r="C537" t="str">
        <f t="shared" si="143"/>
        <v>SOI</v>
      </c>
      <c r="D537">
        <f>IF(AA537="","",VLOOKUP(C537,tnpl!$Z$1:$AA$11,2,TRUE))</f>
        <v>4</v>
      </c>
      <c r="E537" t="s">
        <v>3211</v>
      </c>
      <c r="F537" t="str">
        <f t="shared" si="144"/>
        <v>緑</v>
      </c>
      <c r="G537">
        <f>IF(AB537="","",VLOOKUP(F537,tnpl!$X$1:$Y$16,2,TRUE))</f>
        <v>5</v>
      </c>
      <c r="H537" t="s">
        <v>3211</v>
      </c>
      <c r="I537" t="str">
        <f t="shared" si="145"/>
        <v>クリーチャー</v>
      </c>
      <c r="J537" t="s">
        <v>3211</v>
      </c>
      <c r="K537">
        <f t="shared" si="146"/>
        <v>1</v>
      </c>
      <c r="L537">
        <f t="shared" si="147"/>
        <v>1</v>
      </c>
      <c r="M537" t="str">
        <f t="shared" si="148"/>
        <v>1/1</v>
      </c>
      <c r="N537" t="s">
        <v>3267</v>
      </c>
      <c r="O537" t="str">
        <f t="shared" si="149"/>
        <v>アンコモン</v>
      </c>
      <c r="R537" t="s">
        <v>3267</v>
      </c>
      <c r="S537" t="s">
        <v>4854</v>
      </c>
      <c r="T537" t="str">
        <f t="shared" si="150"/>
        <v>偏執的な皮剥ぎ人</v>
      </c>
      <c r="W537" t="s">
        <v>4855</v>
      </c>
      <c r="X537" t="s">
        <v>3267</v>
      </c>
      <c r="Y537" s="9"/>
      <c r="Z537" s="3">
        <v>702</v>
      </c>
      <c r="AA537" s="2" t="s">
        <v>3528</v>
      </c>
      <c r="AB537" s="1" t="s">
        <v>1540</v>
      </c>
      <c r="AC537" s="1" t="s">
        <v>1473</v>
      </c>
      <c r="AD537" s="1">
        <v>7</v>
      </c>
      <c r="AE537" s="1" t="s">
        <v>1167</v>
      </c>
      <c r="AF537" s="1" t="s">
        <v>1166</v>
      </c>
      <c r="AG537" s="1" t="s">
        <v>349</v>
      </c>
      <c r="AH537" s="1" t="s">
        <v>1511</v>
      </c>
      <c r="AI537" s="1" t="s">
        <v>2976</v>
      </c>
      <c r="AJ537" s="1"/>
      <c r="AK537" s="1" t="s">
        <v>3773</v>
      </c>
      <c r="AL537" s="1" t="s">
        <v>3774</v>
      </c>
      <c r="AM537" s="1"/>
      <c r="AN537" s="1"/>
      <c r="AO537" s="1">
        <v>1</v>
      </c>
      <c r="AP537" s="1">
        <v>1</v>
      </c>
      <c r="AQ537" s="1" t="s">
        <v>3775</v>
      </c>
    </row>
    <row r="538" spans="1:46" x14ac:dyDescent="0.15">
      <c r="A538" t="str">
        <f t="shared" si="142"/>
        <v>|SOI|無色|サポート||アンコモン|《[[忘れられていた家宝]]》|</v>
      </c>
      <c r="B538" t="s">
        <v>3211</v>
      </c>
      <c r="C538" t="str">
        <f t="shared" si="143"/>
        <v>SOI</v>
      </c>
      <c r="D538">
        <f>IF(AA538="","",VLOOKUP(C538,tnpl!$Z$1:$AA$11,2,TRUE))</f>
        <v>4</v>
      </c>
      <c r="E538" t="s">
        <v>3211</v>
      </c>
      <c r="F538" t="str">
        <f t="shared" si="144"/>
        <v>無色</v>
      </c>
      <c r="G538">
        <f>IF(AB538="","",VLOOKUP(F538,tnpl!$X$1:$Y$16,2,TRUE))</f>
        <v>16</v>
      </c>
      <c r="H538" t="s">
        <v>3211</v>
      </c>
      <c r="I538" t="str">
        <f t="shared" si="145"/>
        <v>サポート</v>
      </c>
      <c r="J538" t="s">
        <v>3211</v>
      </c>
      <c r="K538">
        <f t="shared" si="146"/>
        <v>0</v>
      </c>
      <c r="L538">
        <f t="shared" si="147"/>
        <v>0</v>
      </c>
      <c r="M538" t="str">
        <f t="shared" si="148"/>
        <v/>
      </c>
      <c r="N538" t="s">
        <v>3267</v>
      </c>
      <c r="O538" t="str">
        <f t="shared" si="149"/>
        <v>アンコモン</v>
      </c>
      <c r="R538" t="s">
        <v>3267</v>
      </c>
      <c r="S538" t="s">
        <v>4854</v>
      </c>
      <c r="T538" t="str">
        <f t="shared" si="150"/>
        <v>忘れられていた家宝</v>
      </c>
      <c r="W538" t="s">
        <v>4855</v>
      </c>
      <c r="X538" t="s">
        <v>3267</v>
      </c>
      <c r="Y538" s="9"/>
      <c r="Z538" s="3">
        <v>745</v>
      </c>
      <c r="AA538" s="2" t="s">
        <v>3528</v>
      </c>
      <c r="AB538" s="1" t="s">
        <v>301</v>
      </c>
      <c r="AC538" s="1" t="s">
        <v>1473</v>
      </c>
      <c r="AD538" s="1">
        <v>7</v>
      </c>
      <c r="AE538" s="1" t="s">
        <v>1085</v>
      </c>
      <c r="AF538" s="1" t="s">
        <v>1084</v>
      </c>
      <c r="AG538" s="1" t="s">
        <v>297</v>
      </c>
      <c r="AH538" s="1"/>
      <c r="AI538" s="1"/>
      <c r="AJ538" s="1"/>
      <c r="AK538" s="1" t="s">
        <v>3853</v>
      </c>
      <c r="AL538" s="1"/>
      <c r="AM538" s="1"/>
      <c r="AN538" s="1">
        <v>3</v>
      </c>
      <c r="AO538" s="1"/>
      <c r="AP538" s="1"/>
      <c r="AQ538" s="1" t="s">
        <v>3853</v>
      </c>
    </row>
    <row r="539" spans="1:46" x14ac:dyDescent="0.15">
      <c r="A539" t="str">
        <f t="shared" si="142"/>
        <v>|SOI|無色|サポート||レア|《[[崩れた墓石]]》|</v>
      </c>
      <c r="B539" t="s">
        <v>3211</v>
      </c>
      <c r="C539" t="str">
        <f t="shared" si="143"/>
        <v>SOI</v>
      </c>
      <c r="D539">
        <f>IF(AA539="","",VLOOKUP(C539,tnpl!$Z$1:$AA$11,2,TRUE))</f>
        <v>4</v>
      </c>
      <c r="E539" t="s">
        <v>3211</v>
      </c>
      <c r="F539" t="str">
        <f t="shared" si="144"/>
        <v>無色</v>
      </c>
      <c r="G539">
        <f>IF(AB539="","",VLOOKUP(F539,tnpl!$X$1:$Y$16,2,TRUE))</f>
        <v>16</v>
      </c>
      <c r="H539" t="s">
        <v>3211</v>
      </c>
      <c r="I539" t="str">
        <f t="shared" si="145"/>
        <v>サポート</v>
      </c>
      <c r="J539" t="s">
        <v>3211</v>
      </c>
      <c r="K539">
        <f t="shared" si="146"/>
        <v>0</v>
      </c>
      <c r="L539">
        <f t="shared" si="147"/>
        <v>0</v>
      </c>
      <c r="M539" t="str">
        <f t="shared" si="148"/>
        <v/>
      </c>
      <c r="N539" t="s">
        <v>3267</v>
      </c>
      <c r="O539" t="str">
        <f t="shared" si="149"/>
        <v>レア</v>
      </c>
      <c r="R539" t="s">
        <v>3267</v>
      </c>
      <c r="S539" t="s">
        <v>4854</v>
      </c>
      <c r="T539" t="str">
        <f t="shared" si="150"/>
        <v>崩れた墓石</v>
      </c>
      <c r="W539" t="s">
        <v>4855</v>
      </c>
      <c r="X539" t="s">
        <v>3267</v>
      </c>
      <c r="Y539" s="9"/>
      <c r="Z539" s="3">
        <v>752</v>
      </c>
      <c r="AA539" s="2" t="s">
        <v>3528</v>
      </c>
      <c r="AB539" s="1" t="s">
        <v>301</v>
      </c>
      <c r="AC539" s="1" t="s">
        <v>1463</v>
      </c>
      <c r="AD539" s="1">
        <v>7</v>
      </c>
      <c r="AE539" s="1" t="s">
        <v>1073</v>
      </c>
      <c r="AF539" s="1" t="s">
        <v>1072</v>
      </c>
      <c r="AG539" s="1" t="s">
        <v>297</v>
      </c>
      <c r="AH539" s="1"/>
      <c r="AI539" s="1"/>
      <c r="AJ539" s="1"/>
      <c r="AK539" s="1" t="s">
        <v>3865</v>
      </c>
      <c r="AL539" s="1"/>
      <c r="AM539" s="1"/>
      <c r="AN539" s="1">
        <v>3</v>
      </c>
      <c r="AO539" s="1"/>
      <c r="AP539" s="1"/>
      <c r="AQ539" s="1" t="s">
        <v>3865</v>
      </c>
    </row>
    <row r="540" spans="1:46" x14ac:dyDescent="0.15">
      <c r="A540" t="str">
        <f t="shared" si="142"/>
        <v>|EMN|白|クリーチャー|5/6|レア|《[[魂の聖別者]]》|</v>
      </c>
      <c r="B540" t="s">
        <v>3211</v>
      </c>
      <c r="C540" t="str">
        <f t="shared" si="143"/>
        <v>EMN</v>
      </c>
      <c r="D540">
        <f>IF(AA540="","",VLOOKUP(C540,tnpl!$Z$1:$AA$11,2,TRUE))</f>
        <v>5</v>
      </c>
      <c r="E540" t="s">
        <v>3211</v>
      </c>
      <c r="F540" t="str">
        <f t="shared" si="144"/>
        <v>白</v>
      </c>
      <c r="G540">
        <f>IF(AB540="","",VLOOKUP(F540,tnpl!$X$1:$Y$16,2,TRUE))</f>
        <v>1</v>
      </c>
      <c r="H540" t="s">
        <v>3211</v>
      </c>
      <c r="I540" t="str">
        <f t="shared" si="145"/>
        <v>クリーチャー</v>
      </c>
      <c r="J540" t="s">
        <v>3211</v>
      </c>
      <c r="K540">
        <f t="shared" si="146"/>
        <v>5</v>
      </c>
      <c r="L540">
        <f t="shared" si="147"/>
        <v>6</v>
      </c>
      <c r="M540" t="str">
        <f t="shared" si="148"/>
        <v>5/6</v>
      </c>
      <c r="N540" t="s">
        <v>3267</v>
      </c>
      <c r="O540" t="str">
        <f t="shared" si="149"/>
        <v>レア</v>
      </c>
      <c r="R540" t="s">
        <v>3267</v>
      </c>
      <c r="S540" t="s">
        <v>4854</v>
      </c>
      <c r="T540" t="str">
        <f t="shared" si="150"/>
        <v>魂の聖別者</v>
      </c>
      <c r="W540" t="s">
        <v>4855</v>
      </c>
      <c r="X540" t="s">
        <v>3267</v>
      </c>
      <c r="Y540" s="9"/>
      <c r="Z540" s="3">
        <v>762</v>
      </c>
      <c r="AA540" s="2" t="s">
        <v>3870</v>
      </c>
      <c r="AB540" s="1" t="s">
        <v>1653</v>
      </c>
      <c r="AC540" s="1" t="s">
        <v>1463</v>
      </c>
      <c r="AD540" s="1">
        <v>7</v>
      </c>
      <c r="AE540" s="1" t="s">
        <v>1003</v>
      </c>
      <c r="AF540" s="1" t="s">
        <v>1002</v>
      </c>
      <c r="AG540" s="1" t="s">
        <v>349</v>
      </c>
      <c r="AH540" s="1" t="s">
        <v>1511</v>
      </c>
      <c r="AI540" s="1" t="s">
        <v>1492</v>
      </c>
      <c r="AJ540" s="1"/>
      <c r="AK540" s="1" t="s">
        <v>3886</v>
      </c>
      <c r="AL540" s="1" t="s">
        <v>3887</v>
      </c>
      <c r="AM540" s="1"/>
      <c r="AN540" s="1"/>
      <c r="AO540" s="1">
        <v>5</v>
      </c>
      <c r="AP540" s="1">
        <v>6</v>
      </c>
      <c r="AQ540" s="1" t="s">
        <v>3888</v>
      </c>
    </row>
    <row r="541" spans="1:46" x14ac:dyDescent="0.15">
      <c r="A541" t="str">
        <f t="shared" si="142"/>
        <v>|EMN|青|クリーチャー|3/3|レア|《[[霜のニブリス]]》|</v>
      </c>
      <c r="B541" t="s">
        <v>3211</v>
      </c>
      <c r="C541" t="str">
        <f t="shared" si="143"/>
        <v>EMN</v>
      </c>
      <c r="D541">
        <f>IF(AA541="","",VLOOKUP(C541,tnpl!$Z$1:$AA$11,2,TRUE))</f>
        <v>5</v>
      </c>
      <c r="E541" t="s">
        <v>3211</v>
      </c>
      <c r="F541" t="str">
        <f t="shared" si="144"/>
        <v>青</v>
      </c>
      <c r="G541">
        <f>IF(AB541="","",VLOOKUP(F541,tnpl!$X$1:$Y$16,2,TRUE))</f>
        <v>2</v>
      </c>
      <c r="H541" t="s">
        <v>3211</v>
      </c>
      <c r="I541" t="str">
        <f t="shared" si="145"/>
        <v>クリーチャー</v>
      </c>
      <c r="J541" t="s">
        <v>3211</v>
      </c>
      <c r="K541">
        <f t="shared" si="146"/>
        <v>3</v>
      </c>
      <c r="L541">
        <f t="shared" si="147"/>
        <v>3</v>
      </c>
      <c r="M541" t="str">
        <f t="shared" si="148"/>
        <v>3/3</v>
      </c>
      <c r="N541" t="s">
        <v>3267</v>
      </c>
      <c r="O541" t="str">
        <f t="shared" si="149"/>
        <v>レア</v>
      </c>
      <c r="R541" t="s">
        <v>3267</v>
      </c>
      <c r="S541" t="s">
        <v>4854</v>
      </c>
      <c r="T541" t="str">
        <f t="shared" si="150"/>
        <v>霜のニブリス</v>
      </c>
      <c r="W541" t="s">
        <v>4855</v>
      </c>
      <c r="X541" t="s">
        <v>3267</v>
      </c>
      <c r="Y541" s="9"/>
      <c r="Z541" s="3">
        <v>775</v>
      </c>
      <c r="AA541" s="2" t="s">
        <v>3870</v>
      </c>
      <c r="AB541" s="1" t="s">
        <v>1631</v>
      </c>
      <c r="AC541" s="1" t="s">
        <v>1463</v>
      </c>
      <c r="AD541" s="1">
        <v>7</v>
      </c>
      <c r="AE541" s="1" t="s">
        <v>981</v>
      </c>
      <c r="AF541" s="1" t="s">
        <v>980</v>
      </c>
      <c r="AG541" s="1" t="s">
        <v>349</v>
      </c>
      <c r="AH541" s="1" t="s">
        <v>2436</v>
      </c>
      <c r="AI541" s="1"/>
      <c r="AJ541" s="1"/>
      <c r="AK541" s="1" t="s">
        <v>361</v>
      </c>
      <c r="AL541" s="1" t="s">
        <v>3918</v>
      </c>
      <c r="AM541" s="1"/>
      <c r="AN541" s="1"/>
      <c r="AO541" s="1">
        <v>3</v>
      </c>
      <c r="AP541" s="1">
        <v>3</v>
      </c>
      <c r="AQ541" s="1" t="s">
        <v>3919</v>
      </c>
    </row>
    <row r="542" spans="1:46" x14ac:dyDescent="0.15">
      <c r="A542" t="str">
        <f t="shared" si="142"/>
        <v>|EMN|緑|クリーチャー|1/1|アンコモン|《[[邪悪の使者]]》|</v>
      </c>
      <c r="B542" t="s">
        <v>3211</v>
      </c>
      <c r="C542" t="str">
        <f t="shared" si="143"/>
        <v>EMN</v>
      </c>
      <c r="D542">
        <f>IF(AA542="","",VLOOKUP(C542,tnpl!$Z$1:$AA$11,2,TRUE))</f>
        <v>5</v>
      </c>
      <c r="E542" t="s">
        <v>3211</v>
      </c>
      <c r="F542" t="str">
        <f t="shared" si="144"/>
        <v>緑</v>
      </c>
      <c r="G542">
        <f>IF(AB542="","",VLOOKUP(F542,tnpl!$X$1:$Y$16,2,TRUE))</f>
        <v>5</v>
      </c>
      <c r="H542" t="s">
        <v>3211</v>
      </c>
      <c r="I542" t="str">
        <f t="shared" si="145"/>
        <v>クリーチャー</v>
      </c>
      <c r="J542" t="s">
        <v>3211</v>
      </c>
      <c r="K542">
        <f t="shared" si="146"/>
        <v>1</v>
      </c>
      <c r="L542">
        <f t="shared" si="147"/>
        <v>1</v>
      </c>
      <c r="M542" t="str">
        <f t="shared" si="148"/>
        <v>1/1</v>
      </c>
      <c r="N542" t="s">
        <v>3267</v>
      </c>
      <c r="O542" t="str">
        <f t="shared" si="149"/>
        <v>アンコモン</v>
      </c>
      <c r="R542" t="s">
        <v>3267</v>
      </c>
      <c r="S542" t="s">
        <v>4854</v>
      </c>
      <c r="T542" t="str">
        <f t="shared" si="150"/>
        <v>邪悪の使者</v>
      </c>
      <c r="W542" t="s">
        <v>4855</v>
      </c>
      <c r="X542" t="s">
        <v>3267</v>
      </c>
      <c r="Y542" s="9"/>
      <c r="Z542" s="3">
        <v>808</v>
      </c>
      <c r="AA542" s="2" t="s">
        <v>3870</v>
      </c>
      <c r="AB542" s="1" t="s">
        <v>1540</v>
      </c>
      <c r="AC542" s="1" t="s">
        <v>1473</v>
      </c>
      <c r="AD542" s="1">
        <v>7</v>
      </c>
      <c r="AE542" s="1" t="s">
        <v>927</v>
      </c>
      <c r="AF542" s="1" t="s">
        <v>926</v>
      </c>
      <c r="AG542" s="1" t="s">
        <v>349</v>
      </c>
      <c r="AH542" s="1" t="s">
        <v>1511</v>
      </c>
      <c r="AI542" s="1" t="s">
        <v>2837</v>
      </c>
      <c r="AJ542" s="1"/>
      <c r="AK542" s="1" t="s">
        <v>3981</v>
      </c>
      <c r="AL542" s="1" t="s">
        <v>3982</v>
      </c>
      <c r="AM542" s="1"/>
      <c r="AN542" s="1"/>
      <c r="AO542" s="1">
        <v>1</v>
      </c>
      <c r="AP542" s="1">
        <v>1</v>
      </c>
      <c r="AQ542" s="1" t="s">
        <v>3983</v>
      </c>
    </row>
    <row r="543" spans="1:46" x14ac:dyDescent="0.15">
      <c r="A543" t="str">
        <f t="shared" si="142"/>
        <v/>
      </c>
      <c r="V543" s="9"/>
      <c r="Y543" s="11"/>
      <c r="AC543" s="9"/>
      <c r="AD543" s="9"/>
      <c r="AE543" s="9"/>
      <c r="AF543" s="9"/>
      <c r="AG543" s="9"/>
      <c r="AH543" s="9"/>
      <c r="AI543" s="9"/>
      <c r="AJ543" s="9"/>
      <c r="AK543" s="9"/>
      <c r="AL543" s="9"/>
      <c r="AM543" s="9"/>
      <c r="AN543" s="9"/>
      <c r="AO543" s="9"/>
      <c r="AP543" s="9"/>
      <c r="AQ543" s="9"/>
      <c r="AR543" s="9"/>
      <c r="AS543" s="9"/>
      <c r="AT543" s="9"/>
    </row>
    <row r="544" spans="1:46" x14ac:dyDescent="0.15">
      <c r="A544" t="str">
        <f t="shared" si="142"/>
        <v>**カラデシュブロック</v>
      </c>
      <c r="B544" t="s">
        <v>4863</v>
      </c>
      <c r="Y544" s="11"/>
    </row>
    <row r="545" spans="1:43" x14ac:dyDescent="0.15">
      <c r="A545" t="str">
        <f>B545&amp;C545&amp;E545&amp;F545&amp;H545&amp;I545&amp;J545&amp;M545&amp;N545&amp;O545&amp;P545&amp;Q545&amp;R545&amp;S545&amp;T545&amp;U545&amp;V545&amp;W545&amp;X545&amp;Y545</f>
        <v>|LEFT:50|LEFT:50|LEFT:120|LEFT:50|LEFT:120|LEFT:450|c</v>
      </c>
      <c r="B545" t="s">
        <v>3211</v>
      </c>
      <c r="C545" t="s">
        <v>3204</v>
      </c>
      <c r="E545" t="s">
        <v>3211</v>
      </c>
      <c r="F545" t="s">
        <v>3204</v>
      </c>
      <c r="H545" t="s">
        <v>3211</v>
      </c>
      <c r="I545" t="s">
        <v>5157</v>
      </c>
      <c r="J545" t="s">
        <v>3211</v>
      </c>
      <c r="M545" t="s">
        <v>3204</v>
      </c>
      <c r="N545" t="s">
        <v>3267</v>
      </c>
      <c r="O545" t="s">
        <v>5157</v>
      </c>
      <c r="R545" t="s">
        <v>3267</v>
      </c>
      <c r="T545" t="s">
        <v>5189</v>
      </c>
      <c r="X545" t="s">
        <v>3267</v>
      </c>
      <c r="Y545" t="s">
        <v>3206</v>
      </c>
    </row>
    <row r="546" spans="1:43" x14ac:dyDescent="0.15">
      <c r="A546" t="str">
        <f>B546&amp;C546&amp;E546&amp;F546&amp;H546&amp;I546&amp;J546&amp;M546&amp;N546&amp;O546&amp;P546&amp;Q546&amp;R546&amp;S546&amp;T546&amp;U546&amp;V546&amp;W546&amp;X546&amp;Y546</f>
        <v>|セット|色|カード種|P/T|レアリティ|カード名|</v>
      </c>
      <c r="B546" t="s">
        <v>3211</v>
      </c>
      <c r="C546" t="s">
        <v>3212</v>
      </c>
      <c r="E546" t="s">
        <v>3211</v>
      </c>
      <c r="F546" t="s">
        <v>3181</v>
      </c>
      <c r="H546" t="s">
        <v>3211</v>
      </c>
      <c r="I546" t="s">
        <v>4902</v>
      </c>
      <c r="J546" t="s">
        <v>3211</v>
      </c>
      <c r="K546" t="s">
        <v>3168</v>
      </c>
      <c r="L546" t="s">
        <v>3167</v>
      </c>
      <c r="M546" t="str">
        <f>K546&amp;"/"&amp;L546</f>
        <v>P/T</v>
      </c>
      <c r="N546" t="s">
        <v>3267</v>
      </c>
      <c r="O546" t="s">
        <v>5187</v>
      </c>
      <c r="R546" t="s">
        <v>3267</v>
      </c>
      <c r="T546" t="s">
        <v>3208</v>
      </c>
      <c r="X546" t="s">
        <v>3267</v>
      </c>
      <c r="Z546" s="18"/>
      <c r="AA546" s="18"/>
      <c r="AB546" s="18"/>
      <c r="AC546" s="18"/>
      <c r="AD546" s="18"/>
      <c r="AE546" s="18"/>
      <c r="AF546" s="18"/>
      <c r="AG546" s="18"/>
      <c r="AH546" s="18"/>
      <c r="AI546" s="18"/>
      <c r="AJ546" s="18"/>
      <c r="AK546" s="18"/>
      <c r="AL546" s="18"/>
      <c r="AM546" s="18"/>
      <c r="AN546" s="18"/>
      <c r="AO546" s="18"/>
      <c r="AP546" s="18"/>
      <c r="AQ546" s="18"/>
    </row>
    <row r="547" spans="1:43" x14ac:dyDescent="0.15">
      <c r="A547" t="str">
        <f t="shared" si="142"/>
        <v>|KLD|白|クリーチャー|2/1|コモン|《[[博覧会の歓迎者]]》|</v>
      </c>
      <c r="B547" t="s">
        <v>3211</v>
      </c>
      <c r="C547" t="str">
        <f t="shared" si="143"/>
        <v>KLD</v>
      </c>
      <c r="D547">
        <f>IF(AA547="","",VLOOKUP(C547,tnpl!$Z$1:$AA$11,2,TRUE))</f>
        <v>6</v>
      </c>
      <c r="E547" t="s">
        <v>3211</v>
      </c>
      <c r="F547" t="str">
        <f t="shared" si="144"/>
        <v>白</v>
      </c>
      <c r="G547">
        <f>IF(AB547="","",VLOOKUP(F547,tnpl!$X$1:$Y$16,2,TRUE))</f>
        <v>1</v>
      </c>
      <c r="H547" t="s">
        <v>3211</v>
      </c>
      <c r="I547" t="str">
        <f t="shared" si="145"/>
        <v>クリーチャー</v>
      </c>
      <c r="J547" t="s">
        <v>3211</v>
      </c>
      <c r="K547">
        <f t="shared" si="146"/>
        <v>2</v>
      </c>
      <c r="L547">
        <f t="shared" si="147"/>
        <v>1</v>
      </c>
      <c r="M547" t="str">
        <f t="shared" si="148"/>
        <v>2/1</v>
      </c>
      <c r="N547" t="s">
        <v>3267</v>
      </c>
      <c r="O547" t="str">
        <f t="shared" si="149"/>
        <v>コモン</v>
      </c>
      <c r="R547" t="s">
        <v>3267</v>
      </c>
      <c r="S547" t="s">
        <v>4854</v>
      </c>
      <c r="T547" t="str">
        <f t="shared" si="150"/>
        <v>博覧会の歓迎者</v>
      </c>
      <c r="W547" t="s">
        <v>4855</v>
      </c>
      <c r="X547" t="s">
        <v>3267</v>
      </c>
      <c r="Y547" s="9"/>
      <c r="Z547" s="3">
        <v>839</v>
      </c>
      <c r="AA547" s="2" t="s">
        <v>4035</v>
      </c>
      <c r="AB547" s="1" t="s">
        <v>1653</v>
      </c>
      <c r="AC547" s="1" t="s">
        <v>1771</v>
      </c>
      <c r="AD547" s="1">
        <v>7</v>
      </c>
      <c r="AE547" s="1" t="s">
        <v>841</v>
      </c>
      <c r="AF547" s="1" t="s">
        <v>840</v>
      </c>
      <c r="AG547" s="1" t="s">
        <v>349</v>
      </c>
      <c r="AH547" s="1" t="s">
        <v>1511</v>
      </c>
      <c r="AI547" s="1"/>
      <c r="AJ547" s="1"/>
      <c r="AK547" s="1" t="s">
        <v>4042</v>
      </c>
      <c r="AL547" s="1"/>
      <c r="AM547" s="1"/>
      <c r="AN547" s="1"/>
      <c r="AO547" s="1">
        <v>2</v>
      </c>
      <c r="AP547" s="1">
        <v>1</v>
      </c>
      <c r="AQ547" s="1" t="s">
        <v>4042</v>
      </c>
    </row>
    <row r="548" spans="1:43" x14ac:dyDescent="0.15">
      <c r="A548" t="str">
        <f t="shared" si="142"/>
        <v>|KLD|白|クリーチャー|1/1|コモン|《[[第九橋の巡回員]]》|</v>
      </c>
      <c r="B548" t="s">
        <v>3211</v>
      </c>
      <c r="C548" t="str">
        <f t="shared" si="143"/>
        <v>KLD</v>
      </c>
      <c r="D548">
        <f>IF(AA548="","",VLOOKUP(C548,tnpl!$Z$1:$AA$11,2,TRUE))</f>
        <v>6</v>
      </c>
      <c r="E548" t="s">
        <v>3211</v>
      </c>
      <c r="F548" t="str">
        <f t="shared" si="144"/>
        <v>白</v>
      </c>
      <c r="G548">
        <f>IF(AB548="","",VLOOKUP(F548,tnpl!$X$1:$Y$16,2,TRUE))</f>
        <v>1</v>
      </c>
      <c r="H548" t="s">
        <v>3211</v>
      </c>
      <c r="I548" t="str">
        <f t="shared" si="145"/>
        <v>クリーチャー</v>
      </c>
      <c r="J548" t="s">
        <v>3211</v>
      </c>
      <c r="K548">
        <f t="shared" si="146"/>
        <v>1</v>
      </c>
      <c r="L548">
        <f t="shared" si="147"/>
        <v>1</v>
      </c>
      <c r="M548" t="str">
        <f t="shared" si="148"/>
        <v>1/1</v>
      </c>
      <c r="N548" t="s">
        <v>3267</v>
      </c>
      <c r="O548" t="str">
        <f t="shared" si="149"/>
        <v>コモン</v>
      </c>
      <c r="R548" t="s">
        <v>3267</v>
      </c>
      <c r="S548" t="s">
        <v>4854</v>
      </c>
      <c r="T548" t="str">
        <f t="shared" si="150"/>
        <v>第九橋の巡回員</v>
      </c>
      <c r="W548" t="s">
        <v>4855</v>
      </c>
      <c r="X548" t="s">
        <v>3267</v>
      </c>
      <c r="Y548" s="9"/>
      <c r="Z548" s="3">
        <v>840</v>
      </c>
      <c r="AA548" s="2" t="s">
        <v>4035</v>
      </c>
      <c r="AB548" s="1" t="s">
        <v>1653</v>
      </c>
      <c r="AC548" s="1" t="s">
        <v>1771</v>
      </c>
      <c r="AD548" s="1">
        <v>7</v>
      </c>
      <c r="AE548" s="1" t="s">
        <v>839</v>
      </c>
      <c r="AF548" s="1" t="s">
        <v>838</v>
      </c>
      <c r="AG548" s="1" t="s">
        <v>349</v>
      </c>
      <c r="AH548" s="1" t="s">
        <v>4036</v>
      </c>
      <c r="AI548" s="1" t="s">
        <v>1826</v>
      </c>
      <c r="AJ548" s="1"/>
      <c r="AK548" s="1" t="s">
        <v>2627</v>
      </c>
      <c r="AL548" s="1" t="s">
        <v>4043</v>
      </c>
      <c r="AM548" s="1"/>
      <c r="AN548" s="1"/>
      <c r="AO548" s="1">
        <v>1</v>
      </c>
      <c r="AP548" s="1">
        <v>1</v>
      </c>
      <c r="AQ548" s="1" t="s">
        <v>4044</v>
      </c>
    </row>
    <row r="549" spans="1:43" x14ac:dyDescent="0.15">
      <c r="A549" t="str">
        <f t="shared" si="142"/>
        <v>|KLD|白|クリーチャー|1/3|コモン|《[[亢進するアイベックス]]》|</v>
      </c>
      <c r="B549" t="s">
        <v>3211</v>
      </c>
      <c r="C549" t="str">
        <f t="shared" si="143"/>
        <v>KLD</v>
      </c>
      <c r="D549">
        <f>IF(AA549="","",VLOOKUP(C549,tnpl!$Z$1:$AA$11,2,TRUE))</f>
        <v>6</v>
      </c>
      <c r="E549" t="s">
        <v>3211</v>
      </c>
      <c r="F549" t="str">
        <f t="shared" si="144"/>
        <v>白</v>
      </c>
      <c r="G549">
        <f>IF(AB549="","",VLOOKUP(F549,tnpl!$X$1:$Y$16,2,TRUE))</f>
        <v>1</v>
      </c>
      <c r="H549" t="s">
        <v>3211</v>
      </c>
      <c r="I549" t="str">
        <f t="shared" si="145"/>
        <v>クリーチャー</v>
      </c>
      <c r="J549" t="s">
        <v>3211</v>
      </c>
      <c r="K549">
        <f t="shared" si="146"/>
        <v>1</v>
      </c>
      <c r="L549">
        <f t="shared" si="147"/>
        <v>3</v>
      </c>
      <c r="M549" t="str">
        <f t="shared" si="148"/>
        <v>1/3</v>
      </c>
      <c r="N549" t="s">
        <v>3267</v>
      </c>
      <c r="O549" t="str">
        <f t="shared" si="149"/>
        <v>コモン</v>
      </c>
      <c r="R549" t="s">
        <v>3267</v>
      </c>
      <c r="S549" t="s">
        <v>4854</v>
      </c>
      <c r="T549" t="str">
        <f t="shared" si="150"/>
        <v>亢進するアイベックス</v>
      </c>
      <c r="W549" t="s">
        <v>4855</v>
      </c>
      <c r="X549" t="s">
        <v>3267</v>
      </c>
      <c r="Y549" s="9"/>
      <c r="Z549" s="3">
        <v>842</v>
      </c>
      <c r="AA549" s="2" t="s">
        <v>4035</v>
      </c>
      <c r="AB549" s="1" t="s">
        <v>1653</v>
      </c>
      <c r="AC549" s="1" t="s">
        <v>1771</v>
      </c>
      <c r="AD549" s="1">
        <v>7</v>
      </c>
      <c r="AE549" s="1" t="s">
        <v>833</v>
      </c>
      <c r="AF549" s="1" t="s">
        <v>832</v>
      </c>
      <c r="AG549" s="1" t="s">
        <v>349</v>
      </c>
      <c r="AH549" s="1" t="s">
        <v>4046</v>
      </c>
      <c r="AI549" s="1"/>
      <c r="AJ549" s="1"/>
      <c r="AK549" s="1" t="s">
        <v>4038</v>
      </c>
      <c r="AL549" s="1" t="s">
        <v>4047</v>
      </c>
      <c r="AM549" s="1"/>
      <c r="AN549" s="1"/>
      <c r="AO549" s="1">
        <v>1</v>
      </c>
      <c r="AP549" s="1">
        <v>3</v>
      </c>
      <c r="AQ549" s="1" t="s">
        <v>4048</v>
      </c>
    </row>
    <row r="550" spans="1:43" x14ac:dyDescent="0.15">
      <c r="A550" t="str">
        <f t="shared" si="142"/>
        <v>|KLD|白|呪文||コモン|《[[圧点]]》|</v>
      </c>
      <c r="B550" t="s">
        <v>3211</v>
      </c>
      <c r="C550" t="str">
        <f t="shared" si="143"/>
        <v>KLD</v>
      </c>
      <c r="D550">
        <f>IF(AA550="","",VLOOKUP(C550,tnpl!$Z$1:$AA$11,2,TRUE))</f>
        <v>6</v>
      </c>
      <c r="E550" t="s">
        <v>3211</v>
      </c>
      <c r="F550" t="str">
        <f t="shared" si="144"/>
        <v>白</v>
      </c>
      <c r="G550">
        <f>IF(AB550="","",VLOOKUP(F550,tnpl!$X$1:$Y$16,2,TRUE))</f>
        <v>1</v>
      </c>
      <c r="H550" t="s">
        <v>3211</v>
      </c>
      <c r="I550" t="str">
        <f t="shared" si="145"/>
        <v>呪文</v>
      </c>
      <c r="J550" t="s">
        <v>3211</v>
      </c>
      <c r="K550">
        <f t="shared" si="146"/>
        <v>0</v>
      </c>
      <c r="L550">
        <f t="shared" si="147"/>
        <v>0</v>
      </c>
      <c r="M550" t="str">
        <f t="shared" si="148"/>
        <v/>
      </c>
      <c r="N550" t="s">
        <v>3267</v>
      </c>
      <c r="O550" t="str">
        <f t="shared" si="149"/>
        <v>コモン</v>
      </c>
      <c r="R550" t="s">
        <v>3267</v>
      </c>
      <c r="S550" t="s">
        <v>4854</v>
      </c>
      <c r="T550" t="str">
        <f t="shared" si="150"/>
        <v>圧点</v>
      </c>
      <c r="W550" t="s">
        <v>4855</v>
      </c>
      <c r="X550" t="s">
        <v>3267</v>
      </c>
      <c r="Y550" s="9"/>
      <c r="Z550" s="3">
        <v>845</v>
      </c>
      <c r="AA550" s="2" t="s">
        <v>4035</v>
      </c>
      <c r="AB550" s="1" t="s">
        <v>1653</v>
      </c>
      <c r="AC550" s="1" t="s">
        <v>1771</v>
      </c>
      <c r="AD550" s="1">
        <v>7</v>
      </c>
      <c r="AE550" s="1" t="s">
        <v>837</v>
      </c>
      <c r="AF550" s="1" t="s">
        <v>836</v>
      </c>
      <c r="AG550" s="1" t="s">
        <v>1475</v>
      </c>
      <c r="AH550" s="1"/>
      <c r="AI550" s="1"/>
      <c r="AJ550" s="1"/>
      <c r="AK550" s="1" t="s">
        <v>4051</v>
      </c>
      <c r="AL550" s="1"/>
      <c r="AM550" s="1"/>
      <c r="AN550" s="1"/>
      <c r="AO550" s="1"/>
      <c r="AP550" s="1"/>
      <c r="AQ550" s="1" t="s">
        <v>4051</v>
      </c>
    </row>
    <row r="551" spans="1:43" x14ac:dyDescent="0.15">
      <c r="A551" t="str">
        <f t="shared" si="142"/>
        <v>|KLD|白|サポート||レア|《[[領事の権限]]》|</v>
      </c>
      <c r="B551" t="s">
        <v>3211</v>
      </c>
      <c r="C551" t="str">
        <f t="shared" si="143"/>
        <v>KLD</v>
      </c>
      <c r="D551">
        <f>IF(AA551="","",VLOOKUP(C551,tnpl!$Z$1:$AA$11,2,TRUE))</f>
        <v>6</v>
      </c>
      <c r="E551" t="s">
        <v>3211</v>
      </c>
      <c r="F551" t="str">
        <f t="shared" si="144"/>
        <v>白</v>
      </c>
      <c r="G551">
        <f>IF(AB551="","",VLOOKUP(F551,tnpl!$X$1:$Y$16,2,TRUE))</f>
        <v>1</v>
      </c>
      <c r="H551" t="s">
        <v>3211</v>
      </c>
      <c r="I551" t="str">
        <f t="shared" si="145"/>
        <v>サポート</v>
      </c>
      <c r="J551" t="s">
        <v>3211</v>
      </c>
      <c r="K551">
        <f t="shared" si="146"/>
        <v>0</v>
      </c>
      <c r="L551">
        <f t="shared" si="147"/>
        <v>0</v>
      </c>
      <c r="M551" t="str">
        <f t="shared" si="148"/>
        <v/>
      </c>
      <c r="N551" t="s">
        <v>3267</v>
      </c>
      <c r="O551" t="str">
        <f t="shared" si="149"/>
        <v>レア</v>
      </c>
      <c r="R551" t="s">
        <v>3267</v>
      </c>
      <c r="S551" t="s">
        <v>4854</v>
      </c>
      <c r="T551" t="str">
        <f t="shared" si="150"/>
        <v>領事の権限</v>
      </c>
      <c r="W551" t="s">
        <v>4855</v>
      </c>
      <c r="X551" t="s">
        <v>3267</v>
      </c>
      <c r="Y551" s="9"/>
      <c r="Z551" s="3">
        <v>856</v>
      </c>
      <c r="AA551" s="2" t="s">
        <v>4035</v>
      </c>
      <c r="AB551" s="1" t="s">
        <v>1653</v>
      </c>
      <c r="AC551" s="1" t="s">
        <v>1463</v>
      </c>
      <c r="AD551" s="1">
        <v>7</v>
      </c>
      <c r="AE551" s="1" t="s">
        <v>819</v>
      </c>
      <c r="AF551" s="1" t="s">
        <v>818</v>
      </c>
      <c r="AG551" s="1" t="s">
        <v>297</v>
      </c>
      <c r="AH551" s="1"/>
      <c r="AI551" s="1"/>
      <c r="AJ551" s="1"/>
      <c r="AK551" s="1" t="s">
        <v>4070</v>
      </c>
      <c r="AL551" s="1"/>
      <c r="AM551" s="1"/>
      <c r="AN551" s="1">
        <v>3</v>
      </c>
      <c r="AO551" s="1"/>
      <c r="AP551" s="1"/>
      <c r="AQ551" s="1" t="s">
        <v>4070</v>
      </c>
    </row>
    <row r="552" spans="1:43" x14ac:dyDescent="0.15">
      <c r="A552" t="str">
        <f t="shared" si="142"/>
        <v>|KLD|青|クリーチャー|2/2|コモン|《[[敏捷な革新者]]》|</v>
      </c>
      <c r="B552" t="s">
        <v>3211</v>
      </c>
      <c r="C552" t="str">
        <f t="shared" si="143"/>
        <v>KLD</v>
      </c>
      <c r="D552">
        <f>IF(AA552="","",VLOOKUP(C552,tnpl!$Z$1:$AA$11,2,TRUE))</f>
        <v>6</v>
      </c>
      <c r="E552" t="s">
        <v>3211</v>
      </c>
      <c r="F552" t="str">
        <f t="shared" si="144"/>
        <v>青</v>
      </c>
      <c r="G552">
        <f>IF(AB552="","",VLOOKUP(F552,tnpl!$X$1:$Y$16,2,TRUE))</f>
        <v>2</v>
      </c>
      <c r="H552" t="s">
        <v>3211</v>
      </c>
      <c r="I552" t="str">
        <f t="shared" si="145"/>
        <v>クリーチャー</v>
      </c>
      <c r="J552" t="s">
        <v>3211</v>
      </c>
      <c r="K552">
        <f t="shared" si="146"/>
        <v>2</v>
      </c>
      <c r="L552">
        <f t="shared" si="147"/>
        <v>2</v>
      </c>
      <c r="M552" t="str">
        <f t="shared" si="148"/>
        <v>2/2</v>
      </c>
      <c r="N552" t="s">
        <v>3267</v>
      </c>
      <c r="O552" t="str">
        <f t="shared" si="149"/>
        <v>コモン</v>
      </c>
      <c r="R552" t="s">
        <v>3267</v>
      </c>
      <c r="S552" t="s">
        <v>4854</v>
      </c>
      <c r="T552" t="str">
        <f t="shared" si="150"/>
        <v>敏捷な革新者</v>
      </c>
      <c r="W552" t="s">
        <v>4855</v>
      </c>
      <c r="X552" t="s">
        <v>3267</v>
      </c>
      <c r="Y552" s="9"/>
      <c r="Z552" s="3">
        <v>864</v>
      </c>
      <c r="AA552" s="2" t="s">
        <v>4035</v>
      </c>
      <c r="AB552" s="1" t="s">
        <v>1631</v>
      </c>
      <c r="AC552" s="1" t="s">
        <v>1771</v>
      </c>
      <c r="AD552" s="1">
        <v>7</v>
      </c>
      <c r="AE552" s="1" t="s">
        <v>793</v>
      </c>
      <c r="AF552" s="1" t="s">
        <v>792</v>
      </c>
      <c r="AG552" s="1" t="s">
        <v>349</v>
      </c>
      <c r="AH552" s="1" t="s">
        <v>2949</v>
      </c>
      <c r="AI552" s="1" t="s">
        <v>1667</v>
      </c>
      <c r="AJ552" s="1"/>
      <c r="AK552" s="1" t="s">
        <v>3790</v>
      </c>
      <c r="AL552" s="1"/>
      <c r="AM552" s="1"/>
      <c r="AN552" s="1"/>
      <c r="AO552" s="1">
        <v>2</v>
      </c>
      <c r="AP552" s="1">
        <v>2</v>
      </c>
      <c r="AQ552" s="1" t="s">
        <v>3790</v>
      </c>
    </row>
    <row r="553" spans="1:43" x14ac:dyDescent="0.15">
      <c r="A553" t="str">
        <f t="shared" si="142"/>
        <v>|KLD|青|クリーチャー|2/2|コモン|《[[ヴィダルケンの刃の達人]]》|</v>
      </c>
      <c r="B553" t="s">
        <v>3211</v>
      </c>
      <c r="C553" t="str">
        <f t="shared" si="143"/>
        <v>KLD</v>
      </c>
      <c r="D553">
        <f>IF(AA553="","",VLOOKUP(C553,tnpl!$Z$1:$AA$11,2,TRUE))</f>
        <v>6</v>
      </c>
      <c r="E553" t="s">
        <v>3211</v>
      </c>
      <c r="F553" t="str">
        <f t="shared" si="144"/>
        <v>青</v>
      </c>
      <c r="G553">
        <f>IF(AB553="","",VLOOKUP(F553,tnpl!$X$1:$Y$16,2,TRUE))</f>
        <v>2</v>
      </c>
      <c r="H553" t="s">
        <v>3211</v>
      </c>
      <c r="I553" t="str">
        <f t="shared" si="145"/>
        <v>クリーチャー</v>
      </c>
      <c r="J553" t="s">
        <v>3211</v>
      </c>
      <c r="K553">
        <f t="shared" si="146"/>
        <v>2</v>
      </c>
      <c r="L553">
        <f t="shared" si="147"/>
        <v>2</v>
      </c>
      <c r="M553" t="str">
        <f t="shared" si="148"/>
        <v>2/2</v>
      </c>
      <c r="N553" t="s">
        <v>3267</v>
      </c>
      <c r="O553" t="str">
        <f t="shared" si="149"/>
        <v>コモン</v>
      </c>
      <c r="R553" t="s">
        <v>3267</v>
      </c>
      <c r="S553" t="s">
        <v>4854</v>
      </c>
      <c r="T553" t="str">
        <f t="shared" si="150"/>
        <v>ヴィダルケンの刃の達人</v>
      </c>
      <c r="W553" t="s">
        <v>4855</v>
      </c>
      <c r="X553" t="s">
        <v>3267</v>
      </c>
      <c r="Y553" s="9"/>
      <c r="Z553" s="3">
        <v>866</v>
      </c>
      <c r="AA553" s="2" t="s">
        <v>4035</v>
      </c>
      <c r="AB553" s="1" t="s">
        <v>1631</v>
      </c>
      <c r="AC553" s="1" t="s">
        <v>1771</v>
      </c>
      <c r="AD553" s="1">
        <v>7</v>
      </c>
      <c r="AE553" s="1" t="s">
        <v>785</v>
      </c>
      <c r="AF553" s="1" t="s">
        <v>784</v>
      </c>
      <c r="AG553" s="1" t="s">
        <v>349</v>
      </c>
      <c r="AH553" s="1" t="s">
        <v>2949</v>
      </c>
      <c r="AI553" s="1" t="s">
        <v>1826</v>
      </c>
      <c r="AJ553" s="1"/>
      <c r="AK553" s="1" t="s">
        <v>4091</v>
      </c>
      <c r="AL553" s="1"/>
      <c r="AM553" s="1"/>
      <c r="AN553" s="1"/>
      <c r="AO553" s="1">
        <v>2</v>
      </c>
      <c r="AP553" s="1">
        <v>2</v>
      </c>
      <c r="AQ553" s="1" t="s">
        <v>4091</v>
      </c>
    </row>
    <row r="554" spans="1:43" x14ac:dyDescent="0.15">
      <c r="A554" t="str">
        <f t="shared" si="142"/>
        <v>|KLD|黒|クリーチャー|2/1|コモン|《[[鋳造所のコウモリ]]》|</v>
      </c>
      <c r="B554" t="s">
        <v>3211</v>
      </c>
      <c r="C554" t="str">
        <f t="shared" si="143"/>
        <v>KLD</v>
      </c>
      <c r="D554">
        <f>IF(AA554="","",VLOOKUP(C554,tnpl!$Z$1:$AA$11,2,TRUE))</f>
        <v>6</v>
      </c>
      <c r="E554" t="s">
        <v>3211</v>
      </c>
      <c r="F554" t="str">
        <f t="shared" si="144"/>
        <v>黒</v>
      </c>
      <c r="G554">
        <f>IF(AB554="","",VLOOKUP(F554,tnpl!$X$1:$Y$16,2,TRUE))</f>
        <v>3</v>
      </c>
      <c r="H554" t="s">
        <v>3211</v>
      </c>
      <c r="I554" t="str">
        <f t="shared" si="145"/>
        <v>クリーチャー</v>
      </c>
      <c r="J554" t="s">
        <v>3211</v>
      </c>
      <c r="K554">
        <f t="shared" si="146"/>
        <v>2</v>
      </c>
      <c r="L554">
        <f t="shared" si="147"/>
        <v>1</v>
      </c>
      <c r="M554" t="str">
        <f t="shared" si="148"/>
        <v>2/1</v>
      </c>
      <c r="N554" t="s">
        <v>3267</v>
      </c>
      <c r="O554" t="str">
        <f t="shared" si="149"/>
        <v>コモン</v>
      </c>
      <c r="R554" t="s">
        <v>3267</v>
      </c>
      <c r="S554" t="s">
        <v>4854</v>
      </c>
      <c r="T554" t="str">
        <f t="shared" si="150"/>
        <v>鋳造所のコウモリ</v>
      </c>
      <c r="W554" t="s">
        <v>4855</v>
      </c>
      <c r="X554" t="s">
        <v>3267</v>
      </c>
      <c r="Y554" s="9"/>
      <c r="Z554" s="3">
        <v>890</v>
      </c>
      <c r="AA554" s="2" t="s">
        <v>4035</v>
      </c>
      <c r="AB554" s="1" t="s">
        <v>1606</v>
      </c>
      <c r="AC554" s="1" t="s">
        <v>1771</v>
      </c>
      <c r="AD554" s="1">
        <v>7</v>
      </c>
      <c r="AE554" s="1" t="s">
        <v>743</v>
      </c>
      <c r="AF554" s="1" t="s">
        <v>742</v>
      </c>
      <c r="AG554" s="1" t="s">
        <v>349</v>
      </c>
      <c r="AH554" s="1" t="s">
        <v>2156</v>
      </c>
      <c r="AI554" s="1"/>
      <c r="AJ554" s="1"/>
      <c r="AK554" s="1" t="s">
        <v>361</v>
      </c>
      <c r="AL554" s="1" t="s">
        <v>4132</v>
      </c>
      <c r="AM554" s="1"/>
      <c r="AN554" s="1"/>
      <c r="AO554" s="1">
        <v>2</v>
      </c>
      <c r="AP554" s="1">
        <v>1</v>
      </c>
      <c r="AQ554" s="1" t="s">
        <v>4133</v>
      </c>
    </row>
    <row r="555" spans="1:43" x14ac:dyDescent="0.15">
      <c r="A555" t="str">
        <f t="shared" si="142"/>
        <v>|KLD|黒|サポート||レア|《[[奥の手]]》|</v>
      </c>
      <c r="B555" t="s">
        <v>3211</v>
      </c>
      <c r="C555" t="str">
        <f t="shared" si="143"/>
        <v>KLD</v>
      </c>
      <c r="D555">
        <f>IF(AA555="","",VLOOKUP(C555,tnpl!$Z$1:$AA$11,2,TRUE))</f>
        <v>6</v>
      </c>
      <c r="E555" t="s">
        <v>3211</v>
      </c>
      <c r="F555" t="str">
        <f t="shared" si="144"/>
        <v>黒</v>
      </c>
      <c r="G555">
        <f>IF(AB555="","",VLOOKUP(F555,tnpl!$X$1:$Y$16,2,TRUE))</f>
        <v>3</v>
      </c>
      <c r="H555" t="s">
        <v>3211</v>
      </c>
      <c r="I555" t="str">
        <f t="shared" si="145"/>
        <v>サポート</v>
      </c>
      <c r="J555" t="s">
        <v>3211</v>
      </c>
      <c r="K555">
        <f t="shared" si="146"/>
        <v>0</v>
      </c>
      <c r="L555">
        <f t="shared" si="147"/>
        <v>0</v>
      </c>
      <c r="M555" t="str">
        <f t="shared" si="148"/>
        <v/>
      </c>
      <c r="N555" t="s">
        <v>3267</v>
      </c>
      <c r="O555" t="str">
        <f t="shared" si="149"/>
        <v>レア</v>
      </c>
      <c r="R555" t="s">
        <v>3267</v>
      </c>
      <c r="S555" t="s">
        <v>4854</v>
      </c>
      <c r="T555" t="str">
        <f t="shared" si="150"/>
        <v>奥の手</v>
      </c>
      <c r="W555" t="s">
        <v>4855</v>
      </c>
      <c r="X555" t="s">
        <v>3267</v>
      </c>
      <c r="Y555" s="9"/>
      <c r="Z555" s="3">
        <v>910</v>
      </c>
      <c r="AA555" s="2" t="s">
        <v>4035</v>
      </c>
      <c r="AB555" s="1" t="s">
        <v>1606</v>
      </c>
      <c r="AC555" s="1" t="s">
        <v>1463</v>
      </c>
      <c r="AD555" s="1">
        <v>7</v>
      </c>
      <c r="AE555" s="1" t="s">
        <v>705</v>
      </c>
      <c r="AF555" s="1" t="s">
        <v>704</v>
      </c>
      <c r="AG555" s="1" t="s">
        <v>297</v>
      </c>
      <c r="AH555" s="1"/>
      <c r="AI555" s="1"/>
      <c r="AJ555" s="1"/>
      <c r="AK555" s="1" t="s">
        <v>4162</v>
      </c>
      <c r="AL555" s="1" t="s">
        <v>2134</v>
      </c>
      <c r="AM555" s="1"/>
      <c r="AN555" s="1">
        <v>3</v>
      </c>
      <c r="AO555" s="1"/>
      <c r="AP555" s="1"/>
      <c r="AQ555" s="1" t="s">
        <v>4163</v>
      </c>
    </row>
    <row r="556" spans="1:43" x14ac:dyDescent="0.15">
      <c r="A556" t="str">
        <f t="shared" si="142"/>
        <v>|KLD|赤|クリーチャー|3/3|アンコモン|《[[真鍮の災い魔]]》|</v>
      </c>
      <c r="B556" t="s">
        <v>3211</v>
      </c>
      <c r="C556" t="str">
        <f t="shared" si="143"/>
        <v>KLD</v>
      </c>
      <c r="D556">
        <f>IF(AA556="","",VLOOKUP(C556,tnpl!$Z$1:$AA$11,2,TRUE))</f>
        <v>6</v>
      </c>
      <c r="E556" t="s">
        <v>3211</v>
      </c>
      <c r="F556" t="str">
        <f t="shared" si="144"/>
        <v>赤</v>
      </c>
      <c r="G556">
        <f>IF(AB556="","",VLOOKUP(F556,tnpl!$X$1:$Y$16,2,TRUE))</f>
        <v>4</v>
      </c>
      <c r="H556" t="s">
        <v>3211</v>
      </c>
      <c r="I556" t="str">
        <f t="shared" si="145"/>
        <v>クリーチャー</v>
      </c>
      <c r="J556" t="s">
        <v>3211</v>
      </c>
      <c r="K556">
        <f t="shared" si="146"/>
        <v>3</v>
      </c>
      <c r="L556">
        <f t="shared" si="147"/>
        <v>3</v>
      </c>
      <c r="M556" t="str">
        <f t="shared" si="148"/>
        <v>3/3</v>
      </c>
      <c r="N556" t="s">
        <v>3267</v>
      </c>
      <c r="O556" t="str">
        <f t="shared" si="149"/>
        <v>アンコモン</v>
      </c>
      <c r="R556" t="s">
        <v>3267</v>
      </c>
      <c r="S556" t="s">
        <v>4854</v>
      </c>
      <c r="T556" t="str">
        <f t="shared" si="150"/>
        <v>真鍮の災い魔</v>
      </c>
      <c r="W556" t="s">
        <v>4855</v>
      </c>
      <c r="X556" t="s">
        <v>3267</v>
      </c>
      <c r="Y556" s="9"/>
      <c r="Z556" s="3">
        <v>926</v>
      </c>
      <c r="AA556" s="2" t="s">
        <v>4035</v>
      </c>
      <c r="AB556" s="1" t="s">
        <v>1575</v>
      </c>
      <c r="AC556" s="1" t="s">
        <v>1473</v>
      </c>
      <c r="AD556" s="1">
        <v>7</v>
      </c>
      <c r="AE556" s="1" t="s">
        <v>673</v>
      </c>
      <c r="AF556" s="1" t="s">
        <v>672</v>
      </c>
      <c r="AG556" s="1" t="s">
        <v>349</v>
      </c>
      <c r="AH556" s="1" t="s">
        <v>4174</v>
      </c>
      <c r="AI556" s="1"/>
      <c r="AJ556" s="1"/>
      <c r="AK556" s="1" t="s">
        <v>2789</v>
      </c>
      <c r="AL556" s="1"/>
      <c r="AM556" s="1"/>
      <c r="AN556" s="1"/>
      <c r="AO556" s="1">
        <v>3</v>
      </c>
      <c r="AP556" s="1">
        <v>3</v>
      </c>
      <c r="AQ556" s="1" t="s">
        <v>2789</v>
      </c>
    </row>
    <row r="557" spans="1:43" x14ac:dyDescent="0.15">
      <c r="A557" t="str">
        <f t="shared" si="142"/>
        <v>|KLD|赤|クリーチャー|3/4|アンコモン|《[[発明者の見習い]]》|</v>
      </c>
      <c r="B557" t="s">
        <v>3211</v>
      </c>
      <c r="C557" t="str">
        <f t="shared" si="143"/>
        <v>KLD</v>
      </c>
      <c r="D557">
        <f>IF(AA557="","",VLOOKUP(C557,tnpl!$Z$1:$AA$11,2,TRUE))</f>
        <v>6</v>
      </c>
      <c r="E557" t="s">
        <v>3211</v>
      </c>
      <c r="F557" t="str">
        <f t="shared" si="144"/>
        <v>赤</v>
      </c>
      <c r="G557">
        <f>IF(AB557="","",VLOOKUP(F557,tnpl!$X$1:$Y$16,2,TRUE))</f>
        <v>4</v>
      </c>
      <c r="H557" t="s">
        <v>3211</v>
      </c>
      <c r="I557" t="str">
        <f t="shared" si="145"/>
        <v>クリーチャー</v>
      </c>
      <c r="J557" t="s">
        <v>3211</v>
      </c>
      <c r="K557">
        <f t="shared" si="146"/>
        <v>3</v>
      </c>
      <c r="L557">
        <f t="shared" si="147"/>
        <v>4</v>
      </c>
      <c r="M557" t="str">
        <f t="shared" si="148"/>
        <v>3/4</v>
      </c>
      <c r="N557" t="s">
        <v>3267</v>
      </c>
      <c r="O557" t="str">
        <f t="shared" si="149"/>
        <v>アンコモン</v>
      </c>
      <c r="R557" t="s">
        <v>3267</v>
      </c>
      <c r="S557" t="s">
        <v>4854</v>
      </c>
      <c r="T557" t="str">
        <f t="shared" si="150"/>
        <v>発明者の見習い</v>
      </c>
      <c r="W557" t="s">
        <v>4855</v>
      </c>
      <c r="X557" t="s">
        <v>3267</v>
      </c>
      <c r="Y557" s="9"/>
      <c r="Z557" s="3">
        <v>927</v>
      </c>
      <c r="AA557" s="2" t="s">
        <v>4035</v>
      </c>
      <c r="AB557" s="1" t="s">
        <v>1575</v>
      </c>
      <c r="AC557" s="1" t="s">
        <v>1473</v>
      </c>
      <c r="AD557" s="1">
        <v>7</v>
      </c>
      <c r="AE557" s="1" t="s">
        <v>667</v>
      </c>
      <c r="AF557" s="1" t="s">
        <v>666</v>
      </c>
      <c r="AG557" s="1" t="s">
        <v>349</v>
      </c>
      <c r="AH557" s="1" t="s">
        <v>1511</v>
      </c>
      <c r="AI557" s="1" t="s">
        <v>1667</v>
      </c>
      <c r="AJ557" s="1"/>
      <c r="AK557" s="1" t="s">
        <v>4186</v>
      </c>
      <c r="AL557" s="1"/>
      <c r="AM557" s="1"/>
      <c r="AN557" s="1"/>
      <c r="AO557" s="1">
        <v>3</v>
      </c>
      <c r="AP557" s="1">
        <v>4</v>
      </c>
      <c r="AQ557" s="1" t="s">
        <v>4186</v>
      </c>
    </row>
    <row r="558" spans="1:43" x14ac:dyDescent="0.15">
      <c r="A558" t="str">
        <f t="shared" si="142"/>
        <v>|KLD|緑|クリーチャー|4/3|アンコモン|《[[ギラプールの案内人]]》|</v>
      </c>
      <c r="B558" t="s">
        <v>3211</v>
      </c>
      <c r="C558" t="str">
        <f t="shared" si="143"/>
        <v>KLD</v>
      </c>
      <c r="D558">
        <f>IF(AA558="","",VLOOKUP(C558,tnpl!$Z$1:$AA$11,2,TRUE))</f>
        <v>6</v>
      </c>
      <c r="E558" t="s">
        <v>3211</v>
      </c>
      <c r="F558" t="str">
        <f t="shared" si="144"/>
        <v>緑</v>
      </c>
      <c r="G558">
        <f>IF(AB558="","",VLOOKUP(F558,tnpl!$X$1:$Y$16,2,TRUE))</f>
        <v>5</v>
      </c>
      <c r="H558" t="s">
        <v>3211</v>
      </c>
      <c r="I558" t="str">
        <f t="shared" si="145"/>
        <v>クリーチャー</v>
      </c>
      <c r="J558" t="s">
        <v>3211</v>
      </c>
      <c r="K558">
        <f t="shared" si="146"/>
        <v>4</v>
      </c>
      <c r="L558">
        <f t="shared" si="147"/>
        <v>3</v>
      </c>
      <c r="M558" t="str">
        <f t="shared" si="148"/>
        <v>4/3</v>
      </c>
      <c r="N558" t="s">
        <v>3267</v>
      </c>
      <c r="O558" t="str">
        <f t="shared" si="149"/>
        <v>アンコモン</v>
      </c>
      <c r="R558" t="s">
        <v>3267</v>
      </c>
      <c r="S558" t="s">
        <v>4854</v>
      </c>
      <c r="T558" t="str">
        <f t="shared" si="150"/>
        <v>ギラプールの案内人</v>
      </c>
      <c r="W558" t="s">
        <v>4855</v>
      </c>
      <c r="X558" t="s">
        <v>3267</v>
      </c>
      <c r="Y558" s="9"/>
      <c r="Z558" s="3">
        <v>957</v>
      </c>
      <c r="AA558" s="2" t="s">
        <v>4035</v>
      </c>
      <c r="AB558" s="1" t="s">
        <v>1540</v>
      </c>
      <c r="AC558" s="1" t="s">
        <v>1473</v>
      </c>
      <c r="AD558" s="1">
        <v>7</v>
      </c>
      <c r="AE558" s="1" t="s">
        <v>605</v>
      </c>
      <c r="AF558" s="1" t="s">
        <v>604</v>
      </c>
      <c r="AG558" s="1" t="s">
        <v>349</v>
      </c>
      <c r="AH558" s="1" t="s">
        <v>1501</v>
      </c>
      <c r="AI558" s="1" t="s">
        <v>1956</v>
      </c>
      <c r="AJ558" s="1"/>
      <c r="AK558" s="1" t="s">
        <v>4226</v>
      </c>
      <c r="AL558" s="1"/>
      <c r="AM558" s="1"/>
      <c r="AN558" s="1"/>
      <c r="AO558" s="1">
        <v>4</v>
      </c>
      <c r="AP558" s="1">
        <v>3</v>
      </c>
      <c r="AQ558" s="1" t="s">
        <v>4226</v>
      </c>
    </row>
    <row r="559" spans="1:43" x14ac:dyDescent="0.15">
      <c r="A559" t="str">
        <f t="shared" si="142"/>
        <v>|KLD|緑|クリーチャー|2/2|神話レア|《[[造命の賢者、オビア・パースリー]]》|</v>
      </c>
      <c r="B559" t="s">
        <v>3211</v>
      </c>
      <c r="C559" t="str">
        <f t="shared" si="143"/>
        <v>KLD</v>
      </c>
      <c r="D559">
        <f>IF(AA559="","",VLOOKUP(C559,tnpl!$Z$1:$AA$11,2,TRUE))</f>
        <v>6</v>
      </c>
      <c r="E559" t="s">
        <v>3211</v>
      </c>
      <c r="F559" t="str">
        <f t="shared" si="144"/>
        <v>緑</v>
      </c>
      <c r="G559">
        <f>IF(AB559="","",VLOOKUP(F559,tnpl!$X$1:$Y$16,2,TRUE))</f>
        <v>5</v>
      </c>
      <c r="H559" t="s">
        <v>3211</v>
      </c>
      <c r="I559" t="str">
        <f t="shared" si="145"/>
        <v>クリーチャー</v>
      </c>
      <c r="J559" t="s">
        <v>3211</v>
      </c>
      <c r="K559">
        <f t="shared" si="146"/>
        <v>2</v>
      </c>
      <c r="L559">
        <f t="shared" si="147"/>
        <v>2</v>
      </c>
      <c r="M559" t="str">
        <f t="shared" si="148"/>
        <v>2/2</v>
      </c>
      <c r="N559" t="s">
        <v>3267</v>
      </c>
      <c r="O559" t="str">
        <f t="shared" si="149"/>
        <v>神話レア</v>
      </c>
      <c r="R559" t="s">
        <v>3267</v>
      </c>
      <c r="S559" t="s">
        <v>4854</v>
      </c>
      <c r="T559" t="str">
        <f t="shared" si="150"/>
        <v>造命の賢者、オビア・パースリー</v>
      </c>
      <c r="W559" t="s">
        <v>4855</v>
      </c>
      <c r="X559" t="s">
        <v>3267</v>
      </c>
      <c r="Y559" s="9"/>
      <c r="Z559" s="3">
        <v>970</v>
      </c>
      <c r="AA559" s="2" t="s">
        <v>4035</v>
      </c>
      <c r="AB559" s="1" t="s">
        <v>1540</v>
      </c>
      <c r="AC559" s="1" t="s">
        <v>1453</v>
      </c>
      <c r="AD559" s="1">
        <v>7</v>
      </c>
      <c r="AE559" s="1" t="s">
        <v>585</v>
      </c>
      <c r="AF559" s="1" t="s">
        <v>584</v>
      </c>
      <c r="AG559" s="1" t="s">
        <v>349</v>
      </c>
      <c r="AH559" s="1" t="s">
        <v>1511</v>
      </c>
      <c r="AI559" s="1" t="s">
        <v>1667</v>
      </c>
      <c r="AJ559" s="1"/>
      <c r="AK559" s="1" t="s">
        <v>4249</v>
      </c>
      <c r="AL559" s="1"/>
      <c r="AM559" s="1"/>
      <c r="AN559" s="1"/>
      <c r="AO559" s="1">
        <v>2</v>
      </c>
      <c r="AP559" s="1">
        <v>2</v>
      </c>
      <c r="AQ559" s="1" t="s">
        <v>4249</v>
      </c>
    </row>
    <row r="560" spans="1:43" x14ac:dyDescent="0.15">
      <c r="A560" t="str">
        <f t="shared" ref="A560:A582" si="151">B560&amp;C560&amp;E560&amp;F560&amp;H560&amp;I560&amp;J560&amp;M560&amp;N560&amp;O560&amp;P560&amp;Q560&amp;R560&amp;S560&amp;T560&amp;U560&amp;V560&amp;W560&amp;X560&amp;Y560</f>
        <v>|KLD|黒緑|呪文||アンコモン|《[[危険な状況]]》|</v>
      </c>
      <c r="B560" t="s">
        <v>3211</v>
      </c>
      <c r="C560" t="str">
        <f t="shared" ref="C560:C582" si="152">AA560</f>
        <v>KLD</v>
      </c>
      <c r="D560">
        <f>IF(AA560="","",VLOOKUP(C560,tnpl!$Z$1:$AA$11,2,TRUE))</f>
        <v>6</v>
      </c>
      <c r="E560" t="s">
        <v>3211</v>
      </c>
      <c r="F560" t="str">
        <f t="shared" ref="F560:F582" si="153">AB560</f>
        <v>黒緑</v>
      </c>
      <c r="G560">
        <f>IF(AB560="","",VLOOKUP(F560,tnpl!$X$1:$Y$16,2,TRUE))</f>
        <v>13</v>
      </c>
      <c r="H560" t="s">
        <v>3211</v>
      </c>
      <c r="I560" t="str">
        <f t="shared" ref="I560:I582" si="154">AG560</f>
        <v>呪文</v>
      </c>
      <c r="J560" t="s">
        <v>3211</v>
      </c>
      <c r="K560">
        <f t="shared" ref="K560:K582" si="155">AO560</f>
        <v>0</v>
      </c>
      <c r="L560">
        <f t="shared" ref="L560:L582" si="156">AP560</f>
        <v>0</v>
      </c>
      <c r="M560" t="str">
        <f t="shared" ref="M560:M582" si="157">IF(AG560="クリーチャー",K560&amp;"/"&amp;L560,"")</f>
        <v/>
      </c>
      <c r="N560" t="s">
        <v>3267</v>
      </c>
      <c r="O560" t="str">
        <f t="shared" ref="O560:O582" si="158">AC560</f>
        <v>アンコモン</v>
      </c>
      <c r="R560" t="s">
        <v>3267</v>
      </c>
      <c r="S560" t="s">
        <v>4854</v>
      </c>
      <c r="T560" t="str">
        <f t="shared" ref="T560:T582" si="159">AE560</f>
        <v>危険な状況</v>
      </c>
      <c r="W560" t="s">
        <v>4855</v>
      </c>
      <c r="X560" t="s">
        <v>3267</v>
      </c>
      <c r="Y560" s="9"/>
      <c r="Z560" s="3">
        <v>979</v>
      </c>
      <c r="AA560" s="2" t="s">
        <v>4035</v>
      </c>
      <c r="AB560" s="1" t="s">
        <v>1509</v>
      </c>
      <c r="AC560" s="1" t="s">
        <v>1473</v>
      </c>
      <c r="AD560" s="1">
        <v>7</v>
      </c>
      <c r="AE560" s="1" t="s">
        <v>575</v>
      </c>
      <c r="AF560" s="1" t="s">
        <v>574</v>
      </c>
      <c r="AG560" s="1" t="s">
        <v>1475</v>
      </c>
      <c r="AH560" s="1"/>
      <c r="AI560" s="1"/>
      <c r="AJ560" s="1"/>
      <c r="AK560" s="1" t="s">
        <v>4265</v>
      </c>
      <c r="AL560" s="1"/>
      <c r="AM560" s="1"/>
      <c r="AN560" s="1"/>
      <c r="AO560" s="1"/>
      <c r="AP560" s="1"/>
      <c r="AQ560" s="1" t="s">
        <v>4265</v>
      </c>
    </row>
    <row r="561" spans="1:43" x14ac:dyDescent="0.15">
      <c r="A561" t="str">
        <f t="shared" si="151"/>
        <v>|KLD|無色|クリーチャー|2/2|コモン|《[[アラダラ急行]]》|</v>
      </c>
      <c r="B561" t="s">
        <v>3211</v>
      </c>
      <c r="C561" t="str">
        <f t="shared" si="152"/>
        <v>KLD</v>
      </c>
      <c r="D561">
        <f>IF(AA561="","",VLOOKUP(C561,tnpl!$Z$1:$AA$11,2,TRUE))</f>
        <v>6</v>
      </c>
      <c r="E561" t="s">
        <v>3211</v>
      </c>
      <c r="F561" t="str">
        <f t="shared" si="153"/>
        <v>無色</v>
      </c>
      <c r="G561">
        <f>IF(AB561="","",VLOOKUP(F561,tnpl!$X$1:$Y$16,2,TRUE))</f>
        <v>16</v>
      </c>
      <c r="H561" t="s">
        <v>3211</v>
      </c>
      <c r="I561" t="str">
        <f t="shared" si="154"/>
        <v>クリーチャー</v>
      </c>
      <c r="J561" t="s">
        <v>3211</v>
      </c>
      <c r="K561">
        <f t="shared" si="155"/>
        <v>2</v>
      </c>
      <c r="L561">
        <f t="shared" si="156"/>
        <v>2</v>
      </c>
      <c r="M561" t="str">
        <f t="shared" si="157"/>
        <v>2/2</v>
      </c>
      <c r="N561" t="s">
        <v>3267</v>
      </c>
      <c r="O561" t="str">
        <f t="shared" si="158"/>
        <v>コモン</v>
      </c>
      <c r="R561" t="s">
        <v>3267</v>
      </c>
      <c r="S561" t="s">
        <v>4854</v>
      </c>
      <c r="T561" t="str">
        <f t="shared" si="159"/>
        <v>アラダラ急行</v>
      </c>
      <c r="W561" t="s">
        <v>4855</v>
      </c>
      <c r="X561" t="s">
        <v>3267</v>
      </c>
      <c r="Y561" s="9"/>
      <c r="Z561" s="3">
        <v>985</v>
      </c>
      <c r="AA561" s="2" t="s">
        <v>4035</v>
      </c>
      <c r="AB561" s="1" t="s">
        <v>301</v>
      </c>
      <c r="AC561" s="1" t="s">
        <v>1771</v>
      </c>
      <c r="AD561" s="1">
        <v>7</v>
      </c>
      <c r="AE561" s="1" t="s">
        <v>555</v>
      </c>
      <c r="AF561" s="1" t="s">
        <v>554</v>
      </c>
      <c r="AG561" s="1" t="s">
        <v>349</v>
      </c>
      <c r="AH561" s="1" t="s">
        <v>4273</v>
      </c>
      <c r="AI561" s="1"/>
      <c r="AJ561" s="1"/>
      <c r="AK561" s="1" t="s">
        <v>2076</v>
      </c>
      <c r="AL561" s="1" t="s">
        <v>4274</v>
      </c>
      <c r="AM561" s="1"/>
      <c r="AN561" s="1"/>
      <c r="AO561" s="1">
        <v>2</v>
      </c>
      <c r="AP561" s="1">
        <v>2</v>
      </c>
      <c r="AQ561" s="1" t="s">
        <v>4275</v>
      </c>
    </row>
    <row r="562" spans="1:43" x14ac:dyDescent="0.15">
      <c r="A562" t="str">
        <f t="shared" si="151"/>
        <v>|KLD|無色|呪文||コモン|《[[予言のプリズム]]》|</v>
      </c>
      <c r="B562" t="s">
        <v>3211</v>
      </c>
      <c r="C562" t="str">
        <f t="shared" si="152"/>
        <v>KLD</v>
      </c>
      <c r="D562">
        <f>IF(AA562="","",VLOOKUP(C562,tnpl!$Z$1:$AA$11,2,TRUE))</f>
        <v>6</v>
      </c>
      <c r="E562" t="s">
        <v>3211</v>
      </c>
      <c r="F562" t="str">
        <f t="shared" si="153"/>
        <v>無色</v>
      </c>
      <c r="G562">
        <f>IF(AB562="","",VLOOKUP(F562,tnpl!$X$1:$Y$16,2,TRUE))</f>
        <v>16</v>
      </c>
      <c r="H562" t="s">
        <v>3211</v>
      </c>
      <c r="I562" t="str">
        <f t="shared" si="154"/>
        <v>呪文</v>
      </c>
      <c r="J562" t="s">
        <v>3211</v>
      </c>
      <c r="K562">
        <f t="shared" si="155"/>
        <v>0</v>
      </c>
      <c r="L562">
        <f t="shared" si="156"/>
        <v>0</v>
      </c>
      <c r="M562" t="str">
        <f t="shared" si="157"/>
        <v/>
      </c>
      <c r="N562" t="s">
        <v>3267</v>
      </c>
      <c r="O562" t="str">
        <f t="shared" si="158"/>
        <v>コモン</v>
      </c>
      <c r="R562" t="s">
        <v>3267</v>
      </c>
      <c r="S562" t="s">
        <v>4854</v>
      </c>
      <c r="T562" t="str">
        <f t="shared" si="159"/>
        <v>予言のプリズム</v>
      </c>
      <c r="W562" t="s">
        <v>4855</v>
      </c>
      <c r="X562" t="s">
        <v>3267</v>
      </c>
      <c r="Y562" s="9"/>
      <c r="Z562" s="3">
        <v>995</v>
      </c>
      <c r="AA562" s="2" t="s">
        <v>4035</v>
      </c>
      <c r="AB562" s="1" t="s">
        <v>301</v>
      </c>
      <c r="AC562" s="1" t="s">
        <v>1771</v>
      </c>
      <c r="AD562" s="1">
        <v>7</v>
      </c>
      <c r="AE562" s="1" t="s">
        <v>545</v>
      </c>
      <c r="AF562" s="1" t="s">
        <v>544</v>
      </c>
      <c r="AG562" s="1" t="s">
        <v>1475</v>
      </c>
      <c r="AH562" s="1"/>
      <c r="AI562" s="1"/>
      <c r="AJ562" s="1"/>
      <c r="AK562" s="1" t="s">
        <v>4287</v>
      </c>
      <c r="AL562" s="1"/>
      <c r="AM562" s="1"/>
      <c r="AN562" s="1"/>
      <c r="AO562" s="1"/>
      <c r="AP562" s="1"/>
      <c r="AQ562" s="1" t="s">
        <v>4287</v>
      </c>
    </row>
    <row r="563" spans="1:43" x14ac:dyDescent="0.15">
      <c r="A563" t="str">
        <f t="shared" si="151"/>
        <v>|KLD|無色|クリーチャー|3/3|レア|《[[静電気式打撃体]]》|</v>
      </c>
      <c r="B563" t="s">
        <v>3211</v>
      </c>
      <c r="C563" t="str">
        <f t="shared" si="152"/>
        <v>KLD</v>
      </c>
      <c r="D563">
        <f>IF(AA563="","",VLOOKUP(C563,tnpl!$Z$1:$AA$11,2,TRUE))</f>
        <v>6</v>
      </c>
      <c r="E563" t="s">
        <v>3211</v>
      </c>
      <c r="F563" t="str">
        <f t="shared" si="153"/>
        <v>無色</v>
      </c>
      <c r="G563">
        <f>IF(AB563="","",VLOOKUP(F563,tnpl!$X$1:$Y$16,2,TRUE))</f>
        <v>16</v>
      </c>
      <c r="H563" t="s">
        <v>3211</v>
      </c>
      <c r="I563" t="str">
        <f t="shared" si="154"/>
        <v>クリーチャー</v>
      </c>
      <c r="J563" t="s">
        <v>3211</v>
      </c>
      <c r="K563">
        <f t="shared" si="155"/>
        <v>3</v>
      </c>
      <c r="L563">
        <f t="shared" si="156"/>
        <v>3</v>
      </c>
      <c r="M563" t="str">
        <f t="shared" si="157"/>
        <v>3/3</v>
      </c>
      <c r="N563" t="s">
        <v>3267</v>
      </c>
      <c r="O563" t="str">
        <f t="shared" si="158"/>
        <v>レア</v>
      </c>
      <c r="R563" t="s">
        <v>3267</v>
      </c>
      <c r="S563" t="s">
        <v>4854</v>
      </c>
      <c r="T563" t="str">
        <f t="shared" si="159"/>
        <v>静電気式打撃体</v>
      </c>
      <c r="W563" t="s">
        <v>4855</v>
      </c>
      <c r="X563" t="s">
        <v>3267</v>
      </c>
      <c r="Y563" s="9"/>
      <c r="Z563" s="3">
        <v>1008</v>
      </c>
      <c r="AA563" s="2" t="s">
        <v>4035</v>
      </c>
      <c r="AB563" s="1" t="s">
        <v>301</v>
      </c>
      <c r="AC563" s="1" t="s">
        <v>1463</v>
      </c>
      <c r="AD563" s="1">
        <v>7</v>
      </c>
      <c r="AE563" s="1" t="s">
        <v>505</v>
      </c>
      <c r="AF563" s="1" t="s">
        <v>504</v>
      </c>
      <c r="AG563" s="1" t="s">
        <v>349</v>
      </c>
      <c r="AH563" s="1" t="s">
        <v>362</v>
      </c>
      <c r="AI563" s="1"/>
      <c r="AJ563" s="1"/>
      <c r="AK563" s="1" t="s">
        <v>4081</v>
      </c>
      <c r="AL563" s="1" t="s">
        <v>4309</v>
      </c>
      <c r="AM563" s="1"/>
      <c r="AN563" s="1"/>
      <c r="AO563" s="1">
        <v>3</v>
      </c>
      <c r="AP563" s="1">
        <v>3</v>
      </c>
      <c r="AQ563" s="1" t="s">
        <v>4310</v>
      </c>
    </row>
    <row r="564" spans="1:43" x14ac:dyDescent="0.15">
      <c r="A564" t="str">
        <f t="shared" si="151"/>
        <v>|AER|青|クリーチャー|4/3|アンコモン|《[[風友会の強襲者]]》|</v>
      </c>
      <c r="B564" t="s">
        <v>3211</v>
      </c>
      <c r="C564" t="str">
        <f t="shared" si="152"/>
        <v>AER</v>
      </c>
      <c r="D564">
        <f>IF(AA564="","",VLOOKUP(C564,tnpl!$Z$1:$AA$11,2,TRUE))</f>
        <v>7</v>
      </c>
      <c r="E564" t="s">
        <v>3211</v>
      </c>
      <c r="F564" t="str">
        <f t="shared" si="153"/>
        <v>青</v>
      </c>
      <c r="G564">
        <f>IF(AB564="","",VLOOKUP(F564,tnpl!$X$1:$Y$16,2,TRUE))</f>
        <v>2</v>
      </c>
      <c r="H564" t="s">
        <v>3211</v>
      </c>
      <c r="I564" t="str">
        <f t="shared" si="154"/>
        <v>クリーチャー</v>
      </c>
      <c r="J564" t="s">
        <v>3211</v>
      </c>
      <c r="K564">
        <f t="shared" si="155"/>
        <v>4</v>
      </c>
      <c r="L564">
        <f t="shared" si="156"/>
        <v>3</v>
      </c>
      <c r="M564" t="str">
        <f t="shared" si="157"/>
        <v>4/3</v>
      </c>
      <c r="N564" t="s">
        <v>3267</v>
      </c>
      <c r="O564" t="str">
        <f t="shared" si="158"/>
        <v>アンコモン</v>
      </c>
      <c r="R564" t="s">
        <v>3267</v>
      </c>
      <c r="S564" t="s">
        <v>4854</v>
      </c>
      <c r="T564" t="str">
        <f t="shared" si="159"/>
        <v>風友会の強襲者</v>
      </c>
      <c r="W564" t="s">
        <v>4855</v>
      </c>
      <c r="X564" t="s">
        <v>3267</v>
      </c>
      <c r="Y564" s="9"/>
      <c r="Z564" s="3">
        <v>1031</v>
      </c>
      <c r="AA564" s="2" t="s">
        <v>4335</v>
      </c>
      <c r="AB564" s="1" t="s">
        <v>1631</v>
      </c>
      <c r="AC564" s="1" t="s">
        <v>1473</v>
      </c>
      <c r="AD564" s="1">
        <v>7</v>
      </c>
      <c r="AE564" s="1" t="s">
        <v>463</v>
      </c>
      <c r="AF564" s="1" t="s">
        <v>462</v>
      </c>
      <c r="AG564" s="1" t="s">
        <v>349</v>
      </c>
      <c r="AH564" s="1" t="s">
        <v>1511</v>
      </c>
      <c r="AI564" s="1" t="s">
        <v>1667</v>
      </c>
      <c r="AJ564" s="1"/>
      <c r="AK564" s="1" t="s">
        <v>361</v>
      </c>
      <c r="AL564" s="1"/>
      <c r="AM564" s="1"/>
      <c r="AN564" s="1"/>
      <c r="AO564" s="1">
        <v>4</v>
      </c>
      <c r="AP564" s="1">
        <v>3</v>
      </c>
      <c r="AQ564" s="1" t="s">
        <v>361</v>
      </c>
    </row>
    <row r="565" spans="1:43" x14ac:dyDescent="0.15">
      <c r="A565" t="str">
        <f t="shared" si="151"/>
        <v>|AER|黒|呪文||レア|《[[橋上の戦い]]》|</v>
      </c>
      <c r="B565" t="s">
        <v>3211</v>
      </c>
      <c r="C565" t="str">
        <f t="shared" si="152"/>
        <v>AER</v>
      </c>
      <c r="D565">
        <f>IF(AA565="","",VLOOKUP(C565,tnpl!$Z$1:$AA$11,2,TRUE))</f>
        <v>7</v>
      </c>
      <c r="E565" t="s">
        <v>3211</v>
      </c>
      <c r="F565" t="str">
        <f t="shared" si="153"/>
        <v>黒</v>
      </c>
      <c r="G565">
        <f>IF(AB565="","",VLOOKUP(F565,tnpl!$X$1:$Y$16,2,TRUE))</f>
        <v>3</v>
      </c>
      <c r="H565" t="s">
        <v>3211</v>
      </c>
      <c r="I565" t="str">
        <f t="shared" si="154"/>
        <v>呪文</v>
      </c>
      <c r="J565" t="s">
        <v>3211</v>
      </c>
      <c r="K565">
        <f t="shared" si="155"/>
        <v>0</v>
      </c>
      <c r="L565">
        <f t="shared" si="156"/>
        <v>0</v>
      </c>
      <c r="M565" t="str">
        <f t="shared" si="157"/>
        <v/>
      </c>
      <c r="N565" t="s">
        <v>3267</v>
      </c>
      <c r="O565" t="str">
        <f t="shared" si="158"/>
        <v>レア</v>
      </c>
      <c r="R565" t="s">
        <v>3267</v>
      </c>
      <c r="S565" t="s">
        <v>4854</v>
      </c>
      <c r="T565" t="str">
        <f t="shared" si="159"/>
        <v>橋上の戦い</v>
      </c>
      <c r="W565" t="s">
        <v>4855</v>
      </c>
      <c r="X565" t="s">
        <v>3267</v>
      </c>
      <c r="Y565" s="9"/>
      <c r="Z565" s="3">
        <v>1043</v>
      </c>
      <c r="AA565" s="2" t="s">
        <v>4335</v>
      </c>
      <c r="AB565" s="1" t="s">
        <v>1606</v>
      </c>
      <c r="AC565" s="1" t="s">
        <v>1463</v>
      </c>
      <c r="AD565" s="1">
        <v>7</v>
      </c>
      <c r="AE565" s="1" t="s">
        <v>439</v>
      </c>
      <c r="AF565" s="1" t="s">
        <v>438</v>
      </c>
      <c r="AG565" s="1" t="s">
        <v>1475</v>
      </c>
      <c r="AH565" s="1"/>
      <c r="AI565" s="1"/>
      <c r="AJ565" s="1"/>
      <c r="AK565" s="1" t="s">
        <v>4371</v>
      </c>
      <c r="AL565" s="1"/>
      <c r="AM565" s="1"/>
      <c r="AN565" s="1"/>
      <c r="AO565" s="1"/>
      <c r="AP565" s="1"/>
      <c r="AQ565" s="1" t="s">
        <v>4371</v>
      </c>
    </row>
    <row r="566" spans="1:43" x14ac:dyDescent="0.15">
      <c r="A566" t="str">
        <f t="shared" si="151"/>
        <v>|AER|緑|クリーチャー|6/6|レア|《[[緑地帯の暴れ者]]》|</v>
      </c>
      <c r="B566" t="s">
        <v>3211</v>
      </c>
      <c r="C566" t="str">
        <f t="shared" si="152"/>
        <v>AER</v>
      </c>
      <c r="D566">
        <f>IF(AA566="","",VLOOKUP(C566,tnpl!$Z$1:$AA$11,2,TRUE))</f>
        <v>7</v>
      </c>
      <c r="E566" t="s">
        <v>3211</v>
      </c>
      <c r="F566" t="str">
        <f t="shared" si="153"/>
        <v>緑</v>
      </c>
      <c r="G566">
        <f>IF(AB566="","",VLOOKUP(F566,tnpl!$X$1:$Y$16,2,TRUE))</f>
        <v>5</v>
      </c>
      <c r="H566" t="s">
        <v>3211</v>
      </c>
      <c r="I566" t="str">
        <f t="shared" si="154"/>
        <v>クリーチャー</v>
      </c>
      <c r="J566" t="s">
        <v>3211</v>
      </c>
      <c r="K566">
        <f t="shared" si="155"/>
        <v>6</v>
      </c>
      <c r="L566">
        <f t="shared" si="156"/>
        <v>6</v>
      </c>
      <c r="M566" t="str">
        <f t="shared" si="157"/>
        <v>6/6</v>
      </c>
      <c r="N566" t="s">
        <v>3267</v>
      </c>
      <c r="O566" t="str">
        <f t="shared" si="158"/>
        <v>レア</v>
      </c>
      <c r="R566" t="s">
        <v>3267</v>
      </c>
      <c r="S566" t="s">
        <v>4854</v>
      </c>
      <c r="T566" t="str">
        <f t="shared" si="159"/>
        <v>緑地帯の暴れ者</v>
      </c>
      <c r="W566" t="s">
        <v>4855</v>
      </c>
      <c r="X566" t="s">
        <v>3267</v>
      </c>
      <c r="Y566" s="9"/>
      <c r="Z566" s="3">
        <v>1059</v>
      </c>
      <c r="AA566" s="2" t="s">
        <v>4335</v>
      </c>
      <c r="AB566" s="1" t="s">
        <v>1540</v>
      </c>
      <c r="AC566" s="1" t="s">
        <v>1463</v>
      </c>
      <c r="AD566" s="1">
        <v>7</v>
      </c>
      <c r="AE566" s="1" t="s">
        <v>407</v>
      </c>
      <c r="AF566" s="1" t="s">
        <v>406</v>
      </c>
      <c r="AG566" s="1" t="s">
        <v>349</v>
      </c>
      <c r="AH566" s="1" t="s">
        <v>4224</v>
      </c>
      <c r="AI566" s="1"/>
      <c r="AJ566" s="1"/>
      <c r="AK566" s="1" t="s">
        <v>4398</v>
      </c>
      <c r="AL566" s="1" t="s">
        <v>4399</v>
      </c>
      <c r="AM566" s="1"/>
      <c r="AN566" s="1"/>
      <c r="AO566" s="1">
        <v>6</v>
      </c>
      <c r="AP566" s="1">
        <v>6</v>
      </c>
      <c r="AQ566" s="1" t="s">
        <v>4400</v>
      </c>
    </row>
    <row r="567" spans="1:43" x14ac:dyDescent="0.15">
      <c r="A567" t="str">
        <f t="shared" si="151"/>
        <v>|KLDM|無色|サポート||Masterpiece|《[[水蓮の花びら]]》|</v>
      </c>
      <c r="B567" t="s">
        <v>3211</v>
      </c>
      <c r="C567" t="str">
        <f t="shared" si="152"/>
        <v>KLDM</v>
      </c>
      <c r="D567">
        <f>IF(AA567="","",VLOOKUP(C567,tnpl!$Z$1:$AA$11,2,TRUE))</f>
        <v>9</v>
      </c>
      <c r="E567" t="s">
        <v>3211</v>
      </c>
      <c r="F567" t="str">
        <f t="shared" si="153"/>
        <v>無色</v>
      </c>
      <c r="G567">
        <f>IF(AB567="","",VLOOKUP(F567,tnpl!$X$1:$Y$16,2,TRUE))</f>
        <v>16</v>
      </c>
      <c r="H567" t="s">
        <v>3211</v>
      </c>
      <c r="I567" t="str">
        <f t="shared" si="154"/>
        <v>サポート</v>
      </c>
      <c r="J567" t="s">
        <v>3211</v>
      </c>
      <c r="K567">
        <f t="shared" si="155"/>
        <v>0</v>
      </c>
      <c r="L567">
        <f t="shared" si="156"/>
        <v>0</v>
      </c>
      <c r="M567" t="str">
        <f t="shared" si="157"/>
        <v/>
      </c>
      <c r="N567" t="s">
        <v>3267</v>
      </c>
      <c r="O567" t="str">
        <f t="shared" si="158"/>
        <v>Masterpiece</v>
      </c>
      <c r="R567" t="s">
        <v>3267</v>
      </c>
      <c r="S567" t="s">
        <v>4854</v>
      </c>
      <c r="T567" t="str">
        <f t="shared" si="159"/>
        <v>水蓮の花びら</v>
      </c>
      <c r="W567" t="s">
        <v>4855</v>
      </c>
      <c r="X567" t="s">
        <v>3267</v>
      </c>
      <c r="Y567" s="9"/>
      <c r="Z567" s="3">
        <v>1093</v>
      </c>
      <c r="AA567" s="2" t="s">
        <v>4443</v>
      </c>
      <c r="AB567" s="1" t="s">
        <v>301</v>
      </c>
      <c r="AC567" s="1" t="s">
        <v>3203</v>
      </c>
      <c r="AD567" s="1">
        <v>7</v>
      </c>
      <c r="AE567" s="1" t="s">
        <v>322</v>
      </c>
      <c r="AF567" s="1" t="s">
        <v>321</v>
      </c>
      <c r="AG567" s="1" t="s">
        <v>297</v>
      </c>
      <c r="AH567" s="1"/>
      <c r="AI567" s="1"/>
      <c r="AJ567" s="1"/>
      <c r="AK567" s="1" t="s">
        <v>320</v>
      </c>
      <c r="AL567" s="1"/>
      <c r="AM567" s="1"/>
      <c r="AN567" s="1">
        <v>1</v>
      </c>
      <c r="AO567" s="1"/>
      <c r="AP567" s="1"/>
      <c r="AQ567" s="1" t="s">
        <v>320</v>
      </c>
    </row>
    <row r="568" spans="1:43" x14ac:dyDescent="0.15">
      <c r="Z568" s="9"/>
      <c r="AA568" s="9"/>
      <c r="AB568" s="9"/>
      <c r="AC568" s="9"/>
      <c r="AD568" s="9"/>
      <c r="AE568" s="9"/>
      <c r="AF568" s="9"/>
      <c r="AG568" s="9"/>
      <c r="AH568" s="9"/>
      <c r="AI568" s="9"/>
      <c r="AJ568" s="9"/>
      <c r="AK568" s="9"/>
      <c r="AL568" s="9"/>
      <c r="AM568" s="9"/>
      <c r="AN568" s="9"/>
      <c r="AO568" s="9"/>
      <c r="AP568" s="9"/>
      <c r="AQ568" s="9"/>
    </row>
    <row r="569" spans="1:43" x14ac:dyDescent="0.15">
      <c r="A569" t="str">
        <f t="shared" ref="A569" si="160">B569&amp;C569&amp;E569&amp;F569&amp;H569&amp;I569&amp;J569&amp;M569&amp;N569&amp;O569&amp;P569&amp;Q569&amp;R569&amp;S569&amp;T569&amp;U569&amp;V569&amp;W569&amp;X569&amp;Y569</f>
        <v>**アモンケットブロック</v>
      </c>
      <c r="B569" t="s">
        <v>4865</v>
      </c>
      <c r="Y569" s="11"/>
    </row>
    <row r="570" spans="1:43" x14ac:dyDescent="0.15">
      <c r="A570" t="str">
        <f>B570&amp;C570&amp;E570&amp;F570&amp;H570&amp;I570&amp;J570&amp;M570&amp;N570&amp;O570&amp;P570&amp;Q570&amp;R570&amp;S570&amp;T570&amp;U570&amp;V570&amp;W570&amp;X570&amp;Y570</f>
        <v>|LEFT:50|LEFT:50|LEFT:120|LEFT:50|LEFT:120|LEFT:450|c</v>
      </c>
      <c r="B570" t="s">
        <v>3211</v>
      </c>
      <c r="C570" t="s">
        <v>3204</v>
      </c>
      <c r="E570" t="s">
        <v>3211</v>
      </c>
      <c r="F570" t="s">
        <v>3204</v>
      </c>
      <c r="H570" t="s">
        <v>3211</v>
      </c>
      <c r="I570" t="s">
        <v>5157</v>
      </c>
      <c r="J570" t="s">
        <v>3211</v>
      </c>
      <c r="M570" t="s">
        <v>3204</v>
      </c>
      <c r="N570" t="s">
        <v>3267</v>
      </c>
      <c r="O570" t="s">
        <v>5157</v>
      </c>
      <c r="R570" t="s">
        <v>3267</v>
      </c>
      <c r="T570" t="s">
        <v>5189</v>
      </c>
      <c r="X570" t="s">
        <v>3267</v>
      </c>
      <c r="Y570" t="s">
        <v>3206</v>
      </c>
    </row>
    <row r="571" spans="1:43" x14ac:dyDescent="0.15">
      <c r="A571" t="str">
        <f>B571&amp;C571&amp;E571&amp;F571&amp;H571&amp;I571&amp;J571&amp;M571&amp;N571&amp;O571&amp;P571&amp;Q571&amp;R571&amp;S571&amp;T571&amp;U571&amp;V571&amp;W571&amp;X571&amp;Y571</f>
        <v>|セット|色|カード種|P/T|レアリティ|カード名|</v>
      </c>
      <c r="B571" t="s">
        <v>3211</v>
      </c>
      <c r="C571" t="s">
        <v>3212</v>
      </c>
      <c r="E571" t="s">
        <v>3211</v>
      </c>
      <c r="F571" t="s">
        <v>3181</v>
      </c>
      <c r="H571" t="s">
        <v>3211</v>
      </c>
      <c r="I571" t="s">
        <v>4902</v>
      </c>
      <c r="J571" t="s">
        <v>3211</v>
      </c>
      <c r="K571" t="s">
        <v>3168</v>
      </c>
      <c r="L571" t="s">
        <v>3167</v>
      </c>
      <c r="M571" t="str">
        <f>K571&amp;"/"&amp;L571</f>
        <v>P/T</v>
      </c>
      <c r="N571" t="s">
        <v>3267</v>
      </c>
      <c r="O571" t="s">
        <v>5187</v>
      </c>
      <c r="R571" t="s">
        <v>3267</v>
      </c>
      <c r="T571" t="s">
        <v>3208</v>
      </c>
      <c r="X571" t="s">
        <v>3267</v>
      </c>
      <c r="Z571" s="18"/>
      <c r="AA571" s="18"/>
      <c r="AB571" s="18"/>
      <c r="AC571" s="18"/>
      <c r="AD571" s="18"/>
      <c r="AE571" s="18"/>
      <c r="AF571" s="18"/>
      <c r="AG571" s="18"/>
      <c r="AH571" s="18"/>
      <c r="AI571" s="18"/>
      <c r="AJ571" s="18"/>
      <c r="AK571" s="18"/>
      <c r="AL571" s="18"/>
      <c r="AM571" s="18"/>
      <c r="AN571" s="18"/>
      <c r="AO571" s="18"/>
      <c r="AP571" s="18"/>
      <c r="AQ571" s="18"/>
    </row>
    <row r="572" spans="1:43" x14ac:dyDescent="0.15">
      <c r="A572" t="str">
        <f t="shared" si="151"/>
        <v>|AKH|青|呪文||アンコモン|《[[検閲]]》|</v>
      </c>
      <c r="B572" t="s">
        <v>3211</v>
      </c>
      <c r="C572" t="str">
        <f t="shared" si="152"/>
        <v>AKH</v>
      </c>
      <c r="D572">
        <f>IF(AA572="","",VLOOKUP(C572,tnpl!$Z$1:$AA$11,2,TRUE))</f>
        <v>10</v>
      </c>
      <c r="E572" t="s">
        <v>3211</v>
      </c>
      <c r="F572" t="str">
        <f t="shared" si="153"/>
        <v>青</v>
      </c>
      <c r="G572">
        <f>IF(AB572="","",VLOOKUP(F572,tnpl!$X$1:$Y$16,2,TRUE))</f>
        <v>2</v>
      </c>
      <c r="H572" t="s">
        <v>3211</v>
      </c>
      <c r="I572" t="str">
        <f t="shared" si="154"/>
        <v>呪文</v>
      </c>
      <c r="J572" t="s">
        <v>3211</v>
      </c>
      <c r="K572">
        <f t="shared" si="155"/>
        <v>0</v>
      </c>
      <c r="L572">
        <f t="shared" si="156"/>
        <v>0</v>
      </c>
      <c r="M572" t="str">
        <f t="shared" si="157"/>
        <v/>
      </c>
      <c r="N572" t="s">
        <v>3267</v>
      </c>
      <c r="O572" t="str">
        <f t="shared" si="158"/>
        <v>アンコモン</v>
      </c>
      <c r="R572" t="s">
        <v>3267</v>
      </c>
      <c r="S572" t="s">
        <v>4854</v>
      </c>
      <c r="T572" t="str">
        <f t="shared" si="159"/>
        <v>検閲</v>
      </c>
      <c r="W572" t="s">
        <v>4855</v>
      </c>
      <c r="X572" t="s">
        <v>3267</v>
      </c>
      <c r="Y572" s="9"/>
      <c r="Z572" s="3">
        <v>1143</v>
      </c>
      <c r="AA572" s="2" t="s">
        <v>4450</v>
      </c>
      <c r="AB572" s="1" t="s">
        <v>1631</v>
      </c>
      <c r="AC572" s="1" t="s">
        <v>1473</v>
      </c>
      <c r="AD572" s="1">
        <v>7</v>
      </c>
      <c r="AE572" s="1" t="s">
        <v>215</v>
      </c>
      <c r="AF572" s="1" t="s">
        <v>214</v>
      </c>
      <c r="AG572" s="1" t="s">
        <v>1475</v>
      </c>
      <c r="AH572" s="1"/>
      <c r="AI572" s="1"/>
      <c r="AJ572" s="1"/>
      <c r="AK572" s="1" t="s">
        <v>2239</v>
      </c>
      <c r="AL572" s="1" t="s">
        <v>4463</v>
      </c>
      <c r="AM572" s="1"/>
      <c r="AN572" s="1"/>
      <c r="AO572" s="1"/>
      <c r="AP572" s="1"/>
      <c r="AQ572" s="1" t="s">
        <v>4532</v>
      </c>
    </row>
    <row r="573" spans="1:43" x14ac:dyDescent="0.15">
      <c r="A573" t="str">
        <f t="shared" si="151"/>
        <v>|AKH|青|クリーチャー|1/1|神話レア|《[[多面相の侍臣]]》|</v>
      </c>
      <c r="B573" t="s">
        <v>3211</v>
      </c>
      <c r="C573" t="str">
        <f t="shared" si="152"/>
        <v>AKH</v>
      </c>
      <c r="D573">
        <f>IF(AA573="","",VLOOKUP(C573,tnpl!$Z$1:$AA$11,2,TRUE))</f>
        <v>10</v>
      </c>
      <c r="E573" t="s">
        <v>3211</v>
      </c>
      <c r="F573" t="str">
        <f t="shared" si="153"/>
        <v>青</v>
      </c>
      <c r="G573">
        <f>IF(AB573="","",VLOOKUP(F573,tnpl!$X$1:$Y$16,2,TRUE))</f>
        <v>2</v>
      </c>
      <c r="H573" t="s">
        <v>3211</v>
      </c>
      <c r="I573" t="str">
        <f t="shared" si="154"/>
        <v>クリーチャー</v>
      </c>
      <c r="J573" t="s">
        <v>3211</v>
      </c>
      <c r="K573">
        <f t="shared" si="155"/>
        <v>1</v>
      </c>
      <c r="L573">
        <f t="shared" si="156"/>
        <v>1</v>
      </c>
      <c r="M573" t="str">
        <f t="shared" si="157"/>
        <v>1/1</v>
      </c>
      <c r="N573" t="s">
        <v>3267</v>
      </c>
      <c r="O573" t="str">
        <f t="shared" si="158"/>
        <v>神話レア</v>
      </c>
      <c r="R573" t="s">
        <v>3267</v>
      </c>
      <c r="S573" t="s">
        <v>4854</v>
      </c>
      <c r="T573" t="str">
        <f t="shared" si="159"/>
        <v>多面相の侍臣</v>
      </c>
      <c r="W573" t="s">
        <v>4855</v>
      </c>
      <c r="X573" t="s">
        <v>3267</v>
      </c>
      <c r="Y573" s="9"/>
      <c r="Z573" s="3">
        <v>1150</v>
      </c>
      <c r="AA573" s="2" t="s">
        <v>4450</v>
      </c>
      <c r="AB573" s="1" t="s">
        <v>1631</v>
      </c>
      <c r="AC573" s="1" t="s">
        <v>1453</v>
      </c>
      <c r="AD573" s="1">
        <v>7</v>
      </c>
      <c r="AE573" s="1" t="s">
        <v>201</v>
      </c>
      <c r="AF573" s="1" t="s">
        <v>200</v>
      </c>
      <c r="AG573" s="1" t="s">
        <v>349</v>
      </c>
      <c r="AH573" s="1" t="s">
        <v>4547</v>
      </c>
      <c r="AI573" s="1" t="s">
        <v>1492</v>
      </c>
      <c r="AJ573" s="1"/>
      <c r="AK573" s="1" t="s">
        <v>4548</v>
      </c>
      <c r="AL573" s="1" t="s">
        <v>4461</v>
      </c>
      <c r="AM573" s="1"/>
      <c r="AN573" s="1"/>
      <c r="AO573" s="1">
        <v>1</v>
      </c>
      <c r="AP573" s="1">
        <v>1</v>
      </c>
      <c r="AQ573" s="1" t="s">
        <v>4549</v>
      </c>
    </row>
    <row r="574" spans="1:43" x14ac:dyDescent="0.15">
      <c r="A574" t="str">
        <f t="shared" si="151"/>
        <v>|AKH|黒|呪文||コモン|《[[最後の報賞]]》|</v>
      </c>
      <c r="B574" t="s">
        <v>3211</v>
      </c>
      <c r="C574" t="str">
        <f t="shared" si="152"/>
        <v>AKH</v>
      </c>
      <c r="D574">
        <f>IF(AA574="","",VLOOKUP(C574,tnpl!$Z$1:$AA$11,2,TRUE))</f>
        <v>10</v>
      </c>
      <c r="E574" t="s">
        <v>3211</v>
      </c>
      <c r="F574" t="str">
        <f t="shared" si="153"/>
        <v>黒</v>
      </c>
      <c r="G574">
        <f>IF(AB574="","",VLOOKUP(F574,tnpl!$X$1:$Y$16,2,TRUE))</f>
        <v>3</v>
      </c>
      <c r="H574" t="s">
        <v>3211</v>
      </c>
      <c r="I574" t="str">
        <f t="shared" si="154"/>
        <v>呪文</v>
      </c>
      <c r="J574" t="s">
        <v>3211</v>
      </c>
      <c r="K574">
        <f t="shared" si="155"/>
        <v>0</v>
      </c>
      <c r="L574">
        <f t="shared" si="156"/>
        <v>0</v>
      </c>
      <c r="M574" t="str">
        <f t="shared" si="157"/>
        <v/>
      </c>
      <c r="N574" t="s">
        <v>3267</v>
      </c>
      <c r="O574" t="str">
        <f t="shared" si="158"/>
        <v>コモン</v>
      </c>
      <c r="R574" t="s">
        <v>3267</v>
      </c>
      <c r="S574" t="s">
        <v>4854</v>
      </c>
      <c r="T574" t="str">
        <f t="shared" si="159"/>
        <v>最後の報賞</v>
      </c>
      <c r="W574" t="s">
        <v>4855</v>
      </c>
      <c r="X574" t="s">
        <v>3267</v>
      </c>
      <c r="Y574" s="9"/>
      <c r="Z574" s="3">
        <v>1157</v>
      </c>
      <c r="AA574" s="2" t="s">
        <v>4450</v>
      </c>
      <c r="AB574" s="1" t="s">
        <v>1606</v>
      </c>
      <c r="AC574" s="1" t="s">
        <v>1771</v>
      </c>
      <c r="AD574" s="1">
        <v>7</v>
      </c>
      <c r="AE574" s="1" t="s">
        <v>187</v>
      </c>
      <c r="AF574" s="1" t="s">
        <v>186</v>
      </c>
      <c r="AG574" s="1" t="s">
        <v>1475</v>
      </c>
      <c r="AH574" s="1"/>
      <c r="AI574" s="1"/>
      <c r="AJ574" s="1"/>
      <c r="AK574" s="1" t="s">
        <v>2114</v>
      </c>
      <c r="AL574" s="1"/>
      <c r="AM574" s="1"/>
      <c r="AN574" s="1"/>
      <c r="AO574" s="1"/>
      <c r="AP574" s="1"/>
      <c r="AQ574" s="1" t="s">
        <v>2114</v>
      </c>
    </row>
    <row r="575" spans="1:43" x14ac:dyDescent="0.15">
      <c r="A575" t="str">
        <f t="shared" si="151"/>
        <v>|AKH|黒|呪文||コモン|《[[荷降ろし]]》|</v>
      </c>
      <c r="B575" t="s">
        <v>3211</v>
      </c>
      <c r="C575" t="str">
        <f t="shared" si="152"/>
        <v>AKH</v>
      </c>
      <c r="D575">
        <f>IF(AA575="","",VLOOKUP(C575,tnpl!$Z$1:$AA$11,2,TRUE))</f>
        <v>10</v>
      </c>
      <c r="E575" t="s">
        <v>3211</v>
      </c>
      <c r="F575" t="str">
        <f t="shared" si="153"/>
        <v>黒</v>
      </c>
      <c r="G575">
        <f>IF(AB575="","",VLOOKUP(F575,tnpl!$X$1:$Y$16,2,TRUE))</f>
        <v>3</v>
      </c>
      <c r="H575" t="s">
        <v>3211</v>
      </c>
      <c r="I575" t="str">
        <f t="shared" si="154"/>
        <v>呪文</v>
      </c>
      <c r="J575" t="s">
        <v>3211</v>
      </c>
      <c r="K575">
        <f t="shared" si="155"/>
        <v>0</v>
      </c>
      <c r="L575">
        <f t="shared" si="156"/>
        <v>0</v>
      </c>
      <c r="M575" t="str">
        <f t="shared" si="157"/>
        <v/>
      </c>
      <c r="N575" t="s">
        <v>3267</v>
      </c>
      <c r="O575" t="str">
        <f t="shared" si="158"/>
        <v>コモン</v>
      </c>
      <c r="R575" t="s">
        <v>3267</v>
      </c>
      <c r="S575" t="s">
        <v>4854</v>
      </c>
      <c r="T575" t="str">
        <f t="shared" si="159"/>
        <v>荷降ろし</v>
      </c>
      <c r="W575" t="s">
        <v>4855</v>
      </c>
      <c r="X575" t="s">
        <v>3267</v>
      </c>
      <c r="Y575" s="9"/>
      <c r="Z575" s="3">
        <v>1160</v>
      </c>
      <c r="AA575" s="2" t="s">
        <v>4450</v>
      </c>
      <c r="AB575" s="1" t="s">
        <v>1606</v>
      </c>
      <c r="AC575" s="1" t="s">
        <v>1771</v>
      </c>
      <c r="AD575" s="1">
        <v>7</v>
      </c>
      <c r="AE575" s="1" t="s">
        <v>181</v>
      </c>
      <c r="AF575" s="1" t="s">
        <v>180</v>
      </c>
      <c r="AG575" s="1" t="s">
        <v>1475</v>
      </c>
      <c r="AH575" s="1"/>
      <c r="AI575" s="1"/>
      <c r="AJ575" s="1"/>
      <c r="AK575" s="1" t="s">
        <v>4563</v>
      </c>
      <c r="AL575" s="1" t="s">
        <v>4484</v>
      </c>
      <c r="AM575" s="1"/>
      <c r="AN575" s="1"/>
      <c r="AO575" s="1"/>
      <c r="AP575" s="1"/>
      <c r="AQ575" s="1" t="s">
        <v>4564</v>
      </c>
    </row>
    <row r="576" spans="1:43" x14ac:dyDescent="0.15">
      <c r="A576" t="str">
        <f t="shared" si="151"/>
        <v>|AKH|黒|呪文||アンコモン|《[[砂の撹拌]]》|</v>
      </c>
      <c r="B576" t="s">
        <v>3211</v>
      </c>
      <c r="C576" t="str">
        <f t="shared" si="152"/>
        <v>AKH</v>
      </c>
      <c r="D576">
        <f>IF(AA576="","",VLOOKUP(C576,tnpl!$Z$1:$AA$11,2,TRUE))</f>
        <v>10</v>
      </c>
      <c r="E576" t="s">
        <v>3211</v>
      </c>
      <c r="F576" t="str">
        <f t="shared" si="153"/>
        <v>黒</v>
      </c>
      <c r="G576">
        <f>IF(AB576="","",VLOOKUP(F576,tnpl!$X$1:$Y$16,2,TRUE))</f>
        <v>3</v>
      </c>
      <c r="H576" t="s">
        <v>3211</v>
      </c>
      <c r="I576" t="str">
        <f t="shared" si="154"/>
        <v>呪文</v>
      </c>
      <c r="J576" t="s">
        <v>3211</v>
      </c>
      <c r="K576">
        <f t="shared" si="155"/>
        <v>0</v>
      </c>
      <c r="L576">
        <f t="shared" si="156"/>
        <v>0</v>
      </c>
      <c r="M576" t="str">
        <f t="shared" si="157"/>
        <v/>
      </c>
      <c r="N576" t="s">
        <v>3267</v>
      </c>
      <c r="O576" t="str">
        <f t="shared" si="158"/>
        <v>アンコモン</v>
      </c>
      <c r="R576" t="s">
        <v>3267</v>
      </c>
      <c r="S576" t="s">
        <v>4854</v>
      </c>
      <c r="T576" t="str">
        <f t="shared" si="159"/>
        <v>砂の撹拌</v>
      </c>
      <c r="W576" t="s">
        <v>4855</v>
      </c>
      <c r="X576" t="s">
        <v>3267</v>
      </c>
      <c r="Y576" s="9"/>
      <c r="Z576" s="3">
        <v>1167</v>
      </c>
      <c r="AA576" s="2" t="s">
        <v>4450</v>
      </c>
      <c r="AB576" s="1" t="s">
        <v>1606</v>
      </c>
      <c r="AC576" s="1" t="s">
        <v>1473</v>
      </c>
      <c r="AD576" s="1">
        <v>7</v>
      </c>
      <c r="AE576" s="1" t="s">
        <v>167</v>
      </c>
      <c r="AF576" s="1" t="s">
        <v>166</v>
      </c>
      <c r="AG576" s="1" t="s">
        <v>1475</v>
      </c>
      <c r="AH576" s="1"/>
      <c r="AI576" s="1"/>
      <c r="AJ576" s="1"/>
      <c r="AK576" s="1" t="s">
        <v>4577</v>
      </c>
      <c r="AL576" s="1" t="s">
        <v>4484</v>
      </c>
      <c r="AM576" s="1" t="s">
        <v>4578</v>
      </c>
      <c r="AN576" s="1"/>
      <c r="AO576" s="1"/>
      <c r="AP576" s="1"/>
      <c r="AQ576" s="1" t="s">
        <v>4579</v>
      </c>
    </row>
    <row r="577" spans="1:43" x14ac:dyDescent="0.15">
      <c r="A577" t="str">
        <f t="shared" si="151"/>
        <v>|AKH|赤|クリーチャー|4/4|アンコモン|《[[戦場のゴミあさり]]》|</v>
      </c>
      <c r="B577" t="s">
        <v>3211</v>
      </c>
      <c r="C577" t="str">
        <f t="shared" si="152"/>
        <v>AKH</v>
      </c>
      <c r="D577">
        <f>IF(AA577="","",VLOOKUP(C577,tnpl!$Z$1:$AA$11,2,TRUE))</f>
        <v>10</v>
      </c>
      <c r="E577" t="s">
        <v>3211</v>
      </c>
      <c r="F577" t="str">
        <f t="shared" si="153"/>
        <v>赤</v>
      </c>
      <c r="G577">
        <f>IF(AB577="","",VLOOKUP(F577,tnpl!$X$1:$Y$16,2,TRUE))</f>
        <v>4</v>
      </c>
      <c r="H577" t="s">
        <v>3211</v>
      </c>
      <c r="I577" t="str">
        <f t="shared" si="154"/>
        <v>クリーチャー</v>
      </c>
      <c r="J577" t="s">
        <v>3211</v>
      </c>
      <c r="K577">
        <f t="shared" si="155"/>
        <v>4</v>
      </c>
      <c r="L577">
        <f t="shared" si="156"/>
        <v>4</v>
      </c>
      <c r="M577" t="str">
        <f t="shared" si="157"/>
        <v>4/4</v>
      </c>
      <c r="N577" t="s">
        <v>3267</v>
      </c>
      <c r="O577" t="str">
        <f t="shared" si="158"/>
        <v>アンコモン</v>
      </c>
      <c r="R577" t="s">
        <v>3267</v>
      </c>
      <c r="S577" t="s">
        <v>4854</v>
      </c>
      <c r="T577" t="str">
        <f t="shared" si="159"/>
        <v>戦場のゴミあさり</v>
      </c>
      <c r="W577" t="s">
        <v>4855</v>
      </c>
      <c r="X577" t="s">
        <v>3267</v>
      </c>
      <c r="Y577" s="9"/>
      <c r="Z577" s="3">
        <v>1189</v>
      </c>
      <c r="AA577" s="2" t="s">
        <v>4450</v>
      </c>
      <c r="AB577" s="1" t="s">
        <v>1575</v>
      </c>
      <c r="AC577" s="1" t="s">
        <v>1473</v>
      </c>
      <c r="AD577" s="1">
        <v>7</v>
      </c>
      <c r="AE577" s="1" t="s">
        <v>125</v>
      </c>
      <c r="AF577" s="1" t="s">
        <v>124</v>
      </c>
      <c r="AG577" s="1" t="s">
        <v>349</v>
      </c>
      <c r="AH577" s="1" t="s">
        <v>4555</v>
      </c>
      <c r="AI577" s="1" t="s">
        <v>2976</v>
      </c>
      <c r="AJ577" s="1"/>
      <c r="AK577" s="1" t="s">
        <v>4619</v>
      </c>
      <c r="AL577" s="1"/>
      <c r="AM577" s="1"/>
      <c r="AN577" s="1"/>
      <c r="AO577" s="1">
        <v>4</v>
      </c>
      <c r="AP577" s="1">
        <v>4</v>
      </c>
      <c r="AQ577" s="1" t="s">
        <v>4619</v>
      </c>
    </row>
    <row r="578" spans="1:43" x14ac:dyDescent="0.15">
      <c r="A578" t="str">
        <f t="shared" si="151"/>
        <v>|AKH|無色|サポート||コモン|《[[呪われた者の揺り籠]]》|</v>
      </c>
      <c r="B578" t="s">
        <v>3211</v>
      </c>
      <c r="C578" t="str">
        <f t="shared" si="152"/>
        <v>AKH</v>
      </c>
      <c r="D578">
        <f>IF(AA578="","",VLOOKUP(C578,tnpl!$Z$1:$AA$11,2,TRUE))</f>
        <v>10</v>
      </c>
      <c r="E578" t="s">
        <v>3211</v>
      </c>
      <c r="F578" t="str">
        <f t="shared" si="153"/>
        <v>無色</v>
      </c>
      <c r="G578">
        <f>IF(AB578="","",VLOOKUP(F578,tnpl!$X$1:$Y$16,2,TRUE))</f>
        <v>16</v>
      </c>
      <c r="H578" t="s">
        <v>3211</v>
      </c>
      <c r="I578" t="str">
        <f t="shared" si="154"/>
        <v>サポート</v>
      </c>
      <c r="J578" t="s">
        <v>3211</v>
      </c>
      <c r="K578">
        <f t="shared" si="155"/>
        <v>0</v>
      </c>
      <c r="L578">
        <f t="shared" si="156"/>
        <v>0</v>
      </c>
      <c r="M578" t="str">
        <f t="shared" si="157"/>
        <v/>
      </c>
      <c r="N578" t="s">
        <v>3267</v>
      </c>
      <c r="O578" t="str">
        <f t="shared" si="158"/>
        <v>コモン</v>
      </c>
      <c r="R578" t="s">
        <v>3267</v>
      </c>
      <c r="S578" t="s">
        <v>4854</v>
      </c>
      <c r="T578" t="str">
        <f t="shared" si="159"/>
        <v>呪われた者の揺り籠</v>
      </c>
      <c r="W578" t="s">
        <v>4855</v>
      </c>
      <c r="X578" t="s">
        <v>3267</v>
      </c>
      <c r="Y578" s="9"/>
      <c r="Z578" s="3">
        <v>1238</v>
      </c>
      <c r="AA578" s="2" t="s">
        <v>4450</v>
      </c>
      <c r="AB578" s="1" t="s">
        <v>301</v>
      </c>
      <c r="AC578" s="1" t="s">
        <v>1771</v>
      </c>
      <c r="AD578" s="1">
        <v>7</v>
      </c>
      <c r="AE578" s="1" t="s">
        <v>29</v>
      </c>
      <c r="AF578" s="1" t="s">
        <v>28</v>
      </c>
      <c r="AG578" s="1" t="s">
        <v>297</v>
      </c>
      <c r="AH578" s="1"/>
      <c r="AI578" s="1"/>
      <c r="AJ578" s="1"/>
      <c r="AK578" s="1" t="s">
        <v>4707</v>
      </c>
      <c r="AL578" s="1" t="s">
        <v>3973</v>
      </c>
      <c r="AM578" s="1"/>
      <c r="AN578" s="1">
        <v>3</v>
      </c>
      <c r="AO578" s="1"/>
      <c r="AP578" s="1"/>
      <c r="AQ578" s="1" t="s">
        <v>4708</v>
      </c>
    </row>
    <row r="579" spans="1:43" x14ac:dyDescent="0.15">
      <c r="A579" t="str">
        <f t="shared" si="151"/>
        <v>|AKH|無色|サポート||神話レア|《[[神託者の大聖堂]]》|</v>
      </c>
      <c r="B579" t="s">
        <v>3211</v>
      </c>
      <c r="C579" t="str">
        <f t="shared" si="152"/>
        <v>AKH</v>
      </c>
      <c r="D579">
        <f>IF(AA579="","",VLOOKUP(C579,tnpl!$Z$1:$AA$11,2,TRUE))</f>
        <v>10</v>
      </c>
      <c r="E579" t="s">
        <v>3211</v>
      </c>
      <c r="F579" t="str">
        <f t="shared" si="153"/>
        <v>無色</v>
      </c>
      <c r="G579">
        <f>IF(AB579="","",VLOOKUP(F579,tnpl!$X$1:$Y$16,2,TRUE))</f>
        <v>16</v>
      </c>
      <c r="H579" t="s">
        <v>3211</v>
      </c>
      <c r="I579" t="str">
        <f t="shared" si="154"/>
        <v>サポート</v>
      </c>
      <c r="J579" t="s">
        <v>3211</v>
      </c>
      <c r="K579">
        <f t="shared" si="155"/>
        <v>0</v>
      </c>
      <c r="L579">
        <f t="shared" si="156"/>
        <v>0</v>
      </c>
      <c r="M579" t="str">
        <f t="shared" si="157"/>
        <v/>
      </c>
      <c r="N579" t="s">
        <v>3267</v>
      </c>
      <c r="O579" t="str">
        <f t="shared" si="158"/>
        <v>神話レア</v>
      </c>
      <c r="R579" t="s">
        <v>3267</v>
      </c>
      <c r="S579" t="s">
        <v>4854</v>
      </c>
      <c r="T579" t="str">
        <f t="shared" si="159"/>
        <v>神託者の大聖堂</v>
      </c>
      <c r="W579" t="s">
        <v>4855</v>
      </c>
      <c r="X579" t="s">
        <v>3267</v>
      </c>
      <c r="Y579" s="9"/>
      <c r="Z579" s="3">
        <v>1252</v>
      </c>
      <c r="AA579" s="2" t="s">
        <v>4450</v>
      </c>
      <c r="AB579" s="1" t="s">
        <v>301</v>
      </c>
      <c r="AC579" s="1" t="s">
        <v>1453</v>
      </c>
      <c r="AD579" s="1">
        <v>7</v>
      </c>
      <c r="AE579" s="1" t="s">
        <v>1</v>
      </c>
      <c r="AF579" s="1" t="s">
        <v>0</v>
      </c>
      <c r="AG579" s="1" t="s">
        <v>297</v>
      </c>
      <c r="AH579" s="1"/>
      <c r="AI579" s="1"/>
      <c r="AJ579" s="1"/>
      <c r="AK579" s="1" t="s">
        <v>4742</v>
      </c>
      <c r="AL579" s="1"/>
      <c r="AM579" s="1"/>
      <c r="AN579" s="1">
        <v>3</v>
      </c>
      <c r="AO579" s="1"/>
      <c r="AP579" s="1"/>
      <c r="AQ579" s="1" t="s">
        <v>4742</v>
      </c>
    </row>
    <row r="580" spans="1:43" x14ac:dyDescent="0.15">
      <c r="A580" t="str">
        <f t="shared" si="151"/>
        <v>|AKHM|白|呪文||Masterpiece|《[[神の怒り]]》|</v>
      </c>
      <c r="B580" t="s">
        <v>3211</v>
      </c>
      <c r="C580" t="str">
        <f t="shared" si="152"/>
        <v>AKHM</v>
      </c>
      <c r="D580">
        <f>IF(AA580="","",VLOOKUP(C580,tnpl!$Z$1:$AA$11,2,TRUE))</f>
        <v>11</v>
      </c>
      <c r="E580" t="s">
        <v>3211</v>
      </c>
      <c r="F580" t="str">
        <f t="shared" si="153"/>
        <v>白</v>
      </c>
      <c r="G580">
        <f>IF(AB580="","",VLOOKUP(F580,tnpl!$X$1:$Y$16,2,TRUE))</f>
        <v>1</v>
      </c>
      <c r="H580" t="s">
        <v>3211</v>
      </c>
      <c r="I580" t="str">
        <f t="shared" si="154"/>
        <v>呪文</v>
      </c>
      <c r="J580" t="s">
        <v>3211</v>
      </c>
      <c r="K580">
        <f t="shared" si="155"/>
        <v>0</v>
      </c>
      <c r="L580">
        <f t="shared" si="156"/>
        <v>0</v>
      </c>
      <c r="M580" t="str">
        <f t="shared" si="157"/>
        <v/>
      </c>
      <c r="N580" t="s">
        <v>3267</v>
      </c>
      <c r="O580" t="str">
        <f t="shared" si="158"/>
        <v>Masterpiece</v>
      </c>
      <c r="R580" t="s">
        <v>3267</v>
      </c>
      <c r="S580" t="s">
        <v>4854</v>
      </c>
      <c r="T580" t="str">
        <f t="shared" si="159"/>
        <v>神の怒り</v>
      </c>
      <c r="W580" t="s">
        <v>4855</v>
      </c>
      <c r="X580" t="s">
        <v>3267</v>
      </c>
      <c r="Y580" s="9"/>
      <c r="Z580" s="3">
        <v>1255</v>
      </c>
      <c r="AA580" s="2" t="s">
        <v>4746</v>
      </c>
      <c r="AB580" s="1" t="s">
        <v>1653</v>
      </c>
      <c r="AC580" s="1" t="s">
        <v>3203</v>
      </c>
      <c r="AD580" s="1">
        <v>7</v>
      </c>
      <c r="AE580" s="1" t="s">
        <v>3197</v>
      </c>
      <c r="AF580" s="1" t="s">
        <v>3198</v>
      </c>
      <c r="AG580" s="1" t="s">
        <v>1475</v>
      </c>
      <c r="AH580" s="1"/>
      <c r="AI580" s="1"/>
      <c r="AJ580" s="1"/>
      <c r="AK580" s="1" t="s">
        <v>4749</v>
      </c>
      <c r="AL580" s="1"/>
      <c r="AM580" s="1"/>
      <c r="AN580" s="1"/>
      <c r="AO580" s="1"/>
      <c r="AP580" s="1"/>
      <c r="AQ580" s="1" t="s">
        <v>4749</v>
      </c>
    </row>
    <row r="581" spans="1:43" x14ac:dyDescent="0.15">
      <c r="A581" t="str">
        <f t="shared" si="151"/>
        <v>|AKH|白|クリーチャー|4/4|レア|《[[双陽の熾天使]]》|</v>
      </c>
      <c r="B581" t="s">
        <v>3211</v>
      </c>
      <c r="C581" t="str">
        <f t="shared" si="152"/>
        <v>AKH</v>
      </c>
      <c r="D581">
        <f>IF(AA581="","",VLOOKUP(C581,tnpl!$Z$1:$AA$11,2,TRUE))</f>
        <v>10</v>
      </c>
      <c r="E581" t="s">
        <v>3211</v>
      </c>
      <c r="F581" t="str">
        <f t="shared" si="153"/>
        <v>白</v>
      </c>
      <c r="G581">
        <f>IF(AB581="","",VLOOKUP(F581,tnpl!$X$1:$Y$16,2,TRUE))</f>
        <v>1</v>
      </c>
      <c r="H581" t="s">
        <v>3211</v>
      </c>
      <c r="I581" t="str">
        <f t="shared" si="154"/>
        <v>クリーチャー</v>
      </c>
      <c r="J581" t="s">
        <v>3211</v>
      </c>
      <c r="K581">
        <f t="shared" si="155"/>
        <v>4</v>
      </c>
      <c r="L581">
        <f t="shared" si="156"/>
        <v>4</v>
      </c>
      <c r="M581" t="str">
        <f t="shared" si="157"/>
        <v>4/4</v>
      </c>
      <c r="N581" t="s">
        <v>3267</v>
      </c>
      <c r="O581" t="str">
        <f t="shared" si="158"/>
        <v>レア</v>
      </c>
      <c r="R581" t="s">
        <v>3267</v>
      </c>
      <c r="S581" t="s">
        <v>4854</v>
      </c>
      <c r="T581" t="str">
        <f t="shared" si="159"/>
        <v>双陽の熾天使</v>
      </c>
      <c r="W581" t="s">
        <v>4855</v>
      </c>
      <c r="X581" t="s">
        <v>3267</v>
      </c>
      <c r="Y581" s="9"/>
      <c r="Z581" s="3">
        <v>1267</v>
      </c>
      <c r="AA581" s="2" t="s">
        <v>4450</v>
      </c>
      <c r="AB581" s="1" t="s">
        <v>1653</v>
      </c>
      <c r="AC581" s="1" t="s">
        <v>1463</v>
      </c>
      <c r="AD581" s="1">
        <v>7</v>
      </c>
      <c r="AE581" s="1" t="s">
        <v>4769</v>
      </c>
      <c r="AF581" s="1" t="s">
        <v>4770</v>
      </c>
      <c r="AG581" s="1" t="s">
        <v>349</v>
      </c>
      <c r="AH581" s="1" t="s">
        <v>358</v>
      </c>
      <c r="AI581" s="1"/>
      <c r="AJ581" s="1"/>
      <c r="AK581" s="1" t="s">
        <v>4543</v>
      </c>
      <c r="AL581" s="1" t="s">
        <v>4771</v>
      </c>
      <c r="AM581" s="1" t="s">
        <v>4772</v>
      </c>
      <c r="AN581" s="1"/>
      <c r="AO581" s="1">
        <v>4</v>
      </c>
      <c r="AP581" s="1">
        <v>4</v>
      </c>
      <c r="AQ581" s="1" t="s">
        <v>4773</v>
      </c>
    </row>
    <row r="582" spans="1:43" x14ac:dyDescent="0.15">
      <c r="A582" t="str">
        <f t="shared" si="151"/>
        <v>|AKH|緑|呪文||レア|《[[収穫期]]》|</v>
      </c>
      <c r="B582" t="s">
        <v>3211</v>
      </c>
      <c r="C582" t="str">
        <f t="shared" si="152"/>
        <v>AKH</v>
      </c>
      <c r="D582">
        <f>IF(AA582="","",VLOOKUP(C582,tnpl!$Z$1:$AA$11,2,TRUE))</f>
        <v>10</v>
      </c>
      <c r="E582" t="s">
        <v>3211</v>
      </c>
      <c r="F582" t="str">
        <f t="shared" si="153"/>
        <v>緑</v>
      </c>
      <c r="G582">
        <f>IF(AB582="","",VLOOKUP(F582,tnpl!$X$1:$Y$16,2,TRUE))</f>
        <v>5</v>
      </c>
      <c r="H582" t="s">
        <v>3211</v>
      </c>
      <c r="I582" t="str">
        <f t="shared" si="154"/>
        <v>呪文</v>
      </c>
      <c r="J582" t="s">
        <v>3211</v>
      </c>
      <c r="K582">
        <f t="shared" si="155"/>
        <v>0</v>
      </c>
      <c r="L582">
        <f t="shared" si="156"/>
        <v>0</v>
      </c>
      <c r="M582" t="str">
        <f t="shared" si="157"/>
        <v/>
      </c>
      <c r="N582" t="s">
        <v>3267</v>
      </c>
      <c r="O582" t="str">
        <f t="shared" si="158"/>
        <v>レア</v>
      </c>
      <c r="R582" t="s">
        <v>3267</v>
      </c>
      <c r="S582" t="s">
        <v>4854</v>
      </c>
      <c r="T582" t="str">
        <f t="shared" si="159"/>
        <v>収穫期</v>
      </c>
      <c r="W582" t="s">
        <v>4855</v>
      </c>
      <c r="X582" t="s">
        <v>3267</v>
      </c>
      <c r="Y582" s="9"/>
      <c r="Z582" s="3">
        <v>1287</v>
      </c>
      <c r="AA582" s="2" t="s">
        <v>4450</v>
      </c>
      <c r="AB582" s="1" t="s">
        <v>1540</v>
      </c>
      <c r="AC582" s="1" t="s">
        <v>1463</v>
      </c>
      <c r="AD582" s="1">
        <v>7</v>
      </c>
      <c r="AE582" s="1" t="s">
        <v>4835</v>
      </c>
      <c r="AF582" s="1" t="s">
        <v>4836</v>
      </c>
      <c r="AG582" s="1" t="s">
        <v>1475</v>
      </c>
      <c r="AH582" s="1"/>
      <c r="AI582" s="1"/>
      <c r="AJ582" s="1"/>
      <c r="AK582" s="1" t="s">
        <v>4837</v>
      </c>
      <c r="AL582" s="1"/>
      <c r="AM582" s="1"/>
      <c r="AN582" s="1"/>
      <c r="AO582" s="1"/>
      <c r="AP582" s="1"/>
      <c r="AQ582" s="1" t="s">
        <v>4837</v>
      </c>
    </row>
    <row r="585" spans="1:43" x14ac:dyDescent="0.15">
      <c r="A585" t="str">
        <f>B585&amp;C585&amp;E585&amp;F585&amp;H585&amp;I585&amp;J585&amp;M585&amp;N585&amp;O585&amp;P585&amp;Q585&amp;R585&amp;S585&amp;T585&amp;V585&amp;W585&amp;X585&amp;Y585</f>
        <v>*8マナカード一覧</v>
      </c>
      <c r="B585" t="s">
        <v>3229</v>
      </c>
      <c r="C585">
        <f>AD590</f>
        <v>8</v>
      </c>
      <c r="E585" t="s">
        <v>5183</v>
      </c>
      <c r="F585" t="s">
        <v>3228</v>
      </c>
    </row>
    <row r="586" spans="1:43" x14ac:dyDescent="0.15">
      <c r="A586" t="str">
        <f>B586&amp;C586&amp;E586&amp;F586&amp;H586&amp;I586&amp;J586&amp;M586&amp;N586&amp;O586&amp;P586&amp;Q586&amp;R586&amp;S586&amp;T586&amp;V586&amp;W586&amp;X586&amp;Y586</f>
        <v/>
      </c>
    </row>
    <row r="587" spans="1:43" x14ac:dyDescent="0.15">
      <c r="A587" t="str">
        <f>B587&amp;C587&amp;E587&amp;F587&amp;H587&amp;I587&amp;J587&amp;M587&amp;N587&amp;O587&amp;P587&amp;Q587&amp;R587&amp;S587&amp;T587&amp;V587&amp;W587&amp;X587&amp;Y587</f>
        <v>**マジック:オリジン</v>
      </c>
      <c r="B587" t="s">
        <v>4856</v>
      </c>
      <c r="C587" t="s">
        <v>4860</v>
      </c>
    </row>
    <row r="588" spans="1:43" x14ac:dyDescent="0.15">
      <c r="A588" t="str">
        <f>B588&amp;C588&amp;E588&amp;F588&amp;H588&amp;I588&amp;J588&amp;M588&amp;N588&amp;O588&amp;P588&amp;Q588&amp;R588&amp;S588&amp;T588&amp;U588&amp;V588&amp;W588&amp;X588&amp;Y588</f>
        <v>|LEFT:50|LEFT:50|LEFT:120|LEFT:50|LEFT:120|LEFT:450|c</v>
      </c>
      <c r="B588" t="s">
        <v>3211</v>
      </c>
      <c r="C588" t="s">
        <v>3204</v>
      </c>
      <c r="E588" t="s">
        <v>3211</v>
      </c>
      <c r="F588" t="s">
        <v>3204</v>
      </c>
      <c r="H588" t="s">
        <v>3211</v>
      </c>
      <c r="I588" t="s">
        <v>5157</v>
      </c>
      <c r="J588" t="s">
        <v>3211</v>
      </c>
      <c r="M588" t="s">
        <v>3204</v>
      </c>
      <c r="N588" t="s">
        <v>3267</v>
      </c>
      <c r="O588" t="s">
        <v>5157</v>
      </c>
      <c r="R588" t="s">
        <v>3267</v>
      </c>
      <c r="T588" t="s">
        <v>5189</v>
      </c>
      <c r="X588" t="s">
        <v>3267</v>
      </c>
      <c r="Y588" t="s">
        <v>3206</v>
      </c>
    </row>
    <row r="589" spans="1:43" x14ac:dyDescent="0.15">
      <c r="A589" t="str">
        <f>B589&amp;C589&amp;E589&amp;F589&amp;H589&amp;I589&amp;J589&amp;M589&amp;N589&amp;O589&amp;P589&amp;Q589&amp;R589&amp;S589&amp;T589&amp;U589&amp;V589&amp;W589&amp;X589&amp;Y589</f>
        <v>|セット|色|カード種|P/T|レアリティ|カード名|</v>
      </c>
      <c r="B589" t="s">
        <v>3211</v>
      </c>
      <c r="C589" t="s">
        <v>3212</v>
      </c>
      <c r="E589" t="s">
        <v>3211</v>
      </c>
      <c r="F589" t="s">
        <v>3181</v>
      </c>
      <c r="H589" t="s">
        <v>3211</v>
      </c>
      <c r="I589" t="s">
        <v>4902</v>
      </c>
      <c r="J589" t="s">
        <v>3211</v>
      </c>
      <c r="K589" t="s">
        <v>3168</v>
      </c>
      <c r="L589" t="s">
        <v>3167</v>
      </c>
      <c r="M589" t="str">
        <f>K589&amp;"/"&amp;L589</f>
        <v>P/T</v>
      </c>
      <c r="N589" t="s">
        <v>3267</v>
      </c>
      <c r="O589" t="s">
        <v>5187</v>
      </c>
      <c r="R589" t="s">
        <v>3267</v>
      </c>
      <c r="T589" t="s">
        <v>3208</v>
      </c>
      <c r="X589" t="s">
        <v>3267</v>
      </c>
    </row>
    <row r="590" spans="1:43" x14ac:dyDescent="0.15">
      <c r="A590" t="str">
        <f>B590&amp;C590&amp;E590&amp;F590&amp;H590&amp;I590&amp;J590&amp;M590&amp;N590&amp;O590&amp;P590&amp;Q590&amp;R590&amp;S590&amp;T590&amp;U590&amp;V590&amp;W590&amp;X590&amp;Y590</f>
        <v>|ORI|白|サポート||コモン|《[[秘儀術師の掌握]]》|</v>
      </c>
      <c r="B590" t="s">
        <v>3211</v>
      </c>
      <c r="C590" t="str">
        <f t="shared" ref="C590" si="161">AA590</f>
        <v>ORI</v>
      </c>
      <c r="D590">
        <f>IF(AA590="","",VLOOKUP(C590,tnpl!$Z$1:$AA$11,2,TRUE))</f>
        <v>1</v>
      </c>
      <c r="E590" t="s">
        <v>3211</v>
      </c>
      <c r="F590" t="str">
        <f t="shared" ref="F590" si="162">AB590</f>
        <v>白</v>
      </c>
      <c r="G590">
        <f>IF(AB590="","",VLOOKUP(F590,tnpl!$X$1:$Y$16,2,TRUE))</f>
        <v>1</v>
      </c>
      <c r="H590" t="s">
        <v>3211</v>
      </c>
      <c r="I590" t="str">
        <f>AG590</f>
        <v>サポート</v>
      </c>
      <c r="J590" t="s">
        <v>3211</v>
      </c>
      <c r="K590">
        <f t="shared" ref="K590" si="163">AO590</f>
        <v>0</v>
      </c>
      <c r="L590">
        <f t="shared" ref="L590" si="164">AP590</f>
        <v>0</v>
      </c>
      <c r="M590" t="str">
        <f>IF(AG590="クリーチャー",K590&amp;"/"&amp;L590,"")</f>
        <v/>
      </c>
      <c r="N590" t="s">
        <v>3267</v>
      </c>
      <c r="O590" t="str">
        <f t="shared" ref="O590" si="165">AC590</f>
        <v>コモン</v>
      </c>
      <c r="R590" t="s">
        <v>3267</v>
      </c>
      <c r="S590" t="s">
        <v>4854</v>
      </c>
      <c r="T590" t="str">
        <f t="shared" ref="T590" si="166">AE590</f>
        <v>秘儀術師の掌握</v>
      </c>
      <c r="W590" t="s">
        <v>4855</v>
      </c>
      <c r="X590" t="s">
        <v>3267</v>
      </c>
      <c r="Y590" s="9"/>
      <c r="Z590" s="3">
        <v>13</v>
      </c>
      <c r="AA590" s="2" t="s">
        <v>3271</v>
      </c>
      <c r="AB590" s="1" t="s">
        <v>1653</v>
      </c>
      <c r="AC590" s="1" t="s">
        <v>1771</v>
      </c>
      <c r="AD590" s="1">
        <v>8</v>
      </c>
      <c r="AE590" s="1" t="s">
        <v>3132</v>
      </c>
      <c r="AF590" s="1" t="s">
        <v>3131</v>
      </c>
      <c r="AG590" s="1" t="s">
        <v>297</v>
      </c>
      <c r="AH590" s="1"/>
      <c r="AI590" s="1"/>
      <c r="AJ590" s="1"/>
      <c r="AK590" s="1" t="s">
        <v>3130</v>
      </c>
      <c r="AL590" s="1"/>
      <c r="AM590" s="1"/>
      <c r="AN590" s="1">
        <v>2</v>
      </c>
      <c r="AO590" s="1"/>
      <c r="AP590" s="1"/>
      <c r="AQ590" s="1" t="s">
        <v>3130</v>
      </c>
    </row>
    <row r="591" spans="1:43" x14ac:dyDescent="0.15">
      <c r="A591" t="str">
        <f t="shared" ref="A591:A662" si="167">B591&amp;C591&amp;E591&amp;F591&amp;H591&amp;I591&amp;J591&amp;M591&amp;N591&amp;O591&amp;P591&amp;Q591&amp;R591&amp;S591&amp;T591&amp;U591&amp;V591&amp;W591&amp;X591&amp;Y591</f>
        <v>|ORI|白|呪文||レア|《[[神聖なる月光]]》|</v>
      </c>
      <c r="B591" t="s">
        <v>3211</v>
      </c>
      <c r="C591" t="str">
        <f t="shared" ref="C591:C662" si="168">AA591</f>
        <v>ORI</v>
      </c>
      <c r="D591">
        <f>IF(AA591="","",VLOOKUP(C591,tnpl!$Z$1:$AA$11,2,TRUE))</f>
        <v>1</v>
      </c>
      <c r="E591" t="s">
        <v>3211</v>
      </c>
      <c r="F591" t="str">
        <f t="shared" ref="F591:F662" si="169">AB591</f>
        <v>白</v>
      </c>
      <c r="G591">
        <f>IF(AB591="","",VLOOKUP(F591,tnpl!$X$1:$Y$16,2,TRUE))</f>
        <v>1</v>
      </c>
      <c r="H591" t="s">
        <v>3211</v>
      </c>
      <c r="I591" t="str">
        <f t="shared" ref="I591:I662" si="170">AG591</f>
        <v>呪文</v>
      </c>
      <c r="J591" t="s">
        <v>3211</v>
      </c>
      <c r="K591">
        <f t="shared" ref="K591:K662" si="171">AO591</f>
        <v>0</v>
      </c>
      <c r="L591">
        <f t="shared" ref="L591:L662" si="172">AP591</f>
        <v>0</v>
      </c>
      <c r="M591" t="str">
        <f t="shared" ref="M591:M662" si="173">IF(AG591="クリーチャー",K591&amp;"/"&amp;L591,"")</f>
        <v/>
      </c>
      <c r="N591" t="s">
        <v>3267</v>
      </c>
      <c r="O591" t="str">
        <f t="shared" ref="O591:O662" si="174">AC591</f>
        <v>レア</v>
      </c>
      <c r="R591" t="s">
        <v>3267</v>
      </c>
      <c r="S591" t="s">
        <v>4854</v>
      </c>
      <c r="T591" t="str">
        <f t="shared" ref="T591:T662" si="175">AE591</f>
        <v>神聖なる月光</v>
      </c>
      <c r="W591" t="s">
        <v>4855</v>
      </c>
      <c r="X591" t="s">
        <v>3267</v>
      </c>
      <c r="Y591" s="9"/>
      <c r="Z591" s="3">
        <v>35</v>
      </c>
      <c r="AA591" s="2" t="s">
        <v>3271</v>
      </c>
      <c r="AB591" s="1" t="s">
        <v>1653</v>
      </c>
      <c r="AC591" s="1" t="s">
        <v>1463</v>
      </c>
      <c r="AD591" s="1">
        <v>8</v>
      </c>
      <c r="AE591" s="1" t="s">
        <v>3061</v>
      </c>
      <c r="AF591" s="1" t="s">
        <v>3060</v>
      </c>
      <c r="AG591" s="1" t="s">
        <v>1475</v>
      </c>
      <c r="AH591" s="1"/>
      <c r="AI591" s="1"/>
      <c r="AJ591" s="1"/>
      <c r="AK591" s="1" t="s">
        <v>3059</v>
      </c>
      <c r="AL591" s="1"/>
      <c r="AM591" s="1"/>
      <c r="AN591" s="1"/>
      <c r="AO591" s="1"/>
      <c r="AP591" s="1"/>
      <c r="AQ591" s="1" t="s">
        <v>3059</v>
      </c>
    </row>
    <row r="592" spans="1:43" x14ac:dyDescent="0.15">
      <c r="A592" t="str">
        <f t="shared" si="167"/>
        <v>|ORI|青|クリーチャー|1/3|コモン|《[[臨海の護衛]]》|</v>
      </c>
      <c r="B592" t="s">
        <v>3211</v>
      </c>
      <c r="C592" t="str">
        <f t="shared" si="168"/>
        <v>ORI</v>
      </c>
      <c r="D592">
        <f>IF(AA592="","",VLOOKUP(C592,tnpl!$Z$1:$AA$11,2,TRUE))</f>
        <v>1</v>
      </c>
      <c r="E592" t="s">
        <v>3211</v>
      </c>
      <c r="F592" t="str">
        <f t="shared" si="169"/>
        <v>青</v>
      </c>
      <c r="G592">
        <f>IF(AB592="","",VLOOKUP(F592,tnpl!$X$1:$Y$16,2,TRUE))</f>
        <v>2</v>
      </c>
      <c r="H592" t="s">
        <v>3211</v>
      </c>
      <c r="I592" t="str">
        <f t="shared" si="170"/>
        <v>クリーチャー</v>
      </c>
      <c r="J592" t="s">
        <v>3211</v>
      </c>
      <c r="K592">
        <f t="shared" si="171"/>
        <v>1</v>
      </c>
      <c r="L592">
        <f t="shared" si="172"/>
        <v>3</v>
      </c>
      <c r="M592" t="str">
        <f t="shared" si="173"/>
        <v>1/3</v>
      </c>
      <c r="N592" t="s">
        <v>3267</v>
      </c>
      <c r="O592" t="str">
        <f t="shared" si="174"/>
        <v>コモン</v>
      </c>
      <c r="R592" t="s">
        <v>3267</v>
      </c>
      <c r="S592" t="s">
        <v>4854</v>
      </c>
      <c r="T592" t="str">
        <f t="shared" si="175"/>
        <v>臨海の護衛</v>
      </c>
      <c r="W592" t="s">
        <v>4855</v>
      </c>
      <c r="X592" t="s">
        <v>3267</v>
      </c>
      <c r="Y592" s="9"/>
      <c r="Z592" s="3">
        <v>44</v>
      </c>
      <c r="AA592" s="2" t="s">
        <v>3271</v>
      </c>
      <c r="AB592" s="1" t="s">
        <v>1631</v>
      </c>
      <c r="AC592" s="1" t="s">
        <v>1771</v>
      </c>
      <c r="AD592" s="1">
        <v>8</v>
      </c>
      <c r="AE592" s="1" t="s">
        <v>3031</v>
      </c>
      <c r="AF592" s="1" t="s">
        <v>3030</v>
      </c>
      <c r="AG592" s="1" t="s">
        <v>349</v>
      </c>
      <c r="AH592" s="1" t="s">
        <v>1486</v>
      </c>
      <c r="AI592" s="1" t="s">
        <v>1826</v>
      </c>
      <c r="AJ592" s="1"/>
      <c r="AK592" s="1" t="s">
        <v>2627</v>
      </c>
      <c r="AL592" s="1"/>
      <c r="AM592" s="1"/>
      <c r="AN592" s="1"/>
      <c r="AO592" s="1">
        <v>1</v>
      </c>
      <c r="AP592" s="1">
        <v>3</v>
      </c>
      <c r="AQ592" s="1" t="s">
        <v>2627</v>
      </c>
    </row>
    <row r="593" spans="1:43" x14ac:dyDescent="0.15">
      <c r="A593" t="str">
        <f t="shared" si="167"/>
        <v>|ORI|青|クリーチャー|1/4|コモン|《[[ニヴィックスの障壁]]》|</v>
      </c>
      <c r="B593" t="s">
        <v>3211</v>
      </c>
      <c r="C593" t="str">
        <f t="shared" si="168"/>
        <v>ORI</v>
      </c>
      <c r="D593">
        <f>IF(AA593="","",VLOOKUP(C593,tnpl!$Z$1:$AA$11,2,TRUE))</f>
        <v>1</v>
      </c>
      <c r="E593" t="s">
        <v>3211</v>
      </c>
      <c r="F593" t="str">
        <f t="shared" si="169"/>
        <v>青</v>
      </c>
      <c r="G593">
        <f>IF(AB593="","",VLOOKUP(F593,tnpl!$X$1:$Y$16,2,TRUE))</f>
        <v>2</v>
      </c>
      <c r="H593" t="s">
        <v>3211</v>
      </c>
      <c r="I593" t="str">
        <f t="shared" si="170"/>
        <v>クリーチャー</v>
      </c>
      <c r="J593" t="s">
        <v>3211</v>
      </c>
      <c r="K593">
        <f t="shared" si="171"/>
        <v>1</v>
      </c>
      <c r="L593">
        <f t="shared" si="172"/>
        <v>4</v>
      </c>
      <c r="M593" t="str">
        <f t="shared" si="173"/>
        <v>1/4</v>
      </c>
      <c r="N593" t="s">
        <v>3267</v>
      </c>
      <c r="O593" t="str">
        <f t="shared" si="174"/>
        <v>コモン</v>
      </c>
      <c r="R593" t="s">
        <v>3267</v>
      </c>
      <c r="S593" t="s">
        <v>4854</v>
      </c>
      <c r="T593" t="str">
        <f t="shared" si="175"/>
        <v>ニヴィックスの障壁</v>
      </c>
      <c r="W593" t="s">
        <v>4855</v>
      </c>
      <c r="X593" t="s">
        <v>3267</v>
      </c>
      <c r="Y593" s="9"/>
      <c r="Z593" s="3">
        <v>45</v>
      </c>
      <c r="AA593" s="2" t="s">
        <v>3271</v>
      </c>
      <c r="AB593" s="1" t="s">
        <v>1631</v>
      </c>
      <c r="AC593" s="1" t="s">
        <v>1771</v>
      </c>
      <c r="AD593" s="1">
        <v>8</v>
      </c>
      <c r="AE593" s="1" t="s">
        <v>3029</v>
      </c>
      <c r="AF593" s="1" t="s">
        <v>3028</v>
      </c>
      <c r="AG593" s="1" t="s">
        <v>349</v>
      </c>
      <c r="AH593" s="1" t="s">
        <v>3027</v>
      </c>
      <c r="AI593" s="1" t="s">
        <v>3026</v>
      </c>
      <c r="AJ593" s="1"/>
      <c r="AK593" s="1" t="s">
        <v>2627</v>
      </c>
      <c r="AL593" s="1" t="s">
        <v>3296</v>
      </c>
      <c r="AM593" s="1"/>
      <c r="AN593" s="1"/>
      <c r="AO593" s="1">
        <v>1</v>
      </c>
      <c r="AP593" s="1">
        <v>4</v>
      </c>
      <c r="AQ593" s="1" t="s">
        <v>3297</v>
      </c>
    </row>
    <row r="594" spans="1:43" x14ac:dyDescent="0.15">
      <c r="A594" t="str">
        <f t="shared" si="167"/>
        <v>|ORI|青|クリーチャー|3/5|アンコモン|《[[印章持ちのヒトデ]]》|</v>
      </c>
      <c r="B594" t="s">
        <v>3211</v>
      </c>
      <c r="C594" t="str">
        <f t="shared" si="168"/>
        <v>ORI</v>
      </c>
      <c r="D594">
        <f>IF(AA594="","",VLOOKUP(C594,tnpl!$Z$1:$AA$11,2,TRUE))</f>
        <v>1</v>
      </c>
      <c r="E594" t="s">
        <v>3211</v>
      </c>
      <c r="F594" t="str">
        <f t="shared" si="169"/>
        <v>青</v>
      </c>
      <c r="G594">
        <f>IF(AB594="","",VLOOKUP(F594,tnpl!$X$1:$Y$16,2,TRUE))</f>
        <v>2</v>
      </c>
      <c r="H594" t="s">
        <v>3211</v>
      </c>
      <c r="I594" t="str">
        <f t="shared" si="170"/>
        <v>クリーチャー</v>
      </c>
      <c r="J594" t="s">
        <v>3211</v>
      </c>
      <c r="K594">
        <f t="shared" si="171"/>
        <v>3</v>
      </c>
      <c r="L594">
        <f t="shared" si="172"/>
        <v>5</v>
      </c>
      <c r="M594" t="str">
        <f t="shared" si="173"/>
        <v>3/5</v>
      </c>
      <c r="N594" t="s">
        <v>3267</v>
      </c>
      <c r="O594" t="str">
        <f t="shared" si="174"/>
        <v>アンコモン</v>
      </c>
      <c r="R594" t="s">
        <v>3267</v>
      </c>
      <c r="S594" t="s">
        <v>4854</v>
      </c>
      <c r="T594" t="str">
        <f t="shared" si="175"/>
        <v>印章持ちのヒトデ</v>
      </c>
      <c r="W594" t="s">
        <v>4855</v>
      </c>
      <c r="X594" t="s">
        <v>3267</v>
      </c>
      <c r="Y594" s="9"/>
      <c r="Z594" s="3">
        <v>60</v>
      </c>
      <c r="AA594" s="2" t="s">
        <v>3271</v>
      </c>
      <c r="AB594" s="1" t="s">
        <v>1631</v>
      </c>
      <c r="AC594" s="1" t="s">
        <v>1473</v>
      </c>
      <c r="AD594" s="1">
        <v>8</v>
      </c>
      <c r="AE594" s="1" t="s">
        <v>2983</v>
      </c>
      <c r="AF594" s="1" t="s">
        <v>2982</v>
      </c>
      <c r="AG594" s="1" t="s">
        <v>349</v>
      </c>
      <c r="AH594" s="1" t="s">
        <v>2981</v>
      </c>
      <c r="AI594" s="1"/>
      <c r="AJ594" s="1"/>
      <c r="AK594" s="1" t="s">
        <v>1484</v>
      </c>
      <c r="AL594" s="1"/>
      <c r="AM594" s="1"/>
      <c r="AN594" s="1"/>
      <c r="AO594" s="1">
        <v>3</v>
      </c>
      <c r="AP594" s="1">
        <v>5</v>
      </c>
      <c r="AQ594" s="1" t="s">
        <v>1484</v>
      </c>
    </row>
    <row r="595" spans="1:43" x14ac:dyDescent="0.15">
      <c r="A595" t="str">
        <f t="shared" si="167"/>
        <v>|ORI|黒|クリーチャー|3/1|コモン|《[[死橋のシャーマン]]》|</v>
      </c>
      <c r="B595" t="s">
        <v>3211</v>
      </c>
      <c r="C595" t="str">
        <f t="shared" si="168"/>
        <v>ORI</v>
      </c>
      <c r="D595">
        <f>IF(AA595="","",VLOOKUP(C595,tnpl!$Z$1:$AA$11,2,TRUE))</f>
        <v>1</v>
      </c>
      <c r="E595" t="s">
        <v>3211</v>
      </c>
      <c r="F595" t="str">
        <f t="shared" si="169"/>
        <v>黒</v>
      </c>
      <c r="G595">
        <f>IF(AB595="","",VLOOKUP(F595,tnpl!$X$1:$Y$16,2,TRUE))</f>
        <v>3</v>
      </c>
      <c r="H595" t="s">
        <v>3211</v>
      </c>
      <c r="I595" t="str">
        <f t="shared" si="170"/>
        <v>クリーチャー</v>
      </c>
      <c r="J595" t="s">
        <v>3211</v>
      </c>
      <c r="K595">
        <f t="shared" si="171"/>
        <v>3</v>
      </c>
      <c r="L595">
        <f t="shared" si="172"/>
        <v>1</v>
      </c>
      <c r="M595" t="str">
        <f t="shared" si="173"/>
        <v>3/1</v>
      </c>
      <c r="N595" t="s">
        <v>3267</v>
      </c>
      <c r="O595" t="str">
        <f t="shared" si="174"/>
        <v>コモン</v>
      </c>
      <c r="R595" t="s">
        <v>3267</v>
      </c>
      <c r="S595" t="s">
        <v>4854</v>
      </c>
      <c r="T595" t="str">
        <f t="shared" si="175"/>
        <v>死橋のシャーマン</v>
      </c>
      <c r="W595" t="s">
        <v>4855</v>
      </c>
      <c r="X595" t="s">
        <v>3267</v>
      </c>
      <c r="Y595" s="9"/>
      <c r="Z595" s="3">
        <v>83</v>
      </c>
      <c r="AA595" s="2" t="s">
        <v>3271</v>
      </c>
      <c r="AB595" s="1" t="s">
        <v>1606</v>
      </c>
      <c r="AC595" s="1" t="s">
        <v>1771</v>
      </c>
      <c r="AD595" s="1">
        <v>8</v>
      </c>
      <c r="AE595" s="1" t="s">
        <v>2914</v>
      </c>
      <c r="AF595" s="1" t="s">
        <v>2913</v>
      </c>
      <c r="AG595" s="1" t="s">
        <v>349</v>
      </c>
      <c r="AH595" s="1" t="s">
        <v>1501</v>
      </c>
      <c r="AI595" s="1" t="s">
        <v>1894</v>
      </c>
      <c r="AJ595" s="1"/>
      <c r="AK595" s="1" t="s">
        <v>1765</v>
      </c>
      <c r="AL595" s="1"/>
      <c r="AM595" s="1"/>
      <c r="AN595" s="1"/>
      <c r="AO595" s="1">
        <v>3</v>
      </c>
      <c r="AP595" s="1">
        <v>1</v>
      </c>
      <c r="AQ595" s="1" t="s">
        <v>1765</v>
      </c>
    </row>
    <row r="596" spans="1:43" x14ac:dyDescent="0.15">
      <c r="A596" t="str">
        <f t="shared" si="167"/>
        <v>|ORI|黒|呪文||アンコモン|《[[残酷な蘇生]]》|</v>
      </c>
      <c r="B596" t="s">
        <v>3211</v>
      </c>
      <c r="C596" t="str">
        <f t="shared" si="168"/>
        <v>ORI</v>
      </c>
      <c r="D596">
        <f>IF(AA596="","",VLOOKUP(C596,tnpl!$Z$1:$AA$11,2,TRUE))</f>
        <v>1</v>
      </c>
      <c r="E596" t="s">
        <v>3211</v>
      </c>
      <c r="F596" t="str">
        <f t="shared" si="169"/>
        <v>黒</v>
      </c>
      <c r="G596">
        <f>IF(AB596="","",VLOOKUP(F596,tnpl!$X$1:$Y$16,2,TRUE))</f>
        <v>3</v>
      </c>
      <c r="H596" t="s">
        <v>3211</v>
      </c>
      <c r="I596" t="str">
        <f t="shared" si="170"/>
        <v>呪文</v>
      </c>
      <c r="J596" t="s">
        <v>3211</v>
      </c>
      <c r="K596">
        <f t="shared" si="171"/>
        <v>0</v>
      </c>
      <c r="L596">
        <f t="shared" si="172"/>
        <v>0</v>
      </c>
      <c r="M596" t="str">
        <f t="shared" si="173"/>
        <v/>
      </c>
      <c r="N596" t="s">
        <v>3267</v>
      </c>
      <c r="O596" t="str">
        <f t="shared" si="174"/>
        <v>アンコモン</v>
      </c>
      <c r="R596" t="s">
        <v>3267</v>
      </c>
      <c r="S596" t="s">
        <v>4854</v>
      </c>
      <c r="T596" t="str">
        <f t="shared" si="175"/>
        <v>残酷な蘇生</v>
      </c>
      <c r="W596" t="s">
        <v>4855</v>
      </c>
      <c r="X596" t="s">
        <v>3267</v>
      </c>
      <c r="Y596" s="9"/>
      <c r="Z596" s="3">
        <v>104</v>
      </c>
      <c r="AA596" s="2" t="s">
        <v>3271</v>
      </c>
      <c r="AB596" s="1" t="s">
        <v>1606</v>
      </c>
      <c r="AC596" s="1" t="s">
        <v>1473</v>
      </c>
      <c r="AD596" s="1">
        <v>8</v>
      </c>
      <c r="AE596" s="1" t="s">
        <v>2857</v>
      </c>
      <c r="AF596" s="1" t="s">
        <v>2856</v>
      </c>
      <c r="AG596" s="1" t="s">
        <v>1475</v>
      </c>
      <c r="AH596" s="1"/>
      <c r="AI596" s="1"/>
      <c r="AJ596" s="1"/>
      <c r="AK596" s="1" t="s">
        <v>3328</v>
      </c>
      <c r="AL596" s="1" t="s">
        <v>3329</v>
      </c>
      <c r="AM596" s="1"/>
      <c r="AN596" s="1"/>
      <c r="AO596" s="1"/>
      <c r="AP596" s="1"/>
      <c r="AQ596" s="1" t="s">
        <v>2855</v>
      </c>
    </row>
    <row r="597" spans="1:43" x14ac:dyDescent="0.15">
      <c r="A597" t="str">
        <f t="shared" si="167"/>
        <v>|ORI|黒|呪文||アンコモン|《[[死の国の重み]]》|</v>
      </c>
      <c r="B597" t="s">
        <v>3211</v>
      </c>
      <c r="C597" t="str">
        <f t="shared" si="168"/>
        <v>ORI</v>
      </c>
      <c r="D597">
        <f>IF(AA597="","",VLOOKUP(C597,tnpl!$Z$1:$AA$11,2,TRUE))</f>
        <v>1</v>
      </c>
      <c r="E597" t="s">
        <v>3211</v>
      </c>
      <c r="F597" t="str">
        <f t="shared" si="169"/>
        <v>黒</v>
      </c>
      <c r="G597">
        <f>IF(AB597="","",VLOOKUP(F597,tnpl!$X$1:$Y$16,2,TRUE))</f>
        <v>3</v>
      </c>
      <c r="H597" t="s">
        <v>3211</v>
      </c>
      <c r="I597" t="str">
        <f t="shared" si="170"/>
        <v>呪文</v>
      </c>
      <c r="J597" t="s">
        <v>3211</v>
      </c>
      <c r="K597">
        <f t="shared" si="171"/>
        <v>0</v>
      </c>
      <c r="L597">
        <f t="shared" si="172"/>
        <v>0</v>
      </c>
      <c r="M597" t="str">
        <f t="shared" si="173"/>
        <v/>
      </c>
      <c r="N597" t="s">
        <v>3267</v>
      </c>
      <c r="O597" t="str">
        <f t="shared" si="174"/>
        <v>アンコモン</v>
      </c>
      <c r="R597" t="s">
        <v>3267</v>
      </c>
      <c r="S597" t="s">
        <v>4854</v>
      </c>
      <c r="T597" t="str">
        <f t="shared" si="175"/>
        <v>死の国の重み</v>
      </c>
      <c r="W597" t="s">
        <v>4855</v>
      </c>
      <c r="X597" t="s">
        <v>3267</v>
      </c>
      <c r="Y597" s="9"/>
      <c r="Z597" s="3">
        <v>108</v>
      </c>
      <c r="AA597" s="2" t="s">
        <v>3271</v>
      </c>
      <c r="AB597" s="1" t="s">
        <v>1606</v>
      </c>
      <c r="AC597" s="1" t="s">
        <v>1473</v>
      </c>
      <c r="AD597" s="1">
        <v>8</v>
      </c>
      <c r="AE597" s="1" t="s">
        <v>2845</v>
      </c>
      <c r="AF597" s="1" t="s">
        <v>2844</v>
      </c>
      <c r="AG597" s="1" t="s">
        <v>1475</v>
      </c>
      <c r="AH597" s="1"/>
      <c r="AI597" s="1"/>
      <c r="AJ597" s="1"/>
      <c r="AK597" s="1" t="s">
        <v>2843</v>
      </c>
      <c r="AL597" s="1"/>
      <c r="AM597" s="1"/>
      <c r="AN597" s="1"/>
      <c r="AO597" s="1"/>
      <c r="AP597" s="1"/>
      <c r="AQ597" s="1" t="s">
        <v>2843</v>
      </c>
    </row>
    <row r="598" spans="1:43" x14ac:dyDescent="0.15">
      <c r="A598" t="str">
        <f t="shared" si="167"/>
        <v>|ORI|黒|呪文||レア|《[[不浄な飢え]]》|</v>
      </c>
      <c r="B598" t="s">
        <v>3211</v>
      </c>
      <c r="C598" t="str">
        <f t="shared" si="168"/>
        <v>ORI</v>
      </c>
      <c r="D598">
        <f>IF(AA598="","",VLOOKUP(C598,tnpl!$Z$1:$AA$11,2,TRUE))</f>
        <v>1</v>
      </c>
      <c r="E598" t="s">
        <v>3211</v>
      </c>
      <c r="F598" t="str">
        <f t="shared" si="169"/>
        <v>黒</v>
      </c>
      <c r="G598">
        <f>IF(AB598="","",VLOOKUP(F598,tnpl!$X$1:$Y$16,2,TRUE))</f>
        <v>3</v>
      </c>
      <c r="H598" t="s">
        <v>3211</v>
      </c>
      <c r="I598" t="str">
        <f t="shared" si="170"/>
        <v>呪文</v>
      </c>
      <c r="J598" t="s">
        <v>3211</v>
      </c>
      <c r="K598">
        <f t="shared" si="171"/>
        <v>0</v>
      </c>
      <c r="L598">
        <f t="shared" si="172"/>
        <v>0</v>
      </c>
      <c r="M598" t="str">
        <f t="shared" si="173"/>
        <v/>
      </c>
      <c r="N598" t="s">
        <v>3267</v>
      </c>
      <c r="O598" t="str">
        <f t="shared" si="174"/>
        <v>レア</v>
      </c>
      <c r="R598" t="s">
        <v>3267</v>
      </c>
      <c r="S598" t="s">
        <v>4854</v>
      </c>
      <c r="T598" t="str">
        <f t="shared" si="175"/>
        <v>不浄な飢え</v>
      </c>
      <c r="W598" t="s">
        <v>4855</v>
      </c>
      <c r="X598" t="s">
        <v>3267</v>
      </c>
      <c r="Y598" s="9"/>
      <c r="Z598" s="3">
        <v>117</v>
      </c>
      <c r="AA598" s="2" t="s">
        <v>3271</v>
      </c>
      <c r="AB598" s="1" t="s">
        <v>1606</v>
      </c>
      <c r="AC598" s="1" t="s">
        <v>1463</v>
      </c>
      <c r="AD598" s="1">
        <v>8</v>
      </c>
      <c r="AE598" s="1" t="s">
        <v>2818</v>
      </c>
      <c r="AF598" s="1" t="s">
        <v>2817</v>
      </c>
      <c r="AG598" s="1" t="s">
        <v>1475</v>
      </c>
      <c r="AH598" s="1"/>
      <c r="AI598" s="1"/>
      <c r="AJ598" s="1"/>
      <c r="AK598" s="1" t="s">
        <v>2114</v>
      </c>
      <c r="AL598" s="1" t="s">
        <v>3341</v>
      </c>
      <c r="AM598" s="1"/>
      <c r="AN598" s="1"/>
      <c r="AO598" s="1"/>
      <c r="AP598" s="1"/>
      <c r="AQ598" s="1" t="s">
        <v>2816</v>
      </c>
    </row>
    <row r="599" spans="1:43" x14ac:dyDescent="0.15">
      <c r="A599" t="str">
        <f t="shared" si="167"/>
        <v>|ORI|赤|クリーチャー|3/1|コモン|《[[暴れ玉石]]》|</v>
      </c>
      <c r="B599" t="s">
        <v>3211</v>
      </c>
      <c r="C599" t="str">
        <f t="shared" si="168"/>
        <v>ORI</v>
      </c>
      <c r="D599">
        <f>IF(AA599="","",VLOOKUP(C599,tnpl!$Z$1:$AA$11,2,TRUE))</f>
        <v>1</v>
      </c>
      <c r="E599" t="s">
        <v>3211</v>
      </c>
      <c r="F599" t="str">
        <f t="shared" si="169"/>
        <v>赤</v>
      </c>
      <c r="G599">
        <f>IF(AB599="","",VLOOKUP(F599,tnpl!$X$1:$Y$16,2,TRUE))</f>
        <v>4</v>
      </c>
      <c r="H599" t="s">
        <v>3211</v>
      </c>
      <c r="I599" t="str">
        <f t="shared" si="170"/>
        <v>クリーチャー</v>
      </c>
      <c r="J599" t="s">
        <v>3211</v>
      </c>
      <c r="K599">
        <f t="shared" si="171"/>
        <v>3</v>
      </c>
      <c r="L599">
        <f t="shared" si="172"/>
        <v>1</v>
      </c>
      <c r="M599" t="str">
        <f t="shared" si="173"/>
        <v>3/1</v>
      </c>
      <c r="N599" t="s">
        <v>3267</v>
      </c>
      <c r="O599" t="str">
        <f t="shared" si="174"/>
        <v>コモン</v>
      </c>
      <c r="R599" t="s">
        <v>3267</v>
      </c>
      <c r="S599" t="s">
        <v>4854</v>
      </c>
      <c r="T599" t="str">
        <f t="shared" si="175"/>
        <v>暴れ玉石</v>
      </c>
      <c r="W599" t="s">
        <v>4855</v>
      </c>
      <c r="X599" t="s">
        <v>3267</v>
      </c>
      <c r="Y599" s="9"/>
      <c r="Z599" s="3">
        <v>126</v>
      </c>
      <c r="AA599" s="2" t="s">
        <v>3271</v>
      </c>
      <c r="AB599" s="1" t="s">
        <v>1575</v>
      </c>
      <c r="AC599" s="1" t="s">
        <v>1771</v>
      </c>
      <c r="AD599" s="1">
        <v>8</v>
      </c>
      <c r="AE599" s="1" t="s">
        <v>2793</v>
      </c>
      <c r="AF599" s="1" t="s">
        <v>2792</v>
      </c>
      <c r="AG599" s="1" t="s">
        <v>349</v>
      </c>
      <c r="AH599" s="1" t="s">
        <v>1559</v>
      </c>
      <c r="AI599" s="1"/>
      <c r="AJ599" s="1"/>
      <c r="AK599" s="1" t="s">
        <v>2627</v>
      </c>
      <c r="AL599" s="1"/>
      <c r="AM599" s="1"/>
      <c r="AN599" s="1"/>
      <c r="AO599" s="1">
        <v>3</v>
      </c>
      <c r="AP599" s="1">
        <v>1</v>
      </c>
      <c r="AQ599" s="1" t="s">
        <v>2627</v>
      </c>
    </row>
    <row r="600" spans="1:43" x14ac:dyDescent="0.15">
      <c r="A600" t="str">
        <f t="shared" si="167"/>
        <v>|ORI|赤|クリーチャー|2/2|コモン|《[[炎魔の精霊]]》|</v>
      </c>
      <c r="B600" t="s">
        <v>3211</v>
      </c>
      <c r="C600" t="str">
        <f t="shared" si="168"/>
        <v>ORI</v>
      </c>
      <c r="D600">
        <f>IF(AA600="","",VLOOKUP(C600,tnpl!$Z$1:$AA$11,2,TRUE))</f>
        <v>1</v>
      </c>
      <c r="E600" t="s">
        <v>3211</v>
      </c>
      <c r="F600" t="str">
        <f t="shared" si="169"/>
        <v>赤</v>
      </c>
      <c r="G600">
        <f>IF(AB600="","",VLOOKUP(F600,tnpl!$X$1:$Y$16,2,TRUE))</f>
        <v>4</v>
      </c>
      <c r="H600" t="s">
        <v>3211</v>
      </c>
      <c r="I600" t="str">
        <f t="shared" si="170"/>
        <v>クリーチャー</v>
      </c>
      <c r="J600" t="s">
        <v>3211</v>
      </c>
      <c r="K600">
        <f t="shared" si="171"/>
        <v>2</v>
      </c>
      <c r="L600">
        <f t="shared" si="172"/>
        <v>2</v>
      </c>
      <c r="M600" t="str">
        <f t="shared" si="173"/>
        <v>2/2</v>
      </c>
      <c r="N600" t="s">
        <v>3267</v>
      </c>
      <c r="O600" t="str">
        <f t="shared" si="174"/>
        <v>コモン</v>
      </c>
      <c r="R600" t="s">
        <v>3267</v>
      </c>
      <c r="S600" t="s">
        <v>4854</v>
      </c>
      <c r="T600" t="str">
        <f t="shared" si="175"/>
        <v>炎魔の精霊</v>
      </c>
      <c r="W600" t="s">
        <v>4855</v>
      </c>
      <c r="X600" t="s">
        <v>3267</v>
      </c>
      <c r="Y600" s="9"/>
      <c r="Z600" s="3">
        <v>127</v>
      </c>
      <c r="AA600" s="2" t="s">
        <v>3271</v>
      </c>
      <c r="AB600" s="1" t="s">
        <v>1575</v>
      </c>
      <c r="AC600" s="1" t="s">
        <v>1771</v>
      </c>
      <c r="AD600" s="1">
        <v>8</v>
      </c>
      <c r="AE600" s="1" t="s">
        <v>2791</v>
      </c>
      <c r="AF600" s="1" t="s">
        <v>2790</v>
      </c>
      <c r="AG600" s="1" t="s">
        <v>349</v>
      </c>
      <c r="AH600" s="1" t="s">
        <v>1559</v>
      </c>
      <c r="AI600" s="1"/>
      <c r="AJ600" s="1"/>
      <c r="AK600" s="1" t="s">
        <v>2789</v>
      </c>
      <c r="AL600" s="1"/>
      <c r="AM600" s="1"/>
      <c r="AN600" s="1"/>
      <c r="AO600" s="1">
        <v>2</v>
      </c>
      <c r="AP600" s="1">
        <v>2</v>
      </c>
      <c r="AQ600" s="1" t="s">
        <v>2789</v>
      </c>
    </row>
    <row r="601" spans="1:43" x14ac:dyDescent="0.15">
      <c r="A601" t="str">
        <f t="shared" si="167"/>
        <v>|ORI|赤|クリーチャー|4/3|アンコモン|《[[心酔させる勝者]]》|</v>
      </c>
      <c r="B601" t="s">
        <v>3211</v>
      </c>
      <c r="C601" t="str">
        <f t="shared" si="168"/>
        <v>ORI</v>
      </c>
      <c r="D601">
        <f>IF(AA601="","",VLOOKUP(C601,tnpl!$Z$1:$AA$11,2,TRUE))</f>
        <v>1</v>
      </c>
      <c r="E601" t="s">
        <v>3211</v>
      </c>
      <c r="F601" t="str">
        <f t="shared" si="169"/>
        <v>赤</v>
      </c>
      <c r="G601">
        <f>IF(AB601="","",VLOOKUP(F601,tnpl!$X$1:$Y$16,2,TRUE))</f>
        <v>4</v>
      </c>
      <c r="H601" t="s">
        <v>3211</v>
      </c>
      <c r="I601" t="str">
        <f t="shared" si="170"/>
        <v>クリーチャー</v>
      </c>
      <c r="J601" t="s">
        <v>3211</v>
      </c>
      <c r="K601">
        <f t="shared" si="171"/>
        <v>4</v>
      </c>
      <c r="L601">
        <f t="shared" si="172"/>
        <v>3</v>
      </c>
      <c r="M601" t="str">
        <f t="shared" si="173"/>
        <v>4/3</v>
      </c>
      <c r="N601" t="s">
        <v>3267</v>
      </c>
      <c r="O601" t="str">
        <f t="shared" si="174"/>
        <v>アンコモン</v>
      </c>
      <c r="R601" t="s">
        <v>3267</v>
      </c>
      <c r="S601" t="s">
        <v>4854</v>
      </c>
      <c r="T601" t="str">
        <f t="shared" si="175"/>
        <v>心酔させる勝者</v>
      </c>
      <c r="W601" t="s">
        <v>4855</v>
      </c>
      <c r="X601" t="s">
        <v>3267</v>
      </c>
      <c r="Y601" s="9"/>
      <c r="Z601" s="3">
        <v>138</v>
      </c>
      <c r="AA601" s="2" t="s">
        <v>3271</v>
      </c>
      <c r="AB601" s="1" t="s">
        <v>1575</v>
      </c>
      <c r="AC601" s="1" t="s">
        <v>1473</v>
      </c>
      <c r="AD601" s="1">
        <v>8</v>
      </c>
      <c r="AE601" s="1" t="s">
        <v>2761</v>
      </c>
      <c r="AF601" s="1" t="s">
        <v>2760</v>
      </c>
      <c r="AG601" s="1" t="s">
        <v>349</v>
      </c>
      <c r="AH601" s="1" t="s">
        <v>1511</v>
      </c>
      <c r="AI601" s="1" t="s">
        <v>1515</v>
      </c>
      <c r="AJ601" s="1"/>
      <c r="AK601" s="1" t="s">
        <v>2759</v>
      </c>
      <c r="AL601" s="1"/>
      <c r="AM601" s="1"/>
      <c r="AN601" s="1"/>
      <c r="AO601" s="1">
        <v>4</v>
      </c>
      <c r="AP601" s="1">
        <v>3</v>
      </c>
      <c r="AQ601" s="1" t="s">
        <v>2759</v>
      </c>
    </row>
    <row r="602" spans="1:43" x14ac:dyDescent="0.15">
      <c r="A602" t="str">
        <f t="shared" si="167"/>
        <v>|ORI|赤|クリーチャー|5/3|アンコモン|《[[火山の彷徨]]》|</v>
      </c>
      <c r="B602" t="s">
        <v>3211</v>
      </c>
      <c r="C602" t="str">
        <f t="shared" si="168"/>
        <v>ORI</v>
      </c>
      <c r="D602">
        <f>IF(AA602="","",VLOOKUP(C602,tnpl!$Z$1:$AA$11,2,TRUE))</f>
        <v>1</v>
      </c>
      <c r="E602" t="s">
        <v>3211</v>
      </c>
      <c r="F602" t="str">
        <f t="shared" si="169"/>
        <v>赤</v>
      </c>
      <c r="G602">
        <f>IF(AB602="","",VLOOKUP(F602,tnpl!$X$1:$Y$16,2,TRUE))</f>
        <v>4</v>
      </c>
      <c r="H602" t="s">
        <v>3211</v>
      </c>
      <c r="I602" t="str">
        <f t="shared" si="170"/>
        <v>クリーチャー</v>
      </c>
      <c r="J602" t="s">
        <v>3211</v>
      </c>
      <c r="K602">
        <f t="shared" si="171"/>
        <v>5</v>
      </c>
      <c r="L602">
        <f t="shared" si="172"/>
        <v>3</v>
      </c>
      <c r="M602" t="str">
        <f t="shared" si="173"/>
        <v>5/3</v>
      </c>
      <c r="N602" t="s">
        <v>3267</v>
      </c>
      <c r="O602" t="str">
        <f t="shared" si="174"/>
        <v>アンコモン</v>
      </c>
      <c r="R602" t="s">
        <v>3267</v>
      </c>
      <c r="S602" t="s">
        <v>4854</v>
      </c>
      <c r="T602" t="str">
        <f t="shared" si="175"/>
        <v>火山の彷徨</v>
      </c>
      <c r="W602" t="s">
        <v>4855</v>
      </c>
      <c r="X602" t="s">
        <v>3267</v>
      </c>
      <c r="Y602" s="9"/>
      <c r="Z602" s="3">
        <v>145</v>
      </c>
      <c r="AA602" s="2" t="s">
        <v>3271</v>
      </c>
      <c r="AB602" s="1" t="s">
        <v>1575</v>
      </c>
      <c r="AC602" s="1" t="s">
        <v>1473</v>
      </c>
      <c r="AD602" s="1">
        <v>8</v>
      </c>
      <c r="AE602" s="1" t="s">
        <v>2740</v>
      </c>
      <c r="AF602" s="1" t="s">
        <v>2739</v>
      </c>
      <c r="AG602" s="1" t="s">
        <v>349</v>
      </c>
      <c r="AH602" s="1" t="s">
        <v>1559</v>
      </c>
      <c r="AI602" s="1"/>
      <c r="AJ602" s="1"/>
      <c r="AK602" s="1" t="s">
        <v>2738</v>
      </c>
      <c r="AL602" s="1"/>
      <c r="AM602" s="1"/>
      <c r="AN602" s="1"/>
      <c r="AO602" s="1">
        <v>5</v>
      </c>
      <c r="AP602" s="1">
        <v>3</v>
      </c>
      <c r="AQ602" s="1" t="s">
        <v>2738</v>
      </c>
    </row>
    <row r="603" spans="1:43" x14ac:dyDescent="0.15">
      <c r="A603" t="str">
        <f t="shared" si="167"/>
        <v>|ORI|緑|クリーチャー|2/2|コモン|《[[森林群れの狼]]》|</v>
      </c>
      <c r="B603" t="s">
        <v>3211</v>
      </c>
      <c r="C603" t="str">
        <f t="shared" si="168"/>
        <v>ORI</v>
      </c>
      <c r="D603">
        <f>IF(AA603="","",VLOOKUP(C603,tnpl!$Z$1:$AA$11,2,TRUE))</f>
        <v>1</v>
      </c>
      <c r="E603" t="s">
        <v>3211</v>
      </c>
      <c r="F603" t="str">
        <f t="shared" si="169"/>
        <v>緑</v>
      </c>
      <c r="G603">
        <f>IF(AB603="","",VLOOKUP(F603,tnpl!$X$1:$Y$16,2,TRUE))</f>
        <v>5</v>
      </c>
      <c r="H603" t="s">
        <v>3211</v>
      </c>
      <c r="I603" t="str">
        <f t="shared" si="170"/>
        <v>クリーチャー</v>
      </c>
      <c r="J603" t="s">
        <v>3211</v>
      </c>
      <c r="K603">
        <f t="shared" si="171"/>
        <v>2</v>
      </c>
      <c r="L603">
        <f t="shared" si="172"/>
        <v>2</v>
      </c>
      <c r="M603" t="str">
        <f t="shared" si="173"/>
        <v>2/2</v>
      </c>
      <c r="N603" t="s">
        <v>3267</v>
      </c>
      <c r="O603" t="str">
        <f t="shared" si="174"/>
        <v>コモン</v>
      </c>
      <c r="R603" t="s">
        <v>3267</v>
      </c>
      <c r="S603" t="s">
        <v>4854</v>
      </c>
      <c r="T603" t="str">
        <f t="shared" si="175"/>
        <v>森林群れの狼</v>
      </c>
      <c r="W603" t="s">
        <v>4855</v>
      </c>
      <c r="X603" t="s">
        <v>3267</v>
      </c>
      <c r="Y603" s="9"/>
      <c r="Z603" s="3">
        <v>170</v>
      </c>
      <c r="AA603" s="2" t="s">
        <v>3271</v>
      </c>
      <c r="AB603" s="1" t="s">
        <v>1540</v>
      </c>
      <c r="AC603" s="1" t="s">
        <v>1771</v>
      </c>
      <c r="AD603" s="1">
        <v>8</v>
      </c>
      <c r="AE603" s="1" t="s">
        <v>2672</v>
      </c>
      <c r="AF603" s="1" t="s">
        <v>2671</v>
      </c>
      <c r="AG603" s="1" t="s">
        <v>349</v>
      </c>
      <c r="AH603" s="1" t="s">
        <v>2637</v>
      </c>
      <c r="AI603" s="1"/>
      <c r="AJ603" s="1"/>
      <c r="AK603" s="1" t="s">
        <v>2670</v>
      </c>
      <c r="AL603" s="1"/>
      <c r="AM603" s="1"/>
      <c r="AN603" s="1"/>
      <c r="AO603" s="1">
        <v>2</v>
      </c>
      <c r="AP603" s="1">
        <v>2</v>
      </c>
      <c r="AQ603" s="1" t="s">
        <v>2670</v>
      </c>
    </row>
    <row r="604" spans="1:43" x14ac:dyDescent="0.15">
      <c r="A604" t="str">
        <f t="shared" si="167"/>
        <v>|ORI|緑|呪文||コモン|《[[野性の本能]]》|</v>
      </c>
      <c r="B604" t="s">
        <v>3211</v>
      </c>
      <c r="C604" t="str">
        <f t="shared" si="168"/>
        <v>ORI</v>
      </c>
      <c r="D604">
        <f>IF(AA604="","",VLOOKUP(C604,tnpl!$Z$1:$AA$11,2,TRUE))</f>
        <v>1</v>
      </c>
      <c r="E604" t="s">
        <v>3211</v>
      </c>
      <c r="F604" t="str">
        <f t="shared" si="169"/>
        <v>緑</v>
      </c>
      <c r="G604">
        <f>IF(AB604="","",VLOOKUP(F604,tnpl!$X$1:$Y$16,2,TRUE))</f>
        <v>5</v>
      </c>
      <c r="H604" t="s">
        <v>3211</v>
      </c>
      <c r="I604" t="str">
        <f t="shared" si="170"/>
        <v>呪文</v>
      </c>
      <c r="J604" t="s">
        <v>3211</v>
      </c>
      <c r="K604">
        <f t="shared" si="171"/>
        <v>0</v>
      </c>
      <c r="L604">
        <f t="shared" si="172"/>
        <v>0</v>
      </c>
      <c r="M604" t="str">
        <f t="shared" si="173"/>
        <v/>
      </c>
      <c r="N604" t="s">
        <v>3267</v>
      </c>
      <c r="O604" t="str">
        <f t="shared" si="174"/>
        <v>コモン</v>
      </c>
      <c r="R604" t="s">
        <v>3267</v>
      </c>
      <c r="S604" t="s">
        <v>4854</v>
      </c>
      <c r="T604" t="str">
        <f t="shared" si="175"/>
        <v>野性の本能</v>
      </c>
      <c r="W604" t="s">
        <v>4855</v>
      </c>
      <c r="X604" t="s">
        <v>3267</v>
      </c>
      <c r="Y604" s="9"/>
      <c r="Z604" s="3">
        <v>176</v>
      </c>
      <c r="AA604" s="2" t="s">
        <v>3271</v>
      </c>
      <c r="AB604" s="1" t="s">
        <v>1540</v>
      </c>
      <c r="AC604" s="1" t="s">
        <v>1771</v>
      </c>
      <c r="AD604" s="1">
        <v>8</v>
      </c>
      <c r="AE604" s="1" t="s">
        <v>2654</v>
      </c>
      <c r="AF604" s="1" t="s">
        <v>2653</v>
      </c>
      <c r="AG604" s="1" t="s">
        <v>1475</v>
      </c>
      <c r="AH604" s="1"/>
      <c r="AI604" s="1"/>
      <c r="AJ604" s="1"/>
      <c r="AK604" s="1" t="s">
        <v>2652</v>
      </c>
      <c r="AL604" s="1"/>
      <c r="AM604" s="1"/>
      <c r="AN604" s="1"/>
      <c r="AO604" s="1"/>
      <c r="AP604" s="1"/>
      <c r="AQ604" s="1" t="s">
        <v>2652</v>
      </c>
    </row>
    <row r="605" spans="1:43" x14ac:dyDescent="0.15">
      <c r="A605" t="str">
        <f t="shared" si="167"/>
        <v>|ORI|緑|クリーチャー|3/3|レア|《[[マナ喰らいのハイドラ]]》|</v>
      </c>
      <c r="B605" t="s">
        <v>3211</v>
      </c>
      <c r="C605" t="str">
        <f t="shared" si="168"/>
        <v>ORI</v>
      </c>
      <c r="D605">
        <f>IF(AA605="","",VLOOKUP(C605,tnpl!$Z$1:$AA$11,2,TRUE))</f>
        <v>1</v>
      </c>
      <c r="E605" t="s">
        <v>3211</v>
      </c>
      <c r="F605" t="str">
        <f t="shared" si="169"/>
        <v>緑</v>
      </c>
      <c r="G605">
        <f>IF(AB605="","",VLOOKUP(F605,tnpl!$X$1:$Y$16,2,TRUE))</f>
        <v>5</v>
      </c>
      <c r="H605" t="s">
        <v>3211</v>
      </c>
      <c r="I605" t="str">
        <f t="shared" si="170"/>
        <v>クリーチャー</v>
      </c>
      <c r="J605" t="s">
        <v>3211</v>
      </c>
      <c r="K605">
        <f t="shared" si="171"/>
        <v>3</v>
      </c>
      <c r="L605">
        <f t="shared" si="172"/>
        <v>3</v>
      </c>
      <c r="M605" t="str">
        <f t="shared" si="173"/>
        <v>3/3</v>
      </c>
      <c r="N605" t="s">
        <v>3267</v>
      </c>
      <c r="O605" t="str">
        <f t="shared" si="174"/>
        <v>レア</v>
      </c>
      <c r="R605" t="s">
        <v>3267</v>
      </c>
      <c r="S605" t="s">
        <v>4854</v>
      </c>
      <c r="T605" t="str">
        <f t="shared" si="175"/>
        <v>マナ喰らいのハイドラ</v>
      </c>
      <c r="W605" t="s">
        <v>4855</v>
      </c>
      <c r="X605" t="s">
        <v>3267</v>
      </c>
      <c r="Y605" s="9"/>
      <c r="Z605" s="3">
        <v>193</v>
      </c>
      <c r="AA605" s="2" t="s">
        <v>3271</v>
      </c>
      <c r="AB605" s="1" t="s">
        <v>1540</v>
      </c>
      <c r="AC605" s="1" t="s">
        <v>1463</v>
      </c>
      <c r="AD605" s="1">
        <v>8</v>
      </c>
      <c r="AE605" s="1" t="s">
        <v>2603</v>
      </c>
      <c r="AF605" s="1" t="s">
        <v>2602</v>
      </c>
      <c r="AG605" s="1" t="s">
        <v>349</v>
      </c>
      <c r="AH605" s="1" t="s">
        <v>1890</v>
      </c>
      <c r="AI605" s="1"/>
      <c r="AJ605" s="1"/>
      <c r="AK605" s="1" t="s">
        <v>1733</v>
      </c>
      <c r="AL605" s="1" t="s">
        <v>3376</v>
      </c>
      <c r="AM605" s="1"/>
      <c r="AN605" s="1"/>
      <c r="AO605" s="1">
        <v>3</v>
      </c>
      <c r="AP605" s="1">
        <v>3</v>
      </c>
      <c r="AQ605" s="1" t="s">
        <v>3377</v>
      </c>
    </row>
    <row r="606" spans="1:43" x14ac:dyDescent="0.15">
      <c r="A606" t="str">
        <f t="shared" si="167"/>
        <v>|ORI|無色|サポート||アンコモン|《[[喧嘩屋の板金鎧]]》|</v>
      </c>
      <c r="B606" t="s">
        <v>3211</v>
      </c>
      <c r="C606" t="str">
        <f t="shared" si="168"/>
        <v>ORI</v>
      </c>
      <c r="D606">
        <f>IF(AA606="","",VLOOKUP(C606,tnpl!$Z$1:$AA$11,2,TRUE))</f>
        <v>1</v>
      </c>
      <c r="E606" t="s">
        <v>3211</v>
      </c>
      <c r="F606" t="str">
        <f t="shared" si="169"/>
        <v>無色</v>
      </c>
      <c r="G606">
        <f>IF(AB606="","",VLOOKUP(F606,tnpl!$X$1:$Y$16,2,TRUE))</f>
        <v>16</v>
      </c>
      <c r="H606" t="s">
        <v>3211</v>
      </c>
      <c r="I606" t="str">
        <f t="shared" si="170"/>
        <v>サポート</v>
      </c>
      <c r="J606" t="s">
        <v>3211</v>
      </c>
      <c r="K606">
        <f t="shared" si="171"/>
        <v>0</v>
      </c>
      <c r="L606">
        <f t="shared" si="172"/>
        <v>0</v>
      </c>
      <c r="M606" t="str">
        <f t="shared" si="173"/>
        <v/>
      </c>
      <c r="N606" t="s">
        <v>3267</v>
      </c>
      <c r="O606" t="str">
        <f t="shared" si="174"/>
        <v>アンコモン</v>
      </c>
      <c r="R606" t="s">
        <v>3267</v>
      </c>
      <c r="S606" t="s">
        <v>4854</v>
      </c>
      <c r="T606" t="str">
        <f t="shared" si="175"/>
        <v>喧嘩屋の板金鎧</v>
      </c>
      <c r="W606" t="s">
        <v>4855</v>
      </c>
      <c r="X606" t="s">
        <v>3267</v>
      </c>
      <c r="Y606" s="9"/>
      <c r="Z606" s="3">
        <v>232</v>
      </c>
      <c r="AA606" s="2" t="s">
        <v>3271</v>
      </c>
      <c r="AB606" s="1" t="s">
        <v>301</v>
      </c>
      <c r="AC606" s="1" t="s">
        <v>1473</v>
      </c>
      <c r="AD606" s="1">
        <v>8</v>
      </c>
      <c r="AE606" s="1" t="s">
        <v>2492</v>
      </c>
      <c r="AF606" s="1" t="s">
        <v>2491</v>
      </c>
      <c r="AG606" s="1" t="s">
        <v>297</v>
      </c>
      <c r="AH606" s="1"/>
      <c r="AI606" s="1"/>
      <c r="AJ606" s="1"/>
      <c r="AK606" s="1" t="s">
        <v>2490</v>
      </c>
      <c r="AL606" s="1"/>
      <c r="AM606" s="1"/>
      <c r="AN606" s="1">
        <v>3</v>
      </c>
      <c r="AO606" s="1"/>
      <c r="AP606" s="1"/>
      <c r="AQ606" s="1" t="s">
        <v>2490</v>
      </c>
    </row>
    <row r="607" spans="1:43" x14ac:dyDescent="0.15">
      <c r="A607" t="str">
        <f t="shared" si="167"/>
        <v>|ORI|無色|サポート||アンコモン|《[[隕石]]》|</v>
      </c>
      <c r="B607" t="s">
        <v>3211</v>
      </c>
      <c r="C607" t="str">
        <f t="shared" si="168"/>
        <v>ORI</v>
      </c>
      <c r="D607">
        <f>IF(AA607="","",VLOOKUP(C607,tnpl!$Z$1:$AA$11,2,TRUE))</f>
        <v>1</v>
      </c>
      <c r="E607" t="s">
        <v>3211</v>
      </c>
      <c r="F607" t="str">
        <f t="shared" si="169"/>
        <v>無色</v>
      </c>
      <c r="G607">
        <f>IF(AB607="","",VLOOKUP(F607,tnpl!$X$1:$Y$16,2,TRUE))</f>
        <v>16</v>
      </c>
      <c r="H607" t="s">
        <v>3211</v>
      </c>
      <c r="I607" t="str">
        <f t="shared" si="170"/>
        <v>サポート</v>
      </c>
      <c r="J607" t="s">
        <v>3211</v>
      </c>
      <c r="K607">
        <f t="shared" si="171"/>
        <v>0</v>
      </c>
      <c r="L607">
        <f t="shared" si="172"/>
        <v>0</v>
      </c>
      <c r="M607" t="str">
        <f t="shared" si="173"/>
        <v/>
      </c>
      <c r="N607" t="s">
        <v>3267</v>
      </c>
      <c r="O607" t="str">
        <f t="shared" si="174"/>
        <v>アンコモン</v>
      </c>
      <c r="R607" t="s">
        <v>3267</v>
      </c>
      <c r="S607" t="s">
        <v>4854</v>
      </c>
      <c r="T607" t="str">
        <f t="shared" si="175"/>
        <v>隕石</v>
      </c>
      <c r="W607" t="s">
        <v>4855</v>
      </c>
      <c r="X607" t="s">
        <v>3267</v>
      </c>
      <c r="Y607" s="9"/>
      <c r="Z607" s="3">
        <v>235</v>
      </c>
      <c r="AA607" s="2" t="s">
        <v>3271</v>
      </c>
      <c r="AB607" s="1" t="s">
        <v>301</v>
      </c>
      <c r="AC607" s="1" t="s">
        <v>1473</v>
      </c>
      <c r="AD607" s="1">
        <v>8</v>
      </c>
      <c r="AE607" s="1" t="s">
        <v>2483</v>
      </c>
      <c r="AF607" s="1" t="s">
        <v>2482</v>
      </c>
      <c r="AG607" s="1" t="s">
        <v>297</v>
      </c>
      <c r="AH607" s="1"/>
      <c r="AI607" s="1"/>
      <c r="AJ607" s="1"/>
      <c r="AK607" s="1" t="s">
        <v>3393</v>
      </c>
      <c r="AL607" s="1" t="s">
        <v>1784</v>
      </c>
      <c r="AM607" s="1"/>
      <c r="AN607" s="1">
        <v>4</v>
      </c>
      <c r="AO607" s="1"/>
      <c r="AP607" s="1"/>
      <c r="AQ607" s="1" t="s">
        <v>2481</v>
      </c>
    </row>
    <row r="608" spans="1:43" x14ac:dyDescent="0.15">
      <c r="A608" t="str">
        <f t="shared" si="167"/>
        <v>|ORI|無色|サポート||レア|《[[ならず者の道]]》|</v>
      </c>
      <c r="B608" t="s">
        <v>3211</v>
      </c>
      <c r="C608" t="str">
        <f t="shared" si="168"/>
        <v>ORI</v>
      </c>
      <c r="D608">
        <f>IF(AA608="","",VLOOKUP(C608,tnpl!$Z$1:$AA$11,2,TRUE))</f>
        <v>1</v>
      </c>
      <c r="E608" t="s">
        <v>3211</v>
      </c>
      <c r="F608" t="str">
        <f t="shared" si="169"/>
        <v>無色</v>
      </c>
      <c r="G608">
        <f>IF(AB608="","",VLOOKUP(F608,tnpl!$X$1:$Y$16,2,TRUE))</f>
        <v>16</v>
      </c>
      <c r="H608" t="s">
        <v>3211</v>
      </c>
      <c r="I608" t="str">
        <f t="shared" si="170"/>
        <v>サポート</v>
      </c>
      <c r="J608" t="s">
        <v>3211</v>
      </c>
      <c r="K608">
        <f t="shared" si="171"/>
        <v>0</v>
      </c>
      <c r="L608">
        <f t="shared" si="172"/>
        <v>0</v>
      </c>
      <c r="M608" t="str">
        <f t="shared" si="173"/>
        <v/>
      </c>
      <c r="N608" t="s">
        <v>3267</v>
      </c>
      <c r="O608" t="str">
        <f t="shared" si="174"/>
        <v>レア</v>
      </c>
      <c r="R608" t="s">
        <v>3267</v>
      </c>
      <c r="S608" t="s">
        <v>4854</v>
      </c>
      <c r="T608" t="str">
        <f t="shared" si="175"/>
        <v>ならず者の道</v>
      </c>
      <c r="W608" t="s">
        <v>4855</v>
      </c>
      <c r="X608" t="s">
        <v>3267</v>
      </c>
      <c r="Y608" s="9"/>
      <c r="Z608" s="3">
        <v>242</v>
      </c>
      <c r="AA608" s="2" t="s">
        <v>3271</v>
      </c>
      <c r="AB608" s="1" t="s">
        <v>301</v>
      </c>
      <c r="AC608" s="1" t="s">
        <v>1463</v>
      </c>
      <c r="AD608" s="1">
        <v>8</v>
      </c>
      <c r="AE608" s="1" t="s">
        <v>2462</v>
      </c>
      <c r="AF608" s="1" t="s">
        <v>2461</v>
      </c>
      <c r="AG608" s="1" t="s">
        <v>297</v>
      </c>
      <c r="AH608" s="1"/>
      <c r="AI608" s="1"/>
      <c r="AJ608" s="1"/>
      <c r="AK608" s="1" t="s">
        <v>2460</v>
      </c>
      <c r="AL608" s="1"/>
      <c r="AM608" s="1"/>
      <c r="AN608" s="1">
        <v>4</v>
      </c>
      <c r="AO608" s="1"/>
      <c r="AP608" s="1"/>
      <c r="AQ608" s="1" t="s">
        <v>2460</v>
      </c>
    </row>
    <row r="609" spans="1:46" x14ac:dyDescent="0.15">
      <c r="A609" t="str">
        <f t="shared" si="167"/>
        <v/>
      </c>
      <c r="V609" s="9"/>
      <c r="Y609" s="11"/>
      <c r="AC609" s="9"/>
      <c r="AD609" s="9"/>
      <c r="AE609" s="9"/>
      <c r="AF609" s="9"/>
      <c r="AG609" s="9"/>
      <c r="AH609" s="9"/>
      <c r="AI609" s="9"/>
      <c r="AJ609" s="9"/>
      <c r="AK609" s="9"/>
      <c r="AL609" s="9"/>
      <c r="AM609" s="9"/>
      <c r="AN609" s="9"/>
      <c r="AO609" s="9"/>
      <c r="AP609" s="9"/>
      <c r="AQ609" s="9"/>
      <c r="AR609" s="9"/>
      <c r="AS609" s="9"/>
      <c r="AT609" s="9"/>
    </row>
    <row r="610" spans="1:46" x14ac:dyDescent="0.15">
      <c r="A610" t="str">
        <f t="shared" si="167"/>
        <v>**戦乱のゼンディカーブロック</v>
      </c>
      <c r="B610" t="s">
        <v>4861</v>
      </c>
      <c r="Y610" s="11"/>
    </row>
    <row r="611" spans="1:46" x14ac:dyDescent="0.15">
      <c r="A611" t="str">
        <f>B611&amp;C611&amp;E611&amp;F611&amp;H611&amp;I611&amp;J611&amp;M611&amp;N611&amp;O611&amp;P611&amp;Q611&amp;R611&amp;S611&amp;T611&amp;U611&amp;V611&amp;W611&amp;X611&amp;Y611</f>
        <v>|LEFT:50|LEFT:50|LEFT:120|LEFT:50|LEFT:120|LEFT:450|c</v>
      </c>
      <c r="B611" t="s">
        <v>3211</v>
      </c>
      <c r="C611" t="s">
        <v>3204</v>
      </c>
      <c r="E611" t="s">
        <v>3211</v>
      </c>
      <c r="F611" t="s">
        <v>3204</v>
      </c>
      <c r="H611" t="s">
        <v>3211</v>
      </c>
      <c r="I611" t="s">
        <v>5157</v>
      </c>
      <c r="J611" t="s">
        <v>3211</v>
      </c>
      <c r="M611" t="s">
        <v>3204</v>
      </c>
      <c r="N611" t="s">
        <v>3267</v>
      </c>
      <c r="O611" t="s">
        <v>5157</v>
      </c>
      <c r="R611" t="s">
        <v>3267</v>
      </c>
      <c r="T611" t="s">
        <v>5189</v>
      </c>
      <c r="X611" t="s">
        <v>3267</v>
      </c>
      <c r="Y611" t="s">
        <v>3206</v>
      </c>
    </row>
    <row r="612" spans="1:46" x14ac:dyDescent="0.15">
      <c r="A612" t="str">
        <f>B612&amp;C612&amp;E612&amp;F612&amp;H612&amp;I612&amp;J612&amp;M612&amp;N612&amp;O612&amp;P612&amp;Q612&amp;R612&amp;S612&amp;T612&amp;U612&amp;V612&amp;W612&amp;X612&amp;Y612</f>
        <v>|セット|色|カード種|P/T|レアリティ|カード名|</v>
      </c>
      <c r="B612" t="s">
        <v>3211</v>
      </c>
      <c r="C612" t="s">
        <v>3212</v>
      </c>
      <c r="E612" t="s">
        <v>3211</v>
      </c>
      <c r="F612" t="s">
        <v>3181</v>
      </c>
      <c r="H612" t="s">
        <v>3211</v>
      </c>
      <c r="I612" t="s">
        <v>4902</v>
      </c>
      <c r="J612" t="s">
        <v>3211</v>
      </c>
      <c r="K612" t="s">
        <v>3168</v>
      </c>
      <c r="L612" t="s">
        <v>3167</v>
      </c>
      <c r="M612" t="str">
        <f>K612&amp;"/"&amp;L612</f>
        <v>P/T</v>
      </c>
      <c r="N612" t="s">
        <v>3267</v>
      </c>
      <c r="O612" t="s">
        <v>5187</v>
      </c>
      <c r="R612" t="s">
        <v>3267</v>
      </c>
      <c r="T612" t="s">
        <v>3208</v>
      </c>
      <c r="X612" t="s">
        <v>3267</v>
      </c>
      <c r="Z612" s="18"/>
      <c r="AA612" s="18"/>
      <c r="AB612" s="18"/>
      <c r="AC612" s="18"/>
      <c r="AD612" s="18"/>
      <c r="AE612" s="18"/>
      <c r="AF612" s="18"/>
      <c r="AG612" s="18"/>
      <c r="AH612" s="18"/>
      <c r="AI612" s="18"/>
      <c r="AJ612" s="18"/>
      <c r="AK612" s="18"/>
      <c r="AL612" s="18"/>
      <c r="AM612" s="18"/>
      <c r="AN612" s="18"/>
      <c r="AO612" s="18"/>
      <c r="AP612" s="18"/>
      <c r="AQ612" s="18"/>
    </row>
    <row r="613" spans="1:46" x14ac:dyDescent="0.15">
      <c r="A613" t="str">
        <f t="shared" si="167"/>
        <v>|BFZ|白|クリーチャー|1/2|コモン|《[[オンドゥの大角]]》|</v>
      </c>
      <c r="B613" t="s">
        <v>3211</v>
      </c>
      <c r="C613" t="str">
        <f t="shared" si="168"/>
        <v>BFZ</v>
      </c>
      <c r="D613">
        <f>IF(AA613="","",VLOOKUP(C613,tnpl!$Z$1:$AA$11,2,TRUE))</f>
        <v>2</v>
      </c>
      <c r="E613" t="s">
        <v>3211</v>
      </c>
      <c r="F613" t="str">
        <f t="shared" si="169"/>
        <v>白</v>
      </c>
      <c r="G613">
        <f>IF(AB613="","",VLOOKUP(F613,tnpl!$X$1:$Y$16,2,TRUE))</f>
        <v>1</v>
      </c>
      <c r="H613" t="s">
        <v>3211</v>
      </c>
      <c r="I613" t="str">
        <f t="shared" si="170"/>
        <v>クリーチャー</v>
      </c>
      <c r="J613" t="s">
        <v>3211</v>
      </c>
      <c r="K613">
        <f t="shared" si="171"/>
        <v>1</v>
      </c>
      <c r="L613">
        <f t="shared" si="172"/>
        <v>2</v>
      </c>
      <c r="M613" t="str">
        <f t="shared" si="173"/>
        <v>1/2</v>
      </c>
      <c r="N613" t="s">
        <v>3267</v>
      </c>
      <c r="O613" t="str">
        <f t="shared" si="174"/>
        <v>コモン</v>
      </c>
      <c r="R613" t="s">
        <v>3267</v>
      </c>
      <c r="S613" t="s">
        <v>4854</v>
      </c>
      <c r="T613" t="str">
        <f t="shared" si="175"/>
        <v>オンドゥの大角</v>
      </c>
      <c r="W613" t="s">
        <v>4855</v>
      </c>
      <c r="X613" t="s">
        <v>3267</v>
      </c>
      <c r="Y613" s="9"/>
      <c r="Z613" s="3">
        <v>254</v>
      </c>
      <c r="AA613" s="2" t="s">
        <v>3213</v>
      </c>
      <c r="AB613" s="1" t="s">
        <v>1653</v>
      </c>
      <c r="AC613" s="1" t="s">
        <v>1771</v>
      </c>
      <c r="AD613" s="1">
        <v>8</v>
      </c>
      <c r="AE613" s="1" t="s">
        <v>2427</v>
      </c>
      <c r="AF613" s="1" t="s">
        <v>2426</v>
      </c>
      <c r="AG613" s="1" t="s">
        <v>349</v>
      </c>
      <c r="AH613" s="1" t="s">
        <v>367</v>
      </c>
      <c r="AI613" s="1"/>
      <c r="AJ613" s="1"/>
      <c r="AK613" s="1" t="s">
        <v>3406</v>
      </c>
      <c r="AL613" s="1" t="s">
        <v>1858</v>
      </c>
      <c r="AM613" s="1"/>
      <c r="AN613" s="1"/>
      <c r="AO613" s="1">
        <v>1</v>
      </c>
      <c r="AP613" s="1">
        <v>2</v>
      </c>
      <c r="AQ613" s="1" t="s">
        <v>3407</v>
      </c>
    </row>
    <row r="614" spans="1:46" x14ac:dyDescent="0.15">
      <c r="A614" t="str">
        <f t="shared" si="167"/>
        <v>|BFZ|白|呪文||コモン|《[[天使の贈り物]]》|</v>
      </c>
      <c r="B614" t="s">
        <v>3211</v>
      </c>
      <c r="C614" t="str">
        <f t="shared" si="168"/>
        <v>BFZ</v>
      </c>
      <c r="D614">
        <f>IF(AA614="","",VLOOKUP(C614,tnpl!$Z$1:$AA$11,2,TRUE))</f>
        <v>2</v>
      </c>
      <c r="E614" t="s">
        <v>3211</v>
      </c>
      <c r="F614" t="str">
        <f t="shared" si="169"/>
        <v>白</v>
      </c>
      <c r="G614">
        <f>IF(AB614="","",VLOOKUP(F614,tnpl!$X$1:$Y$16,2,TRUE))</f>
        <v>1</v>
      </c>
      <c r="H614" t="s">
        <v>3211</v>
      </c>
      <c r="I614" t="str">
        <f t="shared" si="170"/>
        <v>呪文</v>
      </c>
      <c r="J614" t="s">
        <v>3211</v>
      </c>
      <c r="K614">
        <f t="shared" si="171"/>
        <v>0</v>
      </c>
      <c r="L614">
        <f t="shared" si="172"/>
        <v>0</v>
      </c>
      <c r="M614" t="str">
        <f t="shared" si="173"/>
        <v/>
      </c>
      <c r="N614" t="s">
        <v>3267</v>
      </c>
      <c r="O614" t="str">
        <f t="shared" si="174"/>
        <v>コモン</v>
      </c>
      <c r="R614" t="s">
        <v>3267</v>
      </c>
      <c r="S614" t="s">
        <v>4854</v>
      </c>
      <c r="T614" t="str">
        <f t="shared" si="175"/>
        <v>天使の贈り物</v>
      </c>
      <c r="W614" t="s">
        <v>4855</v>
      </c>
      <c r="X614" t="s">
        <v>3267</v>
      </c>
      <c r="Y614" s="9"/>
      <c r="Z614" s="3">
        <v>257</v>
      </c>
      <c r="AA614" s="2" t="s">
        <v>3213</v>
      </c>
      <c r="AB614" s="1" t="s">
        <v>1653</v>
      </c>
      <c r="AC614" s="1" t="s">
        <v>1771</v>
      </c>
      <c r="AD614" s="1">
        <v>8</v>
      </c>
      <c r="AE614" s="1" t="s">
        <v>2420</v>
      </c>
      <c r="AF614" s="1" t="s">
        <v>2419</v>
      </c>
      <c r="AG614" s="1" t="s">
        <v>1475</v>
      </c>
      <c r="AH614" s="1"/>
      <c r="AI614" s="1"/>
      <c r="AJ614" s="1"/>
      <c r="AK614" s="1" t="s">
        <v>2418</v>
      </c>
      <c r="AL614" s="1"/>
      <c r="AM614" s="1"/>
      <c r="AN614" s="1"/>
      <c r="AO614" s="1"/>
      <c r="AP614" s="1"/>
      <c r="AQ614" s="1" t="s">
        <v>2418</v>
      </c>
    </row>
    <row r="615" spans="1:46" x14ac:dyDescent="0.15">
      <c r="A615" t="str">
        <f t="shared" si="167"/>
        <v>|BFZ|白|呪文||コモン|《[[真っ逆さま]]》|</v>
      </c>
      <c r="B615" t="s">
        <v>3211</v>
      </c>
      <c r="C615" t="str">
        <f t="shared" si="168"/>
        <v>BFZ</v>
      </c>
      <c r="D615">
        <f>IF(AA615="","",VLOOKUP(C615,tnpl!$Z$1:$AA$11,2,TRUE))</f>
        <v>2</v>
      </c>
      <c r="E615" t="s">
        <v>3211</v>
      </c>
      <c r="F615" t="str">
        <f t="shared" si="169"/>
        <v>白</v>
      </c>
      <c r="G615">
        <f>IF(AB615="","",VLOOKUP(F615,tnpl!$X$1:$Y$16,2,TRUE))</f>
        <v>1</v>
      </c>
      <c r="H615" t="s">
        <v>3211</v>
      </c>
      <c r="I615" t="str">
        <f t="shared" si="170"/>
        <v>呪文</v>
      </c>
      <c r="J615" t="s">
        <v>3211</v>
      </c>
      <c r="K615">
        <f t="shared" si="171"/>
        <v>0</v>
      </c>
      <c r="L615">
        <f t="shared" si="172"/>
        <v>0</v>
      </c>
      <c r="M615" t="str">
        <f t="shared" si="173"/>
        <v/>
      </c>
      <c r="N615" t="s">
        <v>3267</v>
      </c>
      <c r="O615" t="str">
        <f t="shared" si="174"/>
        <v>コモン</v>
      </c>
      <c r="R615" t="s">
        <v>3267</v>
      </c>
      <c r="S615" t="s">
        <v>4854</v>
      </c>
      <c r="T615" t="str">
        <f t="shared" si="175"/>
        <v>真っ逆さま</v>
      </c>
      <c r="W615" t="s">
        <v>4855</v>
      </c>
      <c r="X615" t="s">
        <v>3267</v>
      </c>
      <c r="Y615" s="9"/>
      <c r="Z615" s="3">
        <v>260</v>
      </c>
      <c r="AA615" s="2" t="s">
        <v>3213</v>
      </c>
      <c r="AB615" s="1" t="s">
        <v>1653</v>
      </c>
      <c r="AC615" s="1" t="s">
        <v>1771</v>
      </c>
      <c r="AD615" s="1">
        <v>8</v>
      </c>
      <c r="AE615" s="1" t="s">
        <v>2411</v>
      </c>
      <c r="AF615" s="1" t="s">
        <v>2410</v>
      </c>
      <c r="AG615" s="1" t="s">
        <v>1475</v>
      </c>
      <c r="AH615" s="1"/>
      <c r="AI615" s="1"/>
      <c r="AJ615" s="1"/>
      <c r="AK615" s="1" t="s">
        <v>2409</v>
      </c>
      <c r="AL615" s="1" t="s">
        <v>2408</v>
      </c>
      <c r="AM615" s="1"/>
      <c r="AN615" s="1"/>
      <c r="AO615" s="1"/>
      <c r="AP615" s="1"/>
      <c r="AQ615" s="1" t="s">
        <v>2407</v>
      </c>
    </row>
    <row r="616" spans="1:46" x14ac:dyDescent="0.15">
      <c r="A616" t="str">
        <f t="shared" si="167"/>
        <v>|BFZ|白|呪文||コモン|《[[大物潰し]]》|</v>
      </c>
      <c r="B616" t="s">
        <v>3211</v>
      </c>
      <c r="C616" t="str">
        <f t="shared" si="168"/>
        <v>BFZ</v>
      </c>
      <c r="D616">
        <f>IF(AA616="","",VLOOKUP(C616,tnpl!$Z$1:$AA$11,2,TRUE))</f>
        <v>2</v>
      </c>
      <c r="E616" t="s">
        <v>3211</v>
      </c>
      <c r="F616" t="str">
        <f t="shared" si="169"/>
        <v>白</v>
      </c>
      <c r="G616">
        <f>IF(AB616="","",VLOOKUP(F616,tnpl!$X$1:$Y$16,2,TRUE))</f>
        <v>1</v>
      </c>
      <c r="H616" t="s">
        <v>3211</v>
      </c>
      <c r="I616" t="str">
        <f t="shared" si="170"/>
        <v>呪文</v>
      </c>
      <c r="J616" t="s">
        <v>3211</v>
      </c>
      <c r="K616">
        <f t="shared" si="171"/>
        <v>0</v>
      </c>
      <c r="L616">
        <f t="shared" si="172"/>
        <v>0</v>
      </c>
      <c r="M616" t="str">
        <f t="shared" si="173"/>
        <v/>
      </c>
      <c r="N616" t="s">
        <v>3267</v>
      </c>
      <c r="O616" t="str">
        <f t="shared" si="174"/>
        <v>コモン</v>
      </c>
      <c r="R616" t="s">
        <v>3267</v>
      </c>
      <c r="S616" t="s">
        <v>4854</v>
      </c>
      <c r="T616" t="str">
        <f t="shared" si="175"/>
        <v>大物潰し</v>
      </c>
      <c r="W616" t="s">
        <v>4855</v>
      </c>
      <c r="X616" t="s">
        <v>3267</v>
      </c>
      <c r="Y616" s="9"/>
      <c r="Z616" s="3">
        <v>261</v>
      </c>
      <c r="AA616" s="2" t="s">
        <v>3213</v>
      </c>
      <c r="AB616" s="1" t="s">
        <v>1653</v>
      </c>
      <c r="AC616" s="1" t="s">
        <v>1771</v>
      </c>
      <c r="AD616" s="1">
        <v>8</v>
      </c>
      <c r="AE616" s="1" t="s">
        <v>2406</v>
      </c>
      <c r="AF616" s="1" t="s">
        <v>2405</v>
      </c>
      <c r="AG616" s="1" t="s">
        <v>1475</v>
      </c>
      <c r="AH616" s="1"/>
      <c r="AI616" s="1"/>
      <c r="AJ616" s="1"/>
      <c r="AK616" s="1" t="s">
        <v>2404</v>
      </c>
      <c r="AL616" s="1"/>
      <c r="AM616" s="1"/>
      <c r="AN616" s="1"/>
      <c r="AO616" s="1"/>
      <c r="AP616" s="1"/>
      <c r="AQ616" s="1" t="s">
        <v>2404</v>
      </c>
    </row>
    <row r="617" spans="1:46" x14ac:dyDescent="0.15">
      <c r="A617" t="str">
        <f t="shared" si="167"/>
        <v>|BFZ|白|クリーチャー|3/3|アンコモン|《[[絶壁の見張り]]》|</v>
      </c>
      <c r="B617" t="s">
        <v>3211</v>
      </c>
      <c r="C617" t="str">
        <f t="shared" si="168"/>
        <v>BFZ</v>
      </c>
      <c r="D617">
        <f>IF(AA617="","",VLOOKUP(C617,tnpl!$Z$1:$AA$11,2,TRUE))</f>
        <v>2</v>
      </c>
      <c r="E617" t="s">
        <v>3211</v>
      </c>
      <c r="F617" t="str">
        <f t="shared" si="169"/>
        <v>白</v>
      </c>
      <c r="G617">
        <f>IF(AB617="","",VLOOKUP(F617,tnpl!$X$1:$Y$16,2,TRUE))</f>
        <v>1</v>
      </c>
      <c r="H617" t="s">
        <v>3211</v>
      </c>
      <c r="I617" t="str">
        <f t="shared" si="170"/>
        <v>クリーチャー</v>
      </c>
      <c r="J617" t="s">
        <v>3211</v>
      </c>
      <c r="K617">
        <f t="shared" si="171"/>
        <v>3</v>
      </c>
      <c r="L617">
        <f t="shared" si="172"/>
        <v>3</v>
      </c>
      <c r="M617" t="str">
        <f t="shared" si="173"/>
        <v>3/3</v>
      </c>
      <c r="N617" t="s">
        <v>3267</v>
      </c>
      <c r="O617" t="str">
        <f t="shared" si="174"/>
        <v>アンコモン</v>
      </c>
      <c r="R617" t="s">
        <v>3267</v>
      </c>
      <c r="S617" t="s">
        <v>4854</v>
      </c>
      <c r="T617" t="str">
        <f t="shared" si="175"/>
        <v>絶壁の見張り</v>
      </c>
      <c r="W617" t="s">
        <v>4855</v>
      </c>
      <c r="X617" t="s">
        <v>3267</v>
      </c>
      <c r="Y617" s="9"/>
      <c r="Z617" s="3">
        <v>265</v>
      </c>
      <c r="AA617" s="2" t="s">
        <v>3213</v>
      </c>
      <c r="AB617" s="1" t="s">
        <v>1653</v>
      </c>
      <c r="AC617" s="1" t="s">
        <v>1473</v>
      </c>
      <c r="AD617" s="1">
        <v>8</v>
      </c>
      <c r="AE617" s="1" t="s">
        <v>2392</v>
      </c>
      <c r="AF617" s="1" t="s">
        <v>2391</v>
      </c>
      <c r="AG617" s="1" t="s">
        <v>349</v>
      </c>
      <c r="AH617" s="1" t="s">
        <v>1493</v>
      </c>
      <c r="AI617" s="1" t="s">
        <v>1956</v>
      </c>
      <c r="AJ617" s="1" t="s">
        <v>1500</v>
      </c>
      <c r="AK617" s="1" t="s">
        <v>2390</v>
      </c>
      <c r="AL617" s="1"/>
      <c r="AM617" s="1"/>
      <c r="AN617" s="1"/>
      <c r="AO617" s="1">
        <v>3</v>
      </c>
      <c r="AP617" s="1">
        <v>3</v>
      </c>
      <c r="AQ617" s="1" t="s">
        <v>2390</v>
      </c>
    </row>
    <row r="618" spans="1:46" x14ac:dyDescent="0.15">
      <c r="A618" t="str">
        <f t="shared" si="167"/>
        <v>|BFZ|白|クリーチャー|4/6|神話レア|《[[フェリダーの君主]]》|</v>
      </c>
      <c r="B618" t="s">
        <v>3211</v>
      </c>
      <c r="C618" t="str">
        <f t="shared" si="168"/>
        <v>BFZ</v>
      </c>
      <c r="D618">
        <f>IF(AA618="","",VLOOKUP(C618,tnpl!$Z$1:$AA$11,2,TRUE))</f>
        <v>2</v>
      </c>
      <c r="E618" t="s">
        <v>3211</v>
      </c>
      <c r="F618" t="str">
        <f t="shared" si="169"/>
        <v>白</v>
      </c>
      <c r="G618">
        <f>IF(AB618="","",VLOOKUP(F618,tnpl!$X$1:$Y$16,2,TRUE))</f>
        <v>1</v>
      </c>
      <c r="H618" t="s">
        <v>3211</v>
      </c>
      <c r="I618" t="str">
        <f t="shared" si="170"/>
        <v>クリーチャー</v>
      </c>
      <c r="J618" t="s">
        <v>3211</v>
      </c>
      <c r="K618">
        <f t="shared" si="171"/>
        <v>4</v>
      </c>
      <c r="L618">
        <f t="shared" si="172"/>
        <v>6</v>
      </c>
      <c r="M618" t="str">
        <f t="shared" si="173"/>
        <v>4/6</v>
      </c>
      <c r="N618" t="s">
        <v>3267</v>
      </c>
      <c r="O618" t="str">
        <f t="shared" si="174"/>
        <v>神話レア</v>
      </c>
      <c r="R618" t="s">
        <v>3267</v>
      </c>
      <c r="S618" t="s">
        <v>4854</v>
      </c>
      <c r="T618" t="str">
        <f t="shared" si="175"/>
        <v>フェリダーの君主</v>
      </c>
      <c r="W618" t="s">
        <v>4855</v>
      </c>
      <c r="X618" t="s">
        <v>3267</v>
      </c>
      <c r="Y618" s="9"/>
      <c r="Z618" s="3">
        <v>277</v>
      </c>
      <c r="AA618" s="2" t="s">
        <v>3213</v>
      </c>
      <c r="AB618" s="1" t="s">
        <v>1653</v>
      </c>
      <c r="AC618" s="1" t="s">
        <v>1453</v>
      </c>
      <c r="AD618" s="1">
        <v>8</v>
      </c>
      <c r="AE618" s="1" t="s">
        <v>2352</v>
      </c>
      <c r="AF618" s="1" t="s">
        <v>2351</v>
      </c>
      <c r="AG618" s="1" t="s">
        <v>349</v>
      </c>
      <c r="AH618" s="1" t="s">
        <v>1917</v>
      </c>
      <c r="AI618" s="1" t="s">
        <v>367</v>
      </c>
      <c r="AJ618" s="1"/>
      <c r="AK618" s="1" t="s">
        <v>2350</v>
      </c>
      <c r="AL618" s="1"/>
      <c r="AM618" s="1"/>
      <c r="AN618" s="1"/>
      <c r="AO618" s="1">
        <v>4</v>
      </c>
      <c r="AP618" s="1">
        <v>6</v>
      </c>
      <c r="AQ618" s="1" t="s">
        <v>2350</v>
      </c>
    </row>
    <row r="619" spans="1:46" x14ac:dyDescent="0.15">
      <c r="A619" t="str">
        <f t="shared" si="167"/>
        <v>|BFZ|青|クリーチャー|3/1|コモン|《[[水底の潜入者]]》|</v>
      </c>
      <c r="B619" t="s">
        <v>3211</v>
      </c>
      <c r="C619" t="str">
        <f t="shared" si="168"/>
        <v>BFZ</v>
      </c>
      <c r="D619">
        <f>IF(AA619="","",VLOOKUP(C619,tnpl!$Z$1:$AA$11,2,TRUE))</f>
        <v>2</v>
      </c>
      <c r="E619" t="s">
        <v>3211</v>
      </c>
      <c r="F619" t="str">
        <f t="shared" si="169"/>
        <v>青</v>
      </c>
      <c r="G619">
        <f>IF(AB619="","",VLOOKUP(F619,tnpl!$X$1:$Y$16,2,TRUE))</f>
        <v>2</v>
      </c>
      <c r="H619" t="s">
        <v>3211</v>
      </c>
      <c r="I619" t="str">
        <f t="shared" si="170"/>
        <v>クリーチャー</v>
      </c>
      <c r="J619" t="s">
        <v>3211</v>
      </c>
      <c r="K619">
        <f t="shared" si="171"/>
        <v>3</v>
      </c>
      <c r="L619">
        <f t="shared" si="172"/>
        <v>1</v>
      </c>
      <c r="M619" t="str">
        <f t="shared" si="173"/>
        <v>3/1</v>
      </c>
      <c r="N619" t="s">
        <v>3267</v>
      </c>
      <c r="O619" t="str">
        <f t="shared" si="174"/>
        <v>コモン</v>
      </c>
      <c r="R619" t="s">
        <v>3267</v>
      </c>
      <c r="S619" t="s">
        <v>4854</v>
      </c>
      <c r="T619" t="str">
        <f t="shared" si="175"/>
        <v>水底の潜入者</v>
      </c>
      <c r="W619" t="s">
        <v>4855</v>
      </c>
      <c r="X619" t="s">
        <v>3267</v>
      </c>
      <c r="Y619" s="9"/>
      <c r="Z619" s="3">
        <v>280</v>
      </c>
      <c r="AA619" s="2" t="s">
        <v>3213</v>
      </c>
      <c r="AB619" s="1" t="s">
        <v>1631</v>
      </c>
      <c r="AC619" s="1" t="s">
        <v>1771</v>
      </c>
      <c r="AD619" s="1">
        <v>8</v>
      </c>
      <c r="AE619" s="1" t="s">
        <v>2341</v>
      </c>
      <c r="AF619" s="1" t="s">
        <v>2340</v>
      </c>
      <c r="AG619" s="1" t="s">
        <v>349</v>
      </c>
      <c r="AH619" s="1" t="s">
        <v>1457</v>
      </c>
      <c r="AI619" s="1" t="s">
        <v>1523</v>
      </c>
      <c r="AJ619" s="1"/>
      <c r="AK619" s="1" t="s">
        <v>3412</v>
      </c>
      <c r="AL619" s="1" t="s">
        <v>2339</v>
      </c>
      <c r="AM619" s="1" t="s">
        <v>2197</v>
      </c>
      <c r="AN619" s="1"/>
      <c r="AO619" s="1">
        <v>3</v>
      </c>
      <c r="AP619" s="1">
        <v>1</v>
      </c>
      <c r="AQ619" s="1" t="s">
        <v>3413</v>
      </c>
    </row>
    <row r="620" spans="1:46" x14ac:dyDescent="0.15">
      <c r="A620" t="str">
        <f t="shared" si="167"/>
        <v>|BFZ|黒|呪文||コモン|《[[従順な復活]]》|</v>
      </c>
      <c r="B620" t="s">
        <v>3211</v>
      </c>
      <c r="C620" t="str">
        <f t="shared" si="168"/>
        <v>BFZ</v>
      </c>
      <c r="D620">
        <f>IF(AA620="","",VLOOKUP(C620,tnpl!$Z$1:$AA$11,2,TRUE))</f>
        <v>2</v>
      </c>
      <c r="E620" t="s">
        <v>3211</v>
      </c>
      <c r="F620" t="str">
        <f t="shared" si="169"/>
        <v>黒</v>
      </c>
      <c r="G620">
        <f>IF(AB620="","",VLOOKUP(F620,tnpl!$X$1:$Y$16,2,TRUE))</f>
        <v>3</v>
      </c>
      <c r="H620" t="s">
        <v>3211</v>
      </c>
      <c r="I620" t="str">
        <f t="shared" si="170"/>
        <v>呪文</v>
      </c>
      <c r="J620" t="s">
        <v>3211</v>
      </c>
      <c r="K620">
        <f t="shared" si="171"/>
        <v>0</v>
      </c>
      <c r="L620">
        <f t="shared" si="172"/>
        <v>0</v>
      </c>
      <c r="M620" t="str">
        <f t="shared" si="173"/>
        <v/>
      </c>
      <c r="N620" t="s">
        <v>3267</v>
      </c>
      <c r="O620" t="str">
        <f t="shared" si="174"/>
        <v>コモン</v>
      </c>
      <c r="R620" t="s">
        <v>3267</v>
      </c>
      <c r="S620" t="s">
        <v>4854</v>
      </c>
      <c r="T620" t="str">
        <f t="shared" si="175"/>
        <v>従順な復活</v>
      </c>
      <c r="W620" t="s">
        <v>4855</v>
      </c>
      <c r="X620" t="s">
        <v>3267</v>
      </c>
      <c r="Y620" s="9"/>
      <c r="Z620" s="3">
        <v>331</v>
      </c>
      <c r="AA620" s="2" t="s">
        <v>3213</v>
      </c>
      <c r="AB620" s="1" t="s">
        <v>1606</v>
      </c>
      <c r="AC620" s="1" t="s">
        <v>1771</v>
      </c>
      <c r="AD620" s="1">
        <v>8</v>
      </c>
      <c r="AE620" s="1" t="s">
        <v>2179</v>
      </c>
      <c r="AF620" s="1" t="s">
        <v>2178</v>
      </c>
      <c r="AG620" s="1" t="s">
        <v>1475</v>
      </c>
      <c r="AH620" s="1"/>
      <c r="AI620" s="1"/>
      <c r="AJ620" s="1"/>
      <c r="AK620" s="1" t="s">
        <v>2177</v>
      </c>
      <c r="AL620" s="1"/>
      <c r="AM620" s="1"/>
      <c r="AN620" s="1"/>
      <c r="AO620" s="1"/>
      <c r="AP620" s="1"/>
      <c r="AQ620" s="1" t="s">
        <v>2177</v>
      </c>
    </row>
    <row r="621" spans="1:46" x14ac:dyDescent="0.15">
      <c r="A621" t="str">
        <f t="shared" si="167"/>
        <v>|BFZ|黒|呪文||アンコモン|《[[湧き上がる瘴気]]》|</v>
      </c>
      <c r="B621" t="s">
        <v>3211</v>
      </c>
      <c r="C621" t="str">
        <f t="shared" si="168"/>
        <v>BFZ</v>
      </c>
      <c r="D621">
        <f>IF(AA621="","",VLOOKUP(C621,tnpl!$Z$1:$AA$11,2,TRUE))</f>
        <v>2</v>
      </c>
      <c r="E621" t="s">
        <v>3211</v>
      </c>
      <c r="F621" t="str">
        <f t="shared" si="169"/>
        <v>黒</v>
      </c>
      <c r="G621">
        <f>IF(AB621="","",VLOOKUP(F621,tnpl!$X$1:$Y$16,2,TRUE))</f>
        <v>3</v>
      </c>
      <c r="H621" t="s">
        <v>3211</v>
      </c>
      <c r="I621" t="str">
        <f t="shared" si="170"/>
        <v>呪文</v>
      </c>
      <c r="J621" t="s">
        <v>3211</v>
      </c>
      <c r="K621">
        <f t="shared" si="171"/>
        <v>0</v>
      </c>
      <c r="L621">
        <f t="shared" si="172"/>
        <v>0</v>
      </c>
      <c r="M621" t="str">
        <f t="shared" si="173"/>
        <v/>
      </c>
      <c r="N621" t="s">
        <v>3267</v>
      </c>
      <c r="O621" t="str">
        <f t="shared" si="174"/>
        <v>アンコモン</v>
      </c>
      <c r="R621" t="s">
        <v>3267</v>
      </c>
      <c r="S621" t="s">
        <v>4854</v>
      </c>
      <c r="T621" t="str">
        <f t="shared" si="175"/>
        <v>湧き上がる瘴気</v>
      </c>
      <c r="W621" t="s">
        <v>4855</v>
      </c>
      <c r="X621" t="s">
        <v>3267</v>
      </c>
      <c r="Y621" s="9"/>
      <c r="Z621" s="3">
        <v>341</v>
      </c>
      <c r="AA621" s="2" t="s">
        <v>3213</v>
      </c>
      <c r="AB621" s="1" t="s">
        <v>1606</v>
      </c>
      <c r="AC621" s="1" t="s">
        <v>1473</v>
      </c>
      <c r="AD621" s="1">
        <v>8</v>
      </c>
      <c r="AE621" s="1" t="s">
        <v>2145</v>
      </c>
      <c r="AF621" s="1" t="s">
        <v>2144</v>
      </c>
      <c r="AG621" s="1" t="s">
        <v>1475</v>
      </c>
      <c r="AH621" s="1"/>
      <c r="AI621" s="1"/>
      <c r="AJ621" s="1"/>
      <c r="AK621" s="1" t="s">
        <v>2143</v>
      </c>
      <c r="AL621" s="1" t="s">
        <v>2142</v>
      </c>
      <c r="AM621" s="1"/>
      <c r="AN621" s="1"/>
      <c r="AO621" s="1"/>
      <c r="AP621" s="1"/>
      <c r="AQ621" s="1" t="s">
        <v>2141</v>
      </c>
    </row>
    <row r="622" spans="1:46" x14ac:dyDescent="0.15">
      <c r="A622" t="str">
        <f t="shared" si="167"/>
        <v>|BFZ|赤|クリーチャー|2/1|コモン|《[[マキンディの滑り駆け]]》|</v>
      </c>
      <c r="B622" t="s">
        <v>3211</v>
      </c>
      <c r="C622" t="str">
        <f t="shared" si="168"/>
        <v>BFZ</v>
      </c>
      <c r="D622">
        <f>IF(AA622="","",VLOOKUP(C622,tnpl!$Z$1:$AA$11,2,TRUE))</f>
        <v>2</v>
      </c>
      <c r="E622" t="s">
        <v>3211</v>
      </c>
      <c r="F622" t="str">
        <f t="shared" si="169"/>
        <v>赤</v>
      </c>
      <c r="G622">
        <f>IF(AB622="","",VLOOKUP(F622,tnpl!$X$1:$Y$16,2,TRUE))</f>
        <v>4</v>
      </c>
      <c r="H622" t="s">
        <v>3211</v>
      </c>
      <c r="I622" t="str">
        <f t="shared" si="170"/>
        <v>クリーチャー</v>
      </c>
      <c r="J622" t="s">
        <v>3211</v>
      </c>
      <c r="K622">
        <f t="shared" si="171"/>
        <v>2</v>
      </c>
      <c r="L622">
        <f t="shared" si="172"/>
        <v>1</v>
      </c>
      <c r="M622" t="str">
        <f t="shared" si="173"/>
        <v>2/1</v>
      </c>
      <c r="N622" t="s">
        <v>3267</v>
      </c>
      <c r="O622" t="str">
        <f t="shared" si="174"/>
        <v>コモン</v>
      </c>
      <c r="R622" t="s">
        <v>3267</v>
      </c>
      <c r="S622" t="s">
        <v>4854</v>
      </c>
      <c r="T622" t="str">
        <f t="shared" si="175"/>
        <v>マキンディの滑り駆け</v>
      </c>
      <c r="W622" t="s">
        <v>4855</v>
      </c>
      <c r="X622" t="s">
        <v>3267</v>
      </c>
      <c r="Y622" s="9"/>
      <c r="Z622" s="3">
        <v>357</v>
      </c>
      <c r="AA622" s="2" t="s">
        <v>3213</v>
      </c>
      <c r="AB622" s="1" t="s">
        <v>1575</v>
      </c>
      <c r="AC622" s="1" t="s">
        <v>1771</v>
      </c>
      <c r="AD622" s="1">
        <v>8</v>
      </c>
      <c r="AE622" s="1" t="s">
        <v>2090</v>
      </c>
      <c r="AF622" s="1" t="s">
        <v>2089</v>
      </c>
      <c r="AG622" s="1" t="s">
        <v>349</v>
      </c>
      <c r="AH622" s="1" t="s">
        <v>367</v>
      </c>
      <c r="AI622" s="1"/>
      <c r="AJ622" s="1"/>
      <c r="AK622" s="1" t="s">
        <v>1733</v>
      </c>
      <c r="AL622" s="1" t="s">
        <v>1916</v>
      </c>
      <c r="AM622" s="1"/>
      <c r="AN622" s="1"/>
      <c r="AO622" s="1">
        <v>2</v>
      </c>
      <c r="AP622" s="1">
        <v>1</v>
      </c>
      <c r="AQ622" s="1" t="s">
        <v>3457</v>
      </c>
    </row>
    <row r="623" spans="1:46" x14ac:dyDescent="0.15">
      <c r="A623" t="str">
        <f t="shared" si="167"/>
        <v>|BFZ|赤|クリーチャー|3/1|コモン|《[[棘撃ちドローン]]》|</v>
      </c>
      <c r="B623" t="s">
        <v>3211</v>
      </c>
      <c r="C623" t="str">
        <f t="shared" si="168"/>
        <v>BFZ</v>
      </c>
      <c r="D623">
        <f>IF(AA623="","",VLOOKUP(C623,tnpl!$Z$1:$AA$11,2,TRUE))</f>
        <v>2</v>
      </c>
      <c r="E623" t="s">
        <v>3211</v>
      </c>
      <c r="F623" t="str">
        <f t="shared" si="169"/>
        <v>赤</v>
      </c>
      <c r="G623">
        <f>IF(AB623="","",VLOOKUP(F623,tnpl!$X$1:$Y$16,2,TRUE))</f>
        <v>4</v>
      </c>
      <c r="H623" t="s">
        <v>3211</v>
      </c>
      <c r="I623" t="str">
        <f t="shared" si="170"/>
        <v>クリーチャー</v>
      </c>
      <c r="J623" t="s">
        <v>3211</v>
      </c>
      <c r="K623">
        <f t="shared" si="171"/>
        <v>3</v>
      </c>
      <c r="L623">
        <f t="shared" si="172"/>
        <v>1</v>
      </c>
      <c r="M623" t="str">
        <f t="shared" si="173"/>
        <v>3/1</v>
      </c>
      <c r="N623" t="s">
        <v>3267</v>
      </c>
      <c r="O623" t="str">
        <f t="shared" si="174"/>
        <v>コモン</v>
      </c>
      <c r="R623" t="s">
        <v>3267</v>
      </c>
      <c r="S623" t="s">
        <v>4854</v>
      </c>
      <c r="T623" t="str">
        <f t="shared" si="175"/>
        <v>棘撃ちドローン</v>
      </c>
      <c r="W623" t="s">
        <v>4855</v>
      </c>
      <c r="X623" t="s">
        <v>3267</v>
      </c>
      <c r="Y623" s="9"/>
      <c r="Z623" s="3">
        <v>358</v>
      </c>
      <c r="AA623" s="2" t="s">
        <v>3213</v>
      </c>
      <c r="AB623" s="1" t="s">
        <v>1575</v>
      </c>
      <c r="AC623" s="1" t="s">
        <v>1771</v>
      </c>
      <c r="AD623" s="1">
        <v>8</v>
      </c>
      <c r="AE623" s="1" t="s">
        <v>2088</v>
      </c>
      <c r="AF623" s="1" t="s">
        <v>2087</v>
      </c>
      <c r="AG623" s="1" t="s">
        <v>349</v>
      </c>
      <c r="AH623" s="1" t="s">
        <v>1457</v>
      </c>
      <c r="AI623" s="1" t="s">
        <v>1523</v>
      </c>
      <c r="AJ623" s="1"/>
      <c r="AK623" s="1" t="s">
        <v>3412</v>
      </c>
      <c r="AL623" s="1" t="s">
        <v>2086</v>
      </c>
      <c r="AM623" s="1"/>
      <c r="AN623" s="1"/>
      <c r="AO623" s="1">
        <v>3</v>
      </c>
      <c r="AP623" s="1">
        <v>1</v>
      </c>
      <c r="AQ623" s="1" t="s">
        <v>3458</v>
      </c>
    </row>
    <row r="624" spans="1:46" x14ac:dyDescent="0.15">
      <c r="A624" t="str">
        <f t="shared" si="167"/>
        <v>|BFZ|赤|クリーチャー|2/1|コモン|《[[オンドゥの勇者]]》|</v>
      </c>
      <c r="B624" t="s">
        <v>3211</v>
      </c>
      <c r="C624" t="str">
        <f t="shared" si="168"/>
        <v>BFZ</v>
      </c>
      <c r="D624">
        <f>IF(AA624="","",VLOOKUP(C624,tnpl!$Z$1:$AA$11,2,TRUE))</f>
        <v>2</v>
      </c>
      <c r="E624" t="s">
        <v>3211</v>
      </c>
      <c r="F624" t="str">
        <f t="shared" si="169"/>
        <v>赤</v>
      </c>
      <c r="G624">
        <f>IF(AB624="","",VLOOKUP(F624,tnpl!$X$1:$Y$16,2,TRUE))</f>
        <v>4</v>
      </c>
      <c r="H624" t="s">
        <v>3211</v>
      </c>
      <c r="I624" t="str">
        <f t="shared" si="170"/>
        <v>クリーチャー</v>
      </c>
      <c r="J624" t="s">
        <v>3211</v>
      </c>
      <c r="K624">
        <f t="shared" si="171"/>
        <v>2</v>
      </c>
      <c r="L624">
        <f t="shared" si="172"/>
        <v>1</v>
      </c>
      <c r="M624" t="str">
        <f t="shared" si="173"/>
        <v>2/1</v>
      </c>
      <c r="N624" t="s">
        <v>3267</v>
      </c>
      <c r="O624" t="str">
        <f t="shared" si="174"/>
        <v>コモン</v>
      </c>
      <c r="R624" t="s">
        <v>3267</v>
      </c>
      <c r="S624" t="s">
        <v>4854</v>
      </c>
      <c r="T624" t="str">
        <f t="shared" si="175"/>
        <v>オンドゥの勇者</v>
      </c>
      <c r="W624" t="s">
        <v>4855</v>
      </c>
      <c r="X624" t="s">
        <v>3267</v>
      </c>
      <c r="Y624" s="9"/>
      <c r="Z624" s="3">
        <v>359</v>
      </c>
      <c r="AA624" s="2" t="s">
        <v>3213</v>
      </c>
      <c r="AB624" s="1" t="s">
        <v>1575</v>
      </c>
      <c r="AC624" s="1" t="s">
        <v>1771</v>
      </c>
      <c r="AD624" s="1">
        <v>8</v>
      </c>
      <c r="AE624" s="1" t="s">
        <v>2085</v>
      </c>
      <c r="AF624" s="1" t="s">
        <v>2084</v>
      </c>
      <c r="AG624" s="1" t="s">
        <v>349</v>
      </c>
      <c r="AH624" s="1" t="s">
        <v>2083</v>
      </c>
      <c r="AI624" s="1" t="s">
        <v>1515</v>
      </c>
      <c r="AJ624" s="1" t="s">
        <v>1500</v>
      </c>
      <c r="AK624" s="1" t="s">
        <v>2627</v>
      </c>
      <c r="AL624" s="1" t="s">
        <v>2082</v>
      </c>
      <c r="AM624" s="1"/>
      <c r="AN624" s="1"/>
      <c r="AO624" s="1">
        <v>2</v>
      </c>
      <c r="AP624" s="1">
        <v>1</v>
      </c>
      <c r="AQ624" s="1" t="s">
        <v>3459</v>
      </c>
    </row>
    <row r="625" spans="1:43" x14ac:dyDescent="0.15">
      <c r="A625" t="str">
        <f t="shared" si="167"/>
        <v>|BFZ|赤|呪文||コモン|《[[ゴブリンの戦化粧]]》|</v>
      </c>
      <c r="B625" t="s">
        <v>3211</v>
      </c>
      <c r="C625" t="str">
        <f t="shared" si="168"/>
        <v>BFZ</v>
      </c>
      <c r="D625">
        <f>IF(AA625="","",VLOOKUP(C625,tnpl!$Z$1:$AA$11,2,TRUE))</f>
        <v>2</v>
      </c>
      <c r="E625" t="s">
        <v>3211</v>
      </c>
      <c r="F625" t="str">
        <f t="shared" si="169"/>
        <v>赤</v>
      </c>
      <c r="G625">
        <f>IF(AB625="","",VLOOKUP(F625,tnpl!$X$1:$Y$16,2,TRUE))</f>
        <v>4</v>
      </c>
      <c r="H625" t="s">
        <v>3211</v>
      </c>
      <c r="I625" t="str">
        <f t="shared" si="170"/>
        <v>呪文</v>
      </c>
      <c r="J625" t="s">
        <v>3211</v>
      </c>
      <c r="K625">
        <f t="shared" si="171"/>
        <v>0</v>
      </c>
      <c r="L625">
        <f t="shared" si="172"/>
        <v>0</v>
      </c>
      <c r="M625" t="str">
        <f t="shared" si="173"/>
        <v/>
      </c>
      <c r="N625" t="s">
        <v>3267</v>
      </c>
      <c r="O625" t="str">
        <f t="shared" si="174"/>
        <v>コモン</v>
      </c>
      <c r="R625" t="s">
        <v>3267</v>
      </c>
      <c r="S625" t="s">
        <v>4854</v>
      </c>
      <c r="T625" t="str">
        <f t="shared" si="175"/>
        <v>ゴブリンの戦化粧</v>
      </c>
      <c r="W625" t="s">
        <v>4855</v>
      </c>
      <c r="X625" t="s">
        <v>3267</v>
      </c>
      <c r="Y625" s="9"/>
      <c r="Z625" s="3">
        <v>365</v>
      </c>
      <c r="AA625" s="2" t="s">
        <v>3213</v>
      </c>
      <c r="AB625" s="1" t="s">
        <v>1575</v>
      </c>
      <c r="AC625" s="1" t="s">
        <v>1771</v>
      </c>
      <c r="AD625" s="1">
        <v>8</v>
      </c>
      <c r="AE625" s="1" t="s">
        <v>2065</v>
      </c>
      <c r="AF625" s="1" t="s">
        <v>2064</v>
      </c>
      <c r="AG625" s="1" t="s">
        <v>1475</v>
      </c>
      <c r="AH625" s="1"/>
      <c r="AI625" s="1"/>
      <c r="AJ625" s="1"/>
      <c r="AK625" s="1" t="s">
        <v>2063</v>
      </c>
      <c r="AL625" s="1"/>
      <c r="AM625" s="1"/>
      <c r="AN625" s="1"/>
      <c r="AO625" s="1"/>
      <c r="AP625" s="1"/>
      <c r="AQ625" s="1" t="s">
        <v>2063</v>
      </c>
    </row>
    <row r="626" spans="1:43" x14ac:dyDescent="0.15">
      <c r="A626" t="str">
        <f t="shared" si="167"/>
        <v>|BFZ|赤|呪文||コモン|《[[多勢]]》|</v>
      </c>
      <c r="B626" t="s">
        <v>3211</v>
      </c>
      <c r="C626" t="str">
        <f t="shared" si="168"/>
        <v>BFZ</v>
      </c>
      <c r="D626">
        <f>IF(AA626="","",VLOOKUP(C626,tnpl!$Z$1:$AA$11,2,TRUE))</f>
        <v>2</v>
      </c>
      <c r="E626" t="s">
        <v>3211</v>
      </c>
      <c r="F626" t="str">
        <f t="shared" si="169"/>
        <v>赤</v>
      </c>
      <c r="G626">
        <f>IF(AB626="","",VLOOKUP(F626,tnpl!$X$1:$Y$16,2,TRUE))</f>
        <v>4</v>
      </c>
      <c r="H626" t="s">
        <v>3211</v>
      </c>
      <c r="I626" t="str">
        <f t="shared" si="170"/>
        <v>呪文</v>
      </c>
      <c r="J626" t="s">
        <v>3211</v>
      </c>
      <c r="K626">
        <f t="shared" si="171"/>
        <v>0</v>
      </c>
      <c r="L626">
        <f t="shared" si="172"/>
        <v>0</v>
      </c>
      <c r="M626" t="str">
        <f t="shared" si="173"/>
        <v/>
      </c>
      <c r="N626" t="s">
        <v>3267</v>
      </c>
      <c r="O626" t="str">
        <f t="shared" si="174"/>
        <v>コモン</v>
      </c>
      <c r="R626" t="s">
        <v>3267</v>
      </c>
      <c r="S626" t="s">
        <v>4854</v>
      </c>
      <c r="T626" t="str">
        <f t="shared" si="175"/>
        <v>多勢</v>
      </c>
      <c r="W626" t="s">
        <v>4855</v>
      </c>
      <c r="X626" t="s">
        <v>3267</v>
      </c>
      <c r="Y626" s="9"/>
      <c r="Z626" s="3">
        <v>366</v>
      </c>
      <c r="AA626" s="2" t="s">
        <v>3213</v>
      </c>
      <c r="AB626" s="1" t="s">
        <v>1575</v>
      </c>
      <c r="AC626" s="1" t="s">
        <v>1771</v>
      </c>
      <c r="AD626" s="1">
        <v>8</v>
      </c>
      <c r="AE626" s="1" t="s">
        <v>2062</v>
      </c>
      <c r="AF626" s="1" t="s">
        <v>2061</v>
      </c>
      <c r="AG626" s="1" t="s">
        <v>1475</v>
      </c>
      <c r="AH626" s="1"/>
      <c r="AI626" s="1"/>
      <c r="AJ626" s="1"/>
      <c r="AK626" s="1" t="s">
        <v>2060</v>
      </c>
      <c r="AL626" s="1"/>
      <c r="AM626" s="1"/>
      <c r="AN626" s="1"/>
      <c r="AO626" s="1"/>
      <c r="AP626" s="1"/>
      <c r="AQ626" s="1" t="s">
        <v>2060</v>
      </c>
    </row>
    <row r="627" spans="1:43" x14ac:dyDescent="0.15">
      <c r="A627" t="str">
        <f t="shared" si="167"/>
        <v>|BFZ|赤|クリーチャー|2/2|アンコモン|《[[アクームの石覚まし]]》|</v>
      </c>
      <c r="B627" t="s">
        <v>3211</v>
      </c>
      <c r="C627" t="str">
        <f t="shared" si="168"/>
        <v>BFZ</v>
      </c>
      <c r="D627">
        <f>IF(AA627="","",VLOOKUP(C627,tnpl!$Z$1:$AA$11,2,TRUE))</f>
        <v>2</v>
      </c>
      <c r="E627" t="s">
        <v>3211</v>
      </c>
      <c r="F627" t="str">
        <f t="shared" si="169"/>
        <v>赤</v>
      </c>
      <c r="G627">
        <f>IF(AB627="","",VLOOKUP(F627,tnpl!$X$1:$Y$16,2,TRUE))</f>
        <v>4</v>
      </c>
      <c r="H627" t="s">
        <v>3211</v>
      </c>
      <c r="I627" t="str">
        <f t="shared" si="170"/>
        <v>クリーチャー</v>
      </c>
      <c r="J627" t="s">
        <v>3211</v>
      </c>
      <c r="K627">
        <f t="shared" si="171"/>
        <v>2</v>
      </c>
      <c r="L627">
        <f t="shared" si="172"/>
        <v>2</v>
      </c>
      <c r="M627" t="str">
        <f t="shared" si="173"/>
        <v>2/2</v>
      </c>
      <c r="N627" t="s">
        <v>3267</v>
      </c>
      <c r="O627" t="str">
        <f t="shared" si="174"/>
        <v>アンコモン</v>
      </c>
      <c r="R627" t="s">
        <v>3267</v>
      </c>
      <c r="S627" t="s">
        <v>4854</v>
      </c>
      <c r="T627" t="str">
        <f t="shared" si="175"/>
        <v>アクームの石覚まし</v>
      </c>
      <c r="W627" t="s">
        <v>4855</v>
      </c>
      <c r="X627" t="s">
        <v>3267</v>
      </c>
      <c r="Y627" s="9"/>
      <c r="Z627" s="3">
        <v>372</v>
      </c>
      <c r="AA627" s="2" t="s">
        <v>3213</v>
      </c>
      <c r="AB627" s="1" t="s">
        <v>1575</v>
      </c>
      <c r="AC627" s="1" t="s">
        <v>1473</v>
      </c>
      <c r="AD627" s="1">
        <v>8</v>
      </c>
      <c r="AE627" s="1" t="s">
        <v>2043</v>
      </c>
      <c r="AF627" s="1" t="s">
        <v>2042</v>
      </c>
      <c r="AG627" s="1" t="s">
        <v>349</v>
      </c>
      <c r="AH627" s="1" t="s">
        <v>1511</v>
      </c>
      <c r="AI627" s="1" t="s">
        <v>1894</v>
      </c>
      <c r="AJ627" s="1"/>
      <c r="AK627" s="1" t="s">
        <v>2041</v>
      </c>
      <c r="AL627" s="1"/>
      <c r="AM627" s="1"/>
      <c r="AN627" s="1"/>
      <c r="AO627" s="1">
        <v>2</v>
      </c>
      <c r="AP627" s="1">
        <v>2</v>
      </c>
      <c r="AQ627" s="1" t="s">
        <v>2041</v>
      </c>
    </row>
    <row r="628" spans="1:43" x14ac:dyDescent="0.15">
      <c r="A628" t="str">
        <f t="shared" si="167"/>
        <v>|BFZ|緑|クリーチャー|1/2|コモン|《[[大カマキリ]]》|</v>
      </c>
      <c r="B628" t="s">
        <v>3211</v>
      </c>
      <c r="C628" t="str">
        <f t="shared" si="168"/>
        <v>BFZ</v>
      </c>
      <c r="D628">
        <f>IF(AA628="","",VLOOKUP(C628,tnpl!$Z$1:$AA$11,2,TRUE))</f>
        <v>2</v>
      </c>
      <c r="E628" t="s">
        <v>3211</v>
      </c>
      <c r="F628" t="str">
        <f t="shared" si="169"/>
        <v>緑</v>
      </c>
      <c r="G628">
        <f>IF(AB628="","",VLOOKUP(F628,tnpl!$X$1:$Y$16,2,TRUE))</f>
        <v>5</v>
      </c>
      <c r="H628" t="s">
        <v>3211</v>
      </c>
      <c r="I628" t="str">
        <f t="shared" si="170"/>
        <v>クリーチャー</v>
      </c>
      <c r="J628" t="s">
        <v>3211</v>
      </c>
      <c r="K628">
        <f t="shared" si="171"/>
        <v>1</v>
      </c>
      <c r="L628">
        <f t="shared" si="172"/>
        <v>2</v>
      </c>
      <c r="M628" t="str">
        <f t="shared" si="173"/>
        <v>1/2</v>
      </c>
      <c r="N628" t="s">
        <v>3267</v>
      </c>
      <c r="O628" t="str">
        <f t="shared" si="174"/>
        <v>コモン</v>
      </c>
      <c r="R628" t="s">
        <v>3267</v>
      </c>
      <c r="S628" t="s">
        <v>4854</v>
      </c>
      <c r="T628" t="str">
        <f t="shared" si="175"/>
        <v>大カマキリ</v>
      </c>
      <c r="W628" t="s">
        <v>4855</v>
      </c>
      <c r="X628" t="s">
        <v>3267</v>
      </c>
      <c r="Y628" s="9"/>
      <c r="Z628" s="3">
        <v>394</v>
      </c>
      <c r="AA628" s="2" t="s">
        <v>3213</v>
      </c>
      <c r="AB628" s="1" t="s">
        <v>1540</v>
      </c>
      <c r="AC628" s="1" t="s">
        <v>1771</v>
      </c>
      <c r="AD628" s="1">
        <v>8</v>
      </c>
      <c r="AE628" s="1" t="s">
        <v>1974</v>
      </c>
      <c r="AF628" s="1" t="s">
        <v>1973</v>
      </c>
      <c r="AG628" s="1" t="s">
        <v>349</v>
      </c>
      <c r="AH628" s="1" t="s">
        <v>1972</v>
      </c>
      <c r="AI628" s="1"/>
      <c r="AJ628" s="1"/>
      <c r="AK628" s="1" t="s">
        <v>1971</v>
      </c>
      <c r="AL628" s="1"/>
      <c r="AM628" s="1"/>
      <c r="AN628" s="1"/>
      <c r="AO628" s="1">
        <v>1</v>
      </c>
      <c r="AP628" s="1">
        <v>2</v>
      </c>
      <c r="AQ628" s="1" t="s">
        <v>1971</v>
      </c>
    </row>
    <row r="629" spans="1:43" x14ac:dyDescent="0.15">
      <c r="A629" t="str">
        <f t="shared" si="167"/>
        <v>|BFZ|緑|呪文||コモン|《[[回収蔦]]》|</v>
      </c>
      <c r="B629" t="s">
        <v>3211</v>
      </c>
      <c r="C629" t="str">
        <f t="shared" si="168"/>
        <v>BFZ</v>
      </c>
      <c r="D629">
        <f>IF(AA629="","",VLOOKUP(C629,tnpl!$Z$1:$AA$11,2,TRUE))</f>
        <v>2</v>
      </c>
      <c r="E629" t="s">
        <v>3211</v>
      </c>
      <c r="F629" t="str">
        <f t="shared" si="169"/>
        <v>緑</v>
      </c>
      <c r="G629">
        <f>IF(AB629="","",VLOOKUP(F629,tnpl!$X$1:$Y$16,2,TRUE))</f>
        <v>5</v>
      </c>
      <c r="H629" t="s">
        <v>3211</v>
      </c>
      <c r="I629" t="str">
        <f t="shared" si="170"/>
        <v>呪文</v>
      </c>
      <c r="J629" t="s">
        <v>3211</v>
      </c>
      <c r="K629">
        <f t="shared" si="171"/>
        <v>0</v>
      </c>
      <c r="L629">
        <f t="shared" si="172"/>
        <v>0</v>
      </c>
      <c r="M629" t="str">
        <f t="shared" si="173"/>
        <v/>
      </c>
      <c r="N629" t="s">
        <v>3267</v>
      </c>
      <c r="O629" t="str">
        <f t="shared" si="174"/>
        <v>コモン</v>
      </c>
      <c r="R629" t="s">
        <v>3267</v>
      </c>
      <c r="S629" t="s">
        <v>4854</v>
      </c>
      <c r="T629" t="str">
        <f t="shared" si="175"/>
        <v>回収蔦</v>
      </c>
      <c r="W629" t="s">
        <v>4855</v>
      </c>
      <c r="X629" t="s">
        <v>3267</v>
      </c>
      <c r="Y629" s="9"/>
      <c r="Z629" s="3">
        <v>405</v>
      </c>
      <c r="AA629" s="2" t="s">
        <v>3213</v>
      </c>
      <c r="AB629" s="1" t="s">
        <v>1540</v>
      </c>
      <c r="AC629" s="1" t="s">
        <v>1771</v>
      </c>
      <c r="AD629" s="1">
        <v>8</v>
      </c>
      <c r="AE629" s="1" t="s">
        <v>1939</v>
      </c>
      <c r="AF629" s="1" t="s">
        <v>1938</v>
      </c>
      <c r="AG629" s="1" t="s">
        <v>1475</v>
      </c>
      <c r="AH629" s="1"/>
      <c r="AI629" s="1"/>
      <c r="AJ629" s="1"/>
      <c r="AK629" s="1" t="s">
        <v>1937</v>
      </c>
      <c r="AL629" s="1"/>
      <c r="AM629" s="1"/>
      <c r="AN629" s="1"/>
      <c r="AO629" s="1"/>
      <c r="AP629" s="1"/>
      <c r="AQ629" s="1" t="s">
        <v>1937</v>
      </c>
    </row>
    <row r="630" spans="1:43" x14ac:dyDescent="0.15">
      <c r="A630" t="str">
        <f t="shared" si="167"/>
        <v>|BFZ|緑|クリーチャー|4/4|アンコモン|《[[鎌豹]]》|</v>
      </c>
      <c r="B630" t="s">
        <v>3211</v>
      </c>
      <c r="C630" t="str">
        <f t="shared" si="168"/>
        <v>BFZ</v>
      </c>
      <c r="D630">
        <f>IF(AA630="","",VLOOKUP(C630,tnpl!$Z$1:$AA$11,2,TRUE))</f>
        <v>2</v>
      </c>
      <c r="E630" t="s">
        <v>3211</v>
      </c>
      <c r="F630" t="str">
        <f t="shared" si="169"/>
        <v>緑</v>
      </c>
      <c r="G630">
        <f>IF(AB630="","",VLOOKUP(F630,tnpl!$X$1:$Y$16,2,TRUE))</f>
        <v>5</v>
      </c>
      <c r="H630" t="s">
        <v>3211</v>
      </c>
      <c r="I630" t="str">
        <f t="shared" si="170"/>
        <v>クリーチャー</v>
      </c>
      <c r="J630" t="s">
        <v>3211</v>
      </c>
      <c r="K630">
        <f t="shared" si="171"/>
        <v>4</v>
      </c>
      <c r="L630">
        <f t="shared" si="172"/>
        <v>4</v>
      </c>
      <c r="M630" t="str">
        <f t="shared" si="173"/>
        <v>4/4</v>
      </c>
      <c r="N630" t="s">
        <v>3267</v>
      </c>
      <c r="O630" t="str">
        <f t="shared" si="174"/>
        <v>アンコモン</v>
      </c>
      <c r="R630" t="s">
        <v>3267</v>
      </c>
      <c r="S630" t="s">
        <v>4854</v>
      </c>
      <c r="T630" t="str">
        <f t="shared" si="175"/>
        <v>鎌豹</v>
      </c>
      <c r="W630" t="s">
        <v>4855</v>
      </c>
      <c r="X630" t="s">
        <v>3267</v>
      </c>
      <c r="Y630" s="9"/>
      <c r="Z630" s="3">
        <v>412</v>
      </c>
      <c r="AA630" s="2" t="s">
        <v>3213</v>
      </c>
      <c r="AB630" s="1" t="s">
        <v>1540</v>
      </c>
      <c r="AC630" s="1" t="s">
        <v>1473</v>
      </c>
      <c r="AD630" s="1">
        <v>8</v>
      </c>
      <c r="AE630" s="1" t="s">
        <v>1919</v>
      </c>
      <c r="AF630" s="1" t="s">
        <v>1918</v>
      </c>
      <c r="AG630" s="1" t="s">
        <v>349</v>
      </c>
      <c r="AH630" s="1" t="s">
        <v>1917</v>
      </c>
      <c r="AI630" s="1"/>
      <c r="AJ630" s="1"/>
      <c r="AK630" s="1" t="s">
        <v>1916</v>
      </c>
      <c r="AL630" s="1"/>
      <c r="AM630" s="1"/>
      <c r="AN630" s="1"/>
      <c r="AO630" s="1">
        <v>4</v>
      </c>
      <c r="AP630" s="1">
        <v>4</v>
      </c>
      <c r="AQ630" s="1" t="s">
        <v>1916</v>
      </c>
    </row>
    <row r="631" spans="1:43" x14ac:dyDescent="0.15">
      <c r="A631" t="str">
        <f t="shared" si="167"/>
        <v>|BFZ|緑|呪文||アンコモン|《[[森の占術]]》|</v>
      </c>
      <c r="B631" t="s">
        <v>3211</v>
      </c>
      <c r="C631" t="str">
        <f t="shared" si="168"/>
        <v>BFZ</v>
      </c>
      <c r="D631">
        <f>IF(AA631="","",VLOOKUP(C631,tnpl!$Z$1:$AA$11,2,TRUE))</f>
        <v>2</v>
      </c>
      <c r="E631" t="s">
        <v>3211</v>
      </c>
      <c r="F631" t="str">
        <f t="shared" si="169"/>
        <v>緑</v>
      </c>
      <c r="G631">
        <f>IF(AB631="","",VLOOKUP(F631,tnpl!$X$1:$Y$16,2,TRUE))</f>
        <v>5</v>
      </c>
      <c r="H631" t="s">
        <v>3211</v>
      </c>
      <c r="I631" t="str">
        <f t="shared" si="170"/>
        <v>呪文</v>
      </c>
      <c r="J631" t="s">
        <v>3211</v>
      </c>
      <c r="K631">
        <f t="shared" si="171"/>
        <v>0</v>
      </c>
      <c r="L631">
        <f t="shared" si="172"/>
        <v>0</v>
      </c>
      <c r="M631" t="str">
        <f t="shared" si="173"/>
        <v/>
      </c>
      <c r="N631" t="s">
        <v>3267</v>
      </c>
      <c r="O631" t="str">
        <f t="shared" si="174"/>
        <v>アンコモン</v>
      </c>
      <c r="R631" t="s">
        <v>3267</v>
      </c>
      <c r="S631" t="s">
        <v>4854</v>
      </c>
      <c r="T631" t="str">
        <f t="shared" si="175"/>
        <v>森の占術</v>
      </c>
      <c r="W631" t="s">
        <v>4855</v>
      </c>
      <c r="X631" t="s">
        <v>3267</v>
      </c>
      <c r="Y631" s="9"/>
      <c r="Z631" s="3">
        <v>416</v>
      </c>
      <c r="AA631" s="2" t="s">
        <v>3213</v>
      </c>
      <c r="AB631" s="1" t="s">
        <v>1540</v>
      </c>
      <c r="AC631" s="1" t="s">
        <v>1473</v>
      </c>
      <c r="AD631" s="1">
        <v>8</v>
      </c>
      <c r="AE631" s="1" t="s">
        <v>1906</v>
      </c>
      <c r="AF631" s="1" t="s">
        <v>1905</v>
      </c>
      <c r="AG631" s="1" t="s">
        <v>1475</v>
      </c>
      <c r="AH631" s="1"/>
      <c r="AI631" s="1"/>
      <c r="AJ631" s="1"/>
      <c r="AK631" s="1" t="s">
        <v>1904</v>
      </c>
      <c r="AL631" s="1"/>
      <c r="AM631" s="1"/>
      <c r="AN631" s="1"/>
      <c r="AO631" s="1"/>
      <c r="AP631" s="1"/>
      <c r="AQ631" s="1" t="s">
        <v>1904</v>
      </c>
    </row>
    <row r="632" spans="1:43" x14ac:dyDescent="0.15">
      <c r="A632" t="str">
        <f t="shared" si="167"/>
        <v>|BFZ|緑白|クリーチャー|3/3|アンコモン|《[[林番のドルイド]]》|</v>
      </c>
      <c r="B632" t="s">
        <v>3211</v>
      </c>
      <c r="C632" t="str">
        <f t="shared" si="168"/>
        <v>BFZ</v>
      </c>
      <c r="D632">
        <f>IF(AA632="","",VLOOKUP(C632,tnpl!$Z$1:$AA$11,2,TRUE))</f>
        <v>2</v>
      </c>
      <c r="E632" t="s">
        <v>3211</v>
      </c>
      <c r="F632" t="str">
        <f t="shared" si="169"/>
        <v>緑白</v>
      </c>
      <c r="G632">
        <f>IF(AB632="","",VLOOKUP(F632,tnpl!$X$1:$Y$16,2,TRUE))</f>
        <v>10</v>
      </c>
      <c r="H632" t="s">
        <v>3211</v>
      </c>
      <c r="I632" t="str">
        <f t="shared" si="170"/>
        <v>クリーチャー</v>
      </c>
      <c r="J632" t="s">
        <v>3211</v>
      </c>
      <c r="K632">
        <f t="shared" si="171"/>
        <v>3</v>
      </c>
      <c r="L632">
        <f t="shared" si="172"/>
        <v>3</v>
      </c>
      <c r="M632" t="str">
        <f t="shared" si="173"/>
        <v>3/3</v>
      </c>
      <c r="N632" t="s">
        <v>3267</v>
      </c>
      <c r="O632" t="str">
        <f t="shared" si="174"/>
        <v>アンコモン</v>
      </c>
      <c r="R632" t="s">
        <v>3267</v>
      </c>
      <c r="S632" t="s">
        <v>4854</v>
      </c>
      <c r="T632" t="str">
        <f t="shared" si="175"/>
        <v>林番のドルイド</v>
      </c>
      <c r="W632" t="s">
        <v>4855</v>
      </c>
      <c r="X632" t="s">
        <v>3267</v>
      </c>
      <c r="Y632" s="9"/>
      <c r="Z632" s="3">
        <v>430</v>
      </c>
      <c r="AA632" s="2" t="s">
        <v>3213</v>
      </c>
      <c r="AB632" s="1" t="s">
        <v>1829</v>
      </c>
      <c r="AC632" s="1" t="s">
        <v>1473</v>
      </c>
      <c r="AD632" s="1">
        <v>8</v>
      </c>
      <c r="AE632" s="1" t="s">
        <v>1857</v>
      </c>
      <c r="AF632" s="1" t="s">
        <v>1856</v>
      </c>
      <c r="AG632" s="1" t="s">
        <v>349</v>
      </c>
      <c r="AH632" s="1" t="s">
        <v>1501</v>
      </c>
      <c r="AI632" s="1" t="s">
        <v>1551</v>
      </c>
      <c r="AJ632" s="1" t="s">
        <v>1500</v>
      </c>
      <c r="AK632" s="1" t="s">
        <v>1855</v>
      </c>
      <c r="AL632" s="1"/>
      <c r="AM632" s="1"/>
      <c r="AN632" s="1"/>
      <c r="AO632" s="1">
        <v>3</v>
      </c>
      <c r="AP632" s="1">
        <v>3</v>
      </c>
      <c r="AQ632" s="1" t="s">
        <v>1855</v>
      </c>
    </row>
    <row r="633" spans="1:43" x14ac:dyDescent="0.15">
      <c r="A633" t="str">
        <f t="shared" si="167"/>
        <v>|BFZ|無色|サポート||コモン|《[[面晶体の刃]]》|</v>
      </c>
      <c r="B633" t="s">
        <v>3211</v>
      </c>
      <c r="C633" t="str">
        <f t="shared" si="168"/>
        <v>BFZ</v>
      </c>
      <c r="D633">
        <f>IF(AA633="","",VLOOKUP(C633,tnpl!$Z$1:$AA$11,2,TRUE))</f>
        <v>2</v>
      </c>
      <c r="E633" t="s">
        <v>3211</v>
      </c>
      <c r="F633" t="str">
        <f t="shared" si="169"/>
        <v>無色</v>
      </c>
      <c r="G633">
        <f>IF(AB633="","",VLOOKUP(F633,tnpl!$X$1:$Y$16,2,TRUE))</f>
        <v>16</v>
      </c>
      <c r="H633" t="s">
        <v>3211</v>
      </c>
      <c r="I633" t="str">
        <f t="shared" si="170"/>
        <v>サポート</v>
      </c>
      <c r="J633" t="s">
        <v>3211</v>
      </c>
      <c r="K633">
        <f t="shared" si="171"/>
        <v>0</v>
      </c>
      <c r="L633">
        <f t="shared" si="172"/>
        <v>0</v>
      </c>
      <c r="M633" t="str">
        <f t="shared" si="173"/>
        <v/>
      </c>
      <c r="N633" t="s">
        <v>3267</v>
      </c>
      <c r="O633" t="str">
        <f t="shared" si="174"/>
        <v>コモン</v>
      </c>
      <c r="R633" t="s">
        <v>3267</v>
      </c>
      <c r="S633" t="s">
        <v>4854</v>
      </c>
      <c r="T633" t="str">
        <f t="shared" si="175"/>
        <v>面晶体の刃</v>
      </c>
      <c r="W633" t="s">
        <v>4855</v>
      </c>
      <c r="X633" t="s">
        <v>3267</v>
      </c>
      <c r="Y633" s="9"/>
      <c r="Z633" s="3">
        <v>452</v>
      </c>
      <c r="AA633" s="2" t="s">
        <v>3213</v>
      </c>
      <c r="AB633" s="1" t="s">
        <v>301</v>
      </c>
      <c r="AC633" s="1" t="s">
        <v>1771</v>
      </c>
      <c r="AD633" s="1">
        <v>8</v>
      </c>
      <c r="AE633" s="1" t="s">
        <v>1780</v>
      </c>
      <c r="AF633" s="1" t="s">
        <v>1779</v>
      </c>
      <c r="AG633" s="1" t="s">
        <v>297</v>
      </c>
      <c r="AH633" s="1"/>
      <c r="AI633" s="1"/>
      <c r="AJ633" s="1"/>
      <c r="AK633" s="1" t="s">
        <v>1778</v>
      </c>
      <c r="AL633" s="1"/>
      <c r="AM633" s="1"/>
      <c r="AN633" s="1">
        <v>2</v>
      </c>
      <c r="AO633" s="1"/>
      <c r="AP633" s="1"/>
      <c r="AQ633" s="1" t="s">
        <v>1778</v>
      </c>
    </row>
    <row r="634" spans="1:43" x14ac:dyDescent="0.15">
      <c r="A634" t="str">
        <f t="shared" si="167"/>
        <v>|BFZ|無色|サポート||コモン|《[[天空の滝]]》|</v>
      </c>
      <c r="B634" t="s">
        <v>3211</v>
      </c>
      <c r="C634" t="str">
        <f t="shared" si="168"/>
        <v>BFZ</v>
      </c>
      <c r="D634">
        <f>IF(AA634="","",VLOOKUP(C634,tnpl!$Z$1:$AA$11,2,TRUE))</f>
        <v>2</v>
      </c>
      <c r="E634" t="s">
        <v>3211</v>
      </c>
      <c r="F634" t="str">
        <f t="shared" si="169"/>
        <v>無色</v>
      </c>
      <c r="G634">
        <f>IF(AB634="","",VLOOKUP(F634,tnpl!$X$1:$Y$16,2,TRUE))</f>
        <v>16</v>
      </c>
      <c r="H634" t="s">
        <v>3211</v>
      </c>
      <c r="I634" t="str">
        <f t="shared" si="170"/>
        <v>サポート</v>
      </c>
      <c r="J634" t="s">
        <v>3211</v>
      </c>
      <c r="K634">
        <f t="shared" si="171"/>
        <v>0</v>
      </c>
      <c r="L634">
        <f t="shared" si="172"/>
        <v>0</v>
      </c>
      <c r="M634" t="str">
        <f t="shared" si="173"/>
        <v/>
      </c>
      <c r="N634" t="s">
        <v>3267</v>
      </c>
      <c r="O634" t="str">
        <f t="shared" si="174"/>
        <v>コモン</v>
      </c>
      <c r="R634" t="s">
        <v>3267</v>
      </c>
      <c r="S634" t="s">
        <v>4854</v>
      </c>
      <c r="T634" t="str">
        <f t="shared" si="175"/>
        <v>天空の滝</v>
      </c>
      <c r="W634" t="s">
        <v>4855</v>
      </c>
      <c r="X634" t="s">
        <v>3267</v>
      </c>
      <c r="Y634" s="9"/>
      <c r="Z634" s="3">
        <v>455</v>
      </c>
      <c r="AA634" s="2" t="s">
        <v>3213</v>
      </c>
      <c r="AB634" s="1" t="s">
        <v>301</v>
      </c>
      <c r="AC634" s="1" t="s">
        <v>1771</v>
      </c>
      <c r="AD634" s="1">
        <v>8</v>
      </c>
      <c r="AE634" s="1" t="s">
        <v>1770</v>
      </c>
      <c r="AF634" s="1" t="s">
        <v>1769</v>
      </c>
      <c r="AG634" s="1" t="s">
        <v>297</v>
      </c>
      <c r="AH634" s="1"/>
      <c r="AI634" s="1"/>
      <c r="AJ634" s="1"/>
      <c r="AK634" s="1" t="s">
        <v>1768</v>
      </c>
      <c r="AL634" s="1"/>
      <c r="AM634" s="1"/>
      <c r="AN634" s="1">
        <v>3</v>
      </c>
      <c r="AO634" s="1"/>
      <c r="AP634" s="1"/>
      <c r="AQ634" s="1" t="s">
        <v>1768</v>
      </c>
    </row>
    <row r="635" spans="1:43" x14ac:dyDescent="0.15">
      <c r="A635" t="str">
        <f t="shared" si="167"/>
        <v>|BFZ|無色|呪文||アンコモン|《[[板岩の槌]]》|</v>
      </c>
      <c r="B635" t="s">
        <v>3211</v>
      </c>
      <c r="C635" t="str">
        <f t="shared" si="168"/>
        <v>BFZ</v>
      </c>
      <c r="D635">
        <f>IF(AA635="","",VLOOKUP(C635,tnpl!$Z$1:$AA$11,2,TRUE))</f>
        <v>2</v>
      </c>
      <c r="E635" t="s">
        <v>3211</v>
      </c>
      <c r="F635" t="str">
        <f t="shared" si="169"/>
        <v>無色</v>
      </c>
      <c r="G635">
        <f>IF(AB635="","",VLOOKUP(F635,tnpl!$X$1:$Y$16,2,TRUE))</f>
        <v>16</v>
      </c>
      <c r="H635" t="s">
        <v>3211</v>
      </c>
      <c r="I635" t="str">
        <f t="shared" si="170"/>
        <v>呪文</v>
      </c>
      <c r="J635" t="s">
        <v>3211</v>
      </c>
      <c r="K635">
        <f t="shared" si="171"/>
        <v>0</v>
      </c>
      <c r="L635">
        <f t="shared" si="172"/>
        <v>0</v>
      </c>
      <c r="M635" t="str">
        <f t="shared" si="173"/>
        <v/>
      </c>
      <c r="N635" t="s">
        <v>3267</v>
      </c>
      <c r="O635" t="str">
        <f t="shared" si="174"/>
        <v>アンコモン</v>
      </c>
      <c r="R635" t="s">
        <v>3267</v>
      </c>
      <c r="S635" t="s">
        <v>4854</v>
      </c>
      <c r="T635" t="str">
        <f t="shared" si="175"/>
        <v>板岩の槌</v>
      </c>
      <c r="W635" t="s">
        <v>4855</v>
      </c>
      <c r="X635" t="s">
        <v>3267</v>
      </c>
      <c r="Y635" s="9"/>
      <c r="Z635" s="3">
        <v>460</v>
      </c>
      <c r="AA635" s="2" t="s">
        <v>3213</v>
      </c>
      <c r="AB635" s="1" t="s">
        <v>301</v>
      </c>
      <c r="AC635" s="1" t="s">
        <v>1473</v>
      </c>
      <c r="AD635" s="1">
        <v>8</v>
      </c>
      <c r="AE635" s="1" t="s">
        <v>1757</v>
      </c>
      <c r="AF635" s="1" t="s">
        <v>1756</v>
      </c>
      <c r="AG635" s="1" t="s">
        <v>1475</v>
      </c>
      <c r="AH635" s="1"/>
      <c r="AI635" s="1"/>
      <c r="AJ635" s="1"/>
      <c r="AK635" s="1" t="s">
        <v>1755</v>
      </c>
      <c r="AL635" s="1"/>
      <c r="AM635" s="1"/>
      <c r="AN635" s="1"/>
      <c r="AO635" s="1"/>
      <c r="AP635" s="1"/>
      <c r="AQ635" s="1" t="s">
        <v>1755</v>
      </c>
    </row>
    <row r="636" spans="1:43" x14ac:dyDescent="0.15">
      <c r="A636" t="str">
        <f t="shared" si="167"/>
        <v>|BFZ|無色|クリーチャー|4/4|レア|《[[果てしなきもの]]》|</v>
      </c>
      <c r="B636" t="s">
        <v>3211</v>
      </c>
      <c r="C636" t="str">
        <f t="shared" si="168"/>
        <v>BFZ</v>
      </c>
      <c r="D636">
        <f>IF(AA636="","",VLOOKUP(C636,tnpl!$Z$1:$AA$11,2,TRUE))</f>
        <v>2</v>
      </c>
      <c r="E636" t="s">
        <v>3211</v>
      </c>
      <c r="F636" t="str">
        <f t="shared" si="169"/>
        <v>無色</v>
      </c>
      <c r="G636">
        <f>IF(AB636="","",VLOOKUP(F636,tnpl!$X$1:$Y$16,2,TRUE))</f>
        <v>16</v>
      </c>
      <c r="H636" t="s">
        <v>3211</v>
      </c>
      <c r="I636" t="str">
        <f t="shared" si="170"/>
        <v>クリーチャー</v>
      </c>
      <c r="J636" t="s">
        <v>3211</v>
      </c>
      <c r="K636">
        <f t="shared" si="171"/>
        <v>4</v>
      </c>
      <c r="L636">
        <f t="shared" si="172"/>
        <v>4</v>
      </c>
      <c r="M636" t="str">
        <f t="shared" si="173"/>
        <v>4/4</v>
      </c>
      <c r="N636" t="s">
        <v>3267</v>
      </c>
      <c r="O636" t="str">
        <f t="shared" si="174"/>
        <v>レア</v>
      </c>
      <c r="R636" t="s">
        <v>3267</v>
      </c>
      <c r="S636" t="s">
        <v>4854</v>
      </c>
      <c r="T636" t="str">
        <f t="shared" si="175"/>
        <v>果てしなきもの</v>
      </c>
      <c r="W636" t="s">
        <v>4855</v>
      </c>
      <c r="X636" t="s">
        <v>3267</v>
      </c>
      <c r="Y636" s="9"/>
      <c r="Z636" s="3">
        <v>468</v>
      </c>
      <c r="AA636" s="2" t="s">
        <v>3213</v>
      </c>
      <c r="AB636" s="1" t="s">
        <v>301</v>
      </c>
      <c r="AC636" s="1" t="s">
        <v>1463</v>
      </c>
      <c r="AD636" s="1">
        <v>8</v>
      </c>
      <c r="AE636" s="1" t="s">
        <v>1732</v>
      </c>
      <c r="AF636" s="1" t="s">
        <v>1731</v>
      </c>
      <c r="AG636" s="1" t="s">
        <v>349</v>
      </c>
      <c r="AH636" s="1" t="s">
        <v>1457</v>
      </c>
      <c r="AI636" s="1"/>
      <c r="AJ636" s="1"/>
      <c r="AK636" s="1" t="s">
        <v>1730</v>
      </c>
      <c r="AL636" s="1"/>
      <c r="AM636" s="1"/>
      <c r="AN636" s="1"/>
      <c r="AO636" s="1">
        <v>4</v>
      </c>
      <c r="AP636" s="1">
        <v>4</v>
      </c>
      <c r="AQ636" s="1" t="s">
        <v>1730</v>
      </c>
    </row>
    <row r="637" spans="1:43" x14ac:dyDescent="0.15">
      <c r="A637" t="str">
        <f t="shared" si="167"/>
        <v>|BFZ|無色|サポート||レア|《[[伐採地の滝]]》|</v>
      </c>
      <c r="B637" t="s">
        <v>3211</v>
      </c>
      <c r="C637" t="str">
        <f t="shared" si="168"/>
        <v>BFZ</v>
      </c>
      <c r="D637">
        <f>IF(AA637="","",VLOOKUP(C637,tnpl!$Z$1:$AA$11,2,TRUE))</f>
        <v>2</v>
      </c>
      <c r="E637" t="s">
        <v>3211</v>
      </c>
      <c r="F637" t="str">
        <f t="shared" si="169"/>
        <v>無色</v>
      </c>
      <c r="G637">
        <f>IF(AB637="","",VLOOKUP(F637,tnpl!$X$1:$Y$16,2,TRUE))</f>
        <v>16</v>
      </c>
      <c r="H637" t="s">
        <v>3211</v>
      </c>
      <c r="I637" t="str">
        <f t="shared" si="170"/>
        <v>サポート</v>
      </c>
      <c r="J637" t="s">
        <v>3211</v>
      </c>
      <c r="K637">
        <f t="shared" si="171"/>
        <v>0</v>
      </c>
      <c r="L637">
        <f t="shared" si="172"/>
        <v>0</v>
      </c>
      <c r="M637" t="str">
        <f t="shared" si="173"/>
        <v/>
      </c>
      <c r="N637" t="s">
        <v>3267</v>
      </c>
      <c r="O637" t="str">
        <f t="shared" si="174"/>
        <v>レア</v>
      </c>
      <c r="R637" t="s">
        <v>3267</v>
      </c>
      <c r="S637" t="s">
        <v>4854</v>
      </c>
      <c r="T637" t="str">
        <f t="shared" si="175"/>
        <v>伐採地の滝</v>
      </c>
      <c r="W637" t="s">
        <v>4855</v>
      </c>
      <c r="X637" t="s">
        <v>3267</v>
      </c>
      <c r="Y637" s="9"/>
      <c r="Z637" s="3">
        <v>474</v>
      </c>
      <c r="AA637" s="2" t="s">
        <v>3213</v>
      </c>
      <c r="AB637" s="1" t="s">
        <v>301</v>
      </c>
      <c r="AC637" s="1" t="s">
        <v>1463</v>
      </c>
      <c r="AD637" s="1">
        <v>8</v>
      </c>
      <c r="AE637" s="1" t="s">
        <v>1714</v>
      </c>
      <c r="AF637" s="1" t="s">
        <v>1713</v>
      </c>
      <c r="AG637" s="1" t="s">
        <v>297</v>
      </c>
      <c r="AH637" s="1"/>
      <c r="AI637" s="1"/>
      <c r="AJ637" s="1"/>
      <c r="AK637" s="1" t="s">
        <v>1712</v>
      </c>
      <c r="AL637" s="1"/>
      <c r="AM637" s="1"/>
      <c r="AN637" s="1">
        <v>3</v>
      </c>
      <c r="AO637" s="1"/>
      <c r="AP637" s="1"/>
      <c r="AQ637" s="1" t="s">
        <v>1712</v>
      </c>
    </row>
    <row r="638" spans="1:43" x14ac:dyDescent="0.15">
      <c r="A638" t="str">
        <f t="shared" si="167"/>
        <v>|OGW|青|サポート||レア|《[[ジェイスの誓い]]》|</v>
      </c>
      <c r="B638" t="s">
        <v>3211</v>
      </c>
      <c r="C638" t="str">
        <f t="shared" si="168"/>
        <v>OGW</v>
      </c>
      <c r="D638">
        <f>IF(AA638="","",VLOOKUP(C638,tnpl!$Z$1:$AA$11,2,TRUE))</f>
        <v>3</v>
      </c>
      <c r="E638" t="s">
        <v>3211</v>
      </c>
      <c r="F638" t="str">
        <f t="shared" si="169"/>
        <v>青</v>
      </c>
      <c r="G638">
        <f>IF(AB638="","",VLOOKUP(F638,tnpl!$X$1:$Y$16,2,TRUE))</f>
        <v>2</v>
      </c>
      <c r="H638" t="s">
        <v>3211</v>
      </c>
      <c r="I638" t="str">
        <f t="shared" si="170"/>
        <v>サポート</v>
      </c>
      <c r="J638" t="s">
        <v>3211</v>
      </c>
      <c r="K638">
        <f t="shared" si="171"/>
        <v>0</v>
      </c>
      <c r="L638">
        <f t="shared" si="172"/>
        <v>0</v>
      </c>
      <c r="M638" t="str">
        <f t="shared" si="173"/>
        <v/>
      </c>
      <c r="N638" t="s">
        <v>3267</v>
      </c>
      <c r="O638" t="str">
        <f t="shared" si="174"/>
        <v>レア</v>
      </c>
      <c r="R638" t="s">
        <v>3267</v>
      </c>
      <c r="S638" t="s">
        <v>4854</v>
      </c>
      <c r="T638" t="str">
        <f t="shared" si="175"/>
        <v>ジェイスの誓い</v>
      </c>
      <c r="W638" t="s">
        <v>4855</v>
      </c>
      <c r="X638" t="s">
        <v>3267</v>
      </c>
      <c r="Y638" s="9"/>
      <c r="Z638" s="3">
        <v>495</v>
      </c>
      <c r="AA638" s="2" t="s">
        <v>3214</v>
      </c>
      <c r="AB638" s="1" t="s">
        <v>1631</v>
      </c>
      <c r="AC638" s="1" t="s">
        <v>1463</v>
      </c>
      <c r="AD638" s="1">
        <v>8</v>
      </c>
      <c r="AE638" s="1" t="s">
        <v>1640</v>
      </c>
      <c r="AF638" s="1" t="s">
        <v>1639</v>
      </c>
      <c r="AG638" s="1" t="s">
        <v>297</v>
      </c>
      <c r="AH638" s="1"/>
      <c r="AI638" s="1"/>
      <c r="AJ638" s="1"/>
      <c r="AK638" s="1" t="s">
        <v>1638</v>
      </c>
      <c r="AL638" s="1" t="s">
        <v>1637</v>
      </c>
      <c r="AM638" s="1"/>
      <c r="AN638" s="1">
        <v>3</v>
      </c>
      <c r="AO638" s="1"/>
      <c r="AP638" s="1"/>
      <c r="AQ638" s="1" t="s">
        <v>1636</v>
      </c>
    </row>
    <row r="639" spans="1:43" x14ac:dyDescent="0.15">
      <c r="A639" t="str">
        <f t="shared" si="167"/>
        <v>|OGW|無色|呪文||アンコモン|《[[次元の歪曲]]》|</v>
      </c>
      <c r="B639" t="s">
        <v>3211</v>
      </c>
      <c r="C639" t="str">
        <f t="shared" si="168"/>
        <v>OGW</v>
      </c>
      <c r="D639">
        <f>IF(AA639="","",VLOOKUP(C639,tnpl!$Z$1:$AA$11,2,TRUE))</f>
        <v>3</v>
      </c>
      <c r="E639" t="s">
        <v>3211</v>
      </c>
      <c r="F639" t="str">
        <f t="shared" si="169"/>
        <v>無色</v>
      </c>
      <c r="G639">
        <f>IF(AB639="","",VLOOKUP(F639,tnpl!$X$1:$Y$16,2,TRUE))</f>
        <v>16</v>
      </c>
      <c r="H639" t="s">
        <v>3211</v>
      </c>
      <c r="I639" t="str">
        <f t="shared" si="170"/>
        <v>呪文</v>
      </c>
      <c r="J639" t="s">
        <v>3211</v>
      </c>
      <c r="K639">
        <f t="shared" si="171"/>
        <v>0</v>
      </c>
      <c r="L639">
        <f t="shared" si="172"/>
        <v>0</v>
      </c>
      <c r="M639" t="str">
        <f t="shared" si="173"/>
        <v/>
      </c>
      <c r="N639" t="s">
        <v>3267</v>
      </c>
      <c r="O639" t="str">
        <f t="shared" si="174"/>
        <v>アンコモン</v>
      </c>
      <c r="R639" t="s">
        <v>3267</v>
      </c>
      <c r="S639" t="s">
        <v>4854</v>
      </c>
      <c r="T639" t="str">
        <f t="shared" si="175"/>
        <v>次元の歪曲</v>
      </c>
      <c r="W639" t="s">
        <v>4855</v>
      </c>
      <c r="X639" t="s">
        <v>3267</v>
      </c>
      <c r="Y639" s="9"/>
      <c r="Z639" s="3">
        <v>531</v>
      </c>
      <c r="AA639" s="2" t="s">
        <v>3214</v>
      </c>
      <c r="AB639" s="1" t="s">
        <v>301</v>
      </c>
      <c r="AC639" s="1" t="s">
        <v>1473</v>
      </c>
      <c r="AD639" s="1">
        <v>8</v>
      </c>
      <c r="AE639" s="1" t="s">
        <v>1477</v>
      </c>
      <c r="AF639" s="1" t="s">
        <v>1476</v>
      </c>
      <c r="AG639" s="1" t="s">
        <v>1475</v>
      </c>
      <c r="AH639" s="1"/>
      <c r="AI639" s="1"/>
      <c r="AJ639" s="1"/>
      <c r="AK639" s="1" t="s">
        <v>1474</v>
      </c>
      <c r="AL639" s="1"/>
      <c r="AM639" s="1"/>
      <c r="AN639" s="1"/>
      <c r="AO639" s="1"/>
      <c r="AP639" s="1"/>
      <c r="AQ639" s="1" t="s">
        <v>1474</v>
      </c>
    </row>
    <row r="640" spans="1:43" x14ac:dyDescent="0.15">
      <c r="A640" t="str">
        <f t="shared" si="167"/>
        <v>|OGW|無色|サポート||アンコモン|《[[闊歩するものの装具]]》|</v>
      </c>
      <c r="B640" t="s">
        <v>3211</v>
      </c>
      <c r="C640" t="str">
        <f t="shared" si="168"/>
        <v>OGW</v>
      </c>
      <c r="D640">
        <f>IF(AA640="","",VLOOKUP(C640,tnpl!$Z$1:$AA$11,2,TRUE))</f>
        <v>3</v>
      </c>
      <c r="E640" t="s">
        <v>3211</v>
      </c>
      <c r="F640" t="str">
        <f t="shared" si="169"/>
        <v>無色</v>
      </c>
      <c r="G640">
        <f>IF(AB640="","",VLOOKUP(F640,tnpl!$X$1:$Y$16,2,TRUE))</f>
        <v>16</v>
      </c>
      <c r="H640" t="s">
        <v>3211</v>
      </c>
      <c r="I640" t="str">
        <f t="shared" si="170"/>
        <v>サポート</v>
      </c>
      <c r="J640" t="s">
        <v>3211</v>
      </c>
      <c r="K640">
        <f t="shared" si="171"/>
        <v>0</v>
      </c>
      <c r="L640">
        <f t="shared" si="172"/>
        <v>0</v>
      </c>
      <c r="M640" t="str">
        <f t="shared" si="173"/>
        <v/>
      </c>
      <c r="N640" t="s">
        <v>3267</v>
      </c>
      <c r="O640" t="str">
        <f t="shared" si="174"/>
        <v>アンコモン</v>
      </c>
      <c r="R640" t="s">
        <v>3267</v>
      </c>
      <c r="S640" t="s">
        <v>4854</v>
      </c>
      <c r="T640" t="str">
        <f t="shared" si="175"/>
        <v>闊歩するものの装具</v>
      </c>
      <c r="W640" t="s">
        <v>4855</v>
      </c>
      <c r="X640" t="s">
        <v>3267</v>
      </c>
      <c r="Y640" s="9"/>
      <c r="Z640" s="3">
        <v>532</v>
      </c>
      <c r="AA640" s="2" t="s">
        <v>3214</v>
      </c>
      <c r="AB640" s="1" t="s">
        <v>301</v>
      </c>
      <c r="AC640" s="1" t="s">
        <v>1473</v>
      </c>
      <c r="AD640" s="1">
        <v>8</v>
      </c>
      <c r="AE640" s="1" t="s">
        <v>1472</v>
      </c>
      <c r="AF640" s="1" t="s">
        <v>1471</v>
      </c>
      <c r="AG640" s="1" t="s">
        <v>297</v>
      </c>
      <c r="AH640" s="1"/>
      <c r="AI640" s="1"/>
      <c r="AJ640" s="1"/>
      <c r="AK640" s="1" t="s">
        <v>1470</v>
      </c>
      <c r="AL640" s="1"/>
      <c r="AM640" s="1"/>
      <c r="AN640" s="1">
        <v>2</v>
      </c>
      <c r="AO640" s="1"/>
      <c r="AP640" s="1"/>
      <c r="AQ640" s="1" t="s">
        <v>1470</v>
      </c>
    </row>
    <row r="641" spans="1:46" x14ac:dyDescent="0.15">
      <c r="A641" t="str">
        <f t="shared" si="167"/>
        <v/>
      </c>
      <c r="V641" s="9"/>
      <c r="Y641" s="11"/>
      <c r="AC641" s="9"/>
      <c r="AD641" s="9"/>
      <c r="AE641" s="9"/>
      <c r="AF641" s="9"/>
      <c r="AG641" s="9"/>
      <c r="AH641" s="9"/>
      <c r="AI641" s="9"/>
      <c r="AJ641" s="9"/>
      <c r="AK641" s="9"/>
      <c r="AL641" s="9"/>
      <c r="AM641" s="9"/>
      <c r="AN641" s="9"/>
      <c r="AO641" s="9"/>
      <c r="AP641" s="9"/>
      <c r="AQ641" s="9"/>
      <c r="AR641" s="9"/>
      <c r="AS641" s="9"/>
      <c r="AT641" s="9"/>
    </row>
    <row r="642" spans="1:46" x14ac:dyDescent="0.15">
      <c r="A642" t="str">
        <f t="shared" si="167"/>
        <v>**イニストラードを覆う影ブロック</v>
      </c>
      <c r="B642" t="s">
        <v>4862</v>
      </c>
      <c r="Y642" s="11"/>
    </row>
    <row r="643" spans="1:46" x14ac:dyDescent="0.15">
      <c r="A643" t="str">
        <f>B643&amp;C643&amp;E643&amp;F643&amp;H643&amp;I643&amp;J643&amp;M643&amp;N643&amp;O643&amp;P643&amp;Q643&amp;R643&amp;S643&amp;T643&amp;U643&amp;V643&amp;W643&amp;X643&amp;Y643</f>
        <v>|LEFT:50|LEFT:50|LEFT:120|LEFT:50|LEFT:120|LEFT:450|c</v>
      </c>
      <c r="B643" t="s">
        <v>3211</v>
      </c>
      <c r="C643" t="s">
        <v>3204</v>
      </c>
      <c r="E643" t="s">
        <v>3211</v>
      </c>
      <c r="F643" t="s">
        <v>3204</v>
      </c>
      <c r="H643" t="s">
        <v>3211</v>
      </c>
      <c r="I643" t="s">
        <v>5157</v>
      </c>
      <c r="J643" t="s">
        <v>3211</v>
      </c>
      <c r="M643" t="s">
        <v>3204</v>
      </c>
      <c r="N643" t="s">
        <v>3267</v>
      </c>
      <c r="O643" t="s">
        <v>5157</v>
      </c>
      <c r="R643" t="s">
        <v>3267</v>
      </c>
      <c r="T643" t="s">
        <v>5189</v>
      </c>
      <c r="X643" t="s">
        <v>3267</v>
      </c>
      <c r="Y643" t="s">
        <v>3206</v>
      </c>
    </row>
    <row r="644" spans="1:46" x14ac:dyDescent="0.15">
      <c r="A644" t="str">
        <f>B644&amp;C644&amp;E644&amp;F644&amp;H644&amp;I644&amp;J644&amp;M644&amp;N644&amp;O644&amp;P644&amp;Q644&amp;R644&amp;S644&amp;T644&amp;U644&amp;V644&amp;W644&amp;X644&amp;Y644</f>
        <v>|セット|色|カード種|P/T|レアリティ|カード名|</v>
      </c>
      <c r="B644" t="s">
        <v>3211</v>
      </c>
      <c r="C644" t="s">
        <v>3212</v>
      </c>
      <c r="E644" t="s">
        <v>3211</v>
      </c>
      <c r="F644" t="s">
        <v>3181</v>
      </c>
      <c r="H644" t="s">
        <v>3211</v>
      </c>
      <c r="I644" t="s">
        <v>4902</v>
      </c>
      <c r="J644" t="s">
        <v>3211</v>
      </c>
      <c r="K644" t="s">
        <v>3168</v>
      </c>
      <c r="L644" t="s">
        <v>3167</v>
      </c>
      <c r="M644" t="str">
        <f>K644&amp;"/"&amp;L644</f>
        <v>P/T</v>
      </c>
      <c r="N644" t="s">
        <v>3267</v>
      </c>
      <c r="O644" t="s">
        <v>5187</v>
      </c>
      <c r="R644" t="s">
        <v>3267</v>
      </c>
      <c r="T644" t="s">
        <v>3208</v>
      </c>
      <c r="X644" t="s">
        <v>3267</v>
      </c>
      <c r="Z644" s="18"/>
      <c r="AA644" s="18"/>
      <c r="AB644" s="18"/>
      <c r="AC644" s="18"/>
      <c r="AD644" s="18"/>
      <c r="AE644" s="18"/>
      <c r="AF644" s="18"/>
      <c r="AG644" s="18"/>
      <c r="AH644" s="18"/>
      <c r="AI644" s="18"/>
      <c r="AJ644" s="18"/>
      <c r="AK644" s="18"/>
      <c r="AL644" s="18"/>
      <c r="AM644" s="18"/>
      <c r="AN644" s="18"/>
      <c r="AO644" s="18"/>
      <c r="AP644" s="18"/>
      <c r="AQ644" s="18"/>
    </row>
    <row r="645" spans="1:46" x14ac:dyDescent="0.15">
      <c r="A645" t="str">
        <f t="shared" si="167"/>
        <v>|SOI|白|クリーチャー|4/4|アンコモン|《[[敬虔な福音者]]》|</v>
      </c>
      <c r="B645" t="s">
        <v>3211</v>
      </c>
      <c r="C645" t="str">
        <f t="shared" si="168"/>
        <v>SOI</v>
      </c>
      <c r="D645">
        <f>IF(AA645="","",VLOOKUP(C645,tnpl!$Z$1:$AA$11,2,TRUE))</f>
        <v>4</v>
      </c>
      <c r="E645" t="s">
        <v>3211</v>
      </c>
      <c r="F645" t="str">
        <f t="shared" si="169"/>
        <v>白</v>
      </c>
      <c r="G645">
        <f>IF(AB645="","",VLOOKUP(F645,tnpl!$X$1:$Y$16,2,TRUE))</f>
        <v>1</v>
      </c>
      <c r="H645" t="s">
        <v>3211</v>
      </c>
      <c r="I645" t="str">
        <f t="shared" si="170"/>
        <v>クリーチャー</v>
      </c>
      <c r="J645" t="s">
        <v>3211</v>
      </c>
      <c r="K645">
        <f t="shared" si="171"/>
        <v>4</v>
      </c>
      <c r="L645">
        <f t="shared" si="172"/>
        <v>4</v>
      </c>
      <c r="M645" t="str">
        <f t="shared" si="173"/>
        <v>4/4</v>
      </c>
      <c r="N645" t="s">
        <v>3267</v>
      </c>
      <c r="O645" t="str">
        <f t="shared" si="174"/>
        <v>アンコモン</v>
      </c>
      <c r="R645" t="s">
        <v>3267</v>
      </c>
      <c r="S645" t="s">
        <v>4854</v>
      </c>
      <c r="T645" t="str">
        <f t="shared" si="175"/>
        <v>敬虔な福音者</v>
      </c>
      <c r="W645" t="s">
        <v>4855</v>
      </c>
      <c r="X645" t="s">
        <v>3267</v>
      </c>
      <c r="Y645" s="9"/>
      <c r="Z645" s="3">
        <v>556</v>
      </c>
      <c r="AA645" s="2" t="s">
        <v>3528</v>
      </c>
      <c r="AB645" s="1" t="s">
        <v>1653</v>
      </c>
      <c r="AC645" s="1" t="s">
        <v>1473</v>
      </c>
      <c r="AD645" s="1">
        <v>8</v>
      </c>
      <c r="AE645" s="1" t="s">
        <v>1413</v>
      </c>
      <c r="AF645" s="1" t="s">
        <v>1412</v>
      </c>
      <c r="AG645" s="1" t="s">
        <v>349</v>
      </c>
      <c r="AH645" s="1" t="s">
        <v>1511</v>
      </c>
      <c r="AI645" s="1" t="s">
        <v>1492</v>
      </c>
      <c r="AJ645" s="1"/>
      <c r="AK645" s="1" t="s">
        <v>3556</v>
      </c>
      <c r="AL645" s="1" t="s">
        <v>3557</v>
      </c>
      <c r="AM645" s="1"/>
      <c r="AN645" s="1"/>
      <c r="AO645" s="1">
        <v>4</v>
      </c>
      <c r="AP645" s="1">
        <v>4</v>
      </c>
      <c r="AQ645" s="1" t="s">
        <v>3558</v>
      </c>
    </row>
    <row r="646" spans="1:46" x14ac:dyDescent="0.15">
      <c r="A646" t="str">
        <f t="shared" si="167"/>
        <v>|SOI|白|呪文||アンコモン|《[[粗暴者の貶め]]》|</v>
      </c>
      <c r="B646" t="s">
        <v>3211</v>
      </c>
      <c r="C646" t="str">
        <f t="shared" si="168"/>
        <v>SOI</v>
      </c>
      <c r="D646">
        <f>IF(AA646="","",VLOOKUP(C646,tnpl!$Z$1:$AA$11,2,TRUE))</f>
        <v>4</v>
      </c>
      <c r="E646" t="s">
        <v>3211</v>
      </c>
      <c r="F646" t="str">
        <f t="shared" si="169"/>
        <v>白</v>
      </c>
      <c r="G646">
        <f>IF(AB646="","",VLOOKUP(F646,tnpl!$X$1:$Y$16,2,TRUE))</f>
        <v>1</v>
      </c>
      <c r="H646" t="s">
        <v>3211</v>
      </c>
      <c r="I646" t="str">
        <f t="shared" si="170"/>
        <v>呪文</v>
      </c>
      <c r="J646" t="s">
        <v>3211</v>
      </c>
      <c r="K646">
        <f t="shared" si="171"/>
        <v>0</v>
      </c>
      <c r="L646">
        <f t="shared" si="172"/>
        <v>0</v>
      </c>
      <c r="M646" t="str">
        <f t="shared" si="173"/>
        <v/>
      </c>
      <c r="N646" t="s">
        <v>3267</v>
      </c>
      <c r="O646" t="str">
        <f t="shared" si="174"/>
        <v>アンコモン</v>
      </c>
      <c r="R646" t="s">
        <v>3267</v>
      </c>
      <c r="S646" t="s">
        <v>4854</v>
      </c>
      <c r="T646" t="str">
        <f t="shared" si="175"/>
        <v>粗暴者の貶め</v>
      </c>
      <c r="W646" t="s">
        <v>4855</v>
      </c>
      <c r="X646" t="s">
        <v>3267</v>
      </c>
      <c r="Y646" s="9"/>
      <c r="Z646" s="3">
        <v>561</v>
      </c>
      <c r="AA646" s="2" t="s">
        <v>3528</v>
      </c>
      <c r="AB646" s="1" t="s">
        <v>1653</v>
      </c>
      <c r="AC646" s="1" t="s">
        <v>1473</v>
      </c>
      <c r="AD646" s="1">
        <v>8</v>
      </c>
      <c r="AE646" s="1" t="s">
        <v>1407</v>
      </c>
      <c r="AF646" s="1" t="s">
        <v>1406</v>
      </c>
      <c r="AG646" s="1" t="s">
        <v>1475</v>
      </c>
      <c r="AH646" s="1"/>
      <c r="AI646" s="1"/>
      <c r="AJ646" s="1"/>
      <c r="AK646" s="1" t="s">
        <v>3562</v>
      </c>
      <c r="AL646" s="1" t="s">
        <v>3547</v>
      </c>
      <c r="AM646" s="1"/>
      <c r="AN646" s="1"/>
      <c r="AO646" s="1"/>
      <c r="AP646" s="1"/>
      <c r="AQ646" s="1" t="s">
        <v>3563</v>
      </c>
    </row>
    <row r="647" spans="1:46" x14ac:dyDescent="0.15">
      <c r="A647" t="str">
        <f t="shared" si="167"/>
        <v>|SOI|青|呪文||コモン|《[[パズルの欠片]]》|</v>
      </c>
      <c r="B647" t="s">
        <v>3211</v>
      </c>
      <c r="C647" t="str">
        <f t="shared" si="168"/>
        <v>SOI</v>
      </c>
      <c r="D647">
        <f>IF(AA647="","",VLOOKUP(C647,tnpl!$Z$1:$AA$11,2,TRUE))</f>
        <v>4</v>
      </c>
      <c r="E647" t="s">
        <v>3211</v>
      </c>
      <c r="F647" t="str">
        <f t="shared" si="169"/>
        <v>青</v>
      </c>
      <c r="G647">
        <f>IF(AB647="","",VLOOKUP(F647,tnpl!$X$1:$Y$16,2,TRUE))</f>
        <v>2</v>
      </c>
      <c r="H647" t="s">
        <v>3211</v>
      </c>
      <c r="I647" t="str">
        <f t="shared" si="170"/>
        <v>呪文</v>
      </c>
      <c r="J647" t="s">
        <v>3211</v>
      </c>
      <c r="K647">
        <f t="shared" si="171"/>
        <v>0</v>
      </c>
      <c r="L647">
        <f t="shared" si="172"/>
        <v>0</v>
      </c>
      <c r="M647" t="str">
        <f t="shared" si="173"/>
        <v/>
      </c>
      <c r="N647" t="s">
        <v>3267</v>
      </c>
      <c r="O647" t="str">
        <f t="shared" si="174"/>
        <v>コモン</v>
      </c>
      <c r="R647" t="s">
        <v>3267</v>
      </c>
      <c r="S647" t="s">
        <v>4854</v>
      </c>
      <c r="T647" t="str">
        <f t="shared" si="175"/>
        <v>パズルの欠片</v>
      </c>
      <c r="W647" t="s">
        <v>4855</v>
      </c>
      <c r="X647" t="s">
        <v>3267</v>
      </c>
      <c r="Y647" s="9"/>
      <c r="Z647" s="3">
        <v>587</v>
      </c>
      <c r="AA647" s="2" t="s">
        <v>3528</v>
      </c>
      <c r="AB647" s="1" t="s">
        <v>1631</v>
      </c>
      <c r="AC647" s="1" t="s">
        <v>1771</v>
      </c>
      <c r="AD647" s="1">
        <v>8</v>
      </c>
      <c r="AE647" s="1" t="s">
        <v>1359</v>
      </c>
      <c r="AF647" s="1" t="s">
        <v>1358</v>
      </c>
      <c r="AG647" s="1" t="s">
        <v>1475</v>
      </c>
      <c r="AH647" s="1"/>
      <c r="AI647" s="1"/>
      <c r="AJ647" s="1"/>
      <c r="AK647" s="1" t="s">
        <v>3608</v>
      </c>
      <c r="AL647" s="1"/>
      <c r="AM647" s="1"/>
      <c r="AN647" s="1"/>
      <c r="AO647" s="1"/>
      <c r="AP647" s="1"/>
      <c r="AQ647" s="1" t="s">
        <v>3608</v>
      </c>
    </row>
    <row r="648" spans="1:46" x14ac:dyDescent="0.15">
      <c r="A648" t="str">
        <f t="shared" si="167"/>
        <v>|SOI|青|クリーチャー|4/3|アンコモン|《[[逸脱した研究者]]》|</v>
      </c>
      <c r="B648" t="s">
        <v>3211</v>
      </c>
      <c r="C648" t="str">
        <f t="shared" si="168"/>
        <v>SOI</v>
      </c>
      <c r="D648">
        <f>IF(AA648="","",VLOOKUP(C648,tnpl!$Z$1:$AA$11,2,TRUE))</f>
        <v>4</v>
      </c>
      <c r="E648" t="s">
        <v>3211</v>
      </c>
      <c r="F648" t="str">
        <f t="shared" si="169"/>
        <v>青</v>
      </c>
      <c r="G648">
        <f>IF(AB648="","",VLOOKUP(F648,tnpl!$X$1:$Y$16,2,TRUE))</f>
        <v>2</v>
      </c>
      <c r="H648" t="s">
        <v>3211</v>
      </c>
      <c r="I648" t="str">
        <f t="shared" si="170"/>
        <v>クリーチャー</v>
      </c>
      <c r="J648" t="s">
        <v>3211</v>
      </c>
      <c r="K648">
        <f t="shared" si="171"/>
        <v>4</v>
      </c>
      <c r="L648">
        <f t="shared" si="172"/>
        <v>3</v>
      </c>
      <c r="M648" t="str">
        <f t="shared" si="173"/>
        <v>4/3</v>
      </c>
      <c r="N648" t="s">
        <v>3267</v>
      </c>
      <c r="O648" t="str">
        <f t="shared" si="174"/>
        <v>アンコモン</v>
      </c>
      <c r="R648" t="s">
        <v>3267</v>
      </c>
      <c r="S648" t="s">
        <v>4854</v>
      </c>
      <c r="T648" t="str">
        <f t="shared" si="175"/>
        <v>逸脱した研究者</v>
      </c>
      <c r="W648" t="s">
        <v>4855</v>
      </c>
      <c r="X648" t="s">
        <v>3267</v>
      </c>
      <c r="Y648" s="9"/>
      <c r="Z648" s="3">
        <v>589</v>
      </c>
      <c r="AA648" s="2" t="s">
        <v>3528</v>
      </c>
      <c r="AB648" s="1" t="s">
        <v>1631</v>
      </c>
      <c r="AC648" s="1" t="s">
        <v>1473</v>
      </c>
      <c r="AD648" s="1">
        <v>8</v>
      </c>
      <c r="AE648" s="1" t="s">
        <v>1355</v>
      </c>
      <c r="AF648" s="1" t="s">
        <v>1354</v>
      </c>
      <c r="AG648" s="1" t="s">
        <v>349</v>
      </c>
      <c r="AH648" s="1" t="s">
        <v>1511</v>
      </c>
      <c r="AI648" s="1" t="s">
        <v>1972</v>
      </c>
      <c r="AJ648" s="1"/>
      <c r="AK648" s="1" t="s">
        <v>361</v>
      </c>
      <c r="AL648" s="1" t="s">
        <v>3610</v>
      </c>
      <c r="AM648" s="1"/>
      <c r="AN648" s="1"/>
      <c r="AO648" s="1">
        <v>4</v>
      </c>
      <c r="AP648" s="1">
        <v>3</v>
      </c>
      <c r="AQ648" s="1" t="s">
        <v>3611</v>
      </c>
    </row>
    <row r="649" spans="1:46" x14ac:dyDescent="0.15">
      <c r="A649" t="str">
        <f t="shared" si="167"/>
        <v>|SOI|青|呪文||アンコモン|《[[集中破り]]》|</v>
      </c>
      <c r="B649" t="s">
        <v>3211</v>
      </c>
      <c r="C649" t="str">
        <f t="shared" si="168"/>
        <v>SOI</v>
      </c>
      <c r="D649">
        <f>IF(AA649="","",VLOOKUP(C649,tnpl!$Z$1:$AA$11,2,TRUE))</f>
        <v>4</v>
      </c>
      <c r="E649" t="s">
        <v>3211</v>
      </c>
      <c r="F649" t="str">
        <f t="shared" si="169"/>
        <v>青</v>
      </c>
      <c r="G649">
        <f>IF(AB649="","",VLOOKUP(F649,tnpl!$X$1:$Y$16,2,TRUE))</f>
        <v>2</v>
      </c>
      <c r="H649" t="s">
        <v>3211</v>
      </c>
      <c r="I649" t="str">
        <f t="shared" si="170"/>
        <v>呪文</v>
      </c>
      <c r="J649" t="s">
        <v>3211</v>
      </c>
      <c r="K649">
        <f t="shared" si="171"/>
        <v>0</v>
      </c>
      <c r="L649">
        <f t="shared" si="172"/>
        <v>0</v>
      </c>
      <c r="M649" t="str">
        <f t="shared" si="173"/>
        <v/>
      </c>
      <c r="N649" t="s">
        <v>3267</v>
      </c>
      <c r="O649" t="str">
        <f t="shared" si="174"/>
        <v>アンコモン</v>
      </c>
      <c r="R649" t="s">
        <v>3267</v>
      </c>
      <c r="S649" t="s">
        <v>4854</v>
      </c>
      <c r="T649" t="str">
        <f t="shared" si="175"/>
        <v>集中破り</v>
      </c>
      <c r="W649" t="s">
        <v>4855</v>
      </c>
      <c r="X649" t="s">
        <v>3267</v>
      </c>
      <c r="Y649" s="9"/>
      <c r="Z649" s="3">
        <v>597</v>
      </c>
      <c r="AA649" s="2" t="s">
        <v>3528</v>
      </c>
      <c r="AB649" s="1" t="s">
        <v>1631</v>
      </c>
      <c r="AC649" s="1" t="s">
        <v>1473</v>
      </c>
      <c r="AD649" s="1">
        <v>8</v>
      </c>
      <c r="AE649" s="1" t="s">
        <v>1345</v>
      </c>
      <c r="AF649" s="1" t="s">
        <v>1344</v>
      </c>
      <c r="AG649" s="1" t="s">
        <v>1475</v>
      </c>
      <c r="AH649" s="1"/>
      <c r="AI649" s="1"/>
      <c r="AJ649" s="1"/>
      <c r="AK649" s="1" t="s">
        <v>3605</v>
      </c>
      <c r="AL649" s="1" t="s">
        <v>2239</v>
      </c>
      <c r="AM649" s="1"/>
      <c r="AN649" s="1"/>
      <c r="AO649" s="1"/>
      <c r="AP649" s="1"/>
      <c r="AQ649" s="1" t="s">
        <v>3621</v>
      </c>
    </row>
    <row r="650" spans="1:46" x14ac:dyDescent="0.15">
      <c r="A650" t="str">
        <f t="shared" si="167"/>
        <v>|SOI|黒|クリーチャー|3/2|コモン|《[[吸血貴族]]》|</v>
      </c>
      <c r="B650" t="s">
        <v>3211</v>
      </c>
      <c r="C650" t="str">
        <f t="shared" si="168"/>
        <v>SOI</v>
      </c>
      <c r="D650">
        <f>IF(AA650="","",VLOOKUP(C650,tnpl!$Z$1:$AA$11,2,TRUE))</f>
        <v>4</v>
      </c>
      <c r="E650" t="s">
        <v>3211</v>
      </c>
      <c r="F650" t="str">
        <f t="shared" si="169"/>
        <v>黒</v>
      </c>
      <c r="G650">
        <f>IF(AB650="","",VLOOKUP(F650,tnpl!$X$1:$Y$16,2,TRUE))</f>
        <v>3</v>
      </c>
      <c r="H650" t="s">
        <v>3211</v>
      </c>
      <c r="I650" t="str">
        <f t="shared" si="170"/>
        <v>クリーチャー</v>
      </c>
      <c r="J650" t="s">
        <v>3211</v>
      </c>
      <c r="K650">
        <f t="shared" si="171"/>
        <v>3</v>
      </c>
      <c r="L650">
        <f t="shared" si="172"/>
        <v>2</v>
      </c>
      <c r="M650" t="str">
        <f t="shared" si="173"/>
        <v>3/2</v>
      </c>
      <c r="N650" t="s">
        <v>3267</v>
      </c>
      <c r="O650" t="str">
        <f t="shared" si="174"/>
        <v>コモン</v>
      </c>
      <c r="R650" t="s">
        <v>3267</v>
      </c>
      <c r="S650" t="s">
        <v>4854</v>
      </c>
      <c r="T650" t="str">
        <f t="shared" si="175"/>
        <v>吸血貴族</v>
      </c>
      <c r="W650" t="s">
        <v>4855</v>
      </c>
      <c r="X650" t="s">
        <v>3267</v>
      </c>
      <c r="Y650" s="9"/>
      <c r="Z650" s="3">
        <v>618</v>
      </c>
      <c r="AA650" s="2" t="s">
        <v>3528</v>
      </c>
      <c r="AB650" s="1" t="s">
        <v>1606</v>
      </c>
      <c r="AC650" s="1" t="s">
        <v>1771</v>
      </c>
      <c r="AD650" s="1">
        <v>8</v>
      </c>
      <c r="AE650" s="1" t="s">
        <v>1307</v>
      </c>
      <c r="AF650" s="1" t="s">
        <v>1306</v>
      </c>
      <c r="AG650" s="1" t="s">
        <v>349</v>
      </c>
      <c r="AH650" s="1" t="s">
        <v>1516</v>
      </c>
      <c r="AI650" s="1"/>
      <c r="AJ650" s="1"/>
      <c r="AK650" s="1"/>
      <c r="AL650" s="1"/>
      <c r="AM650" s="1"/>
      <c r="AN650" s="1"/>
      <c r="AO650" s="1">
        <v>3</v>
      </c>
      <c r="AP650" s="1">
        <v>2</v>
      </c>
      <c r="AQ650" s="1"/>
    </row>
    <row r="651" spans="1:46" x14ac:dyDescent="0.15">
      <c r="A651" t="str">
        <f t="shared" si="167"/>
        <v>|SOI|黒|クリーチャー|7/8|神話レア|《[[精神壊しの悪魔]]》|</v>
      </c>
      <c r="B651" t="s">
        <v>3211</v>
      </c>
      <c r="C651" t="str">
        <f t="shared" si="168"/>
        <v>SOI</v>
      </c>
      <c r="D651">
        <f>IF(AA651="","",VLOOKUP(C651,tnpl!$Z$1:$AA$11,2,TRUE))</f>
        <v>4</v>
      </c>
      <c r="E651" t="s">
        <v>3211</v>
      </c>
      <c r="F651" t="str">
        <f t="shared" si="169"/>
        <v>黒</v>
      </c>
      <c r="G651">
        <f>IF(AB651="","",VLOOKUP(F651,tnpl!$X$1:$Y$16,2,TRUE))</f>
        <v>3</v>
      </c>
      <c r="H651" t="s">
        <v>3211</v>
      </c>
      <c r="I651" t="str">
        <f t="shared" si="170"/>
        <v>クリーチャー</v>
      </c>
      <c r="J651" t="s">
        <v>3211</v>
      </c>
      <c r="K651">
        <f t="shared" si="171"/>
        <v>7</v>
      </c>
      <c r="L651">
        <f t="shared" si="172"/>
        <v>8</v>
      </c>
      <c r="M651" t="str">
        <f t="shared" si="173"/>
        <v>7/8</v>
      </c>
      <c r="N651" t="s">
        <v>3267</v>
      </c>
      <c r="O651" t="str">
        <f t="shared" si="174"/>
        <v>神話レア</v>
      </c>
      <c r="R651" t="s">
        <v>3267</v>
      </c>
      <c r="S651" t="s">
        <v>4854</v>
      </c>
      <c r="T651" t="str">
        <f t="shared" si="175"/>
        <v>精神壊しの悪魔</v>
      </c>
      <c r="W651" t="s">
        <v>4855</v>
      </c>
      <c r="X651" t="s">
        <v>3267</v>
      </c>
      <c r="Y651" s="9"/>
      <c r="Z651" s="3">
        <v>640</v>
      </c>
      <c r="AA651" s="2" t="s">
        <v>3528</v>
      </c>
      <c r="AB651" s="1" t="s">
        <v>1606</v>
      </c>
      <c r="AC651" s="1" t="s">
        <v>1453</v>
      </c>
      <c r="AD651" s="1">
        <v>8</v>
      </c>
      <c r="AE651" s="1" t="s">
        <v>1269</v>
      </c>
      <c r="AF651" s="1" t="s">
        <v>1268</v>
      </c>
      <c r="AG651" s="1" t="s">
        <v>349</v>
      </c>
      <c r="AH651" s="1" t="s">
        <v>2828</v>
      </c>
      <c r="AI651" s="1"/>
      <c r="AJ651" s="1"/>
      <c r="AK651" s="1" t="s">
        <v>3693</v>
      </c>
      <c r="AL651" s="1" t="s">
        <v>3694</v>
      </c>
      <c r="AM651" s="1" t="s">
        <v>3695</v>
      </c>
      <c r="AN651" s="1"/>
      <c r="AO651" s="1">
        <v>7</v>
      </c>
      <c r="AP651" s="1">
        <v>8</v>
      </c>
      <c r="AQ651" s="1" t="s">
        <v>3696</v>
      </c>
    </row>
    <row r="652" spans="1:46" x14ac:dyDescent="0.15">
      <c r="A652" t="str">
        <f t="shared" si="167"/>
        <v>|SOI|赤|クリーチャー|4/4|アンコモン|《[[首折れ道の乗り手]]》|</v>
      </c>
      <c r="B652" t="s">
        <v>3211</v>
      </c>
      <c r="C652" t="str">
        <f t="shared" si="168"/>
        <v>SOI</v>
      </c>
      <c r="D652">
        <f>IF(AA652="","",VLOOKUP(C652,tnpl!$Z$1:$AA$11,2,TRUE))</f>
        <v>4</v>
      </c>
      <c r="E652" t="s">
        <v>3211</v>
      </c>
      <c r="F652" t="str">
        <f t="shared" si="169"/>
        <v>赤</v>
      </c>
      <c r="G652">
        <f>IF(AB652="","",VLOOKUP(F652,tnpl!$X$1:$Y$16,2,TRUE))</f>
        <v>4</v>
      </c>
      <c r="H652" t="s">
        <v>3211</v>
      </c>
      <c r="I652" t="str">
        <f t="shared" si="170"/>
        <v>クリーチャー</v>
      </c>
      <c r="J652" t="s">
        <v>3211</v>
      </c>
      <c r="K652">
        <f t="shared" si="171"/>
        <v>4</v>
      </c>
      <c r="L652">
        <f t="shared" si="172"/>
        <v>4</v>
      </c>
      <c r="M652" t="str">
        <f t="shared" si="173"/>
        <v>4/4</v>
      </c>
      <c r="N652" t="s">
        <v>3267</v>
      </c>
      <c r="O652" t="str">
        <f t="shared" si="174"/>
        <v>アンコモン</v>
      </c>
      <c r="R652" t="s">
        <v>3267</v>
      </c>
      <c r="S652" t="s">
        <v>4854</v>
      </c>
      <c r="T652" t="str">
        <f t="shared" si="175"/>
        <v>首折れ道の乗り手</v>
      </c>
      <c r="W652" t="s">
        <v>4855</v>
      </c>
      <c r="X652" t="s">
        <v>3267</v>
      </c>
      <c r="Y652" s="9"/>
      <c r="Z652" s="3">
        <v>657</v>
      </c>
      <c r="AA652" s="2" t="s">
        <v>3528</v>
      </c>
      <c r="AB652" s="1" t="s">
        <v>1575</v>
      </c>
      <c r="AC652" s="1" t="s">
        <v>1473</v>
      </c>
      <c r="AD652" s="1">
        <v>8</v>
      </c>
      <c r="AE652" s="1" t="s">
        <v>1239</v>
      </c>
      <c r="AF652" s="1" t="s">
        <v>1238</v>
      </c>
      <c r="AG652" s="1" t="s">
        <v>349</v>
      </c>
      <c r="AH652" s="1" t="s">
        <v>1511</v>
      </c>
      <c r="AI652" s="1" t="s">
        <v>1956</v>
      </c>
      <c r="AJ652" s="1" t="s">
        <v>3702</v>
      </c>
      <c r="AK652" s="1" t="s">
        <v>3703</v>
      </c>
      <c r="AL652" s="1"/>
      <c r="AM652" s="1"/>
      <c r="AN652" s="1"/>
      <c r="AO652" s="1">
        <v>4</v>
      </c>
      <c r="AP652" s="1">
        <v>4</v>
      </c>
      <c r="AQ652" s="1" t="s">
        <v>3703</v>
      </c>
    </row>
    <row r="653" spans="1:46" x14ac:dyDescent="0.15">
      <c r="A653" t="str">
        <f t="shared" si="167"/>
        <v>|SOI|赤|クリーチャー|4/4|アンコモン|《[[狂気の預言者]]》|</v>
      </c>
      <c r="B653" t="s">
        <v>3211</v>
      </c>
      <c r="C653" t="str">
        <f t="shared" si="168"/>
        <v>SOI</v>
      </c>
      <c r="D653">
        <f>IF(AA653="","",VLOOKUP(C653,tnpl!$Z$1:$AA$11,2,TRUE))</f>
        <v>4</v>
      </c>
      <c r="E653" t="s">
        <v>3211</v>
      </c>
      <c r="F653" t="str">
        <f t="shared" si="169"/>
        <v>赤</v>
      </c>
      <c r="G653">
        <f>IF(AB653="","",VLOOKUP(F653,tnpl!$X$1:$Y$16,2,TRUE))</f>
        <v>4</v>
      </c>
      <c r="H653" t="s">
        <v>3211</v>
      </c>
      <c r="I653" t="str">
        <f t="shared" si="170"/>
        <v>クリーチャー</v>
      </c>
      <c r="J653" t="s">
        <v>3211</v>
      </c>
      <c r="K653">
        <f t="shared" si="171"/>
        <v>4</v>
      </c>
      <c r="L653">
        <f t="shared" si="172"/>
        <v>4</v>
      </c>
      <c r="M653" t="str">
        <f t="shared" si="173"/>
        <v>4/4</v>
      </c>
      <c r="N653" t="s">
        <v>3267</v>
      </c>
      <c r="O653" t="str">
        <f t="shared" si="174"/>
        <v>アンコモン</v>
      </c>
      <c r="R653" t="s">
        <v>3267</v>
      </c>
      <c r="S653" t="s">
        <v>4854</v>
      </c>
      <c r="T653" t="str">
        <f t="shared" si="175"/>
        <v>狂気の預言者</v>
      </c>
      <c r="W653" t="s">
        <v>4855</v>
      </c>
      <c r="X653" t="s">
        <v>3267</v>
      </c>
      <c r="Y653" s="9"/>
      <c r="Z653" s="3">
        <v>662</v>
      </c>
      <c r="AA653" s="2" t="s">
        <v>3528</v>
      </c>
      <c r="AB653" s="1" t="s">
        <v>1575</v>
      </c>
      <c r="AC653" s="1" t="s">
        <v>1473</v>
      </c>
      <c r="AD653" s="1">
        <v>8</v>
      </c>
      <c r="AE653" s="1" t="s">
        <v>1233</v>
      </c>
      <c r="AF653" s="1" t="s">
        <v>1232</v>
      </c>
      <c r="AG653" s="1" t="s">
        <v>349</v>
      </c>
      <c r="AH653" s="1" t="s">
        <v>1511</v>
      </c>
      <c r="AI653" s="1" t="s">
        <v>1894</v>
      </c>
      <c r="AJ653" s="1"/>
      <c r="AK653" s="1" t="s">
        <v>2789</v>
      </c>
      <c r="AL653" s="1" t="s">
        <v>3723</v>
      </c>
      <c r="AM653" s="1"/>
      <c r="AN653" s="1"/>
      <c r="AO653" s="1">
        <v>4</v>
      </c>
      <c r="AP653" s="1">
        <v>4</v>
      </c>
      <c r="AQ653" s="1" t="s">
        <v>3724</v>
      </c>
    </row>
    <row r="654" spans="1:46" x14ac:dyDescent="0.15">
      <c r="A654" t="str">
        <f t="shared" si="167"/>
        <v>|SOI|赤|クリーチャー|3/3|アンコモン|《[[村の伝書使]]》|</v>
      </c>
      <c r="B654" t="s">
        <v>3211</v>
      </c>
      <c r="C654" t="str">
        <f t="shared" si="168"/>
        <v>SOI</v>
      </c>
      <c r="D654">
        <f>IF(AA654="","",VLOOKUP(C654,tnpl!$Z$1:$AA$11,2,TRUE))</f>
        <v>4</v>
      </c>
      <c r="E654" t="s">
        <v>3211</v>
      </c>
      <c r="F654" t="str">
        <f t="shared" si="169"/>
        <v>赤</v>
      </c>
      <c r="G654">
        <f>IF(AB654="","",VLOOKUP(F654,tnpl!$X$1:$Y$16,2,TRUE))</f>
        <v>4</v>
      </c>
      <c r="H654" t="s">
        <v>3211</v>
      </c>
      <c r="I654" t="str">
        <f t="shared" si="170"/>
        <v>クリーチャー</v>
      </c>
      <c r="J654" t="s">
        <v>3211</v>
      </c>
      <c r="K654">
        <f t="shared" si="171"/>
        <v>3</v>
      </c>
      <c r="L654">
        <f t="shared" si="172"/>
        <v>3</v>
      </c>
      <c r="M654" t="str">
        <f t="shared" si="173"/>
        <v>3/3</v>
      </c>
      <c r="N654" t="s">
        <v>3267</v>
      </c>
      <c r="O654" t="str">
        <f t="shared" si="174"/>
        <v>アンコモン</v>
      </c>
      <c r="R654" t="s">
        <v>3267</v>
      </c>
      <c r="S654" t="s">
        <v>4854</v>
      </c>
      <c r="T654" t="str">
        <f t="shared" si="175"/>
        <v>村の伝書使</v>
      </c>
      <c r="W654" t="s">
        <v>4855</v>
      </c>
      <c r="X654" t="s">
        <v>3267</v>
      </c>
      <c r="Y654" s="9"/>
      <c r="Z654" s="3">
        <v>663</v>
      </c>
      <c r="AA654" s="2" t="s">
        <v>3528</v>
      </c>
      <c r="AB654" s="1" t="s">
        <v>1575</v>
      </c>
      <c r="AC654" s="1" t="s">
        <v>1473</v>
      </c>
      <c r="AD654" s="1">
        <v>8</v>
      </c>
      <c r="AE654" s="1" t="s">
        <v>1231</v>
      </c>
      <c r="AF654" s="1" t="s">
        <v>1230</v>
      </c>
      <c r="AG654" s="1" t="s">
        <v>349</v>
      </c>
      <c r="AH654" s="1" t="s">
        <v>1511</v>
      </c>
      <c r="AI654" s="1" t="s">
        <v>3702</v>
      </c>
      <c r="AJ654" s="1"/>
      <c r="AK654" s="1" t="s">
        <v>2789</v>
      </c>
      <c r="AL654" s="1" t="s">
        <v>3703</v>
      </c>
      <c r="AM654" s="1"/>
      <c r="AN654" s="1"/>
      <c r="AO654" s="1">
        <v>3</v>
      </c>
      <c r="AP654" s="1">
        <v>3</v>
      </c>
      <c r="AQ654" s="1" t="s">
        <v>3725</v>
      </c>
    </row>
    <row r="655" spans="1:46" x14ac:dyDescent="0.15">
      <c r="A655" t="str">
        <f t="shared" si="167"/>
        <v>|SOI|赤|クリーチャー|4/4|レア|《[[災いの狼]]》|</v>
      </c>
      <c r="B655" t="s">
        <v>3211</v>
      </c>
      <c r="C655" t="str">
        <f t="shared" si="168"/>
        <v>SOI</v>
      </c>
      <c r="D655">
        <f>IF(AA655="","",VLOOKUP(C655,tnpl!$Z$1:$AA$11,2,TRUE))</f>
        <v>4</v>
      </c>
      <c r="E655" t="s">
        <v>3211</v>
      </c>
      <c r="F655" t="str">
        <f t="shared" si="169"/>
        <v>赤</v>
      </c>
      <c r="G655">
        <f>IF(AB655="","",VLOOKUP(F655,tnpl!$X$1:$Y$16,2,TRUE))</f>
        <v>4</v>
      </c>
      <c r="H655" t="s">
        <v>3211</v>
      </c>
      <c r="I655" t="str">
        <f t="shared" si="170"/>
        <v>クリーチャー</v>
      </c>
      <c r="J655" t="s">
        <v>3211</v>
      </c>
      <c r="K655">
        <f t="shared" si="171"/>
        <v>4</v>
      </c>
      <c r="L655">
        <f t="shared" si="172"/>
        <v>4</v>
      </c>
      <c r="M655" t="str">
        <f t="shared" si="173"/>
        <v>4/4</v>
      </c>
      <c r="N655" t="s">
        <v>3267</v>
      </c>
      <c r="O655" t="str">
        <f t="shared" si="174"/>
        <v>レア</v>
      </c>
      <c r="R655" t="s">
        <v>3267</v>
      </c>
      <c r="S655" t="s">
        <v>4854</v>
      </c>
      <c r="T655" t="str">
        <f t="shared" si="175"/>
        <v>災いの狼</v>
      </c>
      <c r="W655" t="s">
        <v>4855</v>
      </c>
      <c r="X655" t="s">
        <v>3267</v>
      </c>
      <c r="Y655" s="9"/>
      <c r="Z655" s="3">
        <v>671</v>
      </c>
      <c r="AA655" s="2" t="s">
        <v>3528</v>
      </c>
      <c r="AB655" s="1" t="s">
        <v>1575</v>
      </c>
      <c r="AC655" s="1" t="s">
        <v>1463</v>
      </c>
      <c r="AD655" s="1">
        <v>8</v>
      </c>
      <c r="AE655" s="1" t="s">
        <v>1217</v>
      </c>
      <c r="AF655" s="1" t="s">
        <v>1216</v>
      </c>
      <c r="AG655" s="1" t="s">
        <v>349</v>
      </c>
      <c r="AH655" s="1" t="s">
        <v>2637</v>
      </c>
      <c r="AI655" s="1" t="s">
        <v>2837</v>
      </c>
      <c r="AJ655" s="1"/>
      <c r="AK655" s="1" t="s">
        <v>3406</v>
      </c>
      <c r="AL655" s="1" t="s">
        <v>3736</v>
      </c>
      <c r="AM655" s="1"/>
      <c r="AN655" s="1"/>
      <c r="AO655" s="1">
        <v>4</v>
      </c>
      <c r="AP655" s="1">
        <v>4</v>
      </c>
      <c r="AQ655" s="1" t="s">
        <v>3737</v>
      </c>
    </row>
    <row r="656" spans="1:46" x14ac:dyDescent="0.15">
      <c r="A656" t="str">
        <f t="shared" si="167"/>
        <v>|SOI|赤|クリーチャー|8/16|神話レア|《[[黄金夜の懲罰者]]》|</v>
      </c>
      <c r="B656" t="s">
        <v>3211</v>
      </c>
      <c r="C656" t="str">
        <f t="shared" si="168"/>
        <v>SOI</v>
      </c>
      <c r="D656">
        <f>IF(AA656="","",VLOOKUP(C656,tnpl!$Z$1:$AA$11,2,TRUE))</f>
        <v>4</v>
      </c>
      <c r="E656" t="s">
        <v>3211</v>
      </c>
      <c r="F656" t="str">
        <f t="shared" si="169"/>
        <v>赤</v>
      </c>
      <c r="G656">
        <f>IF(AB656="","",VLOOKUP(F656,tnpl!$X$1:$Y$16,2,TRUE))</f>
        <v>4</v>
      </c>
      <c r="H656" t="s">
        <v>3211</v>
      </c>
      <c r="I656" t="str">
        <f t="shared" si="170"/>
        <v>クリーチャー</v>
      </c>
      <c r="J656" t="s">
        <v>3211</v>
      </c>
      <c r="K656">
        <f t="shared" si="171"/>
        <v>8</v>
      </c>
      <c r="L656">
        <f t="shared" si="172"/>
        <v>16</v>
      </c>
      <c r="M656" t="str">
        <f t="shared" si="173"/>
        <v>8/16</v>
      </c>
      <c r="N656" t="s">
        <v>3267</v>
      </c>
      <c r="O656" t="str">
        <f t="shared" si="174"/>
        <v>神話レア</v>
      </c>
      <c r="R656" t="s">
        <v>3267</v>
      </c>
      <c r="S656" t="s">
        <v>4854</v>
      </c>
      <c r="T656" t="str">
        <f t="shared" si="175"/>
        <v>黄金夜の懲罰者</v>
      </c>
      <c r="W656" t="s">
        <v>4855</v>
      </c>
      <c r="X656" t="s">
        <v>3267</v>
      </c>
      <c r="Y656" s="9"/>
      <c r="Z656" s="3">
        <v>674</v>
      </c>
      <c r="AA656" s="2" t="s">
        <v>3528</v>
      </c>
      <c r="AB656" s="1" t="s">
        <v>1575</v>
      </c>
      <c r="AC656" s="1" t="s">
        <v>1453</v>
      </c>
      <c r="AD656" s="1">
        <v>8</v>
      </c>
      <c r="AE656" s="1" t="s">
        <v>1211</v>
      </c>
      <c r="AF656" s="1" t="s">
        <v>1210</v>
      </c>
      <c r="AG656" s="1" t="s">
        <v>349</v>
      </c>
      <c r="AH656" s="1" t="s">
        <v>358</v>
      </c>
      <c r="AI656" s="1"/>
      <c r="AJ656" s="1"/>
      <c r="AK656" s="1" t="s">
        <v>3467</v>
      </c>
      <c r="AL656" s="1" t="s">
        <v>3741</v>
      </c>
      <c r="AM656" s="1"/>
      <c r="AN656" s="1"/>
      <c r="AO656" s="1">
        <v>8</v>
      </c>
      <c r="AP656" s="1">
        <v>16</v>
      </c>
      <c r="AQ656" s="1" t="s">
        <v>3742</v>
      </c>
    </row>
    <row r="657" spans="1:46" x14ac:dyDescent="0.15">
      <c r="A657" t="str">
        <f t="shared" si="167"/>
        <v>|SOI|緑|クリーチャー|1/3|コモン|《[[黴墓のゴミあさり]]》|</v>
      </c>
      <c r="B657" t="s">
        <v>3211</v>
      </c>
      <c r="C657" t="str">
        <f t="shared" si="168"/>
        <v>SOI</v>
      </c>
      <c r="D657">
        <f>IF(AA657="","",VLOOKUP(C657,tnpl!$Z$1:$AA$11,2,TRUE))</f>
        <v>4</v>
      </c>
      <c r="E657" t="s">
        <v>3211</v>
      </c>
      <c r="F657" t="str">
        <f t="shared" si="169"/>
        <v>緑</v>
      </c>
      <c r="G657">
        <f>IF(AB657="","",VLOOKUP(F657,tnpl!$X$1:$Y$16,2,TRUE))</f>
        <v>5</v>
      </c>
      <c r="H657" t="s">
        <v>3211</v>
      </c>
      <c r="I657" t="str">
        <f t="shared" si="170"/>
        <v>クリーチャー</v>
      </c>
      <c r="J657" t="s">
        <v>3211</v>
      </c>
      <c r="K657">
        <f t="shared" si="171"/>
        <v>1</v>
      </c>
      <c r="L657">
        <f t="shared" si="172"/>
        <v>3</v>
      </c>
      <c r="M657" t="str">
        <f t="shared" si="173"/>
        <v>1/3</v>
      </c>
      <c r="N657" t="s">
        <v>3267</v>
      </c>
      <c r="O657" t="str">
        <f t="shared" si="174"/>
        <v>コモン</v>
      </c>
      <c r="R657" t="s">
        <v>3267</v>
      </c>
      <c r="S657" t="s">
        <v>4854</v>
      </c>
      <c r="T657" t="str">
        <f t="shared" si="175"/>
        <v>黴墓のゴミあさり</v>
      </c>
      <c r="W657" t="s">
        <v>4855</v>
      </c>
      <c r="X657" t="s">
        <v>3267</v>
      </c>
      <c r="Y657" s="9"/>
      <c r="Z657" s="3">
        <v>684</v>
      </c>
      <c r="AA657" s="2" t="s">
        <v>3528</v>
      </c>
      <c r="AB657" s="1" t="s">
        <v>1540</v>
      </c>
      <c r="AC657" s="1" t="s">
        <v>1771</v>
      </c>
      <c r="AD657" s="1">
        <v>8</v>
      </c>
      <c r="AE657" s="1" t="s">
        <v>1195</v>
      </c>
      <c r="AF657" s="1" t="s">
        <v>1194</v>
      </c>
      <c r="AG657" s="1" t="s">
        <v>349</v>
      </c>
      <c r="AH657" s="1" t="s">
        <v>1965</v>
      </c>
      <c r="AI657" s="1"/>
      <c r="AJ657" s="1"/>
      <c r="AK657" s="1" t="s">
        <v>3753</v>
      </c>
      <c r="AL657" s="1"/>
      <c r="AM657" s="1"/>
      <c r="AN657" s="1"/>
      <c r="AO657" s="1">
        <v>1</v>
      </c>
      <c r="AP657" s="1">
        <v>3</v>
      </c>
      <c r="AQ657" s="1" t="s">
        <v>3753</v>
      </c>
    </row>
    <row r="658" spans="1:46" x14ac:dyDescent="0.15">
      <c r="A658" t="str">
        <f t="shared" si="167"/>
        <v>|SOI|緑|呪文||コモン|《[[道理を超えた力]]》|</v>
      </c>
      <c r="B658" t="s">
        <v>3211</v>
      </c>
      <c r="C658" t="str">
        <f t="shared" si="168"/>
        <v>SOI</v>
      </c>
      <c r="D658">
        <f>IF(AA658="","",VLOOKUP(C658,tnpl!$Z$1:$AA$11,2,TRUE))</f>
        <v>4</v>
      </c>
      <c r="E658" t="s">
        <v>3211</v>
      </c>
      <c r="F658" t="str">
        <f t="shared" si="169"/>
        <v>緑</v>
      </c>
      <c r="G658">
        <f>IF(AB658="","",VLOOKUP(F658,tnpl!$X$1:$Y$16,2,TRUE))</f>
        <v>5</v>
      </c>
      <c r="H658" t="s">
        <v>3211</v>
      </c>
      <c r="I658" t="str">
        <f t="shared" si="170"/>
        <v>呪文</v>
      </c>
      <c r="J658" t="s">
        <v>3211</v>
      </c>
      <c r="K658">
        <f t="shared" si="171"/>
        <v>0</v>
      </c>
      <c r="L658">
        <f t="shared" si="172"/>
        <v>0</v>
      </c>
      <c r="M658" t="str">
        <f t="shared" si="173"/>
        <v/>
      </c>
      <c r="N658" t="s">
        <v>3267</v>
      </c>
      <c r="O658" t="str">
        <f t="shared" si="174"/>
        <v>コモン</v>
      </c>
      <c r="R658" t="s">
        <v>3267</v>
      </c>
      <c r="S658" t="s">
        <v>4854</v>
      </c>
      <c r="T658" t="str">
        <f t="shared" si="175"/>
        <v>道理を超えた力</v>
      </c>
      <c r="W658" t="s">
        <v>4855</v>
      </c>
      <c r="X658" t="s">
        <v>3267</v>
      </c>
      <c r="Y658" s="9"/>
      <c r="Z658" s="3">
        <v>690</v>
      </c>
      <c r="AA658" s="2" t="s">
        <v>3528</v>
      </c>
      <c r="AB658" s="1" t="s">
        <v>1540</v>
      </c>
      <c r="AC658" s="1" t="s">
        <v>1771</v>
      </c>
      <c r="AD658" s="1">
        <v>8</v>
      </c>
      <c r="AE658" s="1" t="s">
        <v>1185</v>
      </c>
      <c r="AF658" s="1" t="s">
        <v>1184</v>
      </c>
      <c r="AG658" s="1" t="s">
        <v>1475</v>
      </c>
      <c r="AH658" s="1"/>
      <c r="AI658" s="1"/>
      <c r="AJ658" s="1"/>
      <c r="AK658" s="1" t="s">
        <v>1478</v>
      </c>
      <c r="AL658" s="1" t="s">
        <v>3755</v>
      </c>
      <c r="AM658" s="1"/>
      <c r="AN658" s="1"/>
      <c r="AO658" s="1"/>
      <c r="AP658" s="1"/>
      <c r="AQ658" s="1" t="s">
        <v>3756</v>
      </c>
    </row>
    <row r="659" spans="1:46" x14ac:dyDescent="0.15">
      <c r="A659" t="str">
        <f t="shared" si="167"/>
        <v>|SOI|無色|サポート||レア|《[[瓶詰め脳]]》|</v>
      </c>
      <c r="B659" t="s">
        <v>3211</v>
      </c>
      <c r="C659" t="str">
        <f t="shared" si="168"/>
        <v>SOI</v>
      </c>
      <c r="D659">
        <f>IF(AA659="","",VLOOKUP(C659,tnpl!$Z$1:$AA$11,2,TRUE))</f>
        <v>4</v>
      </c>
      <c r="E659" t="s">
        <v>3211</v>
      </c>
      <c r="F659" t="str">
        <f t="shared" si="169"/>
        <v>無色</v>
      </c>
      <c r="G659">
        <f>IF(AB659="","",VLOOKUP(F659,tnpl!$X$1:$Y$16,2,TRUE))</f>
        <v>16</v>
      </c>
      <c r="H659" t="s">
        <v>3211</v>
      </c>
      <c r="I659" t="str">
        <f t="shared" si="170"/>
        <v>サポート</v>
      </c>
      <c r="J659" t="s">
        <v>3211</v>
      </c>
      <c r="K659">
        <f t="shared" si="171"/>
        <v>0</v>
      </c>
      <c r="L659">
        <f t="shared" si="172"/>
        <v>0</v>
      </c>
      <c r="M659" t="str">
        <f t="shared" si="173"/>
        <v/>
      </c>
      <c r="N659" t="s">
        <v>3267</v>
      </c>
      <c r="O659" t="str">
        <f t="shared" si="174"/>
        <v>レア</v>
      </c>
      <c r="R659" t="s">
        <v>3267</v>
      </c>
      <c r="S659" t="s">
        <v>4854</v>
      </c>
      <c r="T659" t="str">
        <f t="shared" si="175"/>
        <v>瓶詰め脳</v>
      </c>
      <c r="W659" t="s">
        <v>4855</v>
      </c>
      <c r="X659" t="s">
        <v>3267</v>
      </c>
      <c r="Y659" s="9"/>
      <c r="Z659" s="3">
        <v>751</v>
      </c>
      <c r="AA659" s="2" t="s">
        <v>3528</v>
      </c>
      <c r="AB659" s="1" t="s">
        <v>301</v>
      </c>
      <c r="AC659" s="1" t="s">
        <v>1463</v>
      </c>
      <c r="AD659" s="1">
        <v>8</v>
      </c>
      <c r="AE659" s="1" t="s">
        <v>1075</v>
      </c>
      <c r="AF659" s="1" t="s">
        <v>1074</v>
      </c>
      <c r="AG659" s="1" t="s">
        <v>297</v>
      </c>
      <c r="AH659" s="1"/>
      <c r="AI659" s="1"/>
      <c r="AJ659" s="1"/>
      <c r="AK659" s="1" t="s">
        <v>3864</v>
      </c>
      <c r="AL659" s="1"/>
      <c r="AM659" s="1"/>
      <c r="AN659" s="1">
        <v>3</v>
      </c>
      <c r="AO659" s="1"/>
      <c r="AP659" s="1"/>
      <c r="AQ659" s="1" t="s">
        <v>3864</v>
      </c>
    </row>
    <row r="660" spans="1:46" x14ac:dyDescent="0.15">
      <c r="A660" t="str">
        <f t="shared" si="167"/>
        <v>|EMN|白|クリーチャー|4/3|アンコモン|《[[支配の天使]]》|</v>
      </c>
      <c r="B660" t="s">
        <v>3211</v>
      </c>
      <c r="C660" t="str">
        <f t="shared" si="168"/>
        <v>EMN</v>
      </c>
      <c r="D660">
        <f>IF(AA660="","",VLOOKUP(C660,tnpl!$Z$1:$AA$11,2,TRUE))</f>
        <v>5</v>
      </c>
      <c r="E660" t="s">
        <v>3211</v>
      </c>
      <c r="F660" t="str">
        <f t="shared" si="169"/>
        <v>白</v>
      </c>
      <c r="G660">
        <f>IF(AB660="","",VLOOKUP(F660,tnpl!$X$1:$Y$16,2,TRUE))</f>
        <v>1</v>
      </c>
      <c r="H660" t="s">
        <v>3211</v>
      </c>
      <c r="I660" t="str">
        <f t="shared" si="170"/>
        <v>クリーチャー</v>
      </c>
      <c r="J660" t="s">
        <v>3211</v>
      </c>
      <c r="K660">
        <f t="shared" si="171"/>
        <v>4</v>
      </c>
      <c r="L660">
        <f t="shared" si="172"/>
        <v>3</v>
      </c>
      <c r="M660" t="str">
        <f t="shared" si="173"/>
        <v>4/3</v>
      </c>
      <c r="N660" t="s">
        <v>3267</v>
      </c>
      <c r="O660" t="str">
        <f t="shared" si="174"/>
        <v>アンコモン</v>
      </c>
      <c r="R660" t="s">
        <v>3267</v>
      </c>
      <c r="S660" t="s">
        <v>4854</v>
      </c>
      <c r="T660" t="str">
        <f t="shared" si="175"/>
        <v>支配の天使</v>
      </c>
      <c r="W660" t="s">
        <v>4855</v>
      </c>
      <c r="X660" t="s">
        <v>3267</v>
      </c>
      <c r="Y660" s="9"/>
      <c r="Z660" s="3">
        <v>756</v>
      </c>
      <c r="AA660" s="2" t="s">
        <v>3870</v>
      </c>
      <c r="AB660" s="1" t="s">
        <v>1653</v>
      </c>
      <c r="AC660" s="1" t="s">
        <v>1473</v>
      </c>
      <c r="AD660" s="1">
        <v>8</v>
      </c>
      <c r="AE660" s="1" t="s">
        <v>1011</v>
      </c>
      <c r="AF660" s="1" t="s">
        <v>1010</v>
      </c>
      <c r="AG660" s="1" t="s">
        <v>349</v>
      </c>
      <c r="AH660" s="1" t="s">
        <v>358</v>
      </c>
      <c r="AI660" s="1"/>
      <c r="AJ660" s="1"/>
      <c r="AK660" s="1" t="s">
        <v>361</v>
      </c>
      <c r="AL660" s="1" t="s">
        <v>3872</v>
      </c>
      <c r="AM660" s="1"/>
      <c r="AN660" s="1"/>
      <c r="AO660" s="1">
        <v>4</v>
      </c>
      <c r="AP660" s="1">
        <v>3</v>
      </c>
      <c r="AQ660" s="1" t="s">
        <v>3873</v>
      </c>
    </row>
    <row r="661" spans="1:46" x14ac:dyDescent="0.15">
      <c r="A661" t="str">
        <f t="shared" si="167"/>
        <v>|EMN|青|サポート||神話レア|《[[意識の拡張]]》|</v>
      </c>
      <c r="B661" t="s">
        <v>3211</v>
      </c>
      <c r="C661" t="str">
        <f t="shared" si="168"/>
        <v>EMN</v>
      </c>
      <c r="D661">
        <f>IF(AA661="","",VLOOKUP(C661,tnpl!$Z$1:$AA$11,2,TRUE))</f>
        <v>5</v>
      </c>
      <c r="E661" t="s">
        <v>3211</v>
      </c>
      <c r="F661" t="str">
        <f t="shared" si="169"/>
        <v>青</v>
      </c>
      <c r="G661">
        <f>IF(AB661="","",VLOOKUP(F661,tnpl!$X$1:$Y$16,2,TRUE))</f>
        <v>2</v>
      </c>
      <c r="H661" t="s">
        <v>3211</v>
      </c>
      <c r="I661" t="str">
        <f t="shared" si="170"/>
        <v>サポート</v>
      </c>
      <c r="J661" t="s">
        <v>3211</v>
      </c>
      <c r="K661">
        <f t="shared" si="171"/>
        <v>0</v>
      </c>
      <c r="L661">
        <f t="shared" si="172"/>
        <v>0</v>
      </c>
      <c r="M661" t="str">
        <f t="shared" si="173"/>
        <v/>
      </c>
      <c r="N661" t="s">
        <v>3267</v>
      </c>
      <c r="O661" t="str">
        <f t="shared" si="174"/>
        <v>神話レア</v>
      </c>
      <c r="R661" t="s">
        <v>3267</v>
      </c>
      <c r="S661" t="s">
        <v>4854</v>
      </c>
      <c r="T661" t="str">
        <f t="shared" si="175"/>
        <v>意識の拡張</v>
      </c>
      <c r="W661" t="s">
        <v>4855</v>
      </c>
      <c r="X661" t="s">
        <v>3267</v>
      </c>
      <c r="Y661" s="9"/>
      <c r="Z661" s="3">
        <v>778</v>
      </c>
      <c r="AA661" s="2" t="s">
        <v>3870</v>
      </c>
      <c r="AB661" s="1" t="s">
        <v>1631</v>
      </c>
      <c r="AC661" s="1" t="s">
        <v>1453</v>
      </c>
      <c r="AD661" s="1">
        <v>8</v>
      </c>
      <c r="AE661" s="1" t="s">
        <v>975</v>
      </c>
      <c r="AF661" s="1" t="s">
        <v>974</v>
      </c>
      <c r="AG661" s="1" t="s">
        <v>297</v>
      </c>
      <c r="AH661" s="1"/>
      <c r="AI661" s="1"/>
      <c r="AJ661" s="1"/>
      <c r="AK661" s="1" t="s">
        <v>3924</v>
      </c>
      <c r="AL661" s="1"/>
      <c r="AM661" s="1"/>
      <c r="AN661" s="1">
        <v>9</v>
      </c>
      <c r="AO661" s="1"/>
      <c r="AP661" s="1"/>
      <c r="AQ661" s="1" t="s">
        <v>3924</v>
      </c>
    </row>
    <row r="662" spans="1:46" x14ac:dyDescent="0.15">
      <c r="A662" t="str">
        <f t="shared" si="167"/>
        <v>|EMN|赤|呪文||神話レア|《[[ナヒリの怒り]]》|</v>
      </c>
      <c r="B662" t="s">
        <v>3211</v>
      </c>
      <c r="C662" t="str">
        <f t="shared" si="168"/>
        <v>EMN</v>
      </c>
      <c r="D662">
        <f>IF(AA662="","",VLOOKUP(C662,tnpl!$Z$1:$AA$11,2,TRUE))</f>
        <v>5</v>
      </c>
      <c r="E662" t="s">
        <v>3211</v>
      </c>
      <c r="F662" t="str">
        <f t="shared" si="169"/>
        <v>赤</v>
      </c>
      <c r="G662">
        <f>IF(AB662="","",VLOOKUP(F662,tnpl!$X$1:$Y$16,2,TRUE))</f>
        <v>4</v>
      </c>
      <c r="H662" t="s">
        <v>3211</v>
      </c>
      <c r="I662" t="str">
        <f t="shared" si="170"/>
        <v>呪文</v>
      </c>
      <c r="J662" t="s">
        <v>3211</v>
      </c>
      <c r="K662">
        <f t="shared" si="171"/>
        <v>0</v>
      </c>
      <c r="L662">
        <f t="shared" si="172"/>
        <v>0</v>
      </c>
      <c r="M662" t="str">
        <f t="shared" si="173"/>
        <v/>
      </c>
      <c r="N662" t="s">
        <v>3267</v>
      </c>
      <c r="O662" t="str">
        <f t="shared" si="174"/>
        <v>神話レア</v>
      </c>
      <c r="R662" t="s">
        <v>3267</v>
      </c>
      <c r="S662" t="s">
        <v>4854</v>
      </c>
      <c r="T662" t="str">
        <f t="shared" si="175"/>
        <v>ナヒリの怒り</v>
      </c>
      <c r="W662" t="s">
        <v>4855</v>
      </c>
      <c r="X662" t="s">
        <v>3267</v>
      </c>
      <c r="Y662" s="9"/>
      <c r="Z662" s="3">
        <v>805</v>
      </c>
      <c r="AA662" s="2" t="s">
        <v>3870</v>
      </c>
      <c r="AB662" s="1" t="s">
        <v>1575</v>
      </c>
      <c r="AC662" s="1" t="s">
        <v>1453</v>
      </c>
      <c r="AD662" s="1">
        <v>8</v>
      </c>
      <c r="AE662" s="1" t="s">
        <v>931</v>
      </c>
      <c r="AF662" s="1" t="s">
        <v>930</v>
      </c>
      <c r="AG662" s="1" t="s">
        <v>1475</v>
      </c>
      <c r="AH662" s="1"/>
      <c r="AI662" s="1"/>
      <c r="AJ662" s="1"/>
      <c r="AK662" s="1" t="s">
        <v>3980</v>
      </c>
      <c r="AL662" s="1"/>
      <c r="AM662" s="1"/>
      <c r="AN662" s="1"/>
      <c r="AO662" s="1"/>
      <c r="AP662" s="1"/>
      <c r="AQ662" s="1" t="s">
        <v>3980</v>
      </c>
    </row>
    <row r="663" spans="1:46" x14ac:dyDescent="0.15">
      <c r="A663" t="str">
        <f t="shared" ref="A663:A708" si="176">B663&amp;C663&amp;E663&amp;F663&amp;H663&amp;I663&amp;J663&amp;M663&amp;N663&amp;O663&amp;P663&amp;Q663&amp;R663&amp;S663&amp;T663&amp;U663&amp;V663&amp;W663&amp;X663&amp;Y663</f>
        <v>|EMN|緑|クリーチャー|4/3|アンコモン|《[[ケッシグをうろつくもの]]》|</v>
      </c>
      <c r="B663" t="s">
        <v>3211</v>
      </c>
      <c r="C663" t="str">
        <f t="shared" ref="C663:C708" si="177">AA663</f>
        <v>EMN</v>
      </c>
      <c r="D663">
        <f>IF(AA663="","",VLOOKUP(C663,tnpl!$Z$1:$AA$11,2,TRUE))</f>
        <v>5</v>
      </c>
      <c r="E663" t="s">
        <v>3211</v>
      </c>
      <c r="F663" t="str">
        <f t="shared" ref="F663:F708" si="178">AB663</f>
        <v>緑</v>
      </c>
      <c r="G663">
        <f>IF(AB663="","",VLOOKUP(F663,tnpl!$X$1:$Y$16,2,TRUE))</f>
        <v>5</v>
      </c>
      <c r="H663" t="s">
        <v>3211</v>
      </c>
      <c r="I663" t="str">
        <f t="shared" ref="I663:I708" si="179">AG663</f>
        <v>クリーチャー</v>
      </c>
      <c r="J663" t="s">
        <v>3211</v>
      </c>
      <c r="K663">
        <f t="shared" ref="K663:K708" si="180">AO663</f>
        <v>4</v>
      </c>
      <c r="L663">
        <f t="shared" ref="L663:L708" si="181">AP663</f>
        <v>3</v>
      </c>
      <c r="M663" t="str">
        <f t="shared" ref="M663:M708" si="182">IF(AG663="クリーチャー",K663&amp;"/"&amp;L663,"")</f>
        <v>4/3</v>
      </c>
      <c r="N663" t="s">
        <v>3267</v>
      </c>
      <c r="O663" t="str">
        <f t="shared" ref="O663:O708" si="183">AC663</f>
        <v>アンコモン</v>
      </c>
      <c r="R663" t="s">
        <v>3267</v>
      </c>
      <c r="S663" t="s">
        <v>4854</v>
      </c>
      <c r="T663" t="str">
        <f t="shared" ref="T663:T708" si="184">AE663</f>
        <v>ケッシグをうろつくもの</v>
      </c>
      <c r="W663" t="s">
        <v>4855</v>
      </c>
      <c r="X663" t="s">
        <v>3267</v>
      </c>
      <c r="Y663" s="9"/>
      <c r="Z663" s="3">
        <v>806</v>
      </c>
      <c r="AA663" s="2" t="s">
        <v>3870</v>
      </c>
      <c r="AB663" s="1" t="s">
        <v>1540</v>
      </c>
      <c r="AC663" s="1" t="s">
        <v>1473</v>
      </c>
      <c r="AD663" s="1">
        <v>8</v>
      </c>
      <c r="AE663" s="1" t="s">
        <v>929</v>
      </c>
      <c r="AF663" s="1" t="s">
        <v>928</v>
      </c>
      <c r="AG663" s="1" t="s">
        <v>349</v>
      </c>
      <c r="AH663" s="1" t="s">
        <v>3702</v>
      </c>
      <c r="AI663" s="1" t="s">
        <v>2837</v>
      </c>
      <c r="AJ663" s="1"/>
      <c r="AK663" s="1" t="s">
        <v>3949</v>
      </c>
      <c r="AL663" s="1"/>
      <c r="AM663" s="1"/>
      <c r="AN663" s="1"/>
      <c r="AO663" s="1">
        <v>4</v>
      </c>
      <c r="AP663" s="1">
        <v>3</v>
      </c>
      <c r="AQ663" s="1" t="s">
        <v>3949</v>
      </c>
    </row>
    <row r="664" spans="1:46" x14ac:dyDescent="0.15">
      <c r="A664" t="str">
        <f t="shared" si="176"/>
        <v>|EMN|白黒|サポート||アンコモン|《[[復讐作戦]]》|</v>
      </c>
      <c r="B664" t="s">
        <v>3211</v>
      </c>
      <c r="C664" t="str">
        <f t="shared" si="177"/>
        <v>EMN</v>
      </c>
      <c r="D664">
        <f>IF(AA664="","",VLOOKUP(C664,tnpl!$Z$1:$AA$11,2,TRUE))</f>
        <v>5</v>
      </c>
      <c r="E664" t="s">
        <v>3211</v>
      </c>
      <c r="F664" t="str">
        <f t="shared" si="178"/>
        <v>白黒</v>
      </c>
      <c r="G664">
        <f>IF(AB664="","",VLOOKUP(F664,tnpl!$X$1:$Y$16,2,TRUE))</f>
        <v>11</v>
      </c>
      <c r="H664" t="s">
        <v>3211</v>
      </c>
      <c r="I664" t="str">
        <f t="shared" si="179"/>
        <v>サポート</v>
      </c>
      <c r="J664" t="s">
        <v>3211</v>
      </c>
      <c r="K664">
        <f t="shared" si="180"/>
        <v>0</v>
      </c>
      <c r="L664">
        <f t="shared" si="181"/>
        <v>0</v>
      </c>
      <c r="M664" t="str">
        <f t="shared" si="182"/>
        <v/>
      </c>
      <c r="N664" t="s">
        <v>3267</v>
      </c>
      <c r="O664" t="str">
        <f t="shared" si="183"/>
        <v>アンコモン</v>
      </c>
      <c r="R664" t="s">
        <v>3267</v>
      </c>
      <c r="S664" t="s">
        <v>4854</v>
      </c>
      <c r="T664" t="str">
        <f t="shared" si="184"/>
        <v>復讐作戦</v>
      </c>
      <c r="W664" t="s">
        <v>4855</v>
      </c>
      <c r="X664" t="s">
        <v>3267</v>
      </c>
      <c r="Y664" s="9"/>
      <c r="Z664" s="3">
        <v>818</v>
      </c>
      <c r="AA664" s="2" t="s">
        <v>3870</v>
      </c>
      <c r="AB664" s="1" t="s">
        <v>1496</v>
      </c>
      <c r="AC664" s="1" t="s">
        <v>1473</v>
      </c>
      <c r="AD664" s="1">
        <v>8</v>
      </c>
      <c r="AE664" s="1" t="s">
        <v>911</v>
      </c>
      <c r="AF664" s="1" t="s">
        <v>910</v>
      </c>
      <c r="AG664" s="1" t="s">
        <v>297</v>
      </c>
      <c r="AH664" s="1"/>
      <c r="AI664" s="1"/>
      <c r="AJ664" s="1"/>
      <c r="AK664" s="1" t="s">
        <v>3997</v>
      </c>
      <c r="AL664" s="1"/>
      <c r="AM664" s="1"/>
      <c r="AN664" s="1">
        <v>3</v>
      </c>
      <c r="AO664" s="1"/>
      <c r="AP664" s="1"/>
      <c r="AQ664" s="1" t="s">
        <v>3997</v>
      </c>
    </row>
    <row r="665" spans="1:46" x14ac:dyDescent="0.15">
      <c r="A665" t="str">
        <f t="shared" si="176"/>
        <v/>
      </c>
      <c r="V665" s="9"/>
      <c r="Y665" s="11"/>
      <c r="AC665" s="9"/>
      <c r="AD665" s="9"/>
      <c r="AE665" s="9"/>
      <c r="AF665" s="9"/>
      <c r="AG665" s="9"/>
      <c r="AH665" s="9"/>
      <c r="AI665" s="9"/>
      <c r="AJ665" s="9"/>
      <c r="AK665" s="9"/>
      <c r="AL665" s="9"/>
      <c r="AM665" s="9"/>
      <c r="AN665" s="9"/>
      <c r="AO665" s="9"/>
      <c r="AP665" s="9"/>
      <c r="AQ665" s="9"/>
      <c r="AR665" s="9"/>
      <c r="AS665" s="9"/>
      <c r="AT665" s="9"/>
    </row>
    <row r="666" spans="1:46" x14ac:dyDescent="0.15">
      <c r="A666" t="str">
        <f t="shared" si="176"/>
        <v>**カラデシュブロック</v>
      </c>
      <c r="B666" t="s">
        <v>4863</v>
      </c>
      <c r="Y666" s="11"/>
    </row>
    <row r="667" spans="1:46" x14ac:dyDescent="0.15">
      <c r="A667" t="str">
        <f>B667&amp;C667&amp;E667&amp;F667&amp;H667&amp;I667&amp;J667&amp;M667&amp;N667&amp;O667&amp;P667&amp;Q667&amp;R667&amp;S667&amp;T667&amp;U667&amp;V667&amp;W667&amp;X667&amp;Y667</f>
        <v>|LEFT:50|LEFT:50|LEFT:120|LEFT:50|LEFT:120|LEFT:450|c</v>
      </c>
      <c r="B667" t="s">
        <v>3211</v>
      </c>
      <c r="C667" t="s">
        <v>3204</v>
      </c>
      <c r="E667" t="s">
        <v>3211</v>
      </c>
      <c r="F667" t="s">
        <v>3204</v>
      </c>
      <c r="H667" t="s">
        <v>3211</v>
      </c>
      <c r="I667" t="s">
        <v>5157</v>
      </c>
      <c r="J667" t="s">
        <v>3211</v>
      </c>
      <c r="M667" t="s">
        <v>3204</v>
      </c>
      <c r="N667" t="s">
        <v>3267</v>
      </c>
      <c r="O667" t="s">
        <v>5157</v>
      </c>
      <c r="R667" t="s">
        <v>3267</v>
      </c>
      <c r="T667" t="s">
        <v>5189</v>
      </c>
      <c r="X667" t="s">
        <v>3267</v>
      </c>
      <c r="Y667" t="s">
        <v>3206</v>
      </c>
    </row>
    <row r="668" spans="1:46" x14ac:dyDescent="0.15">
      <c r="A668" t="str">
        <f>B668&amp;C668&amp;E668&amp;F668&amp;H668&amp;I668&amp;J668&amp;M668&amp;N668&amp;O668&amp;P668&amp;Q668&amp;R668&amp;S668&amp;T668&amp;U668&amp;V668&amp;W668&amp;X668&amp;Y668</f>
        <v>|セット|色|カード種|P/T|レアリティ|カード名|</v>
      </c>
      <c r="B668" t="s">
        <v>3211</v>
      </c>
      <c r="C668" t="s">
        <v>3212</v>
      </c>
      <c r="E668" t="s">
        <v>3211</v>
      </c>
      <c r="F668" t="s">
        <v>3181</v>
      </c>
      <c r="H668" t="s">
        <v>3211</v>
      </c>
      <c r="I668" t="s">
        <v>4902</v>
      </c>
      <c r="J668" t="s">
        <v>3211</v>
      </c>
      <c r="K668" t="s">
        <v>3168</v>
      </c>
      <c r="L668" t="s">
        <v>3167</v>
      </c>
      <c r="M668" t="str">
        <f>K668&amp;"/"&amp;L668</f>
        <v>P/T</v>
      </c>
      <c r="N668" t="s">
        <v>3267</v>
      </c>
      <c r="O668" t="s">
        <v>5187</v>
      </c>
      <c r="R668" t="s">
        <v>3267</v>
      </c>
      <c r="T668" t="s">
        <v>3208</v>
      </c>
      <c r="X668" t="s">
        <v>3267</v>
      </c>
      <c r="Z668" s="18"/>
      <c r="AA668" s="18"/>
      <c r="AB668" s="18"/>
      <c r="AC668" s="18"/>
      <c r="AD668" s="18"/>
      <c r="AE668" s="18"/>
      <c r="AF668" s="18"/>
      <c r="AG668" s="18"/>
      <c r="AH668" s="18"/>
      <c r="AI668" s="18"/>
      <c r="AJ668" s="18"/>
      <c r="AK668" s="18"/>
      <c r="AL668" s="18"/>
      <c r="AM668" s="18"/>
      <c r="AN668" s="18"/>
      <c r="AO668" s="18"/>
      <c r="AP668" s="18"/>
      <c r="AQ668" s="18"/>
    </row>
    <row r="669" spans="1:46" x14ac:dyDescent="0.15">
      <c r="A669" t="str">
        <f t="shared" si="176"/>
        <v>|KLD|白|呪文||コモン|《[[断片化]]》|</v>
      </c>
      <c r="B669" t="s">
        <v>3211</v>
      </c>
      <c r="C669" t="str">
        <f t="shared" si="177"/>
        <v>KLD</v>
      </c>
      <c r="D669">
        <f>IF(AA669="","",VLOOKUP(C669,tnpl!$Z$1:$AA$11,2,TRUE))</f>
        <v>6</v>
      </c>
      <c r="E669" t="s">
        <v>3211</v>
      </c>
      <c r="F669" t="str">
        <f t="shared" si="178"/>
        <v>白</v>
      </c>
      <c r="G669">
        <f>IF(AB669="","",VLOOKUP(F669,tnpl!$X$1:$Y$16,2,TRUE))</f>
        <v>1</v>
      </c>
      <c r="H669" t="s">
        <v>3211</v>
      </c>
      <c r="I669" t="str">
        <f t="shared" si="179"/>
        <v>呪文</v>
      </c>
      <c r="J669" t="s">
        <v>3211</v>
      </c>
      <c r="K669">
        <f t="shared" si="180"/>
        <v>0</v>
      </c>
      <c r="L669">
        <f t="shared" si="181"/>
        <v>0</v>
      </c>
      <c r="M669" t="str">
        <f t="shared" si="182"/>
        <v/>
      </c>
      <c r="N669" t="s">
        <v>3267</v>
      </c>
      <c r="O669" t="str">
        <f t="shared" si="183"/>
        <v>コモン</v>
      </c>
      <c r="R669" t="s">
        <v>3267</v>
      </c>
      <c r="S669" t="s">
        <v>4854</v>
      </c>
      <c r="T669" t="str">
        <f t="shared" si="184"/>
        <v>断片化</v>
      </c>
      <c r="W669" t="s">
        <v>4855</v>
      </c>
      <c r="X669" t="s">
        <v>3267</v>
      </c>
      <c r="Y669" s="9"/>
      <c r="Z669" s="3">
        <v>844</v>
      </c>
      <c r="AA669" s="2" t="s">
        <v>4035</v>
      </c>
      <c r="AB669" s="1" t="s">
        <v>1653</v>
      </c>
      <c r="AC669" s="1" t="s">
        <v>1771</v>
      </c>
      <c r="AD669" s="1">
        <v>8</v>
      </c>
      <c r="AE669" s="1" t="s">
        <v>845</v>
      </c>
      <c r="AF669" s="1" t="s">
        <v>844</v>
      </c>
      <c r="AG669" s="1" t="s">
        <v>1475</v>
      </c>
      <c r="AH669" s="1"/>
      <c r="AI669" s="1"/>
      <c r="AJ669" s="1"/>
      <c r="AK669" s="1" t="s">
        <v>4050</v>
      </c>
      <c r="AL669" s="1"/>
      <c r="AM669" s="1"/>
      <c r="AN669" s="1"/>
      <c r="AO669" s="1"/>
      <c r="AP669" s="1"/>
      <c r="AQ669" s="1" t="s">
        <v>4050</v>
      </c>
    </row>
    <row r="670" spans="1:46" x14ac:dyDescent="0.15">
      <c r="A670" t="str">
        <f t="shared" si="176"/>
        <v>|KLD|青|呪文||アンコモン|《[[霊気溶融]]》|</v>
      </c>
      <c r="B670" t="s">
        <v>3211</v>
      </c>
      <c r="C670" t="str">
        <f t="shared" si="177"/>
        <v>KLD</v>
      </c>
      <c r="D670">
        <f>IF(AA670="","",VLOOKUP(C670,tnpl!$Z$1:$AA$11,2,TRUE))</f>
        <v>6</v>
      </c>
      <c r="E670" t="s">
        <v>3211</v>
      </c>
      <c r="F670" t="str">
        <f t="shared" si="178"/>
        <v>青</v>
      </c>
      <c r="G670">
        <f>IF(AB670="","",VLOOKUP(F670,tnpl!$X$1:$Y$16,2,TRUE))</f>
        <v>2</v>
      </c>
      <c r="H670" t="s">
        <v>3211</v>
      </c>
      <c r="I670" t="str">
        <f t="shared" si="179"/>
        <v>呪文</v>
      </c>
      <c r="J670" t="s">
        <v>3211</v>
      </c>
      <c r="K670">
        <f t="shared" si="180"/>
        <v>0</v>
      </c>
      <c r="L670">
        <f t="shared" si="181"/>
        <v>0</v>
      </c>
      <c r="M670" t="str">
        <f t="shared" si="182"/>
        <v/>
      </c>
      <c r="N670" t="s">
        <v>3267</v>
      </c>
      <c r="O670" t="str">
        <f t="shared" si="183"/>
        <v>アンコモン</v>
      </c>
      <c r="R670" t="s">
        <v>3267</v>
      </c>
      <c r="S670" t="s">
        <v>4854</v>
      </c>
      <c r="T670" t="str">
        <f t="shared" si="184"/>
        <v>霊気溶融</v>
      </c>
      <c r="W670" t="s">
        <v>4855</v>
      </c>
      <c r="X670" t="s">
        <v>3267</v>
      </c>
      <c r="Y670" s="9"/>
      <c r="Z670" s="3">
        <v>877</v>
      </c>
      <c r="AA670" s="2" t="s">
        <v>4035</v>
      </c>
      <c r="AB670" s="1" t="s">
        <v>1631</v>
      </c>
      <c r="AC670" s="1" t="s">
        <v>1473</v>
      </c>
      <c r="AD670" s="1">
        <v>8</v>
      </c>
      <c r="AE670" s="1" t="s">
        <v>781</v>
      </c>
      <c r="AF670" s="1" t="s">
        <v>780</v>
      </c>
      <c r="AG670" s="1" t="s">
        <v>1475</v>
      </c>
      <c r="AH670" s="1"/>
      <c r="AI670" s="1"/>
      <c r="AJ670" s="1"/>
      <c r="AK670" s="1" t="s">
        <v>4108</v>
      </c>
      <c r="AL670" s="1"/>
      <c r="AM670" s="1"/>
      <c r="AN670" s="1"/>
      <c r="AO670" s="1"/>
      <c r="AP670" s="1"/>
      <c r="AQ670" s="1" t="s">
        <v>4108</v>
      </c>
    </row>
    <row r="671" spans="1:46" x14ac:dyDescent="0.15">
      <c r="A671" t="str">
        <f t="shared" si="176"/>
        <v>|KLD|黒|クリーチャー|3/1|コモン|《[[襲拳会の部隊]]》|</v>
      </c>
      <c r="B671" t="s">
        <v>3211</v>
      </c>
      <c r="C671" t="str">
        <f t="shared" si="177"/>
        <v>KLD</v>
      </c>
      <c r="D671">
        <f>IF(AA671="","",VLOOKUP(C671,tnpl!$Z$1:$AA$11,2,TRUE))</f>
        <v>6</v>
      </c>
      <c r="E671" t="s">
        <v>3211</v>
      </c>
      <c r="F671" t="str">
        <f t="shared" si="178"/>
        <v>黒</v>
      </c>
      <c r="G671">
        <f>IF(AB671="","",VLOOKUP(F671,tnpl!$X$1:$Y$16,2,TRUE))</f>
        <v>3</v>
      </c>
      <c r="H671" t="s">
        <v>3211</v>
      </c>
      <c r="I671" t="str">
        <f t="shared" si="179"/>
        <v>クリーチャー</v>
      </c>
      <c r="J671" t="s">
        <v>3211</v>
      </c>
      <c r="K671">
        <f t="shared" si="180"/>
        <v>3</v>
      </c>
      <c r="L671">
        <f t="shared" si="181"/>
        <v>1</v>
      </c>
      <c r="M671" t="str">
        <f t="shared" si="182"/>
        <v>3/1</v>
      </c>
      <c r="N671" t="s">
        <v>3267</v>
      </c>
      <c r="O671" t="str">
        <f t="shared" si="183"/>
        <v>コモン</v>
      </c>
      <c r="R671" t="s">
        <v>3267</v>
      </c>
      <c r="S671" t="s">
        <v>4854</v>
      </c>
      <c r="T671" t="str">
        <f t="shared" si="184"/>
        <v>襲拳会の部隊</v>
      </c>
      <c r="W671" t="s">
        <v>4855</v>
      </c>
      <c r="X671" t="s">
        <v>3267</v>
      </c>
      <c r="Y671" s="9"/>
      <c r="Z671" s="3">
        <v>892</v>
      </c>
      <c r="AA671" s="2" t="s">
        <v>4035</v>
      </c>
      <c r="AB671" s="1" t="s">
        <v>1606</v>
      </c>
      <c r="AC671" s="1" t="s">
        <v>1771</v>
      </c>
      <c r="AD671" s="1">
        <v>8</v>
      </c>
      <c r="AE671" s="1" t="s">
        <v>737</v>
      </c>
      <c r="AF671" s="1" t="s">
        <v>736</v>
      </c>
      <c r="AG671" s="1" t="s">
        <v>349</v>
      </c>
      <c r="AH671" s="1" t="s">
        <v>1511</v>
      </c>
      <c r="AI671" s="1" t="s">
        <v>1667</v>
      </c>
      <c r="AJ671" s="1"/>
      <c r="AK671" s="1" t="s">
        <v>2076</v>
      </c>
      <c r="AL671" s="1" t="s">
        <v>4041</v>
      </c>
      <c r="AM671" s="1"/>
      <c r="AN671" s="1"/>
      <c r="AO671" s="1">
        <v>3</v>
      </c>
      <c r="AP671" s="1">
        <v>1</v>
      </c>
      <c r="AQ671" s="1" t="s">
        <v>4136</v>
      </c>
    </row>
    <row r="672" spans="1:46" x14ac:dyDescent="0.15">
      <c r="A672" t="str">
        <f t="shared" si="176"/>
        <v>|KLD|黒|クリーチャー|1/2|コモン|《[[亢進するネズミ]]》|</v>
      </c>
      <c r="B672" t="s">
        <v>3211</v>
      </c>
      <c r="C672" t="str">
        <f t="shared" si="177"/>
        <v>KLD</v>
      </c>
      <c r="D672">
        <f>IF(AA672="","",VLOOKUP(C672,tnpl!$Z$1:$AA$11,2,TRUE))</f>
        <v>6</v>
      </c>
      <c r="E672" t="s">
        <v>3211</v>
      </c>
      <c r="F672" t="str">
        <f t="shared" si="178"/>
        <v>黒</v>
      </c>
      <c r="G672">
        <f>IF(AB672="","",VLOOKUP(F672,tnpl!$X$1:$Y$16,2,TRUE))</f>
        <v>3</v>
      </c>
      <c r="H672" t="s">
        <v>3211</v>
      </c>
      <c r="I672" t="str">
        <f t="shared" si="179"/>
        <v>クリーチャー</v>
      </c>
      <c r="J672" t="s">
        <v>3211</v>
      </c>
      <c r="K672">
        <f t="shared" si="180"/>
        <v>1</v>
      </c>
      <c r="L672">
        <f t="shared" si="181"/>
        <v>2</v>
      </c>
      <c r="M672" t="str">
        <f t="shared" si="182"/>
        <v>1/2</v>
      </c>
      <c r="N672" t="s">
        <v>3267</v>
      </c>
      <c r="O672" t="str">
        <f t="shared" si="183"/>
        <v>コモン</v>
      </c>
      <c r="R672" t="s">
        <v>3267</v>
      </c>
      <c r="S672" t="s">
        <v>4854</v>
      </c>
      <c r="T672" t="str">
        <f t="shared" si="184"/>
        <v>亢進するネズミ</v>
      </c>
      <c r="W672" t="s">
        <v>4855</v>
      </c>
      <c r="X672" t="s">
        <v>3267</v>
      </c>
      <c r="Y672" s="9"/>
      <c r="Z672" s="3">
        <v>894</v>
      </c>
      <c r="AA672" s="2" t="s">
        <v>4035</v>
      </c>
      <c r="AB672" s="1" t="s">
        <v>1606</v>
      </c>
      <c r="AC672" s="1" t="s">
        <v>1771</v>
      </c>
      <c r="AD672" s="1">
        <v>8</v>
      </c>
      <c r="AE672" s="1" t="s">
        <v>731</v>
      </c>
      <c r="AF672" s="1" t="s">
        <v>730</v>
      </c>
      <c r="AG672" s="1" t="s">
        <v>349</v>
      </c>
      <c r="AH672" s="1" t="s">
        <v>3925</v>
      </c>
      <c r="AI672" s="1"/>
      <c r="AJ672" s="1"/>
      <c r="AK672" s="1" t="s">
        <v>4038</v>
      </c>
      <c r="AL672" s="1" t="s">
        <v>4047</v>
      </c>
      <c r="AM672" s="1"/>
      <c r="AN672" s="1"/>
      <c r="AO672" s="1">
        <v>1</v>
      </c>
      <c r="AP672" s="1">
        <v>2</v>
      </c>
      <c r="AQ672" s="1" t="s">
        <v>4048</v>
      </c>
    </row>
    <row r="673" spans="1:43" x14ac:dyDescent="0.15">
      <c r="A673" t="str">
        <f t="shared" si="176"/>
        <v>|KLD|黒|クリーチャー|2/2|神話レア|《[[組織の密売人]]》|</v>
      </c>
      <c r="B673" t="s">
        <v>3211</v>
      </c>
      <c r="C673" t="str">
        <f t="shared" si="177"/>
        <v>KLD</v>
      </c>
      <c r="D673">
        <f>IF(AA673="","",VLOOKUP(C673,tnpl!$Z$1:$AA$11,2,TRUE))</f>
        <v>6</v>
      </c>
      <c r="E673" t="s">
        <v>3211</v>
      </c>
      <c r="F673" t="str">
        <f t="shared" si="178"/>
        <v>黒</v>
      </c>
      <c r="G673">
        <f>IF(AB673="","",VLOOKUP(F673,tnpl!$X$1:$Y$16,2,TRUE))</f>
        <v>3</v>
      </c>
      <c r="H673" t="s">
        <v>3211</v>
      </c>
      <c r="I673" t="str">
        <f t="shared" si="179"/>
        <v>クリーチャー</v>
      </c>
      <c r="J673" t="s">
        <v>3211</v>
      </c>
      <c r="K673">
        <f t="shared" si="180"/>
        <v>2</v>
      </c>
      <c r="L673">
        <f t="shared" si="181"/>
        <v>2</v>
      </c>
      <c r="M673" t="str">
        <f t="shared" si="182"/>
        <v>2/2</v>
      </c>
      <c r="N673" t="s">
        <v>3267</v>
      </c>
      <c r="O673" t="str">
        <f t="shared" si="183"/>
        <v>神話レア</v>
      </c>
      <c r="R673" t="s">
        <v>3267</v>
      </c>
      <c r="S673" t="s">
        <v>4854</v>
      </c>
      <c r="T673" t="str">
        <f t="shared" si="184"/>
        <v>組織の密売人</v>
      </c>
      <c r="W673" t="s">
        <v>4855</v>
      </c>
      <c r="X673" t="s">
        <v>3267</v>
      </c>
      <c r="Y673" s="9"/>
      <c r="Z673" s="3">
        <v>914</v>
      </c>
      <c r="AA673" s="2" t="s">
        <v>4035</v>
      </c>
      <c r="AB673" s="1" t="s">
        <v>1606</v>
      </c>
      <c r="AC673" s="1" t="s">
        <v>1453</v>
      </c>
      <c r="AD673" s="1">
        <v>8</v>
      </c>
      <c r="AE673" s="1" t="s">
        <v>697</v>
      </c>
      <c r="AF673" s="1" t="s">
        <v>696</v>
      </c>
      <c r="AG673" s="1" t="s">
        <v>349</v>
      </c>
      <c r="AH673" s="1" t="s">
        <v>4129</v>
      </c>
      <c r="AI673" s="1" t="s">
        <v>2976</v>
      </c>
      <c r="AJ673" s="1"/>
      <c r="AK673" s="1" t="s">
        <v>4172</v>
      </c>
      <c r="AL673" s="1"/>
      <c r="AM673" s="1"/>
      <c r="AN673" s="1"/>
      <c r="AO673" s="1">
        <v>2</v>
      </c>
      <c r="AP673" s="1">
        <v>2</v>
      </c>
      <c r="AQ673" s="1" t="s">
        <v>4172</v>
      </c>
    </row>
    <row r="674" spans="1:43" x14ac:dyDescent="0.15">
      <c r="A674" t="str">
        <f t="shared" si="176"/>
        <v>|KLD|緑|クリーチャー|1/2|コモン|《[[クジャールの種子彫刻家]]》|</v>
      </c>
      <c r="B674" t="s">
        <v>3211</v>
      </c>
      <c r="C674" t="str">
        <f t="shared" si="177"/>
        <v>KLD</v>
      </c>
      <c r="D674">
        <f>IF(AA674="","",VLOOKUP(C674,tnpl!$Z$1:$AA$11,2,TRUE))</f>
        <v>6</v>
      </c>
      <c r="E674" t="s">
        <v>3211</v>
      </c>
      <c r="F674" t="str">
        <f t="shared" si="178"/>
        <v>緑</v>
      </c>
      <c r="G674">
        <f>IF(AB674="","",VLOOKUP(F674,tnpl!$X$1:$Y$16,2,TRUE))</f>
        <v>5</v>
      </c>
      <c r="H674" t="s">
        <v>3211</v>
      </c>
      <c r="I674" t="str">
        <f t="shared" si="179"/>
        <v>クリーチャー</v>
      </c>
      <c r="J674" t="s">
        <v>3211</v>
      </c>
      <c r="K674">
        <f t="shared" si="180"/>
        <v>1</v>
      </c>
      <c r="L674">
        <f t="shared" si="181"/>
        <v>2</v>
      </c>
      <c r="M674" t="str">
        <f t="shared" si="182"/>
        <v>1/2</v>
      </c>
      <c r="N674" t="s">
        <v>3267</v>
      </c>
      <c r="O674" t="str">
        <f t="shared" si="183"/>
        <v>コモン</v>
      </c>
      <c r="R674" t="s">
        <v>3267</v>
      </c>
      <c r="S674" t="s">
        <v>4854</v>
      </c>
      <c r="T674" t="str">
        <f t="shared" si="184"/>
        <v>クジャールの種子彫刻家</v>
      </c>
      <c r="W674" t="s">
        <v>4855</v>
      </c>
      <c r="X674" t="s">
        <v>3267</v>
      </c>
      <c r="Y674" s="9"/>
      <c r="Z674" s="3">
        <v>944</v>
      </c>
      <c r="AA674" s="2" t="s">
        <v>4035</v>
      </c>
      <c r="AB674" s="1" t="s">
        <v>1540</v>
      </c>
      <c r="AC674" s="1" t="s">
        <v>1771</v>
      </c>
      <c r="AD674" s="1">
        <v>8</v>
      </c>
      <c r="AE674" s="1" t="s">
        <v>633</v>
      </c>
      <c r="AF674" s="1" t="s">
        <v>632</v>
      </c>
      <c r="AG674" s="1" t="s">
        <v>349</v>
      </c>
      <c r="AH674" s="1" t="s">
        <v>1501</v>
      </c>
      <c r="AI674" s="1" t="s">
        <v>1551</v>
      </c>
      <c r="AJ674" s="1"/>
      <c r="AK674" s="1" t="s">
        <v>4042</v>
      </c>
      <c r="AL674" s="1"/>
      <c r="AM674" s="1"/>
      <c r="AN674" s="1"/>
      <c r="AO674" s="1">
        <v>1</v>
      </c>
      <c r="AP674" s="1">
        <v>2</v>
      </c>
      <c r="AQ674" s="1" t="s">
        <v>4042</v>
      </c>
    </row>
    <row r="675" spans="1:43" x14ac:dyDescent="0.15">
      <c r="A675" t="str">
        <f t="shared" si="176"/>
        <v>|KLD|緑|クリーチャー|2/1|コモン|《[[シャイラ専有地の賢者]]》|</v>
      </c>
      <c r="B675" t="s">
        <v>3211</v>
      </c>
      <c r="C675" t="str">
        <f t="shared" si="177"/>
        <v>KLD</v>
      </c>
      <c r="D675">
        <f>IF(AA675="","",VLOOKUP(C675,tnpl!$Z$1:$AA$11,2,TRUE))</f>
        <v>6</v>
      </c>
      <c r="E675" t="s">
        <v>3211</v>
      </c>
      <c r="F675" t="str">
        <f t="shared" si="178"/>
        <v>緑</v>
      </c>
      <c r="G675">
        <f>IF(AB675="","",VLOOKUP(F675,tnpl!$X$1:$Y$16,2,TRUE))</f>
        <v>5</v>
      </c>
      <c r="H675" t="s">
        <v>3211</v>
      </c>
      <c r="I675" t="str">
        <f t="shared" si="179"/>
        <v>クリーチャー</v>
      </c>
      <c r="J675" t="s">
        <v>3211</v>
      </c>
      <c r="K675">
        <f t="shared" si="180"/>
        <v>2</v>
      </c>
      <c r="L675">
        <f t="shared" si="181"/>
        <v>1</v>
      </c>
      <c r="M675" t="str">
        <f t="shared" si="182"/>
        <v>2/1</v>
      </c>
      <c r="N675" t="s">
        <v>3267</v>
      </c>
      <c r="O675" t="str">
        <f t="shared" si="183"/>
        <v>コモン</v>
      </c>
      <c r="R675" t="s">
        <v>3267</v>
      </c>
      <c r="S675" t="s">
        <v>4854</v>
      </c>
      <c r="T675" t="str">
        <f t="shared" si="184"/>
        <v>シャイラ専有地の賢者</v>
      </c>
      <c r="W675" t="s">
        <v>4855</v>
      </c>
      <c r="X675" t="s">
        <v>3267</v>
      </c>
      <c r="Y675" s="9"/>
      <c r="Z675" s="3">
        <v>947</v>
      </c>
      <c r="AA675" s="2" t="s">
        <v>4035</v>
      </c>
      <c r="AB675" s="1" t="s">
        <v>1540</v>
      </c>
      <c r="AC675" s="1" t="s">
        <v>1771</v>
      </c>
      <c r="AD675" s="1">
        <v>8</v>
      </c>
      <c r="AE675" s="1" t="s">
        <v>623</v>
      </c>
      <c r="AF675" s="1" t="s">
        <v>622</v>
      </c>
      <c r="AG675" s="1" t="s">
        <v>349</v>
      </c>
      <c r="AH675" s="1" t="s">
        <v>1501</v>
      </c>
      <c r="AI675" s="1" t="s">
        <v>1551</v>
      </c>
      <c r="AJ675" s="1"/>
      <c r="AK675" s="1" t="s">
        <v>4081</v>
      </c>
      <c r="AL675" s="1"/>
      <c r="AM675" s="1"/>
      <c r="AN675" s="1"/>
      <c r="AO675" s="1">
        <v>2</v>
      </c>
      <c r="AP675" s="1">
        <v>1</v>
      </c>
      <c r="AQ675" s="1" t="s">
        <v>4081</v>
      </c>
    </row>
    <row r="676" spans="1:43" x14ac:dyDescent="0.15">
      <c r="A676" t="str">
        <f t="shared" si="176"/>
        <v>|KLD|緑|クリーチャー|2/1|コモン|《[[野生の放浪者]]》|</v>
      </c>
      <c r="B676" t="s">
        <v>3211</v>
      </c>
      <c r="C676" t="str">
        <f t="shared" si="177"/>
        <v>KLD</v>
      </c>
      <c r="D676">
        <f>IF(AA676="","",VLOOKUP(C676,tnpl!$Z$1:$AA$11,2,TRUE))</f>
        <v>6</v>
      </c>
      <c r="E676" t="s">
        <v>3211</v>
      </c>
      <c r="F676" t="str">
        <f t="shared" si="178"/>
        <v>緑</v>
      </c>
      <c r="G676">
        <f>IF(AB676="","",VLOOKUP(F676,tnpl!$X$1:$Y$16,2,TRUE))</f>
        <v>5</v>
      </c>
      <c r="H676" t="s">
        <v>3211</v>
      </c>
      <c r="I676" t="str">
        <f t="shared" si="179"/>
        <v>クリーチャー</v>
      </c>
      <c r="J676" t="s">
        <v>3211</v>
      </c>
      <c r="K676">
        <f t="shared" si="180"/>
        <v>2</v>
      </c>
      <c r="L676">
        <f t="shared" si="181"/>
        <v>1</v>
      </c>
      <c r="M676" t="str">
        <f t="shared" si="182"/>
        <v>2/1</v>
      </c>
      <c r="N676" t="s">
        <v>3267</v>
      </c>
      <c r="O676" t="str">
        <f t="shared" si="183"/>
        <v>コモン</v>
      </c>
      <c r="R676" t="s">
        <v>3267</v>
      </c>
      <c r="S676" t="s">
        <v>4854</v>
      </c>
      <c r="T676" t="str">
        <f t="shared" si="184"/>
        <v>野生の放浪者</v>
      </c>
      <c r="W676" t="s">
        <v>4855</v>
      </c>
      <c r="X676" t="s">
        <v>3267</v>
      </c>
      <c r="Y676" s="9"/>
      <c r="Z676" s="3">
        <v>949</v>
      </c>
      <c r="AA676" s="2" t="s">
        <v>4035</v>
      </c>
      <c r="AB676" s="1" t="s">
        <v>1540</v>
      </c>
      <c r="AC676" s="1" t="s">
        <v>1771</v>
      </c>
      <c r="AD676" s="1">
        <v>8</v>
      </c>
      <c r="AE676" s="1" t="s">
        <v>619</v>
      </c>
      <c r="AF676" s="1" t="s">
        <v>618</v>
      </c>
      <c r="AG676" s="1" t="s">
        <v>349</v>
      </c>
      <c r="AH676" s="1" t="s">
        <v>1501</v>
      </c>
      <c r="AI676" s="1" t="s">
        <v>1551</v>
      </c>
      <c r="AJ676" s="1"/>
      <c r="AK676" s="1" t="s">
        <v>4216</v>
      </c>
      <c r="AL676" s="1"/>
      <c r="AM676" s="1"/>
      <c r="AN676" s="1"/>
      <c r="AO676" s="1">
        <v>2</v>
      </c>
      <c r="AP676" s="1">
        <v>1</v>
      </c>
      <c r="AQ676" s="1" t="s">
        <v>4216</v>
      </c>
    </row>
    <row r="677" spans="1:43" x14ac:dyDescent="0.15">
      <c r="A677" t="str">
        <f t="shared" si="176"/>
        <v>|KLD|緑|呪文||アンコモン|《[[忍び寄るカビ]]》|</v>
      </c>
      <c r="B677" t="s">
        <v>3211</v>
      </c>
      <c r="C677" t="str">
        <f t="shared" si="177"/>
        <v>KLD</v>
      </c>
      <c r="D677">
        <f>IF(AA677="","",VLOOKUP(C677,tnpl!$Z$1:$AA$11,2,TRUE))</f>
        <v>6</v>
      </c>
      <c r="E677" t="s">
        <v>3211</v>
      </c>
      <c r="F677" t="str">
        <f t="shared" si="178"/>
        <v>緑</v>
      </c>
      <c r="G677">
        <f>IF(AB677="","",VLOOKUP(F677,tnpl!$X$1:$Y$16,2,TRUE))</f>
        <v>5</v>
      </c>
      <c r="H677" t="s">
        <v>3211</v>
      </c>
      <c r="I677" t="str">
        <f t="shared" si="179"/>
        <v>呪文</v>
      </c>
      <c r="J677" t="s">
        <v>3211</v>
      </c>
      <c r="K677">
        <f t="shared" si="180"/>
        <v>0</v>
      </c>
      <c r="L677">
        <f t="shared" si="181"/>
        <v>0</v>
      </c>
      <c r="M677" t="str">
        <f t="shared" si="182"/>
        <v/>
      </c>
      <c r="N677" t="s">
        <v>3267</v>
      </c>
      <c r="O677" t="str">
        <f t="shared" si="183"/>
        <v>アンコモン</v>
      </c>
      <c r="R677" t="s">
        <v>3267</v>
      </c>
      <c r="S677" t="s">
        <v>4854</v>
      </c>
      <c r="T677" t="str">
        <f t="shared" si="184"/>
        <v>忍び寄るカビ</v>
      </c>
      <c r="W677" t="s">
        <v>4855</v>
      </c>
      <c r="X677" t="s">
        <v>3267</v>
      </c>
      <c r="Y677" s="9"/>
      <c r="Z677" s="3">
        <v>959</v>
      </c>
      <c r="AA677" s="2" t="s">
        <v>4035</v>
      </c>
      <c r="AB677" s="1" t="s">
        <v>1540</v>
      </c>
      <c r="AC677" s="1" t="s">
        <v>1473</v>
      </c>
      <c r="AD677" s="1">
        <v>8</v>
      </c>
      <c r="AE677" s="1" t="s">
        <v>613</v>
      </c>
      <c r="AF677" s="1" t="s">
        <v>612</v>
      </c>
      <c r="AG677" s="1" t="s">
        <v>1475</v>
      </c>
      <c r="AH677" s="1"/>
      <c r="AI677" s="1"/>
      <c r="AJ677" s="1"/>
      <c r="AK677" s="1" t="s">
        <v>4050</v>
      </c>
      <c r="AL677" s="1"/>
      <c r="AM677" s="1"/>
      <c r="AN677" s="1"/>
      <c r="AO677" s="1"/>
      <c r="AP677" s="1"/>
      <c r="AQ677" s="1" t="s">
        <v>4050</v>
      </c>
    </row>
    <row r="678" spans="1:43" x14ac:dyDescent="0.15">
      <c r="A678" t="str">
        <f t="shared" si="176"/>
        <v>|KLD|無色|クリーチャー|2/2|コモン|《[[自己組立機械]]》|</v>
      </c>
      <c r="B678" t="s">
        <v>3211</v>
      </c>
      <c r="C678" t="str">
        <f t="shared" si="177"/>
        <v>KLD</v>
      </c>
      <c r="D678">
        <f>IF(AA678="","",VLOOKUP(C678,tnpl!$Z$1:$AA$11,2,TRUE))</f>
        <v>6</v>
      </c>
      <c r="E678" t="s">
        <v>3211</v>
      </c>
      <c r="F678" t="str">
        <f t="shared" si="178"/>
        <v>無色</v>
      </c>
      <c r="G678">
        <f>IF(AB678="","",VLOOKUP(F678,tnpl!$X$1:$Y$16,2,TRUE))</f>
        <v>16</v>
      </c>
      <c r="H678" t="s">
        <v>3211</v>
      </c>
      <c r="I678" t="str">
        <f t="shared" si="179"/>
        <v>クリーチャー</v>
      </c>
      <c r="J678" t="s">
        <v>3211</v>
      </c>
      <c r="K678">
        <f t="shared" si="180"/>
        <v>2</v>
      </c>
      <c r="L678">
        <f t="shared" si="181"/>
        <v>2</v>
      </c>
      <c r="M678" t="str">
        <f t="shared" si="182"/>
        <v>2/2</v>
      </c>
      <c r="N678" t="s">
        <v>3267</v>
      </c>
      <c r="O678" t="str">
        <f t="shared" si="183"/>
        <v>コモン</v>
      </c>
      <c r="R678" t="s">
        <v>3267</v>
      </c>
      <c r="S678" t="s">
        <v>4854</v>
      </c>
      <c r="T678" t="str">
        <f t="shared" si="184"/>
        <v>自己組立機械</v>
      </c>
      <c r="W678" t="s">
        <v>4855</v>
      </c>
      <c r="X678" t="s">
        <v>3267</v>
      </c>
      <c r="Y678" s="9"/>
      <c r="Z678" s="3">
        <v>992</v>
      </c>
      <c r="AA678" s="2" t="s">
        <v>4035</v>
      </c>
      <c r="AB678" s="1" t="s">
        <v>301</v>
      </c>
      <c r="AC678" s="1" t="s">
        <v>1771</v>
      </c>
      <c r="AD678" s="1">
        <v>8</v>
      </c>
      <c r="AE678" s="1" t="s">
        <v>541</v>
      </c>
      <c r="AF678" s="1" t="s">
        <v>540</v>
      </c>
      <c r="AG678" s="1" t="s">
        <v>349</v>
      </c>
      <c r="AH678" s="1" t="s">
        <v>4283</v>
      </c>
      <c r="AI678" s="1"/>
      <c r="AJ678" s="1"/>
      <c r="AK678" s="1" t="s">
        <v>4284</v>
      </c>
      <c r="AL678" s="1"/>
      <c r="AM678" s="1"/>
      <c r="AN678" s="1"/>
      <c r="AO678" s="1">
        <v>2</v>
      </c>
      <c r="AP678" s="1">
        <v>2</v>
      </c>
      <c r="AQ678" s="1" t="s">
        <v>4284</v>
      </c>
    </row>
    <row r="679" spans="1:43" x14ac:dyDescent="0.15">
      <c r="A679" t="str">
        <f t="shared" si="176"/>
        <v>|KLD|無色|クリーチャー|2/2|コモン|《[[航空艇]]》|</v>
      </c>
      <c r="B679" t="s">
        <v>3211</v>
      </c>
      <c r="C679" t="str">
        <f t="shared" si="177"/>
        <v>KLD</v>
      </c>
      <c r="D679">
        <f>IF(AA679="","",VLOOKUP(C679,tnpl!$Z$1:$AA$11,2,TRUE))</f>
        <v>6</v>
      </c>
      <c r="E679" t="s">
        <v>3211</v>
      </c>
      <c r="F679" t="str">
        <f t="shared" si="178"/>
        <v>無色</v>
      </c>
      <c r="G679">
        <f>IF(AB679="","",VLOOKUP(F679,tnpl!$X$1:$Y$16,2,TRUE))</f>
        <v>16</v>
      </c>
      <c r="H679" t="s">
        <v>3211</v>
      </c>
      <c r="I679" t="str">
        <f t="shared" si="179"/>
        <v>クリーチャー</v>
      </c>
      <c r="J679" t="s">
        <v>3211</v>
      </c>
      <c r="K679">
        <f t="shared" si="180"/>
        <v>2</v>
      </c>
      <c r="L679">
        <f t="shared" si="181"/>
        <v>2</v>
      </c>
      <c r="M679" t="str">
        <f t="shared" si="182"/>
        <v>2/2</v>
      </c>
      <c r="N679" t="s">
        <v>3267</v>
      </c>
      <c r="O679" t="str">
        <f t="shared" si="183"/>
        <v>コモン</v>
      </c>
      <c r="R679" t="s">
        <v>3267</v>
      </c>
      <c r="S679" t="s">
        <v>4854</v>
      </c>
      <c r="T679" t="str">
        <f t="shared" si="184"/>
        <v>航空艇</v>
      </c>
      <c r="W679" t="s">
        <v>4855</v>
      </c>
      <c r="X679" t="s">
        <v>3267</v>
      </c>
      <c r="Y679" s="9"/>
      <c r="Z679" s="3">
        <v>993</v>
      </c>
      <c r="AA679" s="2" t="s">
        <v>4035</v>
      </c>
      <c r="AB679" s="1" t="s">
        <v>301</v>
      </c>
      <c r="AC679" s="1" t="s">
        <v>1771</v>
      </c>
      <c r="AD679" s="1">
        <v>8</v>
      </c>
      <c r="AE679" s="1" t="s">
        <v>539</v>
      </c>
      <c r="AF679" s="1" t="s">
        <v>538</v>
      </c>
      <c r="AG679" s="1" t="s">
        <v>349</v>
      </c>
      <c r="AH679" s="1" t="s">
        <v>4273</v>
      </c>
      <c r="AI679" s="1"/>
      <c r="AJ679" s="1"/>
      <c r="AK679" s="1" t="s">
        <v>361</v>
      </c>
      <c r="AL679" s="1" t="s">
        <v>4274</v>
      </c>
      <c r="AM679" s="1"/>
      <c r="AN679" s="1"/>
      <c r="AO679" s="1">
        <v>2</v>
      </c>
      <c r="AP679" s="1">
        <v>2</v>
      </c>
      <c r="AQ679" s="1" t="s">
        <v>4285</v>
      </c>
    </row>
    <row r="680" spans="1:43" x14ac:dyDescent="0.15">
      <c r="A680" t="str">
        <f t="shared" si="176"/>
        <v>|KLD|無色|サポート||レア|《[[霊気貯蔵器]]》|</v>
      </c>
      <c r="B680" t="s">
        <v>3211</v>
      </c>
      <c r="C680" t="str">
        <f t="shared" si="177"/>
        <v>KLD</v>
      </c>
      <c r="D680">
        <f>IF(AA680="","",VLOOKUP(C680,tnpl!$Z$1:$AA$11,2,TRUE))</f>
        <v>6</v>
      </c>
      <c r="E680" t="s">
        <v>3211</v>
      </c>
      <c r="F680" t="str">
        <f t="shared" si="178"/>
        <v>無色</v>
      </c>
      <c r="G680">
        <f>IF(AB680="","",VLOOKUP(F680,tnpl!$X$1:$Y$16,2,TRUE))</f>
        <v>16</v>
      </c>
      <c r="H680" t="s">
        <v>3211</v>
      </c>
      <c r="I680" t="str">
        <f t="shared" si="179"/>
        <v>サポート</v>
      </c>
      <c r="J680" t="s">
        <v>3211</v>
      </c>
      <c r="K680">
        <f t="shared" si="180"/>
        <v>0</v>
      </c>
      <c r="L680">
        <f t="shared" si="181"/>
        <v>0</v>
      </c>
      <c r="M680" t="str">
        <f t="shared" si="182"/>
        <v/>
      </c>
      <c r="N680" t="s">
        <v>3267</v>
      </c>
      <c r="O680" t="str">
        <f t="shared" si="183"/>
        <v>レア</v>
      </c>
      <c r="R680" t="s">
        <v>3267</v>
      </c>
      <c r="S680" t="s">
        <v>4854</v>
      </c>
      <c r="T680" t="str">
        <f t="shared" si="184"/>
        <v>霊気貯蔵器</v>
      </c>
      <c r="W680" t="s">
        <v>4855</v>
      </c>
      <c r="X680" t="s">
        <v>3267</v>
      </c>
      <c r="Y680" s="9"/>
      <c r="Z680" s="3">
        <v>1013</v>
      </c>
      <c r="AA680" s="2" t="s">
        <v>4035</v>
      </c>
      <c r="AB680" s="1" t="s">
        <v>301</v>
      </c>
      <c r="AC680" s="1" t="s">
        <v>1463</v>
      </c>
      <c r="AD680" s="1">
        <v>8</v>
      </c>
      <c r="AE680" s="1" t="s">
        <v>513</v>
      </c>
      <c r="AF680" s="1" t="s">
        <v>512</v>
      </c>
      <c r="AG680" s="1" t="s">
        <v>297</v>
      </c>
      <c r="AH680" s="1"/>
      <c r="AI680" s="1"/>
      <c r="AJ680" s="1"/>
      <c r="AK680" s="1" t="s">
        <v>4319</v>
      </c>
      <c r="AL680" s="1"/>
      <c r="AM680" s="1"/>
      <c r="AN680" s="1">
        <v>3</v>
      </c>
      <c r="AO680" s="1"/>
      <c r="AP680" s="1"/>
      <c r="AQ680" s="1" t="s">
        <v>4319</v>
      </c>
    </row>
    <row r="681" spans="1:43" x14ac:dyDescent="0.15">
      <c r="A681" t="str">
        <f t="shared" si="176"/>
        <v>|KLD|無色|サポート||神話レア|《[[電招の塔]]》|</v>
      </c>
      <c r="B681" t="s">
        <v>3211</v>
      </c>
      <c r="C681" t="str">
        <f t="shared" si="177"/>
        <v>KLD</v>
      </c>
      <c r="D681">
        <f>IF(AA681="","",VLOOKUP(C681,tnpl!$Z$1:$AA$11,2,TRUE))</f>
        <v>6</v>
      </c>
      <c r="E681" t="s">
        <v>3211</v>
      </c>
      <c r="F681" t="str">
        <f t="shared" si="178"/>
        <v>無色</v>
      </c>
      <c r="G681">
        <f>IF(AB681="","",VLOOKUP(F681,tnpl!$X$1:$Y$16,2,TRUE))</f>
        <v>16</v>
      </c>
      <c r="H681" t="s">
        <v>3211</v>
      </c>
      <c r="I681" t="str">
        <f t="shared" si="179"/>
        <v>サポート</v>
      </c>
      <c r="J681" t="s">
        <v>3211</v>
      </c>
      <c r="K681">
        <f t="shared" si="180"/>
        <v>0</v>
      </c>
      <c r="L681">
        <f t="shared" si="181"/>
        <v>0</v>
      </c>
      <c r="M681" t="str">
        <f t="shared" si="182"/>
        <v/>
      </c>
      <c r="N681" t="s">
        <v>3267</v>
      </c>
      <c r="O681" t="str">
        <f t="shared" si="183"/>
        <v>神話レア</v>
      </c>
      <c r="R681" t="s">
        <v>3267</v>
      </c>
      <c r="S681" t="s">
        <v>4854</v>
      </c>
      <c r="T681" t="str">
        <f t="shared" si="184"/>
        <v>電招の塔</v>
      </c>
      <c r="W681" t="s">
        <v>4855</v>
      </c>
      <c r="X681" t="s">
        <v>3267</v>
      </c>
      <c r="Y681" s="9"/>
      <c r="Z681" s="3">
        <v>1019</v>
      </c>
      <c r="AA681" s="2" t="s">
        <v>4035</v>
      </c>
      <c r="AB681" s="1" t="s">
        <v>301</v>
      </c>
      <c r="AC681" s="1" t="s">
        <v>1453</v>
      </c>
      <c r="AD681" s="1">
        <v>8</v>
      </c>
      <c r="AE681" s="1" t="s">
        <v>491</v>
      </c>
      <c r="AF681" s="1" t="s">
        <v>490</v>
      </c>
      <c r="AG681" s="1" t="s">
        <v>297</v>
      </c>
      <c r="AH681" s="1"/>
      <c r="AI681" s="1"/>
      <c r="AJ681" s="1"/>
      <c r="AK681" s="1" t="s">
        <v>4332</v>
      </c>
      <c r="AL681" s="1" t="s">
        <v>4333</v>
      </c>
      <c r="AM681" s="1"/>
      <c r="AN681" s="1">
        <v>3</v>
      </c>
      <c r="AO681" s="1"/>
      <c r="AP681" s="1"/>
      <c r="AQ681" s="1" t="s">
        <v>4334</v>
      </c>
    </row>
    <row r="682" spans="1:43" x14ac:dyDescent="0.15">
      <c r="A682" t="str">
        <f t="shared" si="176"/>
        <v>|AER|白|クリーチャー|4/3|アンコモン|《[[飛空士の提督]]》|</v>
      </c>
      <c r="B682" t="s">
        <v>3211</v>
      </c>
      <c r="C682" t="str">
        <f t="shared" si="177"/>
        <v>AER</v>
      </c>
      <c r="D682">
        <f>IF(AA682="","",VLOOKUP(C682,tnpl!$Z$1:$AA$11,2,TRUE))</f>
        <v>7</v>
      </c>
      <c r="E682" t="s">
        <v>3211</v>
      </c>
      <c r="F682" t="str">
        <f t="shared" si="178"/>
        <v>白</v>
      </c>
      <c r="G682">
        <f>IF(AB682="","",VLOOKUP(F682,tnpl!$X$1:$Y$16,2,TRUE))</f>
        <v>1</v>
      </c>
      <c r="H682" t="s">
        <v>3211</v>
      </c>
      <c r="I682" t="str">
        <f t="shared" si="179"/>
        <v>クリーチャー</v>
      </c>
      <c r="J682" t="s">
        <v>3211</v>
      </c>
      <c r="K682">
        <f t="shared" si="180"/>
        <v>4</v>
      </c>
      <c r="L682">
        <f t="shared" si="181"/>
        <v>3</v>
      </c>
      <c r="M682" t="str">
        <f t="shared" si="182"/>
        <v>4/3</v>
      </c>
      <c r="N682" t="s">
        <v>3267</v>
      </c>
      <c r="O682" t="str">
        <f t="shared" si="183"/>
        <v>アンコモン</v>
      </c>
      <c r="R682" t="s">
        <v>3267</v>
      </c>
      <c r="S682" t="s">
        <v>4854</v>
      </c>
      <c r="T682" t="str">
        <f t="shared" si="184"/>
        <v>飛空士の提督</v>
      </c>
      <c r="W682" t="s">
        <v>4855</v>
      </c>
      <c r="X682" t="s">
        <v>3267</v>
      </c>
      <c r="Y682" s="9"/>
      <c r="Z682" s="3">
        <v>1020</v>
      </c>
      <c r="AA682" s="2" t="s">
        <v>4335</v>
      </c>
      <c r="AB682" s="1" t="s">
        <v>1653</v>
      </c>
      <c r="AC682" s="1" t="s">
        <v>1473</v>
      </c>
      <c r="AD682" s="1">
        <v>8</v>
      </c>
      <c r="AE682" s="1" t="s">
        <v>485</v>
      </c>
      <c r="AF682" s="1" t="s">
        <v>484</v>
      </c>
      <c r="AG682" s="1" t="s">
        <v>349</v>
      </c>
      <c r="AH682" s="1" t="s">
        <v>1511</v>
      </c>
      <c r="AI682" s="1" t="s">
        <v>4055</v>
      </c>
      <c r="AJ682" s="1"/>
      <c r="AK682" s="1" t="s">
        <v>361</v>
      </c>
      <c r="AL682" s="1" t="s">
        <v>4336</v>
      </c>
      <c r="AM682" s="1"/>
      <c r="AN682" s="1"/>
      <c r="AO682" s="1">
        <v>4</v>
      </c>
      <c r="AP682" s="1">
        <v>3</v>
      </c>
      <c r="AQ682" s="1" t="s">
        <v>4337</v>
      </c>
    </row>
    <row r="683" spans="1:43" x14ac:dyDescent="0.15">
      <c r="A683" t="str">
        <f t="shared" si="176"/>
        <v>|AER|青|クリーチャー|5/5|神話レア|《[[遵法長、バラル]]》|</v>
      </c>
      <c r="B683" t="s">
        <v>3211</v>
      </c>
      <c r="C683" t="str">
        <f t="shared" si="177"/>
        <v>AER</v>
      </c>
      <c r="D683">
        <f>IF(AA683="","",VLOOKUP(C683,tnpl!$Z$1:$AA$11,2,TRUE))</f>
        <v>7</v>
      </c>
      <c r="E683" t="s">
        <v>3211</v>
      </c>
      <c r="F683" t="str">
        <f t="shared" si="178"/>
        <v>青</v>
      </c>
      <c r="G683">
        <f>IF(AB683="","",VLOOKUP(F683,tnpl!$X$1:$Y$16,2,TRUE))</f>
        <v>2</v>
      </c>
      <c r="H683" t="s">
        <v>3211</v>
      </c>
      <c r="I683" t="str">
        <f t="shared" si="179"/>
        <v>クリーチャー</v>
      </c>
      <c r="J683" t="s">
        <v>3211</v>
      </c>
      <c r="K683">
        <f t="shared" si="180"/>
        <v>5</v>
      </c>
      <c r="L683">
        <f t="shared" si="181"/>
        <v>5</v>
      </c>
      <c r="M683" t="str">
        <f t="shared" si="182"/>
        <v>5/5</v>
      </c>
      <c r="N683" t="s">
        <v>3267</v>
      </c>
      <c r="O683" t="str">
        <f t="shared" si="183"/>
        <v>神話レア</v>
      </c>
      <c r="R683" t="s">
        <v>3267</v>
      </c>
      <c r="S683" t="s">
        <v>4854</v>
      </c>
      <c r="T683" t="str">
        <f t="shared" si="184"/>
        <v>遵法長、バラル</v>
      </c>
      <c r="W683" t="s">
        <v>4855</v>
      </c>
      <c r="X683" t="s">
        <v>3267</v>
      </c>
      <c r="Y683" s="9"/>
      <c r="Z683" s="3">
        <v>1036</v>
      </c>
      <c r="AA683" s="2" t="s">
        <v>4335</v>
      </c>
      <c r="AB683" s="1" t="s">
        <v>1631</v>
      </c>
      <c r="AC683" s="1" t="s">
        <v>1453</v>
      </c>
      <c r="AD683" s="1">
        <v>8</v>
      </c>
      <c r="AE683" s="1" t="s">
        <v>453</v>
      </c>
      <c r="AF683" s="1" t="s">
        <v>452</v>
      </c>
      <c r="AG683" s="1" t="s">
        <v>349</v>
      </c>
      <c r="AH683" s="1" t="s">
        <v>1511</v>
      </c>
      <c r="AI683" s="1" t="s">
        <v>1485</v>
      </c>
      <c r="AJ683" s="1"/>
      <c r="AK683" s="1" t="s">
        <v>4358</v>
      </c>
      <c r="AL683" s="1" t="s">
        <v>4359</v>
      </c>
      <c r="AM683" s="1"/>
      <c r="AN683" s="1"/>
      <c r="AO683" s="1">
        <v>5</v>
      </c>
      <c r="AP683" s="1">
        <v>5</v>
      </c>
      <c r="AQ683" s="1" t="s">
        <v>4360</v>
      </c>
    </row>
    <row r="684" spans="1:43" x14ac:dyDescent="0.15">
      <c r="A684" t="str">
        <f t="shared" si="176"/>
        <v>|AER|黒|クリーチャー|4/4|アンコモン|《[[鉄覆いの革命家]]》|</v>
      </c>
      <c r="B684" t="s">
        <v>3211</v>
      </c>
      <c r="C684" t="str">
        <f t="shared" si="177"/>
        <v>AER</v>
      </c>
      <c r="D684">
        <f>IF(AA684="","",VLOOKUP(C684,tnpl!$Z$1:$AA$11,2,TRUE))</f>
        <v>7</v>
      </c>
      <c r="E684" t="s">
        <v>3211</v>
      </c>
      <c r="F684" t="str">
        <f t="shared" si="178"/>
        <v>黒</v>
      </c>
      <c r="G684">
        <f>IF(AB684="","",VLOOKUP(F684,tnpl!$X$1:$Y$16,2,TRUE))</f>
        <v>3</v>
      </c>
      <c r="H684" t="s">
        <v>3211</v>
      </c>
      <c r="I684" t="str">
        <f t="shared" si="179"/>
        <v>クリーチャー</v>
      </c>
      <c r="J684" t="s">
        <v>3211</v>
      </c>
      <c r="K684">
        <f t="shared" si="180"/>
        <v>4</v>
      </c>
      <c r="L684">
        <f t="shared" si="181"/>
        <v>4</v>
      </c>
      <c r="M684" t="str">
        <f t="shared" si="182"/>
        <v>4/4</v>
      </c>
      <c r="N684" t="s">
        <v>3267</v>
      </c>
      <c r="O684" t="str">
        <f t="shared" si="183"/>
        <v>アンコモン</v>
      </c>
      <c r="R684" t="s">
        <v>3267</v>
      </c>
      <c r="S684" t="s">
        <v>4854</v>
      </c>
      <c r="T684" t="str">
        <f t="shared" si="184"/>
        <v>鉄覆いの革命家</v>
      </c>
      <c r="W684" t="s">
        <v>4855</v>
      </c>
      <c r="X684" t="s">
        <v>3267</v>
      </c>
      <c r="Y684" s="9"/>
      <c r="Z684" s="3">
        <v>1039</v>
      </c>
      <c r="AA684" s="2" t="s">
        <v>4335</v>
      </c>
      <c r="AB684" s="1" t="s">
        <v>1606</v>
      </c>
      <c r="AC684" s="1" t="s">
        <v>1473</v>
      </c>
      <c r="AD684" s="1">
        <v>8</v>
      </c>
      <c r="AE684" s="1" t="s">
        <v>447</v>
      </c>
      <c r="AF684" s="1" t="s">
        <v>446</v>
      </c>
      <c r="AG684" s="1" t="s">
        <v>349</v>
      </c>
      <c r="AH684" s="1" t="s">
        <v>4129</v>
      </c>
      <c r="AI684" s="1" t="s">
        <v>1667</v>
      </c>
      <c r="AJ684" s="1"/>
      <c r="AK684" s="1" t="s">
        <v>4363</v>
      </c>
      <c r="AL684" s="1"/>
      <c r="AM684" s="1"/>
      <c r="AN684" s="1"/>
      <c r="AO684" s="1">
        <v>4</v>
      </c>
      <c r="AP684" s="1">
        <v>4</v>
      </c>
      <c r="AQ684" s="1" t="s">
        <v>4363</v>
      </c>
    </row>
    <row r="685" spans="1:43" x14ac:dyDescent="0.15">
      <c r="A685" t="str">
        <f t="shared" si="176"/>
        <v>|AER|赤|サポート||アンコモン|《[[グレムリンの侵入]]》|</v>
      </c>
      <c r="B685" t="s">
        <v>3211</v>
      </c>
      <c r="C685" t="str">
        <f t="shared" si="177"/>
        <v>AER</v>
      </c>
      <c r="D685">
        <f>IF(AA685="","",VLOOKUP(C685,tnpl!$Z$1:$AA$11,2,TRUE))</f>
        <v>7</v>
      </c>
      <c r="E685" t="s">
        <v>3211</v>
      </c>
      <c r="F685" t="str">
        <f t="shared" si="178"/>
        <v>赤</v>
      </c>
      <c r="G685">
        <f>IF(AB685="","",VLOOKUP(F685,tnpl!$X$1:$Y$16,2,TRUE))</f>
        <v>4</v>
      </c>
      <c r="H685" t="s">
        <v>3211</v>
      </c>
      <c r="I685" t="str">
        <f t="shared" si="179"/>
        <v>サポート</v>
      </c>
      <c r="J685" t="s">
        <v>3211</v>
      </c>
      <c r="K685">
        <f t="shared" si="180"/>
        <v>0</v>
      </c>
      <c r="L685">
        <f t="shared" si="181"/>
        <v>0</v>
      </c>
      <c r="M685" t="str">
        <f t="shared" si="182"/>
        <v/>
      </c>
      <c r="N685" t="s">
        <v>3267</v>
      </c>
      <c r="O685" t="str">
        <f t="shared" si="183"/>
        <v>アンコモン</v>
      </c>
      <c r="R685" t="s">
        <v>3267</v>
      </c>
      <c r="S685" t="s">
        <v>4854</v>
      </c>
      <c r="T685" t="str">
        <f t="shared" si="184"/>
        <v>グレムリンの侵入</v>
      </c>
      <c r="W685" t="s">
        <v>4855</v>
      </c>
      <c r="X685" t="s">
        <v>3267</v>
      </c>
      <c r="Y685" s="9"/>
      <c r="Z685" s="3">
        <v>1050</v>
      </c>
      <c r="AA685" s="2" t="s">
        <v>4335</v>
      </c>
      <c r="AB685" s="1" t="s">
        <v>1575</v>
      </c>
      <c r="AC685" s="1" t="s">
        <v>1473</v>
      </c>
      <c r="AD685" s="1">
        <v>8</v>
      </c>
      <c r="AE685" s="1" t="s">
        <v>425</v>
      </c>
      <c r="AF685" s="1" t="s">
        <v>424</v>
      </c>
      <c r="AG685" s="1" t="s">
        <v>297</v>
      </c>
      <c r="AH685" s="1"/>
      <c r="AI685" s="1"/>
      <c r="AJ685" s="1"/>
      <c r="AK685" s="1" t="s">
        <v>4381</v>
      </c>
      <c r="AL685" s="1" t="s">
        <v>4382</v>
      </c>
      <c r="AM685" s="1"/>
      <c r="AN685" s="1">
        <v>3</v>
      </c>
      <c r="AO685" s="1"/>
      <c r="AP685" s="1"/>
      <c r="AQ685" s="1" t="s">
        <v>4383</v>
      </c>
    </row>
    <row r="686" spans="1:43" x14ac:dyDescent="0.15">
      <c r="Z686" s="9"/>
      <c r="AA686" s="9"/>
      <c r="AB686" s="9"/>
      <c r="AC686" s="9"/>
      <c r="AD686" s="9"/>
      <c r="AE686" s="9"/>
      <c r="AF686" s="9"/>
      <c r="AG686" s="9"/>
      <c r="AH686" s="9"/>
      <c r="AI686" s="9"/>
      <c r="AJ686" s="9"/>
      <c r="AK686" s="9"/>
      <c r="AL686" s="9"/>
      <c r="AM686" s="9"/>
      <c r="AN686" s="9"/>
      <c r="AO686" s="9"/>
      <c r="AP686" s="9"/>
      <c r="AQ686" s="9"/>
    </row>
    <row r="687" spans="1:43" x14ac:dyDescent="0.15">
      <c r="A687" t="str">
        <f t="shared" ref="A687" si="185">B687&amp;C687&amp;E687&amp;F687&amp;H687&amp;I687&amp;J687&amp;M687&amp;N687&amp;O687&amp;P687&amp;Q687&amp;R687&amp;S687&amp;T687&amp;U687&amp;V687&amp;W687&amp;X687&amp;Y687</f>
        <v>**アモンケットブロック</v>
      </c>
      <c r="B687" t="s">
        <v>4865</v>
      </c>
      <c r="Y687" s="11"/>
    </row>
    <row r="688" spans="1:43" x14ac:dyDescent="0.15">
      <c r="A688" t="str">
        <f>B688&amp;C688&amp;E688&amp;F688&amp;H688&amp;I688&amp;J688&amp;M688&amp;N688&amp;O688&amp;P688&amp;Q688&amp;R688&amp;S688&amp;T688&amp;U688&amp;V688&amp;W688&amp;X688&amp;Y688</f>
        <v>|LEFT:50|LEFT:50|LEFT:120|LEFT:50|LEFT:120|LEFT:450|c</v>
      </c>
      <c r="B688" t="s">
        <v>3211</v>
      </c>
      <c r="C688" t="s">
        <v>3204</v>
      </c>
      <c r="E688" t="s">
        <v>3211</v>
      </c>
      <c r="F688" t="s">
        <v>3204</v>
      </c>
      <c r="H688" t="s">
        <v>3211</v>
      </c>
      <c r="I688" t="s">
        <v>5157</v>
      </c>
      <c r="J688" t="s">
        <v>3211</v>
      </c>
      <c r="M688" t="s">
        <v>3204</v>
      </c>
      <c r="N688" t="s">
        <v>3267</v>
      </c>
      <c r="O688" t="s">
        <v>5157</v>
      </c>
      <c r="R688" t="s">
        <v>3267</v>
      </c>
      <c r="T688" t="s">
        <v>5189</v>
      </c>
      <c r="X688" t="s">
        <v>3267</v>
      </c>
      <c r="Y688" t="s">
        <v>3206</v>
      </c>
    </row>
    <row r="689" spans="1:43" x14ac:dyDescent="0.15">
      <c r="A689" t="str">
        <f>B689&amp;C689&amp;E689&amp;F689&amp;H689&amp;I689&amp;J689&amp;M689&amp;N689&amp;O689&amp;P689&amp;Q689&amp;R689&amp;S689&amp;T689&amp;U689&amp;V689&amp;W689&amp;X689&amp;Y689</f>
        <v>|セット|色|カード種|P/T|レアリティ|カード名|</v>
      </c>
      <c r="B689" t="s">
        <v>3211</v>
      </c>
      <c r="C689" t="s">
        <v>3212</v>
      </c>
      <c r="E689" t="s">
        <v>3211</v>
      </c>
      <c r="F689" t="s">
        <v>3181</v>
      </c>
      <c r="H689" t="s">
        <v>3211</v>
      </c>
      <c r="I689" t="s">
        <v>4902</v>
      </c>
      <c r="J689" t="s">
        <v>3211</v>
      </c>
      <c r="K689" t="s">
        <v>3168</v>
      </c>
      <c r="L689" t="s">
        <v>3167</v>
      </c>
      <c r="M689" t="str">
        <f>K689&amp;"/"&amp;L689</f>
        <v>P/T</v>
      </c>
      <c r="N689" t="s">
        <v>3267</v>
      </c>
      <c r="O689" t="s">
        <v>5187</v>
      </c>
      <c r="R689" t="s">
        <v>3267</v>
      </c>
      <c r="T689" t="s">
        <v>3208</v>
      </c>
      <c r="X689" t="s">
        <v>3267</v>
      </c>
      <c r="Z689" s="18"/>
      <c r="AA689" s="18"/>
      <c r="AB689" s="18"/>
      <c r="AC689" s="18"/>
      <c r="AD689" s="18"/>
      <c r="AE689" s="18"/>
      <c r="AF689" s="18"/>
      <c r="AG689" s="18"/>
      <c r="AH689" s="18"/>
      <c r="AI689" s="18"/>
      <c r="AJ689" s="18"/>
      <c r="AK689" s="18"/>
      <c r="AL689" s="18"/>
      <c r="AM689" s="18"/>
      <c r="AN689" s="18"/>
      <c r="AO689" s="18"/>
      <c r="AP689" s="18"/>
      <c r="AQ689" s="18"/>
    </row>
    <row r="690" spans="1:43" x14ac:dyDescent="0.15">
      <c r="A690" t="str">
        <f t="shared" si="176"/>
        <v>|AKH|白|クリーチャー|2/2|コモン|《[[聖なる猫]]》|</v>
      </c>
      <c r="B690" t="s">
        <v>3211</v>
      </c>
      <c r="C690" t="str">
        <f t="shared" si="177"/>
        <v>AKH</v>
      </c>
      <c r="D690">
        <f>IF(AA690="","",VLOOKUP(C690,tnpl!$Z$1:$AA$11,2,TRUE))</f>
        <v>10</v>
      </c>
      <c r="E690" t="s">
        <v>3211</v>
      </c>
      <c r="F690" t="str">
        <f t="shared" si="178"/>
        <v>白</v>
      </c>
      <c r="G690">
        <f>IF(AB690="","",VLOOKUP(F690,tnpl!$X$1:$Y$16,2,TRUE))</f>
        <v>1</v>
      </c>
      <c r="H690" t="s">
        <v>3211</v>
      </c>
      <c r="I690" t="str">
        <f t="shared" si="179"/>
        <v>クリーチャー</v>
      </c>
      <c r="J690" t="s">
        <v>3211</v>
      </c>
      <c r="K690">
        <f t="shared" si="180"/>
        <v>2</v>
      </c>
      <c r="L690">
        <f t="shared" si="181"/>
        <v>2</v>
      </c>
      <c r="M690" t="str">
        <f t="shared" si="182"/>
        <v>2/2</v>
      </c>
      <c r="N690" t="s">
        <v>3267</v>
      </c>
      <c r="O690" t="str">
        <f t="shared" si="183"/>
        <v>コモン</v>
      </c>
      <c r="R690" t="s">
        <v>3267</v>
      </c>
      <c r="S690" t="s">
        <v>4854</v>
      </c>
      <c r="T690" t="str">
        <f t="shared" si="184"/>
        <v>聖なる猫</v>
      </c>
      <c r="W690" t="s">
        <v>4855</v>
      </c>
      <c r="X690" t="s">
        <v>3267</v>
      </c>
      <c r="Y690" s="9"/>
      <c r="Z690" s="3">
        <v>1106</v>
      </c>
      <c r="AA690" s="2" t="s">
        <v>4450</v>
      </c>
      <c r="AB690" s="1" t="s">
        <v>1653</v>
      </c>
      <c r="AC690" s="1" t="s">
        <v>1771</v>
      </c>
      <c r="AD690" s="1">
        <v>8</v>
      </c>
      <c r="AE690" s="1" t="s">
        <v>287</v>
      </c>
      <c r="AF690" s="1" t="s">
        <v>286</v>
      </c>
      <c r="AG690" s="1" t="s">
        <v>349</v>
      </c>
      <c r="AH690" s="1" t="s">
        <v>1917</v>
      </c>
      <c r="AI690" s="1"/>
      <c r="AJ690" s="1"/>
      <c r="AK690" s="1" t="s">
        <v>3151</v>
      </c>
      <c r="AL690" s="1" t="s">
        <v>4457</v>
      </c>
      <c r="AM690" s="1"/>
      <c r="AN690" s="1"/>
      <c r="AO690" s="1">
        <v>2</v>
      </c>
      <c r="AP690" s="1">
        <v>2</v>
      </c>
      <c r="AQ690" s="1" t="s">
        <v>4458</v>
      </c>
    </row>
    <row r="691" spans="1:43" x14ac:dyDescent="0.15">
      <c r="A691" t="str">
        <f t="shared" si="176"/>
        <v>|AKH|白|サポート||神話レア|《[[選定された行進]]》|</v>
      </c>
      <c r="B691" t="s">
        <v>3211</v>
      </c>
      <c r="C691" t="str">
        <f t="shared" si="177"/>
        <v>AKH</v>
      </c>
      <c r="D691">
        <f>IF(AA691="","",VLOOKUP(C691,tnpl!$Z$1:$AA$11,2,TRUE))</f>
        <v>10</v>
      </c>
      <c r="E691" t="s">
        <v>3211</v>
      </c>
      <c r="F691" t="str">
        <f t="shared" si="178"/>
        <v>白</v>
      </c>
      <c r="G691">
        <f>IF(AB691="","",VLOOKUP(F691,tnpl!$X$1:$Y$16,2,TRUE))</f>
        <v>1</v>
      </c>
      <c r="H691" t="s">
        <v>3211</v>
      </c>
      <c r="I691" t="str">
        <f t="shared" si="179"/>
        <v>サポート</v>
      </c>
      <c r="J691" t="s">
        <v>3211</v>
      </c>
      <c r="K691">
        <f t="shared" si="180"/>
        <v>0</v>
      </c>
      <c r="L691">
        <f t="shared" si="181"/>
        <v>0</v>
      </c>
      <c r="M691" t="str">
        <f t="shared" si="182"/>
        <v/>
      </c>
      <c r="N691" t="s">
        <v>3267</v>
      </c>
      <c r="O691" t="str">
        <f t="shared" si="183"/>
        <v>神話レア</v>
      </c>
      <c r="R691" t="s">
        <v>3267</v>
      </c>
      <c r="S691" t="s">
        <v>4854</v>
      </c>
      <c r="T691" t="str">
        <f t="shared" si="184"/>
        <v>選定された行進</v>
      </c>
      <c r="W691" t="s">
        <v>4855</v>
      </c>
      <c r="X691" t="s">
        <v>3267</v>
      </c>
      <c r="Y691" s="9"/>
      <c r="Z691" s="3">
        <v>1127</v>
      </c>
      <c r="AA691" s="2" t="s">
        <v>4450</v>
      </c>
      <c r="AB691" s="1" t="s">
        <v>1653</v>
      </c>
      <c r="AC691" s="1" t="s">
        <v>1453</v>
      </c>
      <c r="AD691" s="1">
        <v>8</v>
      </c>
      <c r="AE691" s="1" t="s">
        <v>247</v>
      </c>
      <c r="AF691" s="1" t="s">
        <v>246</v>
      </c>
      <c r="AG691" s="1" t="s">
        <v>297</v>
      </c>
      <c r="AH691" s="1"/>
      <c r="AI691" s="1"/>
      <c r="AJ691" s="1"/>
      <c r="AK691" s="1" t="s">
        <v>4504</v>
      </c>
      <c r="AL691" s="1"/>
      <c r="AM691" s="1"/>
      <c r="AN691" s="1">
        <v>3</v>
      </c>
      <c r="AO691" s="1"/>
      <c r="AP691" s="1"/>
      <c r="AQ691" s="1" t="s">
        <v>4504</v>
      </c>
    </row>
    <row r="692" spans="1:43" x14ac:dyDescent="0.15">
      <c r="A692" t="str">
        <f t="shared" si="176"/>
        <v>|AKH|青|サポート||コモン|《[[知識のカルトーシュ]]》|</v>
      </c>
      <c r="B692" t="s">
        <v>3211</v>
      </c>
      <c r="C692" t="str">
        <f t="shared" si="177"/>
        <v>AKH</v>
      </c>
      <c r="D692">
        <f>IF(AA692="","",VLOOKUP(C692,tnpl!$Z$1:$AA$11,2,TRUE))</f>
        <v>10</v>
      </c>
      <c r="E692" t="s">
        <v>3211</v>
      </c>
      <c r="F692" t="str">
        <f t="shared" si="178"/>
        <v>青</v>
      </c>
      <c r="G692">
        <f>IF(AB692="","",VLOOKUP(F692,tnpl!$X$1:$Y$16,2,TRUE))</f>
        <v>2</v>
      </c>
      <c r="H692" t="s">
        <v>3211</v>
      </c>
      <c r="I692" t="str">
        <f t="shared" si="179"/>
        <v>サポート</v>
      </c>
      <c r="J692" t="s">
        <v>3211</v>
      </c>
      <c r="K692">
        <f t="shared" si="180"/>
        <v>0</v>
      </c>
      <c r="L692">
        <f t="shared" si="181"/>
        <v>0</v>
      </c>
      <c r="M692" t="str">
        <f t="shared" si="182"/>
        <v/>
      </c>
      <c r="N692" t="s">
        <v>3267</v>
      </c>
      <c r="O692" t="str">
        <f t="shared" si="183"/>
        <v>コモン</v>
      </c>
      <c r="R692" t="s">
        <v>3267</v>
      </c>
      <c r="S692" t="s">
        <v>4854</v>
      </c>
      <c r="T692" t="str">
        <f t="shared" si="184"/>
        <v>知識のカルトーシュ</v>
      </c>
      <c r="W692" t="s">
        <v>4855</v>
      </c>
      <c r="X692" t="s">
        <v>3267</v>
      </c>
      <c r="Y692" s="9"/>
      <c r="Z692" s="3">
        <v>1139</v>
      </c>
      <c r="AA692" s="2" t="s">
        <v>4450</v>
      </c>
      <c r="AB692" s="1" t="s">
        <v>1631</v>
      </c>
      <c r="AC692" s="1" t="s">
        <v>1771</v>
      </c>
      <c r="AD692" s="1">
        <v>8</v>
      </c>
      <c r="AE692" s="1" t="s">
        <v>223</v>
      </c>
      <c r="AF692" s="1" t="s">
        <v>222</v>
      </c>
      <c r="AG692" s="1" t="s">
        <v>297</v>
      </c>
      <c r="AH692" s="1"/>
      <c r="AI692" s="1"/>
      <c r="AJ692" s="1"/>
      <c r="AK692" s="1" t="s">
        <v>4521</v>
      </c>
      <c r="AL692" s="1" t="s">
        <v>4522</v>
      </c>
      <c r="AM692" s="1"/>
      <c r="AN692" s="1">
        <v>3</v>
      </c>
      <c r="AO692" s="1"/>
      <c r="AP692" s="1"/>
      <c r="AQ692" s="1" t="s">
        <v>4523</v>
      </c>
    </row>
    <row r="693" spans="1:43" x14ac:dyDescent="0.15">
      <c r="A693" t="str">
        <f t="shared" si="176"/>
        <v>|AKH|黒|クリーチャー|1/1|コモン|《[[悪運尽きた造反者]]》|</v>
      </c>
      <c r="B693" t="s">
        <v>3211</v>
      </c>
      <c r="C693" t="str">
        <f t="shared" si="177"/>
        <v>AKH</v>
      </c>
      <c r="D693">
        <f>IF(AA693="","",VLOOKUP(C693,tnpl!$Z$1:$AA$11,2,TRUE))</f>
        <v>10</v>
      </c>
      <c r="E693" t="s">
        <v>3211</v>
      </c>
      <c r="F693" t="str">
        <f t="shared" si="178"/>
        <v>黒</v>
      </c>
      <c r="G693">
        <f>IF(AB693="","",VLOOKUP(F693,tnpl!$X$1:$Y$16,2,TRUE))</f>
        <v>3</v>
      </c>
      <c r="H693" t="s">
        <v>3211</v>
      </c>
      <c r="I693" t="str">
        <f t="shared" si="179"/>
        <v>クリーチャー</v>
      </c>
      <c r="J693" t="s">
        <v>3211</v>
      </c>
      <c r="K693">
        <f t="shared" si="180"/>
        <v>1</v>
      </c>
      <c r="L693">
        <f t="shared" si="181"/>
        <v>1</v>
      </c>
      <c r="M693" t="str">
        <f t="shared" si="182"/>
        <v>1/1</v>
      </c>
      <c r="N693" t="s">
        <v>3267</v>
      </c>
      <c r="O693" t="str">
        <f t="shared" si="183"/>
        <v>コモン</v>
      </c>
      <c r="R693" t="s">
        <v>3267</v>
      </c>
      <c r="S693" t="s">
        <v>4854</v>
      </c>
      <c r="T693" t="str">
        <f t="shared" si="184"/>
        <v>悪運尽きた造反者</v>
      </c>
      <c r="W693" t="s">
        <v>4855</v>
      </c>
      <c r="X693" t="s">
        <v>3267</v>
      </c>
      <c r="Y693" s="9"/>
      <c r="Z693" s="3">
        <v>1151</v>
      </c>
      <c r="AA693" s="2" t="s">
        <v>4450</v>
      </c>
      <c r="AB693" s="1" t="s">
        <v>1606</v>
      </c>
      <c r="AC693" s="1" t="s">
        <v>1771</v>
      </c>
      <c r="AD693" s="1">
        <v>8</v>
      </c>
      <c r="AE693" s="1" t="s">
        <v>199</v>
      </c>
      <c r="AF693" s="1" t="s">
        <v>198</v>
      </c>
      <c r="AG693" s="1" t="s">
        <v>349</v>
      </c>
      <c r="AH693" s="1" t="s">
        <v>1511</v>
      </c>
      <c r="AI693" s="1"/>
      <c r="AJ693" s="1"/>
      <c r="AK693" s="1" t="s">
        <v>1971</v>
      </c>
      <c r="AL693" s="1" t="s">
        <v>4550</v>
      </c>
      <c r="AM693" s="1"/>
      <c r="AN693" s="1"/>
      <c r="AO693" s="1">
        <v>1</v>
      </c>
      <c r="AP693" s="1">
        <v>1</v>
      </c>
      <c r="AQ693" s="1" t="s">
        <v>4551</v>
      </c>
    </row>
    <row r="694" spans="1:43" x14ac:dyDescent="0.15">
      <c r="A694" t="str">
        <f t="shared" si="176"/>
        <v>|AKH|黒|サポート||アンコモン|《[[野望の試練]]》|</v>
      </c>
      <c r="B694" t="s">
        <v>3211</v>
      </c>
      <c r="C694" t="str">
        <f t="shared" si="177"/>
        <v>AKH</v>
      </c>
      <c r="D694">
        <f>IF(AA694="","",VLOOKUP(C694,tnpl!$Z$1:$AA$11,2,TRUE))</f>
        <v>10</v>
      </c>
      <c r="E694" t="s">
        <v>3211</v>
      </c>
      <c r="F694" t="str">
        <f t="shared" si="178"/>
        <v>黒</v>
      </c>
      <c r="G694">
        <f>IF(AB694="","",VLOOKUP(F694,tnpl!$X$1:$Y$16,2,TRUE))</f>
        <v>3</v>
      </c>
      <c r="H694" t="s">
        <v>3211</v>
      </c>
      <c r="I694" t="str">
        <f t="shared" si="179"/>
        <v>サポート</v>
      </c>
      <c r="J694" t="s">
        <v>3211</v>
      </c>
      <c r="K694">
        <f t="shared" si="180"/>
        <v>0</v>
      </c>
      <c r="L694">
        <f t="shared" si="181"/>
        <v>0</v>
      </c>
      <c r="M694" t="str">
        <f t="shared" si="182"/>
        <v/>
      </c>
      <c r="N694" t="s">
        <v>3267</v>
      </c>
      <c r="O694" t="str">
        <f t="shared" si="183"/>
        <v>アンコモン</v>
      </c>
      <c r="R694" t="s">
        <v>3267</v>
      </c>
      <c r="S694" t="s">
        <v>4854</v>
      </c>
      <c r="T694" t="str">
        <f t="shared" si="184"/>
        <v>野望の試練</v>
      </c>
      <c r="W694" t="s">
        <v>4855</v>
      </c>
      <c r="X694" t="s">
        <v>3267</v>
      </c>
      <c r="Y694" s="9"/>
      <c r="Z694" s="3">
        <v>1169</v>
      </c>
      <c r="AA694" s="2" t="s">
        <v>4450</v>
      </c>
      <c r="AB694" s="1" t="s">
        <v>1606</v>
      </c>
      <c r="AC694" s="1" t="s">
        <v>1473</v>
      </c>
      <c r="AD694" s="1">
        <v>8</v>
      </c>
      <c r="AE694" s="1" t="s">
        <v>163</v>
      </c>
      <c r="AF694" s="1" t="s">
        <v>162</v>
      </c>
      <c r="AG694" s="1" t="s">
        <v>297</v>
      </c>
      <c r="AH694" s="1"/>
      <c r="AI694" s="1"/>
      <c r="AJ694" s="1"/>
      <c r="AK694" s="1" t="s">
        <v>4581</v>
      </c>
      <c r="AL694" s="1" t="s">
        <v>4494</v>
      </c>
      <c r="AM694" s="1" t="s">
        <v>4495</v>
      </c>
      <c r="AN694" s="1">
        <v>3</v>
      </c>
      <c r="AO694" s="1"/>
      <c r="AP694" s="1"/>
      <c r="AQ694" s="1" t="s">
        <v>4582</v>
      </c>
    </row>
    <row r="695" spans="1:43" x14ac:dyDescent="0.15">
      <c r="A695" t="str">
        <f t="shared" si="176"/>
        <v>|AKH|黒|クリーチャー|8/8|神話レア|《[[栄光の神バントゥ]]》|</v>
      </c>
      <c r="B695" t="s">
        <v>3211</v>
      </c>
      <c r="C695" t="str">
        <f t="shared" si="177"/>
        <v>AKH</v>
      </c>
      <c r="D695">
        <f>IF(AA695="","",VLOOKUP(C695,tnpl!$Z$1:$AA$11,2,TRUE))</f>
        <v>10</v>
      </c>
      <c r="E695" t="s">
        <v>3211</v>
      </c>
      <c r="F695" t="str">
        <f t="shared" si="178"/>
        <v>黒</v>
      </c>
      <c r="G695">
        <f>IF(AB695="","",VLOOKUP(F695,tnpl!$X$1:$Y$16,2,TRUE))</f>
        <v>3</v>
      </c>
      <c r="H695" t="s">
        <v>3211</v>
      </c>
      <c r="I695" t="str">
        <f t="shared" si="179"/>
        <v>クリーチャー</v>
      </c>
      <c r="J695" t="s">
        <v>3211</v>
      </c>
      <c r="K695">
        <f t="shared" si="180"/>
        <v>8</v>
      </c>
      <c r="L695">
        <f t="shared" si="181"/>
        <v>8</v>
      </c>
      <c r="M695" t="str">
        <f t="shared" si="182"/>
        <v>8/8</v>
      </c>
      <c r="N695" t="s">
        <v>3267</v>
      </c>
      <c r="O695" t="str">
        <f t="shared" si="183"/>
        <v>神話レア</v>
      </c>
      <c r="R695" t="s">
        <v>3267</v>
      </c>
      <c r="S695" t="s">
        <v>4854</v>
      </c>
      <c r="T695" t="str">
        <f t="shared" si="184"/>
        <v>栄光の神バントゥ</v>
      </c>
      <c r="W695" t="s">
        <v>4855</v>
      </c>
      <c r="X695" t="s">
        <v>3267</v>
      </c>
      <c r="Y695" s="9"/>
      <c r="Z695" s="3">
        <v>1174</v>
      </c>
      <c r="AA695" s="2" t="s">
        <v>4450</v>
      </c>
      <c r="AB695" s="1" t="s">
        <v>1606</v>
      </c>
      <c r="AC695" s="1" t="s">
        <v>1453</v>
      </c>
      <c r="AD695" s="1">
        <v>8</v>
      </c>
      <c r="AE695" s="1" t="s">
        <v>153</v>
      </c>
      <c r="AF695" s="1" t="s">
        <v>152</v>
      </c>
      <c r="AG695" s="1" t="s">
        <v>349</v>
      </c>
      <c r="AH695" s="1" t="s">
        <v>4499</v>
      </c>
      <c r="AI695" s="1"/>
      <c r="AJ695" s="1"/>
      <c r="AK695" s="1" t="s">
        <v>4593</v>
      </c>
      <c r="AL695" s="1" t="s">
        <v>4594</v>
      </c>
      <c r="AM695" s="1" t="s">
        <v>4595</v>
      </c>
      <c r="AN695" s="1"/>
      <c r="AO695" s="1">
        <v>8</v>
      </c>
      <c r="AP695" s="1">
        <v>8</v>
      </c>
      <c r="AQ695" s="1" t="s">
        <v>4596</v>
      </c>
    </row>
    <row r="696" spans="1:43" x14ac:dyDescent="0.15">
      <c r="A696" t="str">
        <f t="shared" si="176"/>
        <v>|AKH|赤|クリーチャー|3/2|コモン|《[[オナガトカゲ]]》|</v>
      </c>
      <c r="B696" t="s">
        <v>3211</v>
      </c>
      <c r="C696" t="str">
        <f t="shared" si="177"/>
        <v>AKH</v>
      </c>
      <c r="D696">
        <f>IF(AA696="","",VLOOKUP(C696,tnpl!$Z$1:$AA$11,2,TRUE))</f>
        <v>10</v>
      </c>
      <c r="E696" t="s">
        <v>3211</v>
      </c>
      <c r="F696" t="str">
        <f t="shared" si="178"/>
        <v>赤</v>
      </c>
      <c r="G696">
        <f>IF(AB696="","",VLOOKUP(F696,tnpl!$X$1:$Y$16,2,TRUE))</f>
        <v>4</v>
      </c>
      <c r="H696" t="s">
        <v>3211</v>
      </c>
      <c r="I696" t="str">
        <f t="shared" si="179"/>
        <v>クリーチャー</v>
      </c>
      <c r="J696" t="s">
        <v>3211</v>
      </c>
      <c r="K696">
        <f t="shared" si="180"/>
        <v>3</v>
      </c>
      <c r="L696">
        <f t="shared" si="181"/>
        <v>2</v>
      </c>
      <c r="M696" t="str">
        <f t="shared" si="182"/>
        <v>3/2</v>
      </c>
      <c r="N696" t="s">
        <v>3267</v>
      </c>
      <c r="O696" t="str">
        <f t="shared" si="183"/>
        <v>コモン</v>
      </c>
      <c r="R696" t="s">
        <v>3267</v>
      </c>
      <c r="S696" t="s">
        <v>4854</v>
      </c>
      <c r="T696" t="str">
        <f t="shared" si="184"/>
        <v>オナガトカゲ</v>
      </c>
      <c r="W696" t="s">
        <v>4855</v>
      </c>
      <c r="X696" t="s">
        <v>3267</v>
      </c>
      <c r="Y696" s="9"/>
      <c r="Z696" s="3">
        <v>1182</v>
      </c>
      <c r="AA696" s="2" t="s">
        <v>4450</v>
      </c>
      <c r="AB696" s="1" t="s">
        <v>1575</v>
      </c>
      <c r="AC696" s="1" t="s">
        <v>1771</v>
      </c>
      <c r="AD696" s="1">
        <v>8</v>
      </c>
      <c r="AE696" s="1" t="s">
        <v>139</v>
      </c>
      <c r="AF696" s="1" t="s">
        <v>138</v>
      </c>
      <c r="AG696" s="1" t="s">
        <v>349</v>
      </c>
      <c r="AH696" s="1" t="s">
        <v>2563</v>
      </c>
      <c r="AI696" s="1"/>
      <c r="AJ696" s="1"/>
      <c r="AK696" s="1" t="s">
        <v>4608</v>
      </c>
      <c r="AL696" s="1"/>
      <c r="AM696" s="1"/>
      <c r="AN696" s="1"/>
      <c r="AO696" s="1">
        <v>3</v>
      </c>
      <c r="AP696" s="1">
        <v>2</v>
      </c>
      <c r="AQ696" s="1" t="s">
        <v>4608</v>
      </c>
    </row>
    <row r="697" spans="1:43" x14ac:dyDescent="0.15">
      <c r="A697" t="str">
        <f t="shared" si="176"/>
        <v>|AKH|赤|呪文||コモン|《[[感電]]》|</v>
      </c>
      <c r="B697" t="s">
        <v>3211</v>
      </c>
      <c r="C697" t="str">
        <f t="shared" si="177"/>
        <v>AKH</v>
      </c>
      <c r="D697">
        <f>IF(AA697="","",VLOOKUP(C697,tnpl!$Z$1:$AA$11,2,TRUE))</f>
        <v>10</v>
      </c>
      <c r="E697" t="s">
        <v>3211</v>
      </c>
      <c r="F697" t="str">
        <f t="shared" si="178"/>
        <v>赤</v>
      </c>
      <c r="G697">
        <f>IF(AB697="","",VLOOKUP(F697,tnpl!$X$1:$Y$16,2,TRUE))</f>
        <v>4</v>
      </c>
      <c r="H697" t="s">
        <v>3211</v>
      </c>
      <c r="I697" t="str">
        <f t="shared" si="179"/>
        <v>呪文</v>
      </c>
      <c r="J697" t="s">
        <v>3211</v>
      </c>
      <c r="K697">
        <f t="shared" si="180"/>
        <v>0</v>
      </c>
      <c r="L697">
        <f t="shared" si="181"/>
        <v>0</v>
      </c>
      <c r="M697" t="str">
        <f t="shared" si="182"/>
        <v/>
      </c>
      <c r="N697" t="s">
        <v>3267</v>
      </c>
      <c r="O697" t="str">
        <f t="shared" si="183"/>
        <v>コモン</v>
      </c>
      <c r="R697" t="s">
        <v>3267</v>
      </c>
      <c r="S697" t="s">
        <v>4854</v>
      </c>
      <c r="T697" t="str">
        <f t="shared" si="184"/>
        <v>感電</v>
      </c>
      <c r="W697" t="s">
        <v>4855</v>
      </c>
      <c r="X697" t="s">
        <v>3267</v>
      </c>
      <c r="Y697" s="9"/>
      <c r="Z697" s="3">
        <v>1184</v>
      </c>
      <c r="AA697" s="2" t="s">
        <v>4450</v>
      </c>
      <c r="AB697" s="1" t="s">
        <v>1575</v>
      </c>
      <c r="AC697" s="1" t="s">
        <v>1771</v>
      </c>
      <c r="AD697" s="1">
        <v>8</v>
      </c>
      <c r="AE697" s="1" t="s">
        <v>135</v>
      </c>
      <c r="AF697" s="1" t="s">
        <v>134</v>
      </c>
      <c r="AG697" s="1" t="s">
        <v>1475</v>
      </c>
      <c r="AH697" s="1"/>
      <c r="AI697" s="1"/>
      <c r="AJ697" s="1"/>
      <c r="AK697" s="1" t="s">
        <v>4610</v>
      </c>
      <c r="AL697" s="1"/>
      <c r="AM697" s="1"/>
      <c r="AN697" s="1"/>
      <c r="AO697" s="1"/>
      <c r="AP697" s="1"/>
      <c r="AQ697" s="1" t="s">
        <v>4610</v>
      </c>
    </row>
    <row r="698" spans="1:43" x14ac:dyDescent="0.15">
      <c r="A698" t="str">
        <f t="shared" si="176"/>
        <v>|AKH|赤|呪文||アンコモン|《[[結束の限界]]》|</v>
      </c>
      <c r="B698" t="s">
        <v>3211</v>
      </c>
      <c r="C698" t="str">
        <f t="shared" si="177"/>
        <v>AKH</v>
      </c>
      <c r="D698">
        <f>IF(AA698="","",VLOOKUP(C698,tnpl!$Z$1:$AA$11,2,TRUE))</f>
        <v>10</v>
      </c>
      <c r="E698" t="s">
        <v>3211</v>
      </c>
      <c r="F698" t="str">
        <f t="shared" si="178"/>
        <v>赤</v>
      </c>
      <c r="G698">
        <f>IF(AB698="","",VLOOKUP(F698,tnpl!$X$1:$Y$16,2,TRUE))</f>
        <v>4</v>
      </c>
      <c r="H698" t="s">
        <v>3211</v>
      </c>
      <c r="I698" t="str">
        <f t="shared" si="179"/>
        <v>呪文</v>
      </c>
      <c r="J698" t="s">
        <v>3211</v>
      </c>
      <c r="K698">
        <f t="shared" si="180"/>
        <v>0</v>
      </c>
      <c r="L698">
        <f t="shared" si="181"/>
        <v>0</v>
      </c>
      <c r="M698" t="str">
        <f t="shared" si="182"/>
        <v/>
      </c>
      <c r="N698" t="s">
        <v>3267</v>
      </c>
      <c r="O698" t="str">
        <f t="shared" si="183"/>
        <v>アンコモン</v>
      </c>
      <c r="R698" t="s">
        <v>3267</v>
      </c>
      <c r="S698" t="s">
        <v>4854</v>
      </c>
      <c r="T698" t="str">
        <f t="shared" si="184"/>
        <v>結束の限界</v>
      </c>
      <c r="W698" t="s">
        <v>4855</v>
      </c>
      <c r="X698" t="s">
        <v>3267</v>
      </c>
      <c r="Y698" s="9"/>
      <c r="Z698" s="3">
        <v>1192</v>
      </c>
      <c r="AA698" s="2" t="s">
        <v>4450</v>
      </c>
      <c r="AB698" s="1" t="s">
        <v>1575</v>
      </c>
      <c r="AC698" s="1" t="s">
        <v>1473</v>
      </c>
      <c r="AD698" s="1">
        <v>8</v>
      </c>
      <c r="AE698" s="1" t="s">
        <v>119</v>
      </c>
      <c r="AF698" s="1" t="s">
        <v>118</v>
      </c>
      <c r="AG698" s="1" t="s">
        <v>1475</v>
      </c>
      <c r="AH698" s="1"/>
      <c r="AI698" s="1"/>
      <c r="AJ698" s="1"/>
      <c r="AK698" s="1" t="s">
        <v>4623</v>
      </c>
      <c r="AL698" s="1" t="s">
        <v>4527</v>
      </c>
      <c r="AM698" s="1"/>
      <c r="AN698" s="1"/>
      <c r="AO698" s="1"/>
      <c r="AP698" s="1"/>
      <c r="AQ698" s="1" t="s">
        <v>4624</v>
      </c>
    </row>
    <row r="699" spans="1:43" x14ac:dyDescent="0.15">
      <c r="A699" t="str">
        <f t="shared" si="176"/>
        <v>|AKH|緑|クリーチャー|1/2|コモン|《[[ナーガの生気論者]]》|</v>
      </c>
      <c r="B699" t="s">
        <v>3211</v>
      </c>
      <c r="C699" t="str">
        <f t="shared" si="177"/>
        <v>AKH</v>
      </c>
      <c r="D699">
        <f>IF(AA699="","",VLOOKUP(C699,tnpl!$Z$1:$AA$11,2,TRUE))</f>
        <v>10</v>
      </c>
      <c r="E699" t="s">
        <v>3211</v>
      </c>
      <c r="F699" t="str">
        <f t="shared" si="178"/>
        <v>緑</v>
      </c>
      <c r="G699">
        <f>IF(AB699="","",VLOOKUP(F699,tnpl!$X$1:$Y$16,2,TRUE))</f>
        <v>5</v>
      </c>
      <c r="H699" t="s">
        <v>3211</v>
      </c>
      <c r="I699" t="str">
        <f t="shared" si="179"/>
        <v>クリーチャー</v>
      </c>
      <c r="J699" t="s">
        <v>3211</v>
      </c>
      <c r="K699">
        <f t="shared" si="180"/>
        <v>1</v>
      </c>
      <c r="L699">
        <f t="shared" si="181"/>
        <v>2</v>
      </c>
      <c r="M699" t="str">
        <f t="shared" si="182"/>
        <v>1/2</v>
      </c>
      <c r="N699" t="s">
        <v>3267</v>
      </c>
      <c r="O699" t="str">
        <f t="shared" si="183"/>
        <v>コモン</v>
      </c>
      <c r="R699" t="s">
        <v>3267</v>
      </c>
      <c r="S699" t="s">
        <v>4854</v>
      </c>
      <c r="T699" t="str">
        <f t="shared" si="184"/>
        <v>ナーガの生気論者</v>
      </c>
      <c r="W699" t="s">
        <v>4855</v>
      </c>
      <c r="X699" t="s">
        <v>3267</v>
      </c>
      <c r="Y699" s="9"/>
      <c r="Z699" s="3">
        <v>1206</v>
      </c>
      <c r="AA699" s="2" t="s">
        <v>4450</v>
      </c>
      <c r="AB699" s="1" t="s">
        <v>1540</v>
      </c>
      <c r="AC699" s="1" t="s">
        <v>1771</v>
      </c>
      <c r="AD699" s="1">
        <v>8</v>
      </c>
      <c r="AE699" s="1" t="s">
        <v>91</v>
      </c>
      <c r="AF699" s="1" t="s">
        <v>90</v>
      </c>
      <c r="AG699" s="1" t="s">
        <v>349</v>
      </c>
      <c r="AH699" s="1" t="s">
        <v>4511</v>
      </c>
      <c r="AI699" s="1" t="s">
        <v>1551</v>
      </c>
      <c r="AJ699" s="1"/>
      <c r="AK699" s="1" t="s">
        <v>4645</v>
      </c>
      <c r="AL699" s="1"/>
      <c r="AM699" s="1"/>
      <c r="AN699" s="1"/>
      <c r="AO699" s="1">
        <v>1</v>
      </c>
      <c r="AP699" s="1">
        <v>2</v>
      </c>
      <c r="AQ699" s="1" t="s">
        <v>4645</v>
      </c>
    </row>
    <row r="700" spans="1:43" x14ac:dyDescent="0.15">
      <c r="A700" t="str">
        <f t="shared" si="176"/>
        <v>|AKH|緑|呪文||コモン|《[[蜘蛛の掌握]]》|</v>
      </c>
      <c r="B700" t="s">
        <v>3211</v>
      </c>
      <c r="C700" t="str">
        <f t="shared" si="177"/>
        <v>AKH</v>
      </c>
      <c r="D700">
        <f>IF(AA700="","",VLOOKUP(C700,tnpl!$Z$1:$AA$11,2,TRUE))</f>
        <v>10</v>
      </c>
      <c r="E700" t="s">
        <v>3211</v>
      </c>
      <c r="F700" t="str">
        <f t="shared" si="178"/>
        <v>緑</v>
      </c>
      <c r="G700">
        <f>IF(AB700="","",VLOOKUP(F700,tnpl!$X$1:$Y$16,2,TRUE))</f>
        <v>5</v>
      </c>
      <c r="H700" t="s">
        <v>3211</v>
      </c>
      <c r="I700" t="str">
        <f t="shared" si="179"/>
        <v>呪文</v>
      </c>
      <c r="J700" t="s">
        <v>3211</v>
      </c>
      <c r="K700">
        <f t="shared" si="180"/>
        <v>0</v>
      </c>
      <c r="L700">
        <f t="shared" si="181"/>
        <v>0</v>
      </c>
      <c r="M700" t="str">
        <f t="shared" si="182"/>
        <v/>
      </c>
      <c r="N700" t="s">
        <v>3267</v>
      </c>
      <c r="O700" t="str">
        <f t="shared" si="183"/>
        <v>コモン</v>
      </c>
      <c r="R700" t="s">
        <v>3267</v>
      </c>
      <c r="S700" t="s">
        <v>4854</v>
      </c>
      <c r="T700" t="str">
        <f t="shared" si="184"/>
        <v>蜘蛛の掌握</v>
      </c>
      <c r="W700" t="s">
        <v>4855</v>
      </c>
      <c r="X700" t="s">
        <v>3267</v>
      </c>
      <c r="Y700" s="9"/>
      <c r="Z700" s="3">
        <v>1210</v>
      </c>
      <c r="AA700" s="2" t="s">
        <v>4450</v>
      </c>
      <c r="AB700" s="1" t="s">
        <v>1540</v>
      </c>
      <c r="AC700" s="1" t="s">
        <v>1771</v>
      </c>
      <c r="AD700" s="1">
        <v>8</v>
      </c>
      <c r="AE700" s="1" t="s">
        <v>83</v>
      </c>
      <c r="AF700" s="1" t="s">
        <v>82</v>
      </c>
      <c r="AG700" s="1" t="s">
        <v>1475</v>
      </c>
      <c r="AH700" s="1"/>
      <c r="AI700" s="1"/>
      <c r="AJ700" s="1"/>
      <c r="AK700" s="1" t="s">
        <v>4650</v>
      </c>
      <c r="AL700" s="1"/>
      <c r="AM700" s="1"/>
      <c r="AN700" s="1"/>
      <c r="AO700" s="1"/>
      <c r="AP700" s="1"/>
      <c r="AQ700" s="1" t="s">
        <v>4650</v>
      </c>
    </row>
    <row r="701" spans="1:43" x14ac:dyDescent="0.15">
      <c r="A701" t="str">
        <f t="shared" si="176"/>
        <v>|AKH|緑青|サポート||レア|《[[ルクサの恵み]]》|</v>
      </c>
      <c r="B701" t="s">
        <v>3211</v>
      </c>
      <c r="C701" t="str">
        <f t="shared" si="177"/>
        <v>AKH</v>
      </c>
      <c r="D701">
        <f>IF(AA701="","",VLOOKUP(C701,tnpl!$Z$1:$AA$11,2,TRUE))</f>
        <v>10</v>
      </c>
      <c r="E701" t="s">
        <v>3211</v>
      </c>
      <c r="F701" t="str">
        <f t="shared" si="178"/>
        <v>緑青</v>
      </c>
      <c r="G701">
        <f>IF(AB701="","",VLOOKUP(F701,tnpl!$X$1:$Y$16,2,TRUE))</f>
        <v>15</v>
      </c>
      <c r="H701" t="s">
        <v>3211</v>
      </c>
      <c r="I701" t="str">
        <f t="shared" si="179"/>
        <v>サポート</v>
      </c>
      <c r="J701" t="s">
        <v>3211</v>
      </c>
      <c r="K701">
        <f t="shared" si="180"/>
        <v>0</v>
      </c>
      <c r="L701">
        <f t="shared" si="181"/>
        <v>0</v>
      </c>
      <c r="M701" t="str">
        <f t="shared" si="182"/>
        <v/>
      </c>
      <c r="N701" t="s">
        <v>3267</v>
      </c>
      <c r="O701" t="str">
        <f t="shared" si="183"/>
        <v>レア</v>
      </c>
      <c r="R701" t="s">
        <v>3267</v>
      </c>
      <c r="S701" t="s">
        <v>4854</v>
      </c>
      <c r="T701" t="str">
        <f t="shared" si="184"/>
        <v>ルクサの恵み</v>
      </c>
      <c r="W701" t="s">
        <v>4855</v>
      </c>
      <c r="X701" t="s">
        <v>3267</v>
      </c>
      <c r="Y701" s="9"/>
      <c r="Z701" s="3">
        <v>1234</v>
      </c>
      <c r="AA701" s="2" t="s">
        <v>4450</v>
      </c>
      <c r="AB701" s="1" t="s">
        <v>1799</v>
      </c>
      <c r="AC701" s="1" t="s">
        <v>1463</v>
      </c>
      <c r="AD701" s="1">
        <v>8</v>
      </c>
      <c r="AE701" s="1" t="s">
        <v>37</v>
      </c>
      <c r="AF701" s="1" t="s">
        <v>36</v>
      </c>
      <c r="AG701" s="1" t="s">
        <v>297</v>
      </c>
      <c r="AH701" s="1"/>
      <c r="AI701" s="1"/>
      <c r="AJ701" s="1"/>
      <c r="AK701" s="1" t="s">
        <v>4699</v>
      </c>
      <c r="AL701" s="1"/>
      <c r="AM701" s="1"/>
      <c r="AN701" s="1">
        <v>3</v>
      </c>
      <c r="AO701" s="1"/>
      <c r="AP701" s="1"/>
      <c r="AQ701" s="1" t="s">
        <v>4699</v>
      </c>
    </row>
    <row r="702" spans="1:43" x14ac:dyDescent="0.15">
      <c r="A702" t="str">
        <f t="shared" si="176"/>
        <v>|AKHM|赤|呪文||Masterpiece|《[[稲妻の連鎖]]》|</v>
      </c>
      <c r="B702" t="s">
        <v>3211</v>
      </c>
      <c r="C702" t="str">
        <f t="shared" si="177"/>
        <v>AKHM</v>
      </c>
      <c r="D702">
        <f>IF(AA702="","",VLOOKUP(C702,tnpl!$Z$1:$AA$11,2,TRUE))</f>
        <v>11</v>
      </c>
      <c r="E702" t="s">
        <v>3211</v>
      </c>
      <c r="F702" t="str">
        <f t="shared" si="178"/>
        <v>赤</v>
      </c>
      <c r="G702">
        <f>IF(AB702="","",VLOOKUP(F702,tnpl!$X$1:$Y$16,2,TRUE))</f>
        <v>4</v>
      </c>
      <c r="H702" t="s">
        <v>3211</v>
      </c>
      <c r="I702" t="str">
        <f t="shared" si="179"/>
        <v>呪文</v>
      </c>
      <c r="J702" t="s">
        <v>3211</v>
      </c>
      <c r="K702">
        <f t="shared" si="180"/>
        <v>0</v>
      </c>
      <c r="L702">
        <f t="shared" si="181"/>
        <v>0</v>
      </c>
      <c r="M702" t="str">
        <f t="shared" si="182"/>
        <v/>
      </c>
      <c r="N702" t="s">
        <v>3267</v>
      </c>
      <c r="O702" t="str">
        <f t="shared" si="183"/>
        <v>Masterpiece</v>
      </c>
      <c r="R702" t="s">
        <v>3267</v>
      </c>
      <c r="S702" t="s">
        <v>4854</v>
      </c>
      <c r="T702" t="str">
        <f t="shared" si="184"/>
        <v>稲妻の連鎖</v>
      </c>
      <c r="W702" t="s">
        <v>4855</v>
      </c>
      <c r="X702" t="s">
        <v>3267</v>
      </c>
      <c r="Y702" s="9"/>
      <c r="Z702" s="3">
        <v>1259</v>
      </c>
      <c r="AA702" s="2" t="s">
        <v>4746</v>
      </c>
      <c r="AB702" s="1" t="s">
        <v>1575</v>
      </c>
      <c r="AC702" s="1" t="s">
        <v>3203</v>
      </c>
      <c r="AD702" s="1">
        <v>8</v>
      </c>
      <c r="AE702" s="1" t="s">
        <v>3187</v>
      </c>
      <c r="AF702" s="1" t="s">
        <v>3188</v>
      </c>
      <c r="AG702" s="1" t="s">
        <v>1475</v>
      </c>
      <c r="AH702" s="1"/>
      <c r="AI702" s="1"/>
      <c r="AJ702" s="1"/>
      <c r="AK702" s="1" t="s">
        <v>4754</v>
      </c>
      <c r="AL702" s="1"/>
      <c r="AM702" s="1"/>
      <c r="AN702" s="1"/>
      <c r="AO702" s="1"/>
      <c r="AP702" s="1"/>
      <c r="AQ702" s="1" t="s">
        <v>4754</v>
      </c>
    </row>
    <row r="703" spans="1:43" x14ac:dyDescent="0.15">
      <c r="A703" t="str">
        <f t="shared" si="176"/>
        <v>|AKHM|白黒|呪文||Masterpiece|《[[名誉回復]]》|</v>
      </c>
      <c r="B703" t="s">
        <v>3211</v>
      </c>
      <c r="C703" t="str">
        <f t="shared" si="177"/>
        <v>AKHM</v>
      </c>
      <c r="D703">
        <f>IF(AA703="","",VLOOKUP(C703,tnpl!$Z$1:$AA$11,2,TRUE))</f>
        <v>11</v>
      </c>
      <c r="E703" t="s">
        <v>3211</v>
      </c>
      <c r="F703" t="str">
        <f t="shared" si="178"/>
        <v>白黒</v>
      </c>
      <c r="G703">
        <f>IF(AB703="","",VLOOKUP(F703,tnpl!$X$1:$Y$16,2,TRUE))</f>
        <v>11</v>
      </c>
      <c r="H703" t="s">
        <v>3211</v>
      </c>
      <c r="I703" t="str">
        <f t="shared" si="179"/>
        <v>呪文</v>
      </c>
      <c r="J703" t="s">
        <v>3211</v>
      </c>
      <c r="K703">
        <f t="shared" si="180"/>
        <v>0</v>
      </c>
      <c r="L703">
        <f t="shared" si="181"/>
        <v>0</v>
      </c>
      <c r="M703" t="str">
        <f t="shared" si="182"/>
        <v/>
      </c>
      <c r="N703" t="s">
        <v>3267</v>
      </c>
      <c r="O703" t="str">
        <f t="shared" si="183"/>
        <v>Masterpiece</v>
      </c>
      <c r="R703" t="s">
        <v>3267</v>
      </c>
      <c r="S703" t="s">
        <v>4854</v>
      </c>
      <c r="T703" t="str">
        <f t="shared" si="184"/>
        <v>名誉回復</v>
      </c>
      <c r="W703" t="s">
        <v>4855</v>
      </c>
      <c r="X703" t="s">
        <v>3267</v>
      </c>
      <c r="Y703" s="9"/>
      <c r="Z703" s="3">
        <v>1261</v>
      </c>
      <c r="AA703" s="2" t="s">
        <v>4746</v>
      </c>
      <c r="AB703" s="1" t="s">
        <v>1496</v>
      </c>
      <c r="AC703" s="1" t="s">
        <v>3203</v>
      </c>
      <c r="AD703" s="1">
        <v>8</v>
      </c>
      <c r="AE703" s="1" t="s">
        <v>3195</v>
      </c>
      <c r="AF703" s="1" t="s">
        <v>3196</v>
      </c>
      <c r="AG703" s="1" t="s">
        <v>1475</v>
      </c>
      <c r="AH703" s="1"/>
      <c r="AI703" s="1"/>
      <c r="AJ703" s="1"/>
      <c r="AK703" s="1" t="s">
        <v>4756</v>
      </c>
      <c r="AL703" s="1"/>
      <c r="AM703" s="1"/>
      <c r="AN703" s="1"/>
      <c r="AO703" s="1"/>
      <c r="AP703" s="1"/>
      <c r="AQ703" s="1" t="s">
        <v>4756</v>
      </c>
    </row>
    <row r="704" spans="1:43" x14ac:dyDescent="0.15">
      <c r="A704" t="str">
        <f t="shared" si="176"/>
        <v>|AKH|白|クリーチャー|4/4|レア|《[[栄光半ばの修練者]]》|</v>
      </c>
      <c r="B704" t="s">
        <v>3211</v>
      </c>
      <c r="C704" t="str">
        <f t="shared" si="177"/>
        <v>AKH</v>
      </c>
      <c r="D704">
        <f>IF(AA704="","",VLOOKUP(C704,tnpl!$Z$1:$AA$11,2,TRUE))</f>
        <v>10</v>
      </c>
      <c r="E704" t="s">
        <v>3211</v>
      </c>
      <c r="F704" t="str">
        <f t="shared" si="178"/>
        <v>白</v>
      </c>
      <c r="G704">
        <f>IF(AB704="","",VLOOKUP(F704,tnpl!$X$1:$Y$16,2,TRUE))</f>
        <v>1</v>
      </c>
      <c r="H704" t="s">
        <v>3211</v>
      </c>
      <c r="I704" t="str">
        <f t="shared" si="179"/>
        <v>クリーチャー</v>
      </c>
      <c r="J704" t="s">
        <v>3211</v>
      </c>
      <c r="K704">
        <f t="shared" si="180"/>
        <v>4</v>
      </c>
      <c r="L704">
        <f t="shared" si="181"/>
        <v>4</v>
      </c>
      <c r="M704" t="str">
        <f t="shared" si="182"/>
        <v>4/4</v>
      </c>
      <c r="N704" t="s">
        <v>3267</v>
      </c>
      <c r="O704" t="str">
        <f t="shared" si="183"/>
        <v>レア</v>
      </c>
      <c r="R704" t="s">
        <v>3267</v>
      </c>
      <c r="S704" t="s">
        <v>4854</v>
      </c>
      <c r="T704" t="str">
        <f t="shared" si="184"/>
        <v>栄光半ばの修練者</v>
      </c>
      <c r="W704" t="s">
        <v>4855</v>
      </c>
      <c r="X704" t="s">
        <v>3267</v>
      </c>
      <c r="Y704" s="9"/>
      <c r="Z704" s="3">
        <v>1266</v>
      </c>
      <c r="AA704" s="2" t="s">
        <v>4450</v>
      </c>
      <c r="AB704" s="1" t="s">
        <v>1653</v>
      </c>
      <c r="AC704" s="1" t="s">
        <v>1463</v>
      </c>
      <c r="AD704" s="1">
        <v>8</v>
      </c>
      <c r="AE704" s="1" t="s">
        <v>4766</v>
      </c>
      <c r="AF704" s="1" t="s">
        <v>4767</v>
      </c>
      <c r="AG704" s="1" t="s">
        <v>349</v>
      </c>
      <c r="AH704" s="1" t="s">
        <v>1511</v>
      </c>
      <c r="AI704" s="1" t="s">
        <v>1515</v>
      </c>
      <c r="AJ704" s="1"/>
      <c r="AK704" s="1" t="s">
        <v>4768</v>
      </c>
      <c r="AL704" s="1"/>
      <c r="AM704" s="1"/>
      <c r="AN704" s="1"/>
      <c r="AO704" s="1">
        <v>4</v>
      </c>
      <c r="AP704" s="1">
        <v>4</v>
      </c>
      <c r="AQ704" s="1" t="s">
        <v>4768</v>
      </c>
    </row>
    <row r="705" spans="1:43" x14ac:dyDescent="0.15">
      <c r="A705" t="str">
        <f t="shared" si="176"/>
        <v>|AKH|青|サポート||神話レア|《[[予言により]]》|</v>
      </c>
      <c r="B705" t="s">
        <v>3211</v>
      </c>
      <c r="C705" t="str">
        <f t="shared" si="177"/>
        <v>AKH</v>
      </c>
      <c r="D705">
        <f>IF(AA705="","",VLOOKUP(C705,tnpl!$Z$1:$AA$11,2,TRUE))</f>
        <v>10</v>
      </c>
      <c r="E705" t="s">
        <v>3211</v>
      </c>
      <c r="F705" t="str">
        <f t="shared" si="178"/>
        <v>青</v>
      </c>
      <c r="G705">
        <f>IF(AB705="","",VLOOKUP(F705,tnpl!$X$1:$Y$16,2,TRUE))</f>
        <v>2</v>
      </c>
      <c r="H705" t="s">
        <v>3211</v>
      </c>
      <c r="I705" t="str">
        <f t="shared" si="179"/>
        <v>サポート</v>
      </c>
      <c r="J705" t="s">
        <v>3211</v>
      </c>
      <c r="K705">
        <f t="shared" si="180"/>
        <v>0</v>
      </c>
      <c r="L705">
        <f t="shared" si="181"/>
        <v>0</v>
      </c>
      <c r="M705" t="str">
        <f t="shared" si="182"/>
        <v/>
      </c>
      <c r="N705" t="s">
        <v>3267</v>
      </c>
      <c r="O705" t="str">
        <f t="shared" si="183"/>
        <v>神話レア</v>
      </c>
      <c r="R705" t="s">
        <v>3267</v>
      </c>
      <c r="S705" t="s">
        <v>4854</v>
      </c>
      <c r="T705" t="str">
        <f t="shared" si="184"/>
        <v>予言により</v>
      </c>
      <c r="W705" t="s">
        <v>4855</v>
      </c>
      <c r="X705" t="s">
        <v>3267</v>
      </c>
      <c r="Y705" s="9"/>
      <c r="Z705" s="3">
        <v>1273</v>
      </c>
      <c r="AA705" s="2" t="s">
        <v>4450</v>
      </c>
      <c r="AB705" s="1" t="s">
        <v>1631</v>
      </c>
      <c r="AC705" s="1" t="s">
        <v>1453</v>
      </c>
      <c r="AD705" s="1">
        <v>8</v>
      </c>
      <c r="AE705" s="1" t="s">
        <v>4790</v>
      </c>
      <c r="AF705" s="1" t="s">
        <v>4791</v>
      </c>
      <c r="AG705" s="1" t="s">
        <v>297</v>
      </c>
      <c r="AH705" s="1"/>
      <c r="AI705" s="1"/>
      <c r="AJ705" s="1"/>
      <c r="AK705" s="1" t="s">
        <v>4792</v>
      </c>
      <c r="AL705" s="1"/>
      <c r="AM705" s="1"/>
      <c r="AN705" s="1">
        <v>2</v>
      </c>
      <c r="AO705" s="1"/>
      <c r="AP705" s="1"/>
      <c r="AQ705" s="1" t="s">
        <v>4792</v>
      </c>
    </row>
    <row r="706" spans="1:43" x14ac:dyDescent="0.15">
      <c r="A706" t="str">
        <f t="shared" si="176"/>
        <v>|AKH|黒|呪文||レア|《[[没収]]》|</v>
      </c>
      <c r="B706" t="s">
        <v>3211</v>
      </c>
      <c r="C706" t="str">
        <f t="shared" si="177"/>
        <v>AKH</v>
      </c>
      <c r="D706">
        <f>IF(AA706="","",VLOOKUP(C706,tnpl!$Z$1:$AA$11,2,TRUE))</f>
        <v>10</v>
      </c>
      <c r="E706" t="s">
        <v>3211</v>
      </c>
      <c r="F706" t="str">
        <f t="shared" si="178"/>
        <v>黒</v>
      </c>
      <c r="G706">
        <f>IF(AB706="","",VLOOKUP(F706,tnpl!$X$1:$Y$16,2,TRUE))</f>
        <v>3</v>
      </c>
      <c r="H706" t="s">
        <v>3211</v>
      </c>
      <c r="I706" t="str">
        <f t="shared" si="179"/>
        <v>呪文</v>
      </c>
      <c r="J706" t="s">
        <v>3211</v>
      </c>
      <c r="K706">
        <f t="shared" si="180"/>
        <v>0</v>
      </c>
      <c r="L706">
        <f t="shared" si="181"/>
        <v>0</v>
      </c>
      <c r="M706" t="str">
        <f t="shared" si="182"/>
        <v/>
      </c>
      <c r="N706" t="s">
        <v>3267</v>
      </c>
      <c r="O706" t="str">
        <f t="shared" si="183"/>
        <v>レア</v>
      </c>
      <c r="R706" t="s">
        <v>3267</v>
      </c>
      <c r="S706" t="s">
        <v>4854</v>
      </c>
      <c r="T706" t="str">
        <f t="shared" si="184"/>
        <v>没収</v>
      </c>
      <c r="W706" t="s">
        <v>4855</v>
      </c>
      <c r="X706" t="s">
        <v>3267</v>
      </c>
      <c r="Y706" s="9"/>
      <c r="Z706" s="3">
        <v>1276</v>
      </c>
      <c r="AA706" s="2" t="s">
        <v>4450</v>
      </c>
      <c r="AB706" s="1" t="s">
        <v>1606</v>
      </c>
      <c r="AC706" s="1" t="s">
        <v>1463</v>
      </c>
      <c r="AD706" s="1">
        <v>8</v>
      </c>
      <c r="AE706" s="1" t="s">
        <v>4799</v>
      </c>
      <c r="AF706" s="1" t="s">
        <v>4800</v>
      </c>
      <c r="AG706" s="1" t="s">
        <v>1475</v>
      </c>
      <c r="AH706" s="1"/>
      <c r="AI706" s="1"/>
      <c r="AJ706" s="1"/>
      <c r="AK706" s="1" t="s">
        <v>4801</v>
      </c>
      <c r="AL706" s="1"/>
      <c r="AM706" s="1"/>
      <c r="AN706" s="1"/>
      <c r="AO706" s="1"/>
      <c r="AP706" s="1"/>
      <c r="AQ706" s="1" t="s">
        <v>4801</v>
      </c>
    </row>
    <row r="707" spans="1:43" x14ac:dyDescent="0.15">
      <c r="A707" t="str">
        <f t="shared" si="176"/>
        <v>|AKH|赤|クリーチャー|4/3|アンコモン|《[[血怒りの喧嘩屋]]》|</v>
      </c>
      <c r="B707" t="s">
        <v>3211</v>
      </c>
      <c r="C707" t="str">
        <f t="shared" si="177"/>
        <v>AKH</v>
      </c>
      <c r="D707">
        <f>IF(AA707="","",VLOOKUP(C707,tnpl!$Z$1:$AA$11,2,TRUE))</f>
        <v>10</v>
      </c>
      <c r="E707" t="s">
        <v>3211</v>
      </c>
      <c r="F707" t="str">
        <f t="shared" si="178"/>
        <v>赤</v>
      </c>
      <c r="G707">
        <f>IF(AB707="","",VLOOKUP(F707,tnpl!$X$1:$Y$16,2,TRUE))</f>
        <v>4</v>
      </c>
      <c r="H707" t="s">
        <v>3211</v>
      </c>
      <c r="I707" t="str">
        <f t="shared" si="179"/>
        <v>クリーチャー</v>
      </c>
      <c r="J707" t="s">
        <v>3211</v>
      </c>
      <c r="K707">
        <f t="shared" si="180"/>
        <v>4</v>
      </c>
      <c r="L707">
        <f t="shared" si="181"/>
        <v>3</v>
      </c>
      <c r="M707" t="str">
        <f t="shared" si="182"/>
        <v>4/3</v>
      </c>
      <c r="N707" t="s">
        <v>3267</v>
      </c>
      <c r="O707" t="str">
        <f t="shared" si="183"/>
        <v>アンコモン</v>
      </c>
      <c r="R707" t="s">
        <v>3267</v>
      </c>
      <c r="S707" t="s">
        <v>4854</v>
      </c>
      <c r="T707" t="str">
        <f t="shared" si="184"/>
        <v>血怒りの喧嘩屋</v>
      </c>
      <c r="W707" t="s">
        <v>4855</v>
      </c>
      <c r="X707" t="s">
        <v>3267</v>
      </c>
      <c r="Y707" s="9"/>
      <c r="Z707" s="3">
        <v>1278</v>
      </c>
      <c r="AA707" s="2" t="s">
        <v>4450</v>
      </c>
      <c r="AB707" s="1" t="s">
        <v>1575</v>
      </c>
      <c r="AC707" s="1" t="s">
        <v>1473</v>
      </c>
      <c r="AD707" s="1">
        <v>8</v>
      </c>
      <c r="AE707" s="1" t="s">
        <v>4807</v>
      </c>
      <c r="AF707" s="1" t="s">
        <v>4808</v>
      </c>
      <c r="AG707" s="1" t="s">
        <v>349</v>
      </c>
      <c r="AH707" s="1" t="s">
        <v>4557</v>
      </c>
      <c r="AI707" s="1" t="s">
        <v>1515</v>
      </c>
      <c r="AJ707" s="1"/>
      <c r="AK707" s="1" t="s">
        <v>4809</v>
      </c>
      <c r="AL707" s="1"/>
      <c r="AM707" s="1"/>
      <c r="AN707" s="1"/>
      <c r="AO707" s="1">
        <v>4</v>
      </c>
      <c r="AP707" s="1">
        <v>3</v>
      </c>
      <c r="AQ707" s="1" t="s">
        <v>4809</v>
      </c>
    </row>
    <row r="708" spans="1:43" x14ac:dyDescent="0.15">
      <c r="A708" t="str">
        <f t="shared" si="176"/>
        <v>|AKH|緑|クリーチャー|5/6|アンコモン|《[[好戦的な巨口]]》|</v>
      </c>
      <c r="B708" t="s">
        <v>3211</v>
      </c>
      <c r="C708" t="str">
        <f t="shared" si="177"/>
        <v>AKH</v>
      </c>
      <c r="D708">
        <f>IF(AA708="","",VLOOKUP(C708,tnpl!$Z$1:$AA$11,2,TRUE))</f>
        <v>10</v>
      </c>
      <c r="E708" t="s">
        <v>3211</v>
      </c>
      <c r="F708" t="str">
        <f t="shared" si="178"/>
        <v>緑</v>
      </c>
      <c r="G708">
        <f>IF(AB708="","",VLOOKUP(F708,tnpl!$X$1:$Y$16,2,TRUE))</f>
        <v>5</v>
      </c>
      <c r="H708" t="s">
        <v>3211</v>
      </c>
      <c r="I708" t="str">
        <f t="shared" si="179"/>
        <v>クリーチャー</v>
      </c>
      <c r="J708" t="s">
        <v>3211</v>
      </c>
      <c r="K708">
        <f t="shared" si="180"/>
        <v>5</v>
      </c>
      <c r="L708">
        <f t="shared" si="181"/>
        <v>6</v>
      </c>
      <c r="M708" t="str">
        <f t="shared" si="182"/>
        <v>5/6</v>
      </c>
      <c r="N708" t="s">
        <v>3267</v>
      </c>
      <c r="O708" t="str">
        <f t="shared" si="183"/>
        <v>アンコモン</v>
      </c>
      <c r="R708" t="s">
        <v>3267</v>
      </c>
      <c r="S708" t="s">
        <v>4854</v>
      </c>
      <c r="T708" t="str">
        <f t="shared" si="184"/>
        <v>好戦的な巨口</v>
      </c>
      <c r="W708" t="s">
        <v>4855</v>
      </c>
      <c r="X708" t="s">
        <v>3267</v>
      </c>
      <c r="Y708" s="9"/>
      <c r="Z708" s="3">
        <v>1284</v>
      </c>
      <c r="AA708" s="2" t="s">
        <v>4450</v>
      </c>
      <c r="AB708" s="1" t="s">
        <v>1540</v>
      </c>
      <c r="AC708" s="1" t="s">
        <v>1473</v>
      </c>
      <c r="AD708" s="1">
        <v>8</v>
      </c>
      <c r="AE708" s="1" t="s">
        <v>4825</v>
      </c>
      <c r="AF708" s="1" t="s">
        <v>4826</v>
      </c>
      <c r="AG708" s="1" t="s">
        <v>349</v>
      </c>
      <c r="AH708" s="1" t="s">
        <v>4827</v>
      </c>
      <c r="AI708" s="1"/>
      <c r="AJ708" s="1"/>
      <c r="AK708" s="1" t="s">
        <v>4589</v>
      </c>
      <c r="AL708" s="1"/>
      <c r="AM708" s="1"/>
      <c r="AN708" s="1"/>
      <c r="AO708" s="1">
        <v>5</v>
      </c>
      <c r="AP708" s="1">
        <v>6</v>
      </c>
      <c r="AQ708" s="1" t="s">
        <v>4589</v>
      </c>
    </row>
    <row r="710" spans="1:43" x14ac:dyDescent="0.15">
      <c r="A710" t="str">
        <f>B710&amp;C710&amp;E710&amp;F710&amp;H710&amp;I710&amp;J710&amp;M710&amp;N710&amp;O710&amp;P710&amp;Q710&amp;R710&amp;S710&amp;T710&amp;V710&amp;W710&amp;X710&amp;Y710</f>
        <v>*9マナカード一覧</v>
      </c>
      <c r="B710" t="s">
        <v>3229</v>
      </c>
      <c r="C710">
        <f>AD715</f>
        <v>9</v>
      </c>
      <c r="E710" t="s">
        <v>5183</v>
      </c>
      <c r="F710" t="s">
        <v>3228</v>
      </c>
    </row>
    <row r="711" spans="1:43" x14ac:dyDescent="0.15">
      <c r="A711" t="str">
        <f>B711&amp;C711&amp;E711&amp;F711&amp;H711&amp;I711&amp;J711&amp;M711&amp;N711&amp;O711&amp;P711&amp;Q711&amp;R711&amp;S711&amp;T711&amp;V711&amp;W711&amp;X711&amp;Y711</f>
        <v/>
      </c>
    </row>
    <row r="712" spans="1:43" x14ac:dyDescent="0.15">
      <c r="A712" t="str">
        <f>B712&amp;C712&amp;E712&amp;F712&amp;H712&amp;I712&amp;J712&amp;M712&amp;N712&amp;O712&amp;P712&amp;Q712&amp;R712&amp;S712&amp;T712&amp;V712&amp;W712&amp;X712&amp;Y712</f>
        <v>**マジック:オリジン</v>
      </c>
      <c r="B712" t="s">
        <v>4856</v>
      </c>
      <c r="C712" t="s">
        <v>4860</v>
      </c>
    </row>
    <row r="713" spans="1:43" x14ac:dyDescent="0.15">
      <c r="A713" t="str">
        <f>B713&amp;C713&amp;E713&amp;F713&amp;H713&amp;I713&amp;J713&amp;M713&amp;N713&amp;O713&amp;P713&amp;Q713&amp;R713&amp;S713&amp;T713&amp;U713&amp;V713&amp;W713&amp;X713&amp;Y713</f>
        <v>|LEFT:50|LEFT:50|LEFT:120|LEFT:50|LEFT:120|LEFT:450|c</v>
      </c>
      <c r="B713" t="s">
        <v>3211</v>
      </c>
      <c r="C713" t="s">
        <v>3204</v>
      </c>
      <c r="E713" t="s">
        <v>3211</v>
      </c>
      <c r="F713" t="s">
        <v>3204</v>
      </c>
      <c r="H713" t="s">
        <v>3211</v>
      </c>
      <c r="I713" t="s">
        <v>5157</v>
      </c>
      <c r="J713" t="s">
        <v>3211</v>
      </c>
      <c r="M713" t="s">
        <v>3204</v>
      </c>
      <c r="N713" t="s">
        <v>3267</v>
      </c>
      <c r="O713" t="s">
        <v>5157</v>
      </c>
      <c r="R713" t="s">
        <v>3267</v>
      </c>
      <c r="T713" t="s">
        <v>5189</v>
      </c>
      <c r="X713" t="s">
        <v>3267</v>
      </c>
      <c r="Y713" t="s">
        <v>3206</v>
      </c>
    </row>
    <row r="714" spans="1:43" x14ac:dyDescent="0.15">
      <c r="A714" t="str">
        <f>B714&amp;C714&amp;E714&amp;F714&amp;H714&amp;I714&amp;J714&amp;M714&amp;N714&amp;O714&amp;P714&amp;Q714&amp;R714&amp;S714&amp;T714&amp;U714&amp;V714&amp;W714&amp;X714&amp;Y714</f>
        <v>|セット|色|カード種|P/T|レアリティ|カード名|</v>
      </c>
      <c r="B714" t="s">
        <v>3211</v>
      </c>
      <c r="C714" t="s">
        <v>3212</v>
      </c>
      <c r="E714" t="s">
        <v>3211</v>
      </c>
      <c r="F714" t="s">
        <v>3181</v>
      </c>
      <c r="H714" t="s">
        <v>3211</v>
      </c>
      <c r="I714" t="s">
        <v>4902</v>
      </c>
      <c r="J714" t="s">
        <v>3211</v>
      </c>
      <c r="K714" t="s">
        <v>3168</v>
      </c>
      <c r="L714" t="s">
        <v>3167</v>
      </c>
      <c r="M714" t="str">
        <f>K714&amp;"/"&amp;L714</f>
        <v>P/T</v>
      </c>
      <c r="N714" t="s">
        <v>3267</v>
      </c>
      <c r="O714" t="s">
        <v>5187</v>
      </c>
      <c r="R714" t="s">
        <v>3267</v>
      </c>
      <c r="T714" t="s">
        <v>3208</v>
      </c>
      <c r="X714" t="s">
        <v>3267</v>
      </c>
    </row>
    <row r="715" spans="1:43" x14ac:dyDescent="0.15">
      <c r="A715" t="str">
        <f>B715&amp;C715&amp;E715&amp;F715&amp;H715&amp;I715&amp;J715&amp;M715&amp;N715&amp;O715&amp;P715&amp;Q715&amp;R715&amp;S715&amp;T715&amp;U715&amp;V715&amp;W715&amp;X715&amp;Y715</f>
        <v>|ORI|白|クリーチャー|2/2|コモン|《[[トーパの自由刃]]》|</v>
      </c>
      <c r="B715" t="s">
        <v>3211</v>
      </c>
      <c r="C715" t="str">
        <f t="shared" ref="C715" si="186">AA715</f>
        <v>ORI</v>
      </c>
      <c r="D715">
        <f>IF(AA715="","",VLOOKUP(C715,tnpl!$Z$1:$AA$11,2,TRUE))</f>
        <v>1</v>
      </c>
      <c r="E715" t="s">
        <v>3211</v>
      </c>
      <c r="F715" t="str">
        <f t="shared" ref="F715" si="187">AB715</f>
        <v>白</v>
      </c>
      <c r="G715">
        <f>IF(AB715="","",VLOOKUP(F715,tnpl!$X$1:$Y$16,2,TRUE))</f>
        <v>1</v>
      </c>
      <c r="H715" t="s">
        <v>3211</v>
      </c>
      <c r="I715" t="str">
        <f>AG715</f>
        <v>クリーチャー</v>
      </c>
      <c r="J715" t="s">
        <v>3211</v>
      </c>
      <c r="K715">
        <f t="shared" ref="K715" si="188">AO715</f>
        <v>2</v>
      </c>
      <c r="L715">
        <f t="shared" ref="L715" si="189">AP715</f>
        <v>2</v>
      </c>
      <c r="M715" t="str">
        <f>IF(AG715="クリーチャー",K715&amp;"/"&amp;L715,"")</f>
        <v>2/2</v>
      </c>
      <c r="N715" t="s">
        <v>3267</v>
      </c>
      <c r="O715" t="str">
        <f t="shared" ref="O715" si="190">AC715</f>
        <v>コモン</v>
      </c>
      <c r="R715" t="s">
        <v>3267</v>
      </c>
      <c r="S715" t="s">
        <v>4854</v>
      </c>
      <c r="T715" t="str">
        <f t="shared" ref="T715" si="191">AE715</f>
        <v>トーパの自由刃</v>
      </c>
      <c r="W715" t="s">
        <v>4855</v>
      </c>
      <c r="X715" t="s">
        <v>3267</v>
      </c>
      <c r="Y715" s="9"/>
      <c r="Z715" s="3">
        <v>8</v>
      </c>
      <c r="AA715" s="2" t="s">
        <v>3271</v>
      </c>
      <c r="AB715" s="1" t="s">
        <v>1653</v>
      </c>
      <c r="AC715" s="1" t="s">
        <v>1771</v>
      </c>
      <c r="AD715" s="1">
        <v>9</v>
      </c>
      <c r="AE715" s="1" t="s">
        <v>3147</v>
      </c>
      <c r="AF715" s="1" t="s">
        <v>3146</v>
      </c>
      <c r="AG715" s="1" t="s">
        <v>349</v>
      </c>
      <c r="AH715" s="1" t="s">
        <v>1511</v>
      </c>
      <c r="AI715" s="1" t="s">
        <v>1826</v>
      </c>
      <c r="AJ715" s="1"/>
      <c r="AK715" s="1" t="s">
        <v>3276</v>
      </c>
      <c r="AL715" s="1"/>
      <c r="AM715" s="1"/>
      <c r="AN715" s="1"/>
      <c r="AO715" s="1">
        <v>2</v>
      </c>
      <c r="AP715" s="1">
        <v>2</v>
      </c>
      <c r="AQ715" s="1" t="s">
        <v>3276</v>
      </c>
    </row>
    <row r="716" spans="1:43" x14ac:dyDescent="0.15">
      <c r="A716" t="str">
        <f t="shared" ref="A716:A791" si="192">B716&amp;C716&amp;E716&amp;F716&amp;H716&amp;I716&amp;J716&amp;M716&amp;N716&amp;O716&amp;P716&amp;Q716&amp;R716&amp;S716&amp;T716&amp;U716&amp;V716&amp;W716&amp;X716&amp;Y716</f>
        <v>|ORI|白|クリーチャー|1/3|コモン|《[[鋤引きの雄牛]]》|</v>
      </c>
      <c r="B716" t="s">
        <v>3211</v>
      </c>
      <c r="C716" t="str">
        <f t="shared" ref="C716:C791" si="193">AA716</f>
        <v>ORI</v>
      </c>
      <c r="D716">
        <f>IF(AA716="","",VLOOKUP(C716,tnpl!$Z$1:$AA$11,2,TRUE))</f>
        <v>1</v>
      </c>
      <c r="E716" t="s">
        <v>3211</v>
      </c>
      <c r="F716" t="str">
        <f t="shared" ref="F716:F791" si="194">AB716</f>
        <v>白</v>
      </c>
      <c r="G716">
        <f>IF(AB716="","",VLOOKUP(F716,tnpl!$X$1:$Y$16,2,TRUE))</f>
        <v>1</v>
      </c>
      <c r="H716" t="s">
        <v>3211</v>
      </c>
      <c r="I716" t="str">
        <f t="shared" ref="I716:I791" si="195">AG716</f>
        <v>クリーチャー</v>
      </c>
      <c r="J716" t="s">
        <v>3211</v>
      </c>
      <c r="K716">
        <f t="shared" ref="K716:K791" si="196">AO716</f>
        <v>1</v>
      </c>
      <c r="L716">
        <f t="shared" ref="L716:L791" si="197">AP716</f>
        <v>3</v>
      </c>
      <c r="M716" t="str">
        <f t="shared" ref="M716:M791" si="198">IF(AG716="クリーチャー",K716&amp;"/"&amp;L716,"")</f>
        <v>1/3</v>
      </c>
      <c r="N716" t="s">
        <v>3267</v>
      </c>
      <c r="O716" t="str">
        <f t="shared" ref="O716:O791" si="199">AC716</f>
        <v>コモン</v>
      </c>
      <c r="R716" t="s">
        <v>3267</v>
      </c>
      <c r="S716" t="s">
        <v>4854</v>
      </c>
      <c r="T716" t="str">
        <f t="shared" ref="T716:T791" si="200">AE716</f>
        <v>鋤引きの雄牛</v>
      </c>
      <c r="W716" t="s">
        <v>4855</v>
      </c>
      <c r="X716" t="s">
        <v>3267</v>
      </c>
      <c r="Y716" s="9"/>
      <c r="Z716" s="3">
        <v>9</v>
      </c>
      <c r="AA716" s="2" t="s">
        <v>3271</v>
      </c>
      <c r="AB716" s="1" t="s">
        <v>1653</v>
      </c>
      <c r="AC716" s="1" t="s">
        <v>1771</v>
      </c>
      <c r="AD716" s="1">
        <v>9</v>
      </c>
      <c r="AE716" s="1" t="s">
        <v>3145</v>
      </c>
      <c r="AF716" s="1" t="s">
        <v>3144</v>
      </c>
      <c r="AG716" s="1" t="s">
        <v>349</v>
      </c>
      <c r="AH716" s="1" t="s">
        <v>3143</v>
      </c>
      <c r="AI716" s="1"/>
      <c r="AJ716" s="1"/>
      <c r="AK716" s="1" t="s">
        <v>2627</v>
      </c>
      <c r="AL716" s="1"/>
      <c r="AM716" s="1"/>
      <c r="AN716" s="1"/>
      <c r="AO716" s="1">
        <v>1</v>
      </c>
      <c r="AP716" s="1">
        <v>3</v>
      </c>
      <c r="AQ716" s="1" t="s">
        <v>4859</v>
      </c>
    </row>
    <row r="717" spans="1:43" x14ac:dyDescent="0.15">
      <c r="A717" t="str">
        <f t="shared" si="192"/>
        <v>|ORI|白|サポート||アンコモン|《[[騎士の勇気]]》|</v>
      </c>
      <c r="B717" t="s">
        <v>3211</v>
      </c>
      <c r="C717" t="str">
        <f t="shared" si="193"/>
        <v>ORI</v>
      </c>
      <c r="D717">
        <f>IF(AA717="","",VLOOKUP(C717,tnpl!$Z$1:$AA$11,2,TRUE))</f>
        <v>1</v>
      </c>
      <c r="E717" t="s">
        <v>3211</v>
      </c>
      <c r="F717" t="str">
        <f t="shared" si="194"/>
        <v>白</v>
      </c>
      <c r="G717">
        <f>IF(AB717="","",VLOOKUP(F717,tnpl!$X$1:$Y$16,2,TRUE))</f>
        <v>1</v>
      </c>
      <c r="H717" t="s">
        <v>3211</v>
      </c>
      <c r="I717" t="str">
        <f t="shared" si="195"/>
        <v>サポート</v>
      </c>
      <c r="J717" t="s">
        <v>3211</v>
      </c>
      <c r="K717">
        <f t="shared" si="196"/>
        <v>0</v>
      </c>
      <c r="L717">
        <f t="shared" si="197"/>
        <v>0</v>
      </c>
      <c r="M717" t="str">
        <f t="shared" si="198"/>
        <v/>
      </c>
      <c r="N717" t="s">
        <v>3267</v>
      </c>
      <c r="O717" t="str">
        <f t="shared" si="199"/>
        <v>アンコモン</v>
      </c>
      <c r="R717" t="s">
        <v>3267</v>
      </c>
      <c r="S717" t="s">
        <v>4854</v>
      </c>
      <c r="T717" t="str">
        <f t="shared" si="200"/>
        <v>騎士の勇気</v>
      </c>
      <c r="W717" t="s">
        <v>4855</v>
      </c>
      <c r="X717" t="s">
        <v>3267</v>
      </c>
      <c r="Y717" s="9"/>
      <c r="Z717" s="3">
        <v>27</v>
      </c>
      <c r="AA717" s="2" t="s">
        <v>3271</v>
      </c>
      <c r="AB717" s="1" t="s">
        <v>1653</v>
      </c>
      <c r="AC717" s="1" t="s">
        <v>1473</v>
      </c>
      <c r="AD717" s="1">
        <v>9</v>
      </c>
      <c r="AE717" s="1" t="s">
        <v>3090</v>
      </c>
      <c r="AF717" s="1" t="s">
        <v>3089</v>
      </c>
      <c r="AG717" s="1" t="s">
        <v>297</v>
      </c>
      <c r="AH717" s="1"/>
      <c r="AI717" s="1"/>
      <c r="AJ717" s="1"/>
      <c r="AK717" s="1" t="s">
        <v>3088</v>
      </c>
      <c r="AL717" s="1" t="s">
        <v>3087</v>
      </c>
      <c r="AM717" s="1"/>
      <c r="AN717" s="1">
        <v>2</v>
      </c>
      <c r="AO717" s="1"/>
      <c r="AP717" s="1"/>
      <c r="AQ717" s="1" t="s">
        <v>3086</v>
      </c>
    </row>
    <row r="718" spans="1:43" x14ac:dyDescent="0.15">
      <c r="A718" t="str">
        <f t="shared" si="192"/>
        <v>|ORI|青|サポート||コモン|《[[閉所恐怖症]]》|</v>
      </c>
      <c r="B718" t="s">
        <v>3211</v>
      </c>
      <c r="C718" t="str">
        <f t="shared" si="193"/>
        <v>ORI</v>
      </c>
      <c r="D718">
        <f>IF(AA718="","",VLOOKUP(C718,tnpl!$Z$1:$AA$11,2,TRUE))</f>
        <v>1</v>
      </c>
      <c r="E718" t="s">
        <v>3211</v>
      </c>
      <c r="F718" t="str">
        <f t="shared" si="194"/>
        <v>青</v>
      </c>
      <c r="G718">
        <f>IF(AB718="","",VLOOKUP(F718,tnpl!$X$1:$Y$16,2,TRUE))</f>
        <v>2</v>
      </c>
      <c r="H718" t="s">
        <v>3211</v>
      </c>
      <c r="I718" t="str">
        <f t="shared" si="195"/>
        <v>サポート</v>
      </c>
      <c r="J718" t="s">
        <v>3211</v>
      </c>
      <c r="K718">
        <f t="shared" si="196"/>
        <v>0</v>
      </c>
      <c r="L718">
        <f t="shared" si="197"/>
        <v>0</v>
      </c>
      <c r="M718" t="str">
        <f t="shared" si="198"/>
        <v/>
      </c>
      <c r="N718" t="s">
        <v>3267</v>
      </c>
      <c r="O718" t="str">
        <f t="shared" si="199"/>
        <v>コモン</v>
      </c>
      <c r="R718" t="s">
        <v>3267</v>
      </c>
      <c r="S718" t="s">
        <v>4854</v>
      </c>
      <c r="T718" t="str">
        <f t="shared" si="200"/>
        <v>閉所恐怖症</v>
      </c>
      <c r="W718" t="s">
        <v>4855</v>
      </c>
      <c r="X718" t="s">
        <v>3267</v>
      </c>
      <c r="Y718" s="9"/>
      <c r="Z718" s="3">
        <v>54</v>
      </c>
      <c r="AA718" s="2" t="s">
        <v>3271</v>
      </c>
      <c r="AB718" s="1" t="s">
        <v>1631</v>
      </c>
      <c r="AC718" s="1" t="s">
        <v>1771</v>
      </c>
      <c r="AD718" s="1">
        <v>9</v>
      </c>
      <c r="AE718" s="1" t="s">
        <v>3002</v>
      </c>
      <c r="AF718" s="1" t="s">
        <v>3001</v>
      </c>
      <c r="AG718" s="1" t="s">
        <v>297</v>
      </c>
      <c r="AH718" s="1"/>
      <c r="AI718" s="1"/>
      <c r="AJ718" s="1"/>
      <c r="AK718" s="1" t="s">
        <v>3000</v>
      </c>
      <c r="AL718" s="1"/>
      <c r="AM718" s="1"/>
      <c r="AN718" s="1">
        <v>1</v>
      </c>
      <c r="AO718" s="1"/>
      <c r="AP718" s="1"/>
      <c r="AQ718" s="1" t="s">
        <v>3000</v>
      </c>
    </row>
    <row r="719" spans="1:43" x14ac:dyDescent="0.15">
      <c r="A719" t="str">
        <f t="shared" si="192"/>
        <v>|ORI|青|サポート||コモン|《[[深海の恐怖]]》|</v>
      </c>
      <c r="B719" t="s">
        <v>3211</v>
      </c>
      <c r="C719" t="str">
        <f t="shared" si="193"/>
        <v>ORI</v>
      </c>
      <c r="D719">
        <f>IF(AA719="","",VLOOKUP(C719,tnpl!$Z$1:$AA$11,2,TRUE))</f>
        <v>1</v>
      </c>
      <c r="E719" t="s">
        <v>3211</v>
      </c>
      <c r="F719" t="str">
        <f t="shared" si="194"/>
        <v>青</v>
      </c>
      <c r="G719">
        <f>IF(AB719="","",VLOOKUP(F719,tnpl!$X$1:$Y$16,2,TRUE))</f>
        <v>2</v>
      </c>
      <c r="H719" t="s">
        <v>3211</v>
      </c>
      <c r="I719" t="str">
        <f t="shared" si="195"/>
        <v>サポート</v>
      </c>
      <c r="J719" t="s">
        <v>3211</v>
      </c>
      <c r="K719">
        <f t="shared" si="196"/>
        <v>6</v>
      </c>
      <c r="L719">
        <f t="shared" si="197"/>
        <v>6</v>
      </c>
      <c r="M719" t="str">
        <f t="shared" si="198"/>
        <v/>
      </c>
      <c r="N719" t="s">
        <v>3267</v>
      </c>
      <c r="O719" t="str">
        <f t="shared" si="199"/>
        <v>コモン</v>
      </c>
      <c r="R719" t="s">
        <v>3267</v>
      </c>
      <c r="S719" t="s">
        <v>4854</v>
      </c>
      <c r="T719" t="str">
        <f t="shared" si="200"/>
        <v>深海の恐怖</v>
      </c>
      <c r="W719" t="s">
        <v>4855</v>
      </c>
      <c r="X719" t="s">
        <v>3267</v>
      </c>
      <c r="Y719" s="9"/>
      <c r="Z719" s="3">
        <v>56</v>
      </c>
      <c r="AA719" s="2" t="s">
        <v>3271</v>
      </c>
      <c r="AB719" s="1" t="s">
        <v>1631</v>
      </c>
      <c r="AC719" s="1" t="s">
        <v>1771</v>
      </c>
      <c r="AD719" s="1">
        <v>9</v>
      </c>
      <c r="AE719" s="1" t="s">
        <v>2996</v>
      </c>
      <c r="AF719" s="1" t="s">
        <v>2995</v>
      </c>
      <c r="AG719" s="1" t="s">
        <v>297</v>
      </c>
      <c r="AH719" s="1" t="s">
        <v>2994</v>
      </c>
      <c r="AI719" s="1"/>
      <c r="AJ719" s="1"/>
      <c r="AK719" s="1" t="s">
        <v>2993</v>
      </c>
      <c r="AL719" s="1"/>
      <c r="AM719" s="1"/>
      <c r="AN719" s="1"/>
      <c r="AO719" s="1">
        <v>6</v>
      </c>
      <c r="AP719" s="1">
        <v>6</v>
      </c>
      <c r="AQ719" s="1" t="s">
        <v>2993</v>
      </c>
    </row>
    <row r="720" spans="1:43" x14ac:dyDescent="0.15">
      <c r="A720" t="str">
        <f t="shared" si="192"/>
        <v>|ORI|青|クリーチャー|3/5|アンコモン|《[[ジェスの盗人]]》|</v>
      </c>
      <c r="B720" t="s">
        <v>3211</v>
      </c>
      <c r="C720" t="str">
        <f t="shared" si="193"/>
        <v>ORI</v>
      </c>
      <c r="D720">
        <f>IF(AA720="","",VLOOKUP(C720,tnpl!$Z$1:$AA$11,2,TRUE))</f>
        <v>1</v>
      </c>
      <c r="E720" t="s">
        <v>3211</v>
      </c>
      <c r="F720" t="str">
        <f t="shared" si="194"/>
        <v>青</v>
      </c>
      <c r="G720">
        <f>IF(AB720="","",VLOOKUP(F720,tnpl!$X$1:$Y$16,2,TRUE))</f>
        <v>2</v>
      </c>
      <c r="H720" t="s">
        <v>3211</v>
      </c>
      <c r="I720" t="str">
        <f t="shared" si="195"/>
        <v>クリーチャー</v>
      </c>
      <c r="J720" t="s">
        <v>3211</v>
      </c>
      <c r="K720">
        <f t="shared" si="196"/>
        <v>3</v>
      </c>
      <c r="L720">
        <f t="shared" si="197"/>
        <v>5</v>
      </c>
      <c r="M720" t="str">
        <f t="shared" si="198"/>
        <v>3/5</v>
      </c>
      <c r="N720" t="s">
        <v>3267</v>
      </c>
      <c r="O720" t="str">
        <f t="shared" si="199"/>
        <v>アンコモン</v>
      </c>
      <c r="R720" t="s">
        <v>3267</v>
      </c>
      <c r="S720" t="s">
        <v>4854</v>
      </c>
      <c r="T720" t="str">
        <f t="shared" si="200"/>
        <v>ジェスの盗人</v>
      </c>
      <c r="W720" t="s">
        <v>4855</v>
      </c>
      <c r="X720" t="s">
        <v>3267</v>
      </c>
      <c r="Y720" s="9"/>
      <c r="Z720" s="3">
        <v>57</v>
      </c>
      <c r="AA720" s="2" t="s">
        <v>3271</v>
      </c>
      <c r="AB720" s="1" t="s">
        <v>1631</v>
      </c>
      <c r="AC720" s="1" t="s">
        <v>1473</v>
      </c>
      <c r="AD720" s="1">
        <v>9</v>
      </c>
      <c r="AE720" s="1" t="s">
        <v>2992</v>
      </c>
      <c r="AF720" s="1" t="s">
        <v>2991</v>
      </c>
      <c r="AG720" s="1" t="s">
        <v>349</v>
      </c>
      <c r="AH720" s="1" t="s">
        <v>1511</v>
      </c>
      <c r="AI720" s="1" t="s">
        <v>2976</v>
      </c>
      <c r="AJ720" s="1"/>
      <c r="AK720" s="1" t="s">
        <v>3300</v>
      </c>
      <c r="AL720" s="1" t="s">
        <v>3301</v>
      </c>
      <c r="AM720" s="1"/>
      <c r="AN720" s="1"/>
      <c r="AO720" s="1">
        <v>3</v>
      </c>
      <c r="AP720" s="1">
        <v>5</v>
      </c>
      <c r="AQ720" s="1" t="s">
        <v>2990</v>
      </c>
    </row>
    <row r="721" spans="1:46" x14ac:dyDescent="0.15">
      <c r="A721" t="str">
        <f t="shared" si="192"/>
        <v>|ORI|青|クリーチャー|3/4|アンコモン|《[[屑肌のドレイク]]》|</v>
      </c>
      <c r="B721" t="s">
        <v>3211</v>
      </c>
      <c r="C721" t="str">
        <f t="shared" si="193"/>
        <v>ORI</v>
      </c>
      <c r="D721">
        <f>IF(AA721="","",VLOOKUP(C721,tnpl!$Z$1:$AA$11,2,TRUE))</f>
        <v>1</v>
      </c>
      <c r="E721" t="s">
        <v>3211</v>
      </c>
      <c r="F721" t="str">
        <f t="shared" si="194"/>
        <v>青</v>
      </c>
      <c r="G721">
        <f>IF(AB721="","",VLOOKUP(F721,tnpl!$X$1:$Y$16,2,TRUE))</f>
        <v>2</v>
      </c>
      <c r="H721" t="s">
        <v>3211</v>
      </c>
      <c r="I721" t="str">
        <f t="shared" si="195"/>
        <v>クリーチャー</v>
      </c>
      <c r="J721" t="s">
        <v>3211</v>
      </c>
      <c r="K721">
        <f t="shared" si="196"/>
        <v>3</v>
      </c>
      <c r="L721">
        <f t="shared" si="197"/>
        <v>4</v>
      </c>
      <c r="M721" t="str">
        <f t="shared" si="198"/>
        <v>3/4</v>
      </c>
      <c r="N721" t="s">
        <v>3267</v>
      </c>
      <c r="O721" t="str">
        <f t="shared" si="199"/>
        <v>アンコモン</v>
      </c>
      <c r="R721" t="s">
        <v>3267</v>
      </c>
      <c r="S721" t="s">
        <v>4854</v>
      </c>
      <c r="T721" t="str">
        <f t="shared" si="200"/>
        <v>屑肌のドレイク</v>
      </c>
      <c r="W721" t="s">
        <v>4855</v>
      </c>
      <c r="X721" t="s">
        <v>3267</v>
      </c>
      <c r="Y721" s="9"/>
      <c r="Z721" s="3">
        <v>59</v>
      </c>
      <c r="AA721" s="2" t="s">
        <v>3271</v>
      </c>
      <c r="AB721" s="1" t="s">
        <v>1631</v>
      </c>
      <c r="AC721" s="1" t="s">
        <v>1473</v>
      </c>
      <c r="AD721" s="1">
        <v>9</v>
      </c>
      <c r="AE721" s="1" t="s">
        <v>2985</v>
      </c>
      <c r="AF721" s="1" t="s">
        <v>2984</v>
      </c>
      <c r="AG721" s="1" t="s">
        <v>349</v>
      </c>
      <c r="AH721" s="1" t="s">
        <v>1506</v>
      </c>
      <c r="AI721" s="1" t="s">
        <v>2546</v>
      </c>
      <c r="AJ721" s="1"/>
      <c r="AK721" s="1" t="s">
        <v>3303</v>
      </c>
      <c r="AL721" s="1"/>
      <c r="AM721" s="1"/>
      <c r="AN721" s="1"/>
      <c r="AO721" s="1">
        <v>3</v>
      </c>
      <c r="AP721" s="1">
        <v>4</v>
      </c>
      <c r="AQ721" s="1" t="s">
        <v>3303</v>
      </c>
    </row>
    <row r="722" spans="1:46" x14ac:dyDescent="0.15">
      <c r="A722" t="str">
        <f t="shared" si="192"/>
        <v>|ORI|青|クリーチャー|4/4|アンコモン|《[[塔の霊]]》|</v>
      </c>
      <c r="B722" t="s">
        <v>3211</v>
      </c>
      <c r="C722" t="str">
        <f t="shared" si="193"/>
        <v>ORI</v>
      </c>
      <c r="D722">
        <f>IF(AA722="","",VLOOKUP(C722,tnpl!$Z$1:$AA$11,2,TRUE))</f>
        <v>1</v>
      </c>
      <c r="E722" t="s">
        <v>3211</v>
      </c>
      <c r="F722" t="str">
        <f t="shared" si="194"/>
        <v>青</v>
      </c>
      <c r="G722">
        <f>IF(AB722="","",VLOOKUP(F722,tnpl!$X$1:$Y$16,2,TRUE))</f>
        <v>2</v>
      </c>
      <c r="H722" t="s">
        <v>3211</v>
      </c>
      <c r="I722" t="str">
        <f t="shared" si="195"/>
        <v>クリーチャー</v>
      </c>
      <c r="J722" t="s">
        <v>3211</v>
      </c>
      <c r="K722">
        <f t="shared" si="196"/>
        <v>4</v>
      </c>
      <c r="L722">
        <f t="shared" si="197"/>
        <v>4</v>
      </c>
      <c r="M722" t="str">
        <f t="shared" si="198"/>
        <v>4/4</v>
      </c>
      <c r="N722" t="s">
        <v>3267</v>
      </c>
      <c r="O722" t="str">
        <f t="shared" si="199"/>
        <v>アンコモン</v>
      </c>
      <c r="R722" t="s">
        <v>3267</v>
      </c>
      <c r="S722" t="s">
        <v>4854</v>
      </c>
      <c r="T722" t="str">
        <f t="shared" si="200"/>
        <v>塔の霊</v>
      </c>
      <c r="W722" t="s">
        <v>4855</v>
      </c>
      <c r="X722" t="s">
        <v>3267</v>
      </c>
      <c r="Y722" s="9"/>
      <c r="Z722" s="3">
        <v>61</v>
      </c>
      <c r="AA722" s="2" t="s">
        <v>3271</v>
      </c>
      <c r="AB722" s="1" t="s">
        <v>1631</v>
      </c>
      <c r="AC722" s="1" t="s">
        <v>1473</v>
      </c>
      <c r="AD722" s="1">
        <v>9</v>
      </c>
      <c r="AE722" s="1" t="s">
        <v>2980</v>
      </c>
      <c r="AF722" s="1" t="s">
        <v>2979</v>
      </c>
      <c r="AG722" s="1" t="s">
        <v>349</v>
      </c>
      <c r="AH722" s="1" t="s">
        <v>2436</v>
      </c>
      <c r="AI722" s="1"/>
      <c r="AJ722" s="1"/>
      <c r="AK722" s="1" t="s">
        <v>3304</v>
      </c>
      <c r="AL722" s="1"/>
      <c r="AM722" s="1"/>
      <c r="AN722" s="1"/>
      <c r="AO722" s="1">
        <v>4</v>
      </c>
      <c r="AP722" s="1">
        <v>4</v>
      </c>
      <c r="AQ722" s="1" t="s">
        <v>3304</v>
      </c>
    </row>
    <row r="723" spans="1:46" x14ac:dyDescent="0.15">
      <c r="A723" t="str">
        <f t="shared" si="192"/>
        <v>|ORI|青|クリーチャー|4/7|レア|《[[ミジウムの干渉者]]》|</v>
      </c>
      <c r="B723" t="s">
        <v>3211</v>
      </c>
      <c r="C723" t="str">
        <f t="shared" si="193"/>
        <v>ORI</v>
      </c>
      <c r="D723">
        <f>IF(AA723="","",VLOOKUP(C723,tnpl!$Z$1:$AA$11,2,TRUE))</f>
        <v>1</v>
      </c>
      <c r="E723" t="s">
        <v>3211</v>
      </c>
      <c r="F723" t="str">
        <f t="shared" si="194"/>
        <v>青</v>
      </c>
      <c r="G723">
        <f>IF(AB723="","",VLOOKUP(F723,tnpl!$X$1:$Y$16,2,TRUE))</f>
        <v>2</v>
      </c>
      <c r="H723" t="s">
        <v>3211</v>
      </c>
      <c r="I723" t="str">
        <f t="shared" si="195"/>
        <v>クリーチャー</v>
      </c>
      <c r="J723" t="s">
        <v>3211</v>
      </c>
      <c r="K723">
        <f t="shared" si="196"/>
        <v>4</v>
      </c>
      <c r="L723">
        <f t="shared" si="197"/>
        <v>7</v>
      </c>
      <c r="M723" t="str">
        <f t="shared" si="198"/>
        <v>4/7</v>
      </c>
      <c r="N723" t="s">
        <v>3267</v>
      </c>
      <c r="O723" t="str">
        <f t="shared" si="199"/>
        <v>レア</v>
      </c>
      <c r="R723" t="s">
        <v>3267</v>
      </c>
      <c r="S723" t="s">
        <v>4854</v>
      </c>
      <c r="T723" t="str">
        <f t="shared" si="200"/>
        <v>ミジウムの干渉者</v>
      </c>
      <c r="W723" t="s">
        <v>4855</v>
      </c>
      <c r="X723" t="s">
        <v>3267</v>
      </c>
      <c r="Y723" s="9"/>
      <c r="Z723" s="3">
        <v>71</v>
      </c>
      <c r="AA723" s="2" t="s">
        <v>3271</v>
      </c>
      <c r="AB723" s="1" t="s">
        <v>1631</v>
      </c>
      <c r="AC723" s="1" t="s">
        <v>1463</v>
      </c>
      <c r="AD723" s="1">
        <v>9</v>
      </c>
      <c r="AE723" s="1" t="s">
        <v>2951</v>
      </c>
      <c r="AF723" s="1" t="s">
        <v>2950</v>
      </c>
      <c r="AG723" s="1" t="s">
        <v>349</v>
      </c>
      <c r="AH723" s="1" t="s">
        <v>2949</v>
      </c>
      <c r="AI723" s="1" t="s">
        <v>1485</v>
      </c>
      <c r="AJ723" s="1"/>
      <c r="AK723" s="1" t="s">
        <v>2948</v>
      </c>
      <c r="AL723" s="1"/>
      <c r="AM723" s="1"/>
      <c r="AN723" s="1"/>
      <c r="AO723" s="1">
        <v>4</v>
      </c>
      <c r="AP723" s="1">
        <v>7</v>
      </c>
      <c r="AQ723" s="1" t="s">
        <v>2948</v>
      </c>
    </row>
    <row r="724" spans="1:46" x14ac:dyDescent="0.15">
      <c r="A724" t="str">
        <f t="shared" si="192"/>
        <v>|ORI|青|呪文||レア|《[[蛙変化]]》|</v>
      </c>
      <c r="B724" t="s">
        <v>3211</v>
      </c>
      <c r="C724" t="str">
        <f t="shared" si="193"/>
        <v>ORI</v>
      </c>
      <c r="D724">
        <f>IF(AA724="","",VLOOKUP(C724,tnpl!$Z$1:$AA$11,2,TRUE))</f>
        <v>1</v>
      </c>
      <c r="E724" t="s">
        <v>3211</v>
      </c>
      <c r="F724" t="str">
        <f t="shared" si="194"/>
        <v>青</v>
      </c>
      <c r="G724">
        <f>IF(AB724="","",VLOOKUP(F724,tnpl!$X$1:$Y$16,2,TRUE))</f>
        <v>2</v>
      </c>
      <c r="H724" t="s">
        <v>3211</v>
      </c>
      <c r="I724" t="str">
        <f t="shared" si="195"/>
        <v>呪文</v>
      </c>
      <c r="J724" t="s">
        <v>3211</v>
      </c>
      <c r="K724">
        <f t="shared" si="196"/>
        <v>0</v>
      </c>
      <c r="L724">
        <f t="shared" si="197"/>
        <v>0</v>
      </c>
      <c r="M724" t="str">
        <f t="shared" si="198"/>
        <v/>
      </c>
      <c r="N724" t="s">
        <v>3267</v>
      </c>
      <c r="O724" t="str">
        <f t="shared" si="199"/>
        <v>レア</v>
      </c>
      <c r="R724" t="s">
        <v>3267</v>
      </c>
      <c r="S724" t="s">
        <v>4854</v>
      </c>
      <c r="T724" t="str">
        <f t="shared" si="200"/>
        <v>蛙変化</v>
      </c>
      <c r="W724" t="s">
        <v>4855</v>
      </c>
      <c r="X724" t="s">
        <v>3267</v>
      </c>
      <c r="Y724" s="9"/>
      <c r="Z724" s="3">
        <v>76</v>
      </c>
      <c r="AA724" s="2" t="s">
        <v>3271</v>
      </c>
      <c r="AB724" s="1" t="s">
        <v>1631</v>
      </c>
      <c r="AC724" s="1" t="s">
        <v>1463</v>
      </c>
      <c r="AD724" s="1">
        <v>9</v>
      </c>
      <c r="AE724" s="1" t="s">
        <v>2935</v>
      </c>
      <c r="AF724" s="1" t="s">
        <v>2934</v>
      </c>
      <c r="AG724" s="1" t="s">
        <v>1475</v>
      </c>
      <c r="AH724" s="1"/>
      <c r="AI724" s="1"/>
      <c r="AJ724" s="1"/>
      <c r="AK724" s="1" t="s">
        <v>2933</v>
      </c>
      <c r="AL724" s="1"/>
      <c r="AM724" s="1"/>
      <c r="AN724" s="1"/>
      <c r="AO724" s="1"/>
      <c r="AP724" s="1"/>
      <c r="AQ724" s="1" t="s">
        <v>2933</v>
      </c>
    </row>
    <row r="725" spans="1:46" x14ac:dyDescent="0.15">
      <c r="A725" t="str">
        <f t="shared" si="192"/>
        <v>|ORI|青|サポート||レア|《[[ジェイスの聖域]]》|</v>
      </c>
      <c r="B725" t="s">
        <v>3211</v>
      </c>
      <c r="C725" t="str">
        <f t="shared" si="193"/>
        <v>ORI</v>
      </c>
      <c r="D725">
        <f>IF(AA725="","",VLOOKUP(C725,tnpl!$Z$1:$AA$11,2,TRUE))</f>
        <v>1</v>
      </c>
      <c r="E725" t="s">
        <v>3211</v>
      </c>
      <c r="F725" t="str">
        <f t="shared" si="194"/>
        <v>青</v>
      </c>
      <c r="G725">
        <f>IF(AB725="","",VLOOKUP(F725,tnpl!$X$1:$Y$16,2,TRUE))</f>
        <v>2</v>
      </c>
      <c r="H725" t="s">
        <v>3211</v>
      </c>
      <c r="I725" t="str">
        <f t="shared" si="195"/>
        <v>サポート</v>
      </c>
      <c r="J725" t="s">
        <v>3211</v>
      </c>
      <c r="K725">
        <f t="shared" si="196"/>
        <v>0</v>
      </c>
      <c r="L725">
        <f t="shared" si="197"/>
        <v>0</v>
      </c>
      <c r="M725" t="str">
        <f t="shared" si="198"/>
        <v/>
      </c>
      <c r="N725" t="s">
        <v>3267</v>
      </c>
      <c r="O725" t="str">
        <f t="shared" si="199"/>
        <v>レア</v>
      </c>
      <c r="R725" t="s">
        <v>3267</v>
      </c>
      <c r="S725" t="s">
        <v>4854</v>
      </c>
      <c r="T725" t="str">
        <f t="shared" si="200"/>
        <v>ジェイスの聖域</v>
      </c>
      <c r="W725" t="s">
        <v>4855</v>
      </c>
      <c r="X725" t="s">
        <v>3267</v>
      </c>
      <c r="Y725" s="9"/>
      <c r="Z725" s="3">
        <v>77</v>
      </c>
      <c r="AA725" s="2" t="s">
        <v>3271</v>
      </c>
      <c r="AB725" s="1" t="s">
        <v>1631</v>
      </c>
      <c r="AC725" s="1" t="s">
        <v>1463</v>
      </c>
      <c r="AD725" s="1">
        <v>9</v>
      </c>
      <c r="AE725" s="1" t="s">
        <v>2932</v>
      </c>
      <c r="AF725" s="1" t="s">
        <v>2931</v>
      </c>
      <c r="AG725" s="1" t="s">
        <v>297</v>
      </c>
      <c r="AH725" s="1"/>
      <c r="AI725" s="1"/>
      <c r="AJ725" s="1"/>
      <c r="AK725" s="1" t="s">
        <v>2930</v>
      </c>
      <c r="AL725" s="1"/>
      <c r="AM725" s="1"/>
      <c r="AN725" s="1">
        <v>3</v>
      </c>
      <c r="AO725" s="1"/>
      <c r="AP725" s="1"/>
      <c r="AQ725" s="1" t="s">
        <v>2930</v>
      </c>
    </row>
    <row r="726" spans="1:46" x14ac:dyDescent="0.15">
      <c r="A726" t="str">
        <f t="shared" si="192"/>
        <v>|ORI|黒|クリーチャー|1/2|コモン|《[[茨弓の射手]]》|</v>
      </c>
      <c r="B726" t="s">
        <v>3211</v>
      </c>
      <c r="C726" t="str">
        <f t="shared" si="193"/>
        <v>ORI</v>
      </c>
      <c r="D726">
        <f>IF(AA726="","",VLOOKUP(C726,tnpl!$Z$1:$AA$11,2,TRUE))</f>
        <v>1</v>
      </c>
      <c r="E726" t="s">
        <v>3211</v>
      </c>
      <c r="F726" t="str">
        <f t="shared" si="194"/>
        <v>黒</v>
      </c>
      <c r="G726">
        <f>IF(AB726="","",VLOOKUP(F726,tnpl!$X$1:$Y$16,2,TRUE))</f>
        <v>3</v>
      </c>
      <c r="H726" t="s">
        <v>3211</v>
      </c>
      <c r="I726" t="str">
        <f t="shared" si="195"/>
        <v>クリーチャー</v>
      </c>
      <c r="J726" t="s">
        <v>3211</v>
      </c>
      <c r="K726">
        <f t="shared" si="196"/>
        <v>1</v>
      </c>
      <c r="L726">
        <f t="shared" si="197"/>
        <v>2</v>
      </c>
      <c r="M726" t="str">
        <f t="shared" si="198"/>
        <v>1/2</v>
      </c>
      <c r="N726" t="s">
        <v>3267</v>
      </c>
      <c r="O726" t="str">
        <f t="shared" si="199"/>
        <v>コモン</v>
      </c>
      <c r="R726" t="s">
        <v>3267</v>
      </c>
      <c r="S726" t="s">
        <v>4854</v>
      </c>
      <c r="T726" t="str">
        <f t="shared" si="200"/>
        <v>茨弓の射手</v>
      </c>
      <c r="W726" t="s">
        <v>4855</v>
      </c>
      <c r="X726" t="s">
        <v>3267</v>
      </c>
      <c r="Y726" s="9"/>
      <c r="Z726" s="3">
        <v>89</v>
      </c>
      <c r="AA726" s="2" t="s">
        <v>3271</v>
      </c>
      <c r="AB726" s="1" t="s">
        <v>1606</v>
      </c>
      <c r="AC726" s="1" t="s">
        <v>1771</v>
      </c>
      <c r="AD726" s="1">
        <v>9</v>
      </c>
      <c r="AE726" s="1" t="s">
        <v>2899</v>
      </c>
      <c r="AF726" s="1" t="s">
        <v>2898</v>
      </c>
      <c r="AG726" s="1" t="s">
        <v>349</v>
      </c>
      <c r="AH726" s="1" t="s">
        <v>1501</v>
      </c>
      <c r="AI726" s="1" t="s">
        <v>2897</v>
      </c>
      <c r="AJ726" s="1"/>
      <c r="AK726" s="1" t="s">
        <v>1971</v>
      </c>
      <c r="AL726" s="1" t="s">
        <v>3321</v>
      </c>
      <c r="AM726" s="1"/>
      <c r="AN726" s="1"/>
      <c r="AO726" s="1">
        <v>1</v>
      </c>
      <c r="AP726" s="1">
        <v>2</v>
      </c>
      <c r="AQ726" s="1" t="s">
        <v>3322</v>
      </c>
    </row>
    <row r="727" spans="1:46" x14ac:dyDescent="0.15">
      <c r="A727" t="str">
        <f t="shared" si="192"/>
        <v>|ORI|黒|クリーチャー|3/3|アンコモン|《[[マラキールの選刃]]》|</v>
      </c>
      <c r="B727" t="s">
        <v>3211</v>
      </c>
      <c r="C727" t="str">
        <f t="shared" si="193"/>
        <v>ORI</v>
      </c>
      <c r="D727">
        <f>IF(AA727="","",VLOOKUP(C727,tnpl!$Z$1:$AA$11,2,TRUE))</f>
        <v>1</v>
      </c>
      <c r="E727" t="s">
        <v>3211</v>
      </c>
      <c r="F727" t="str">
        <f t="shared" si="194"/>
        <v>黒</v>
      </c>
      <c r="G727">
        <f>IF(AB727="","",VLOOKUP(F727,tnpl!$X$1:$Y$16,2,TRUE))</f>
        <v>3</v>
      </c>
      <c r="H727" t="s">
        <v>3211</v>
      </c>
      <c r="I727" t="str">
        <f t="shared" si="195"/>
        <v>クリーチャー</v>
      </c>
      <c r="J727" t="s">
        <v>3211</v>
      </c>
      <c r="K727">
        <f t="shared" si="196"/>
        <v>3</v>
      </c>
      <c r="L727">
        <f t="shared" si="197"/>
        <v>3</v>
      </c>
      <c r="M727" t="str">
        <f t="shared" si="198"/>
        <v>3/3</v>
      </c>
      <c r="N727" t="s">
        <v>3267</v>
      </c>
      <c r="O727" t="str">
        <f t="shared" si="199"/>
        <v>アンコモン</v>
      </c>
      <c r="R727" t="s">
        <v>3267</v>
      </c>
      <c r="S727" t="s">
        <v>4854</v>
      </c>
      <c r="T727" t="str">
        <f t="shared" si="200"/>
        <v>マラキールの選刃</v>
      </c>
      <c r="W727" t="s">
        <v>4855</v>
      </c>
      <c r="X727" t="s">
        <v>3267</v>
      </c>
      <c r="Y727" s="9"/>
      <c r="Z727" s="3">
        <v>100</v>
      </c>
      <c r="AA727" s="2" t="s">
        <v>3271</v>
      </c>
      <c r="AB727" s="1" t="s">
        <v>1606</v>
      </c>
      <c r="AC727" s="1" t="s">
        <v>1473</v>
      </c>
      <c r="AD727" s="1">
        <v>9</v>
      </c>
      <c r="AE727" s="1" t="s">
        <v>2869</v>
      </c>
      <c r="AF727" s="1" t="s">
        <v>2868</v>
      </c>
      <c r="AG727" s="1" t="s">
        <v>349</v>
      </c>
      <c r="AH727" s="1" t="s">
        <v>1516</v>
      </c>
      <c r="AI727" s="1" t="s">
        <v>1515</v>
      </c>
      <c r="AJ727" s="1"/>
      <c r="AK727" s="1" t="s">
        <v>2867</v>
      </c>
      <c r="AL727" s="1"/>
      <c r="AM727" s="1"/>
      <c r="AN727" s="1"/>
      <c r="AO727" s="1">
        <v>3</v>
      </c>
      <c r="AP727" s="1">
        <v>3</v>
      </c>
      <c r="AQ727" s="1" t="s">
        <v>2867</v>
      </c>
    </row>
    <row r="728" spans="1:46" x14ac:dyDescent="0.15">
      <c r="A728" t="str">
        <f t="shared" si="192"/>
        <v>|ORI|黒|呪文||アンコモン|《[[眼腐りの虐殺]]》|</v>
      </c>
      <c r="B728" t="s">
        <v>3211</v>
      </c>
      <c r="C728" t="str">
        <f t="shared" si="193"/>
        <v>ORI</v>
      </c>
      <c r="D728">
        <f>IF(AA728="","",VLOOKUP(C728,tnpl!$Z$1:$AA$11,2,TRUE))</f>
        <v>1</v>
      </c>
      <c r="E728" t="s">
        <v>3211</v>
      </c>
      <c r="F728" t="str">
        <f t="shared" si="194"/>
        <v>黒</v>
      </c>
      <c r="G728">
        <f>IF(AB728="","",VLOOKUP(F728,tnpl!$X$1:$Y$16,2,TRUE))</f>
        <v>3</v>
      </c>
      <c r="H728" t="s">
        <v>3211</v>
      </c>
      <c r="I728" t="str">
        <f t="shared" si="195"/>
        <v>呪文</v>
      </c>
      <c r="J728" t="s">
        <v>3211</v>
      </c>
      <c r="K728">
        <f t="shared" si="196"/>
        <v>0</v>
      </c>
      <c r="L728">
        <f t="shared" si="197"/>
        <v>0</v>
      </c>
      <c r="M728" t="str">
        <f t="shared" si="198"/>
        <v/>
      </c>
      <c r="N728" t="s">
        <v>3267</v>
      </c>
      <c r="O728" t="str">
        <f t="shared" si="199"/>
        <v>アンコモン</v>
      </c>
      <c r="R728" t="s">
        <v>3267</v>
      </c>
      <c r="S728" t="s">
        <v>4854</v>
      </c>
      <c r="T728" t="str">
        <f t="shared" si="200"/>
        <v>眼腐りの虐殺</v>
      </c>
      <c r="W728" t="s">
        <v>4855</v>
      </c>
      <c r="X728" t="s">
        <v>3267</v>
      </c>
      <c r="Y728" s="9"/>
      <c r="Z728" s="3">
        <v>105</v>
      </c>
      <c r="AA728" s="2" t="s">
        <v>3271</v>
      </c>
      <c r="AB728" s="1" t="s">
        <v>1606</v>
      </c>
      <c r="AC728" s="1" t="s">
        <v>1473</v>
      </c>
      <c r="AD728" s="1">
        <v>9</v>
      </c>
      <c r="AE728" s="1" t="s">
        <v>2854</v>
      </c>
      <c r="AF728" s="1" t="s">
        <v>2853</v>
      </c>
      <c r="AG728" s="1" t="s">
        <v>1475</v>
      </c>
      <c r="AH728" s="1"/>
      <c r="AI728" s="1"/>
      <c r="AJ728" s="1"/>
      <c r="AK728" s="1" t="s">
        <v>2852</v>
      </c>
      <c r="AL728" s="1"/>
      <c r="AM728" s="1"/>
      <c r="AN728" s="1"/>
      <c r="AO728" s="1"/>
      <c r="AP728" s="1"/>
      <c r="AQ728" s="1" t="s">
        <v>2852</v>
      </c>
    </row>
    <row r="729" spans="1:46" x14ac:dyDescent="0.15">
      <c r="A729" t="str">
        <f t="shared" si="192"/>
        <v>|ORI|黒|クリーチャー|6/6|レア|《[[血の儀式の司祭]]》|</v>
      </c>
      <c r="B729" t="s">
        <v>3211</v>
      </c>
      <c r="C729" t="str">
        <f t="shared" si="193"/>
        <v>ORI</v>
      </c>
      <c r="D729">
        <f>IF(AA729="","",VLOOKUP(C729,tnpl!$Z$1:$AA$11,2,TRUE))</f>
        <v>1</v>
      </c>
      <c r="E729" t="s">
        <v>3211</v>
      </c>
      <c r="F729" t="str">
        <f t="shared" si="194"/>
        <v>黒</v>
      </c>
      <c r="G729">
        <f>IF(AB729="","",VLOOKUP(F729,tnpl!$X$1:$Y$16,2,TRUE))</f>
        <v>3</v>
      </c>
      <c r="H729" t="s">
        <v>3211</v>
      </c>
      <c r="I729" t="str">
        <f t="shared" si="195"/>
        <v>クリーチャー</v>
      </c>
      <c r="J729" t="s">
        <v>3211</v>
      </c>
      <c r="K729">
        <f t="shared" si="196"/>
        <v>6</v>
      </c>
      <c r="L729">
        <f t="shared" si="197"/>
        <v>6</v>
      </c>
      <c r="M729" t="str">
        <f t="shared" si="198"/>
        <v>6/6</v>
      </c>
      <c r="N729" t="s">
        <v>3267</v>
      </c>
      <c r="O729" t="str">
        <f t="shared" si="199"/>
        <v>レア</v>
      </c>
      <c r="R729" t="s">
        <v>3267</v>
      </c>
      <c r="S729" t="s">
        <v>4854</v>
      </c>
      <c r="T729" t="str">
        <f t="shared" si="200"/>
        <v>血の儀式の司祭</v>
      </c>
      <c r="W729" t="s">
        <v>4855</v>
      </c>
      <c r="X729" t="s">
        <v>3267</v>
      </c>
      <c r="Y729" s="9"/>
      <c r="Z729" s="3">
        <v>114</v>
      </c>
      <c r="AA729" s="2" t="s">
        <v>3271</v>
      </c>
      <c r="AB729" s="1" t="s">
        <v>1606</v>
      </c>
      <c r="AC729" s="1" t="s">
        <v>1463</v>
      </c>
      <c r="AD729" s="1">
        <v>9</v>
      </c>
      <c r="AE729" s="1" t="s">
        <v>2827</v>
      </c>
      <c r="AF729" s="1" t="s">
        <v>2826</v>
      </c>
      <c r="AG729" s="1" t="s">
        <v>349</v>
      </c>
      <c r="AH729" s="1" t="s">
        <v>1511</v>
      </c>
      <c r="AI729" s="1" t="s">
        <v>1492</v>
      </c>
      <c r="AJ729" s="1"/>
      <c r="AK729" s="1" t="s">
        <v>3337</v>
      </c>
      <c r="AL729" s="1" t="s">
        <v>3338</v>
      </c>
      <c r="AM729" s="1"/>
      <c r="AN729" s="1"/>
      <c r="AO729" s="1">
        <v>6</v>
      </c>
      <c r="AP729" s="1">
        <v>6</v>
      </c>
      <c r="AQ729" s="1" t="s">
        <v>2825</v>
      </c>
    </row>
    <row r="730" spans="1:46" x14ac:dyDescent="0.15">
      <c r="A730" t="str">
        <f t="shared" si="192"/>
        <v>|ORI|黒|呪文||レア|《[[闇の誓願]]》|</v>
      </c>
      <c r="B730" t="s">
        <v>3211</v>
      </c>
      <c r="C730" t="str">
        <f t="shared" si="193"/>
        <v>ORI</v>
      </c>
      <c r="D730">
        <f>IF(AA730="","",VLOOKUP(C730,tnpl!$Z$1:$AA$11,2,TRUE))</f>
        <v>1</v>
      </c>
      <c r="E730" t="s">
        <v>3211</v>
      </c>
      <c r="F730" t="str">
        <f t="shared" si="194"/>
        <v>黒</v>
      </c>
      <c r="G730">
        <f>IF(AB730="","",VLOOKUP(F730,tnpl!$X$1:$Y$16,2,TRUE))</f>
        <v>3</v>
      </c>
      <c r="H730" t="s">
        <v>3211</v>
      </c>
      <c r="I730" t="str">
        <f t="shared" si="195"/>
        <v>呪文</v>
      </c>
      <c r="J730" t="s">
        <v>3211</v>
      </c>
      <c r="K730">
        <f t="shared" si="196"/>
        <v>0</v>
      </c>
      <c r="L730">
        <f t="shared" si="197"/>
        <v>0</v>
      </c>
      <c r="M730" t="str">
        <f t="shared" si="198"/>
        <v/>
      </c>
      <c r="N730" t="s">
        <v>3267</v>
      </c>
      <c r="O730" t="str">
        <f t="shared" si="199"/>
        <v>レア</v>
      </c>
      <c r="R730" t="s">
        <v>3267</v>
      </c>
      <c r="S730" t="s">
        <v>4854</v>
      </c>
      <c r="T730" t="str">
        <f t="shared" si="200"/>
        <v>闇の誓願</v>
      </c>
      <c r="W730" t="s">
        <v>4855</v>
      </c>
      <c r="X730" t="s">
        <v>3267</v>
      </c>
      <c r="Y730" s="9"/>
      <c r="Z730" s="3">
        <v>115</v>
      </c>
      <c r="AA730" s="2" t="s">
        <v>3271</v>
      </c>
      <c r="AB730" s="1" t="s">
        <v>1606</v>
      </c>
      <c r="AC730" s="1" t="s">
        <v>1463</v>
      </c>
      <c r="AD730" s="1">
        <v>9</v>
      </c>
      <c r="AE730" s="1" t="s">
        <v>2824</v>
      </c>
      <c r="AF730" s="1" t="s">
        <v>2823</v>
      </c>
      <c r="AG730" s="1" t="s">
        <v>1475</v>
      </c>
      <c r="AH730" s="1"/>
      <c r="AI730" s="1"/>
      <c r="AJ730" s="1"/>
      <c r="AK730" s="1" t="s">
        <v>3339</v>
      </c>
      <c r="AL730" s="1" t="s">
        <v>3340</v>
      </c>
      <c r="AM730" s="1"/>
      <c r="AN730" s="1"/>
      <c r="AO730" s="1"/>
      <c r="AP730" s="1"/>
      <c r="AQ730" s="1" t="s">
        <v>2822</v>
      </c>
    </row>
    <row r="731" spans="1:46" x14ac:dyDescent="0.15">
      <c r="A731" t="str">
        <f t="shared" si="192"/>
        <v>|ORI|赤|クリーチャー|2/2|コモン|《[[アクロスの兵長]]》|</v>
      </c>
      <c r="B731" t="s">
        <v>3211</v>
      </c>
      <c r="C731" t="str">
        <f t="shared" si="193"/>
        <v>ORI</v>
      </c>
      <c r="D731">
        <f>IF(AA731="","",VLOOKUP(C731,tnpl!$Z$1:$AA$11,2,TRUE))</f>
        <v>1</v>
      </c>
      <c r="E731" t="s">
        <v>3211</v>
      </c>
      <c r="F731" t="str">
        <f t="shared" si="194"/>
        <v>赤</v>
      </c>
      <c r="G731">
        <f>IF(AB731="","",VLOOKUP(F731,tnpl!$X$1:$Y$16,2,TRUE))</f>
        <v>4</v>
      </c>
      <c r="H731" t="s">
        <v>3211</v>
      </c>
      <c r="I731" t="str">
        <f t="shared" si="195"/>
        <v>クリーチャー</v>
      </c>
      <c r="J731" t="s">
        <v>3211</v>
      </c>
      <c r="K731">
        <f t="shared" si="196"/>
        <v>2</v>
      </c>
      <c r="L731">
        <f t="shared" si="197"/>
        <v>2</v>
      </c>
      <c r="M731" t="str">
        <f t="shared" si="198"/>
        <v>2/2</v>
      </c>
      <c r="N731" t="s">
        <v>3267</v>
      </c>
      <c r="O731" t="str">
        <f t="shared" si="199"/>
        <v>コモン</v>
      </c>
      <c r="R731" t="s">
        <v>3267</v>
      </c>
      <c r="S731" t="s">
        <v>4854</v>
      </c>
      <c r="T731" t="str">
        <f t="shared" si="200"/>
        <v>アクロスの兵長</v>
      </c>
      <c r="W731" t="s">
        <v>4855</v>
      </c>
      <c r="X731" t="s">
        <v>3267</v>
      </c>
      <c r="Y731" s="9"/>
      <c r="Z731" s="3">
        <v>124</v>
      </c>
      <c r="AA731" s="2" t="s">
        <v>3271</v>
      </c>
      <c r="AB731" s="1" t="s">
        <v>1575</v>
      </c>
      <c r="AC731" s="1" t="s">
        <v>1771</v>
      </c>
      <c r="AD731" s="1">
        <v>9</v>
      </c>
      <c r="AE731" s="1" t="s">
        <v>2798</v>
      </c>
      <c r="AF731" s="1" t="s">
        <v>2797</v>
      </c>
      <c r="AG731" s="1" t="s">
        <v>349</v>
      </c>
      <c r="AH731" s="1" t="s">
        <v>1511</v>
      </c>
      <c r="AI731" s="1" t="s">
        <v>1826</v>
      </c>
      <c r="AJ731" s="1"/>
      <c r="AK731" s="1" t="s">
        <v>3279</v>
      </c>
      <c r="AL731" s="1"/>
      <c r="AM731" s="1"/>
      <c r="AN731" s="1"/>
      <c r="AO731" s="1">
        <v>2</v>
      </c>
      <c r="AP731" s="1">
        <v>2</v>
      </c>
      <c r="AQ731" s="1" t="s">
        <v>3279</v>
      </c>
    </row>
    <row r="732" spans="1:46" x14ac:dyDescent="0.15">
      <c r="A732" t="str">
        <f t="shared" si="192"/>
        <v>|ORI|赤|クリーチャー|2/1|コモン|《[[ギラプールの歯車造り]]》|</v>
      </c>
      <c r="B732" t="s">
        <v>3211</v>
      </c>
      <c r="C732" t="str">
        <f t="shared" si="193"/>
        <v>ORI</v>
      </c>
      <c r="D732">
        <f>IF(AA732="","",VLOOKUP(C732,tnpl!$Z$1:$AA$11,2,TRUE))</f>
        <v>1</v>
      </c>
      <c r="E732" t="s">
        <v>3211</v>
      </c>
      <c r="F732" t="str">
        <f t="shared" si="194"/>
        <v>赤</v>
      </c>
      <c r="G732">
        <f>IF(AB732="","",VLOOKUP(F732,tnpl!$X$1:$Y$16,2,TRUE))</f>
        <v>4</v>
      </c>
      <c r="H732" t="s">
        <v>3211</v>
      </c>
      <c r="I732" t="str">
        <f t="shared" si="195"/>
        <v>クリーチャー</v>
      </c>
      <c r="J732" t="s">
        <v>3211</v>
      </c>
      <c r="K732">
        <f t="shared" si="196"/>
        <v>2</v>
      </c>
      <c r="L732">
        <f t="shared" si="197"/>
        <v>1</v>
      </c>
      <c r="M732" t="str">
        <f t="shared" si="198"/>
        <v>2/1</v>
      </c>
      <c r="N732" t="s">
        <v>3267</v>
      </c>
      <c r="O732" t="str">
        <f t="shared" si="199"/>
        <v>コモン</v>
      </c>
      <c r="R732" t="s">
        <v>3267</v>
      </c>
      <c r="S732" t="s">
        <v>4854</v>
      </c>
      <c r="T732" t="str">
        <f t="shared" si="200"/>
        <v>ギラプールの歯車造り</v>
      </c>
      <c r="W732" t="s">
        <v>4855</v>
      </c>
      <c r="X732" t="s">
        <v>3267</v>
      </c>
      <c r="Y732" s="9"/>
      <c r="Z732" s="3">
        <v>128</v>
      </c>
      <c r="AA732" s="2" t="s">
        <v>3271</v>
      </c>
      <c r="AB732" s="1" t="s">
        <v>1575</v>
      </c>
      <c r="AC732" s="1" t="s">
        <v>1771</v>
      </c>
      <c r="AD732" s="1">
        <v>9</v>
      </c>
      <c r="AE732" s="1" t="s">
        <v>2788</v>
      </c>
      <c r="AF732" s="1" t="s">
        <v>2787</v>
      </c>
      <c r="AG732" s="1" t="s">
        <v>349</v>
      </c>
      <c r="AH732" s="1" t="s">
        <v>1511</v>
      </c>
      <c r="AI732" s="1" t="s">
        <v>1667</v>
      </c>
      <c r="AJ732" s="1"/>
      <c r="AK732" s="1" t="s">
        <v>2786</v>
      </c>
      <c r="AL732" s="1"/>
      <c r="AM732" s="1"/>
      <c r="AN732" s="1"/>
      <c r="AO732" s="1">
        <v>2</v>
      </c>
      <c r="AP732" s="1">
        <v>1</v>
      </c>
      <c r="AQ732" s="1" t="s">
        <v>2786</v>
      </c>
    </row>
    <row r="733" spans="1:46" x14ac:dyDescent="0.15">
      <c r="A733" t="str">
        <f t="shared" si="192"/>
        <v>|ORI|赤|クリーチャー|3/3|アンコモン|《[[飛行機械技師]]》|</v>
      </c>
      <c r="B733" t="s">
        <v>3211</v>
      </c>
      <c r="C733" t="str">
        <f t="shared" si="193"/>
        <v>ORI</v>
      </c>
      <c r="D733">
        <f>IF(AA733="","",VLOOKUP(C733,tnpl!$Z$1:$AA$11,2,TRUE))</f>
        <v>1</v>
      </c>
      <c r="E733" t="s">
        <v>3211</v>
      </c>
      <c r="F733" t="str">
        <f t="shared" si="194"/>
        <v>赤</v>
      </c>
      <c r="G733">
        <f>IF(AB733="","",VLOOKUP(F733,tnpl!$X$1:$Y$16,2,TRUE))</f>
        <v>4</v>
      </c>
      <c r="H733" t="s">
        <v>3211</v>
      </c>
      <c r="I733" t="str">
        <f t="shared" si="195"/>
        <v>クリーチャー</v>
      </c>
      <c r="J733" t="s">
        <v>3211</v>
      </c>
      <c r="K733">
        <f t="shared" si="196"/>
        <v>3</v>
      </c>
      <c r="L733">
        <f t="shared" si="197"/>
        <v>3</v>
      </c>
      <c r="M733" t="str">
        <f t="shared" si="198"/>
        <v>3/3</v>
      </c>
      <c r="N733" t="s">
        <v>3267</v>
      </c>
      <c r="O733" t="str">
        <f t="shared" si="199"/>
        <v>アンコモン</v>
      </c>
      <c r="R733" t="s">
        <v>3267</v>
      </c>
      <c r="S733" t="s">
        <v>4854</v>
      </c>
      <c r="T733" t="str">
        <f t="shared" si="200"/>
        <v>飛行機械技師</v>
      </c>
      <c r="W733" t="s">
        <v>4855</v>
      </c>
      <c r="X733" t="s">
        <v>3267</v>
      </c>
      <c r="Y733" s="9"/>
      <c r="Z733" s="3">
        <v>144</v>
      </c>
      <c r="AA733" s="2" t="s">
        <v>3271</v>
      </c>
      <c r="AB733" s="1" t="s">
        <v>1575</v>
      </c>
      <c r="AC733" s="1" t="s">
        <v>1473</v>
      </c>
      <c r="AD733" s="1">
        <v>9</v>
      </c>
      <c r="AE733" s="1" t="s">
        <v>2743</v>
      </c>
      <c r="AF733" s="1" t="s">
        <v>2742</v>
      </c>
      <c r="AG733" s="1" t="s">
        <v>349</v>
      </c>
      <c r="AH733" s="1" t="s">
        <v>1511</v>
      </c>
      <c r="AI733" s="1" t="s">
        <v>1667</v>
      </c>
      <c r="AJ733" s="1"/>
      <c r="AK733" s="1" t="s">
        <v>2741</v>
      </c>
      <c r="AL733" s="1"/>
      <c r="AM733" s="1"/>
      <c r="AN733" s="1"/>
      <c r="AO733" s="1">
        <v>3</v>
      </c>
      <c r="AP733" s="1">
        <v>3</v>
      </c>
      <c r="AQ733" s="1" t="s">
        <v>2741</v>
      </c>
    </row>
    <row r="734" spans="1:46" x14ac:dyDescent="0.15">
      <c r="A734" t="str">
        <f t="shared" si="192"/>
        <v>|ORI|緑|呪文||コモン|《[[蜘蛛の網のマントル]]》|</v>
      </c>
      <c r="B734" t="s">
        <v>3211</v>
      </c>
      <c r="C734" t="str">
        <f t="shared" si="193"/>
        <v>ORI</v>
      </c>
      <c r="D734">
        <f>IF(AA734="","",VLOOKUP(C734,tnpl!$Z$1:$AA$11,2,TRUE))</f>
        <v>1</v>
      </c>
      <c r="E734" t="s">
        <v>3211</v>
      </c>
      <c r="F734" t="str">
        <f t="shared" si="194"/>
        <v>緑</v>
      </c>
      <c r="G734">
        <f>IF(AB734="","",VLOOKUP(F734,tnpl!$X$1:$Y$16,2,TRUE))</f>
        <v>5</v>
      </c>
      <c r="H734" t="s">
        <v>3211</v>
      </c>
      <c r="I734" t="str">
        <f t="shared" si="195"/>
        <v>呪文</v>
      </c>
      <c r="J734" t="s">
        <v>3211</v>
      </c>
      <c r="K734">
        <f t="shared" si="196"/>
        <v>0</v>
      </c>
      <c r="L734">
        <f t="shared" si="197"/>
        <v>0</v>
      </c>
      <c r="M734" t="str">
        <f t="shared" si="198"/>
        <v/>
      </c>
      <c r="N734" t="s">
        <v>3267</v>
      </c>
      <c r="O734" t="str">
        <f t="shared" si="199"/>
        <v>コモン</v>
      </c>
      <c r="R734" t="s">
        <v>3267</v>
      </c>
      <c r="S734" t="s">
        <v>4854</v>
      </c>
      <c r="T734" t="str">
        <f t="shared" si="200"/>
        <v>蜘蛛の網のマントル</v>
      </c>
      <c r="W734" t="s">
        <v>4855</v>
      </c>
      <c r="X734" t="s">
        <v>3267</v>
      </c>
      <c r="Y734" s="9"/>
      <c r="Z734" s="3">
        <v>174</v>
      </c>
      <c r="AA734" s="2" t="s">
        <v>3271</v>
      </c>
      <c r="AB734" s="1" t="s">
        <v>1540</v>
      </c>
      <c r="AC734" s="1" t="s">
        <v>1771</v>
      </c>
      <c r="AD734" s="1">
        <v>9</v>
      </c>
      <c r="AE734" s="1" t="s">
        <v>2660</v>
      </c>
      <c r="AF734" s="1" t="s">
        <v>2659</v>
      </c>
      <c r="AG734" s="1" t="s">
        <v>1475</v>
      </c>
      <c r="AH734" s="1"/>
      <c r="AI734" s="1"/>
      <c r="AJ734" s="1"/>
      <c r="AK734" s="1" t="s">
        <v>2658</v>
      </c>
      <c r="AL734" s="1"/>
      <c r="AM734" s="1"/>
      <c r="AN734" s="1"/>
      <c r="AO734" s="1"/>
      <c r="AP734" s="1"/>
      <c r="AQ734" s="1" t="s">
        <v>2658</v>
      </c>
    </row>
    <row r="735" spans="1:46" x14ac:dyDescent="0.15">
      <c r="A735" t="str">
        <f t="shared" si="192"/>
        <v>|ORI|無色|サポート||アンコモン|《[[武勇の印章]]》|</v>
      </c>
      <c r="B735" t="s">
        <v>3211</v>
      </c>
      <c r="C735" t="str">
        <f t="shared" si="193"/>
        <v>ORI</v>
      </c>
      <c r="D735">
        <f>IF(AA735="","",VLOOKUP(C735,tnpl!$Z$1:$AA$11,2,TRUE))</f>
        <v>1</v>
      </c>
      <c r="E735" t="s">
        <v>3211</v>
      </c>
      <c r="F735" t="str">
        <f t="shared" si="194"/>
        <v>無色</v>
      </c>
      <c r="G735">
        <f>IF(AB735="","",VLOOKUP(F735,tnpl!$X$1:$Y$16,2,TRUE))</f>
        <v>16</v>
      </c>
      <c r="H735" t="s">
        <v>3211</v>
      </c>
      <c r="I735" t="str">
        <f t="shared" si="195"/>
        <v>サポート</v>
      </c>
      <c r="J735" t="s">
        <v>3211</v>
      </c>
      <c r="K735">
        <f t="shared" si="196"/>
        <v>0</v>
      </c>
      <c r="L735">
        <f t="shared" si="197"/>
        <v>0</v>
      </c>
      <c r="M735" t="str">
        <f t="shared" si="198"/>
        <v/>
      </c>
      <c r="N735" t="s">
        <v>3267</v>
      </c>
      <c r="O735" t="str">
        <f t="shared" si="199"/>
        <v>アンコモン</v>
      </c>
      <c r="R735" t="s">
        <v>3267</v>
      </c>
      <c r="S735" t="s">
        <v>4854</v>
      </c>
      <c r="T735" t="str">
        <f t="shared" si="200"/>
        <v>武勇の印章</v>
      </c>
      <c r="W735" t="s">
        <v>4855</v>
      </c>
      <c r="X735" t="s">
        <v>3267</v>
      </c>
      <c r="Y735" s="9"/>
      <c r="Z735" s="3">
        <v>236</v>
      </c>
      <c r="AA735" s="2" t="s">
        <v>3271</v>
      </c>
      <c r="AB735" s="1" t="s">
        <v>301</v>
      </c>
      <c r="AC735" s="1" t="s">
        <v>1473</v>
      </c>
      <c r="AD735" s="1">
        <v>9</v>
      </c>
      <c r="AE735" s="1" t="s">
        <v>2480</v>
      </c>
      <c r="AF735" s="1" t="s">
        <v>2479</v>
      </c>
      <c r="AG735" s="1" t="s">
        <v>297</v>
      </c>
      <c r="AH735" s="1"/>
      <c r="AI735" s="1"/>
      <c r="AJ735" s="1"/>
      <c r="AK735" s="1" t="s">
        <v>3394</v>
      </c>
      <c r="AL735" s="1" t="s">
        <v>3395</v>
      </c>
      <c r="AM735" s="1" t="s">
        <v>3396</v>
      </c>
      <c r="AN735" s="1">
        <v>3</v>
      </c>
      <c r="AO735" s="1"/>
      <c r="AP735" s="1"/>
      <c r="AQ735" s="1" t="s">
        <v>2478</v>
      </c>
    </row>
    <row r="736" spans="1:46" x14ac:dyDescent="0.15">
      <c r="A736" t="str">
        <f t="shared" si="192"/>
        <v/>
      </c>
      <c r="V736" s="9"/>
      <c r="Y736" s="11"/>
      <c r="AC736" s="9"/>
      <c r="AD736" s="9"/>
      <c r="AE736" s="9"/>
      <c r="AF736" s="9"/>
      <c r="AG736" s="9"/>
      <c r="AH736" s="9"/>
      <c r="AI736" s="9"/>
      <c r="AJ736" s="9"/>
      <c r="AK736" s="9"/>
      <c r="AL736" s="9"/>
      <c r="AM736" s="9"/>
      <c r="AN736" s="9"/>
      <c r="AO736" s="9"/>
      <c r="AP736" s="9"/>
      <c r="AQ736" s="9"/>
      <c r="AR736" s="9"/>
      <c r="AS736" s="9"/>
      <c r="AT736" s="9"/>
    </row>
    <row r="737" spans="1:46" x14ac:dyDescent="0.15">
      <c r="A737" t="str">
        <f t="shared" si="192"/>
        <v>**戦乱のゼンディカーブロック</v>
      </c>
      <c r="B737" t="s">
        <v>4861</v>
      </c>
      <c r="Y737" s="11"/>
    </row>
    <row r="738" spans="1:46" x14ac:dyDescent="0.15">
      <c r="A738" t="str">
        <f>B738&amp;C738&amp;E738&amp;F738&amp;H738&amp;I738&amp;J738&amp;M738&amp;N738&amp;O738&amp;P738&amp;Q738&amp;R738&amp;S738&amp;T738&amp;U738&amp;V738&amp;W738&amp;X738&amp;Y738</f>
        <v>|LEFT:50|LEFT:50|LEFT:120|LEFT:50|LEFT:120|LEFT:450|c</v>
      </c>
      <c r="B738" t="s">
        <v>3211</v>
      </c>
      <c r="C738" t="s">
        <v>3204</v>
      </c>
      <c r="E738" t="s">
        <v>3211</v>
      </c>
      <c r="F738" t="s">
        <v>3204</v>
      </c>
      <c r="H738" t="s">
        <v>3211</v>
      </c>
      <c r="I738" t="s">
        <v>5157</v>
      </c>
      <c r="J738" t="s">
        <v>3211</v>
      </c>
      <c r="M738" t="s">
        <v>3204</v>
      </c>
      <c r="N738" t="s">
        <v>3267</v>
      </c>
      <c r="O738" t="s">
        <v>5157</v>
      </c>
      <c r="R738" t="s">
        <v>3267</v>
      </c>
      <c r="T738" t="s">
        <v>5189</v>
      </c>
      <c r="X738" t="s">
        <v>3267</v>
      </c>
      <c r="Y738" t="s">
        <v>3206</v>
      </c>
    </row>
    <row r="739" spans="1:46" x14ac:dyDescent="0.15">
      <c r="A739" t="str">
        <f>B739&amp;C739&amp;E739&amp;F739&amp;H739&amp;I739&amp;J739&amp;M739&amp;N739&amp;O739&amp;P739&amp;Q739&amp;R739&amp;S739&amp;T739&amp;U739&amp;V739&amp;W739&amp;X739&amp;Y739</f>
        <v>|セット|色|カード種|P/T|レアリティ|カード名|</v>
      </c>
      <c r="B739" t="s">
        <v>3211</v>
      </c>
      <c r="C739" t="s">
        <v>3212</v>
      </c>
      <c r="E739" t="s">
        <v>3211</v>
      </c>
      <c r="F739" t="s">
        <v>3181</v>
      </c>
      <c r="H739" t="s">
        <v>3211</v>
      </c>
      <c r="I739" t="s">
        <v>4902</v>
      </c>
      <c r="J739" t="s">
        <v>3211</v>
      </c>
      <c r="K739" t="s">
        <v>3168</v>
      </c>
      <c r="L739" t="s">
        <v>3167</v>
      </c>
      <c r="M739" t="str">
        <f>K739&amp;"/"&amp;L739</f>
        <v>P/T</v>
      </c>
      <c r="N739" t="s">
        <v>3267</v>
      </c>
      <c r="O739" t="s">
        <v>5187</v>
      </c>
      <c r="R739" t="s">
        <v>3267</v>
      </c>
      <c r="T739" t="s">
        <v>3208</v>
      </c>
      <c r="X739" t="s">
        <v>3267</v>
      </c>
      <c r="Z739" s="18"/>
      <c r="AA739" s="18"/>
      <c r="AB739" s="18"/>
      <c r="AC739" s="18"/>
      <c r="AD739" s="18"/>
      <c r="AE739" s="18"/>
      <c r="AF739" s="18"/>
      <c r="AG739" s="18"/>
      <c r="AH739" s="18"/>
      <c r="AI739" s="18"/>
      <c r="AJ739" s="18"/>
      <c r="AK739" s="18"/>
      <c r="AL739" s="18"/>
      <c r="AM739" s="18"/>
      <c r="AN739" s="18"/>
      <c r="AO739" s="18"/>
      <c r="AP739" s="18"/>
      <c r="AQ739" s="18"/>
    </row>
    <row r="740" spans="1:46" x14ac:dyDescent="0.15">
      <c r="A740" t="str">
        <f t="shared" si="192"/>
        <v>|BFZ|白|クリーチャー|3/4|アンコモン|《[[コーの絡め捕り]]》|</v>
      </c>
      <c r="B740" t="s">
        <v>3211</v>
      </c>
      <c r="C740" t="str">
        <f t="shared" si="193"/>
        <v>BFZ</v>
      </c>
      <c r="D740">
        <f>IF(AA740="","",VLOOKUP(C740,tnpl!$Z$1:$AA$11,2,TRUE))</f>
        <v>2</v>
      </c>
      <c r="E740" t="s">
        <v>3211</v>
      </c>
      <c r="F740" t="str">
        <f t="shared" si="194"/>
        <v>白</v>
      </c>
      <c r="G740">
        <f>IF(AB740="","",VLOOKUP(F740,tnpl!$X$1:$Y$16,2,TRUE))</f>
        <v>1</v>
      </c>
      <c r="H740" t="s">
        <v>3211</v>
      </c>
      <c r="I740" t="str">
        <f t="shared" si="195"/>
        <v>クリーチャー</v>
      </c>
      <c r="J740" t="s">
        <v>3211</v>
      </c>
      <c r="K740">
        <f t="shared" si="196"/>
        <v>3</v>
      </c>
      <c r="L740">
        <f t="shared" si="197"/>
        <v>4</v>
      </c>
      <c r="M740" t="str">
        <f t="shared" si="198"/>
        <v>3/4</v>
      </c>
      <c r="N740" t="s">
        <v>3267</v>
      </c>
      <c r="O740" t="str">
        <f t="shared" si="199"/>
        <v>アンコモン</v>
      </c>
      <c r="R740" t="s">
        <v>3267</v>
      </c>
      <c r="S740" t="s">
        <v>4854</v>
      </c>
      <c r="T740" t="str">
        <f t="shared" si="200"/>
        <v>コーの絡め捕り</v>
      </c>
      <c r="W740" t="s">
        <v>4855</v>
      </c>
      <c r="X740" t="s">
        <v>3267</v>
      </c>
      <c r="Y740" s="9"/>
      <c r="Z740" s="3">
        <v>267</v>
      </c>
      <c r="AA740" s="2" t="s">
        <v>3213</v>
      </c>
      <c r="AB740" s="1" t="s">
        <v>1653</v>
      </c>
      <c r="AC740" s="1" t="s">
        <v>1473</v>
      </c>
      <c r="AD740" s="1">
        <v>9</v>
      </c>
      <c r="AE740" s="1" t="s">
        <v>2386</v>
      </c>
      <c r="AF740" s="1" t="s">
        <v>2385</v>
      </c>
      <c r="AG740" s="1" t="s">
        <v>349</v>
      </c>
      <c r="AH740" s="1" t="s">
        <v>1493</v>
      </c>
      <c r="AI740" s="1" t="s">
        <v>1826</v>
      </c>
      <c r="AJ740" s="1" t="s">
        <v>1500</v>
      </c>
      <c r="AK740" s="1" t="s">
        <v>2384</v>
      </c>
      <c r="AL740" s="1"/>
      <c r="AM740" s="1"/>
      <c r="AN740" s="1"/>
      <c r="AO740" s="1">
        <v>3</v>
      </c>
      <c r="AP740" s="1">
        <v>4</v>
      </c>
      <c r="AQ740" s="1" t="s">
        <v>2384</v>
      </c>
    </row>
    <row r="741" spans="1:46" x14ac:dyDescent="0.15">
      <c r="A741" t="str">
        <f t="shared" si="192"/>
        <v>|BFZ|青|呪文||アンコモン|《[[輝く光波]]》|</v>
      </c>
      <c r="B741" t="s">
        <v>3211</v>
      </c>
      <c r="C741" t="str">
        <f t="shared" si="193"/>
        <v>BFZ</v>
      </c>
      <c r="D741">
        <f>IF(AA741="","",VLOOKUP(C741,tnpl!$Z$1:$AA$11,2,TRUE))</f>
        <v>2</v>
      </c>
      <c r="E741" t="s">
        <v>3211</v>
      </c>
      <c r="F741" t="str">
        <f t="shared" si="194"/>
        <v>青</v>
      </c>
      <c r="G741">
        <f>IF(AB741="","",VLOOKUP(F741,tnpl!$X$1:$Y$16,2,TRUE))</f>
        <v>2</v>
      </c>
      <c r="H741" t="s">
        <v>3211</v>
      </c>
      <c r="I741" t="str">
        <f t="shared" si="195"/>
        <v>呪文</v>
      </c>
      <c r="J741" t="s">
        <v>3211</v>
      </c>
      <c r="K741">
        <f t="shared" si="196"/>
        <v>0</v>
      </c>
      <c r="L741">
        <f t="shared" si="197"/>
        <v>0</v>
      </c>
      <c r="M741" t="str">
        <f t="shared" si="198"/>
        <v/>
      </c>
      <c r="N741" t="s">
        <v>3267</v>
      </c>
      <c r="O741" t="str">
        <f t="shared" si="199"/>
        <v>アンコモン</v>
      </c>
      <c r="R741" t="s">
        <v>3267</v>
      </c>
      <c r="S741" t="s">
        <v>4854</v>
      </c>
      <c r="T741" t="str">
        <f t="shared" si="200"/>
        <v>輝く光波</v>
      </c>
      <c r="W741" t="s">
        <v>4855</v>
      </c>
      <c r="X741" t="s">
        <v>3267</v>
      </c>
      <c r="Y741" s="9"/>
      <c r="Z741" s="3">
        <v>305</v>
      </c>
      <c r="AA741" s="2" t="s">
        <v>3213</v>
      </c>
      <c r="AB741" s="1" t="s">
        <v>1631</v>
      </c>
      <c r="AC741" s="1" t="s">
        <v>1473</v>
      </c>
      <c r="AD741" s="1">
        <v>9</v>
      </c>
      <c r="AE741" s="1" t="s">
        <v>2263</v>
      </c>
      <c r="AF741" s="1" t="s">
        <v>2262</v>
      </c>
      <c r="AG741" s="1" t="s">
        <v>1475</v>
      </c>
      <c r="AH741" s="1"/>
      <c r="AI741" s="1"/>
      <c r="AJ741" s="1"/>
      <c r="AK741" s="1" t="s">
        <v>2261</v>
      </c>
      <c r="AL741" s="1"/>
      <c r="AM741" s="1"/>
      <c r="AN741" s="1"/>
      <c r="AO741" s="1"/>
      <c r="AP741" s="1"/>
      <c r="AQ741" s="1" t="s">
        <v>2261</v>
      </c>
    </row>
    <row r="742" spans="1:46" x14ac:dyDescent="0.15">
      <c r="A742" t="str">
        <f t="shared" si="192"/>
        <v>|BFZ|黒|クリーチャー|2/1|コモン|《[[威圧ドローン]]》|</v>
      </c>
      <c r="B742" t="s">
        <v>3211</v>
      </c>
      <c r="C742" t="str">
        <f t="shared" si="193"/>
        <v>BFZ</v>
      </c>
      <c r="D742">
        <f>IF(AA742="","",VLOOKUP(C742,tnpl!$Z$1:$AA$11,2,TRUE))</f>
        <v>2</v>
      </c>
      <c r="E742" t="s">
        <v>3211</v>
      </c>
      <c r="F742" t="str">
        <f t="shared" si="194"/>
        <v>黒</v>
      </c>
      <c r="G742">
        <f>IF(AB742="","",VLOOKUP(F742,tnpl!$X$1:$Y$16,2,TRUE))</f>
        <v>3</v>
      </c>
      <c r="H742" t="s">
        <v>3211</v>
      </c>
      <c r="I742" t="str">
        <f t="shared" si="195"/>
        <v>クリーチャー</v>
      </c>
      <c r="J742" t="s">
        <v>3211</v>
      </c>
      <c r="K742">
        <f t="shared" si="196"/>
        <v>2</v>
      </c>
      <c r="L742">
        <f t="shared" si="197"/>
        <v>1</v>
      </c>
      <c r="M742" t="str">
        <f t="shared" si="198"/>
        <v>2/1</v>
      </c>
      <c r="N742" t="s">
        <v>3267</v>
      </c>
      <c r="O742" t="str">
        <f t="shared" si="199"/>
        <v>コモン</v>
      </c>
      <c r="R742" t="s">
        <v>3267</v>
      </c>
      <c r="S742" t="s">
        <v>4854</v>
      </c>
      <c r="T742" t="str">
        <f t="shared" si="200"/>
        <v>威圧ドローン</v>
      </c>
      <c r="W742" t="s">
        <v>4855</v>
      </c>
      <c r="X742" t="s">
        <v>3267</v>
      </c>
      <c r="Y742" s="9"/>
      <c r="Z742" s="3">
        <v>318</v>
      </c>
      <c r="AA742" s="2" t="s">
        <v>3213</v>
      </c>
      <c r="AB742" s="1" t="s">
        <v>1606</v>
      </c>
      <c r="AC742" s="1" t="s">
        <v>1771</v>
      </c>
      <c r="AD742" s="1">
        <v>9</v>
      </c>
      <c r="AE742" s="1" t="s">
        <v>2219</v>
      </c>
      <c r="AF742" s="1" t="s">
        <v>2218</v>
      </c>
      <c r="AG742" s="1" t="s">
        <v>349</v>
      </c>
      <c r="AH742" s="1" t="s">
        <v>1457</v>
      </c>
      <c r="AI742" s="1" t="s">
        <v>1523</v>
      </c>
      <c r="AJ742" s="1"/>
      <c r="AK742" s="1" t="s">
        <v>3412</v>
      </c>
      <c r="AL742" s="1" t="s">
        <v>2197</v>
      </c>
      <c r="AM742" s="1" t="s">
        <v>2217</v>
      </c>
      <c r="AN742" s="1"/>
      <c r="AO742" s="1">
        <v>2</v>
      </c>
      <c r="AP742" s="1">
        <v>1</v>
      </c>
      <c r="AQ742" s="1" t="s">
        <v>3434</v>
      </c>
    </row>
    <row r="743" spans="1:46" x14ac:dyDescent="0.15">
      <c r="A743" t="str">
        <f t="shared" si="192"/>
        <v>|BFZ|黒|呪文||コモン|《[[悪魔の掌握]]》|</v>
      </c>
      <c r="B743" t="s">
        <v>3211</v>
      </c>
      <c r="C743" t="str">
        <f t="shared" si="193"/>
        <v>BFZ</v>
      </c>
      <c r="D743">
        <f>IF(AA743="","",VLOOKUP(C743,tnpl!$Z$1:$AA$11,2,TRUE))</f>
        <v>2</v>
      </c>
      <c r="E743" t="s">
        <v>3211</v>
      </c>
      <c r="F743" t="str">
        <f t="shared" si="194"/>
        <v>黒</v>
      </c>
      <c r="G743">
        <f>IF(AB743="","",VLOOKUP(F743,tnpl!$X$1:$Y$16,2,TRUE))</f>
        <v>3</v>
      </c>
      <c r="H743" t="s">
        <v>3211</v>
      </c>
      <c r="I743" t="str">
        <f t="shared" si="195"/>
        <v>呪文</v>
      </c>
      <c r="J743" t="s">
        <v>3211</v>
      </c>
      <c r="K743">
        <f t="shared" si="196"/>
        <v>0</v>
      </c>
      <c r="L743">
        <f t="shared" si="197"/>
        <v>0</v>
      </c>
      <c r="M743" t="str">
        <f t="shared" si="198"/>
        <v/>
      </c>
      <c r="N743" t="s">
        <v>3267</v>
      </c>
      <c r="O743" t="str">
        <f t="shared" si="199"/>
        <v>コモン</v>
      </c>
      <c r="R743" t="s">
        <v>3267</v>
      </c>
      <c r="S743" t="s">
        <v>4854</v>
      </c>
      <c r="T743" t="str">
        <f t="shared" si="200"/>
        <v>悪魔の掌握</v>
      </c>
      <c r="W743" t="s">
        <v>4855</v>
      </c>
      <c r="X743" t="s">
        <v>3267</v>
      </c>
      <c r="Y743" s="9"/>
      <c r="Z743" s="3">
        <v>330</v>
      </c>
      <c r="AA743" s="2" t="s">
        <v>3213</v>
      </c>
      <c r="AB743" s="1" t="s">
        <v>1606</v>
      </c>
      <c r="AC743" s="1" t="s">
        <v>1771</v>
      </c>
      <c r="AD743" s="1">
        <v>9</v>
      </c>
      <c r="AE743" s="1" t="s">
        <v>2182</v>
      </c>
      <c r="AF743" s="1" t="s">
        <v>2181</v>
      </c>
      <c r="AG743" s="1" t="s">
        <v>1475</v>
      </c>
      <c r="AH743" s="1"/>
      <c r="AI743" s="1"/>
      <c r="AJ743" s="1"/>
      <c r="AK743" s="1" t="s">
        <v>2180</v>
      </c>
      <c r="AL743" s="1"/>
      <c r="AM743" s="1"/>
      <c r="AN743" s="1"/>
      <c r="AO743" s="1"/>
      <c r="AP743" s="1"/>
      <c r="AQ743" s="1" t="s">
        <v>2180</v>
      </c>
    </row>
    <row r="744" spans="1:46" x14ac:dyDescent="0.15">
      <c r="A744" t="str">
        <f t="shared" si="192"/>
        <v>|BFZ|黒|クリーチャー|3/3|アンコモン|《[[血の絆の吸血鬼]]》|</v>
      </c>
      <c r="B744" t="s">
        <v>3211</v>
      </c>
      <c r="C744" t="str">
        <f t="shared" si="193"/>
        <v>BFZ</v>
      </c>
      <c r="D744">
        <f>IF(AA744="","",VLOOKUP(C744,tnpl!$Z$1:$AA$11,2,TRUE))</f>
        <v>2</v>
      </c>
      <c r="E744" t="s">
        <v>3211</v>
      </c>
      <c r="F744" t="str">
        <f t="shared" si="194"/>
        <v>黒</v>
      </c>
      <c r="G744">
        <f>IF(AB744="","",VLOOKUP(F744,tnpl!$X$1:$Y$16,2,TRUE))</f>
        <v>3</v>
      </c>
      <c r="H744" t="s">
        <v>3211</v>
      </c>
      <c r="I744" t="str">
        <f t="shared" si="195"/>
        <v>クリーチャー</v>
      </c>
      <c r="J744" t="s">
        <v>3211</v>
      </c>
      <c r="K744">
        <f t="shared" si="196"/>
        <v>3</v>
      </c>
      <c r="L744">
        <f t="shared" si="197"/>
        <v>3</v>
      </c>
      <c r="M744" t="str">
        <f t="shared" si="198"/>
        <v>3/3</v>
      </c>
      <c r="N744" t="s">
        <v>3267</v>
      </c>
      <c r="O744" t="str">
        <f t="shared" si="199"/>
        <v>アンコモン</v>
      </c>
      <c r="R744" t="s">
        <v>3267</v>
      </c>
      <c r="S744" t="s">
        <v>4854</v>
      </c>
      <c r="T744" t="str">
        <f t="shared" si="200"/>
        <v>血の絆の吸血鬼</v>
      </c>
      <c r="W744" t="s">
        <v>4855</v>
      </c>
      <c r="X744" t="s">
        <v>3267</v>
      </c>
      <c r="Y744" s="9"/>
      <c r="Z744" s="3">
        <v>334</v>
      </c>
      <c r="AA744" s="2" t="s">
        <v>3213</v>
      </c>
      <c r="AB744" s="1" t="s">
        <v>1606</v>
      </c>
      <c r="AC744" s="1" t="s">
        <v>1473</v>
      </c>
      <c r="AD744" s="1">
        <v>9</v>
      </c>
      <c r="AE744" s="1" t="s">
        <v>2168</v>
      </c>
      <c r="AF744" s="1" t="s">
        <v>2167</v>
      </c>
      <c r="AG744" s="1" t="s">
        <v>349</v>
      </c>
      <c r="AH744" s="1" t="s">
        <v>1516</v>
      </c>
      <c r="AI744" s="1" t="s">
        <v>1894</v>
      </c>
      <c r="AJ744" s="1"/>
      <c r="AK744" s="1" t="s">
        <v>2166</v>
      </c>
      <c r="AL744" s="1"/>
      <c r="AM744" s="1"/>
      <c r="AN744" s="1"/>
      <c r="AO744" s="1">
        <v>3</v>
      </c>
      <c r="AP744" s="1">
        <v>3</v>
      </c>
      <c r="AQ744" s="1" t="s">
        <v>2166</v>
      </c>
    </row>
    <row r="745" spans="1:46" x14ac:dyDescent="0.15">
      <c r="A745" t="str">
        <f t="shared" si="192"/>
        <v>|BFZ|黒|クリーチャー|4/4|アンコモン|《[[ハグラの名射手]]》|</v>
      </c>
      <c r="B745" t="s">
        <v>3211</v>
      </c>
      <c r="C745" t="str">
        <f t="shared" si="193"/>
        <v>BFZ</v>
      </c>
      <c r="D745">
        <f>IF(AA745="","",VLOOKUP(C745,tnpl!$Z$1:$AA$11,2,TRUE))</f>
        <v>2</v>
      </c>
      <c r="E745" t="s">
        <v>3211</v>
      </c>
      <c r="F745" t="str">
        <f t="shared" si="194"/>
        <v>黒</v>
      </c>
      <c r="G745">
        <f>IF(AB745="","",VLOOKUP(F745,tnpl!$X$1:$Y$16,2,TRUE))</f>
        <v>3</v>
      </c>
      <c r="H745" t="s">
        <v>3211</v>
      </c>
      <c r="I745" t="str">
        <f t="shared" si="195"/>
        <v>クリーチャー</v>
      </c>
      <c r="J745" t="s">
        <v>3211</v>
      </c>
      <c r="K745">
        <f t="shared" si="196"/>
        <v>4</v>
      </c>
      <c r="L745">
        <f t="shared" si="197"/>
        <v>4</v>
      </c>
      <c r="M745" t="str">
        <f t="shared" si="198"/>
        <v>4/4</v>
      </c>
      <c r="N745" t="s">
        <v>3267</v>
      </c>
      <c r="O745" t="str">
        <f t="shared" si="199"/>
        <v>アンコモン</v>
      </c>
      <c r="R745" t="s">
        <v>3267</v>
      </c>
      <c r="S745" t="s">
        <v>4854</v>
      </c>
      <c r="T745" t="str">
        <f t="shared" si="200"/>
        <v>ハグラの名射手</v>
      </c>
      <c r="W745" t="s">
        <v>4855</v>
      </c>
      <c r="X745" t="s">
        <v>3267</v>
      </c>
      <c r="Y745" s="9"/>
      <c r="Z745" s="3">
        <v>336</v>
      </c>
      <c r="AA745" s="2" t="s">
        <v>3213</v>
      </c>
      <c r="AB745" s="1" t="s">
        <v>1606</v>
      </c>
      <c r="AC745" s="1" t="s">
        <v>1473</v>
      </c>
      <c r="AD745" s="1">
        <v>9</v>
      </c>
      <c r="AE745" s="1" t="s">
        <v>2162</v>
      </c>
      <c r="AF745" s="1" t="s">
        <v>2161</v>
      </c>
      <c r="AG745" s="1" t="s">
        <v>349</v>
      </c>
      <c r="AH745" s="1" t="s">
        <v>1511</v>
      </c>
      <c r="AI745" s="1" t="s">
        <v>2160</v>
      </c>
      <c r="AJ745" s="1" t="s">
        <v>1500</v>
      </c>
      <c r="AK745" s="1" t="s">
        <v>2159</v>
      </c>
      <c r="AL745" s="1"/>
      <c r="AM745" s="1"/>
      <c r="AN745" s="1"/>
      <c r="AO745" s="1">
        <v>4</v>
      </c>
      <c r="AP745" s="1">
        <v>4</v>
      </c>
      <c r="AQ745" s="1" t="s">
        <v>2159</v>
      </c>
    </row>
    <row r="746" spans="1:46" x14ac:dyDescent="0.15">
      <c r="A746" t="str">
        <f t="shared" si="192"/>
        <v>|BFZ|赤|呪文||アンコモン|《[[とどろく雷鳴]]》|</v>
      </c>
      <c r="B746" t="s">
        <v>3211</v>
      </c>
      <c r="C746" t="str">
        <f t="shared" si="193"/>
        <v>BFZ</v>
      </c>
      <c r="D746">
        <f>IF(AA746="","",VLOOKUP(C746,tnpl!$Z$1:$AA$11,2,TRUE))</f>
        <v>2</v>
      </c>
      <c r="E746" t="s">
        <v>3211</v>
      </c>
      <c r="F746" t="str">
        <f t="shared" si="194"/>
        <v>赤</v>
      </c>
      <c r="G746">
        <f>IF(AB746="","",VLOOKUP(F746,tnpl!$X$1:$Y$16,2,TRUE))</f>
        <v>4</v>
      </c>
      <c r="H746" t="s">
        <v>3211</v>
      </c>
      <c r="I746" t="str">
        <f t="shared" si="195"/>
        <v>呪文</v>
      </c>
      <c r="J746" t="s">
        <v>3211</v>
      </c>
      <c r="K746">
        <f t="shared" si="196"/>
        <v>0</v>
      </c>
      <c r="L746">
        <f t="shared" si="197"/>
        <v>0</v>
      </c>
      <c r="M746" t="str">
        <f t="shared" si="198"/>
        <v/>
      </c>
      <c r="N746" t="s">
        <v>3267</v>
      </c>
      <c r="O746" t="str">
        <f t="shared" si="199"/>
        <v>アンコモン</v>
      </c>
      <c r="R746" t="s">
        <v>3267</v>
      </c>
      <c r="S746" t="s">
        <v>4854</v>
      </c>
      <c r="T746" t="str">
        <f t="shared" si="200"/>
        <v>とどろく雷鳴</v>
      </c>
      <c r="W746" t="s">
        <v>4855</v>
      </c>
      <c r="X746" t="s">
        <v>3267</v>
      </c>
      <c r="Y746" s="9"/>
      <c r="Z746" s="3">
        <v>378</v>
      </c>
      <c r="AA746" s="2" t="s">
        <v>3213</v>
      </c>
      <c r="AB746" s="1" t="s">
        <v>1575</v>
      </c>
      <c r="AC746" s="1" t="s">
        <v>1473</v>
      </c>
      <c r="AD746" s="1">
        <v>9</v>
      </c>
      <c r="AE746" s="1" t="s">
        <v>2025</v>
      </c>
      <c r="AF746" s="1" t="s">
        <v>2024</v>
      </c>
      <c r="AG746" s="1" t="s">
        <v>1475</v>
      </c>
      <c r="AH746" s="1"/>
      <c r="AI746" s="1"/>
      <c r="AJ746" s="1"/>
      <c r="AK746" s="1" t="s">
        <v>2023</v>
      </c>
      <c r="AL746" s="1" t="s">
        <v>2022</v>
      </c>
      <c r="AM746" s="1"/>
      <c r="AN746" s="1"/>
      <c r="AO746" s="1"/>
      <c r="AP746" s="1"/>
      <c r="AQ746" s="1" t="s">
        <v>2021</v>
      </c>
    </row>
    <row r="747" spans="1:46" x14ac:dyDescent="0.15">
      <c r="A747" t="str">
        <f t="shared" si="192"/>
        <v>|BFZ|緑|クリーチャー|4/4|アンコモン|《[[ムラーサのレインジャー]]》|</v>
      </c>
      <c r="B747" t="s">
        <v>3211</v>
      </c>
      <c r="C747" t="str">
        <f t="shared" si="193"/>
        <v>BFZ</v>
      </c>
      <c r="D747">
        <f>IF(AA747="","",VLOOKUP(C747,tnpl!$Z$1:$AA$11,2,TRUE))</f>
        <v>2</v>
      </c>
      <c r="E747" t="s">
        <v>3211</v>
      </c>
      <c r="F747" t="str">
        <f t="shared" si="194"/>
        <v>緑</v>
      </c>
      <c r="G747">
        <f>IF(AB747="","",VLOOKUP(F747,tnpl!$X$1:$Y$16,2,TRUE))</f>
        <v>5</v>
      </c>
      <c r="H747" t="s">
        <v>3211</v>
      </c>
      <c r="I747" t="str">
        <f t="shared" si="195"/>
        <v>クリーチャー</v>
      </c>
      <c r="J747" t="s">
        <v>3211</v>
      </c>
      <c r="K747">
        <f t="shared" si="196"/>
        <v>4</v>
      </c>
      <c r="L747">
        <f t="shared" si="197"/>
        <v>4</v>
      </c>
      <c r="M747" t="str">
        <f t="shared" si="198"/>
        <v>4/4</v>
      </c>
      <c r="N747" t="s">
        <v>3267</v>
      </c>
      <c r="O747" t="str">
        <f t="shared" si="199"/>
        <v>アンコモン</v>
      </c>
      <c r="R747" t="s">
        <v>3267</v>
      </c>
      <c r="S747" t="s">
        <v>4854</v>
      </c>
      <c r="T747" t="str">
        <f t="shared" si="200"/>
        <v>ムラーサのレインジャー</v>
      </c>
      <c r="W747" t="s">
        <v>4855</v>
      </c>
      <c r="X747" t="s">
        <v>3267</v>
      </c>
      <c r="Y747" s="9"/>
      <c r="Z747" s="3">
        <v>410</v>
      </c>
      <c r="AA747" s="2" t="s">
        <v>3213</v>
      </c>
      <c r="AB747" s="1" t="s">
        <v>1540</v>
      </c>
      <c r="AC747" s="1" t="s">
        <v>1473</v>
      </c>
      <c r="AD747" s="1">
        <v>9</v>
      </c>
      <c r="AE747" s="1" t="s">
        <v>1925</v>
      </c>
      <c r="AF747" s="1" t="s">
        <v>1924</v>
      </c>
      <c r="AG747" s="1" t="s">
        <v>349</v>
      </c>
      <c r="AH747" s="1" t="s">
        <v>1511</v>
      </c>
      <c r="AI747" s="1" t="s">
        <v>1515</v>
      </c>
      <c r="AJ747" s="1"/>
      <c r="AK747" s="1" t="s">
        <v>1923</v>
      </c>
      <c r="AL747" s="1"/>
      <c r="AM747" s="1"/>
      <c r="AN747" s="1"/>
      <c r="AO747" s="1">
        <v>4</v>
      </c>
      <c r="AP747" s="1">
        <v>4</v>
      </c>
      <c r="AQ747" s="1" t="s">
        <v>1923</v>
      </c>
    </row>
    <row r="748" spans="1:46" x14ac:dyDescent="0.15">
      <c r="A748" t="str">
        <f t="shared" si="192"/>
        <v>|BFZ|緑|サポート||レア|《[[彼方より]]》|</v>
      </c>
      <c r="B748" t="s">
        <v>3211</v>
      </c>
      <c r="C748" t="str">
        <f t="shared" si="193"/>
        <v>BFZ</v>
      </c>
      <c r="D748">
        <f>IF(AA748="","",VLOOKUP(C748,tnpl!$Z$1:$AA$11,2,TRUE))</f>
        <v>2</v>
      </c>
      <c r="E748" t="s">
        <v>3211</v>
      </c>
      <c r="F748" t="str">
        <f t="shared" si="194"/>
        <v>緑</v>
      </c>
      <c r="G748">
        <f>IF(AB748="","",VLOOKUP(F748,tnpl!$X$1:$Y$16,2,TRUE))</f>
        <v>5</v>
      </c>
      <c r="H748" t="s">
        <v>3211</v>
      </c>
      <c r="I748" t="str">
        <f t="shared" si="195"/>
        <v>サポート</v>
      </c>
      <c r="J748" t="s">
        <v>3211</v>
      </c>
      <c r="K748">
        <f t="shared" si="196"/>
        <v>0</v>
      </c>
      <c r="L748">
        <f t="shared" si="197"/>
        <v>0</v>
      </c>
      <c r="M748" t="str">
        <f t="shared" si="198"/>
        <v/>
      </c>
      <c r="N748" t="s">
        <v>3267</v>
      </c>
      <c r="O748" t="str">
        <f t="shared" si="199"/>
        <v>レア</v>
      </c>
      <c r="R748" t="s">
        <v>3267</v>
      </c>
      <c r="S748" t="s">
        <v>4854</v>
      </c>
      <c r="T748" t="str">
        <f t="shared" si="200"/>
        <v>彼方より</v>
      </c>
      <c r="W748" t="s">
        <v>4855</v>
      </c>
      <c r="X748" t="s">
        <v>3267</v>
      </c>
      <c r="Y748" s="9"/>
      <c r="Z748" s="3">
        <v>422</v>
      </c>
      <c r="AA748" s="2" t="s">
        <v>3213</v>
      </c>
      <c r="AB748" s="1" t="s">
        <v>1540</v>
      </c>
      <c r="AC748" s="1" t="s">
        <v>1463</v>
      </c>
      <c r="AD748" s="1">
        <v>9</v>
      </c>
      <c r="AE748" s="1" t="s">
        <v>1885</v>
      </c>
      <c r="AF748" s="1" t="s">
        <v>1884</v>
      </c>
      <c r="AG748" s="1" t="s">
        <v>297</v>
      </c>
      <c r="AH748" s="1"/>
      <c r="AI748" s="1"/>
      <c r="AJ748" s="1"/>
      <c r="AK748" s="1" t="s">
        <v>3412</v>
      </c>
      <c r="AL748" s="1" t="s">
        <v>1883</v>
      </c>
      <c r="AM748" s="1" t="s">
        <v>1882</v>
      </c>
      <c r="AN748" s="1">
        <v>3</v>
      </c>
      <c r="AO748" s="1"/>
      <c r="AP748" s="1"/>
      <c r="AQ748" s="1" t="s">
        <v>3481</v>
      </c>
    </row>
    <row r="749" spans="1:46" x14ac:dyDescent="0.15">
      <c r="A749" t="str">
        <f t="shared" si="192"/>
        <v>|OGW|黒|クリーチャー|5/4|アンコモン|《[[搾取ドローン]]》|</v>
      </c>
      <c r="B749" t="s">
        <v>3211</v>
      </c>
      <c r="C749" t="str">
        <f t="shared" si="193"/>
        <v>OGW</v>
      </c>
      <c r="D749">
        <f>IF(AA749="","",VLOOKUP(C749,tnpl!$Z$1:$AA$11,2,TRUE))</f>
        <v>3</v>
      </c>
      <c r="E749" t="s">
        <v>3211</v>
      </c>
      <c r="F749" t="str">
        <f t="shared" si="194"/>
        <v>黒</v>
      </c>
      <c r="G749">
        <f>IF(AB749="","",VLOOKUP(F749,tnpl!$X$1:$Y$16,2,TRUE))</f>
        <v>3</v>
      </c>
      <c r="H749" t="s">
        <v>3211</v>
      </c>
      <c r="I749" t="str">
        <f t="shared" si="195"/>
        <v>クリーチャー</v>
      </c>
      <c r="J749" t="s">
        <v>3211</v>
      </c>
      <c r="K749">
        <f t="shared" si="196"/>
        <v>5</v>
      </c>
      <c r="L749">
        <f t="shared" si="197"/>
        <v>4</v>
      </c>
      <c r="M749" t="str">
        <f t="shared" si="198"/>
        <v>5/4</v>
      </c>
      <c r="N749" t="s">
        <v>3267</v>
      </c>
      <c r="O749" t="str">
        <f t="shared" si="199"/>
        <v>アンコモン</v>
      </c>
      <c r="R749" t="s">
        <v>3267</v>
      </c>
      <c r="S749" t="s">
        <v>4854</v>
      </c>
      <c r="T749" t="str">
        <f t="shared" si="200"/>
        <v>搾取ドローン</v>
      </c>
      <c r="W749" t="s">
        <v>4855</v>
      </c>
      <c r="X749" t="s">
        <v>3267</v>
      </c>
      <c r="Y749" s="9"/>
      <c r="Z749" s="3">
        <v>498</v>
      </c>
      <c r="AA749" s="2" t="s">
        <v>3214</v>
      </c>
      <c r="AB749" s="1" t="s">
        <v>1606</v>
      </c>
      <c r="AC749" s="1" t="s">
        <v>1473</v>
      </c>
      <c r="AD749" s="1">
        <v>9</v>
      </c>
      <c r="AE749" s="1" t="s">
        <v>1624</v>
      </c>
      <c r="AF749" s="1" t="s">
        <v>1623</v>
      </c>
      <c r="AG749" s="1" t="s">
        <v>349</v>
      </c>
      <c r="AH749" s="1" t="s">
        <v>1457</v>
      </c>
      <c r="AI749" s="1" t="s">
        <v>1523</v>
      </c>
      <c r="AJ749" s="1"/>
      <c r="AK749" s="1" t="s">
        <v>1622</v>
      </c>
      <c r="AL749" s="1"/>
      <c r="AM749" s="1"/>
      <c r="AN749" s="1"/>
      <c r="AO749" s="1">
        <v>5</v>
      </c>
      <c r="AP749" s="1">
        <v>4</v>
      </c>
      <c r="AQ749" s="1" t="s">
        <v>1622</v>
      </c>
    </row>
    <row r="750" spans="1:46" x14ac:dyDescent="0.15">
      <c r="A750" t="str">
        <f t="shared" si="192"/>
        <v/>
      </c>
      <c r="V750" s="9"/>
      <c r="Y750" s="11"/>
      <c r="AC750" s="9"/>
      <c r="AD750" s="9"/>
      <c r="AE750" s="9"/>
      <c r="AF750" s="9"/>
      <c r="AG750" s="9"/>
      <c r="AH750" s="9"/>
      <c r="AI750" s="9"/>
      <c r="AJ750" s="9"/>
      <c r="AK750" s="9"/>
      <c r="AL750" s="9"/>
      <c r="AM750" s="9"/>
      <c r="AN750" s="9"/>
      <c r="AO750" s="9"/>
      <c r="AP750" s="9"/>
      <c r="AQ750" s="9"/>
      <c r="AR750" s="9"/>
      <c r="AS750" s="9"/>
      <c r="AT750" s="9"/>
    </row>
    <row r="751" spans="1:46" x14ac:dyDescent="0.15">
      <c r="A751" t="str">
        <f t="shared" si="192"/>
        <v>**イニストラードを覆う影ブロック</v>
      </c>
      <c r="B751" t="s">
        <v>4862</v>
      </c>
      <c r="Y751" s="11"/>
    </row>
    <row r="752" spans="1:46" x14ac:dyDescent="0.15">
      <c r="A752" t="str">
        <f>B752&amp;C752&amp;E752&amp;F752&amp;H752&amp;I752&amp;J752&amp;M752&amp;N752&amp;O752&amp;P752&amp;Q752&amp;R752&amp;S752&amp;T752&amp;U752&amp;V752&amp;W752&amp;X752&amp;Y752</f>
        <v>|LEFT:50|LEFT:50|LEFT:120|LEFT:50|LEFT:120|LEFT:450|c</v>
      </c>
      <c r="B752" t="s">
        <v>3211</v>
      </c>
      <c r="C752" t="s">
        <v>3204</v>
      </c>
      <c r="E752" t="s">
        <v>3211</v>
      </c>
      <c r="F752" t="s">
        <v>3204</v>
      </c>
      <c r="H752" t="s">
        <v>3211</v>
      </c>
      <c r="I752" t="s">
        <v>5157</v>
      </c>
      <c r="J752" t="s">
        <v>3211</v>
      </c>
      <c r="M752" t="s">
        <v>3204</v>
      </c>
      <c r="N752" t="s">
        <v>3267</v>
      </c>
      <c r="O752" t="s">
        <v>5157</v>
      </c>
      <c r="R752" t="s">
        <v>3267</v>
      </c>
      <c r="T752" t="s">
        <v>5189</v>
      </c>
      <c r="X752" t="s">
        <v>3267</v>
      </c>
      <c r="Y752" t="s">
        <v>3206</v>
      </c>
    </row>
    <row r="753" spans="1:43" x14ac:dyDescent="0.15">
      <c r="A753" t="str">
        <f>B753&amp;C753&amp;E753&amp;F753&amp;H753&amp;I753&amp;J753&amp;M753&amp;N753&amp;O753&amp;P753&amp;Q753&amp;R753&amp;S753&amp;T753&amp;U753&amp;V753&amp;W753&amp;X753&amp;Y753</f>
        <v>|セット|色|カード種|P/T|レアリティ|カード名|</v>
      </c>
      <c r="B753" t="s">
        <v>3211</v>
      </c>
      <c r="C753" t="s">
        <v>3212</v>
      </c>
      <c r="E753" t="s">
        <v>3211</v>
      </c>
      <c r="F753" t="s">
        <v>3181</v>
      </c>
      <c r="H753" t="s">
        <v>3211</v>
      </c>
      <c r="I753" t="s">
        <v>4902</v>
      </c>
      <c r="J753" t="s">
        <v>3211</v>
      </c>
      <c r="K753" t="s">
        <v>3168</v>
      </c>
      <c r="L753" t="s">
        <v>3167</v>
      </c>
      <c r="M753" t="str">
        <f>K753&amp;"/"&amp;L753</f>
        <v>P/T</v>
      </c>
      <c r="N753" t="s">
        <v>3267</v>
      </c>
      <c r="O753" t="s">
        <v>5187</v>
      </c>
      <c r="R753" t="s">
        <v>3267</v>
      </c>
      <c r="T753" t="s">
        <v>3208</v>
      </c>
      <c r="X753" t="s">
        <v>3267</v>
      </c>
      <c r="Z753" s="18"/>
      <c r="AA753" s="18"/>
      <c r="AB753" s="18"/>
      <c r="AC753" s="18"/>
      <c r="AD753" s="18"/>
      <c r="AE753" s="18"/>
      <c r="AF753" s="18"/>
      <c r="AG753" s="18"/>
      <c r="AH753" s="18"/>
      <c r="AI753" s="18"/>
      <c r="AJ753" s="18"/>
      <c r="AK753" s="18"/>
      <c r="AL753" s="18"/>
      <c r="AM753" s="18"/>
      <c r="AN753" s="18"/>
      <c r="AO753" s="18"/>
      <c r="AP753" s="18"/>
      <c r="AQ753" s="18"/>
    </row>
    <row r="754" spans="1:43" x14ac:dyDescent="0.15">
      <c r="A754" t="str">
        <f t="shared" si="192"/>
        <v>|SOI|白|サポート||アンコモン|《[[銀の一撃]]》|</v>
      </c>
      <c r="B754" t="s">
        <v>3211</v>
      </c>
      <c r="C754" t="str">
        <f t="shared" si="193"/>
        <v>SOI</v>
      </c>
      <c r="D754">
        <f>IF(AA754="","",VLOOKUP(C754,tnpl!$Z$1:$AA$11,2,TRUE))</f>
        <v>4</v>
      </c>
      <c r="E754" t="s">
        <v>3211</v>
      </c>
      <c r="F754" t="str">
        <f t="shared" si="194"/>
        <v>白</v>
      </c>
      <c r="G754">
        <f>IF(AB754="","",VLOOKUP(F754,tnpl!$X$1:$Y$16,2,TRUE))</f>
        <v>1</v>
      </c>
      <c r="H754" t="s">
        <v>3211</v>
      </c>
      <c r="I754" t="str">
        <f t="shared" si="195"/>
        <v>サポート</v>
      </c>
      <c r="J754" t="s">
        <v>3211</v>
      </c>
      <c r="K754">
        <f t="shared" si="196"/>
        <v>0</v>
      </c>
      <c r="L754">
        <f t="shared" si="197"/>
        <v>0</v>
      </c>
      <c r="M754" t="str">
        <f t="shared" si="198"/>
        <v/>
      </c>
      <c r="N754" t="s">
        <v>3267</v>
      </c>
      <c r="O754" t="str">
        <f t="shared" si="199"/>
        <v>アンコモン</v>
      </c>
      <c r="R754" t="s">
        <v>3267</v>
      </c>
      <c r="S754" t="s">
        <v>4854</v>
      </c>
      <c r="T754" t="str">
        <f t="shared" si="200"/>
        <v>銀の一撃</v>
      </c>
      <c r="W754" t="s">
        <v>4855</v>
      </c>
      <c r="X754" t="s">
        <v>3267</v>
      </c>
      <c r="Y754" s="9"/>
      <c r="Z754" s="3">
        <v>564</v>
      </c>
      <c r="AA754" s="2" t="s">
        <v>3528</v>
      </c>
      <c r="AB754" s="1" t="s">
        <v>1653</v>
      </c>
      <c r="AC754" s="1" t="s">
        <v>1473</v>
      </c>
      <c r="AD754" s="1">
        <v>9</v>
      </c>
      <c r="AE754" s="1" t="s">
        <v>1401</v>
      </c>
      <c r="AF754" s="1" t="s">
        <v>1400</v>
      </c>
      <c r="AG754" s="1" t="s">
        <v>297</v>
      </c>
      <c r="AH754" s="1"/>
      <c r="AI754" s="1"/>
      <c r="AJ754" s="1"/>
      <c r="AK754" s="1" t="s">
        <v>3566</v>
      </c>
      <c r="AL754" s="1"/>
      <c r="AM754" s="1"/>
      <c r="AN754" s="1">
        <v>1</v>
      </c>
      <c r="AO754" s="1"/>
      <c r="AP754" s="1"/>
      <c r="AQ754" s="1" t="s">
        <v>3566</v>
      </c>
    </row>
    <row r="755" spans="1:43" x14ac:dyDescent="0.15">
      <c r="A755" t="str">
        <f t="shared" si="192"/>
        <v>|SOI|青|呪文||アンコモン|《[[熟読]]》|</v>
      </c>
      <c r="B755" t="s">
        <v>3211</v>
      </c>
      <c r="C755" t="str">
        <f t="shared" si="193"/>
        <v>SOI</v>
      </c>
      <c r="D755">
        <f>IF(AA755="","",VLOOKUP(C755,tnpl!$Z$1:$AA$11,2,TRUE))</f>
        <v>4</v>
      </c>
      <c r="E755" t="s">
        <v>3211</v>
      </c>
      <c r="F755" t="str">
        <f t="shared" si="194"/>
        <v>青</v>
      </c>
      <c r="G755">
        <f>IF(AB755="","",VLOOKUP(F755,tnpl!$X$1:$Y$16,2,TRUE))</f>
        <v>2</v>
      </c>
      <c r="H755" t="s">
        <v>3211</v>
      </c>
      <c r="I755" t="str">
        <f t="shared" si="195"/>
        <v>呪文</v>
      </c>
      <c r="J755" t="s">
        <v>3211</v>
      </c>
      <c r="K755">
        <f t="shared" si="196"/>
        <v>0</v>
      </c>
      <c r="L755">
        <f t="shared" si="197"/>
        <v>0</v>
      </c>
      <c r="M755" t="str">
        <f t="shared" si="198"/>
        <v/>
      </c>
      <c r="N755" t="s">
        <v>3267</v>
      </c>
      <c r="O755" t="str">
        <f t="shared" si="199"/>
        <v>アンコモン</v>
      </c>
      <c r="R755" t="s">
        <v>3267</v>
      </c>
      <c r="S755" t="s">
        <v>4854</v>
      </c>
      <c r="T755" t="str">
        <f t="shared" si="200"/>
        <v>熟読</v>
      </c>
      <c r="W755" t="s">
        <v>4855</v>
      </c>
      <c r="X755" t="s">
        <v>3267</v>
      </c>
      <c r="Y755" s="9"/>
      <c r="Z755" s="3">
        <v>598</v>
      </c>
      <c r="AA755" s="2" t="s">
        <v>3528</v>
      </c>
      <c r="AB755" s="1" t="s">
        <v>1631</v>
      </c>
      <c r="AC755" s="1" t="s">
        <v>1473</v>
      </c>
      <c r="AD755" s="1">
        <v>9</v>
      </c>
      <c r="AE755" s="1" t="s">
        <v>1343</v>
      </c>
      <c r="AF755" s="1" t="s">
        <v>1342</v>
      </c>
      <c r="AG755" s="1" t="s">
        <v>1475</v>
      </c>
      <c r="AH755" s="1"/>
      <c r="AI755" s="1"/>
      <c r="AJ755" s="1"/>
      <c r="AK755" s="1" t="s">
        <v>3622</v>
      </c>
      <c r="AL755" s="1"/>
      <c r="AM755" s="1"/>
      <c r="AN755" s="1"/>
      <c r="AO755" s="1"/>
      <c r="AP755" s="1"/>
      <c r="AQ755" s="1" t="s">
        <v>3622</v>
      </c>
    </row>
    <row r="756" spans="1:43" x14ac:dyDescent="0.15">
      <c r="A756" t="str">
        <f t="shared" si="192"/>
        <v>|SOI|黒|クリーチャー|4/2|コモン|《[[遠沼の猟犬]]》|</v>
      </c>
      <c r="B756" t="s">
        <v>3211</v>
      </c>
      <c r="C756" t="str">
        <f t="shared" si="193"/>
        <v>SOI</v>
      </c>
      <c r="D756">
        <f>IF(AA756="","",VLOOKUP(C756,tnpl!$Z$1:$AA$11,2,TRUE))</f>
        <v>4</v>
      </c>
      <c r="E756" t="s">
        <v>3211</v>
      </c>
      <c r="F756" t="str">
        <f t="shared" si="194"/>
        <v>黒</v>
      </c>
      <c r="G756">
        <f>IF(AB756="","",VLOOKUP(F756,tnpl!$X$1:$Y$16,2,TRUE))</f>
        <v>3</v>
      </c>
      <c r="H756" t="s">
        <v>3211</v>
      </c>
      <c r="I756" t="str">
        <f t="shared" si="195"/>
        <v>クリーチャー</v>
      </c>
      <c r="J756" t="s">
        <v>3211</v>
      </c>
      <c r="K756">
        <f t="shared" si="196"/>
        <v>4</v>
      </c>
      <c r="L756">
        <f t="shared" si="197"/>
        <v>2</v>
      </c>
      <c r="M756" t="str">
        <f t="shared" si="198"/>
        <v>4/2</v>
      </c>
      <c r="N756" t="s">
        <v>3267</v>
      </c>
      <c r="O756" t="str">
        <f t="shared" si="199"/>
        <v>コモン</v>
      </c>
      <c r="R756" t="s">
        <v>3267</v>
      </c>
      <c r="S756" t="s">
        <v>4854</v>
      </c>
      <c r="T756" t="str">
        <f t="shared" si="200"/>
        <v>遠沼の猟犬</v>
      </c>
      <c r="W756" t="s">
        <v>4855</v>
      </c>
      <c r="X756" t="s">
        <v>3267</v>
      </c>
      <c r="Y756" s="9"/>
      <c r="Z756" s="3">
        <v>615</v>
      </c>
      <c r="AA756" s="2" t="s">
        <v>3528</v>
      </c>
      <c r="AB756" s="1" t="s">
        <v>1606</v>
      </c>
      <c r="AC756" s="1" t="s">
        <v>1771</v>
      </c>
      <c r="AD756" s="1">
        <v>9</v>
      </c>
      <c r="AE756" s="1" t="s">
        <v>1313</v>
      </c>
      <c r="AF756" s="1" t="s">
        <v>1312</v>
      </c>
      <c r="AG756" s="1" t="s">
        <v>349</v>
      </c>
      <c r="AH756" s="1" t="s">
        <v>1506</v>
      </c>
      <c r="AI756" s="1" t="s">
        <v>2569</v>
      </c>
      <c r="AJ756" s="1"/>
      <c r="AK756" s="1"/>
      <c r="AL756" s="1"/>
      <c r="AM756" s="1"/>
      <c r="AN756" s="1"/>
      <c r="AO756" s="1">
        <v>4</v>
      </c>
      <c r="AP756" s="1">
        <v>2</v>
      </c>
      <c r="AQ756" s="1"/>
    </row>
    <row r="757" spans="1:43" x14ac:dyDescent="0.15">
      <c r="A757" t="str">
        <f t="shared" si="192"/>
        <v>|SOI|黒|クリーチャー|1/2|コモン|《[[療養所の骸骨]]》|</v>
      </c>
      <c r="B757" t="s">
        <v>3211</v>
      </c>
      <c r="C757" t="str">
        <f t="shared" si="193"/>
        <v>SOI</v>
      </c>
      <c r="D757">
        <f>IF(AA757="","",VLOOKUP(C757,tnpl!$Z$1:$AA$11,2,TRUE))</f>
        <v>4</v>
      </c>
      <c r="E757" t="s">
        <v>3211</v>
      </c>
      <c r="F757" t="str">
        <f t="shared" si="194"/>
        <v>黒</v>
      </c>
      <c r="G757">
        <f>IF(AB757="","",VLOOKUP(F757,tnpl!$X$1:$Y$16,2,TRUE))</f>
        <v>3</v>
      </c>
      <c r="H757" t="s">
        <v>3211</v>
      </c>
      <c r="I757" t="str">
        <f t="shared" si="195"/>
        <v>クリーチャー</v>
      </c>
      <c r="J757" t="s">
        <v>3211</v>
      </c>
      <c r="K757">
        <f t="shared" si="196"/>
        <v>1</v>
      </c>
      <c r="L757">
        <f t="shared" si="197"/>
        <v>2</v>
      </c>
      <c r="M757" t="str">
        <f t="shared" si="198"/>
        <v>1/2</v>
      </c>
      <c r="N757" t="s">
        <v>3267</v>
      </c>
      <c r="O757" t="str">
        <f t="shared" si="199"/>
        <v>コモン</v>
      </c>
      <c r="R757" t="s">
        <v>3267</v>
      </c>
      <c r="S757" t="s">
        <v>4854</v>
      </c>
      <c r="T757" t="str">
        <f t="shared" si="200"/>
        <v>療養所の骸骨</v>
      </c>
      <c r="W757" t="s">
        <v>4855</v>
      </c>
      <c r="X757" t="s">
        <v>3267</v>
      </c>
      <c r="Y757" s="9"/>
      <c r="Z757" s="3">
        <v>616</v>
      </c>
      <c r="AA757" s="2" t="s">
        <v>3528</v>
      </c>
      <c r="AB757" s="1" t="s">
        <v>1606</v>
      </c>
      <c r="AC757" s="1" t="s">
        <v>1771</v>
      </c>
      <c r="AD757" s="1">
        <v>9</v>
      </c>
      <c r="AE757" s="1" t="s">
        <v>1311</v>
      </c>
      <c r="AF757" s="1" t="s">
        <v>1310</v>
      </c>
      <c r="AG757" s="1" t="s">
        <v>349</v>
      </c>
      <c r="AH757" s="1" t="s">
        <v>3656</v>
      </c>
      <c r="AI757" s="1"/>
      <c r="AJ757" s="1"/>
      <c r="AK757" s="1" t="s">
        <v>2627</v>
      </c>
      <c r="AL757" s="1" t="s">
        <v>3657</v>
      </c>
      <c r="AM757" s="1"/>
      <c r="AN757" s="1"/>
      <c r="AO757" s="1">
        <v>1</v>
      </c>
      <c r="AP757" s="1">
        <v>2</v>
      </c>
      <c r="AQ757" s="1" t="s">
        <v>3658</v>
      </c>
    </row>
    <row r="758" spans="1:43" x14ac:dyDescent="0.15">
      <c r="A758" t="str">
        <f t="shared" si="192"/>
        <v>|SOI|黒|クリーチャー|4/4|アンコモン|《[[グール馬]]》|</v>
      </c>
      <c r="B758" t="s">
        <v>3211</v>
      </c>
      <c r="C758" t="str">
        <f t="shared" si="193"/>
        <v>SOI</v>
      </c>
      <c r="D758">
        <f>IF(AA758="","",VLOOKUP(C758,tnpl!$Z$1:$AA$11,2,TRUE))</f>
        <v>4</v>
      </c>
      <c r="E758" t="s">
        <v>3211</v>
      </c>
      <c r="F758" t="str">
        <f t="shared" si="194"/>
        <v>黒</v>
      </c>
      <c r="G758">
        <f>IF(AB758="","",VLOOKUP(F758,tnpl!$X$1:$Y$16,2,TRUE))</f>
        <v>3</v>
      </c>
      <c r="H758" t="s">
        <v>3211</v>
      </c>
      <c r="I758" t="str">
        <f t="shared" si="195"/>
        <v>クリーチャー</v>
      </c>
      <c r="J758" t="s">
        <v>3211</v>
      </c>
      <c r="K758">
        <f t="shared" si="196"/>
        <v>4</v>
      </c>
      <c r="L758">
        <f t="shared" si="197"/>
        <v>4</v>
      </c>
      <c r="M758" t="str">
        <f t="shared" si="198"/>
        <v>4/4</v>
      </c>
      <c r="N758" t="s">
        <v>3267</v>
      </c>
      <c r="O758" t="str">
        <f t="shared" si="199"/>
        <v>アンコモン</v>
      </c>
      <c r="R758" t="s">
        <v>3267</v>
      </c>
      <c r="S758" t="s">
        <v>4854</v>
      </c>
      <c r="T758" t="str">
        <f t="shared" si="200"/>
        <v>グール馬</v>
      </c>
      <c r="W758" t="s">
        <v>4855</v>
      </c>
      <c r="X758" t="s">
        <v>3267</v>
      </c>
      <c r="Y758" s="9"/>
      <c r="Z758" s="3">
        <v>624</v>
      </c>
      <c r="AA758" s="2" t="s">
        <v>3528</v>
      </c>
      <c r="AB758" s="1" t="s">
        <v>1606</v>
      </c>
      <c r="AC758" s="1" t="s">
        <v>1473</v>
      </c>
      <c r="AD758" s="1">
        <v>9</v>
      </c>
      <c r="AE758" s="1" t="s">
        <v>1295</v>
      </c>
      <c r="AF758" s="1" t="s">
        <v>1294</v>
      </c>
      <c r="AG758" s="1" t="s">
        <v>349</v>
      </c>
      <c r="AH758" s="1" t="s">
        <v>1506</v>
      </c>
      <c r="AI758" s="1" t="s">
        <v>3666</v>
      </c>
      <c r="AJ758" s="1"/>
      <c r="AK758" s="1" t="s">
        <v>3667</v>
      </c>
      <c r="AL758" s="1"/>
      <c r="AM758" s="1"/>
      <c r="AN758" s="1"/>
      <c r="AO758" s="1">
        <v>4</v>
      </c>
      <c r="AP758" s="1">
        <v>4</v>
      </c>
      <c r="AQ758" s="1" t="s">
        <v>3667</v>
      </c>
    </row>
    <row r="759" spans="1:43" x14ac:dyDescent="0.15">
      <c r="A759" t="str">
        <f t="shared" si="192"/>
        <v>|SOI|黒|クリーチャー|4/4|アンコモン|《[[モークラッドの屍蛞蝓]]》|</v>
      </c>
      <c r="B759" t="s">
        <v>3211</v>
      </c>
      <c r="C759" t="str">
        <f t="shared" si="193"/>
        <v>SOI</v>
      </c>
      <c r="D759">
        <f>IF(AA759="","",VLOOKUP(C759,tnpl!$Z$1:$AA$11,2,TRUE))</f>
        <v>4</v>
      </c>
      <c r="E759" t="s">
        <v>3211</v>
      </c>
      <c r="F759" t="str">
        <f t="shared" si="194"/>
        <v>黒</v>
      </c>
      <c r="G759">
        <f>IF(AB759="","",VLOOKUP(F759,tnpl!$X$1:$Y$16,2,TRUE))</f>
        <v>3</v>
      </c>
      <c r="H759" t="s">
        <v>3211</v>
      </c>
      <c r="I759" t="str">
        <f t="shared" si="195"/>
        <v>クリーチャー</v>
      </c>
      <c r="J759" t="s">
        <v>3211</v>
      </c>
      <c r="K759">
        <f t="shared" si="196"/>
        <v>4</v>
      </c>
      <c r="L759">
        <f t="shared" si="197"/>
        <v>4</v>
      </c>
      <c r="M759" t="str">
        <f t="shared" si="198"/>
        <v>4/4</v>
      </c>
      <c r="N759" t="s">
        <v>3267</v>
      </c>
      <c r="O759" t="str">
        <f t="shared" si="199"/>
        <v>アンコモン</v>
      </c>
      <c r="R759" t="s">
        <v>3267</v>
      </c>
      <c r="S759" t="s">
        <v>4854</v>
      </c>
      <c r="T759" t="str">
        <f t="shared" si="200"/>
        <v>モークラッドの屍蛞蝓</v>
      </c>
      <c r="W759" t="s">
        <v>4855</v>
      </c>
      <c r="X759" t="s">
        <v>3267</v>
      </c>
      <c r="Y759" s="9"/>
      <c r="Z759" s="3">
        <v>630</v>
      </c>
      <c r="AA759" s="2" t="s">
        <v>3528</v>
      </c>
      <c r="AB759" s="1" t="s">
        <v>1606</v>
      </c>
      <c r="AC759" s="1" t="s">
        <v>1473</v>
      </c>
      <c r="AD759" s="1">
        <v>9</v>
      </c>
      <c r="AE759" s="1" t="s">
        <v>1287</v>
      </c>
      <c r="AF759" s="1" t="s">
        <v>1286</v>
      </c>
      <c r="AG759" s="1" t="s">
        <v>349</v>
      </c>
      <c r="AH759" s="1" t="s">
        <v>2874</v>
      </c>
      <c r="AI759" s="1" t="s">
        <v>2837</v>
      </c>
      <c r="AJ759" s="1"/>
      <c r="AK759" s="1" t="s">
        <v>3674</v>
      </c>
      <c r="AL759" s="1" t="s">
        <v>3675</v>
      </c>
      <c r="AM759" s="1"/>
      <c r="AN759" s="1"/>
      <c r="AO759" s="1">
        <v>4</v>
      </c>
      <c r="AP759" s="1">
        <v>4</v>
      </c>
      <c r="AQ759" s="1" t="s">
        <v>3676</v>
      </c>
    </row>
    <row r="760" spans="1:43" x14ac:dyDescent="0.15">
      <c r="A760" t="str">
        <f t="shared" si="192"/>
        <v>|SOI|赤|クリーチャー|2/1|コモン|《[[ガツタフの放火魔]]》|</v>
      </c>
      <c r="B760" t="s">
        <v>3211</v>
      </c>
      <c r="C760" t="str">
        <f t="shared" si="193"/>
        <v>SOI</v>
      </c>
      <c r="D760">
        <f>IF(AA760="","",VLOOKUP(C760,tnpl!$Z$1:$AA$11,2,TRUE))</f>
        <v>4</v>
      </c>
      <c r="E760" t="s">
        <v>3211</v>
      </c>
      <c r="F760" t="str">
        <f t="shared" si="194"/>
        <v>赤</v>
      </c>
      <c r="G760">
        <f>IF(AB760="","",VLOOKUP(F760,tnpl!$X$1:$Y$16,2,TRUE))</f>
        <v>4</v>
      </c>
      <c r="H760" t="s">
        <v>3211</v>
      </c>
      <c r="I760" t="str">
        <f t="shared" si="195"/>
        <v>クリーチャー</v>
      </c>
      <c r="J760" t="s">
        <v>3211</v>
      </c>
      <c r="K760">
        <f t="shared" si="196"/>
        <v>2</v>
      </c>
      <c r="L760">
        <f t="shared" si="197"/>
        <v>1</v>
      </c>
      <c r="M760" t="str">
        <f t="shared" si="198"/>
        <v>2/1</v>
      </c>
      <c r="N760" t="s">
        <v>3267</v>
      </c>
      <c r="O760" t="str">
        <f t="shared" si="199"/>
        <v>コモン</v>
      </c>
      <c r="R760" t="s">
        <v>3267</v>
      </c>
      <c r="S760" t="s">
        <v>4854</v>
      </c>
      <c r="T760" t="str">
        <f t="shared" si="200"/>
        <v>ガツタフの放火魔</v>
      </c>
      <c r="W760" t="s">
        <v>4855</v>
      </c>
      <c r="X760" t="s">
        <v>3267</v>
      </c>
      <c r="Y760" s="9"/>
      <c r="Z760" s="3">
        <v>646</v>
      </c>
      <c r="AA760" s="2" t="s">
        <v>3528</v>
      </c>
      <c r="AB760" s="1" t="s">
        <v>1575</v>
      </c>
      <c r="AC760" s="1" t="s">
        <v>1771</v>
      </c>
      <c r="AD760" s="1">
        <v>9</v>
      </c>
      <c r="AE760" s="1" t="s">
        <v>1259</v>
      </c>
      <c r="AF760" s="1" t="s">
        <v>1258</v>
      </c>
      <c r="AG760" s="1" t="s">
        <v>349</v>
      </c>
      <c r="AH760" s="1" t="s">
        <v>1511</v>
      </c>
      <c r="AI760" s="1" t="s">
        <v>3702</v>
      </c>
      <c r="AJ760" s="1"/>
      <c r="AK760" s="1" t="s">
        <v>3703</v>
      </c>
      <c r="AL760" s="1"/>
      <c r="AM760" s="1"/>
      <c r="AN760" s="1"/>
      <c r="AO760" s="1">
        <v>2</v>
      </c>
      <c r="AP760" s="1">
        <v>1</v>
      </c>
      <c r="AQ760" s="1" t="s">
        <v>3703</v>
      </c>
    </row>
    <row r="761" spans="1:43" x14ac:dyDescent="0.15">
      <c r="A761" t="str">
        <f t="shared" si="192"/>
        <v>|SOI|赤|呪文||レア|《[[アヴァシンの裁き]]》|</v>
      </c>
      <c r="B761" t="s">
        <v>3211</v>
      </c>
      <c r="C761" t="str">
        <f t="shared" si="193"/>
        <v>SOI</v>
      </c>
      <c r="D761">
        <f>IF(AA761="","",VLOOKUP(C761,tnpl!$Z$1:$AA$11,2,TRUE))</f>
        <v>4</v>
      </c>
      <c r="E761" t="s">
        <v>3211</v>
      </c>
      <c r="F761" t="str">
        <f t="shared" si="194"/>
        <v>赤</v>
      </c>
      <c r="G761">
        <f>IF(AB761="","",VLOOKUP(F761,tnpl!$X$1:$Y$16,2,TRUE))</f>
        <v>4</v>
      </c>
      <c r="H761" t="s">
        <v>3211</v>
      </c>
      <c r="I761" t="str">
        <f t="shared" si="195"/>
        <v>呪文</v>
      </c>
      <c r="J761" t="s">
        <v>3211</v>
      </c>
      <c r="K761">
        <f t="shared" si="196"/>
        <v>0</v>
      </c>
      <c r="L761">
        <f t="shared" si="197"/>
        <v>0</v>
      </c>
      <c r="M761" t="str">
        <f t="shared" si="198"/>
        <v/>
      </c>
      <c r="N761" t="s">
        <v>3267</v>
      </c>
      <c r="O761" t="str">
        <f t="shared" si="199"/>
        <v>レア</v>
      </c>
      <c r="R761" t="s">
        <v>3267</v>
      </c>
      <c r="S761" t="s">
        <v>4854</v>
      </c>
      <c r="T761" t="str">
        <f t="shared" si="200"/>
        <v>アヴァシンの裁き</v>
      </c>
      <c r="W761" t="s">
        <v>4855</v>
      </c>
      <c r="X761" t="s">
        <v>3267</v>
      </c>
      <c r="Y761" s="9"/>
      <c r="Z761" s="3">
        <v>672</v>
      </c>
      <c r="AA761" s="2" t="s">
        <v>3528</v>
      </c>
      <c r="AB761" s="1" t="s">
        <v>1575</v>
      </c>
      <c r="AC761" s="1" t="s">
        <v>1463</v>
      </c>
      <c r="AD761" s="1">
        <v>9</v>
      </c>
      <c r="AE761" s="1" t="s">
        <v>1215</v>
      </c>
      <c r="AF761" s="1" t="s">
        <v>1214</v>
      </c>
      <c r="AG761" s="1" t="s">
        <v>1475</v>
      </c>
      <c r="AH761" s="1"/>
      <c r="AI761" s="1"/>
      <c r="AJ761" s="1"/>
      <c r="AK761" s="1" t="s">
        <v>3603</v>
      </c>
      <c r="AL761" s="1" t="s">
        <v>3738</v>
      </c>
      <c r="AM761" s="1"/>
      <c r="AN761" s="1"/>
      <c r="AO761" s="1"/>
      <c r="AP761" s="1"/>
      <c r="AQ761" s="1" t="s">
        <v>3739</v>
      </c>
    </row>
    <row r="762" spans="1:43" x14ac:dyDescent="0.15">
      <c r="A762" t="str">
        <f t="shared" si="192"/>
        <v>|SOI|緑|クリーチャー|2/2|コモン|《[[剛胆な補給兵]]》|</v>
      </c>
      <c r="B762" t="s">
        <v>3211</v>
      </c>
      <c r="C762" t="str">
        <f t="shared" si="193"/>
        <v>SOI</v>
      </c>
      <c r="D762">
        <f>IF(AA762="","",VLOOKUP(C762,tnpl!$Z$1:$AA$11,2,TRUE))</f>
        <v>4</v>
      </c>
      <c r="E762" t="s">
        <v>3211</v>
      </c>
      <c r="F762" t="str">
        <f t="shared" si="194"/>
        <v>緑</v>
      </c>
      <c r="G762">
        <f>IF(AB762="","",VLOOKUP(F762,tnpl!$X$1:$Y$16,2,TRUE))</f>
        <v>5</v>
      </c>
      <c r="H762" t="s">
        <v>3211</v>
      </c>
      <c r="I762" t="str">
        <f t="shared" si="195"/>
        <v>クリーチャー</v>
      </c>
      <c r="J762" t="s">
        <v>3211</v>
      </c>
      <c r="K762">
        <f t="shared" si="196"/>
        <v>2</v>
      </c>
      <c r="L762">
        <f t="shared" si="197"/>
        <v>2</v>
      </c>
      <c r="M762" t="str">
        <f t="shared" si="198"/>
        <v>2/2</v>
      </c>
      <c r="N762" t="s">
        <v>3267</v>
      </c>
      <c r="O762" t="str">
        <f t="shared" si="199"/>
        <v>コモン</v>
      </c>
      <c r="R762" t="s">
        <v>3267</v>
      </c>
      <c r="S762" t="s">
        <v>4854</v>
      </c>
      <c r="T762" t="str">
        <f t="shared" si="200"/>
        <v>剛胆な補給兵</v>
      </c>
      <c r="W762" t="s">
        <v>4855</v>
      </c>
      <c r="X762" t="s">
        <v>3267</v>
      </c>
      <c r="Y762" s="9"/>
      <c r="Z762" s="3">
        <v>682</v>
      </c>
      <c r="AA762" s="2" t="s">
        <v>3528</v>
      </c>
      <c r="AB762" s="1" t="s">
        <v>1540</v>
      </c>
      <c r="AC762" s="1" t="s">
        <v>1771</v>
      </c>
      <c r="AD762" s="1">
        <v>9</v>
      </c>
      <c r="AE762" s="1" t="s">
        <v>1199</v>
      </c>
      <c r="AF762" s="1" t="s">
        <v>1198</v>
      </c>
      <c r="AG762" s="1" t="s">
        <v>349</v>
      </c>
      <c r="AH762" s="1" t="s">
        <v>1511</v>
      </c>
      <c r="AI762" s="1" t="s">
        <v>1956</v>
      </c>
      <c r="AJ762" s="1"/>
      <c r="AK762" s="1" t="s">
        <v>1733</v>
      </c>
      <c r="AL762" s="1" t="s">
        <v>3751</v>
      </c>
      <c r="AM762" s="1"/>
      <c r="AN762" s="1"/>
      <c r="AO762" s="1">
        <v>2</v>
      </c>
      <c r="AP762" s="1">
        <v>2</v>
      </c>
      <c r="AQ762" s="1" t="s">
        <v>3752</v>
      </c>
    </row>
    <row r="763" spans="1:43" x14ac:dyDescent="0.15">
      <c r="A763" t="str">
        <f t="shared" si="192"/>
        <v>|SOI|緑|クリーチャー|2/2|アンコモン|《[[古参の聖戦士]]》|</v>
      </c>
      <c r="B763" t="s">
        <v>3211</v>
      </c>
      <c r="C763" t="str">
        <f t="shared" si="193"/>
        <v>SOI</v>
      </c>
      <c r="D763">
        <f>IF(AA763="","",VLOOKUP(C763,tnpl!$Z$1:$AA$11,2,TRUE))</f>
        <v>4</v>
      </c>
      <c r="E763" t="s">
        <v>3211</v>
      </c>
      <c r="F763" t="str">
        <f t="shared" si="194"/>
        <v>緑</v>
      </c>
      <c r="G763">
        <f>IF(AB763="","",VLOOKUP(F763,tnpl!$X$1:$Y$16,2,TRUE))</f>
        <v>5</v>
      </c>
      <c r="H763" t="s">
        <v>3211</v>
      </c>
      <c r="I763" t="str">
        <f t="shared" si="195"/>
        <v>クリーチャー</v>
      </c>
      <c r="J763" t="s">
        <v>3211</v>
      </c>
      <c r="K763">
        <f t="shared" si="196"/>
        <v>2</v>
      </c>
      <c r="L763">
        <f t="shared" si="197"/>
        <v>2</v>
      </c>
      <c r="M763" t="str">
        <f t="shared" si="198"/>
        <v>2/2</v>
      </c>
      <c r="N763" t="s">
        <v>3267</v>
      </c>
      <c r="O763" t="str">
        <f t="shared" si="199"/>
        <v>アンコモン</v>
      </c>
      <c r="R763" t="s">
        <v>3267</v>
      </c>
      <c r="S763" t="s">
        <v>4854</v>
      </c>
      <c r="T763" t="str">
        <f t="shared" si="200"/>
        <v>古参の聖戦士</v>
      </c>
      <c r="W763" t="s">
        <v>4855</v>
      </c>
      <c r="X763" t="s">
        <v>3267</v>
      </c>
      <c r="Y763" s="9"/>
      <c r="Z763" s="3">
        <v>703</v>
      </c>
      <c r="AA763" s="2" t="s">
        <v>3528</v>
      </c>
      <c r="AB763" s="1" t="s">
        <v>1540</v>
      </c>
      <c r="AC763" s="1" t="s">
        <v>1473</v>
      </c>
      <c r="AD763" s="1">
        <v>9</v>
      </c>
      <c r="AE763" s="1" t="s">
        <v>1165</v>
      </c>
      <c r="AF763" s="1" t="s">
        <v>1164</v>
      </c>
      <c r="AG763" s="1" t="s">
        <v>349</v>
      </c>
      <c r="AH763" s="1" t="s">
        <v>1511</v>
      </c>
      <c r="AI763" s="1" t="s">
        <v>1826</v>
      </c>
      <c r="AJ763" s="1"/>
      <c r="AK763" s="1" t="s">
        <v>3776</v>
      </c>
      <c r="AL763" s="1"/>
      <c r="AM763" s="1"/>
      <c r="AN763" s="1"/>
      <c r="AO763" s="1">
        <v>2</v>
      </c>
      <c r="AP763" s="1">
        <v>2</v>
      </c>
      <c r="AQ763" s="1" t="s">
        <v>3776</v>
      </c>
    </row>
    <row r="764" spans="1:43" x14ac:dyDescent="0.15">
      <c r="A764" t="str">
        <f t="shared" si="192"/>
        <v>|SOI|緑|クリーチャー|4/3|レア|《[[死天狗茸の栽培者]]》|</v>
      </c>
      <c r="B764" t="s">
        <v>3211</v>
      </c>
      <c r="C764" t="str">
        <f t="shared" si="193"/>
        <v>SOI</v>
      </c>
      <c r="D764">
        <f>IF(AA764="","",VLOOKUP(C764,tnpl!$Z$1:$AA$11,2,TRUE))</f>
        <v>4</v>
      </c>
      <c r="E764" t="s">
        <v>3211</v>
      </c>
      <c r="F764" t="str">
        <f t="shared" si="194"/>
        <v>緑</v>
      </c>
      <c r="G764">
        <f>IF(AB764="","",VLOOKUP(F764,tnpl!$X$1:$Y$16,2,TRUE))</f>
        <v>5</v>
      </c>
      <c r="H764" t="s">
        <v>3211</v>
      </c>
      <c r="I764" t="str">
        <f t="shared" si="195"/>
        <v>クリーチャー</v>
      </c>
      <c r="J764" t="s">
        <v>3211</v>
      </c>
      <c r="K764">
        <f t="shared" si="196"/>
        <v>4</v>
      </c>
      <c r="L764">
        <f t="shared" si="197"/>
        <v>3</v>
      </c>
      <c r="M764" t="str">
        <f t="shared" si="198"/>
        <v>4/3</v>
      </c>
      <c r="N764" t="s">
        <v>3267</v>
      </c>
      <c r="O764" t="str">
        <f t="shared" si="199"/>
        <v>レア</v>
      </c>
      <c r="R764" t="s">
        <v>3267</v>
      </c>
      <c r="S764" t="s">
        <v>4854</v>
      </c>
      <c r="T764" t="str">
        <f t="shared" si="200"/>
        <v>死天狗茸の栽培者</v>
      </c>
      <c r="W764" t="s">
        <v>4855</v>
      </c>
      <c r="X764" t="s">
        <v>3267</v>
      </c>
      <c r="Y764" s="9"/>
      <c r="Z764" s="3">
        <v>707</v>
      </c>
      <c r="AA764" s="2" t="s">
        <v>3528</v>
      </c>
      <c r="AB764" s="1" t="s">
        <v>1540</v>
      </c>
      <c r="AC764" s="1" t="s">
        <v>1463</v>
      </c>
      <c r="AD764" s="1">
        <v>9</v>
      </c>
      <c r="AE764" s="1" t="s">
        <v>1157</v>
      </c>
      <c r="AF764" s="1" t="s">
        <v>1156</v>
      </c>
      <c r="AG764" s="1" t="s">
        <v>349</v>
      </c>
      <c r="AH764" s="1" t="s">
        <v>1511</v>
      </c>
      <c r="AI764" s="1" t="s">
        <v>1551</v>
      </c>
      <c r="AJ764" s="1"/>
      <c r="AK764" s="1" t="s">
        <v>3784</v>
      </c>
      <c r="AL764" s="1" t="s">
        <v>3785</v>
      </c>
      <c r="AM764" s="1"/>
      <c r="AN764" s="1"/>
      <c r="AO764" s="1">
        <v>4</v>
      </c>
      <c r="AP764" s="1">
        <v>3</v>
      </c>
      <c r="AQ764" s="1" t="s">
        <v>3786</v>
      </c>
    </row>
    <row r="765" spans="1:43" x14ac:dyDescent="0.15">
      <c r="A765" t="str">
        <f t="shared" si="192"/>
        <v>|SOI|無色|クリーチャー|4/4|アンコモン|《[[スレイベンのガーゴイル]]》|</v>
      </c>
      <c r="B765" t="s">
        <v>3211</v>
      </c>
      <c r="C765" t="str">
        <f t="shared" si="193"/>
        <v>SOI</v>
      </c>
      <c r="D765">
        <f>IF(AA765="","",VLOOKUP(C765,tnpl!$Z$1:$AA$11,2,TRUE))</f>
        <v>4</v>
      </c>
      <c r="E765" t="s">
        <v>3211</v>
      </c>
      <c r="F765" t="str">
        <f t="shared" si="194"/>
        <v>無色</v>
      </c>
      <c r="G765">
        <f>IF(AB765="","",VLOOKUP(F765,tnpl!$X$1:$Y$16,2,TRUE))</f>
        <v>16</v>
      </c>
      <c r="H765" t="s">
        <v>3211</v>
      </c>
      <c r="I765" t="str">
        <f t="shared" si="195"/>
        <v>クリーチャー</v>
      </c>
      <c r="J765" t="s">
        <v>3211</v>
      </c>
      <c r="K765">
        <f t="shared" si="196"/>
        <v>4</v>
      </c>
      <c r="L765">
        <f t="shared" si="197"/>
        <v>4</v>
      </c>
      <c r="M765" t="str">
        <f t="shared" si="198"/>
        <v>4/4</v>
      </c>
      <c r="N765" t="s">
        <v>3267</v>
      </c>
      <c r="O765" t="str">
        <f t="shared" si="199"/>
        <v>アンコモン</v>
      </c>
      <c r="R765" t="s">
        <v>3267</v>
      </c>
      <c r="S765" t="s">
        <v>4854</v>
      </c>
      <c r="T765" t="str">
        <f t="shared" si="200"/>
        <v>スレイベンのガーゴイル</v>
      </c>
      <c r="W765" t="s">
        <v>4855</v>
      </c>
      <c r="X765" t="s">
        <v>3267</v>
      </c>
      <c r="Y765" s="9"/>
      <c r="Z765" s="3">
        <v>738</v>
      </c>
      <c r="AA765" s="2" t="s">
        <v>3528</v>
      </c>
      <c r="AB765" s="1" t="s">
        <v>301</v>
      </c>
      <c r="AC765" s="1" t="s">
        <v>1473</v>
      </c>
      <c r="AD765" s="1">
        <v>9</v>
      </c>
      <c r="AE765" s="1" t="s">
        <v>1097</v>
      </c>
      <c r="AF765" s="1" t="s">
        <v>1096</v>
      </c>
      <c r="AG765" s="1" t="s">
        <v>349</v>
      </c>
      <c r="AH765" s="1" t="s">
        <v>3837</v>
      </c>
      <c r="AI765" s="1"/>
      <c r="AJ765" s="1"/>
      <c r="AK765" s="1" t="s">
        <v>3398</v>
      </c>
      <c r="AL765" s="1" t="s">
        <v>3560</v>
      </c>
      <c r="AM765" s="1"/>
      <c r="AN765" s="1"/>
      <c r="AO765" s="1">
        <v>4</v>
      </c>
      <c r="AP765" s="1">
        <v>4</v>
      </c>
      <c r="AQ765" s="1" t="s">
        <v>3838</v>
      </c>
    </row>
    <row r="766" spans="1:43" x14ac:dyDescent="0.15">
      <c r="A766" t="str">
        <f t="shared" si="192"/>
        <v>|SOI|無色|サポート||レア|《[[処刑者の板金鎧]]》|</v>
      </c>
      <c r="B766" t="s">
        <v>3211</v>
      </c>
      <c r="C766" t="str">
        <f t="shared" si="193"/>
        <v>SOI</v>
      </c>
      <c r="D766">
        <f>IF(AA766="","",VLOOKUP(C766,tnpl!$Z$1:$AA$11,2,TRUE))</f>
        <v>4</v>
      </c>
      <c r="E766" t="s">
        <v>3211</v>
      </c>
      <c r="F766" t="str">
        <f t="shared" si="194"/>
        <v>無色</v>
      </c>
      <c r="G766">
        <f>IF(AB766="","",VLOOKUP(F766,tnpl!$X$1:$Y$16,2,TRUE))</f>
        <v>16</v>
      </c>
      <c r="H766" t="s">
        <v>3211</v>
      </c>
      <c r="I766" t="str">
        <f t="shared" si="195"/>
        <v>サポート</v>
      </c>
      <c r="J766" t="s">
        <v>3211</v>
      </c>
      <c r="K766">
        <f t="shared" si="196"/>
        <v>0</v>
      </c>
      <c r="L766">
        <f t="shared" si="197"/>
        <v>0</v>
      </c>
      <c r="M766" t="str">
        <f t="shared" si="198"/>
        <v/>
      </c>
      <c r="N766" t="s">
        <v>3267</v>
      </c>
      <c r="O766" t="str">
        <f t="shared" si="199"/>
        <v>レア</v>
      </c>
      <c r="R766" t="s">
        <v>3267</v>
      </c>
      <c r="S766" t="s">
        <v>4854</v>
      </c>
      <c r="T766" t="str">
        <f t="shared" si="200"/>
        <v>処刑者の板金鎧</v>
      </c>
      <c r="W766" t="s">
        <v>4855</v>
      </c>
      <c r="X766" t="s">
        <v>3267</v>
      </c>
      <c r="Y766" s="9"/>
      <c r="Z766" s="3">
        <v>750</v>
      </c>
      <c r="AA766" s="2" t="s">
        <v>3528</v>
      </c>
      <c r="AB766" s="1" t="s">
        <v>301</v>
      </c>
      <c r="AC766" s="1" t="s">
        <v>1463</v>
      </c>
      <c r="AD766" s="1">
        <v>9</v>
      </c>
      <c r="AE766" s="1" t="s">
        <v>1077</v>
      </c>
      <c r="AF766" s="1" t="s">
        <v>1076</v>
      </c>
      <c r="AG766" s="1" t="s">
        <v>297</v>
      </c>
      <c r="AH766" s="1"/>
      <c r="AI766" s="1"/>
      <c r="AJ766" s="1"/>
      <c r="AK766" s="1" t="s">
        <v>3863</v>
      </c>
      <c r="AL766" s="1"/>
      <c r="AM766" s="1"/>
      <c r="AN766" s="1">
        <v>3</v>
      </c>
      <c r="AO766" s="1"/>
      <c r="AP766" s="1"/>
      <c r="AQ766" s="1" t="s">
        <v>3863</v>
      </c>
    </row>
    <row r="767" spans="1:43" x14ac:dyDescent="0.15">
      <c r="A767" t="str">
        <f t="shared" si="192"/>
        <v>|SOI|無色|サポート||レア|《[[溺墓の寺院]]》|</v>
      </c>
      <c r="B767" t="s">
        <v>3211</v>
      </c>
      <c r="C767" t="str">
        <f t="shared" si="193"/>
        <v>SOI</v>
      </c>
      <c r="D767">
        <f>IF(AA767="","",VLOOKUP(C767,tnpl!$Z$1:$AA$11,2,TRUE))</f>
        <v>4</v>
      </c>
      <c r="E767" t="s">
        <v>3211</v>
      </c>
      <c r="F767" t="str">
        <f t="shared" si="194"/>
        <v>無色</v>
      </c>
      <c r="G767">
        <f>IF(AB767="","",VLOOKUP(F767,tnpl!$X$1:$Y$16,2,TRUE))</f>
        <v>16</v>
      </c>
      <c r="H767" t="s">
        <v>3211</v>
      </c>
      <c r="I767" t="str">
        <f t="shared" si="195"/>
        <v>サポート</v>
      </c>
      <c r="J767" t="s">
        <v>3211</v>
      </c>
      <c r="K767">
        <f t="shared" si="196"/>
        <v>0</v>
      </c>
      <c r="L767">
        <f t="shared" si="197"/>
        <v>0</v>
      </c>
      <c r="M767" t="str">
        <f t="shared" si="198"/>
        <v/>
      </c>
      <c r="N767" t="s">
        <v>3267</v>
      </c>
      <c r="O767" t="str">
        <f t="shared" si="199"/>
        <v>レア</v>
      </c>
      <c r="R767" t="s">
        <v>3267</v>
      </c>
      <c r="S767" t="s">
        <v>4854</v>
      </c>
      <c r="T767" t="str">
        <f t="shared" si="200"/>
        <v>溺墓の寺院</v>
      </c>
      <c r="W767" t="s">
        <v>4855</v>
      </c>
      <c r="X767" t="s">
        <v>3267</v>
      </c>
      <c r="Y767" s="9"/>
      <c r="Z767" s="3">
        <v>753</v>
      </c>
      <c r="AA767" s="2" t="s">
        <v>3528</v>
      </c>
      <c r="AB767" s="1" t="s">
        <v>301</v>
      </c>
      <c r="AC767" s="1" t="s">
        <v>1463</v>
      </c>
      <c r="AD767" s="1">
        <v>9</v>
      </c>
      <c r="AE767" s="1" t="s">
        <v>1071</v>
      </c>
      <c r="AF767" s="1" t="s">
        <v>1070</v>
      </c>
      <c r="AG767" s="1" t="s">
        <v>297</v>
      </c>
      <c r="AH767" s="1"/>
      <c r="AI767" s="1"/>
      <c r="AJ767" s="1"/>
      <c r="AK767" s="1" t="s">
        <v>3866</v>
      </c>
      <c r="AL767" s="1" t="s">
        <v>3867</v>
      </c>
      <c r="AM767" s="1"/>
      <c r="AN767" s="1">
        <v>3</v>
      </c>
      <c r="AO767" s="1"/>
      <c r="AP767" s="1"/>
      <c r="AQ767" s="1" t="s">
        <v>3868</v>
      </c>
    </row>
    <row r="768" spans="1:43" x14ac:dyDescent="0.15">
      <c r="A768" t="str">
        <f t="shared" si="192"/>
        <v>|EMN|青|クリーチャー|4/3|アンコモン|《[[ネベルガストの伝令]]》|</v>
      </c>
      <c r="B768" t="s">
        <v>3211</v>
      </c>
      <c r="C768" t="str">
        <f t="shared" si="193"/>
        <v>EMN</v>
      </c>
      <c r="D768">
        <f>IF(AA768="","",VLOOKUP(C768,tnpl!$Z$1:$AA$11,2,TRUE))</f>
        <v>5</v>
      </c>
      <c r="E768" t="s">
        <v>3211</v>
      </c>
      <c r="F768" t="str">
        <f t="shared" si="194"/>
        <v>青</v>
      </c>
      <c r="G768">
        <f>IF(AB768="","",VLOOKUP(F768,tnpl!$X$1:$Y$16,2,TRUE))</f>
        <v>2</v>
      </c>
      <c r="H768" t="s">
        <v>3211</v>
      </c>
      <c r="I768" t="str">
        <f t="shared" si="195"/>
        <v>クリーチャー</v>
      </c>
      <c r="J768" t="s">
        <v>3211</v>
      </c>
      <c r="K768">
        <f t="shared" si="196"/>
        <v>4</v>
      </c>
      <c r="L768">
        <f t="shared" si="197"/>
        <v>3</v>
      </c>
      <c r="M768" t="str">
        <f t="shared" si="198"/>
        <v>4/3</v>
      </c>
      <c r="N768" t="s">
        <v>3267</v>
      </c>
      <c r="O768" t="str">
        <f t="shared" si="199"/>
        <v>アンコモン</v>
      </c>
      <c r="R768" t="s">
        <v>3267</v>
      </c>
      <c r="S768" t="s">
        <v>4854</v>
      </c>
      <c r="T768" t="str">
        <f t="shared" si="200"/>
        <v>ネベルガストの伝令</v>
      </c>
      <c r="W768" t="s">
        <v>4855</v>
      </c>
      <c r="X768" t="s">
        <v>3267</v>
      </c>
      <c r="Y768" s="9"/>
      <c r="Z768" s="3">
        <v>772</v>
      </c>
      <c r="AA768" s="2" t="s">
        <v>3870</v>
      </c>
      <c r="AB768" s="1" t="s">
        <v>1631</v>
      </c>
      <c r="AC768" s="1" t="s">
        <v>1473</v>
      </c>
      <c r="AD768" s="1">
        <v>9</v>
      </c>
      <c r="AE768" s="1" t="s">
        <v>987</v>
      </c>
      <c r="AF768" s="1" t="s">
        <v>986</v>
      </c>
      <c r="AG768" s="1" t="s">
        <v>349</v>
      </c>
      <c r="AH768" s="1" t="s">
        <v>2436</v>
      </c>
      <c r="AI768" s="1"/>
      <c r="AJ768" s="1"/>
      <c r="AK768" s="1" t="s">
        <v>361</v>
      </c>
      <c r="AL768" s="1" t="s">
        <v>3911</v>
      </c>
      <c r="AM768" s="1"/>
      <c r="AN768" s="1"/>
      <c r="AO768" s="1">
        <v>4</v>
      </c>
      <c r="AP768" s="1">
        <v>3</v>
      </c>
      <c r="AQ768" s="1" t="s">
        <v>3912</v>
      </c>
    </row>
    <row r="769" spans="1:46" x14ac:dyDescent="0.15">
      <c r="A769" t="str">
        <f t="shared" si="192"/>
        <v>|EMN|青|クリーチャー|6/5|レア|《[[完成態の講師]]》|</v>
      </c>
      <c r="B769" t="s">
        <v>3211</v>
      </c>
      <c r="C769" t="str">
        <f t="shared" si="193"/>
        <v>EMN</v>
      </c>
      <c r="D769">
        <f>IF(AA769="","",VLOOKUP(C769,tnpl!$Z$1:$AA$11,2,TRUE))</f>
        <v>5</v>
      </c>
      <c r="E769" t="s">
        <v>3211</v>
      </c>
      <c r="F769" t="str">
        <f t="shared" si="194"/>
        <v>青</v>
      </c>
      <c r="G769">
        <f>IF(AB769="","",VLOOKUP(F769,tnpl!$X$1:$Y$16,2,TRUE))</f>
        <v>2</v>
      </c>
      <c r="H769" t="s">
        <v>3211</v>
      </c>
      <c r="I769" t="str">
        <f t="shared" si="195"/>
        <v>クリーチャー</v>
      </c>
      <c r="J769" t="s">
        <v>3211</v>
      </c>
      <c r="K769">
        <f t="shared" si="196"/>
        <v>6</v>
      </c>
      <c r="L769">
        <f t="shared" si="197"/>
        <v>5</v>
      </c>
      <c r="M769" t="str">
        <f t="shared" si="198"/>
        <v>6/5</v>
      </c>
      <c r="N769" t="s">
        <v>3267</v>
      </c>
      <c r="O769" t="str">
        <f t="shared" si="199"/>
        <v>レア</v>
      </c>
      <c r="R769" t="s">
        <v>3267</v>
      </c>
      <c r="S769" t="s">
        <v>4854</v>
      </c>
      <c r="T769" t="str">
        <f t="shared" si="200"/>
        <v>完成態の講師</v>
      </c>
      <c r="W769" t="s">
        <v>4855</v>
      </c>
      <c r="X769" t="s">
        <v>3267</v>
      </c>
      <c r="Y769" s="9"/>
      <c r="Z769" s="3">
        <v>773</v>
      </c>
      <c r="AA769" s="2" t="s">
        <v>3870</v>
      </c>
      <c r="AB769" s="1" t="s">
        <v>1631</v>
      </c>
      <c r="AC769" s="1" t="s">
        <v>1463</v>
      </c>
      <c r="AD769" s="1">
        <v>9</v>
      </c>
      <c r="AE769" s="1" t="s">
        <v>985</v>
      </c>
      <c r="AF769" s="1" t="s">
        <v>984</v>
      </c>
      <c r="AG769" s="1" t="s">
        <v>349</v>
      </c>
      <c r="AH769" s="1" t="s">
        <v>1972</v>
      </c>
      <c r="AI769" s="1" t="s">
        <v>2837</v>
      </c>
      <c r="AJ769" s="1"/>
      <c r="AK769" s="1" t="s">
        <v>361</v>
      </c>
      <c r="AL769" s="1" t="s">
        <v>3913</v>
      </c>
      <c r="AM769" s="1" t="s">
        <v>3914</v>
      </c>
      <c r="AN769" s="1"/>
      <c r="AO769" s="1">
        <v>6</v>
      </c>
      <c r="AP769" s="1">
        <v>5</v>
      </c>
      <c r="AQ769" s="1" t="s">
        <v>3915</v>
      </c>
    </row>
    <row r="770" spans="1:46" x14ac:dyDescent="0.15">
      <c r="A770" t="str">
        <f t="shared" si="192"/>
        <v>|EMN|黒|クリーチャー|6/6|レア|《[[絞墓の群衆]]》|</v>
      </c>
      <c r="B770" t="s">
        <v>3211</v>
      </c>
      <c r="C770" t="str">
        <f t="shared" si="193"/>
        <v>EMN</v>
      </c>
      <c r="D770">
        <f>IF(AA770="","",VLOOKUP(C770,tnpl!$Z$1:$AA$11,2,TRUE))</f>
        <v>5</v>
      </c>
      <c r="E770" t="s">
        <v>3211</v>
      </c>
      <c r="F770" t="str">
        <f t="shared" si="194"/>
        <v>黒</v>
      </c>
      <c r="G770">
        <f>IF(AB770="","",VLOOKUP(F770,tnpl!$X$1:$Y$16,2,TRUE))</f>
        <v>3</v>
      </c>
      <c r="H770" t="s">
        <v>3211</v>
      </c>
      <c r="I770" t="str">
        <f t="shared" si="195"/>
        <v>クリーチャー</v>
      </c>
      <c r="J770" t="s">
        <v>3211</v>
      </c>
      <c r="K770">
        <f t="shared" si="196"/>
        <v>6</v>
      </c>
      <c r="L770">
        <f t="shared" si="197"/>
        <v>6</v>
      </c>
      <c r="M770" t="str">
        <f t="shared" si="198"/>
        <v>6/6</v>
      </c>
      <c r="N770" t="s">
        <v>3267</v>
      </c>
      <c r="O770" t="str">
        <f t="shared" si="199"/>
        <v>レア</v>
      </c>
      <c r="R770" t="s">
        <v>3267</v>
      </c>
      <c r="S770" t="s">
        <v>4854</v>
      </c>
      <c r="T770" t="str">
        <f t="shared" si="200"/>
        <v>絞墓の群衆</v>
      </c>
      <c r="W770" t="s">
        <v>4855</v>
      </c>
      <c r="X770" t="s">
        <v>3267</v>
      </c>
      <c r="Y770" s="9"/>
      <c r="Z770" s="3">
        <v>787</v>
      </c>
      <c r="AA770" s="2" t="s">
        <v>3870</v>
      </c>
      <c r="AB770" s="1" t="s">
        <v>1606</v>
      </c>
      <c r="AC770" s="1" t="s">
        <v>1463</v>
      </c>
      <c r="AD770" s="1">
        <v>9</v>
      </c>
      <c r="AE770" s="1" t="s">
        <v>961</v>
      </c>
      <c r="AF770" s="1" t="s">
        <v>960</v>
      </c>
      <c r="AG770" s="1" t="s">
        <v>349</v>
      </c>
      <c r="AH770" s="1" t="s">
        <v>1506</v>
      </c>
      <c r="AI770" s="1"/>
      <c r="AJ770" s="1"/>
      <c r="AK770" s="1" t="s">
        <v>3941</v>
      </c>
      <c r="AL770" s="1"/>
      <c r="AM770" s="1"/>
      <c r="AN770" s="1"/>
      <c r="AO770" s="1">
        <v>6</v>
      </c>
      <c r="AP770" s="1">
        <v>6</v>
      </c>
      <c r="AQ770" s="1" t="s">
        <v>3941</v>
      </c>
    </row>
    <row r="771" spans="1:46" x14ac:dyDescent="0.15">
      <c r="A771" t="str">
        <f t="shared" si="192"/>
        <v/>
      </c>
      <c r="V771" s="9"/>
      <c r="Y771" s="11"/>
      <c r="AC771" s="9"/>
      <c r="AD771" s="9"/>
      <c r="AE771" s="9"/>
      <c r="AF771" s="9"/>
      <c r="AG771" s="9"/>
      <c r="AH771" s="9"/>
      <c r="AI771" s="9"/>
      <c r="AJ771" s="9"/>
      <c r="AK771" s="9"/>
      <c r="AL771" s="9"/>
      <c r="AM771" s="9"/>
      <c r="AN771" s="9"/>
      <c r="AO771" s="9"/>
      <c r="AP771" s="9"/>
      <c r="AQ771" s="9"/>
      <c r="AR771" s="9"/>
      <c r="AS771" s="9"/>
      <c r="AT771" s="9"/>
    </row>
    <row r="772" spans="1:46" x14ac:dyDescent="0.15">
      <c r="A772" t="str">
        <f t="shared" si="192"/>
        <v>**カラデシュブロック</v>
      </c>
      <c r="B772" t="s">
        <v>4863</v>
      </c>
      <c r="Y772" s="11"/>
    </row>
    <row r="773" spans="1:46" x14ac:dyDescent="0.15">
      <c r="A773" t="str">
        <f>B773&amp;C773&amp;E773&amp;F773&amp;H773&amp;I773&amp;J773&amp;M773&amp;N773&amp;O773&amp;P773&amp;Q773&amp;R773&amp;S773&amp;T773&amp;U773&amp;V773&amp;W773&amp;X773&amp;Y773</f>
        <v>|LEFT:50|LEFT:50|LEFT:120|LEFT:50|LEFT:120|LEFT:450|c</v>
      </c>
      <c r="B773" t="s">
        <v>3211</v>
      </c>
      <c r="C773" t="s">
        <v>3204</v>
      </c>
      <c r="E773" t="s">
        <v>3211</v>
      </c>
      <c r="F773" t="s">
        <v>3204</v>
      </c>
      <c r="H773" t="s">
        <v>3211</v>
      </c>
      <c r="I773" t="s">
        <v>5157</v>
      </c>
      <c r="J773" t="s">
        <v>3211</v>
      </c>
      <c r="M773" t="s">
        <v>3204</v>
      </c>
      <c r="N773" t="s">
        <v>3267</v>
      </c>
      <c r="O773" t="s">
        <v>5157</v>
      </c>
      <c r="R773" t="s">
        <v>3267</v>
      </c>
      <c r="T773" t="s">
        <v>5189</v>
      </c>
      <c r="X773" t="s">
        <v>3267</v>
      </c>
      <c r="Y773" t="s">
        <v>3206</v>
      </c>
    </row>
    <row r="774" spans="1:46" x14ac:dyDescent="0.15">
      <c r="A774" t="str">
        <f>B774&amp;C774&amp;E774&amp;F774&amp;H774&amp;I774&amp;J774&amp;M774&amp;N774&amp;O774&amp;P774&amp;Q774&amp;R774&amp;S774&amp;T774&amp;U774&amp;V774&amp;W774&amp;X774&amp;Y774</f>
        <v>|セット|色|カード種|P/T|レアリティ|カード名|</v>
      </c>
      <c r="B774" t="s">
        <v>3211</v>
      </c>
      <c r="C774" t="s">
        <v>3212</v>
      </c>
      <c r="E774" t="s">
        <v>3211</v>
      </c>
      <c r="F774" t="s">
        <v>3181</v>
      </c>
      <c r="H774" t="s">
        <v>3211</v>
      </c>
      <c r="I774" t="s">
        <v>4902</v>
      </c>
      <c r="J774" t="s">
        <v>3211</v>
      </c>
      <c r="K774" t="s">
        <v>3168</v>
      </c>
      <c r="L774" t="s">
        <v>3167</v>
      </c>
      <c r="M774" t="str">
        <f>K774&amp;"/"&amp;L774</f>
        <v>P/T</v>
      </c>
      <c r="N774" t="s">
        <v>3267</v>
      </c>
      <c r="O774" t="s">
        <v>5187</v>
      </c>
      <c r="R774" t="s">
        <v>3267</v>
      </c>
      <c r="T774" t="s">
        <v>3208</v>
      </c>
      <c r="X774" t="s">
        <v>3267</v>
      </c>
      <c r="Z774" s="18"/>
      <c r="AA774" s="18"/>
      <c r="AB774" s="18"/>
      <c r="AC774" s="18"/>
      <c r="AD774" s="18"/>
      <c r="AE774" s="18"/>
      <c r="AF774" s="18"/>
      <c r="AG774" s="18"/>
      <c r="AH774" s="18"/>
      <c r="AI774" s="18"/>
      <c r="AJ774" s="18"/>
      <c r="AK774" s="18"/>
      <c r="AL774" s="18"/>
      <c r="AM774" s="18"/>
      <c r="AN774" s="18"/>
      <c r="AO774" s="18"/>
      <c r="AP774" s="18"/>
      <c r="AQ774" s="18"/>
    </row>
    <row r="775" spans="1:46" x14ac:dyDescent="0.15">
      <c r="A775" t="str">
        <f t="shared" si="192"/>
        <v>|KLD|青|クリーチャー|1/3|コモン|《[[理論霊気学者]]》|</v>
      </c>
      <c r="B775" t="s">
        <v>3211</v>
      </c>
      <c r="C775" t="str">
        <f t="shared" si="193"/>
        <v>KLD</v>
      </c>
      <c r="D775">
        <f>IF(AA775="","",VLOOKUP(C775,tnpl!$Z$1:$AA$11,2,TRUE))</f>
        <v>6</v>
      </c>
      <c r="E775" t="s">
        <v>3211</v>
      </c>
      <c r="F775" t="str">
        <f t="shared" si="194"/>
        <v>青</v>
      </c>
      <c r="G775">
        <f>IF(AB775="","",VLOOKUP(F775,tnpl!$X$1:$Y$16,2,TRUE))</f>
        <v>2</v>
      </c>
      <c r="H775" t="s">
        <v>3211</v>
      </c>
      <c r="I775" t="str">
        <f t="shared" si="195"/>
        <v>クリーチャー</v>
      </c>
      <c r="J775" t="s">
        <v>3211</v>
      </c>
      <c r="K775">
        <f t="shared" si="196"/>
        <v>1</v>
      </c>
      <c r="L775">
        <f t="shared" si="197"/>
        <v>3</v>
      </c>
      <c r="M775" t="str">
        <f t="shared" si="198"/>
        <v>1/3</v>
      </c>
      <c r="N775" t="s">
        <v>3267</v>
      </c>
      <c r="O775" t="str">
        <f t="shared" si="199"/>
        <v>コモン</v>
      </c>
      <c r="R775" t="s">
        <v>3267</v>
      </c>
      <c r="S775" t="s">
        <v>4854</v>
      </c>
      <c r="T775" t="str">
        <f t="shared" si="200"/>
        <v>理論霊気学者</v>
      </c>
      <c r="W775" t="s">
        <v>4855</v>
      </c>
      <c r="X775" t="s">
        <v>3267</v>
      </c>
      <c r="Y775" s="9"/>
      <c r="Z775" s="3">
        <v>861</v>
      </c>
      <c r="AA775" s="2" t="s">
        <v>4035</v>
      </c>
      <c r="AB775" s="1" t="s">
        <v>1631</v>
      </c>
      <c r="AC775" s="1" t="s">
        <v>1771</v>
      </c>
      <c r="AD775" s="1">
        <v>9</v>
      </c>
      <c r="AE775" s="1" t="s">
        <v>801</v>
      </c>
      <c r="AF775" s="1" t="s">
        <v>800</v>
      </c>
      <c r="AG775" s="1" t="s">
        <v>349</v>
      </c>
      <c r="AH775" s="1" t="s">
        <v>2949</v>
      </c>
      <c r="AI775" s="1" t="s">
        <v>2976</v>
      </c>
      <c r="AJ775" s="1"/>
      <c r="AK775" s="1" t="s">
        <v>4081</v>
      </c>
      <c r="AL775" s="1" t="s">
        <v>4082</v>
      </c>
      <c r="AM775" s="1"/>
      <c r="AN775" s="1"/>
      <c r="AO775" s="1">
        <v>1</v>
      </c>
      <c r="AP775" s="1">
        <v>3</v>
      </c>
      <c r="AQ775" s="1" t="s">
        <v>4083</v>
      </c>
    </row>
    <row r="776" spans="1:46" x14ac:dyDescent="0.15">
      <c r="A776" t="str">
        <f t="shared" si="192"/>
        <v>|KLD|青|クリーチャー|3/5|アンコモン|《[[光り物集めの鶴]]》|</v>
      </c>
      <c r="B776" t="s">
        <v>3211</v>
      </c>
      <c r="C776" t="str">
        <f t="shared" si="193"/>
        <v>KLD</v>
      </c>
      <c r="D776">
        <f>IF(AA776="","",VLOOKUP(C776,tnpl!$Z$1:$AA$11,2,TRUE))</f>
        <v>6</v>
      </c>
      <c r="E776" t="s">
        <v>3211</v>
      </c>
      <c r="F776" t="str">
        <f t="shared" si="194"/>
        <v>青</v>
      </c>
      <c r="G776">
        <f>IF(AB776="","",VLOOKUP(F776,tnpl!$X$1:$Y$16,2,TRUE))</f>
        <v>2</v>
      </c>
      <c r="H776" t="s">
        <v>3211</v>
      </c>
      <c r="I776" t="str">
        <f t="shared" si="195"/>
        <v>クリーチャー</v>
      </c>
      <c r="J776" t="s">
        <v>3211</v>
      </c>
      <c r="K776">
        <f t="shared" si="196"/>
        <v>3</v>
      </c>
      <c r="L776">
        <f t="shared" si="197"/>
        <v>5</v>
      </c>
      <c r="M776" t="str">
        <f t="shared" si="198"/>
        <v>3/5</v>
      </c>
      <c r="N776" t="s">
        <v>3267</v>
      </c>
      <c r="O776" t="str">
        <f t="shared" si="199"/>
        <v>アンコモン</v>
      </c>
      <c r="R776" t="s">
        <v>3267</v>
      </c>
      <c r="S776" t="s">
        <v>4854</v>
      </c>
      <c r="T776" t="str">
        <f t="shared" si="200"/>
        <v>光り物集めの鶴</v>
      </c>
      <c r="W776" t="s">
        <v>4855</v>
      </c>
      <c r="X776" t="s">
        <v>3267</v>
      </c>
      <c r="Y776" s="9"/>
      <c r="Z776" s="3">
        <v>873</v>
      </c>
      <c r="AA776" s="2" t="s">
        <v>4035</v>
      </c>
      <c r="AB776" s="1" t="s">
        <v>1631</v>
      </c>
      <c r="AC776" s="1" t="s">
        <v>1473</v>
      </c>
      <c r="AD776" s="1">
        <v>9</v>
      </c>
      <c r="AE776" s="1" t="s">
        <v>775</v>
      </c>
      <c r="AF776" s="1" t="s">
        <v>774</v>
      </c>
      <c r="AG776" s="1" t="s">
        <v>349</v>
      </c>
      <c r="AH776" s="1" t="s">
        <v>2987</v>
      </c>
      <c r="AI776" s="1"/>
      <c r="AJ776" s="1"/>
      <c r="AK776" s="1" t="s">
        <v>361</v>
      </c>
      <c r="AL776" s="1" t="s">
        <v>4100</v>
      </c>
      <c r="AM776" s="1"/>
      <c r="AN776" s="1"/>
      <c r="AO776" s="1">
        <v>3</v>
      </c>
      <c r="AP776" s="1">
        <v>5</v>
      </c>
      <c r="AQ776" s="1" t="s">
        <v>4101</v>
      </c>
    </row>
    <row r="777" spans="1:46" x14ac:dyDescent="0.15">
      <c r="A777" t="str">
        <f t="shared" si="192"/>
        <v>|KLD|青|クリーチャー|3/4|アンコモン|《[[ジャンジーの歩哨]]》|</v>
      </c>
      <c r="B777" t="s">
        <v>3211</v>
      </c>
      <c r="C777" t="str">
        <f t="shared" si="193"/>
        <v>KLD</v>
      </c>
      <c r="D777">
        <f>IF(AA777="","",VLOOKUP(C777,tnpl!$Z$1:$AA$11,2,TRUE))</f>
        <v>6</v>
      </c>
      <c r="E777" t="s">
        <v>3211</v>
      </c>
      <c r="F777" t="str">
        <f t="shared" si="194"/>
        <v>青</v>
      </c>
      <c r="G777">
        <f>IF(AB777="","",VLOOKUP(F777,tnpl!$X$1:$Y$16,2,TRUE))</f>
        <v>2</v>
      </c>
      <c r="H777" t="s">
        <v>3211</v>
      </c>
      <c r="I777" t="str">
        <f t="shared" si="195"/>
        <v>クリーチャー</v>
      </c>
      <c r="J777" t="s">
        <v>3211</v>
      </c>
      <c r="K777">
        <f t="shared" si="196"/>
        <v>3</v>
      </c>
      <c r="L777">
        <f t="shared" si="197"/>
        <v>4</v>
      </c>
      <c r="M777" t="str">
        <f t="shared" si="198"/>
        <v>3/4</v>
      </c>
      <c r="N777" t="s">
        <v>3267</v>
      </c>
      <c r="O777" t="str">
        <f t="shared" si="199"/>
        <v>アンコモン</v>
      </c>
      <c r="R777" t="s">
        <v>3267</v>
      </c>
      <c r="S777" t="s">
        <v>4854</v>
      </c>
      <c r="T777" t="str">
        <f t="shared" si="200"/>
        <v>ジャンジーの歩哨</v>
      </c>
      <c r="W777" t="s">
        <v>4855</v>
      </c>
      <c r="X777" t="s">
        <v>3267</v>
      </c>
      <c r="Y777" s="9"/>
      <c r="Z777" s="3">
        <v>874</v>
      </c>
      <c r="AA777" s="2" t="s">
        <v>4035</v>
      </c>
      <c r="AB777" s="1" t="s">
        <v>1631</v>
      </c>
      <c r="AC777" s="1" t="s">
        <v>1473</v>
      </c>
      <c r="AD777" s="1">
        <v>9</v>
      </c>
      <c r="AE777" s="1" t="s">
        <v>773</v>
      </c>
      <c r="AF777" s="1" t="s">
        <v>772</v>
      </c>
      <c r="AG777" s="1" t="s">
        <v>349</v>
      </c>
      <c r="AH777" s="1" t="s">
        <v>2949</v>
      </c>
      <c r="AI777" s="1" t="s">
        <v>1826</v>
      </c>
      <c r="AJ777" s="1"/>
      <c r="AK777" s="1" t="s">
        <v>4038</v>
      </c>
      <c r="AL777" s="1" t="s">
        <v>4102</v>
      </c>
      <c r="AM777" s="1"/>
      <c r="AN777" s="1"/>
      <c r="AO777" s="1">
        <v>3</v>
      </c>
      <c r="AP777" s="1">
        <v>4</v>
      </c>
      <c r="AQ777" s="1" t="s">
        <v>4103</v>
      </c>
    </row>
    <row r="778" spans="1:46" x14ac:dyDescent="0.15">
      <c r="A778" t="str">
        <f t="shared" si="192"/>
        <v>|KLD|青|クリーチャー|4/3|アンコモン|《[[ヒレナガ空鯨]]》|</v>
      </c>
      <c r="B778" t="s">
        <v>3211</v>
      </c>
      <c r="C778" t="str">
        <f t="shared" si="193"/>
        <v>KLD</v>
      </c>
      <c r="D778">
        <f>IF(AA778="","",VLOOKUP(C778,tnpl!$Z$1:$AA$11,2,TRUE))</f>
        <v>6</v>
      </c>
      <c r="E778" t="s">
        <v>3211</v>
      </c>
      <c r="F778" t="str">
        <f t="shared" si="194"/>
        <v>青</v>
      </c>
      <c r="G778">
        <f>IF(AB778="","",VLOOKUP(F778,tnpl!$X$1:$Y$16,2,TRUE))</f>
        <v>2</v>
      </c>
      <c r="H778" t="s">
        <v>3211</v>
      </c>
      <c r="I778" t="str">
        <f t="shared" si="195"/>
        <v>クリーチャー</v>
      </c>
      <c r="J778" t="s">
        <v>3211</v>
      </c>
      <c r="K778">
        <f t="shared" si="196"/>
        <v>4</v>
      </c>
      <c r="L778">
        <f t="shared" si="197"/>
        <v>3</v>
      </c>
      <c r="M778" t="str">
        <f t="shared" si="198"/>
        <v>4/3</v>
      </c>
      <c r="N778" t="s">
        <v>3267</v>
      </c>
      <c r="O778" t="str">
        <f t="shared" si="199"/>
        <v>アンコモン</v>
      </c>
      <c r="R778" t="s">
        <v>3267</v>
      </c>
      <c r="S778" t="s">
        <v>4854</v>
      </c>
      <c r="T778" t="str">
        <f t="shared" si="200"/>
        <v>ヒレナガ空鯨</v>
      </c>
      <c r="W778" t="s">
        <v>4855</v>
      </c>
      <c r="X778" t="s">
        <v>3267</v>
      </c>
      <c r="Y778" s="9"/>
      <c r="Z778" s="3">
        <v>875</v>
      </c>
      <c r="AA778" s="2" t="s">
        <v>4035</v>
      </c>
      <c r="AB778" s="1" t="s">
        <v>1631</v>
      </c>
      <c r="AC778" s="1" t="s">
        <v>1473</v>
      </c>
      <c r="AD778" s="1">
        <v>9</v>
      </c>
      <c r="AE778" s="1" t="s">
        <v>771</v>
      </c>
      <c r="AF778" s="1" t="s">
        <v>770</v>
      </c>
      <c r="AG778" s="1" t="s">
        <v>349</v>
      </c>
      <c r="AH778" s="1" t="s">
        <v>4104</v>
      </c>
      <c r="AI778" s="1"/>
      <c r="AJ778" s="1"/>
      <c r="AK778" s="1" t="s">
        <v>3272</v>
      </c>
      <c r="AL778" s="1"/>
      <c r="AM778" s="1"/>
      <c r="AN778" s="1"/>
      <c r="AO778" s="1">
        <v>4</v>
      </c>
      <c r="AP778" s="1">
        <v>3</v>
      </c>
      <c r="AQ778" s="1" t="s">
        <v>3272</v>
      </c>
    </row>
    <row r="779" spans="1:46" x14ac:dyDescent="0.15">
      <c r="A779" t="str">
        <f t="shared" si="192"/>
        <v>|KLD|黒|クリーチャー|1/7|アンコモン|《[[武器作り狂]]》|</v>
      </c>
      <c r="B779" t="s">
        <v>3211</v>
      </c>
      <c r="C779" t="str">
        <f t="shared" si="193"/>
        <v>KLD</v>
      </c>
      <c r="D779">
        <f>IF(AA779="","",VLOOKUP(C779,tnpl!$Z$1:$AA$11,2,TRUE))</f>
        <v>6</v>
      </c>
      <c r="E779" t="s">
        <v>3211</v>
      </c>
      <c r="F779" t="str">
        <f t="shared" si="194"/>
        <v>黒</v>
      </c>
      <c r="G779">
        <f>IF(AB779="","",VLOOKUP(F779,tnpl!$X$1:$Y$16,2,TRUE))</f>
        <v>3</v>
      </c>
      <c r="H779" t="s">
        <v>3211</v>
      </c>
      <c r="I779" t="str">
        <f t="shared" si="195"/>
        <v>クリーチャー</v>
      </c>
      <c r="J779" t="s">
        <v>3211</v>
      </c>
      <c r="K779">
        <f t="shared" si="196"/>
        <v>1</v>
      </c>
      <c r="L779">
        <f t="shared" si="197"/>
        <v>7</v>
      </c>
      <c r="M779" t="str">
        <f t="shared" si="198"/>
        <v>1/7</v>
      </c>
      <c r="N779" t="s">
        <v>3267</v>
      </c>
      <c r="O779" t="str">
        <f t="shared" si="199"/>
        <v>アンコモン</v>
      </c>
      <c r="R779" t="s">
        <v>3267</v>
      </c>
      <c r="S779" t="s">
        <v>4854</v>
      </c>
      <c r="T779" t="str">
        <f t="shared" si="200"/>
        <v>武器作り狂</v>
      </c>
      <c r="W779" t="s">
        <v>4855</v>
      </c>
      <c r="X779" t="s">
        <v>3267</v>
      </c>
      <c r="Y779" s="9"/>
      <c r="Z779" s="3">
        <v>901</v>
      </c>
      <c r="AA779" s="2" t="s">
        <v>4035</v>
      </c>
      <c r="AB779" s="1" t="s">
        <v>1606</v>
      </c>
      <c r="AC779" s="1" t="s">
        <v>1473</v>
      </c>
      <c r="AD779" s="1">
        <v>9</v>
      </c>
      <c r="AE779" s="1" t="s">
        <v>717</v>
      </c>
      <c r="AF779" s="1" t="s">
        <v>716</v>
      </c>
      <c r="AG779" s="1" t="s">
        <v>349</v>
      </c>
      <c r="AH779" s="1" t="s">
        <v>4129</v>
      </c>
      <c r="AI779" s="1" t="s">
        <v>1667</v>
      </c>
      <c r="AJ779" s="1"/>
      <c r="AK779" s="1" t="s">
        <v>4058</v>
      </c>
      <c r="AL779" s="1"/>
      <c r="AM779" s="1"/>
      <c r="AN779" s="1"/>
      <c r="AO779" s="1">
        <v>1</v>
      </c>
      <c r="AP779" s="1">
        <v>7</v>
      </c>
      <c r="AQ779" s="1" t="s">
        <v>4058</v>
      </c>
    </row>
    <row r="780" spans="1:46" x14ac:dyDescent="0.15">
      <c r="A780" t="str">
        <f t="shared" si="192"/>
        <v>|KLD|黒|呪文||アンコモン|《[[本質の摘出]]》|</v>
      </c>
      <c r="B780" t="s">
        <v>3211</v>
      </c>
      <c r="C780" t="str">
        <f t="shared" si="193"/>
        <v>KLD</v>
      </c>
      <c r="D780">
        <f>IF(AA780="","",VLOOKUP(C780,tnpl!$Z$1:$AA$11,2,TRUE))</f>
        <v>6</v>
      </c>
      <c r="E780" t="s">
        <v>3211</v>
      </c>
      <c r="F780" t="str">
        <f t="shared" si="194"/>
        <v>黒</v>
      </c>
      <c r="G780">
        <f>IF(AB780="","",VLOOKUP(F780,tnpl!$X$1:$Y$16,2,TRUE))</f>
        <v>3</v>
      </c>
      <c r="H780" t="s">
        <v>3211</v>
      </c>
      <c r="I780" t="str">
        <f t="shared" si="195"/>
        <v>呪文</v>
      </c>
      <c r="J780" t="s">
        <v>3211</v>
      </c>
      <c r="K780">
        <f t="shared" si="196"/>
        <v>0</v>
      </c>
      <c r="L780">
        <f t="shared" si="197"/>
        <v>0</v>
      </c>
      <c r="M780" t="str">
        <f t="shared" si="198"/>
        <v/>
      </c>
      <c r="N780" t="s">
        <v>3267</v>
      </c>
      <c r="O780" t="str">
        <f t="shared" si="199"/>
        <v>アンコモン</v>
      </c>
      <c r="R780" t="s">
        <v>3267</v>
      </c>
      <c r="S780" t="s">
        <v>4854</v>
      </c>
      <c r="T780" t="str">
        <f t="shared" si="200"/>
        <v>本質の摘出</v>
      </c>
      <c r="W780" t="s">
        <v>4855</v>
      </c>
      <c r="X780" t="s">
        <v>3267</v>
      </c>
      <c r="Y780" s="9"/>
      <c r="Z780" s="3">
        <v>902</v>
      </c>
      <c r="AA780" s="2" t="s">
        <v>4035</v>
      </c>
      <c r="AB780" s="1" t="s">
        <v>1606</v>
      </c>
      <c r="AC780" s="1" t="s">
        <v>1473</v>
      </c>
      <c r="AD780" s="1">
        <v>9</v>
      </c>
      <c r="AE780" s="1" t="s">
        <v>725</v>
      </c>
      <c r="AF780" s="1" t="s">
        <v>724</v>
      </c>
      <c r="AG780" s="1" t="s">
        <v>1475</v>
      </c>
      <c r="AH780" s="1"/>
      <c r="AI780" s="1"/>
      <c r="AJ780" s="1"/>
      <c r="AK780" s="1" t="s">
        <v>4150</v>
      </c>
      <c r="AL780" s="1"/>
      <c r="AM780" s="1"/>
      <c r="AN780" s="1"/>
      <c r="AO780" s="1"/>
      <c r="AP780" s="1"/>
      <c r="AQ780" s="1" t="s">
        <v>4150</v>
      </c>
    </row>
    <row r="781" spans="1:46" x14ac:dyDescent="0.15">
      <c r="A781" t="str">
        <f t="shared" si="192"/>
        <v>|KLD|赤|クリーチャー|1/1|コモン|《[[壊し屋グレムリン]]》|</v>
      </c>
      <c r="B781" t="s">
        <v>3211</v>
      </c>
      <c r="C781" t="str">
        <f t="shared" si="193"/>
        <v>KLD</v>
      </c>
      <c r="D781">
        <f>IF(AA781="","",VLOOKUP(C781,tnpl!$Z$1:$AA$11,2,TRUE))</f>
        <v>6</v>
      </c>
      <c r="E781" t="s">
        <v>3211</v>
      </c>
      <c r="F781" t="str">
        <f t="shared" si="194"/>
        <v>赤</v>
      </c>
      <c r="G781">
        <f>IF(AB781="","",VLOOKUP(F781,tnpl!$X$1:$Y$16,2,TRUE))</f>
        <v>4</v>
      </c>
      <c r="H781" t="s">
        <v>3211</v>
      </c>
      <c r="I781" t="str">
        <f t="shared" si="195"/>
        <v>クリーチャー</v>
      </c>
      <c r="J781" t="s">
        <v>3211</v>
      </c>
      <c r="K781">
        <f t="shared" si="196"/>
        <v>1</v>
      </c>
      <c r="L781">
        <f t="shared" si="197"/>
        <v>1</v>
      </c>
      <c r="M781" t="str">
        <f t="shared" si="198"/>
        <v>1/1</v>
      </c>
      <c r="N781" t="s">
        <v>3267</v>
      </c>
      <c r="O781" t="str">
        <f t="shared" si="199"/>
        <v>コモン</v>
      </c>
      <c r="R781" t="s">
        <v>3267</v>
      </c>
      <c r="S781" t="s">
        <v>4854</v>
      </c>
      <c r="T781" t="str">
        <f t="shared" si="200"/>
        <v>壊し屋グレムリン</v>
      </c>
      <c r="W781" t="s">
        <v>4855</v>
      </c>
      <c r="X781" t="s">
        <v>3267</v>
      </c>
      <c r="Y781" s="9"/>
      <c r="Z781" s="3">
        <v>916</v>
      </c>
      <c r="AA781" s="2" t="s">
        <v>4035</v>
      </c>
      <c r="AB781" s="1" t="s">
        <v>1575</v>
      </c>
      <c r="AC781" s="1" t="s">
        <v>1771</v>
      </c>
      <c r="AD781" s="1">
        <v>9</v>
      </c>
      <c r="AE781" s="1" t="s">
        <v>685</v>
      </c>
      <c r="AF781" s="1" t="s">
        <v>684</v>
      </c>
      <c r="AG781" s="1" t="s">
        <v>349</v>
      </c>
      <c r="AH781" s="1" t="s">
        <v>4174</v>
      </c>
      <c r="AI781" s="1"/>
      <c r="AJ781" s="1"/>
      <c r="AK781" s="1" t="s">
        <v>4175</v>
      </c>
      <c r="AL781" s="1"/>
      <c r="AM781" s="1"/>
      <c r="AN781" s="1"/>
      <c r="AO781" s="1">
        <v>1</v>
      </c>
      <c r="AP781" s="1">
        <v>1</v>
      </c>
      <c r="AQ781" s="1" t="s">
        <v>4175</v>
      </c>
    </row>
    <row r="782" spans="1:46" x14ac:dyDescent="0.15">
      <c r="A782" t="str">
        <f t="shared" si="192"/>
        <v>|KLD|赤|クリーチャー|2/1|コモン|《[[亢進する地虫]]》|</v>
      </c>
      <c r="B782" t="s">
        <v>3211</v>
      </c>
      <c r="C782" t="str">
        <f t="shared" si="193"/>
        <v>KLD</v>
      </c>
      <c r="D782">
        <f>IF(AA782="","",VLOOKUP(C782,tnpl!$Z$1:$AA$11,2,TRUE))</f>
        <v>6</v>
      </c>
      <c r="E782" t="s">
        <v>3211</v>
      </c>
      <c r="F782" t="str">
        <f t="shared" si="194"/>
        <v>赤</v>
      </c>
      <c r="G782">
        <f>IF(AB782="","",VLOOKUP(F782,tnpl!$X$1:$Y$16,2,TRUE))</f>
        <v>4</v>
      </c>
      <c r="H782" t="s">
        <v>3211</v>
      </c>
      <c r="I782" t="str">
        <f t="shared" si="195"/>
        <v>クリーチャー</v>
      </c>
      <c r="J782" t="s">
        <v>3211</v>
      </c>
      <c r="K782">
        <f t="shared" si="196"/>
        <v>2</v>
      </c>
      <c r="L782">
        <f t="shared" si="197"/>
        <v>1</v>
      </c>
      <c r="M782" t="str">
        <f t="shared" si="198"/>
        <v>2/1</v>
      </c>
      <c r="N782" t="s">
        <v>3267</v>
      </c>
      <c r="O782" t="str">
        <f t="shared" si="199"/>
        <v>コモン</v>
      </c>
      <c r="R782" t="s">
        <v>3267</v>
      </c>
      <c r="S782" t="s">
        <v>4854</v>
      </c>
      <c r="T782" t="str">
        <f t="shared" si="200"/>
        <v>亢進する地虫</v>
      </c>
      <c r="W782" t="s">
        <v>4855</v>
      </c>
      <c r="X782" t="s">
        <v>3267</v>
      </c>
      <c r="Y782" s="9"/>
      <c r="Z782" s="3">
        <v>920</v>
      </c>
      <c r="AA782" s="2" t="s">
        <v>4035</v>
      </c>
      <c r="AB782" s="1" t="s">
        <v>1575</v>
      </c>
      <c r="AC782" s="1" t="s">
        <v>1771</v>
      </c>
      <c r="AD782" s="1">
        <v>9</v>
      </c>
      <c r="AE782" s="1" t="s">
        <v>677</v>
      </c>
      <c r="AF782" s="1" t="s">
        <v>676</v>
      </c>
      <c r="AG782" s="1" t="s">
        <v>349</v>
      </c>
      <c r="AH782" s="1" t="s">
        <v>4174</v>
      </c>
      <c r="AI782" s="1"/>
      <c r="AJ782" s="1"/>
      <c r="AK782" s="1" t="s">
        <v>4038</v>
      </c>
      <c r="AL782" s="1" t="s">
        <v>4047</v>
      </c>
      <c r="AM782" s="1"/>
      <c r="AN782" s="1"/>
      <c r="AO782" s="1">
        <v>2</v>
      </c>
      <c r="AP782" s="1">
        <v>1</v>
      </c>
      <c r="AQ782" s="1" t="s">
        <v>4048</v>
      </c>
    </row>
    <row r="783" spans="1:46" x14ac:dyDescent="0.15">
      <c r="A783" t="str">
        <f t="shared" si="192"/>
        <v>|KLD|赤|呪文||コモン|《[[改革派の戦術]]》|</v>
      </c>
      <c r="B783" t="s">
        <v>3211</v>
      </c>
      <c r="C783" t="str">
        <f t="shared" si="193"/>
        <v>KLD</v>
      </c>
      <c r="D783">
        <f>IF(AA783="","",VLOOKUP(C783,tnpl!$Z$1:$AA$11,2,TRUE))</f>
        <v>6</v>
      </c>
      <c r="E783" t="s">
        <v>3211</v>
      </c>
      <c r="F783" t="str">
        <f t="shared" si="194"/>
        <v>赤</v>
      </c>
      <c r="G783">
        <f>IF(AB783="","",VLOOKUP(F783,tnpl!$X$1:$Y$16,2,TRUE))</f>
        <v>4</v>
      </c>
      <c r="H783" t="s">
        <v>3211</v>
      </c>
      <c r="I783" t="str">
        <f t="shared" si="195"/>
        <v>呪文</v>
      </c>
      <c r="J783" t="s">
        <v>3211</v>
      </c>
      <c r="K783">
        <f t="shared" si="196"/>
        <v>0</v>
      </c>
      <c r="L783">
        <f t="shared" si="197"/>
        <v>0</v>
      </c>
      <c r="M783" t="str">
        <f t="shared" si="198"/>
        <v/>
      </c>
      <c r="N783" t="s">
        <v>3267</v>
      </c>
      <c r="O783" t="str">
        <f t="shared" si="199"/>
        <v>コモン</v>
      </c>
      <c r="R783" t="s">
        <v>3267</v>
      </c>
      <c r="S783" t="s">
        <v>4854</v>
      </c>
      <c r="T783" t="str">
        <f t="shared" si="200"/>
        <v>改革派の戦術</v>
      </c>
      <c r="W783" t="s">
        <v>4855</v>
      </c>
      <c r="X783" t="s">
        <v>3267</v>
      </c>
      <c r="Y783" s="9"/>
      <c r="Z783" s="3">
        <v>924</v>
      </c>
      <c r="AA783" s="2" t="s">
        <v>4035</v>
      </c>
      <c r="AB783" s="1" t="s">
        <v>1575</v>
      </c>
      <c r="AC783" s="1" t="s">
        <v>1771</v>
      </c>
      <c r="AD783" s="1">
        <v>9</v>
      </c>
      <c r="AE783" s="1" t="s">
        <v>687</v>
      </c>
      <c r="AF783" s="1" t="s">
        <v>686</v>
      </c>
      <c r="AG783" s="1" t="s">
        <v>1475</v>
      </c>
      <c r="AH783" s="1"/>
      <c r="AI783" s="1"/>
      <c r="AJ783" s="1"/>
      <c r="AK783" s="1" t="s">
        <v>4183</v>
      </c>
      <c r="AL783" s="1"/>
      <c r="AM783" s="1"/>
      <c r="AN783" s="1"/>
      <c r="AO783" s="1"/>
      <c r="AP783" s="1"/>
      <c r="AQ783" s="1" t="s">
        <v>4183</v>
      </c>
    </row>
    <row r="784" spans="1:46" x14ac:dyDescent="0.15">
      <c r="A784" t="str">
        <f t="shared" si="192"/>
        <v>|KLD|緑|クリーチャー|2/2|コモン|《[[ピーマの先導]]》|</v>
      </c>
      <c r="B784" t="s">
        <v>3211</v>
      </c>
      <c r="C784" t="str">
        <f t="shared" si="193"/>
        <v>KLD</v>
      </c>
      <c r="D784">
        <f>IF(AA784="","",VLOOKUP(C784,tnpl!$Z$1:$AA$11,2,TRUE))</f>
        <v>6</v>
      </c>
      <c r="E784" t="s">
        <v>3211</v>
      </c>
      <c r="F784" t="str">
        <f t="shared" si="194"/>
        <v>緑</v>
      </c>
      <c r="G784">
        <f>IF(AB784="","",VLOOKUP(F784,tnpl!$X$1:$Y$16,2,TRUE))</f>
        <v>5</v>
      </c>
      <c r="H784" t="s">
        <v>3211</v>
      </c>
      <c r="I784" t="str">
        <f t="shared" si="195"/>
        <v>クリーチャー</v>
      </c>
      <c r="J784" t="s">
        <v>3211</v>
      </c>
      <c r="K784">
        <f t="shared" si="196"/>
        <v>2</v>
      </c>
      <c r="L784">
        <f t="shared" si="197"/>
        <v>2</v>
      </c>
      <c r="M784" t="str">
        <f t="shared" si="198"/>
        <v>2/2</v>
      </c>
      <c r="N784" t="s">
        <v>3267</v>
      </c>
      <c r="O784" t="str">
        <f t="shared" si="199"/>
        <v>コモン</v>
      </c>
      <c r="R784" t="s">
        <v>3267</v>
      </c>
      <c r="S784" t="s">
        <v>4854</v>
      </c>
      <c r="T784" t="str">
        <f t="shared" si="200"/>
        <v>ピーマの先導</v>
      </c>
      <c r="W784" t="s">
        <v>4855</v>
      </c>
      <c r="X784" t="s">
        <v>3267</v>
      </c>
      <c r="Y784" s="9"/>
      <c r="Z784" s="3">
        <v>945</v>
      </c>
      <c r="AA784" s="2" t="s">
        <v>4035</v>
      </c>
      <c r="AB784" s="1" t="s">
        <v>1540</v>
      </c>
      <c r="AC784" s="1" t="s">
        <v>1771</v>
      </c>
      <c r="AD784" s="1">
        <v>9</v>
      </c>
      <c r="AE784" s="1" t="s">
        <v>627</v>
      </c>
      <c r="AF784" s="1" t="s">
        <v>626</v>
      </c>
      <c r="AG784" s="1" t="s">
        <v>349</v>
      </c>
      <c r="AH784" s="1" t="s">
        <v>1501</v>
      </c>
      <c r="AI784" s="1" t="s">
        <v>1667</v>
      </c>
      <c r="AJ784" s="1"/>
      <c r="AK784" s="1" t="s">
        <v>1733</v>
      </c>
      <c r="AL784" s="1" t="s">
        <v>4041</v>
      </c>
      <c r="AM784" s="1"/>
      <c r="AN784" s="1"/>
      <c r="AO784" s="1">
        <v>2</v>
      </c>
      <c r="AP784" s="1">
        <v>2</v>
      </c>
      <c r="AQ784" s="1" t="s">
        <v>4213</v>
      </c>
    </row>
    <row r="785" spans="1:43" x14ac:dyDescent="0.15">
      <c r="A785" t="str">
        <f t="shared" si="192"/>
        <v>|KLD|赤緑|クリーチャー|4/3|アンコモン|《[[通電の喧嘩屋]]》|</v>
      </c>
      <c r="B785" t="s">
        <v>3211</v>
      </c>
      <c r="C785" t="str">
        <f t="shared" si="193"/>
        <v>KLD</v>
      </c>
      <c r="D785">
        <f>IF(AA785="","",VLOOKUP(C785,tnpl!$Z$1:$AA$11,2,TRUE))</f>
        <v>6</v>
      </c>
      <c r="E785" t="s">
        <v>3211</v>
      </c>
      <c r="F785" t="str">
        <f t="shared" si="194"/>
        <v>赤緑</v>
      </c>
      <c r="G785">
        <f>IF(AB785="","",VLOOKUP(F785,tnpl!$X$1:$Y$16,2,TRUE))</f>
        <v>9</v>
      </c>
      <c r="H785" t="s">
        <v>3211</v>
      </c>
      <c r="I785" t="str">
        <f t="shared" si="195"/>
        <v>クリーチャー</v>
      </c>
      <c r="J785" t="s">
        <v>3211</v>
      </c>
      <c r="K785">
        <f t="shared" si="196"/>
        <v>4</v>
      </c>
      <c r="L785">
        <f t="shared" si="197"/>
        <v>3</v>
      </c>
      <c r="M785" t="str">
        <f t="shared" si="198"/>
        <v>4/3</v>
      </c>
      <c r="N785" t="s">
        <v>3267</v>
      </c>
      <c r="O785" t="str">
        <f t="shared" si="199"/>
        <v>アンコモン</v>
      </c>
      <c r="R785" t="s">
        <v>3267</v>
      </c>
      <c r="S785" t="s">
        <v>4854</v>
      </c>
      <c r="T785" t="str">
        <f t="shared" si="200"/>
        <v>通電の喧嘩屋</v>
      </c>
      <c r="W785" t="s">
        <v>4855</v>
      </c>
      <c r="X785" t="s">
        <v>3267</v>
      </c>
      <c r="Y785" s="9"/>
      <c r="Z785" s="3">
        <v>977</v>
      </c>
      <c r="AA785" s="2" t="s">
        <v>4035</v>
      </c>
      <c r="AB785" s="1" t="s">
        <v>1504</v>
      </c>
      <c r="AC785" s="1" t="s">
        <v>1473</v>
      </c>
      <c r="AD785" s="1">
        <v>9</v>
      </c>
      <c r="AE785" s="1" t="s">
        <v>567</v>
      </c>
      <c r="AF785" s="1" t="s">
        <v>566</v>
      </c>
      <c r="AG785" s="1" t="s">
        <v>349</v>
      </c>
      <c r="AH785" s="1" t="s">
        <v>1511</v>
      </c>
      <c r="AI785" s="1" t="s">
        <v>1515</v>
      </c>
      <c r="AJ785" s="1"/>
      <c r="AK785" s="1" t="s">
        <v>4038</v>
      </c>
      <c r="AL785" s="1" t="s">
        <v>4261</v>
      </c>
      <c r="AM785" s="1"/>
      <c r="AN785" s="1"/>
      <c r="AO785" s="1">
        <v>4</v>
      </c>
      <c r="AP785" s="1">
        <v>3</v>
      </c>
      <c r="AQ785" s="1" t="s">
        <v>4262</v>
      </c>
    </row>
    <row r="786" spans="1:43" x14ac:dyDescent="0.15">
      <c r="A786" t="str">
        <f t="shared" si="192"/>
        <v>|KLD|黒赤|呪文||アンコモン|《[[無許可の分解]]》|</v>
      </c>
      <c r="B786" t="s">
        <v>3211</v>
      </c>
      <c r="C786" t="str">
        <f t="shared" si="193"/>
        <v>KLD</v>
      </c>
      <c r="D786">
        <f>IF(AA786="","",VLOOKUP(C786,tnpl!$Z$1:$AA$11,2,TRUE))</f>
        <v>6</v>
      </c>
      <c r="E786" t="s">
        <v>3211</v>
      </c>
      <c r="F786" t="str">
        <f t="shared" si="194"/>
        <v>黒赤</v>
      </c>
      <c r="G786">
        <f>IF(AB786="","",VLOOKUP(F786,tnpl!$X$1:$Y$16,2,TRUE))</f>
        <v>8</v>
      </c>
      <c r="H786" t="s">
        <v>3211</v>
      </c>
      <c r="I786" t="str">
        <f t="shared" si="195"/>
        <v>呪文</v>
      </c>
      <c r="J786" t="s">
        <v>3211</v>
      </c>
      <c r="K786">
        <f t="shared" si="196"/>
        <v>0</v>
      </c>
      <c r="L786">
        <f t="shared" si="197"/>
        <v>0</v>
      </c>
      <c r="M786" t="str">
        <f t="shared" si="198"/>
        <v/>
      </c>
      <c r="N786" t="s">
        <v>3267</v>
      </c>
      <c r="O786" t="str">
        <f t="shared" si="199"/>
        <v>アンコモン</v>
      </c>
      <c r="R786" t="s">
        <v>3267</v>
      </c>
      <c r="S786" t="s">
        <v>4854</v>
      </c>
      <c r="T786" t="str">
        <f t="shared" si="200"/>
        <v>無許可の分解</v>
      </c>
      <c r="W786" t="s">
        <v>4855</v>
      </c>
      <c r="X786" t="s">
        <v>3267</v>
      </c>
      <c r="Y786" s="9"/>
      <c r="Z786" s="3">
        <v>980</v>
      </c>
      <c r="AA786" s="2" t="s">
        <v>4035</v>
      </c>
      <c r="AB786" s="1" t="s">
        <v>1526</v>
      </c>
      <c r="AC786" s="1" t="s">
        <v>1473</v>
      </c>
      <c r="AD786" s="1">
        <v>9</v>
      </c>
      <c r="AE786" s="1" t="s">
        <v>571</v>
      </c>
      <c r="AF786" s="1" t="s">
        <v>570</v>
      </c>
      <c r="AG786" s="1" t="s">
        <v>1475</v>
      </c>
      <c r="AH786" s="1"/>
      <c r="AI786" s="1"/>
      <c r="AJ786" s="1"/>
      <c r="AK786" s="1" t="s">
        <v>4266</v>
      </c>
      <c r="AL786" s="1"/>
      <c r="AM786" s="1"/>
      <c r="AN786" s="1"/>
      <c r="AO786" s="1"/>
      <c r="AP786" s="1"/>
      <c r="AQ786" s="1" t="s">
        <v>4266</v>
      </c>
    </row>
    <row r="787" spans="1:43" x14ac:dyDescent="0.15">
      <c r="A787" t="str">
        <f t="shared" si="192"/>
        <v>|KLD|無色|クリーチャー|2/2|コモン|《[[改革派の貨物車]]》|</v>
      </c>
      <c r="B787" t="s">
        <v>3211</v>
      </c>
      <c r="C787" t="str">
        <f t="shared" si="193"/>
        <v>KLD</v>
      </c>
      <c r="D787">
        <f>IF(AA787="","",VLOOKUP(C787,tnpl!$Z$1:$AA$11,2,TRUE))</f>
        <v>6</v>
      </c>
      <c r="E787" t="s">
        <v>3211</v>
      </c>
      <c r="F787" t="str">
        <f t="shared" si="194"/>
        <v>無色</v>
      </c>
      <c r="G787">
        <f>IF(AB787="","",VLOOKUP(F787,tnpl!$X$1:$Y$16,2,TRUE))</f>
        <v>16</v>
      </c>
      <c r="H787" t="s">
        <v>3211</v>
      </c>
      <c r="I787" t="str">
        <f t="shared" si="195"/>
        <v>クリーチャー</v>
      </c>
      <c r="J787" t="s">
        <v>3211</v>
      </c>
      <c r="K787">
        <f t="shared" si="196"/>
        <v>2</v>
      </c>
      <c r="L787">
        <f t="shared" si="197"/>
        <v>2</v>
      </c>
      <c r="M787" t="str">
        <f t="shared" si="198"/>
        <v>2/2</v>
      </c>
      <c r="N787" t="s">
        <v>3267</v>
      </c>
      <c r="O787" t="str">
        <f t="shared" si="199"/>
        <v>コモン</v>
      </c>
      <c r="R787" t="s">
        <v>3267</v>
      </c>
      <c r="S787" t="s">
        <v>4854</v>
      </c>
      <c r="T787" t="str">
        <f t="shared" si="200"/>
        <v>改革派の貨物車</v>
      </c>
      <c r="W787" t="s">
        <v>4855</v>
      </c>
      <c r="X787" t="s">
        <v>3267</v>
      </c>
      <c r="Y787" s="9"/>
      <c r="Z787" s="3">
        <v>991</v>
      </c>
      <c r="AA787" s="2" t="s">
        <v>4035</v>
      </c>
      <c r="AB787" s="1" t="s">
        <v>301</v>
      </c>
      <c r="AC787" s="1" t="s">
        <v>1771</v>
      </c>
      <c r="AD787" s="1">
        <v>9</v>
      </c>
      <c r="AE787" s="1" t="s">
        <v>543</v>
      </c>
      <c r="AF787" s="1" t="s">
        <v>542</v>
      </c>
      <c r="AG787" s="1" t="s">
        <v>349</v>
      </c>
      <c r="AH787" s="1" t="s">
        <v>4273</v>
      </c>
      <c r="AI787" s="1"/>
      <c r="AJ787" s="1"/>
      <c r="AK787" s="1" t="s">
        <v>4281</v>
      </c>
      <c r="AL787" s="1" t="s">
        <v>4274</v>
      </c>
      <c r="AM787" s="1"/>
      <c r="AN787" s="1"/>
      <c r="AO787" s="1">
        <v>2</v>
      </c>
      <c r="AP787" s="1">
        <v>2</v>
      </c>
      <c r="AQ787" s="1" t="s">
        <v>4282</v>
      </c>
    </row>
    <row r="788" spans="1:43" x14ac:dyDescent="0.15">
      <c r="A788" t="str">
        <f t="shared" si="192"/>
        <v>|KLD|無色|クリーチャー|4/4|アンコモン|《[[破砕踏歩機]]》|</v>
      </c>
      <c r="B788" t="s">
        <v>3211</v>
      </c>
      <c r="C788" t="str">
        <f t="shared" si="193"/>
        <v>KLD</v>
      </c>
      <c r="D788">
        <f>IF(AA788="","",VLOOKUP(C788,tnpl!$Z$1:$AA$11,2,TRUE))</f>
        <v>6</v>
      </c>
      <c r="E788" t="s">
        <v>3211</v>
      </c>
      <c r="F788" t="str">
        <f t="shared" si="194"/>
        <v>無色</v>
      </c>
      <c r="G788">
        <f>IF(AB788="","",VLOOKUP(F788,tnpl!$X$1:$Y$16,2,TRUE))</f>
        <v>16</v>
      </c>
      <c r="H788" t="s">
        <v>3211</v>
      </c>
      <c r="I788" t="str">
        <f t="shared" si="195"/>
        <v>クリーチャー</v>
      </c>
      <c r="J788" t="s">
        <v>3211</v>
      </c>
      <c r="K788">
        <f t="shared" si="196"/>
        <v>4</v>
      </c>
      <c r="L788">
        <f t="shared" si="197"/>
        <v>4</v>
      </c>
      <c r="M788" t="str">
        <f t="shared" si="198"/>
        <v>4/4</v>
      </c>
      <c r="N788" t="s">
        <v>3267</v>
      </c>
      <c r="O788" t="str">
        <f t="shared" si="199"/>
        <v>アンコモン</v>
      </c>
      <c r="R788" t="s">
        <v>3267</v>
      </c>
      <c r="S788" t="s">
        <v>4854</v>
      </c>
      <c r="T788" t="str">
        <f t="shared" si="200"/>
        <v>破砕踏歩機</v>
      </c>
      <c r="W788" t="s">
        <v>4855</v>
      </c>
      <c r="X788" t="s">
        <v>3267</v>
      </c>
      <c r="Y788" s="9"/>
      <c r="Z788" s="3">
        <v>998</v>
      </c>
      <c r="AA788" s="2" t="s">
        <v>4035</v>
      </c>
      <c r="AB788" s="1" t="s">
        <v>301</v>
      </c>
      <c r="AC788" s="1" t="s">
        <v>1473</v>
      </c>
      <c r="AD788" s="1">
        <v>9</v>
      </c>
      <c r="AE788" s="1" t="s">
        <v>525</v>
      </c>
      <c r="AF788" s="1" t="s">
        <v>524</v>
      </c>
      <c r="AG788" s="1" t="s">
        <v>349</v>
      </c>
      <c r="AH788" s="1" t="s">
        <v>4273</v>
      </c>
      <c r="AI788" s="1"/>
      <c r="AJ788" s="1"/>
      <c r="AK788" s="1" t="s">
        <v>4292</v>
      </c>
      <c r="AL788" s="1" t="s">
        <v>4289</v>
      </c>
      <c r="AM788" s="1"/>
      <c r="AN788" s="1"/>
      <c r="AO788" s="1">
        <v>4</v>
      </c>
      <c r="AP788" s="1">
        <v>4</v>
      </c>
      <c r="AQ788" s="1" t="s">
        <v>4293</v>
      </c>
    </row>
    <row r="789" spans="1:43" x14ac:dyDescent="0.15">
      <c r="A789" t="str">
        <f t="shared" si="192"/>
        <v>|KLD|無色|サポート||アンコモン|《[[製造機構]]》|</v>
      </c>
      <c r="B789" t="s">
        <v>3211</v>
      </c>
      <c r="C789" t="str">
        <f t="shared" si="193"/>
        <v>KLD</v>
      </c>
      <c r="D789">
        <f>IF(AA789="","",VLOOKUP(C789,tnpl!$Z$1:$AA$11,2,TRUE))</f>
        <v>6</v>
      </c>
      <c r="E789" t="s">
        <v>3211</v>
      </c>
      <c r="F789" t="str">
        <f t="shared" si="194"/>
        <v>無色</v>
      </c>
      <c r="G789">
        <f>IF(AB789="","",VLOOKUP(F789,tnpl!$X$1:$Y$16,2,TRUE))</f>
        <v>16</v>
      </c>
      <c r="H789" t="s">
        <v>3211</v>
      </c>
      <c r="I789" t="str">
        <f t="shared" si="195"/>
        <v>サポート</v>
      </c>
      <c r="J789" t="s">
        <v>3211</v>
      </c>
      <c r="K789">
        <f t="shared" si="196"/>
        <v>0</v>
      </c>
      <c r="L789">
        <f t="shared" si="197"/>
        <v>0</v>
      </c>
      <c r="M789" t="str">
        <f t="shared" si="198"/>
        <v/>
      </c>
      <c r="N789" t="s">
        <v>3267</v>
      </c>
      <c r="O789" t="str">
        <f t="shared" si="199"/>
        <v>アンコモン</v>
      </c>
      <c r="R789" t="s">
        <v>3267</v>
      </c>
      <c r="S789" t="s">
        <v>4854</v>
      </c>
      <c r="T789" t="str">
        <f t="shared" si="200"/>
        <v>製造機構</v>
      </c>
      <c r="W789" t="s">
        <v>4855</v>
      </c>
      <c r="X789" t="s">
        <v>3267</v>
      </c>
      <c r="Y789" s="9"/>
      <c r="Z789" s="3">
        <v>1005</v>
      </c>
      <c r="AA789" s="2" t="s">
        <v>4035</v>
      </c>
      <c r="AB789" s="1" t="s">
        <v>301</v>
      </c>
      <c r="AC789" s="1" t="s">
        <v>1473</v>
      </c>
      <c r="AD789" s="1">
        <v>9</v>
      </c>
      <c r="AE789" s="1" t="s">
        <v>523</v>
      </c>
      <c r="AF789" s="1" t="s">
        <v>522</v>
      </c>
      <c r="AG789" s="1" t="s">
        <v>297</v>
      </c>
      <c r="AH789" s="1"/>
      <c r="AI789" s="1"/>
      <c r="AJ789" s="1"/>
      <c r="AK789" s="1" t="s">
        <v>4302</v>
      </c>
      <c r="AL789" s="1" t="s">
        <v>4303</v>
      </c>
      <c r="AM789" s="1"/>
      <c r="AN789" s="1">
        <v>3</v>
      </c>
      <c r="AO789" s="1"/>
      <c r="AP789" s="1"/>
      <c r="AQ789" s="1" t="s">
        <v>4304</v>
      </c>
    </row>
    <row r="790" spans="1:43" x14ac:dyDescent="0.15">
      <c r="A790" t="str">
        <f t="shared" si="192"/>
        <v>|AER|白|クリーチャー|4/4|神話レア|《[[霊気晶の鉱夫]]》|</v>
      </c>
      <c r="B790" t="s">
        <v>3211</v>
      </c>
      <c r="C790" t="str">
        <f t="shared" si="193"/>
        <v>AER</v>
      </c>
      <c r="D790">
        <f>IF(AA790="","",VLOOKUP(C790,tnpl!$Z$1:$AA$11,2,TRUE))</f>
        <v>7</v>
      </c>
      <c r="E790" t="s">
        <v>3211</v>
      </c>
      <c r="F790" t="str">
        <f t="shared" si="194"/>
        <v>白</v>
      </c>
      <c r="G790">
        <f>IF(AB790="","",VLOOKUP(F790,tnpl!$X$1:$Y$16,2,TRUE))</f>
        <v>1</v>
      </c>
      <c r="H790" t="s">
        <v>3211</v>
      </c>
      <c r="I790" t="str">
        <f t="shared" si="195"/>
        <v>クリーチャー</v>
      </c>
      <c r="J790" t="s">
        <v>3211</v>
      </c>
      <c r="K790">
        <f t="shared" si="196"/>
        <v>4</v>
      </c>
      <c r="L790">
        <f t="shared" si="197"/>
        <v>4</v>
      </c>
      <c r="M790" t="str">
        <f t="shared" si="198"/>
        <v>4/4</v>
      </c>
      <c r="N790" t="s">
        <v>3267</v>
      </c>
      <c r="O790" t="str">
        <f t="shared" si="199"/>
        <v>神話レア</v>
      </c>
      <c r="R790" t="s">
        <v>3267</v>
      </c>
      <c r="S790" t="s">
        <v>4854</v>
      </c>
      <c r="T790" t="str">
        <f t="shared" si="200"/>
        <v>霊気晶の鉱夫</v>
      </c>
      <c r="W790" t="s">
        <v>4855</v>
      </c>
      <c r="X790" t="s">
        <v>3267</v>
      </c>
      <c r="Y790" s="9"/>
      <c r="Z790" s="3">
        <v>1027</v>
      </c>
      <c r="AA790" s="2" t="s">
        <v>4335</v>
      </c>
      <c r="AB790" s="1" t="s">
        <v>1653</v>
      </c>
      <c r="AC790" s="1" t="s">
        <v>1453</v>
      </c>
      <c r="AD790" s="1">
        <v>9</v>
      </c>
      <c r="AE790" s="1" t="s">
        <v>471</v>
      </c>
      <c r="AF790" s="1" t="s">
        <v>470</v>
      </c>
      <c r="AG790" s="1" t="s">
        <v>349</v>
      </c>
      <c r="AH790" s="1" t="s">
        <v>4036</v>
      </c>
      <c r="AI790" s="1" t="s">
        <v>1956</v>
      </c>
      <c r="AJ790" s="1"/>
      <c r="AK790" s="1" t="s">
        <v>4344</v>
      </c>
      <c r="AL790" s="1" t="s">
        <v>4345</v>
      </c>
      <c r="AM790" s="1"/>
      <c r="AN790" s="1"/>
      <c r="AO790" s="1">
        <v>4</v>
      </c>
      <c r="AP790" s="1">
        <v>4</v>
      </c>
      <c r="AQ790" s="1" t="s">
        <v>4346</v>
      </c>
    </row>
    <row r="791" spans="1:43" x14ac:dyDescent="0.15">
      <c r="A791" t="str">
        <f t="shared" si="192"/>
        <v>|AER|赤|クリーチャー|2/3|アンコモン|《[[無謀なレーサー]]》|</v>
      </c>
      <c r="B791" t="s">
        <v>3211</v>
      </c>
      <c r="C791" t="str">
        <f t="shared" si="193"/>
        <v>AER</v>
      </c>
      <c r="D791">
        <f>IF(AA791="","",VLOOKUP(C791,tnpl!$Z$1:$AA$11,2,TRUE))</f>
        <v>7</v>
      </c>
      <c r="E791" t="s">
        <v>3211</v>
      </c>
      <c r="F791" t="str">
        <f t="shared" si="194"/>
        <v>赤</v>
      </c>
      <c r="G791">
        <f>IF(AB791="","",VLOOKUP(F791,tnpl!$X$1:$Y$16,2,TRUE))</f>
        <v>4</v>
      </c>
      <c r="H791" t="s">
        <v>3211</v>
      </c>
      <c r="I791" t="str">
        <f t="shared" si="195"/>
        <v>クリーチャー</v>
      </c>
      <c r="J791" t="s">
        <v>3211</v>
      </c>
      <c r="K791">
        <f t="shared" si="196"/>
        <v>2</v>
      </c>
      <c r="L791">
        <f t="shared" si="197"/>
        <v>3</v>
      </c>
      <c r="M791" t="str">
        <f t="shared" si="198"/>
        <v>2/3</v>
      </c>
      <c r="N791" t="s">
        <v>3267</v>
      </c>
      <c r="O791" t="str">
        <f t="shared" si="199"/>
        <v>アンコモン</v>
      </c>
      <c r="R791" t="s">
        <v>3267</v>
      </c>
      <c r="S791" t="s">
        <v>4854</v>
      </c>
      <c r="T791" t="str">
        <f t="shared" si="200"/>
        <v>無謀なレーサー</v>
      </c>
      <c r="W791" t="s">
        <v>4855</v>
      </c>
      <c r="X791" t="s">
        <v>3267</v>
      </c>
      <c r="Y791" s="9"/>
      <c r="Z791" s="3">
        <v>1048</v>
      </c>
      <c r="AA791" s="2" t="s">
        <v>4335</v>
      </c>
      <c r="AB791" s="1" t="s">
        <v>1575</v>
      </c>
      <c r="AC791" s="1" t="s">
        <v>1473</v>
      </c>
      <c r="AD791" s="1">
        <v>9</v>
      </c>
      <c r="AE791" s="1" t="s">
        <v>429</v>
      </c>
      <c r="AF791" s="1" t="s">
        <v>428</v>
      </c>
      <c r="AG791" s="1" t="s">
        <v>349</v>
      </c>
      <c r="AH791" s="1" t="s">
        <v>1511</v>
      </c>
      <c r="AI791" s="1" t="s">
        <v>4055</v>
      </c>
      <c r="AJ791" s="1"/>
      <c r="AK791" s="1" t="s">
        <v>3406</v>
      </c>
      <c r="AL791" s="1" t="s">
        <v>4316</v>
      </c>
      <c r="AM791" s="1"/>
      <c r="AN791" s="1"/>
      <c r="AO791" s="1">
        <v>2</v>
      </c>
      <c r="AP791" s="1">
        <v>3</v>
      </c>
      <c r="AQ791" s="1" t="s">
        <v>4379</v>
      </c>
    </row>
    <row r="792" spans="1:43" x14ac:dyDescent="0.15">
      <c r="A792" t="str">
        <f t="shared" ref="A792:A819" si="201">B792&amp;C792&amp;E792&amp;F792&amp;H792&amp;I792&amp;J792&amp;M792&amp;N792&amp;O792&amp;P792&amp;Q792&amp;R792&amp;S792&amp;T792&amp;U792&amp;V792&amp;W792&amp;X792&amp;Y792</f>
        <v>|AER|赤|呪文||アンコモン|《[[飲み込む炎]]》|</v>
      </c>
      <c r="B792" t="s">
        <v>3211</v>
      </c>
      <c r="C792" t="str">
        <f t="shared" ref="C792:C819" si="202">AA792</f>
        <v>AER</v>
      </c>
      <c r="D792">
        <f>IF(AA792="","",VLOOKUP(C792,tnpl!$Z$1:$AA$11,2,TRUE))</f>
        <v>7</v>
      </c>
      <c r="E792" t="s">
        <v>3211</v>
      </c>
      <c r="F792" t="str">
        <f t="shared" ref="F792:F819" si="203">AB792</f>
        <v>赤</v>
      </c>
      <c r="G792">
        <f>IF(AB792="","",VLOOKUP(F792,tnpl!$X$1:$Y$16,2,TRUE))</f>
        <v>4</v>
      </c>
      <c r="H792" t="s">
        <v>3211</v>
      </c>
      <c r="I792" t="str">
        <f t="shared" ref="I792:I819" si="204">AG792</f>
        <v>呪文</v>
      </c>
      <c r="J792" t="s">
        <v>3211</v>
      </c>
      <c r="K792">
        <f t="shared" ref="K792:K819" si="205">AO792</f>
        <v>0</v>
      </c>
      <c r="L792">
        <f t="shared" ref="L792:L819" si="206">AP792</f>
        <v>0</v>
      </c>
      <c r="M792" t="str">
        <f t="shared" ref="M792:M819" si="207">IF(AG792="クリーチャー",K792&amp;"/"&amp;L792,"")</f>
        <v/>
      </c>
      <c r="N792" t="s">
        <v>3267</v>
      </c>
      <c r="O792" t="str">
        <f t="shared" ref="O792:O819" si="208">AC792</f>
        <v>アンコモン</v>
      </c>
      <c r="R792" t="s">
        <v>3267</v>
      </c>
      <c r="S792" t="s">
        <v>4854</v>
      </c>
      <c r="T792" t="str">
        <f t="shared" ref="T792:T819" si="209">AE792</f>
        <v>飲み込む炎</v>
      </c>
      <c r="W792" t="s">
        <v>4855</v>
      </c>
      <c r="X792" t="s">
        <v>3267</v>
      </c>
      <c r="Y792" s="9"/>
      <c r="Z792" s="3">
        <v>1049</v>
      </c>
      <c r="AA792" s="2" t="s">
        <v>4335</v>
      </c>
      <c r="AB792" s="1" t="s">
        <v>1575</v>
      </c>
      <c r="AC792" s="1" t="s">
        <v>1473</v>
      </c>
      <c r="AD792" s="1">
        <v>9</v>
      </c>
      <c r="AE792" s="1" t="s">
        <v>427</v>
      </c>
      <c r="AF792" s="1" t="s">
        <v>426</v>
      </c>
      <c r="AG792" s="1" t="s">
        <v>1475</v>
      </c>
      <c r="AH792" s="1"/>
      <c r="AI792" s="1"/>
      <c r="AJ792" s="1"/>
      <c r="AK792" s="1" t="s">
        <v>4380</v>
      </c>
      <c r="AL792" s="1"/>
      <c r="AM792" s="1"/>
      <c r="AN792" s="1"/>
      <c r="AO792" s="1"/>
      <c r="AP792" s="1"/>
      <c r="AQ792" s="1" t="s">
        <v>4380</v>
      </c>
    </row>
    <row r="793" spans="1:43" x14ac:dyDescent="0.15">
      <c r="A793" t="str">
        <f t="shared" si="201"/>
        <v>|AER|赤緑|クリーチャー|4/4|アンコモン|《[[辺境地の猪]]》|</v>
      </c>
      <c r="B793" t="s">
        <v>3211</v>
      </c>
      <c r="C793" t="str">
        <f t="shared" si="202"/>
        <v>AER</v>
      </c>
      <c r="D793">
        <f>IF(AA793="","",VLOOKUP(C793,tnpl!$Z$1:$AA$11,2,TRUE))</f>
        <v>7</v>
      </c>
      <c r="E793" t="s">
        <v>3211</v>
      </c>
      <c r="F793" t="str">
        <f t="shared" si="203"/>
        <v>赤緑</v>
      </c>
      <c r="G793">
        <f>IF(AB793="","",VLOOKUP(F793,tnpl!$X$1:$Y$16,2,TRUE))</f>
        <v>9</v>
      </c>
      <c r="H793" t="s">
        <v>3211</v>
      </c>
      <c r="I793" t="str">
        <f t="shared" si="204"/>
        <v>クリーチャー</v>
      </c>
      <c r="J793" t="s">
        <v>3211</v>
      </c>
      <c r="K793">
        <f t="shared" si="205"/>
        <v>4</v>
      </c>
      <c r="L793">
        <f t="shared" si="206"/>
        <v>4</v>
      </c>
      <c r="M793" t="str">
        <f t="shared" si="207"/>
        <v>4/4</v>
      </c>
      <c r="N793" t="s">
        <v>3267</v>
      </c>
      <c r="O793" t="str">
        <f t="shared" si="208"/>
        <v>アンコモン</v>
      </c>
      <c r="R793" t="s">
        <v>3267</v>
      </c>
      <c r="S793" t="s">
        <v>4854</v>
      </c>
      <c r="T793" t="str">
        <f t="shared" si="209"/>
        <v>辺境地の猪</v>
      </c>
      <c r="W793" t="s">
        <v>4855</v>
      </c>
      <c r="X793" t="s">
        <v>3267</v>
      </c>
      <c r="Y793" s="9"/>
      <c r="Z793" s="3">
        <v>1065</v>
      </c>
      <c r="AA793" s="2" t="s">
        <v>4335</v>
      </c>
      <c r="AB793" s="1" t="s">
        <v>1504</v>
      </c>
      <c r="AC793" s="1" t="s">
        <v>1473</v>
      </c>
      <c r="AD793" s="1">
        <v>9</v>
      </c>
      <c r="AE793" s="1" t="s">
        <v>395</v>
      </c>
      <c r="AF793" s="1" t="s">
        <v>394</v>
      </c>
      <c r="AG793" s="1" t="s">
        <v>349</v>
      </c>
      <c r="AH793" s="1" t="s">
        <v>2750</v>
      </c>
      <c r="AI793" s="1"/>
      <c r="AJ793" s="1"/>
      <c r="AK793" s="1" t="s">
        <v>4409</v>
      </c>
      <c r="AL793" s="1"/>
      <c r="AM793" s="1"/>
      <c r="AN793" s="1"/>
      <c r="AO793" s="1">
        <v>4</v>
      </c>
      <c r="AP793" s="1">
        <v>4</v>
      </c>
      <c r="AQ793" s="1" t="s">
        <v>4409</v>
      </c>
    </row>
    <row r="794" spans="1:43" x14ac:dyDescent="0.15">
      <c r="A794" t="str">
        <f t="shared" si="201"/>
        <v>|AER|無色|クリーチャー|2/2|アンコモン|《[[弾圧する構築物]]》|</v>
      </c>
      <c r="B794" t="s">
        <v>3211</v>
      </c>
      <c r="C794" t="str">
        <f t="shared" si="202"/>
        <v>AER</v>
      </c>
      <c r="D794">
        <f>IF(AA794="","",VLOOKUP(C794,tnpl!$Z$1:$AA$11,2,TRUE))</f>
        <v>7</v>
      </c>
      <c r="E794" t="s">
        <v>3211</v>
      </c>
      <c r="F794" t="str">
        <f t="shared" si="203"/>
        <v>無色</v>
      </c>
      <c r="G794">
        <f>IF(AB794="","",VLOOKUP(F794,tnpl!$X$1:$Y$16,2,TRUE))</f>
        <v>16</v>
      </c>
      <c r="H794" t="s">
        <v>3211</v>
      </c>
      <c r="I794" t="str">
        <f t="shared" si="204"/>
        <v>クリーチャー</v>
      </c>
      <c r="J794" t="s">
        <v>3211</v>
      </c>
      <c r="K794">
        <f t="shared" si="205"/>
        <v>2</v>
      </c>
      <c r="L794">
        <f t="shared" si="206"/>
        <v>2</v>
      </c>
      <c r="M794" t="str">
        <f t="shared" si="207"/>
        <v>2/2</v>
      </c>
      <c r="N794" t="s">
        <v>3267</v>
      </c>
      <c r="O794" t="str">
        <f t="shared" si="208"/>
        <v>アンコモン</v>
      </c>
      <c r="R794" t="s">
        <v>3267</v>
      </c>
      <c r="S794" t="s">
        <v>4854</v>
      </c>
      <c r="T794" t="str">
        <f t="shared" si="209"/>
        <v>弾圧する構築物</v>
      </c>
      <c r="W794" t="s">
        <v>4855</v>
      </c>
      <c r="X794" t="s">
        <v>3267</v>
      </c>
      <c r="Y794" s="9"/>
      <c r="Z794" s="3">
        <v>1069</v>
      </c>
      <c r="AA794" s="2" t="s">
        <v>4335</v>
      </c>
      <c r="AB794" s="1" t="s">
        <v>301</v>
      </c>
      <c r="AC794" s="1" t="s">
        <v>1473</v>
      </c>
      <c r="AD794" s="1">
        <v>9</v>
      </c>
      <c r="AE794" s="1" t="s">
        <v>387</v>
      </c>
      <c r="AF794" s="1" t="s">
        <v>386</v>
      </c>
      <c r="AG794" s="1" t="s">
        <v>349</v>
      </c>
      <c r="AH794" s="1" t="s">
        <v>362</v>
      </c>
      <c r="AI794" s="1"/>
      <c r="AJ794" s="1"/>
      <c r="AK794" s="1" t="s">
        <v>4414</v>
      </c>
      <c r="AL794" s="1"/>
      <c r="AM794" s="1"/>
      <c r="AN794" s="1"/>
      <c r="AO794" s="1">
        <v>2</v>
      </c>
      <c r="AP794" s="1">
        <v>2</v>
      </c>
      <c r="AQ794" s="1" t="s">
        <v>4414</v>
      </c>
    </row>
    <row r="795" spans="1:43" x14ac:dyDescent="0.15">
      <c r="A795" t="str">
        <f t="shared" si="201"/>
        <v>|KLDP|緑|クリーチャー|6/6|レア|《[[僧帽地帯をうろつくもの]]》|</v>
      </c>
      <c r="B795" t="s">
        <v>3211</v>
      </c>
      <c r="C795" t="str">
        <f t="shared" si="202"/>
        <v>KLDP</v>
      </c>
      <c r="D795">
        <f>IF(AA795="","",VLOOKUP(C795,tnpl!$Z$1:$AA$11,2,TRUE))</f>
        <v>8</v>
      </c>
      <c r="E795" t="s">
        <v>3211</v>
      </c>
      <c r="F795" t="str">
        <f t="shared" si="203"/>
        <v>緑</v>
      </c>
      <c r="G795">
        <f>IF(AB795="","",VLOOKUP(F795,tnpl!$X$1:$Y$16,2,TRUE))</f>
        <v>5</v>
      </c>
      <c r="H795" t="s">
        <v>3211</v>
      </c>
      <c r="I795" t="str">
        <f t="shared" si="204"/>
        <v>クリーチャー</v>
      </c>
      <c r="J795" t="s">
        <v>3211</v>
      </c>
      <c r="K795">
        <f t="shared" si="205"/>
        <v>6</v>
      </c>
      <c r="L795">
        <f t="shared" si="206"/>
        <v>6</v>
      </c>
      <c r="M795" t="str">
        <f t="shared" si="207"/>
        <v>6/6</v>
      </c>
      <c r="N795" t="s">
        <v>3267</v>
      </c>
      <c r="O795" t="str">
        <f t="shared" si="208"/>
        <v>レア</v>
      </c>
      <c r="R795" t="s">
        <v>3267</v>
      </c>
      <c r="S795" t="s">
        <v>4854</v>
      </c>
      <c r="T795" t="str">
        <f t="shared" si="209"/>
        <v>僧帽地帯をうろつくもの</v>
      </c>
      <c r="W795" t="s">
        <v>4855</v>
      </c>
      <c r="X795" t="s">
        <v>3267</v>
      </c>
      <c r="Y795" s="9"/>
      <c r="Z795" s="3">
        <v>1080</v>
      </c>
      <c r="AA795" s="2" t="s">
        <v>4431</v>
      </c>
      <c r="AB795" s="1" t="s">
        <v>1540</v>
      </c>
      <c r="AC795" s="1" t="s">
        <v>1463</v>
      </c>
      <c r="AD795" s="1">
        <v>9</v>
      </c>
      <c r="AE795" s="1" t="s">
        <v>4438</v>
      </c>
      <c r="AF795" s="1" t="s">
        <v>4439</v>
      </c>
      <c r="AG795" s="1" t="s">
        <v>349</v>
      </c>
      <c r="AH795" s="1" t="s">
        <v>348</v>
      </c>
      <c r="AI795" s="1"/>
      <c r="AJ795" s="1"/>
      <c r="AK795" s="1"/>
      <c r="AL795" s="1"/>
      <c r="AM795" s="1"/>
      <c r="AN795" s="1"/>
      <c r="AO795" s="1">
        <v>6</v>
      </c>
      <c r="AP795" s="1">
        <v>6</v>
      </c>
      <c r="AQ795" s="1"/>
    </row>
    <row r="796" spans="1:43" x14ac:dyDescent="0.15">
      <c r="A796" t="str">
        <f t="shared" si="201"/>
        <v>|KLDM|無色|サポート||Masterpiece|《[[金属モックス]]》|</v>
      </c>
      <c r="B796" t="s">
        <v>3211</v>
      </c>
      <c r="C796" t="str">
        <f t="shared" si="202"/>
        <v>KLDM</v>
      </c>
      <c r="D796">
        <f>IF(AA796="","",VLOOKUP(C796,tnpl!$Z$1:$AA$11,2,TRUE))</f>
        <v>9</v>
      </c>
      <c r="E796" t="s">
        <v>3211</v>
      </c>
      <c r="F796" t="str">
        <f t="shared" si="203"/>
        <v>無色</v>
      </c>
      <c r="G796">
        <f>IF(AB796="","",VLOOKUP(F796,tnpl!$X$1:$Y$16,2,TRUE))</f>
        <v>16</v>
      </c>
      <c r="H796" t="s">
        <v>3211</v>
      </c>
      <c r="I796" t="str">
        <f t="shared" si="204"/>
        <v>サポート</v>
      </c>
      <c r="J796" t="s">
        <v>3211</v>
      </c>
      <c r="K796">
        <f t="shared" si="205"/>
        <v>0</v>
      </c>
      <c r="L796">
        <f t="shared" si="206"/>
        <v>0</v>
      </c>
      <c r="M796" t="str">
        <f t="shared" si="207"/>
        <v/>
      </c>
      <c r="N796" t="s">
        <v>3267</v>
      </c>
      <c r="O796" t="str">
        <f t="shared" si="208"/>
        <v>Masterpiece</v>
      </c>
      <c r="R796" t="s">
        <v>3267</v>
      </c>
      <c r="S796" t="s">
        <v>4854</v>
      </c>
      <c r="T796" t="str">
        <f t="shared" si="209"/>
        <v>金属モックス</v>
      </c>
      <c r="W796" t="s">
        <v>4855</v>
      </c>
      <c r="X796" t="s">
        <v>3267</v>
      </c>
      <c r="Y796" s="9"/>
      <c r="Z796" s="3">
        <v>1089</v>
      </c>
      <c r="AA796" s="2" t="s">
        <v>4443</v>
      </c>
      <c r="AB796" s="1" t="s">
        <v>301</v>
      </c>
      <c r="AC796" s="1" t="s">
        <v>3203</v>
      </c>
      <c r="AD796" s="1">
        <v>9</v>
      </c>
      <c r="AE796" s="1" t="s">
        <v>338</v>
      </c>
      <c r="AF796" s="1" t="s">
        <v>337</v>
      </c>
      <c r="AG796" s="1" t="s">
        <v>297</v>
      </c>
      <c r="AH796" s="1"/>
      <c r="AI796" s="1"/>
      <c r="AJ796" s="1"/>
      <c r="AK796" s="1" t="s">
        <v>336</v>
      </c>
      <c r="AL796" s="1"/>
      <c r="AM796" s="1"/>
      <c r="AN796" s="1">
        <v>3</v>
      </c>
      <c r="AO796" s="1"/>
      <c r="AP796" s="1"/>
      <c r="AQ796" s="1" t="s">
        <v>336</v>
      </c>
    </row>
    <row r="797" spans="1:43" x14ac:dyDescent="0.15">
      <c r="Z797" s="9"/>
      <c r="AA797" s="9"/>
      <c r="AB797" s="9"/>
      <c r="AC797" s="9"/>
      <c r="AD797" s="9"/>
      <c r="AE797" s="9"/>
      <c r="AF797" s="9"/>
      <c r="AG797" s="9"/>
      <c r="AH797" s="9"/>
      <c r="AI797" s="9"/>
      <c r="AJ797" s="9"/>
      <c r="AK797" s="9"/>
      <c r="AL797" s="9"/>
      <c r="AM797" s="9"/>
      <c r="AN797" s="9"/>
      <c r="AO797" s="9"/>
      <c r="AP797" s="9"/>
      <c r="AQ797" s="9"/>
    </row>
    <row r="798" spans="1:43" x14ac:dyDescent="0.15">
      <c r="A798" t="str">
        <f t="shared" ref="A798" si="210">B798&amp;C798&amp;E798&amp;F798&amp;H798&amp;I798&amp;J798&amp;M798&amp;N798&amp;O798&amp;P798&amp;Q798&amp;R798&amp;S798&amp;T798&amp;U798&amp;V798&amp;W798&amp;X798&amp;Y798</f>
        <v>**アモンケットブロック</v>
      </c>
      <c r="B798" t="s">
        <v>4865</v>
      </c>
      <c r="Y798" s="11"/>
    </row>
    <row r="799" spans="1:43" x14ac:dyDescent="0.15">
      <c r="A799" t="str">
        <f>B799&amp;C799&amp;E799&amp;F799&amp;H799&amp;I799&amp;J799&amp;M799&amp;N799&amp;O799&amp;P799&amp;Q799&amp;R799&amp;S799&amp;T799&amp;U799&amp;V799&amp;W799&amp;X799&amp;Y799</f>
        <v>|LEFT:50|LEFT:50|LEFT:120|LEFT:50|LEFT:120|LEFT:450|c</v>
      </c>
      <c r="B799" t="s">
        <v>3211</v>
      </c>
      <c r="C799" t="s">
        <v>3204</v>
      </c>
      <c r="E799" t="s">
        <v>3211</v>
      </c>
      <c r="F799" t="s">
        <v>3204</v>
      </c>
      <c r="H799" t="s">
        <v>3211</v>
      </c>
      <c r="I799" t="s">
        <v>5157</v>
      </c>
      <c r="J799" t="s">
        <v>3211</v>
      </c>
      <c r="M799" t="s">
        <v>3204</v>
      </c>
      <c r="N799" t="s">
        <v>3267</v>
      </c>
      <c r="O799" t="s">
        <v>5157</v>
      </c>
      <c r="R799" t="s">
        <v>3267</v>
      </c>
      <c r="T799" t="s">
        <v>5189</v>
      </c>
      <c r="X799" t="s">
        <v>3267</v>
      </c>
      <c r="Y799" t="s">
        <v>3206</v>
      </c>
    </row>
    <row r="800" spans="1:43" x14ac:dyDescent="0.15">
      <c r="A800" t="str">
        <f>B800&amp;C800&amp;E800&amp;F800&amp;H800&amp;I800&amp;J800&amp;M800&amp;N800&amp;O800&amp;P800&amp;Q800&amp;R800&amp;S800&amp;T800&amp;U800&amp;V800&amp;W800&amp;X800&amp;Y800</f>
        <v>|セット|色|カード種|P/T|レアリティ|カード名|</v>
      </c>
      <c r="B800" t="s">
        <v>3211</v>
      </c>
      <c r="C800" t="s">
        <v>3212</v>
      </c>
      <c r="E800" t="s">
        <v>3211</v>
      </c>
      <c r="F800" t="s">
        <v>3181</v>
      </c>
      <c r="H800" t="s">
        <v>3211</v>
      </c>
      <c r="I800" t="s">
        <v>4902</v>
      </c>
      <c r="J800" t="s">
        <v>3211</v>
      </c>
      <c r="K800" t="s">
        <v>3168</v>
      </c>
      <c r="L800" t="s">
        <v>3167</v>
      </c>
      <c r="M800" t="str">
        <f>K800&amp;"/"&amp;L800</f>
        <v>P/T</v>
      </c>
      <c r="N800" t="s">
        <v>3267</v>
      </c>
      <c r="O800" t="s">
        <v>5187</v>
      </c>
      <c r="R800" t="s">
        <v>3267</v>
      </c>
      <c r="T800" t="s">
        <v>3208</v>
      </c>
      <c r="X800" t="s">
        <v>3267</v>
      </c>
      <c r="Z800" s="18"/>
      <c r="AA800" s="18"/>
      <c r="AB800" s="18"/>
      <c r="AC800" s="18"/>
      <c r="AD800" s="18"/>
      <c r="AE800" s="18"/>
      <c r="AF800" s="18"/>
      <c r="AG800" s="18"/>
      <c r="AH800" s="18"/>
      <c r="AI800" s="18"/>
      <c r="AJ800" s="18"/>
      <c r="AK800" s="18"/>
      <c r="AL800" s="18"/>
      <c r="AM800" s="18"/>
      <c r="AN800" s="18"/>
      <c r="AO800" s="18"/>
      <c r="AP800" s="18"/>
      <c r="AQ800" s="18"/>
    </row>
    <row r="801" spans="1:43" x14ac:dyDescent="0.15">
      <c r="A801" t="str">
        <f t="shared" si="201"/>
        <v>|AKH|白|呪文||コモン|《[[オケチラの名のもとに]]》|</v>
      </c>
      <c r="B801" t="s">
        <v>3211</v>
      </c>
      <c r="C801" t="str">
        <f t="shared" si="202"/>
        <v>AKH</v>
      </c>
      <c r="D801">
        <f>IF(AA801="","",VLOOKUP(C801,tnpl!$Z$1:$AA$11,2,TRUE))</f>
        <v>10</v>
      </c>
      <c r="E801" t="s">
        <v>3211</v>
      </c>
      <c r="F801" t="str">
        <f t="shared" si="203"/>
        <v>白</v>
      </c>
      <c r="G801">
        <f>IF(AB801="","",VLOOKUP(F801,tnpl!$X$1:$Y$16,2,TRUE))</f>
        <v>1</v>
      </c>
      <c r="H801" t="s">
        <v>3211</v>
      </c>
      <c r="I801" t="str">
        <f t="shared" si="204"/>
        <v>呪文</v>
      </c>
      <c r="J801" t="s">
        <v>3211</v>
      </c>
      <c r="K801">
        <f t="shared" si="205"/>
        <v>0</v>
      </c>
      <c r="L801">
        <f t="shared" si="206"/>
        <v>0</v>
      </c>
      <c r="M801" t="str">
        <f t="shared" si="207"/>
        <v/>
      </c>
      <c r="N801" t="s">
        <v>3267</v>
      </c>
      <c r="O801" t="str">
        <f t="shared" si="208"/>
        <v>コモン</v>
      </c>
      <c r="R801" t="s">
        <v>3267</v>
      </c>
      <c r="S801" t="s">
        <v>4854</v>
      </c>
      <c r="T801" t="str">
        <f t="shared" si="209"/>
        <v>オケチラの名のもとに</v>
      </c>
      <c r="W801" t="s">
        <v>4855</v>
      </c>
      <c r="X801" t="s">
        <v>3267</v>
      </c>
      <c r="Y801" s="9"/>
      <c r="Z801" s="3">
        <v>1113</v>
      </c>
      <c r="AA801" s="2" t="s">
        <v>4450</v>
      </c>
      <c r="AB801" s="1" t="s">
        <v>1653</v>
      </c>
      <c r="AC801" s="1" t="s">
        <v>1771</v>
      </c>
      <c r="AD801" s="1">
        <v>9</v>
      </c>
      <c r="AE801" s="1" t="s">
        <v>273</v>
      </c>
      <c r="AF801" s="1" t="s">
        <v>272</v>
      </c>
      <c r="AG801" s="1" t="s">
        <v>1475</v>
      </c>
      <c r="AH801" s="1"/>
      <c r="AI801" s="1"/>
      <c r="AJ801" s="1"/>
      <c r="AK801" s="1" t="s">
        <v>4469</v>
      </c>
      <c r="AL801" s="1"/>
      <c r="AM801" s="1"/>
      <c r="AN801" s="1"/>
      <c r="AO801" s="1"/>
      <c r="AP801" s="1"/>
      <c r="AQ801" s="1" t="s">
        <v>4469</v>
      </c>
    </row>
    <row r="802" spans="1:43" x14ac:dyDescent="0.15">
      <c r="A802" t="str">
        <f t="shared" si="201"/>
        <v>|AKH|白|サポート||コモン|《[[結束のカルトーシュ]]》|</v>
      </c>
      <c r="B802" t="s">
        <v>3211</v>
      </c>
      <c r="C802" t="str">
        <f t="shared" si="202"/>
        <v>AKH</v>
      </c>
      <c r="D802">
        <f>IF(AA802="","",VLOOKUP(C802,tnpl!$Z$1:$AA$11,2,TRUE))</f>
        <v>10</v>
      </c>
      <c r="E802" t="s">
        <v>3211</v>
      </c>
      <c r="F802" t="str">
        <f t="shared" si="203"/>
        <v>白</v>
      </c>
      <c r="G802">
        <f>IF(AB802="","",VLOOKUP(F802,tnpl!$X$1:$Y$16,2,TRUE))</f>
        <v>1</v>
      </c>
      <c r="H802" t="s">
        <v>3211</v>
      </c>
      <c r="I802" t="str">
        <f t="shared" si="204"/>
        <v>サポート</v>
      </c>
      <c r="J802" t="s">
        <v>3211</v>
      </c>
      <c r="K802">
        <f t="shared" si="205"/>
        <v>0</v>
      </c>
      <c r="L802">
        <f t="shared" si="206"/>
        <v>0</v>
      </c>
      <c r="M802" t="str">
        <f t="shared" si="207"/>
        <v/>
      </c>
      <c r="N802" t="s">
        <v>3267</v>
      </c>
      <c r="O802" t="str">
        <f t="shared" si="208"/>
        <v>コモン</v>
      </c>
      <c r="R802" t="s">
        <v>3267</v>
      </c>
      <c r="S802" t="s">
        <v>4854</v>
      </c>
      <c r="T802" t="str">
        <f t="shared" si="209"/>
        <v>結束のカルトーシュ</v>
      </c>
      <c r="W802" t="s">
        <v>4855</v>
      </c>
      <c r="X802" t="s">
        <v>3267</v>
      </c>
      <c r="Y802" s="9"/>
      <c r="Z802" s="3">
        <v>1114</v>
      </c>
      <c r="AA802" s="2" t="s">
        <v>4450</v>
      </c>
      <c r="AB802" s="1" t="s">
        <v>1653</v>
      </c>
      <c r="AC802" s="1" t="s">
        <v>1771</v>
      </c>
      <c r="AD802" s="1">
        <v>9</v>
      </c>
      <c r="AE802" s="1" t="s">
        <v>271</v>
      </c>
      <c r="AF802" s="1" t="s">
        <v>270</v>
      </c>
      <c r="AG802" s="1" t="s">
        <v>297</v>
      </c>
      <c r="AH802" s="1"/>
      <c r="AI802" s="1"/>
      <c r="AJ802" s="1"/>
      <c r="AK802" s="1" t="s">
        <v>4470</v>
      </c>
      <c r="AL802" s="1" t="s">
        <v>4471</v>
      </c>
      <c r="AM802" s="1"/>
      <c r="AN802" s="1">
        <v>3</v>
      </c>
      <c r="AO802" s="1"/>
      <c r="AP802" s="1"/>
      <c r="AQ802" s="1" t="s">
        <v>4472</v>
      </c>
    </row>
    <row r="803" spans="1:43" x14ac:dyDescent="0.15">
      <c r="A803" t="str">
        <f t="shared" si="201"/>
        <v>|AKH|黒|クリーチャー|3/2|コモン|《[[冷酷な侍臣]]》|</v>
      </c>
      <c r="B803" t="s">
        <v>3211</v>
      </c>
      <c r="C803" t="str">
        <f t="shared" si="202"/>
        <v>AKH</v>
      </c>
      <c r="D803">
        <f>IF(AA803="","",VLOOKUP(C803,tnpl!$Z$1:$AA$11,2,TRUE))</f>
        <v>10</v>
      </c>
      <c r="E803" t="s">
        <v>3211</v>
      </c>
      <c r="F803" t="str">
        <f t="shared" si="203"/>
        <v>黒</v>
      </c>
      <c r="G803">
        <f>IF(AB803="","",VLOOKUP(F803,tnpl!$X$1:$Y$16,2,TRUE))</f>
        <v>3</v>
      </c>
      <c r="H803" t="s">
        <v>3211</v>
      </c>
      <c r="I803" t="str">
        <f t="shared" si="204"/>
        <v>クリーチャー</v>
      </c>
      <c r="J803" t="s">
        <v>3211</v>
      </c>
      <c r="K803">
        <f t="shared" si="205"/>
        <v>3</v>
      </c>
      <c r="L803">
        <f t="shared" si="206"/>
        <v>2</v>
      </c>
      <c r="M803" t="str">
        <f t="shared" si="207"/>
        <v>3/2</v>
      </c>
      <c r="N803" t="s">
        <v>3267</v>
      </c>
      <c r="O803" t="str">
        <f t="shared" si="208"/>
        <v>コモン</v>
      </c>
      <c r="R803" t="s">
        <v>3267</v>
      </c>
      <c r="S803" t="s">
        <v>4854</v>
      </c>
      <c r="T803" t="str">
        <f t="shared" si="209"/>
        <v>冷酷な侍臣</v>
      </c>
      <c r="W803" t="s">
        <v>4855</v>
      </c>
      <c r="X803" t="s">
        <v>3267</v>
      </c>
      <c r="Y803" s="9"/>
      <c r="Z803" s="3">
        <v>1155</v>
      </c>
      <c r="AA803" s="2" t="s">
        <v>4450</v>
      </c>
      <c r="AB803" s="1" t="s">
        <v>1606</v>
      </c>
      <c r="AC803" s="1" t="s">
        <v>1771</v>
      </c>
      <c r="AD803" s="1">
        <v>9</v>
      </c>
      <c r="AE803" s="1" t="s">
        <v>191</v>
      </c>
      <c r="AF803" s="1" t="s">
        <v>190</v>
      </c>
      <c r="AG803" s="1" t="s">
        <v>349</v>
      </c>
      <c r="AH803" s="1" t="s">
        <v>4557</v>
      </c>
      <c r="AI803" s="1" t="s">
        <v>1492</v>
      </c>
      <c r="AJ803" s="1"/>
      <c r="AK803" s="1" t="s">
        <v>4558</v>
      </c>
      <c r="AL803" s="1"/>
      <c r="AM803" s="1"/>
      <c r="AN803" s="1"/>
      <c r="AO803" s="1">
        <v>3</v>
      </c>
      <c r="AP803" s="1">
        <v>2</v>
      </c>
      <c r="AQ803" s="1" t="s">
        <v>4558</v>
      </c>
    </row>
    <row r="804" spans="1:43" x14ac:dyDescent="0.15">
      <c r="A804" t="str">
        <f t="shared" si="201"/>
        <v>|AKH|黒|呪文||コモン|《[[死後の放浪]]》|</v>
      </c>
      <c r="B804" t="s">
        <v>3211</v>
      </c>
      <c r="C804" t="str">
        <f t="shared" si="202"/>
        <v>AKH</v>
      </c>
      <c r="D804">
        <f>IF(AA804="","",VLOOKUP(C804,tnpl!$Z$1:$AA$11,2,TRUE))</f>
        <v>10</v>
      </c>
      <c r="E804" t="s">
        <v>3211</v>
      </c>
      <c r="F804" t="str">
        <f t="shared" si="203"/>
        <v>黒</v>
      </c>
      <c r="G804">
        <f>IF(AB804="","",VLOOKUP(F804,tnpl!$X$1:$Y$16,2,TRUE))</f>
        <v>3</v>
      </c>
      <c r="H804" t="s">
        <v>3211</v>
      </c>
      <c r="I804" t="str">
        <f t="shared" si="204"/>
        <v>呪文</v>
      </c>
      <c r="J804" t="s">
        <v>3211</v>
      </c>
      <c r="K804">
        <f t="shared" si="205"/>
        <v>0</v>
      </c>
      <c r="L804">
        <f t="shared" si="206"/>
        <v>0</v>
      </c>
      <c r="M804" t="str">
        <f t="shared" si="207"/>
        <v/>
      </c>
      <c r="N804" t="s">
        <v>3267</v>
      </c>
      <c r="O804" t="str">
        <f t="shared" si="208"/>
        <v>コモン</v>
      </c>
      <c r="R804" t="s">
        <v>3267</v>
      </c>
      <c r="S804" t="s">
        <v>4854</v>
      </c>
      <c r="T804" t="str">
        <f t="shared" si="209"/>
        <v>死後の放浪</v>
      </c>
      <c r="W804" t="s">
        <v>4855</v>
      </c>
      <c r="X804" t="s">
        <v>3267</v>
      </c>
      <c r="Y804" s="9"/>
      <c r="Z804" s="3">
        <v>1161</v>
      </c>
      <c r="AA804" s="2" t="s">
        <v>4450</v>
      </c>
      <c r="AB804" s="1" t="s">
        <v>1606</v>
      </c>
      <c r="AC804" s="1" t="s">
        <v>1771</v>
      </c>
      <c r="AD804" s="1">
        <v>9</v>
      </c>
      <c r="AE804" s="1" t="s">
        <v>179</v>
      </c>
      <c r="AF804" s="1" t="s">
        <v>178</v>
      </c>
      <c r="AG804" s="1" t="s">
        <v>1475</v>
      </c>
      <c r="AH804" s="1"/>
      <c r="AI804" s="1"/>
      <c r="AJ804" s="1"/>
      <c r="AK804" s="1" t="s">
        <v>4565</v>
      </c>
      <c r="AL804" s="1" t="s">
        <v>4484</v>
      </c>
      <c r="AM804" s="1"/>
      <c r="AN804" s="1"/>
      <c r="AO804" s="1"/>
      <c r="AP804" s="1"/>
      <c r="AQ804" s="1" t="s">
        <v>4566</v>
      </c>
    </row>
    <row r="805" spans="1:43" x14ac:dyDescent="0.15">
      <c r="A805" t="str">
        <f t="shared" si="201"/>
        <v>|AKH|黒|サポート||コモン|《[[野望のカルトーシュ]]》|</v>
      </c>
      <c r="B805" t="s">
        <v>3211</v>
      </c>
      <c r="C805" t="str">
        <f t="shared" si="202"/>
        <v>AKH</v>
      </c>
      <c r="D805">
        <f>IF(AA805="","",VLOOKUP(C805,tnpl!$Z$1:$AA$11,2,TRUE))</f>
        <v>10</v>
      </c>
      <c r="E805" t="s">
        <v>3211</v>
      </c>
      <c r="F805" t="str">
        <f t="shared" si="203"/>
        <v>黒</v>
      </c>
      <c r="G805">
        <f>IF(AB805="","",VLOOKUP(F805,tnpl!$X$1:$Y$16,2,TRUE))</f>
        <v>3</v>
      </c>
      <c r="H805" t="s">
        <v>3211</v>
      </c>
      <c r="I805" t="str">
        <f t="shared" si="204"/>
        <v>サポート</v>
      </c>
      <c r="J805" t="s">
        <v>3211</v>
      </c>
      <c r="K805">
        <f t="shared" si="205"/>
        <v>0</v>
      </c>
      <c r="L805">
        <f t="shared" si="206"/>
        <v>0</v>
      </c>
      <c r="M805" t="str">
        <f t="shared" si="207"/>
        <v/>
      </c>
      <c r="N805" t="s">
        <v>3267</v>
      </c>
      <c r="O805" t="str">
        <f t="shared" si="208"/>
        <v>コモン</v>
      </c>
      <c r="R805" t="s">
        <v>3267</v>
      </c>
      <c r="S805" t="s">
        <v>4854</v>
      </c>
      <c r="T805" t="str">
        <f t="shared" si="209"/>
        <v>野望のカルトーシュ</v>
      </c>
      <c r="W805" t="s">
        <v>4855</v>
      </c>
      <c r="X805" t="s">
        <v>3267</v>
      </c>
      <c r="Y805" s="9"/>
      <c r="Z805" s="3">
        <v>1162</v>
      </c>
      <c r="AA805" s="2" t="s">
        <v>4450</v>
      </c>
      <c r="AB805" s="1" t="s">
        <v>1606</v>
      </c>
      <c r="AC805" s="1" t="s">
        <v>1771</v>
      </c>
      <c r="AD805" s="1">
        <v>9</v>
      </c>
      <c r="AE805" s="1" t="s">
        <v>177</v>
      </c>
      <c r="AF805" s="1" t="s">
        <v>176</v>
      </c>
      <c r="AG805" s="1" t="s">
        <v>297</v>
      </c>
      <c r="AH805" s="1"/>
      <c r="AI805" s="1"/>
      <c r="AJ805" s="1"/>
      <c r="AK805" s="1" t="s">
        <v>4567</v>
      </c>
      <c r="AL805" s="1" t="s">
        <v>4568</v>
      </c>
      <c r="AM805" s="1"/>
      <c r="AN805" s="1">
        <v>3</v>
      </c>
      <c r="AO805" s="1"/>
      <c r="AP805" s="1"/>
      <c r="AQ805" s="1" t="s">
        <v>4569</v>
      </c>
    </row>
    <row r="806" spans="1:43" x14ac:dyDescent="0.15">
      <c r="A806" t="str">
        <f t="shared" si="201"/>
        <v>|AKH|黒|クリーチャー|3/4|アンコモン|《[[無情な狙撃手]]》|</v>
      </c>
      <c r="B806" t="s">
        <v>3211</v>
      </c>
      <c r="C806" t="str">
        <f t="shared" si="202"/>
        <v>AKH</v>
      </c>
      <c r="D806">
        <f>IF(AA806="","",VLOOKUP(C806,tnpl!$Z$1:$AA$11,2,TRUE))</f>
        <v>10</v>
      </c>
      <c r="E806" t="s">
        <v>3211</v>
      </c>
      <c r="F806" t="str">
        <f t="shared" si="203"/>
        <v>黒</v>
      </c>
      <c r="G806">
        <f>IF(AB806="","",VLOOKUP(F806,tnpl!$X$1:$Y$16,2,TRUE))</f>
        <v>3</v>
      </c>
      <c r="H806" t="s">
        <v>3211</v>
      </c>
      <c r="I806" t="str">
        <f t="shared" si="204"/>
        <v>クリーチャー</v>
      </c>
      <c r="J806" t="s">
        <v>3211</v>
      </c>
      <c r="K806">
        <f t="shared" si="205"/>
        <v>3</v>
      </c>
      <c r="L806">
        <f t="shared" si="206"/>
        <v>4</v>
      </c>
      <c r="M806" t="str">
        <f t="shared" si="207"/>
        <v>3/4</v>
      </c>
      <c r="N806" t="s">
        <v>3267</v>
      </c>
      <c r="O806" t="str">
        <f t="shared" si="208"/>
        <v>アンコモン</v>
      </c>
      <c r="R806" t="s">
        <v>3267</v>
      </c>
      <c r="S806" t="s">
        <v>4854</v>
      </c>
      <c r="T806" t="str">
        <f t="shared" si="209"/>
        <v>無情な狙撃手</v>
      </c>
      <c r="W806" t="s">
        <v>4855</v>
      </c>
      <c r="X806" t="s">
        <v>3267</v>
      </c>
      <c r="Y806" s="9"/>
      <c r="Z806" s="3">
        <v>1166</v>
      </c>
      <c r="AA806" s="2" t="s">
        <v>4450</v>
      </c>
      <c r="AB806" s="1" t="s">
        <v>1606</v>
      </c>
      <c r="AC806" s="1" t="s">
        <v>1473</v>
      </c>
      <c r="AD806" s="1">
        <v>9</v>
      </c>
      <c r="AE806" s="1" t="s">
        <v>169</v>
      </c>
      <c r="AF806" s="1" t="s">
        <v>168</v>
      </c>
      <c r="AG806" s="1" t="s">
        <v>349</v>
      </c>
      <c r="AH806" s="1" t="s">
        <v>1511</v>
      </c>
      <c r="AI806" s="1" t="s">
        <v>2897</v>
      </c>
      <c r="AJ806" s="1"/>
      <c r="AK806" s="1" t="s">
        <v>4576</v>
      </c>
      <c r="AL806" s="1"/>
      <c r="AM806" s="1"/>
      <c r="AN806" s="1"/>
      <c r="AO806" s="1">
        <v>3</v>
      </c>
      <c r="AP806" s="1">
        <v>4</v>
      </c>
      <c r="AQ806" s="1" t="s">
        <v>4576</v>
      </c>
    </row>
    <row r="807" spans="1:43" x14ac:dyDescent="0.15">
      <c r="A807" t="str">
        <f>B807&amp;C807&amp;E807&amp;F807&amp;H807&amp;I807&amp;J807&amp;M807&amp;N807&amp;O807&amp;P807&amp;Q807&amp;R807&amp;S807&amp;T807&amp;U807&amp;V807&amp;W807&amp;X807&amp;Y807</f>
        <v>|AKH|黒|クリーチャー|6/6|アンコモン|《[[不気味な徘徊者]]》|</v>
      </c>
      <c r="B807" t="s">
        <v>3211</v>
      </c>
      <c r="C807" t="str">
        <f>AA807</f>
        <v>AKH</v>
      </c>
      <c r="D807">
        <f>IF(AA807="","",VLOOKUP(C807,tnpl!$Z$1:$AA$11,2,TRUE))</f>
        <v>10</v>
      </c>
      <c r="E807" t="s">
        <v>3211</v>
      </c>
      <c r="F807" t="str">
        <f>AB807</f>
        <v>黒</v>
      </c>
      <c r="G807">
        <f>IF(AB807="","",VLOOKUP(F807,tnpl!$X$1:$Y$16,2,TRUE))</f>
        <v>3</v>
      </c>
      <c r="H807" t="s">
        <v>3211</v>
      </c>
      <c r="I807" t="str">
        <f>AG807</f>
        <v>クリーチャー</v>
      </c>
      <c r="J807" t="s">
        <v>3211</v>
      </c>
      <c r="K807">
        <f>AO807</f>
        <v>6</v>
      </c>
      <c r="L807">
        <f>AP807</f>
        <v>6</v>
      </c>
      <c r="M807" t="str">
        <f>IF(AG807="クリーチャー",K807&amp;"/"&amp;L807,"")</f>
        <v>6/6</v>
      </c>
      <c r="N807" t="s">
        <v>3267</v>
      </c>
      <c r="O807" t="str">
        <f>AC807</f>
        <v>アンコモン</v>
      </c>
      <c r="R807" t="s">
        <v>3267</v>
      </c>
      <c r="S807" t="s">
        <v>4854</v>
      </c>
      <c r="T807" t="str">
        <f>AE807</f>
        <v>不気味な徘徊者</v>
      </c>
      <c r="W807" t="s">
        <v>4855</v>
      </c>
      <c r="X807" t="s">
        <v>3267</v>
      </c>
      <c r="Y807" s="9"/>
      <c r="Z807" s="3">
        <v>1275</v>
      </c>
      <c r="AA807" s="2" t="s">
        <v>4450</v>
      </c>
      <c r="AB807" s="1" t="s">
        <v>1606</v>
      </c>
      <c r="AC807" s="1" t="s">
        <v>1473</v>
      </c>
      <c r="AD807" s="1">
        <v>9</v>
      </c>
      <c r="AE807" s="1" t="s">
        <v>4796</v>
      </c>
      <c r="AF807" s="1" t="s">
        <v>4797</v>
      </c>
      <c r="AG807" s="1" t="s">
        <v>349</v>
      </c>
      <c r="AH807" s="1" t="s">
        <v>2837</v>
      </c>
      <c r="AI807" s="1"/>
      <c r="AJ807" s="1"/>
      <c r="AK807" s="1" t="s">
        <v>4798</v>
      </c>
      <c r="AL807" s="1"/>
      <c r="AM807" s="1"/>
      <c r="AN807" s="1"/>
      <c r="AO807" s="1">
        <v>6</v>
      </c>
      <c r="AP807" s="1">
        <v>6</v>
      </c>
      <c r="AQ807" s="1" t="s">
        <v>4798</v>
      </c>
    </row>
    <row r="808" spans="1:43" x14ac:dyDescent="0.15">
      <c r="A808" t="str">
        <f t="shared" si="201"/>
        <v>|AKH|赤|クリーチャー|4/3|コモン|《[[砂漠セロドン]]》|</v>
      </c>
      <c r="B808" t="s">
        <v>3211</v>
      </c>
      <c r="C808" t="str">
        <f t="shared" si="202"/>
        <v>AKH</v>
      </c>
      <c r="D808">
        <f>IF(AA808="","",VLOOKUP(C808,tnpl!$Z$1:$AA$11,2,TRUE))</f>
        <v>10</v>
      </c>
      <c r="E808" t="s">
        <v>3211</v>
      </c>
      <c r="F808" t="str">
        <f t="shared" si="203"/>
        <v>赤</v>
      </c>
      <c r="G808">
        <f>IF(AB808="","",VLOOKUP(F808,tnpl!$X$1:$Y$16,2,TRUE))</f>
        <v>4</v>
      </c>
      <c r="H808" t="s">
        <v>3211</v>
      </c>
      <c r="I808" t="str">
        <f t="shared" si="204"/>
        <v>クリーチャー</v>
      </c>
      <c r="J808" t="s">
        <v>3211</v>
      </c>
      <c r="K808">
        <f t="shared" si="205"/>
        <v>4</v>
      </c>
      <c r="L808">
        <f t="shared" si="206"/>
        <v>3</v>
      </c>
      <c r="M808" t="str">
        <f t="shared" si="207"/>
        <v>4/3</v>
      </c>
      <c r="N808" t="s">
        <v>3267</v>
      </c>
      <c r="O808" t="str">
        <f t="shared" si="208"/>
        <v>コモン</v>
      </c>
      <c r="R808" t="s">
        <v>3267</v>
      </c>
      <c r="S808" t="s">
        <v>4854</v>
      </c>
      <c r="T808" t="str">
        <f t="shared" si="209"/>
        <v>砂漠セロドン</v>
      </c>
      <c r="W808" t="s">
        <v>4855</v>
      </c>
      <c r="X808" t="s">
        <v>3267</v>
      </c>
      <c r="Y808" s="9"/>
      <c r="Z808" s="3">
        <v>1176</v>
      </c>
      <c r="AA808" s="2" t="s">
        <v>4450</v>
      </c>
      <c r="AB808" s="1" t="s">
        <v>1575</v>
      </c>
      <c r="AC808" s="1" t="s">
        <v>1771</v>
      </c>
      <c r="AD808" s="1">
        <v>9</v>
      </c>
      <c r="AE808" s="1" t="s">
        <v>151</v>
      </c>
      <c r="AF808" s="1" t="s">
        <v>150</v>
      </c>
      <c r="AG808" s="1" t="s">
        <v>349</v>
      </c>
      <c r="AH808" s="1" t="s">
        <v>367</v>
      </c>
      <c r="AI808" s="1"/>
      <c r="AJ808" s="1"/>
      <c r="AK808" s="1" t="s">
        <v>4463</v>
      </c>
      <c r="AL808" s="1"/>
      <c r="AM808" s="1"/>
      <c r="AN808" s="1"/>
      <c r="AO808" s="1">
        <v>4</v>
      </c>
      <c r="AP808" s="1">
        <v>3</v>
      </c>
      <c r="AQ808" s="1" t="s">
        <v>4463</v>
      </c>
    </row>
    <row r="809" spans="1:43" x14ac:dyDescent="0.15">
      <c r="A809" t="str">
        <f t="shared" si="201"/>
        <v>|AKH|赤|クリーチャー|4/3|アンコモン|《[[アン一門の壊し屋]]》|</v>
      </c>
      <c r="B809" t="s">
        <v>3211</v>
      </c>
      <c r="C809" t="str">
        <f t="shared" si="202"/>
        <v>AKH</v>
      </c>
      <c r="D809">
        <f>IF(AA809="","",VLOOKUP(C809,tnpl!$Z$1:$AA$11,2,TRUE))</f>
        <v>10</v>
      </c>
      <c r="E809" t="s">
        <v>3211</v>
      </c>
      <c r="F809" t="str">
        <f t="shared" si="203"/>
        <v>赤</v>
      </c>
      <c r="G809">
        <f>IF(AB809="","",VLOOKUP(F809,tnpl!$X$1:$Y$16,2,TRUE))</f>
        <v>4</v>
      </c>
      <c r="H809" t="s">
        <v>3211</v>
      </c>
      <c r="I809" t="str">
        <f t="shared" si="204"/>
        <v>クリーチャー</v>
      </c>
      <c r="J809" t="s">
        <v>3211</v>
      </c>
      <c r="K809">
        <f t="shared" si="205"/>
        <v>4</v>
      </c>
      <c r="L809">
        <f t="shared" si="206"/>
        <v>3</v>
      </c>
      <c r="M809" t="str">
        <f t="shared" si="207"/>
        <v>4/3</v>
      </c>
      <c r="N809" t="s">
        <v>3267</v>
      </c>
      <c r="O809" t="str">
        <f t="shared" si="208"/>
        <v>アンコモン</v>
      </c>
      <c r="R809" t="s">
        <v>3267</v>
      </c>
      <c r="S809" t="s">
        <v>4854</v>
      </c>
      <c r="T809" t="str">
        <f t="shared" si="209"/>
        <v>アン一門の壊し屋</v>
      </c>
      <c r="W809" t="s">
        <v>4855</v>
      </c>
      <c r="X809" t="s">
        <v>3267</v>
      </c>
      <c r="Y809" s="9"/>
      <c r="Z809" s="3">
        <v>1188</v>
      </c>
      <c r="AA809" s="2" t="s">
        <v>4450</v>
      </c>
      <c r="AB809" s="1" t="s">
        <v>1575</v>
      </c>
      <c r="AC809" s="1" t="s">
        <v>1473</v>
      </c>
      <c r="AD809" s="1">
        <v>9</v>
      </c>
      <c r="AE809" s="1" t="s">
        <v>127</v>
      </c>
      <c r="AF809" s="1" t="s">
        <v>126</v>
      </c>
      <c r="AG809" s="1" t="s">
        <v>349</v>
      </c>
      <c r="AH809" s="1" t="s">
        <v>4557</v>
      </c>
      <c r="AI809" s="1" t="s">
        <v>1515</v>
      </c>
      <c r="AJ809" s="1"/>
      <c r="AK809" s="1" t="s">
        <v>2789</v>
      </c>
      <c r="AL809" s="1" t="s">
        <v>4617</v>
      </c>
      <c r="AM809" s="1"/>
      <c r="AN809" s="1"/>
      <c r="AO809" s="1">
        <v>4</v>
      </c>
      <c r="AP809" s="1">
        <v>3</v>
      </c>
      <c r="AQ809" s="1" t="s">
        <v>4618</v>
      </c>
    </row>
    <row r="810" spans="1:43" x14ac:dyDescent="0.15">
      <c r="A810" t="str">
        <f t="shared" si="201"/>
        <v>|AKH|赤|クリーチャー|3/4|アンコモン|《[[炎刃の達人]]》|</v>
      </c>
      <c r="B810" t="s">
        <v>3211</v>
      </c>
      <c r="C810" t="str">
        <f t="shared" si="202"/>
        <v>AKH</v>
      </c>
      <c r="D810">
        <f>IF(AA810="","",VLOOKUP(C810,tnpl!$Z$1:$AA$11,2,TRUE))</f>
        <v>10</v>
      </c>
      <c r="E810" t="s">
        <v>3211</v>
      </c>
      <c r="F810" t="str">
        <f t="shared" si="203"/>
        <v>赤</v>
      </c>
      <c r="G810">
        <f>IF(AB810="","",VLOOKUP(F810,tnpl!$X$1:$Y$16,2,TRUE))</f>
        <v>4</v>
      </c>
      <c r="H810" t="s">
        <v>3211</v>
      </c>
      <c r="I810" t="str">
        <f t="shared" si="204"/>
        <v>クリーチャー</v>
      </c>
      <c r="J810" t="s">
        <v>3211</v>
      </c>
      <c r="K810">
        <f t="shared" si="205"/>
        <v>3</v>
      </c>
      <c r="L810">
        <f t="shared" si="206"/>
        <v>4</v>
      </c>
      <c r="M810" t="str">
        <f t="shared" si="207"/>
        <v>3/4</v>
      </c>
      <c r="N810" t="s">
        <v>3267</v>
      </c>
      <c r="O810" t="str">
        <f t="shared" si="208"/>
        <v>アンコモン</v>
      </c>
      <c r="R810" t="s">
        <v>3267</v>
      </c>
      <c r="S810" t="s">
        <v>4854</v>
      </c>
      <c r="T810" t="str">
        <f t="shared" si="209"/>
        <v>炎刃の達人</v>
      </c>
      <c r="W810" t="s">
        <v>4855</v>
      </c>
      <c r="X810" t="s">
        <v>3267</v>
      </c>
      <c r="Y810" s="9"/>
      <c r="Z810" s="3">
        <v>1190</v>
      </c>
      <c r="AA810" s="2" t="s">
        <v>4450</v>
      </c>
      <c r="AB810" s="1" t="s">
        <v>1575</v>
      </c>
      <c r="AC810" s="1" t="s">
        <v>1473</v>
      </c>
      <c r="AD810" s="1">
        <v>9</v>
      </c>
      <c r="AE810" s="1" t="s">
        <v>123</v>
      </c>
      <c r="AF810" s="1" t="s">
        <v>122</v>
      </c>
      <c r="AG810" s="1" t="s">
        <v>349</v>
      </c>
      <c r="AH810" s="1" t="s">
        <v>4555</v>
      </c>
      <c r="AI810" s="1" t="s">
        <v>1515</v>
      </c>
      <c r="AJ810" s="1"/>
      <c r="AK810" s="1" t="s">
        <v>2076</v>
      </c>
      <c r="AL810" s="1" t="s">
        <v>4620</v>
      </c>
      <c r="AM810" s="1"/>
      <c r="AN810" s="1"/>
      <c r="AO810" s="1">
        <v>3</v>
      </c>
      <c r="AP810" s="1">
        <v>4</v>
      </c>
      <c r="AQ810" s="1" t="s">
        <v>4621</v>
      </c>
    </row>
    <row r="811" spans="1:43" x14ac:dyDescent="0.15">
      <c r="A811" t="str">
        <f>B811&amp;C811&amp;E811&amp;F811&amp;H811&amp;I811&amp;J811&amp;M811&amp;N811&amp;O811&amp;P811&amp;Q811&amp;R811&amp;S811&amp;T811&amp;U811&amp;V811&amp;W811&amp;X811&amp;Y811</f>
        <v>|AKH|赤|クリーチャー|4/4|レア|《[[過酷な指導者]]》|</v>
      </c>
      <c r="B811" t="s">
        <v>3211</v>
      </c>
      <c r="C811" t="str">
        <f>AA811</f>
        <v>AKH</v>
      </c>
      <c r="D811">
        <f>IF(AA811="","",VLOOKUP(C811,tnpl!$Z$1:$AA$11,2,TRUE))</f>
        <v>10</v>
      </c>
      <c r="E811" t="s">
        <v>3211</v>
      </c>
      <c r="F811" t="str">
        <f>AB811</f>
        <v>赤</v>
      </c>
      <c r="G811">
        <f>IF(AB811="","",VLOOKUP(F811,tnpl!$X$1:$Y$16,2,TRUE))</f>
        <v>4</v>
      </c>
      <c r="H811" t="s">
        <v>3211</v>
      </c>
      <c r="I811" t="str">
        <f>AG811</f>
        <v>クリーチャー</v>
      </c>
      <c r="J811" t="s">
        <v>3211</v>
      </c>
      <c r="K811">
        <f>AO811</f>
        <v>4</v>
      </c>
      <c r="L811">
        <f>AP811</f>
        <v>4</v>
      </c>
      <c r="M811" t="str">
        <f>IF(AG811="クリーチャー",K811&amp;"/"&amp;L811,"")</f>
        <v>4/4</v>
      </c>
      <c r="N811" t="s">
        <v>3267</v>
      </c>
      <c r="O811" t="str">
        <f>AC811</f>
        <v>レア</v>
      </c>
      <c r="R811" t="s">
        <v>3267</v>
      </c>
      <c r="S811" t="s">
        <v>4854</v>
      </c>
      <c r="T811" t="str">
        <f>AE811</f>
        <v>過酷な指導者</v>
      </c>
      <c r="W811" t="s">
        <v>4855</v>
      </c>
      <c r="X811" t="s">
        <v>3267</v>
      </c>
      <c r="Y811" s="9"/>
      <c r="Z811" s="3">
        <v>1281</v>
      </c>
      <c r="AA811" s="2" t="s">
        <v>4450</v>
      </c>
      <c r="AB811" s="1" t="s">
        <v>1575</v>
      </c>
      <c r="AC811" s="1" t="s">
        <v>1463</v>
      </c>
      <c r="AD811" s="1">
        <v>9</v>
      </c>
      <c r="AE811" s="1" t="s">
        <v>4816</v>
      </c>
      <c r="AF811" s="1" t="s">
        <v>4817</v>
      </c>
      <c r="AG811" s="1" t="s">
        <v>349</v>
      </c>
      <c r="AH811" s="1" t="s">
        <v>1511</v>
      </c>
      <c r="AI811" s="1" t="s">
        <v>1492</v>
      </c>
      <c r="AJ811" s="1"/>
      <c r="AK811" s="1" t="s">
        <v>4818</v>
      </c>
      <c r="AL811" s="1"/>
      <c r="AM811" s="1"/>
      <c r="AN811" s="1"/>
      <c r="AO811" s="1">
        <v>4</v>
      </c>
      <c r="AP811" s="1">
        <v>4</v>
      </c>
      <c r="AQ811" s="1" t="s">
        <v>4818</v>
      </c>
    </row>
    <row r="812" spans="1:43" x14ac:dyDescent="0.15">
      <c r="A812" t="str">
        <f t="shared" si="201"/>
        <v>|AKH|緑|クリーチャー|3/2|コモン|《[[頭巾の喧嘩屋]]》|</v>
      </c>
      <c r="B812" t="s">
        <v>3211</v>
      </c>
      <c r="C812" t="str">
        <f t="shared" si="202"/>
        <v>AKH</v>
      </c>
      <c r="D812">
        <f>IF(AA812="","",VLOOKUP(C812,tnpl!$Z$1:$AA$11,2,TRUE))</f>
        <v>10</v>
      </c>
      <c r="E812" t="s">
        <v>3211</v>
      </c>
      <c r="F812" t="str">
        <f t="shared" si="203"/>
        <v>緑</v>
      </c>
      <c r="G812">
        <f>IF(AB812="","",VLOOKUP(F812,tnpl!$X$1:$Y$16,2,TRUE))</f>
        <v>5</v>
      </c>
      <c r="H812" t="s">
        <v>3211</v>
      </c>
      <c r="I812" t="str">
        <f t="shared" si="204"/>
        <v>クリーチャー</v>
      </c>
      <c r="J812" t="s">
        <v>3211</v>
      </c>
      <c r="K812">
        <f t="shared" si="205"/>
        <v>3</v>
      </c>
      <c r="L812">
        <f t="shared" si="206"/>
        <v>2</v>
      </c>
      <c r="M812" t="str">
        <f t="shared" si="207"/>
        <v>3/2</v>
      </c>
      <c r="N812" t="s">
        <v>3267</v>
      </c>
      <c r="O812" t="str">
        <f t="shared" si="208"/>
        <v>コモン</v>
      </c>
      <c r="R812" t="s">
        <v>3267</v>
      </c>
      <c r="S812" t="s">
        <v>4854</v>
      </c>
      <c r="T812" t="str">
        <f t="shared" si="209"/>
        <v>頭巾の喧嘩屋</v>
      </c>
      <c r="W812" t="s">
        <v>4855</v>
      </c>
      <c r="X812" t="s">
        <v>3267</v>
      </c>
      <c r="Y812" s="9"/>
      <c r="Z812" s="3">
        <v>1205</v>
      </c>
      <c r="AA812" s="2" t="s">
        <v>4450</v>
      </c>
      <c r="AB812" s="1" t="s">
        <v>1540</v>
      </c>
      <c r="AC812" s="1" t="s">
        <v>1771</v>
      </c>
      <c r="AD812" s="1">
        <v>9</v>
      </c>
      <c r="AE812" s="1" t="s">
        <v>93</v>
      </c>
      <c r="AF812" s="1" t="s">
        <v>92</v>
      </c>
      <c r="AG812" s="1" t="s">
        <v>349</v>
      </c>
      <c r="AH812" s="1" t="s">
        <v>4511</v>
      </c>
      <c r="AI812" s="1" t="s">
        <v>1515</v>
      </c>
      <c r="AJ812" s="1"/>
      <c r="AK812" s="1" t="s">
        <v>4644</v>
      </c>
      <c r="AL812" s="1"/>
      <c r="AM812" s="1"/>
      <c r="AN812" s="1"/>
      <c r="AO812" s="1">
        <v>3</v>
      </c>
      <c r="AP812" s="1">
        <v>2</v>
      </c>
      <c r="AQ812" s="1" t="s">
        <v>4644</v>
      </c>
    </row>
    <row r="813" spans="1:43" x14ac:dyDescent="0.15">
      <c r="A813" t="str">
        <f t="shared" si="201"/>
        <v>|AKH|緑|呪文||コモン|《[[苦しめる一射]]》|</v>
      </c>
      <c r="B813" t="s">
        <v>3211</v>
      </c>
      <c r="C813" t="str">
        <f t="shared" si="202"/>
        <v>AKH</v>
      </c>
      <c r="D813">
        <f>IF(AA813="","",VLOOKUP(C813,tnpl!$Z$1:$AA$11,2,TRUE))</f>
        <v>10</v>
      </c>
      <c r="E813" t="s">
        <v>3211</v>
      </c>
      <c r="F813" t="str">
        <f t="shared" si="203"/>
        <v>緑</v>
      </c>
      <c r="G813">
        <f>IF(AB813="","",VLOOKUP(F813,tnpl!$X$1:$Y$16,2,TRUE))</f>
        <v>5</v>
      </c>
      <c r="H813" t="s">
        <v>3211</v>
      </c>
      <c r="I813" t="str">
        <f t="shared" si="204"/>
        <v>呪文</v>
      </c>
      <c r="J813" t="s">
        <v>3211</v>
      </c>
      <c r="K813">
        <f t="shared" si="205"/>
        <v>0</v>
      </c>
      <c r="L813">
        <f t="shared" si="206"/>
        <v>0</v>
      </c>
      <c r="M813" t="str">
        <f t="shared" si="207"/>
        <v/>
      </c>
      <c r="N813" t="s">
        <v>3267</v>
      </c>
      <c r="O813" t="str">
        <f t="shared" si="208"/>
        <v>コモン</v>
      </c>
      <c r="R813" t="s">
        <v>3267</v>
      </c>
      <c r="S813" t="s">
        <v>4854</v>
      </c>
      <c r="T813" t="str">
        <f t="shared" si="209"/>
        <v>苦しめる一射</v>
      </c>
      <c r="W813" t="s">
        <v>4855</v>
      </c>
      <c r="X813" t="s">
        <v>3267</v>
      </c>
      <c r="Y813" s="9"/>
      <c r="Z813" s="3">
        <v>1211</v>
      </c>
      <c r="AA813" s="2" t="s">
        <v>4450</v>
      </c>
      <c r="AB813" s="1" t="s">
        <v>1540</v>
      </c>
      <c r="AC813" s="1" t="s">
        <v>1771</v>
      </c>
      <c r="AD813" s="1">
        <v>9</v>
      </c>
      <c r="AE813" s="1" t="s">
        <v>81</v>
      </c>
      <c r="AF813" s="1" t="s">
        <v>80</v>
      </c>
      <c r="AG813" s="1" t="s">
        <v>1475</v>
      </c>
      <c r="AH813" s="1"/>
      <c r="AI813" s="1"/>
      <c r="AJ813" s="1"/>
      <c r="AK813" s="1" t="s">
        <v>4651</v>
      </c>
      <c r="AL813" s="1" t="s">
        <v>4484</v>
      </c>
      <c r="AM813" s="1"/>
      <c r="AN813" s="1"/>
      <c r="AO813" s="1"/>
      <c r="AP813" s="1"/>
      <c r="AQ813" s="1" t="s">
        <v>4652</v>
      </c>
    </row>
    <row r="814" spans="1:43" x14ac:dyDescent="0.15">
      <c r="A814" t="str">
        <f t="shared" si="201"/>
        <v>|AKH|緑|サポート||コモン|《[[活力のカルトーシュ]]》|</v>
      </c>
      <c r="B814" t="s">
        <v>3211</v>
      </c>
      <c r="C814" t="str">
        <f t="shared" si="202"/>
        <v>AKH</v>
      </c>
      <c r="D814">
        <f>IF(AA814="","",VLOOKUP(C814,tnpl!$Z$1:$AA$11,2,TRUE))</f>
        <v>10</v>
      </c>
      <c r="E814" t="s">
        <v>3211</v>
      </c>
      <c r="F814" t="str">
        <f t="shared" si="203"/>
        <v>緑</v>
      </c>
      <c r="G814">
        <f>IF(AB814="","",VLOOKUP(F814,tnpl!$X$1:$Y$16,2,TRUE))</f>
        <v>5</v>
      </c>
      <c r="H814" t="s">
        <v>3211</v>
      </c>
      <c r="I814" t="str">
        <f t="shared" si="204"/>
        <v>サポート</v>
      </c>
      <c r="J814" t="s">
        <v>3211</v>
      </c>
      <c r="K814">
        <f t="shared" si="205"/>
        <v>0</v>
      </c>
      <c r="L814">
        <f t="shared" si="206"/>
        <v>0</v>
      </c>
      <c r="M814" t="str">
        <f t="shared" si="207"/>
        <v/>
      </c>
      <c r="N814" t="s">
        <v>3267</v>
      </c>
      <c r="O814" t="str">
        <f t="shared" si="208"/>
        <v>コモン</v>
      </c>
      <c r="R814" t="s">
        <v>3267</v>
      </c>
      <c r="S814" t="s">
        <v>4854</v>
      </c>
      <c r="T814" t="str">
        <f t="shared" si="209"/>
        <v>活力のカルトーシュ</v>
      </c>
      <c r="W814" t="s">
        <v>4855</v>
      </c>
      <c r="X814" t="s">
        <v>3267</v>
      </c>
      <c r="Y814" s="9"/>
      <c r="Z814" s="3">
        <v>1212</v>
      </c>
      <c r="AA814" s="2" t="s">
        <v>4450</v>
      </c>
      <c r="AB814" s="1" t="s">
        <v>1540</v>
      </c>
      <c r="AC814" s="1" t="s">
        <v>1771</v>
      </c>
      <c r="AD814" s="1">
        <v>9</v>
      </c>
      <c r="AE814" s="1" t="s">
        <v>79</v>
      </c>
      <c r="AF814" s="1" t="s">
        <v>78</v>
      </c>
      <c r="AG814" s="1" t="s">
        <v>297</v>
      </c>
      <c r="AH814" s="1"/>
      <c r="AI814" s="1"/>
      <c r="AJ814" s="1"/>
      <c r="AK814" s="1" t="s">
        <v>4653</v>
      </c>
      <c r="AL814" s="1" t="s">
        <v>4654</v>
      </c>
      <c r="AM814" s="1"/>
      <c r="AN814" s="1">
        <v>3</v>
      </c>
      <c r="AO814" s="1"/>
      <c r="AP814" s="1"/>
      <c r="AQ814" s="1" t="s">
        <v>4655</v>
      </c>
    </row>
    <row r="815" spans="1:43" x14ac:dyDescent="0.15">
      <c r="A815" t="str">
        <f t="shared" si="201"/>
        <v>|AKH|緑|クリーチャー|4/4|アンコモン|《[[活力の模範]]》|</v>
      </c>
      <c r="B815" t="s">
        <v>3211</v>
      </c>
      <c r="C815" t="str">
        <f t="shared" si="202"/>
        <v>AKH</v>
      </c>
      <c r="D815">
        <f>IF(AA815="","",VLOOKUP(C815,tnpl!$Z$1:$AA$11,2,TRUE))</f>
        <v>10</v>
      </c>
      <c r="E815" t="s">
        <v>3211</v>
      </c>
      <c r="F815" t="str">
        <f t="shared" si="203"/>
        <v>緑</v>
      </c>
      <c r="G815">
        <f>IF(AB815="","",VLOOKUP(F815,tnpl!$X$1:$Y$16,2,TRUE))</f>
        <v>5</v>
      </c>
      <c r="H815" t="s">
        <v>3211</v>
      </c>
      <c r="I815" t="str">
        <f t="shared" si="204"/>
        <v>クリーチャー</v>
      </c>
      <c r="J815" t="s">
        <v>3211</v>
      </c>
      <c r="K815">
        <f t="shared" si="205"/>
        <v>4</v>
      </c>
      <c r="L815">
        <f t="shared" si="206"/>
        <v>4</v>
      </c>
      <c r="M815" t="str">
        <f t="shared" si="207"/>
        <v>4/4</v>
      </c>
      <c r="N815" t="s">
        <v>3267</v>
      </c>
      <c r="O815" t="str">
        <f t="shared" si="208"/>
        <v>アンコモン</v>
      </c>
      <c r="R815" t="s">
        <v>3267</v>
      </c>
      <c r="S815" t="s">
        <v>4854</v>
      </c>
      <c r="T815" t="str">
        <f t="shared" si="209"/>
        <v>活力の模範</v>
      </c>
      <c r="W815" t="s">
        <v>4855</v>
      </c>
      <c r="X815" t="s">
        <v>3267</v>
      </c>
      <c r="Y815" s="9"/>
      <c r="Z815" s="3">
        <v>1214</v>
      </c>
      <c r="AA815" s="2" t="s">
        <v>4450</v>
      </c>
      <c r="AB815" s="1" t="s">
        <v>1540</v>
      </c>
      <c r="AC815" s="1" t="s">
        <v>1473</v>
      </c>
      <c r="AD815" s="1">
        <v>9</v>
      </c>
      <c r="AE815" s="1" t="s">
        <v>75</v>
      </c>
      <c r="AF815" s="1" t="s">
        <v>74</v>
      </c>
      <c r="AG815" s="1" t="s">
        <v>349</v>
      </c>
      <c r="AH815" s="1" t="s">
        <v>1511</v>
      </c>
      <c r="AI815" s="1" t="s">
        <v>1515</v>
      </c>
      <c r="AJ815" s="1"/>
      <c r="AK815" s="1" t="s">
        <v>4659</v>
      </c>
      <c r="AL815" s="1" t="s">
        <v>4660</v>
      </c>
      <c r="AM815" s="1"/>
      <c r="AN815" s="1"/>
      <c r="AO815" s="1">
        <v>4</v>
      </c>
      <c r="AP815" s="1">
        <v>4</v>
      </c>
      <c r="AQ815" s="1" t="s">
        <v>4661</v>
      </c>
    </row>
    <row r="816" spans="1:43" x14ac:dyDescent="0.15">
      <c r="A816" t="str">
        <f>B816&amp;C816&amp;E816&amp;F816&amp;H816&amp;I816&amp;J816&amp;M816&amp;N816&amp;O816&amp;P816&amp;Q816&amp;R816&amp;S816&amp;T816&amp;U816&amp;V816&amp;W816&amp;X816&amp;Y816</f>
        <v>|AKH|緑|呪文||アンコモン|《[[第六感]]》|</v>
      </c>
      <c r="B816" t="s">
        <v>3211</v>
      </c>
      <c r="C816" t="str">
        <f>AA816</f>
        <v>AKH</v>
      </c>
      <c r="D816">
        <f>IF(AA816="","",VLOOKUP(C816,tnpl!$Z$1:$AA$11,2,TRUE))</f>
        <v>10</v>
      </c>
      <c r="E816" t="s">
        <v>3211</v>
      </c>
      <c r="F816" t="str">
        <f>AB816</f>
        <v>緑</v>
      </c>
      <c r="G816">
        <f>IF(AB816="","",VLOOKUP(F816,tnpl!$X$1:$Y$16,2,TRUE))</f>
        <v>5</v>
      </c>
      <c r="H816" t="s">
        <v>3211</v>
      </c>
      <c r="I816" t="str">
        <f>AG816</f>
        <v>呪文</v>
      </c>
      <c r="J816" t="s">
        <v>3211</v>
      </c>
      <c r="K816">
        <f>AO816</f>
        <v>0</v>
      </c>
      <c r="L816">
        <f>AP816</f>
        <v>0</v>
      </c>
      <c r="M816" t="str">
        <f>IF(AG816="クリーチャー",K816&amp;"/"&amp;L816,"")</f>
        <v/>
      </c>
      <c r="N816" t="s">
        <v>3267</v>
      </c>
      <c r="O816" t="str">
        <f>AC816</f>
        <v>アンコモン</v>
      </c>
      <c r="R816" t="s">
        <v>3267</v>
      </c>
      <c r="S816" t="s">
        <v>4854</v>
      </c>
      <c r="T816" t="str">
        <f>AE816</f>
        <v>第六感</v>
      </c>
      <c r="W816" t="s">
        <v>4855</v>
      </c>
      <c r="X816" t="s">
        <v>3267</v>
      </c>
      <c r="Y816" s="9"/>
      <c r="Z816" s="3">
        <v>1285</v>
      </c>
      <c r="AA816" s="2" t="s">
        <v>4450</v>
      </c>
      <c r="AB816" s="1" t="s">
        <v>1540</v>
      </c>
      <c r="AC816" s="1" t="s">
        <v>1473</v>
      </c>
      <c r="AD816" s="1">
        <v>9</v>
      </c>
      <c r="AE816" s="1" t="s">
        <v>4828</v>
      </c>
      <c r="AF816" s="1" t="s">
        <v>4829</v>
      </c>
      <c r="AG816" s="1" t="s">
        <v>1475</v>
      </c>
      <c r="AH816" s="1"/>
      <c r="AI816" s="1"/>
      <c r="AJ816" s="1"/>
      <c r="AK816" s="1" t="s">
        <v>4830</v>
      </c>
      <c r="AL816" s="1"/>
      <c r="AM816" s="1"/>
      <c r="AN816" s="1"/>
      <c r="AO816" s="1"/>
      <c r="AP816" s="1"/>
      <c r="AQ816" s="1" t="s">
        <v>4830</v>
      </c>
    </row>
    <row r="817" spans="1:43" x14ac:dyDescent="0.15">
      <c r="A817" t="str">
        <f t="shared" si="201"/>
        <v>|AKH|緑|クリーチャー|5/6|レア|《[[媒介者の修練者]]》|</v>
      </c>
      <c r="B817" t="s">
        <v>3211</v>
      </c>
      <c r="C817" t="str">
        <f t="shared" si="202"/>
        <v>AKH</v>
      </c>
      <c r="D817">
        <f>IF(AA817="","",VLOOKUP(C817,tnpl!$Z$1:$AA$11,2,TRUE))</f>
        <v>10</v>
      </c>
      <c r="E817" t="s">
        <v>3211</v>
      </c>
      <c r="F817" t="str">
        <f t="shared" si="203"/>
        <v>緑</v>
      </c>
      <c r="G817">
        <f>IF(AB817="","",VLOOKUP(F817,tnpl!$X$1:$Y$16,2,TRUE))</f>
        <v>5</v>
      </c>
      <c r="H817" t="s">
        <v>3211</v>
      </c>
      <c r="I817" t="str">
        <f t="shared" si="204"/>
        <v>クリーチャー</v>
      </c>
      <c r="J817" t="s">
        <v>3211</v>
      </c>
      <c r="K817">
        <f t="shared" si="205"/>
        <v>5</v>
      </c>
      <c r="L817">
        <f t="shared" si="206"/>
        <v>6</v>
      </c>
      <c r="M817" t="str">
        <f t="shared" si="207"/>
        <v>5/6</v>
      </c>
      <c r="N817" t="s">
        <v>3267</v>
      </c>
      <c r="O817" t="str">
        <f t="shared" si="208"/>
        <v>レア</v>
      </c>
      <c r="R817" t="s">
        <v>3267</v>
      </c>
      <c r="S817" t="s">
        <v>4854</v>
      </c>
      <c r="T817" t="str">
        <f t="shared" si="209"/>
        <v>媒介者の修練者</v>
      </c>
      <c r="W817" t="s">
        <v>4855</v>
      </c>
      <c r="X817" t="s">
        <v>3267</v>
      </c>
      <c r="Y817" s="9"/>
      <c r="Z817" s="3">
        <v>1216</v>
      </c>
      <c r="AA817" s="2" t="s">
        <v>4450</v>
      </c>
      <c r="AB817" s="1" t="s">
        <v>1540</v>
      </c>
      <c r="AC817" s="1" t="s">
        <v>1463</v>
      </c>
      <c r="AD817" s="1">
        <v>9</v>
      </c>
      <c r="AE817" s="1" t="s">
        <v>71</v>
      </c>
      <c r="AF817" s="1" t="s">
        <v>70</v>
      </c>
      <c r="AG817" s="1" t="s">
        <v>349</v>
      </c>
      <c r="AH817" s="1" t="s">
        <v>1511</v>
      </c>
      <c r="AI817" s="1" t="s">
        <v>1551</v>
      </c>
      <c r="AJ817" s="1"/>
      <c r="AK817" s="1" t="s">
        <v>4663</v>
      </c>
      <c r="AL817" s="1"/>
      <c r="AM817" s="1"/>
      <c r="AN817" s="1"/>
      <c r="AO817" s="1">
        <v>5</v>
      </c>
      <c r="AP817" s="1">
        <v>6</v>
      </c>
      <c r="AQ817" s="1" t="s">
        <v>4663</v>
      </c>
    </row>
    <row r="818" spans="1:43" x14ac:dyDescent="0.15">
      <c r="A818" t="str">
        <f t="shared" si="201"/>
        <v>|AKH|緑|クリーチャー|6/5|レア|《[[うろつく蛇豹]]》|</v>
      </c>
      <c r="B818" t="s">
        <v>3211</v>
      </c>
      <c r="C818" t="str">
        <f t="shared" si="202"/>
        <v>AKH</v>
      </c>
      <c r="D818">
        <f>IF(AA818="","",VLOOKUP(C818,tnpl!$Z$1:$AA$11,2,TRUE))</f>
        <v>10</v>
      </c>
      <c r="E818" t="s">
        <v>3211</v>
      </c>
      <c r="F818" t="str">
        <f t="shared" si="203"/>
        <v>緑</v>
      </c>
      <c r="G818">
        <f>IF(AB818="","",VLOOKUP(F818,tnpl!$X$1:$Y$16,2,TRUE))</f>
        <v>5</v>
      </c>
      <c r="H818" t="s">
        <v>3211</v>
      </c>
      <c r="I818" t="str">
        <f t="shared" si="204"/>
        <v>クリーチャー</v>
      </c>
      <c r="J818" t="s">
        <v>3211</v>
      </c>
      <c r="K818">
        <f t="shared" si="205"/>
        <v>6</v>
      </c>
      <c r="L818">
        <f t="shared" si="206"/>
        <v>5</v>
      </c>
      <c r="M818" t="str">
        <f t="shared" si="207"/>
        <v>6/5</v>
      </c>
      <c r="N818" t="s">
        <v>3267</v>
      </c>
      <c r="O818" t="str">
        <f t="shared" si="208"/>
        <v>レア</v>
      </c>
      <c r="R818" t="s">
        <v>3267</v>
      </c>
      <c r="S818" t="s">
        <v>4854</v>
      </c>
      <c r="T818" t="str">
        <f t="shared" si="209"/>
        <v>うろつく蛇豹</v>
      </c>
      <c r="W818" t="s">
        <v>4855</v>
      </c>
      <c r="X818" t="s">
        <v>3267</v>
      </c>
      <c r="Y818" s="9"/>
      <c r="Z818" s="3">
        <v>1218</v>
      </c>
      <c r="AA818" s="2" t="s">
        <v>4450</v>
      </c>
      <c r="AB818" s="1" t="s">
        <v>1540</v>
      </c>
      <c r="AC818" s="1" t="s">
        <v>1463</v>
      </c>
      <c r="AD818" s="1">
        <v>9</v>
      </c>
      <c r="AE818" s="1" t="s">
        <v>67</v>
      </c>
      <c r="AF818" s="1" t="s">
        <v>66</v>
      </c>
      <c r="AG818" s="1" t="s">
        <v>349</v>
      </c>
      <c r="AH818" s="1" t="s">
        <v>1917</v>
      </c>
      <c r="AI818" s="1" t="s">
        <v>4278</v>
      </c>
      <c r="AJ818" s="1"/>
      <c r="AK818" s="1"/>
      <c r="AL818" s="1"/>
      <c r="AM818" s="1"/>
      <c r="AN818" s="1"/>
      <c r="AO818" s="1">
        <v>6</v>
      </c>
      <c r="AP818" s="1">
        <v>5</v>
      </c>
      <c r="AQ818" s="1"/>
    </row>
    <row r="819" spans="1:43" x14ac:dyDescent="0.15">
      <c r="A819" t="str">
        <f t="shared" si="201"/>
        <v>|AKH|緑|クリーチャー|6/6|神話レア|《[[不屈の神ロナス]]》|</v>
      </c>
      <c r="B819" t="s">
        <v>3211</v>
      </c>
      <c r="C819" t="str">
        <f t="shared" si="202"/>
        <v>AKH</v>
      </c>
      <c r="D819">
        <f>IF(AA819="","",VLOOKUP(C819,tnpl!$Z$1:$AA$11,2,TRUE))</f>
        <v>10</v>
      </c>
      <c r="E819" t="s">
        <v>3211</v>
      </c>
      <c r="F819" t="str">
        <f t="shared" si="203"/>
        <v>緑</v>
      </c>
      <c r="G819">
        <f>IF(AB819="","",VLOOKUP(F819,tnpl!$X$1:$Y$16,2,TRUE))</f>
        <v>5</v>
      </c>
      <c r="H819" t="s">
        <v>3211</v>
      </c>
      <c r="I819" t="str">
        <f t="shared" si="204"/>
        <v>クリーチャー</v>
      </c>
      <c r="J819" t="s">
        <v>3211</v>
      </c>
      <c r="K819">
        <f t="shared" si="205"/>
        <v>6</v>
      </c>
      <c r="L819">
        <f t="shared" si="206"/>
        <v>6</v>
      </c>
      <c r="M819" t="str">
        <f t="shared" si="207"/>
        <v>6/6</v>
      </c>
      <c r="N819" t="s">
        <v>3267</v>
      </c>
      <c r="O819" t="str">
        <f t="shared" si="208"/>
        <v>神話レア</v>
      </c>
      <c r="R819" t="s">
        <v>3267</v>
      </c>
      <c r="S819" t="s">
        <v>4854</v>
      </c>
      <c r="T819" t="str">
        <f t="shared" si="209"/>
        <v>不屈の神ロナス</v>
      </c>
      <c r="W819" t="s">
        <v>4855</v>
      </c>
      <c r="X819" t="s">
        <v>3267</v>
      </c>
      <c r="Y819" s="9"/>
      <c r="Z819" s="3">
        <v>1221</v>
      </c>
      <c r="AA819" s="2" t="s">
        <v>4450</v>
      </c>
      <c r="AB819" s="1" t="s">
        <v>1540</v>
      </c>
      <c r="AC819" s="1" t="s">
        <v>1453</v>
      </c>
      <c r="AD819" s="1">
        <v>9</v>
      </c>
      <c r="AE819" s="1" t="s">
        <v>61</v>
      </c>
      <c r="AF819" s="1" t="s">
        <v>60</v>
      </c>
      <c r="AG819" s="1" t="s">
        <v>349</v>
      </c>
      <c r="AH819" s="1" t="s">
        <v>4499</v>
      </c>
      <c r="AI819" s="1"/>
      <c r="AJ819" s="1"/>
      <c r="AK819" s="1" t="s">
        <v>4670</v>
      </c>
      <c r="AL819" s="1" t="s">
        <v>4671</v>
      </c>
      <c r="AM819" s="1" t="s">
        <v>4672</v>
      </c>
      <c r="AN819" s="1"/>
      <c r="AO819" s="1">
        <v>6</v>
      </c>
      <c r="AP819" s="1">
        <v>6</v>
      </c>
      <c r="AQ819" s="1" t="s">
        <v>4673</v>
      </c>
    </row>
  </sheetData>
  <autoFilter ref="Z1:AQ43"/>
  <phoneticPr fontId="1"/>
  <dataValidations count="2">
    <dataValidation type="list" allowBlank="1" showInputMessage="1" showErrorMessage="1" sqref="AC8 AC150 AC44">
      <formula1>#REF!</formula1>
    </dataValidation>
    <dataValidation type="list" allowBlank="1" showInputMessage="1" showErrorMessage="1" sqref="AC227:AC229 AC333:AC340 AC483:AC486 AC590:AC593 AC715:AC717">
      <formula1>#REF!</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937"/>
  <sheetViews>
    <sheetView topLeftCell="A847" zoomScale="85" zoomScaleNormal="85" workbookViewId="0">
      <selection activeCell="T859" sqref="T859"/>
    </sheetView>
  </sheetViews>
  <sheetFormatPr defaultRowHeight="13.5" x14ac:dyDescent="0.15"/>
  <cols>
    <col min="1" max="1" width="27.375" customWidth="1"/>
    <col min="2" max="2" width="1.25" customWidth="1"/>
    <col min="3" max="3" width="5.5" customWidth="1"/>
    <col min="4" max="4" width="4" customWidth="1"/>
    <col min="5" max="5" width="2" bestFit="1" customWidth="1"/>
    <col min="6" max="6" width="6.625" customWidth="1"/>
    <col min="7" max="7" width="3.5" customWidth="1"/>
    <col min="8" max="8" width="2" bestFit="1" customWidth="1"/>
    <col min="9" max="9" width="5.375" customWidth="1"/>
    <col min="10" max="10" width="2" bestFit="1" customWidth="1"/>
    <col min="11" max="12" width="2"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7" width="5.5" bestFit="1" customWidth="1"/>
    <col min="28" max="28" width="5.25" bestFit="1" customWidth="1"/>
    <col min="29" max="29" width="9.5" bestFit="1" customWidth="1"/>
    <col min="30" max="30" width="5" bestFit="1" customWidth="1"/>
    <col min="31" max="31" width="14.875" customWidth="1"/>
    <col min="32" max="32" width="9" customWidth="1"/>
    <col min="34" max="39" width="9" hidden="1" customWidth="1"/>
    <col min="40" max="40" width="4.875" hidden="1" customWidth="1"/>
    <col min="41" max="42" width="3.5" bestFit="1" customWidth="1"/>
  </cols>
  <sheetData>
    <row r="1" spans="1:43" x14ac:dyDescent="0.15">
      <c r="A1" t="s">
        <v>5068</v>
      </c>
    </row>
    <row r="2" spans="1:43" x14ac:dyDescent="0.15">
      <c r="A2" t="str">
        <f>B2&amp;C2&amp;E2&amp;F2&amp;H2&amp;I2&amp;J2&amp;M2&amp;N2&amp;O2&amp;P2&amp;Q2&amp;R2&amp;S2&amp;T2&amp;V2&amp;W2&amp;X2&amp;Y2</f>
        <v/>
      </c>
    </row>
    <row r="3" spans="1:43" x14ac:dyDescent="0.15">
      <c r="A3" t="str">
        <f>B3&amp;C3&amp;E3&amp;F3&amp;H3&amp;I3&amp;J3&amp;M3&amp;N3&amp;O3&amp;P3&amp;Q3&amp;R3&amp;S3&amp;T3&amp;V3&amp;W3&amp;X3&amp;Y3</f>
        <v>*10マナカード一覧</v>
      </c>
      <c r="B3" t="s">
        <v>3229</v>
      </c>
      <c r="C3">
        <f>AD8</f>
        <v>10</v>
      </c>
      <c r="E3" t="s">
        <v>5183</v>
      </c>
      <c r="F3" t="s">
        <v>3228</v>
      </c>
    </row>
    <row r="4" spans="1:43" x14ac:dyDescent="0.15">
      <c r="A4" t="str">
        <f>B4&amp;C4&amp;E4&amp;F4&amp;H4&amp;I4&amp;J4&amp;M4&amp;N4&amp;O4&amp;P4&amp;Q4&amp;R4&amp;S4&amp;T4&amp;V4&amp;W4&amp;X4&amp;Y4</f>
        <v/>
      </c>
    </row>
    <row r="5" spans="1:43" x14ac:dyDescent="0.15">
      <c r="A5" t="str">
        <f>B5&amp;C5&amp;E5&amp;F5&amp;H5&amp;I5&amp;J5&amp;M5&amp;N5&amp;O5&amp;P5&amp;Q5&amp;R5&amp;S5&amp;T5&amp;V5&amp;W5&amp;X5&amp;Y5</f>
        <v>**マジック:オリジン</v>
      </c>
      <c r="B5" t="s">
        <v>4856</v>
      </c>
      <c r="C5" t="s">
        <v>4860</v>
      </c>
      <c r="Z5" s="11"/>
    </row>
    <row r="6" spans="1:43" x14ac:dyDescent="0.15">
      <c r="A6" t="str">
        <f>B6&amp;C6&amp;E6&amp;F6&amp;H6&amp;I6&amp;J6&amp;M6&amp;N6&amp;O6&amp;P6&amp;Q6&amp;R6&amp;S6&amp;T6&amp;U6&amp;V6&amp;W6&amp;X6&amp;Y6</f>
        <v>|LEFT:60|LEFT:50|LEFT:120|LEFT:50|LEFT:120|LEFT:450|c</v>
      </c>
      <c r="B6" t="s">
        <v>3211</v>
      </c>
      <c r="C6" t="s">
        <v>5191</v>
      </c>
      <c r="E6" t="s">
        <v>3211</v>
      </c>
      <c r="F6" t="s">
        <v>3204</v>
      </c>
      <c r="H6" t="s">
        <v>3211</v>
      </c>
      <c r="I6" t="s">
        <v>5157</v>
      </c>
      <c r="J6" t="s">
        <v>3211</v>
      </c>
      <c r="M6" t="s">
        <v>3204</v>
      </c>
      <c r="N6" t="s">
        <v>3267</v>
      </c>
      <c r="O6" t="s">
        <v>5157</v>
      </c>
      <c r="R6" t="s">
        <v>3267</v>
      </c>
      <c r="T6" t="s">
        <v>5190</v>
      </c>
      <c r="X6" t="s">
        <v>3267</v>
      </c>
      <c r="Y6" t="s">
        <v>3206</v>
      </c>
    </row>
    <row r="7" spans="1:43" x14ac:dyDescent="0.15">
      <c r="A7" t="str">
        <f>B7&amp;C7&amp;E7&amp;F7&amp;H7&amp;I7&amp;J7&amp;M7&amp;N7&amp;O7&amp;P7&amp;Q7&amp;R7&amp;S7&amp;T7&amp;U7&amp;V7&amp;W7&amp;X7&amp;Y7</f>
        <v>|セット|色|カード種|P/T|レアリティ|カード名|</v>
      </c>
      <c r="B7" t="s">
        <v>3211</v>
      </c>
      <c r="C7" t="s">
        <v>3212</v>
      </c>
      <c r="E7" t="s">
        <v>3211</v>
      </c>
      <c r="F7" t="s">
        <v>3181</v>
      </c>
      <c r="H7" t="s">
        <v>3211</v>
      </c>
      <c r="I7" t="s">
        <v>4902</v>
      </c>
      <c r="J7" t="s">
        <v>3211</v>
      </c>
      <c r="K7" t="s">
        <v>3168</v>
      </c>
      <c r="L7" t="s">
        <v>3167</v>
      </c>
      <c r="M7" t="str">
        <f>K7&amp;"/"&amp;L7</f>
        <v>P/T</v>
      </c>
      <c r="N7" t="s">
        <v>3267</v>
      </c>
      <c r="O7" t="s">
        <v>5187</v>
      </c>
      <c r="R7" t="s">
        <v>3267</v>
      </c>
      <c r="T7" t="s">
        <v>3208</v>
      </c>
      <c r="X7" t="s">
        <v>3267</v>
      </c>
      <c r="Z7" s="18"/>
      <c r="AA7" s="18"/>
      <c r="AB7" s="18"/>
      <c r="AC7" s="18"/>
      <c r="AD7" s="18"/>
      <c r="AE7" s="18"/>
      <c r="AF7" s="18"/>
      <c r="AG7" s="18"/>
      <c r="AH7" s="18"/>
      <c r="AI7" s="18"/>
      <c r="AJ7" s="18"/>
      <c r="AK7" s="18"/>
      <c r="AL7" s="18"/>
      <c r="AM7" s="18"/>
      <c r="AN7" s="18"/>
      <c r="AO7" s="18"/>
      <c r="AP7" s="18"/>
      <c r="AQ7" s="18"/>
    </row>
    <row r="8" spans="1:43" x14ac:dyDescent="0.15">
      <c r="A8" t="str">
        <f>B8&amp;C8&amp;E8&amp;F8&amp;H8&amp;I8&amp;J8&amp;M8&amp;N8&amp;O8&amp;P8&amp;Q8&amp;R8&amp;S8&amp;T8&amp;U8&amp;V8&amp;W8&amp;X8&amp;Y8</f>
        <v>|ORI|白|クリーチャー|2/2|コモン|《[[オーラ術師]]》|</v>
      </c>
      <c r="B8" t="s">
        <v>3211</v>
      </c>
      <c r="C8" t="str">
        <f t="shared" ref="C8" si="0">AA8</f>
        <v>ORI</v>
      </c>
      <c r="D8">
        <f>IF(AA8="","",VLOOKUP(C8,tnpl!$Z$1:$AA$11,2,TRUE))</f>
        <v>1</v>
      </c>
      <c r="E8" t="s">
        <v>3211</v>
      </c>
      <c r="F8" t="str">
        <f t="shared" ref="F8" si="1">AB8</f>
        <v>白</v>
      </c>
      <c r="G8">
        <f>IF(AB8="","",VLOOKUP(F8,tnpl!$X$1:$Y$16,2,TRUE))</f>
        <v>1</v>
      </c>
      <c r="H8" t="s">
        <v>3211</v>
      </c>
      <c r="I8" t="str">
        <f>AG8</f>
        <v>クリーチャー</v>
      </c>
      <c r="J8" t="s">
        <v>3211</v>
      </c>
      <c r="K8">
        <f t="shared" ref="K8:L8" si="2">AO8</f>
        <v>2</v>
      </c>
      <c r="L8">
        <f t="shared" si="2"/>
        <v>2</v>
      </c>
      <c r="M8" t="str">
        <f>IF(AG8="クリーチャー",K8&amp;"/"&amp;L8,"")</f>
        <v>2/2</v>
      </c>
      <c r="N8" t="s">
        <v>3267</v>
      </c>
      <c r="O8" t="str">
        <f>AC8</f>
        <v>コモン</v>
      </c>
      <c r="R8" t="s">
        <v>3267</v>
      </c>
      <c r="S8" t="s">
        <v>4854</v>
      </c>
      <c r="T8" t="str">
        <f t="shared" ref="T8" si="3">AE8</f>
        <v>オーラ術師</v>
      </c>
      <c r="W8" t="s">
        <v>4855</v>
      </c>
      <c r="X8" t="s">
        <v>3267</v>
      </c>
      <c r="Y8" s="9"/>
      <c r="Z8" s="3">
        <v>2</v>
      </c>
      <c r="AA8" s="2" t="s">
        <v>3271</v>
      </c>
      <c r="AB8" s="1" t="s">
        <v>1653</v>
      </c>
      <c r="AC8" s="1" t="s">
        <v>1771</v>
      </c>
      <c r="AD8" s="1">
        <v>10</v>
      </c>
      <c r="AE8" s="1" t="s">
        <v>3162</v>
      </c>
      <c r="AF8" s="1" t="s">
        <v>3161</v>
      </c>
      <c r="AG8" s="1" t="s">
        <v>349</v>
      </c>
      <c r="AH8" s="1" t="s">
        <v>1511</v>
      </c>
      <c r="AI8" s="1" t="s">
        <v>1485</v>
      </c>
      <c r="AJ8" s="1"/>
      <c r="AK8" s="1" t="s">
        <v>3160</v>
      </c>
      <c r="AL8" s="1"/>
      <c r="AM8" s="1"/>
      <c r="AN8" s="1"/>
      <c r="AO8" s="1">
        <v>2</v>
      </c>
      <c r="AP8" s="1">
        <v>2</v>
      </c>
      <c r="AQ8" s="1" t="s">
        <v>3160</v>
      </c>
    </row>
    <row r="9" spans="1:43" x14ac:dyDescent="0.15">
      <c r="A9" t="str">
        <f t="shared" ref="A9:A80" si="4">B9&amp;C9&amp;E9&amp;F9&amp;H9&amp;I9&amp;J9&amp;M9&amp;N9&amp;O9&amp;P9&amp;Q9&amp;R9&amp;S9&amp;T9&amp;U9&amp;V9&amp;W9&amp;X9&amp;Y9</f>
        <v>|ORI|白|クリーチャー|1/3|コモン|《[[確固たるエイヴン]]》|</v>
      </c>
      <c r="B9" t="s">
        <v>3211</v>
      </c>
      <c r="C9" t="str">
        <f t="shared" ref="C9:C80" si="5">AA9</f>
        <v>ORI</v>
      </c>
      <c r="D9">
        <f>IF(AA9="","",VLOOKUP(C9,tnpl!$Z$1:$AA$11,2,TRUE))</f>
        <v>1</v>
      </c>
      <c r="E9" t="s">
        <v>3211</v>
      </c>
      <c r="F9" t="str">
        <f t="shared" ref="F9:F80" si="6">AB9</f>
        <v>白</v>
      </c>
      <c r="G9">
        <f>IF(AB9="","",VLOOKUP(F9,tnpl!$X$1:$Y$16,2,TRUE))</f>
        <v>1</v>
      </c>
      <c r="H9" t="s">
        <v>3211</v>
      </c>
      <c r="I9" t="str">
        <f t="shared" ref="I9:I80" si="7">AG9</f>
        <v>クリーチャー</v>
      </c>
      <c r="J9" t="s">
        <v>3211</v>
      </c>
      <c r="K9">
        <f t="shared" ref="K9:K80" si="8">AO9</f>
        <v>1</v>
      </c>
      <c r="L9">
        <f t="shared" ref="L9:L80" si="9">AP9</f>
        <v>3</v>
      </c>
      <c r="M9" t="str">
        <f t="shared" ref="M9:M80" si="10">IF(AG9="クリーチャー",K9&amp;"/"&amp;L9,"")</f>
        <v>1/3</v>
      </c>
      <c r="N9" t="s">
        <v>3267</v>
      </c>
      <c r="O9" t="str">
        <f t="shared" ref="O9:O80" si="11">AC9</f>
        <v>コモン</v>
      </c>
      <c r="R9" t="s">
        <v>3267</v>
      </c>
      <c r="S9" t="s">
        <v>4854</v>
      </c>
      <c r="T9" t="str">
        <f t="shared" ref="T9:T80" si="12">AE9</f>
        <v>確固たるエイヴン</v>
      </c>
      <c r="W9" t="s">
        <v>4855</v>
      </c>
      <c r="X9" t="s">
        <v>3267</v>
      </c>
      <c r="Z9" s="3">
        <v>7</v>
      </c>
      <c r="AA9" s="2" t="s">
        <v>3271</v>
      </c>
      <c r="AB9" s="1" t="s">
        <v>1653</v>
      </c>
      <c r="AC9" s="1" t="s">
        <v>1771</v>
      </c>
      <c r="AD9" s="1">
        <v>10</v>
      </c>
      <c r="AE9" s="1" t="s">
        <v>3148</v>
      </c>
      <c r="AF9" s="1" t="s">
        <v>3274</v>
      </c>
      <c r="AG9" s="1" t="s">
        <v>349</v>
      </c>
      <c r="AH9" s="1" t="s">
        <v>2987</v>
      </c>
      <c r="AI9" s="1" t="s">
        <v>1826</v>
      </c>
      <c r="AJ9" s="1"/>
      <c r="AK9" s="1" t="s">
        <v>3275</v>
      </c>
      <c r="AL9" s="1"/>
      <c r="AM9" s="1"/>
      <c r="AN9" s="1"/>
      <c r="AO9" s="1">
        <v>1</v>
      </c>
      <c r="AP9" s="1">
        <v>3</v>
      </c>
      <c r="AQ9" s="1" t="s">
        <v>3275</v>
      </c>
    </row>
    <row r="10" spans="1:43" x14ac:dyDescent="0.15">
      <c r="A10" t="str">
        <f t="shared" si="4"/>
        <v>|ORI|白|クリーチャー|4/4|アンコモン|《[[アンプリンの戦術家]]》|</v>
      </c>
      <c r="B10" t="s">
        <v>3211</v>
      </c>
      <c r="C10" t="str">
        <f t="shared" si="5"/>
        <v>ORI</v>
      </c>
      <c r="D10">
        <f>IF(AA10="","",VLOOKUP(C10,tnpl!$Z$1:$AA$11,2,TRUE))</f>
        <v>1</v>
      </c>
      <c r="E10" t="s">
        <v>3211</v>
      </c>
      <c r="F10" t="str">
        <f t="shared" si="6"/>
        <v>白</v>
      </c>
      <c r="G10">
        <f>IF(AB10="","",VLOOKUP(F10,tnpl!$X$1:$Y$16,2,TRUE))</f>
        <v>1</v>
      </c>
      <c r="H10" t="s">
        <v>3211</v>
      </c>
      <c r="I10" t="str">
        <f t="shared" si="7"/>
        <v>クリーチャー</v>
      </c>
      <c r="J10" t="s">
        <v>3211</v>
      </c>
      <c r="K10">
        <f t="shared" si="8"/>
        <v>4</v>
      </c>
      <c r="L10">
        <f t="shared" si="9"/>
        <v>4</v>
      </c>
      <c r="M10" t="str">
        <f t="shared" si="10"/>
        <v>4/4</v>
      </c>
      <c r="N10" t="s">
        <v>3267</v>
      </c>
      <c r="O10" t="str">
        <f t="shared" si="11"/>
        <v>アンコモン</v>
      </c>
      <c r="R10" t="s">
        <v>3267</v>
      </c>
      <c r="S10" t="s">
        <v>4854</v>
      </c>
      <c r="T10" t="str">
        <f t="shared" si="12"/>
        <v>アンプリンの戦術家</v>
      </c>
      <c r="W10" t="s">
        <v>4855</v>
      </c>
      <c r="X10" t="s">
        <v>3267</v>
      </c>
      <c r="Z10" s="3">
        <v>15</v>
      </c>
      <c r="AA10" s="2" t="s">
        <v>3271</v>
      </c>
      <c r="AB10" s="1" t="s">
        <v>1653</v>
      </c>
      <c r="AC10" s="1" t="s">
        <v>1473</v>
      </c>
      <c r="AD10" s="1">
        <v>10</v>
      </c>
      <c r="AE10" s="1" t="s">
        <v>3126</v>
      </c>
      <c r="AF10" s="1" t="s">
        <v>3125</v>
      </c>
      <c r="AG10" s="1" t="s">
        <v>349</v>
      </c>
      <c r="AH10" s="1" t="s">
        <v>1511</v>
      </c>
      <c r="AI10" s="1" t="s">
        <v>1826</v>
      </c>
      <c r="AJ10" s="1"/>
      <c r="AK10" s="1" t="s">
        <v>3124</v>
      </c>
      <c r="AL10" s="1"/>
      <c r="AM10" s="1"/>
      <c r="AN10" s="1"/>
      <c r="AO10" s="1">
        <v>4</v>
      </c>
      <c r="AP10" s="1">
        <v>4</v>
      </c>
      <c r="AQ10" s="1" t="s">
        <v>3124</v>
      </c>
    </row>
    <row r="11" spans="1:43" x14ac:dyDescent="0.15">
      <c r="A11" t="str">
        <f t="shared" si="4"/>
        <v>|ORI|白|クリーチャー|3/4|アンコモン|《[[重歩兵]]》|</v>
      </c>
      <c r="B11" t="s">
        <v>3211</v>
      </c>
      <c r="C11" t="str">
        <f t="shared" si="5"/>
        <v>ORI</v>
      </c>
      <c r="D11">
        <f>IF(AA11="","",VLOOKUP(C11,tnpl!$Z$1:$AA$11,2,TRUE))</f>
        <v>1</v>
      </c>
      <c r="E11" t="s">
        <v>3211</v>
      </c>
      <c r="F11" t="str">
        <f t="shared" si="6"/>
        <v>白</v>
      </c>
      <c r="G11">
        <f>IF(AB11="","",VLOOKUP(F11,tnpl!$X$1:$Y$16,2,TRUE))</f>
        <v>1</v>
      </c>
      <c r="H11" t="s">
        <v>3211</v>
      </c>
      <c r="I11" t="str">
        <f t="shared" si="7"/>
        <v>クリーチャー</v>
      </c>
      <c r="J11" t="s">
        <v>3211</v>
      </c>
      <c r="K11">
        <f t="shared" si="8"/>
        <v>3</v>
      </c>
      <c r="L11">
        <f t="shared" si="9"/>
        <v>4</v>
      </c>
      <c r="M11" t="str">
        <f t="shared" si="10"/>
        <v>3/4</v>
      </c>
      <c r="N11" t="s">
        <v>3267</v>
      </c>
      <c r="O11" t="str">
        <f t="shared" si="11"/>
        <v>アンコモン</v>
      </c>
      <c r="R11" t="s">
        <v>3267</v>
      </c>
      <c r="S11" t="s">
        <v>4854</v>
      </c>
      <c r="T11" t="str">
        <f t="shared" si="12"/>
        <v>重歩兵</v>
      </c>
      <c r="W11" t="s">
        <v>4855</v>
      </c>
      <c r="X11" t="s">
        <v>3267</v>
      </c>
      <c r="Z11" s="3">
        <v>20</v>
      </c>
      <c r="AA11" s="2" t="s">
        <v>3271</v>
      </c>
      <c r="AB11" s="1" t="s">
        <v>1653</v>
      </c>
      <c r="AC11" s="1" t="s">
        <v>1473</v>
      </c>
      <c r="AD11" s="1">
        <v>10</v>
      </c>
      <c r="AE11" s="1" t="s">
        <v>3111</v>
      </c>
      <c r="AF11" s="1" t="s">
        <v>3110</v>
      </c>
      <c r="AG11" s="1" t="s">
        <v>349</v>
      </c>
      <c r="AH11" s="1" t="s">
        <v>1511</v>
      </c>
      <c r="AI11" s="1" t="s">
        <v>1826</v>
      </c>
      <c r="AJ11" s="1"/>
      <c r="AK11" s="1" t="s">
        <v>2627</v>
      </c>
      <c r="AL11" s="1"/>
      <c r="AM11" s="1"/>
      <c r="AN11" s="1"/>
      <c r="AO11" s="1">
        <v>3</v>
      </c>
      <c r="AP11" s="1">
        <v>4</v>
      </c>
      <c r="AQ11" s="1" t="s">
        <v>2627</v>
      </c>
    </row>
    <row r="12" spans="1:43" x14ac:dyDescent="0.15">
      <c r="A12" t="str">
        <f t="shared" si="4"/>
        <v>|ORI|白|サポート||アンコモン|《[[アクロスでの武勇]]》|</v>
      </c>
      <c r="B12" t="s">
        <v>3211</v>
      </c>
      <c r="C12" t="str">
        <f t="shared" si="5"/>
        <v>ORI</v>
      </c>
      <c r="D12">
        <f>IF(AA12="","",VLOOKUP(C12,tnpl!$Z$1:$AA$11,2,TRUE))</f>
        <v>1</v>
      </c>
      <c r="E12" t="s">
        <v>3211</v>
      </c>
      <c r="F12" t="str">
        <f t="shared" si="6"/>
        <v>白</v>
      </c>
      <c r="G12">
        <f>IF(AB12="","",VLOOKUP(F12,tnpl!$X$1:$Y$16,2,TRUE))</f>
        <v>1</v>
      </c>
      <c r="H12" t="s">
        <v>3211</v>
      </c>
      <c r="I12" t="str">
        <f t="shared" si="7"/>
        <v>サポート</v>
      </c>
      <c r="J12" t="s">
        <v>3211</v>
      </c>
      <c r="K12">
        <f t="shared" si="8"/>
        <v>0</v>
      </c>
      <c r="L12">
        <f t="shared" si="9"/>
        <v>0</v>
      </c>
      <c r="M12" t="str">
        <f t="shared" si="10"/>
        <v/>
      </c>
      <c r="N12" t="s">
        <v>3267</v>
      </c>
      <c r="O12" t="str">
        <f t="shared" si="11"/>
        <v>アンコモン</v>
      </c>
      <c r="R12" t="s">
        <v>3267</v>
      </c>
      <c r="S12" t="s">
        <v>4854</v>
      </c>
      <c r="T12" t="str">
        <f t="shared" si="12"/>
        <v>アクロスでの武勇</v>
      </c>
      <c r="W12" t="s">
        <v>4855</v>
      </c>
      <c r="X12" t="s">
        <v>3267</v>
      </c>
      <c r="Z12" s="3">
        <v>28</v>
      </c>
      <c r="AA12" s="2" t="s">
        <v>3271</v>
      </c>
      <c r="AB12" s="1" t="s">
        <v>1653</v>
      </c>
      <c r="AC12" s="1" t="s">
        <v>1473</v>
      </c>
      <c r="AD12" s="1">
        <v>10</v>
      </c>
      <c r="AE12" s="1" t="s">
        <v>3085</v>
      </c>
      <c r="AF12" s="1" t="s">
        <v>3084</v>
      </c>
      <c r="AG12" s="1" t="s">
        <v>297</v>
      </c>
      <c r="AH12" s="1"/>
      <c r="AI12" s="1"/>
      <c r="AJ12" s="1"/>
      <c r="AK12" s="1" t="s">
        <v>3083</v>
      </c>
      <c r="AL12" s="1"/>
      <c r="AM12" s="1"/>
      <c r="AN12" s="1">
        <v>2</v>
      </c>
      <c r="AO12" s="1"/>
      <c r="AP12" s="1"/>
      <c r="AQ12" s="1" t="s">
        <v>3083</v>
      </c>
    </row>
    <row r="13" spans="1:43" x14ac:dyDescent="0.15">
      <c r="A13" t="str">
        <f t="shared" si="4"/>
        <v>|ORI|白|呪文||神話レア|《[[悲劇的な傲慢]]》|</v>
      </c>
      <c r="B13" t="s">
        <v>3211</v>
      </c>
      <c r="C13" t="str">
        <f t="shared" si="5"/>
        <v>ORI</v>
      </c>
      <c r="D13">
        <f>IF(AA13="","",VLOOKUP(C13,tnpl!$Z$1:$AA$11,2,TRUE))</f>
        <v>1</v>
      </c>
      <c r="E13" t="s">
        <v>3211</v>
      </c>
      <c r="F13" t="str">
        <f t="shared" si="6"/>
        <v>白</v>
      </c>
      <c r="G13">
        <f>IF(AB13="","",VLOOKUP(F13,tnpl!$X$1:$Y$16,2,TRUE))</f>
        <v>1</v>
      </c>
      <c r="H13" t="s">
        <v>3211</v>
      </c>
      <c r="I13" t="str">
        <f t="shared" si="7"/>
        <v>呪文</v>
      </c>
      <c r="J13" t="s">
        <v>3211</v>
      </c>
      <c r="K13">
        <f t="shared" si="8"/>
        <v>0</v>
      </c>
      <c r="L13">
        <f t="shared" si="9"/>
        <v>0</v>
      </c>
      <c r="M13" t="str">
        <f t="shared" si="10"/>
        <v/>
      </c>
      <c r="N13" t="s">
        <v>3267</v>
      </c>
      <c r="O13" t="str">
        <f t="shared" si="11"/>
        <v>神話レア</v>
      </c>
      <c r="R13" t="s">
        <v>3267</v>
      </c>
      <c r="S13" t="s">
        <v>4854</v>
      </c>
      <c r="T13" t="str">
        <f t="shared" si="12"/>
        <v>悲劇的な傲慢</v>
      </c>
      <c r="W13" t="s">
        <v>4855</v>
      </c>
      <c r="X13" t="s">
        <v>3267</v>
      </c>
      <c r="Z13" s="3">
        <v>39</v>
      </c>
      <c r="AA13" s="2" t="s">
        <v>3271</v>
      </c>
      <c r="AB13" s="1" t="s">
        <v>1653</v>
      </c>
      <c r="AC13" s="1" t="s">
        <v>1453</v>
      </c>
      <c r="AD13" s="1">
        <v>10</v>
      </c>
      <c r="AE13" s="1" t="s">
        <v>3049</v>
      </c>
      <c r="AF13" s="1" t="s">
        <v>3048</v>
      </c>
      <c r="AG13" s="1" t="s">
        <v>1475</v>
      </c>
      <c r="AH13" s="1"/>
      <c r="AI13" s="1"/>
      <c r="AJ13" s="1"/>
      <c r="AK13" s="1" t="s">
        <v>3047</v>
      </c>
      <c r="AL13" s="1"/>
      <c r="AM13" s="1"/>
      <c r="AN13" s="1"/>
      <c r="AO13" s="1"/>
      <c r="AP13" s="1"/>
      <c r="AQ13" s="1" t="s">
        <v>3047</v>
      </c>
    </row>
    <row r="14" spans="1:43" x14ac:dyDescent="0.15">
      <c r="A14" t="str">
        <f t="shared" si="4"/>
        <v>|ORI|青|クリーチャー|1/2|コモン|《[[飛空士志願者]]》|</v>
      </c>
      <c r="B14" t="s">
        <v>3211</v>
      </c>
      <c r="C14" t="str">
        <f t="shared" si="5"/>
        <v>ORI</v>
      </c>
      <c r="D14">
        <f>IF(AA14="","",VLOOKUP(C14,tnpl!$Z$1:$AA$11,2,TRUE))</f>
        <v>1</v>
      </c>
      <c r="E14" t="s">
        <v>3211</v>
      </c>
      <c r="F14" t="str">
        <f t="shared" si="6"/>
        <v>青</v>
      </c>
      <c r="G14">
        <f>IF(AB14="","",VLOOKUP(F14,tnpl!$X$1:$Y$16,2,TRUE))</f>
        <v>2</v>
      </c>
      <c r="H14" t="s">
        <v>3211</v>
      </c>
      <c r="I14" t="str">
        <f t="shared" si="7"/>
        <v>クリーチャー</v>
      </c>
      <c r="J14" t="s">
        <v>3211</v>
      </c>
      <c r="K14">
        <f t="shared" si="8"/>
        <v>1</v>
      </c>
      <c r="L14">
        <f t="shared" si="9"/>
        <v>2</v>
      </c>
      <c r="M14" t="str">
        <f t="shared" si="10"/>
        <v>1/2</v>
      </c>
      <c r="N14" t="s">
        <v>3267</v>
      </c>
      <c r="O14" t="str">
        <f t="shared" si="11"/>
        <v>コモン</v>
      </c>
      <c r="R14" t="s">
        <v>3267</v>
      </c>
      <c r="S14" t="s">
        <v>4854</v>
      </c>
      <c r="T14" t="str">
        <f t="shared" si="12"/>
        <v>飛空士志願者</v>
      </c>
      <c r="W14" t="s">
        <v>4855</v>
      </c>
      <c r="X14" t="s">
        <v>3267</v>
      </c>
      <c r="Z14" s="3">
        <v>42</v>
      </c>
      <c r="AA14" s="2" t="s">
        <v>3271</v>
      </c>
      <c r="AB14" s="1" t="s">
        <v>1631</v>
      </c>
      <c r="AC14" s="1" t="s">
        <v>1771</v>
      </c>
      <c r="AD14" s="1">
        <v>10</v>
      </c>
      <c r="AE14" s="1" t="s">
        <v>3036</v>
      </c>
      <c r="AF14" s="1" t="s">
        <v>3035</v>
      </c>
      <c r="AG14" s="1" t="s">
        <v>349</v>
      </c>
      <c r="AH14" s="1" t="s">
        <v>1511</v>
      </c>
      <c r="AI14" s="1" t="s">
        <v>1667</v>
      </c>
      <c r="AJ14" s="1"/>
      <c r="AK14" s="1" t="s">
        <v>361</v>
      </c>
      <c r="AL14" s="1" t="s">
        <v>2741</v>
      </c>
      <c r="AM14" s="1"/>
      <c r="AN14" s="1"/>
      <c r="AO14" s="1">
        <v>1</v>
      </c>
      <c r="AP14" s="1">
        <v>2</v>
      </c>
      <c r="AQ14" s="1" t="s">
        <v>3293</v>
      </c>
    </row>
    <row r="15" spans="1:43" x14ac:dyDescent="0.15">
      <c r="A15" t="str">
        <f t="shared" si="4"/>
        <v>|ORI|青|クリーチャー|2/2|コモン|《[[分離主義者の虚空魔道士]]》|</v>
      </c>
      <c r="B15" t="s">
        <v>3211</v>
      </c>
      <c r="C15" t="str">
        <f t="shared" si="5"/>
        <v>ORI</v>
      </c>
      <c r="D15">
        <f>IF(AA15="","",VLOOKUP(C15,tnpl!$Z$1:$AA$11,2,TRUE))</f>
        <v>1</v>
      </c>
      <c r="E15" t="s">
        <v>3211</v>
      </c>
      <c r="F15" t="str">
        <f t="shared" si="6"/>
        <v>青</v>
      </c>
      <c r="G15">
        <f>IF(AB15="","",VLOOKUP(F15,tnpl!$X$1:$Y$16,2,TRUE))</f>
        <v>2</v>
      </c>
      <c r="H15" t="s">
        <v>3211</v>
      </c>
      <c r="I15" t="str">
        <f t="shared" si="7"/>
        <v>クリーチャー</v>
      </c>
      <c r="J15" t="s">
        <v>3211</v>
      </c>
      <c r="K15">
        <f t="shared" si="8"/>
        <v>2</v>
      </c>
      <c r="L15">
        <f t="shared" si="9"/>
        <v>2</v>
      </c>
      <c r="M15" t="str">
        <f t="shared" si="10"/>
        <v>2/2</v>
      </c>
      <c r="N15" t="s">
        <v>3267</v>
      </c>
      <c r="O15" t="str">
        <f t="shared" si="11"/>
        <v>コモン</v>
      </c>
      <c r="R15" t="s">
        <v>3267</v>
      </c>
      <c r="S15" t="s">
        <v>4854</v>
      </c>
      <c r="T15" t="str">
        <f t="shared" si="12"/>
        <v>分離主義者の虚空魔道士</v>
      </c>
      <c r="W15" t="s">
        <v>4855</v>
      </c>
      <c r="X15" t="s">
        <v>3267</v>
      </c>
      <c r="Z15" s="3">
        <v>47</v>
      </c>
      <c r="AA15" s="2" t="s">
        <v>3271</v>
      </c>
      <c r="AB15" s="1" t="s">
        <v>1631</v>
      </c>
      <c r="AC15" s="1" t="s">
        <v>1771</v>
      </c>
      <c r="AD15" s="1">
        <v>10</v>
      </c>
      <c r="AE15" s="1" t="s">
        <v>3022</v>
      </c>
      <c r="AF15" s="1" t="s">
        <v>3021</v>
      </c>
      <c r="AG15" s="1" t="s">
        <v>349</v>
      </c>
      <c r="AH15" s="1" t="s">
        <v>1511</v>
      </c>
      <c r="AI15" s="1" t="s">
        <v>1485</v>
      </c>
      <c r="AJ15" s="1"/>
      <c r="AK15" s="1" t="s">
        <v>3020</v>
      </c>
      <c r="AL15" s="1"/>
      <c r="AM15" s="1"/>
      <c r="AN15" s="1"/>
      <c r="AO15" s="1">
        <v>2</v>
      </c>
      <c r="AP15" s="1">
        <v>2</v>
      </c>
      <c r="AQ15" s="1" t="s">
        <v>3020</v>
      </c>
    </row>
    <row r="16" spans="1:43" x14ac:dyDescent="0.15">
      <c r="A16" t="str">
        <f t="shared" si="4"/>
        <v>|ORI|青|クリーチャー|4/4|アンコモン|《[[護輪のフクロウ]]》|</v>
      </c>
      <c r="B16" t="s">
        <v>3211</v>
      </c>
      <c r="C16" t="str">
        <f t="shared" si="5"/>
        <v>ORI</v>
      </c>
      <c r="D16">
        <f>IF(AA16="","",VLOOKUP(C16,tnpl!$Z$1:$AA$11,2,TRUE))</f>
        <v>1</v>
      </c>
      <c r="E16" t="s">
        <v>3211</v>
      </c>
      <c r="F16" t="str">
        <f t="shared" si="6"/>
        <v>青</v>
      </c>
      <c r="G16">
        <f>IF(AB16="","",VLOOKUP(F16,tnpl!$X$1:$Y$16,2,TRUE))</f>
        <v>2</v>
      </c>
      <c r="H16" t="s">
        <v>3211</v>
      </c>
      <c r="I16" t="str">
        <f t="shared" si="7"/>
        <v>クリーチャー</v>
      </c>
      <c r="J16" t="s">
        <v>3211</v>
      </c>
      <c r="K16">
        <f t="shared" si="8"/>
        <v>4</v>
      </c>
      <c r="L16">
        <f t="shared" si="9"/>
        <v>4</v>
      </c>
      <c r="M16" t="str">
        <f t="shared" si="10"/>
        <v>4/4</v>
      </c>
      <c r="N16" t="s">
        <v>3267</v>
      </c>
      <c r="O16" t="str">
        <f t="shared" si="11"/>
        <v>アンコモン</v>
      </c>
      <c r="R16" t="s">
        <v>3267</v>
      </c>
      <c r="S16" t="s">
        <v>4854</v>
      </c>
      <c r="T16" t="str">
        <f t="shared" si="12"/>
        <v>護輪のフクロウ</v>
      </c>
      <c r="W16" t="s">
        <v>4855</v>
      </c>
      <c r="X16" t="s">
        <v>3267</v>
      </c>
      <c r="Z16" s="3">
        <v>58</v>
      </c>
      <c r="AA16" s="2" t="s">
        <v>3271</v>
      </c>
      <c r="AB16" s="1" t="s">
        <v>1631</v>
      </c>
      <c r="AC16" s="1" t="s">
        <v>1473</v>
      </c>
      <c r="AD16" s="1">
        <v>10</v>
      </c>
      <c r="AE16" s="1" t="s">
        <v>2989</v>
      </c>
      <c r="AF16" s="1" t="s">
        <v>2988</v>
      </c>
      <c r="AG16" s="1" t="s">
        <v>349</v>
      </c>
      <c r="AH16" s="1" t="s">
        <v>2987</v>
      </c>
      <c r="AI16" s="1"/>
      <c r="AJ16" s="1"/>
      <c r="AK16" s="1" t="s">
        <v>361</v>
      </c>
      <c r="AL16" s="1" t="s">
        <v>3302</v>
      </c>
      <c r="AM16" s="1"/>
      <c r="AN16" s="1"/>
      <c r="AO16" s="1">
        <v>4</v>
      </c>
      <c r="AP16" s="1">
        <v>4</v>
      </c>
      <c r="AQ16" s="1" t="s">
        <v>2986</v>
      </c>
    </row>
    <row r="17" spans="1:43" x14ac:dyDescent="0.15">
      <c r="A17" t="str">
        <f t="shared" si="4"/>
        <v>|ORI|青|呪文||アンコモン|《[[水撃]]》|</v>
      </c>
      <c r="B17" t="s">
        <v>3211</v>
      </c>
      <c r="C17" t="str">
        <f t="shared" si="5"/>
        <v>ORI</v>
      </c>
      <c r="D17">
        <f>IF(AA17="","",VLOOKUP(C17,tnpl!$Z$1:$AA$11,2,TRUE))</f>
        <v>1</v>
      </c>
      <c r="E17" t="s">
        <v>3211</v>
      </c>
      <c r="F17" t="str">
        <f t="shared" si="6"/>
        <v>青</v>
      </c>
      <c r="G17">
        <f>IF(AB17="","",VLOOKUP(F17,tnpl!$X$1:$Y$16,2,TRUE))</f>
        <v>2</v>
      </c>
      <c r="H17" t="s">
        <v>3211</v>
      </c>
      <c r="I17" t="str">
        <f t="shared" si="7"/>
        <v>呪文</v>
      </c>
      <c r="J17" t="s">
        <v>3211</v>
      </c>
      <c r="K17">
        <f t="shared" si="8"/>
        <v>0</v>
      </c>
      <c r="L17">
        <f t="shared" si="9"/>
        <v>0</v>
      </c>
      <c r="M17" t="str">
        <f t="shared" si="10"/>
        <v/>
      </c>
      <c r="N17" t="s">
        <v>3267</v>
      </c>
      <c r="O17" t="str">
        <f t="shared" si="11"/>
        <v>アンコモン</v>
      </c>
      <c r="R17" t="s">
        <v>3267</v>
      </c>
      <c r="S17" t="s">
        <v>4854</v>
      </c>
      <c r="T17" t="str">
        <f t="shared" si="12"/>
        <v>水撃</v>
      </c>
      <c r="W17" t="s">
        <v>4855</v>
      </c>
      <c r="X17" t="s">
        <v>3267</v>
      </c>
      <c r="Z17" s="3">
        <v>66</v>
      </c>
      <c r="AA17" s="2" t="s">
        <v>3271</v>
      </c>
      <c r="AB17" s="1" t="s">
        <v>1631</v>
      </c>
      <c r="AC17" s="1" t="s">
        <v>1473</v>
      </c>
      <c r="AD17" s="1">
        <v>10</v>
      </c>
      <c r="AE17" s="1" t="s">
        <v>2965</v>
      </c>
      <c r="AF17" s="1" t="s">
        <v>2964</v>
      </c>
      <c r="AG17" s="1" t="s">
        <v>1475</v>
      </c>
      <c r="AH17" s="1"/>
      <c r="AI17" s="1"/>
      <c r="AJ17" s="1"/>
      <c r="AK17" s="1" t="s">
        <v>3305</v>
      </c>
      <c r="AL17" s="1" t="s">
        <v>3306</v>
      </c>
      <c r="AM17" s="1"/>
      <c r="AN17" s="1"/>
      <c r="AO17" s="1"/>
      <c r="AP17" s="1"/>
      <c r="AQ17" s="1" t="s">
        <v>2963</v>
      </c>
    </row>
    <row r="18" spans="1:43" x14ac:dyDescent="0.15">
      <c r="A18" t="str">
        <f t="shared" si="4"/>
        <v>|ORI|青|クリーチャー|4/4|レア|《[[潮流の先駆け]]》|</v>
      </c>
      <c r="B18" t="s">
        <v>3211</v>
      </c>
      <c r="C18" t="str">
        <f t="shared" si="5"/>
        <v>ORI</v>
      </c>
      <c r="D18">
        <f>IF(AA18="","",VLOOKUP(C18,tnpl!$Z$1:$AA$11,2,TRUE))</f>
        <v>1</v>
      </c>
      <c r="E18" t="s">
        <v>3211</v>
      </c>
      <c r="F18" t="str">
        <f t="shared" si="6"/>
        <v>青</v>
      </c>
      <c r="G18">
        <f>IF(AB18="","",VLOOKUP(F18,tnpl!$X$1:$Y$16,2,TRUE))</f>
        <v>2</v>
      </c>
      <c r="H18" t="s">
        <v>3211</v>
      </c>
      <c r="I18" t="str">
        <f t="shared" si="7"/>
        <v>クリーチャー</v>
      </c>
      <c r="J18" t="s">
        <v>3211</v>
      </c>
      <c r="K18">
        <f t="shared" si="8"/>
        <v>4</v>
      </c>
      <c r="L18">
        <f t="shared" si="9"/>
        <v>4</v>
      </c>
      <c r="M18" t="str">
        <f t="shared" si="10"/>
        <v>4/4</v>
      </c>
      <c r="N18" t="s">
        <v>3267</v>
      </c>
      <c r="O18" t="str">
        <f t="shared" si="11"/>
        <v>レア</v>
      </c>
      <c r="R18" t="s">
        <v>3267</v>
      </c>
      <c r="S18" t="s">
        <v>4854</v>
      </c>
      <c r="T18" t="str">
        <f t="shared" si="12"/>
        <v>潮流の先駆け</v>
      </c>
      <c r="W18" t="s">
        <v>4855</v>
      </c>
      <c r="X18" t="s">
        <v>3267</v>
      </c>
      <c r="Z18" s="3">
        <v>70</v>
      </c>
      <c r="AA18" s="2" t="s">
        <v>3271</v>
      </c>
      <c r="AB18" s="1" t="s">
        <v>1631</v>
      </c>
      <c r="AC18" s="1" t="s">
        <v>1463</v>
      </c>
      <c r="AD18" s="1">
        <v>10</v>
      </c>
      <c r="AE18" s="1" t="s">
        <v>2954</v>
      </c>
      <c r="AF18" s="1" t="s">
        <v>2953</v>
      </c>
      <c r="AG18" s="1" t="s">
        <v>349</v>
      </c>
      <c r="AH18" s="1" t="s">
        <v>1486</v>
      </c>
      <c r="AI18" s="1" t="s">
        <v>1485</v>
      </c>
      <c r="AJ18" s="1"/>
      <c r="AK18" s="1" t="s">
        <v>2952</v>
      </c>
      <c r="AL18" s="1"/>
      <c r="AM18" s="1"/>
      <c r="AN18" s="1"/>
      <c r="AO18" s="1">
        <v>4</v>
      </c>
      <c r="AP18" s="1">
        <v>4</v>
      </c>
      <c r="AQ18" s="1" t="s">
        <v>2952</v>
      </c>
    </row>
    <row r="19" spans="1:43" x14ac:dyDescent="0.15">
      <c r="A19" t="str">
        <f t="shared" si="4"/>
        <v>|ORI|青|呪文||神話レア|《[[一日のやり直し]]》|</v>
      </c>
      <c r="B19" t="s">
        <v>3211</v>
      </c>
      <c r="C19" t="str">
        <f t="shared" si="5"/>
        <v>ORI</v>
      </c>
      <c r="D19">
        <f>IF(AA19="","",VLOOKUP(C19,tnpl!$Z$1:$AA$11,2,TRUE))</f>
        <v>1</v>
      </c>
      <c r="E19" t="s">
        <v>3211</v>
      </c>
      <c r="F19" t="str">
        <f t="shared" si="6"/>
        <v>青</v>
      </c>
      <c r="G19">
        <f>IF(AB19="","",VLOOKUP(F19,tnpl!$X$1:$Y$16,2,TRUE))</f>
        <v>2</v>
      </c>
      <c r="H19" t="s">
        <v>3211</v>
      </c>
      <c r="I19" t="str">
        <f t="shared" si="7"/>
        <v>呪文</v>
      </c>
      <c r="J19" t="s">
        <v>3211</v>
      </c>
      <c r="K19">
        <f t="shared" si="8"/>
        <v>0</v>
      </c>
      <c r="L19">
        <f t="shared" si="9"/>
        <v>0</v>
      </c>
      <c r="M19" t="str">
        <f t="shared" si="10"/>
        <v/>
      </c>
      <c r="N19" t="s">
        <v>3267</v>
      </c>
      <c r="O19" t="str">
        <f t="shared" si="11"/>
        <v>神話レア</v>
      </c>
      <c r="R19" t="s">
        <v>3267</v>
      </c>
      <c r="S19" t="s">
        <v>4854</v>
      </c>
      <c r="T19" t="str">
        <f t="shared" si="12"/>
        <v>一日のやり直し</v>
      </c>
      <c r="W19" t="s">
        <v>4855</v>
      </c>
      <c r="X19" t="s">
        <v>3267</v>
      </c>
      <c r="Z19" s="3">
        <v>80</v>
      </c>
      <c r="AA19" s="2" t="s">
        <v>3271</v>
      </c>
      <c r="AB19" s="1" t="s">
        <v>1631</v>
      </c>
      <c r="AC19" s="1" t="s">
        <v>1453</v>
      </c>
      <c r="AD19" s="1">
        <v>10</v>
      </c>
      <c r="AE19" s="1" t="s">
        <v>2924</v>
      </c>
      <c r="AF19" s="1" t="s">
        <v>2923</v>
      </c>
      <c r="AG19" s="1" t="s">
        <v>1475</v>
      </c>
      <c r="AH19" s="1"/>
      <c r="AI19" s="1"/>
      <c r="AJ19" s="1"/>
      <c r="AK19" s="1" t="s">
        <v>3316</v>
      </c>
      <c r="AL19" s="1" t="s">
        <v>3317</v>
      </c>
      <c r="AM19" s="1" t="s">
        <v>3318</v>
      </c>
      <c r="AN19" s="1"/>
      <c r="AO19" s="1"/>
      <c r="AP19" s="1"/>
      <c r="AQ19" s="1" t="s">
        <v>2922</v>
      </c>
    </row>
    <row r="20" spans="1:43" x14ac:dyDescent="0.15">
      <c r="A20" t="str">
        <f t="shared" si="4"/>
        <v>|ORI|黒|クリーチャー|2/2|コモン|《[[眼腐りの暗殺者]]》|</v>
      </c>
      <c r="B20" t="s">
        <v>3211</v>
      </c>
      <c r="C20" t="str">
        <f t="shared" si="5"/>
        <v>ORI</v>
      </c>
      <c r="D20">
        <f>IF(AA20="","",VLOOKUP(C20,tnpl!$Z$1:$AA$11,2,TRUE))</f>
        <v>1</v>
      </c>
      <c r="E20" t="s">
        <v>3211</v>
      </c>
      <c r="F20" t="str">
        <f t="shared" si="6"/>
        <v>黒</v>
      </c>
      <c r="G20">
        <f>IF(AB20="","",VLOOKUP(F20,tnpl!$X$1:$Y$16,2,TRUE))</f>
        <v>3</v>
      </c>
      <c r="H20" t="s">
        <v>3211</v>
      </c>
      <c r="I20" t="str">
        <f t="shared" si="7"/>
        <v>クリーチャー</v>
      </c>
      <c r="J20" t="s">
        <v>3211</v>
      </c>
      <c r="K20">
        <f t="shared" si="8"/>
        <v>2</v>
      </c>
      <c r="L20">
        <f t="shared" si="9"/>
        <v>2</v>
      </c>
      <c r="M20" t="str">
        <f t="shared" si="10"/>
        <v>2/2</v>
      </c>
      <c r="N20" t="s">
        <v>3267</v>
      </c>
      <c r="O20" t="str">
        <f t="shared" si="11"/>
        <v>コモン</v>
      </c>
      <c r="R20" t="s">
        <v>3267</v>
      </c>
      <c r="S20" t="s">
        <v>4854</v>
      </c>
      <c r="T20" t="str">
        <f t="shared" si="12"/>
        <v>眼腐りの暗殺者</v>
      </c>
      <c r="W20" t="s">
        <v>4855</v>
      </c>
      <c r="X20" t="s">
        <v>3267</v>
      </c>
      <c r="Z20" s="3">
        <v>84</v>
      </c>
      <c r="AA20" s="2" t="s">
        <v>3271</v>
      </c>
      <c r="AB20" s="1" t="s">
        <v>1606</v>
      </c>
      <c r="AC20" s="1" t="s">
        <v>1771</v>
      </c>
      <c r="AD20" s="1">
        <v>10</v>
      </c>
      <c r="AE20" s="1" t="s">
        <v>2912</v>
      </c>
      <c r="AF20" s="1" t="s">
        <v>2911</v>
      </c>
      <c r="AG20" s="1" t="s">
        <v>349</v>
      </c>
      <c r="AH20" s="1" t="s">
        <v>1501</v>
      </c>
      <c r="AI20" s="1" t="s">
        <v>2160</v>
      </c>
      <c r="AJ20" s="1"/>
      <c r="AK20" s="1" t="s">
        <v>2910</v>
      </c>
      <c r="AL20" s="1"/>
      <c r="AM20" s="1"/>
      <c r="AN20" s="1"/>
      <c r="AO20" s="1">
        <v>2</v>
      </c>
      <c r="AP20" s="1">
        <v>2</v>
      </c>
      <c r="AQ20" s="1" t="s">
        <v>2910</v>
      </c>
    </row>
    <row r="21" spans="1:43" x14ac:dyDescent="0.15">
      <c r="A21" t="str">
        <f t="shared" si="4"/>
        <v>|ORI|黒|クリーチャー|2/2|コモン|《[[ナントゥーコの鞘虫]]》|</v>
      </c>
      <c r="B21" t="s">
        <v>3211</v>
      </c>
      <c r="C21" t="str">
        <f t="shared" si="5"/>
        <v>ORI</v>
      </c>
      <c r="D21">
        <f>IF(AA21="","",VLOOKUP(C21,tnpl!$Z$1:$AA$11,2,TRUE))</f>
        <v>1</v>
      </c>
      <c r="E21" t="s">
        <v>3211</v>
      </c>
      <c r="F21" t="str">
        <f t="shared" si="6"/>
        <v>黒</v>
      </c>
      <c r="G21">
        <f>IF(AB21="","",VLOOKUP(F21,tnpl!$X$1:$Y$16,2,TRUE))</f>
        <v>3</v>
      </c>
      <c r="H21" t="s">
        <v>3211</v>
      </c>
      <c r="I21" t="str">
        <f t="shared" si="7"/>
        <v>クリーチャー</v>
      </c>
      <c r="J21" t="s">
        <v>3211</v>
      </c>
      <c r="K21">
        <f t="shared" si="8"/>
        <v>2</v>
      </c>
      <c r="L21">
        <f t="shared" si="9"/>
        <v>2</v>
      </c>
      <c r="M21" t="str">
        <f t="shared" si="10"/>
        <v>2/2</v>
      </c>
      <c r="N21" t="s">
        <v>3267</v>
      </c>
      <c r="O21" t="str">
        <f t="shared" si="11"/>
        <v>コモン</v>
      </c>
      <c r="R21" t="s">
        <v>3267</v>
      </c>
      <c r="S21" t="s">
        <v>4854</v>
      </c>
      <c r="T21" t="str">
        <f t="shared" si="12"/>
        <v>ナントゥーコの鞘虫</v>
      </c>
      <c r="W21" t="s">
        <v>4855</v>
      </c>
      <c r="X21" t="s">
        <v>3267</v>
      </c>
      <c r="Z21" s="3">
        <v>86</v>
      </c>
      <c r="AA21" s="2" t="s">
        <v>3271</v>
      </c>
      <c r="AB21" s="1" t="s">
        <v>1606</v>
      </c>
      <c r="AC21" s="1" t="s">
        <v>1771</v>
      </c>
      <c r="AD21" s="1">
        <v>10</v>
      </c>
      <c r="AE21" s="1" t="s">
        <v>2906</v>
      </c>
      <c r="AF21" s="1" t="s">
        <v>2905</v>
      </c>
      <c r="AG21" s="1" t="s">
        <v>349</v>
      </c>
      <c r="AH21" s="1" t="s">
        <v>1506</v>
      </c>
      <c r="AI21" s="1" t="s">
        <v>1972</v>
      </c>
      <c r="AJ21" s="1"/>
      <c r="AK21" s="1" t="s">
        <v>2904</v>
      </c>
      <c r="AL21" s="1"/>
      <c r="AM21" s="1"/>
      <c r="AN21" s="1"/>
      <c r="AO21" s="1">
        <v>2</v>
      </c>
      <c r="AP21" s="1">
        <v>2</v>
      </c>
      <c r="AQ21" s="1" t="s">
        <v>2904</v>
      </c>
    </row>
    <row r="22" spans="1:43" x14ac:dyDescent="0.15">
      <c r="A22" t="str">
        <f t="shared" si="4"/>
        <v>|ORI|黒|クリーチャー|2/2|コモン|《[[狂暴な吸血者]]》|</v>
      </c>
      <c r="B22" t="s">
        <v>3211</v>
      </c>
      <c r="C22" t="str">
        <f t="shared" si="5"/>
        <v>ORI</v>
      </c>
      <c r="D22">
        <f>IF(AA22="","",VLOOKUP(C22,tnpl!$Z$1:$AA$11,2,TRUE))</f>
        <v>1</v>
      </c>
      <c r="E22" t="s">
        <v>3211</v>
      </c>
      <c r="F22" t="str">
        <f t="shared" si="6"/>
        <v>黒</v>
      </c>
      <c r="G22">
        <f>IF(AB22="","",VLOOKUP(F22,tnpl!$X$1:$Y$16,2,TRUE))</f>
        <v>3</v>
      </c>
      <c r="H22" t="s">
        <v>3211</v>
      </c>
      <c r="I22" t="str">
        <f t="shared" si="7"/>
        <v>クリーチャー</v>
      </c>
      <c r="J22" t="s">
        <v>3211</v>
      </c>
      <c r="K22">
        <f t="shared" si="8"/>
        <v>2</v>
      </c>
      <c r="L22">
        <f t="shared" si="9"/>
        <v>2</v>
      </c>
      <c r="M22" t="str">
        <f t="shared" si="10"/>
        <v>2/2</v>
      </c>
      <c r="N22" t="s">
        <v>3267</v>
      </c>
      <c r="O22" t="str">
        <f t="shared" si="11"/>
        <v>コモン</v>
      </c>
      <c r="R22" t="s">
        <v>3267</v>
      </c>
      <c r="S22" t="s">
        <v>4854</v>
      </c>
      <c r="T22" t="str">
        <f t="shared" si="12"/>
        <v>狂暴な吸血者</v>
      </c>
      <c r="W22" t="s">
        <v>4855</v>
      </c>
      <c r="X22" t="s">
        <v>3267</v>
      </c>
      <c r="Z22" s="3">
        <v>87</v>
      </c>
      <c r="AA22" s="2" t="s">
        <v>3271</v>
      </c>
      <c r="AB22" s="1" t="s">
        <v>1606</v>
      </c>
      <c r="AC22" s="1" t="s">
        <v>1771</v>
      </c>
      <c r="AD22" s="1">
        <v>10</v>
      </c>
      <c r="AE22" s="1" t="s">
        <v>2903</v>
      </c>
      <c r="AF22" s="1" t="s">
        <v>2902</v>
      </c>
      <c r="AG22" s="1" t="s">
        <v>349</v>
      </c>
      <c r="AH22" s="1" t="s">
        <v>1516</v>
      </c>
      <c r="AI22" s="1"/>
      <c r="AJ22" s="1"/>
      <c r="AK22" s="1" t="s">
        <v>361</v>
      </c>
      <c r="AL22" s="1"/>
      <c r="AM22" s="1"/>
      <c r="AN22" s="1"/>
      <c r="AO22" s="1">
        <v>2</v>
      </c>
      <c r="AP22" s="1">
        <v>2</v>
      </c>
      <c r="AQ22" s="1" t="s">
        <v>361</v>
      </c>
    </row>
    <row r="23" spans="1:43" x14ac:dyDescent="0.15">
      <c r="A23" t="str">
        <f t="shared" si="4"/>
        <v>|ORI|黒|クリーチャー|5/3|アンコモン|《[[肉袋の匪賊]]》|</v>
      </c>
      <c r="B23" t="s">
        <v>3211</v>
      </c>
      <c r="C23" t="str">
        <f t="shared" si="5"/>
        <v>ORI</v>
      </c>
      <c r="D23">
        <f>IF(AA23="","",VLOOKUP(C23,tnpl!$Z$1:$AA$11,2,TRUE))</f>
        <v>1</v>
      </c>
      <c r="E23" t="s">
        <v>3211</v>
      </c>
      <c r="F23" t="str">
        <f t="shared" si="6"/>
        <v>黒</v>
      </c>
      <c r="G23">
        <f>IF(AB23="","",VLOOKUP(F23,tnpl!$X$1:$Y$16,2,TRUE))</f>
        <v>3</v>
      </c>
      <c r="H23" t="s">
        <v>3211</v>
      </c>
      <c r="I23" t="str">
        <f t="shared" si="7"/>
        <v>クリーチャー</v>
      </c>
      <c r="J23" t="s">
        <v>3211</v>
      </c>
      <c r="K23">
        <f t="shared" si="8"/>
        <v>5</v>
      </c>
      <c r="L23">
        <f t="shared" si="9"/>
        <v>3</v>
      </c>
      <c r="M23" t="str">
        <f t="shared" si="10"/>
        <v>5/3</v>
      </c>
      <c r="N23" t="s">
        <v>3267</v>
      </c>
      <c r="O23" t="str">
        <f t="shared" si="11"/>
        <v>アンコモン</v>
      </c>
      <c r="R23" t="s">
        <v>3267</v>
      </c>
      <c r="S23" t="s">
        <v>4854</v>
      </c>
      <c r="T23" t="str">
        <f t="shared" si="12"/>
        <v>肉袋の匪賊</v>
      </c>
      <c r="W23" t="s">
        <v>4855</v>
      </c>
      <c r="X23" t="s">
        <v>3267</v>
      </c>
      <c r="Z23" s="3">
        <v>98</v>
      </c>
      <c r="AA23" s="2" t="s">
        <v>3271</v>
      </c>
      <c r="AB23" s="1" t="s">
        <v>1606</v>
      </c>
      <c r="AC23" s="1" t="s">
        <v>1473</v>
      </c>
      <c r="AD23" s="1">
        <v>10</v>
      </c>
      <c r="AE23" s="1" t="s">
        <v>2873</v>
      </c>
      <c r="AF23" s="1" t="s">
        <v>3326</v>
      </c>
      <c r="AG23" s="1" t="s">
        <v>349</v>
      </c>
      <c r="AH23" s="1" t="s">
        <v>1506</v>
      </c>
      <c r="AI23" s="1" t="s">
        <v>1515</v>
      </c>
      <c r="AJ23" s="1"/>
      <c r="AK23" s="1" t="s">
        <v>2872</v>
      </c>
      <c r="AL23" s="1"/>
      <c r="AM23" s="1"/>
      <c r="AN23" s="1"/>
      <c r="AO23" s="1">
        <v>5</v>
      </c>
      <c r="AP23" s="1">
        <v>3</v>
      </c>
      <c r="AQ23" s="1" t="s">
        <v>2872</v>
      </c>
    </row>
    <row r="24" spans="1:43" x14ac:dyDescent="0.15">
      <c r="A24" t="str">
        <f t="shared" si="4"/>
        <v>|ORI|赤|クリーチャー|1/2|アンコモン|《[[ゴブリンの群衆追い]]》|</v>
      </c>
      <c r="B24" t="s">
        <v>3211</v>
      </c>
      <c r="C24" t="str">
        <f t="shared" si="5"/>
        <v>ORI</v>
      </c>
      <c r="D24">
        <f>IF(AA24="","",VLOOKUP(C24,tnpl!$Z$1:$AA$11,2,TRUE))</f>
        <v>1</v>
      </c>
      <c r="E24" t="s">
        <v>3211</v>
      </c>
      <c r="F24" t="str">
        <f t="shared" si="6"/>
        <v>赤</v>
      </c>
      <c r="G24">
        <f>IF(AB24="","",VLOOKUP(F24,tnpl!$X$1:$Y$16,2,TRUE))</f>
        <v>4</v>
      </c>
      <c r="H24" t="s">
        <v>3211</v>
      </c>
      <c r="I24" t="str">
        <f t="shared" si="7"/>
        <v>クリーチャー</v>
      </c>
      <c r="J24" t="s">
        <v>3211</v>
      </c>
      <c r="K24">
        <f t="shared" si="8"/>
        <v>1</v>
      </c>
      <c r="L24">
        <f t="shared" si="9"/>
        <v>2</v>
      </c>
      <c r="M24" t="str">
        <f t="shared" si="10"/>
        <v>1/2</v>
      </c>
      <c r="N24" t="s">
        <v>3267</v>
      </c>
      <c r="O24" t="str">
        <f t="shared" si="11"/>
        <v>アンコモン</v>
      </c>
      <c r="R24" t="s">
        <v>3267</v>
      </c>
      <c r="S24" t="s">
        <v>4854</v>
      </c>
      <c r="T24" t="str">
        <f t="shared" si="12"/>
        <v>ゴブリンの群衆追い</v>
      </c>
      <c r="W24" t="s">
        <v>4855</v>
      </c>
      <c r="X24" t="s">
        <v>3267</v>
      </c>
      <c r="Z24" s="3">
        <v>139</v>
      </c>
      <c r="AA24" s="2" t="s">
        <v>3271</v>
      </c>
      <c r="AB24" s="1" t="s">
        <v>1575</v>
      </c>
      <c r="AC24" s="1" t="s">
        <v>1473</v>
      </c>
      <c r="AD24" s="1">
        <v>10</v>
      </c>
      <c r="AE24" s="1" t="s">
        <v>2758</v>
      </c>
      <c r="AF24" s="1" t="s">
        <v>2757</v>
      </c>
      <c r="AG24" s="1" t="s">
        <v>349</v>
      </c>
      <c r="AH24" s="1" t="s">
        <v>1587</v>
      </c>
      <c r="AI24" s="1" t="s">
        <v>1515</v>
      </c>
      <c r="AJ24" s="1"/>
      <c r="AK24" s="1" t="s">
        <v>2756</v>
      </c>
      <c r="AL24" s="1"/>
      <c r="AM24" s="1"/>
      <c r="AN24" s="1"/>
      <c r="AO24" s="1">
        <v>1</v>
      </c>
      <c r="AP24" s="1">
        <v>2</v>
      </c>
      <c r="AQ24" s="1" t="s">
        <v>2756</v>
      </c>
    </row>
    <row r="25" spans="1:43" x14ac:dyDescent="0.15">
      <c r="A25" t="str">
        <f t="shared" si="4"/>
        <v>|ORI|赤|クリーチャー|4/4|アンコモン|《[[魔道士輪の暴漢]]》|</v>
      </c>
      <c r="B25" t="s">
        <v>3211</v>
      </c>
      <c r="C25" t="str">
        <f t="shared" si="5"/>
        <v>ORI</v>
      </c>
      <c r="D25">
        <f>IF(AA25="","",VLOOKUP(C25,tnpl!$Z$1:$AA$11,2,TRUE))</f>
        <v>1</v>
      </c>
      <c r="E25" t="s">
        <v>3211</v>
      </c>
      <c r="F25" t="str">
        <f t="shared" si="6"/>
        <v>赤</v>
      </c>
      <c r="G25">
        <f>IF(AB25="","",VLOOKUP(F25,tnpl!$X$1:$Y$16,2,TRUE))</f>
        <v>4</v>
      </c>
      <c r="H25" t="s">
        <v>3211</v>
      </c>
      <c r="I25" t="str">
        <f t="shared" si="7"/>
        <v>クリーチャー</v>
      </c>
      <c r="J25" t="s">
        <v>3211</v>
      </c>
      <c r="K25">
        <f t="shared" si="8"/>
        <v>4</v>
      </c>
      <c r="L25">
        <f t="shared" si="9"/>
        <v>4</v>
      </c>
      <c r="M25" t="str">
        <f t="shared" si="10"/>
        <v>4/4</v>
      </c>
      <c r="N25" t="s">
        <v>3267</v>
      </c>
      <c r="O25" t="str">
        <f t="shared" si="11"/>
        <v>アンコモン</v>
      </c>
      <c r="R25" t="s">
        <v>3267</v>
      </c>
      <c r="S25" t="s">
        <v>4854</v>
      </c>
      <c r="T25" t="str">
        <f t="shared" si="12"/>
        <v>魔道士輪の暴漢</v>
      </c>
      <c r="W25" t="s">
        <v>4855</v>
      </c>
      <c r="X25" t="s">
        <v>3267</v>
      </c>
      <c r="Z25" s="3">
        <v>140</v>
      </c>
      <c r="AA25" s="2" t="s">
        <v>3271</v>
      </c>
      <c r="AB25" s="1" t="s">
        <v>1575</v>
      </c>
      <c r="AC25" s="1" t="s">
        <v>1473</v>
      </c>
      <c r="AD25" s="1">
        <v>10</v>
      </c>
      <c r="AE25" s="1" t="s">
        <v>2755</v>
      </c>
      <c r="AF25" s="1" t="s">
        <v>2754</v>
      </c>
      <c r="AG25" s="1" t="s">
        <v>349</v>
      </c>
      <c r="AH25" s="1" t="s">
        <v>1511</v>
      </c>
      <c r="AI25" s="1" t="s">
        <v>1515</v>
      </c>
      <c r="AJ25" s="1"/>
      <c r="AK25" s="1" t="s">
        <v>2753</v>
      </c>
      <c r="AL25" s="1"/>
      <c r="AM25" s="1"/>
      <c r="AN25" s="1"/>
      <c r="AO25" s="1">
        <v>4</v>
      </c>
      <c r="AP25" s="1">
        <v>4</v>
      </c>
      <c r="AQ25" s="1" t="s">
        <v>2753</v>
      </c>
    </row>
    <row r="26" spans="1:43" x14ac:dyDescent="0.15">
      <c r="A26" t="str">
        <f t="shared" si="4"/>
        <v>|ORI|赤|クリーチャー|4/4|アンコモン|《[[地震の精霊]]》|</v>
      </c>
      <c r="B26" t="s">
        <v>3211</v>
      </c>
      <c r="C26" t="str">
        <f t="shared" si="5"/>
        <v>ORI</v>
      </c>
      <c r="D26">
        <f>IF(AA26="","",VLOOKUP(C26,tnpl!$Z$1:$AA$11,2,TRUE))</f>
        <v>1</v>
      </c>
      <c r="E26" t="s">
        <v>3211</v>
      </c>
      <c r="F26" t="str">
        <f t="shared" si="6"/>
        <v>赤</v>
      </c>
      <c r="G26">
        <f>IF(AB26="","",VLOOKUP(F26,tnpl!$X$1:$Y$16,2,TRUE))</f>
        <v>4</v>
      </c>
      <c r="H26" t="s">
        <v>3211</v>
      </c>
      <c r="I26" t="str">
        <f t="shared" si="7"/>
        <v>クリーチャー</v>
      </c>
      <c r="J26" t="s">
        <v>3211</v>
      </c>
      <c r="K26">
        <f t="shared" si="8"/>
        <v>4</v>
      </c>
      <c r="L26">
        <f t="shared" si="9"/>
        <v>4</v>
      </c>
      <c r="M26" t="str">
        <f t="shared" si="10"/>
        <v>4/4</v>
      </c>
      <c r="N26" t="s">
        <v>3267</v>
      </c>
      <c r="O26" t="str">
        <f t="shared" si="11"/>
        <v>アンコモン</v>
      </c>
      <c r="R26" t="s">
        <v>3267</v>
      </c>
      <c r="S26" t="s">
        <v>4854</v>
      </c>
      <c r="T26" t="str">
        <f t="shared" si="12"/>
        <v>地震の精霊</v>
      </c>
      <c r="W26" t="s">
        <v>4855</v>
      </c>
      <c r="X26" t="s">
        <v>3267</v>
      </c>
      <c r="Z26" s="3">
        <v>142</v>
      </c>
      <c r="AA26" s="2" t="s">
        <v>3271</v>
      </c>
      <c r="AB26" s="1" t="s">
        <v>1575</v>
      </c>
      <c r="AC26" s="1" t="s">
        <v>1473</v>
      </c>
      <c r="AD26" s="1">
        <v>10</v>
      </c>
      <c r="AE26" s="1" t="s">
        <v>2748</v>
      </c>
      <c r="AF26" s="1" t="s">
        <v>2747</v>
      </c>
      <c r="AG26" s="1" t="s">
        <v>349</v>
      </c>
      <c r="AH26" s="1" t="s">
        <v>1559</v>
      </c>
      <c r="AI26" s="1"/>
      <c r="AJ26" s="1"/>
      <c r="AK26" s="1" t="s">
        <v>2746</v>
      </c>
      <c r="AL26" s="1"/>
      <c r="AM26" s="1"/>
      <c r="AN26" s="1"/>
      <c r="AO26" s="1">
        <v>4</v>
      </c>
      <c r="AP26" s="1">
        <v>4</v>
      </c>
      <c r="AQ26" s="1" t="s">
        <v>5044</v>
      </c>
    </row>
    <row r="27" spans="1:43" x14ac:dyDescent="0.15">
      <c r="A27" t="str">
        <f t="shared" si="4"/>
        <v>|ORI|赤|サポート||レア|《[[炎影の妖術]]》|</v>
      </c>
      <c r="B27" t="s">
        <v>3211</v>
      </c>
      <c r="C27" t="str">
        <f t="shared" si="5"/>
        <v>ORI</v>
      </c>
      <c r="D27">
        <f>IF(AA27="","",VLOOKUP(C27,tnpl!$Z$1:$AA$11,2,TRUE))</f>
        <v>1</v>
      </c>
      <c r="E27" t="s">
        <v>3211</v>
      </c>
      <c r="F27" t="str">
        <f t="shared" si="6"/>
        <v>赤</v>
      </c>
      <c r="G27">
        <f>IF(AB27="","",VLOOKUP(F27,tnpl!$X$1:$Y$16,2,TRUE))</f>
        <v>4</v>
      </c>
      <c r="H27" t="s">
        <v>3211</v>
      </c>
      <c r="I27" t="str">
        <f t="shared" si="7"/>
        <v>サポート</v>
      </c>
      <c r="J27" t="s">
        <v>3211</v>
      </c>
      <c r="K27">
        <f t="shared" si="8"/>
        <v>0</v>
      </c>
      <c r="L27">
        <f t="shared" si="9"/>
        <v>0</v>
      </c>
      <c r="M27" t="str">
        <f t="shared" si="10"/>
        <v/>
      </c>
      <c r="N27" t="s">
        <v>3267</v>
      </c>
      <c r="O27" t="str">
        <f t="shared" si="11"/>
        <v>レア</v>
      </c>
      <c r="R27" t="s">
        <v>3267</v>
      </c>
      <c r="S27" t="s">
        <v>4854</v>
      </c>
      <c r="T27" t="str">
        <f t="shared" si="12"/>
        <v>炎影の妖術</v>
      </c>
      <c r="W27" t="s">
        <v>4855</v>
      </c>
      <c r="X27" t="s">
        <v>3267</v>
      </c>
      <c r="Z27" s="3">
        <v>159</v>
      </c>
      <c r="AA27" s="2" t="s">
        <v>3271</v>
      </c>
      <c r="AB27" s="1" t="s">
        <v>1575</v>
      </c>
      <c r="AC27" s="1" t="s">
        <v>1463</v>
      </c>
      <c r="AD27" s="1">
        <v>10</v>
      </c>
      <c r="AE27" s="1" t="s">
        <v>2699</v>
      </c>
      <c r="AF27" s="1" t="s">
        <v>2698</v>
      </c>
      <c r="AG27" s="1" t="s">
        <v>297</v>
      </c>
      <c r="AH27" s="1"/>
      <c r="AI27" s="1"/>
      <c r="AJ27" s="1"/>
      <c r="AK27" s="1" t="s">
        <v>2697</v>
      </c>
      <c r="AL27" s="1"/>
      <c r="AM27" s="1"/>
      <c r="AN27" s="1">
        <v>2</v>
      </c>
      <c r="AO27" s="1"/>
      <c r="AP27" s="1"/>
      <c r="AQ27" s="1" t="s">
        <v>2697</v>
      </c>
    </row>
    <row r="28" spans="1:43" x14ac:dyDescent="0.15">
      <c r="A28" t="str">
        <f t="shared" si="4"/>
        <v>|ORI|赤|サポート||神話レア|《[[溶鉄の渦]]》|</v>
      </c>
      <c r="B28" t="s">
        <v>3211</v>
      </c>
      <c r="C28" t="str">
        <f t="shared" si="5"/>
        <v>ORI</v>
      </c>
      <c r="D28">
        <f>IF(AA28="","",VLOOKUP(C28,tnpl!$Z$1:$AA$11,2,TRUE))</f>
        <v>1</v>
      </c>
      <c r="E28" t="s">
        <v>3211</v>
      </c>
      <c r="F28" t="str">
        <f t="shared" si="6"/>
        <v>赤</v>
      </c>
      <c r="G28">
        <f>IF(AB28="","",VLOOKUP(F28,tnpl!$X$1:$Y$16,2,TRUE))</f>
        <v>4</v>
      </c>
      <c r="H28" t="s">
        <v>3211</v>
      </c>
      <c r="I28" t="str">
        <f t="shared" si="7"/>
        <v>サポート</v>
      </c>
      <c r="J28" t="s">
        <v>3211</v>
      </c>
      <c r="K28">
        <f t="shared" si="8"/>
        <v>0</v>
      </c>
      <c r="L28">
        <f t="shared" si="9"/>
        <v>0</v>
      </c>
      <c r="M28" t="str">
        <f t="shared" si="10"/>
        <v/>
      </c>
      <c r="N28" t="s">
        <v>3267</v>
      </c>
      <c r="O28" t="str">
        <f t="shared" si="11"/>
        <v>神話レア</v>
      </c>
      <c r="R28" t="s">
        <v>3267</v>
      </c>
      <c r="S28" t="s">
        <v>4854</v>
      </c>
      <c r="T28" t="str">
        <f t="shared" si="12"/>
        <v>溶鉄の渦</v>
      </c>
      <c r="W28" t="s">
        <v>4855</v>
      </c>
      <c r="X28" t="s">
        <v>3267</v>
      </c>
      <c r="Z28" s="3">
        <v>162</v>
      </c>
      <c r="AA28" s="2" t="s">
        <v>3271</v>
      </c>
      <c r="AB28" s="1" t="s">
        <v>1575</v>
      </c>
      <c r="AC28" s="1" t="s">
        <v>1453</v>
      </c>
      <c r="AD28" s="1">
        <v>10</v>
      </c>
      <c r="AE28" s="1" t="s">
        <v>2691</v>
      </c>
      <c r="AF28" s="1" t="s">
        <v>2690</v>
      </c>
      <c r="AG28" s="1" t="s">
        <v>297</v>
      </c>
      <c r="AH28" s="1"/>
      <c r="AI28" s="1"/>
      <c r="AJ28" s="1"/>
      <c r="AK28" s="1" t="s">
        <v>2689</v>
      </c>
      <c r="AL28" s="1"/>
      <c r="AM28" s="1"/>
      <c r="AN28" s="1">
        <v>3</v>
      </c>
      <c r="AO28" s="1"/>
      <c r="AP28" s="1"/>
      <c r="AQ28" s="1" t="s">
        <v>2689</v>
      </c>
    </row>
    <row r="29" spans="1:43" x14ac:dyDescent="0.15">
      <c r="A29" t="str">
        <f t="shared" si="4"/>
        <v>|ORI|緑|クリーチャー|2/2|コモン|《[[イェヴァの腕力魔道士]]》|</v>
      </c>
      <c r="B29" t="s">
        <v>3211</v>
      </c>
      <c r="C29" t="str">
        <f t="shared" si="5"/>
        <v>ORI</v>
      </c>
      <c r="D29">
        <f>IF(AA29="","",VLOOKUP(C29,tnpl!$Z$1:$AA$11,2,TRUE))</f>
        <v>1</v>
      </c>
      <c r="E29" t="s">
        <v>3211</v>
      </c>
      <c r="F29" t="str">
        <f t="shared" si="6"/>
        <v>緑</v>
      </c>
      <c r="G29">
        <f>IF(AB29="","",VLOOKUP(F29,tnpl!$X$1:$Y$16,2,TRUE))</f>
        <v>5</v>
      </c>
      <c r="H29" t="s">
        <v>3211</v>
      </c>
      <c r="I29" t="str">
        <f t="shared" si="7"/>
        <v>クリーチャー</v>
      </c>
      <c r="J29" t="s">
        <v>3211</v>
      </c>
      <c r="K29">
        <f t="shared" si="8"/>
        <v>2</v>
      </c>
      <c r="L29">
        <f t="shared" si="9"/>
        <v>2</v>
      </c>
      <c r="M29" t="str">
        <f t="shared" si="10"/>
        <v>2/2</v>
      </c>
      <c r="N29" t="s">
        <v>3267</v>
      </c>
      <c r="O29" t="str">
        <f t="shared" si="11"/>
        <v>コモン</v>
      </c>
      <c r="R29" t="s">
        <v>3267</v>
      </c>
      <c r="S29" t="s">
        <v>4854</v>
      </c>
      <c r="T29" t="str">
        <f t="shared" si="12"/>
        <v>イェヴァの腕力魔道士</v>
      </c>
      <c r="W29" t="s">
        <v>4855</v>
      </c>
      <c r="X29" t="s">
        <v>3267</v>
      </c>
      <c r="Z29" s="3">
        <v>172</v>
      </c>
      <c r="AA29" s="2" t="s">
        <v>3271</v>
      </c>
      <c r="AB29" s="1" t="s">
        <v>1540</v>
      </c>
      <c r="AC29" s="1" t="s">
        <v>1771</v>
      </c>
      <c r="AD29" s="1">
        <v>10</v>
      </c>
      <c r="AE29" s="1" t="s">
        <v>2666</v>
      </c>
      <c r="AF29" s="1" t="s">
        <v>2665</v>
      </c>
      <c r="AG29" s="1" t="s">
        <v>349</v>
      </c>
      <c r="AH29" s="1" t="s">
        <v>1501</v>
      </c>
      <c r="AI29" s="1" t="s">
        <v>1894</v>
      </c>
      <c r="AJ29" s="1"/>
      <c r="AK29" s="1" t="s">
        <v>2664</v>
      </c>
      <c r="AL29" s="1"/>
      <c r="AM29" s="1"/>
      <c r="AN29" s="1"/>
      <c r="AO29" s="1">
        <v>2</v>
      </c>
      <c r="AP29" s="1">
        <v>2</v>
      </c>
      <c r="AQ29" s="1" t="s">
        <v>2664</v>
      </c>
    </row>
    <row r="30" spans="1:43" x14ac:dyDescent="0.15">
      <c r="A30" t="str">
        <f t="shared" si="4"/>
        <v>|ORI|緑|クリーチャー|4/4|アンコモン|《[[森の伝書使]]》|</v>
      </c>
      <c r="B30" t="s">
        <v>3211</v>
      </c>
      <c r="C30" t="str">
        <f t="shared" si="5"/>
        <v>ORI</v>
      </c>
      <c r="D30">
        <f>IF(AA30="","",VLOOKUP(C30,tnpl!$Z$1:$AA$11,2,TRUE))</f>
        <v>1</v>
      </c>
      <c r="E30" t="s">
        <v>3211</v>
      </c>
      <c r="F30" t="str">
        <f t="shared" si="6"/>
        <v>緑</v>
      </c>
      <c r="G30">
        <f>IF(AB30="","",VLOOKUP(F30,tnpl!$X$1:$Y$16,2,TRUE))</f>
        <v>5</v>
      </c>
      <c r="H30" t="s">
        <v>3211</v>
      </c>
      <c r="I30" t="str">
        <f t="shared" si="7"/>
        <v>クリーチャー</v>
      </c>
      <c r="J30" t="s">
        <v>3211</v>
      </c>
      <c r="K30">
        <f t="shared" si="8"/>
        <v>4</v>
      </c>
      <c r="L30">
        <f t="shared" si="9"/>
        <v>4</v>
      </c>
      <c r="M30" t="str">
        <f t="shared" si="10"/>
        <v>4/4</v>
      </c>
      <c r="N30" t="s">
        <v>3267</v>
      </c>
      <c r="O30" t="str">
        <f t="shared" si="11"/>
        <v>アンコモン</v>
      </c>
      <c r="R30" t="s">
        <v>3267</v>
      </c>
      <c r="S30" t="s">
        <v>4854</v>
      </c>
      <c r="T30" t="str">
        <f t="shared" si="12"/>
        <v>森の伝書使</v>
      </c>
      <c r="W30" t="s">
        <v>4855</v>
      </c>
      <c r="X30" t="s">
        <v>3267</v>
      </c>
      <c r="Z30" s="3">
        <v>182</v>
      </c>
      <c r="AA30" s="2" t="s">
        <v>3271</v>
      </c>
      <c r="AB30" s="1" t="s">
        <v>1540</v>
      </c>
      <c r="AC30" s="1" t="s">
        <v>1473</v>
      </c>
      <c r="AD30" s="1">
        <v>10</v>
      </c>
      <c r="AE30" s="1" t="s">
        <v>2635</v>
      </c>
      <c r="AF30" s="1" t="s">
        <v>2634</v>
      </c>
      <c r="AG30" s="1" t="s">
        <v>349</v>
      </c>
      <c r="AH30" s="1" t="s">
        <v>1501</v>
      </c>
      <c r="AI30" s="1"/>
      <c r="AJ30" s="1"/>
      <c r="AK30" s="1" t="s">
        <v>2633</v>
      </c>
      <c r="AL30" s="1"/>
      <c r="AM30" s="1"/>
      <c r="AN30" s="1"/>
      <c r="AO30" s="1">
        <v>4</v>
      </c>
      <c r="AP30" s="1">
        <v>4</v>
      </c>
      <c r="AQ30" s="1" t="s">
        <v>2633</v>
      </c>
    </row>
    <row r="31" spans="1:43" x14ac:dyDescent="0.15">
      <c r="A31" t="str">
        <f t="shared" si="4"/>
        <v>|ORI|赤黒|クリーチャー|4/3|アンコモン|《[[猛火のヘルハウンド]]》|</v>
      </c>
      <c r="B31" t="s">
        <v>3211</v>
      </c>
      <c r="C31" t="str">
        <f t="shared" si="5"/>
        <v>ORI</v>
      </c>
      <c r="D31">
        <f>IF(AA31="","",VLOOKUP(C31,tnpl!$Z$1:$AA$11,2,TRUE))</f>
        <v>1</v>
      </c>
      <c r="E31" t="s">
        <v>3211</v>
      </c>
      <c r="F31" t="str">
        <f t="shared" si="6"/>
        <v>赤黒</v>
      </c>
      <c r="G31">
        <f>IF(AB31="","",VLOOKUP(F31,tnpl!$X$1:$Y$16,2,TRUE))</f>
        <v>4</v>
      </c>
      <c r="H31" t="s">
        <v>3211</v>
      </c>
      <c r="I31" t="str">
        <f t="shared" si="7"/>
        <v>クリーチャー</v>
      </c>
      <c r="J31" t="s">
        <v>3211</v>
      </c>
      <c r="K31">
        <f t="shared" si="8"/>
        <v>4</v>
      </c>
      <c r="L31">
        <f t="shared" si="9"/>
        <v>3</v>
      </c>
      <c r="M31" t="str">
        <f t="shared" si="10"/>
        <v>4/3</v>
      </c>
      <c r="N31" t="s">
        <v>3267</v>
      </c>
      <c r="O31" t="str">
        <f t="shared" si="11"/>
        <v>アンコモン</v>
      </c>
      <c r="R31" t="s">
        <v>3267</v>
      </c>
      <c r="S31" t="s">
        <v>4854</v>
      </c>
      <c r="T31" t="str">
        <f t="shared" si="12"/>
        <v>猛火のヘルハウンド</v>
      </c>
      <c r="W31" t="s">
        <v>4855</v>
      </c>
      <c r="X31" t="s">
        <v>3267</v>
      </c>
      <c r="Z31" s="3">
        <v>204</v>
      </c>
      <c r="AA31" s="2" t="s">
        <v>3271</v>
      </c>
      <c r="AB31" s="1" t="s">
        <v>2572</v>
      </c>
      <c r="AC31" s="1" t="s">
        <v>1473</v>
      </c>
      <c r="AD31" s="1">
        <v>10</v>
      </c>
      <c r="AE31" s="1" t="s">
        <v>2571</v>
      </c>
      <c r="AF31" s="1" t="s">
        <v>2570</v>
      </c>
      <c r="AG31" s="1" t="s">
        <v>349</v>
      </c>
      <c r="AH31" s="1" t="s">
        <v>1559</v>
      </c>
      <c r="AI31" s="1" t="s">
        <v>2569</v>
      </c>
      <c r="AJ31" s="1"/>
      <c r="AK31" s="1" t="s">
        <v>1765</v>
      </c>
      <c r="AL31" s="1" t="s">
        <v>3383</v>
      </c>
      <c r="AM31" s="1"/>
      <c r="AN31" s="1"/>
      <c r="AO31" s="1">
        <v>4</v>
      </c>
      <c r="AP31" s="1">
        <v>3</v>
      </c>
      <c r="AQ31" s="1" t="s">
        <v>3384</v>
      </c>
    </row>
    <row r="32" spans="1:43" x14ac:dyDescent="0.15">
      <c r="A32" t="str">
        <f t="shared" si="4"/>
        <v>|ORI|黒緑|クリーチャー|4/3|アンコモン|《[[群れのシャーマン]]》|</v>
      </c>
      <c r="B32" t="s">
        <v>3211</v>
      </c>
      <c r="C32" t="str">
        <f t="shared" si="5"/>
        <v>ORI</v>
      </c>
      <c r="D32">
        <f>IF(AA32="","",VLOOKUP(C32,tnpl!$Z$1:$AA$11,2,TRUE))</f>
        <v>1</v>
      </c>
      <c r="E32" t="s">
        <v>3211</v>
      </c>
      <c r="F32" t="str">
        <f t="shared" si="6"/>
        <v>黒緑</v>
      </c>
      <c r="G32">
        <f>IF(AB32="","",VLOOKUP(F32,tnpl!$X$1:$Y$16,2,TRUE))</f>
        <v>13</v>
      </c>
      <c r="H32" t="s">
        <v>3211</v>
      </c>
      <c r="I32" t="str">
        <f t="shared" si="7"/>
        <v>クリーチャー</v>
      </c>
      <c r="J32" t="s">
        <v>3211</v>
      </c>
      <c r="K32">
        <f t="shared" si="8"/>
        <v>4</v>
      </c>
      <c r="L32">
        <f t="shared" si="9"/>
        <v>3</v>
      </c>
      <c r="M32" t="str">
        <f t="shared" si="10"/>
        <v>4/3</v>
      </c>
      <c r="N32" t="s">
        <v>3267</v>
      </c>
      <c r="O32" t="str">
        <f t="shared" si="11"/>
        <v>アンコモン</v>
      </c>
      <c r="R32" t="s">
        <v>3267</v>
      </c>
      <c r="S32" t="s">
        <v>4854</v>
      </c>
      <c r="T32" t="str">
        <f t="shared" si="12"/>
        <v>群れのシャーマン</v>
      </c>
      <c r="W32" t="s">
        <v>4855</v>
      </c>
      <c r="X32" t="s">
        <v>3267</v>
      </c>
      <c r="Z32" s="3">
        <v>211</v>
      </c>
      <c r="AA32" s="2" t="s">
        <v>3271</v>
      </c>
      <c r="AB32" s="1" t="s">
        <v>1509</v>
      </c>
      <c r="AC32" s="1" t="s">
        <v>1473</v>
      </c>
      <c r="AD32" s="1">
        <v>10</v>
      </c>
      <c r="AE32" s="1" t="s">
        <v>2551</v>
      </c>
      <c r="AF32" s="1" t="s">
        <v>2550</v>
      </c>
      <c r="AG32" s="1" t="s">
        <v>349</v>
      </c>
      <c r="AH32" s="1" t="s">
        <v>1501</v>
      </c>
      <c r="AI32" s="1" t="s">
        <v>1894</v>
      </c>
      <c r="AJ32" s="1"/>
      <c r="AK32" s="1" t="s">
        <v>2549</v>
      </c>
      <c r="AL32" s="1"/>
      <c r="AM32" s="1"/>
      <c r="AN32" s="1"/>
      <c r="AO32" s="1">
        <v>4</v>
      </c>
      <c r="AP32" s="1">
        <v>3</v>
      </c>
      <c r="AQ32" s="1" t="s">
        <v>2549</v>
      </c>
    </row>
    <row r="33" spans="1:46" x14ac:dyDescent="0.15">
      <c r="A33" t="str">
        <f t="shared" si="4"/>
        <v>|ORI|無色|クリーチャー|2/2|コモン|《[[護衛する自動機械]]》|</v>
      </c>
      <c r="B33" t="s">
        <v>3211</v>
      </c>
      <c r="C33" t="str">
        <f t="shared" si="5"/>
        <v>ORI</v>
      </c>
      <c r="D33">
        <f>IF(AA33="","",VLOOKUP(C33,tnpl!$Z$1:$AA$11,2,TRUE))</f>
        <v>1</v>
      </c>
      <c r="E33" t="s">
        <v>3211</v>
      </c>
      <c r="F33" t="str">
        <f t="shared" si="6"/>
        <v>無色</v>
      </c>
      <c r="G33">
        <f>IF(AB33="","",VLOOKUP(F33,tnpl!$X$1:$Y$16,2,TRUE))</f>
        <v>16</v>
      </c>
      <c r="H33" t="s">
        <v>3211</v>
      </c>
      <c r="I33" t="str">
        <f t="shared" si="7"/>
        <v>クリーチャー</v>
      </c>
      <c r="J33" t="s">
        <v>3211</v>
      </c>
      <c r="K33">
        <f t="shared" si="8"/>
        <v>2</v>
      </c>
      <c r="L33">
        <f t="shared" si="9"/>
        <v>2</v>
      </c>
      <c r="M33" t="str">
        <f t="shared" si="10"/>
        <v>2/2</v>
      </c>
      <c r="N33" t="s">
        <v>3267</v>
      </c>
      <c r="O33" t="str">
        <f t="shared" si="11"/>
        <v>コモン</v>
      </c>
      <c r="R33" t="s">
        <v>3267</v>
      </c>
      <c r="S33" t="s">
        <v>4854</v>
      </c>
      <c r="T33" t="str">
        <f t="shared" si="12"/>
        <v>護衛する自動機械</v>
      </c>
      <c r="W33" t="s">
        <v>4855</v>
      </c>
      <c r="X33" t="s">
        <v>3267</v>
      </c>
      <c r="Z33" s="3">
        <v>215</v>
      </c>
      <c r="AA33" s="2" t="s">
        <v>3271</v>
      </c>
      <c r="AB33" s="1" t="s">
        <v>301</v>
      </c>
      <c r="AC33" s="1" t="s">
        <v>1771</v>
      </c>
      <c r="AD33" s="1">
        <v>10</v>
      </c>
      <c r="AE33" s="1" t="s">
        <v>2539</v>
      </c>
      <c r="AF33" s="1" t="s">
        <v>2538</v>
      </c>
      <c r="AG33" s="1" t="s">
        <v>349</v>
      </c>
      <c r="AH33" s="1" t="s">
        <v>362</v>
      </c>
      <c r="AI33" s="1"/>
      <c r="AJ33" s="1"/>
      <c r="AK33" s="1" t="s">
        <v>2627</v>
      </c>
      <c r="AL33" s="1" t="s">
        <v>3389</v>
      </c>
      <c r="AM33" s="1"/>
      <c r="AN33" s="1"/>
      <c r="AO33" s="1">
        <v>2</v>
      </c>
      <c r="AP33" s="1">
        <v>2</v>
      </c>
      <c r="AQ33" s="1" t="s">
        <v>3390</v>
      </c>
    </row>
    <row r="34" spans="1:46" x14ac:dyDescent="0.15">
      <c r="A34" t="str">
        <f t="shared" si="4"/>
        <v>|ORI|無色|クリーチャー|1/4|コモン|《[[メレティスの守護者]]》|</v>
      </c>
      <c r="B34" t="s">
        <v>3211</v>
      </c>
      <c r="C34" t="str">
        <f t="shared" si="5"/>
        <v>ORI</v>
      </c>
      <c r="D34">
        <f>IF(AA34="","",VLOOKUP(C34,tnpl!$Z$1:$AA$11,2,TRUE))</f>
        <v>1</v>
      </c>
      <c r="E34" t="s">
        <v>3211</v>
      </c>
      <c r="F34" t="str">
        <f t="shared" si="6"/>
        <v>無色</v>
      </c>
      <c r="G34">
        <f>IF(AB34="","",VLOOKUP(F34,tnpl!$X$1:$Y$16,2,TRUE))</f>
        <v>16</v>
      </c>
      <c r="H34" t="s">
        <v>3211</v>
      </c>
      <c r="I34" t="str">
        <f t="shared" si="7"/>
        <v>クリーチャー</v>
      </c>
      <c r="J34" t="s">
        <v>3211</v>
      </c>
      <c r="K34">
        <f t="shared" si="8"/>
        <v>1</v>
      </c>
      <c r="L34">
        <f t="shared" si="9"/>
        <v>4</v>
      </c>
      <c r="M34" t="str">
        <f t="shared" si="10"/>
        <v>1/4</v>
      </c>
      <c r="N34" t="s">
        <v>3267</v>
      </c>
      <c r="O34" t="str">
        <f t="shared" si="11"/>
        <v>コモン</v>
      </c>
      <c r="R34" t="s">
        <v>3267</v>
      </c>
      <c r="S34" t="s">
        <v>4854</v>
      </c>
      <c r="T34" t="str">
        <f t="shared" si="12"/>
        <v>メレティスの守護者</v>
      </c>
      <c r="W34" t="s">
        <v>4855</v>
      </c>
      <c r="X34" t="s">
        <v>3267</v>
      </c>
      <c r="Z34" s="3">
        <v>216</v>
      </c>
      <c r="AA34" s="2" t="s">
        <v>3271</v>
      </c>
      <c r="AB34" s="1" t="s">
        <v>301</v>
      </c>
      <c r="AC34" s="1" t="s">
        <v>1771</v>
      </c>
      <c r="AD34" s="1">
        <v>10</v>
      </c>
      <c r="AE34" s="1" t="s">
        <v>2537</v>
      </c>
      <c r="AF34" s="1" t="s">
        <v>2536</v>
      </c>
      <c r="AG34" s="1" t="s">
        <v>349</v>
      </c>
      <c r="AH34" s="1" t="s">
        <v>353</v>
      </c>
      <c r="AI34" s="1"/>
      <c r="AJ34" s="1"/>
      <c r="AK34" s="1" t="s">
        <v>3391</v>
      </c>
      <c r="AL34" s="1"/>
      <c r="AM34" s="1"/>
      <c r="AN34" s="1"/>
      <c r="AO34" s="1">
        <v>1</v>
      </c>
      <c r="AP34" s="1">
        <v>4</v>
      </c>
      <c r="AQ34" s="1" t="s">
        <v>3391</v>
      </c>
    </row>
    <row r="35" spans="1:46" x14ac:dyDescent="0.15">
      <c r="A35" t="str">
        <f t="shared" si="4"/>
        <v/>
      </c>
      <c r="V35" s="9"/>
      <c r="Y35" s="11"/>
      <c r="AC35" s="9"/>
      <c r="AD35" s="9"/>
      <c r="AE35" s="9"/>
      <c r="AF35" s="9"/>
      <c r="AG35" s="9"/>
      <c r="AH35" s="9"/>
      <c r="AI35" s="9"/>
      <c r="AJ35" s="9"/>
      <c r="AK35" s="9"/>
      <c r="AL35" s="9"/>
      <c r="AM35" s="9"/>
      <c r="AN35" s="9"/>
      <c r="AO35" s="9"/>
      <c r="AP35" s="9"/>
      <c r="AQ35" s="9"/>
      <c r="AR35" s="9"/>
      <c r="AS35" s="9"/>
      <c r="AT35" s="9"/>
    </row>
    <row r="36" spans="1:46" x14ac:dyDescent="0.15">
      <c r="A36" t="str">
        <f t="shared" si="4"/>
        <v>**戦乱のゼンディカーブロック</v>
      </c>
      <c r="B36" t="s">
        <v>4861</v>
      </c>
      <c r="Y36" s="11"/>
    </row>
    <row r="37" spans="1:46" x14ac:dyDescent="0.15">
      <c r="A37" t="str">
        <f>B37&amp;C37&amp;E37&amp;F37&amp;H37&amp;I37&amp;J37&amp;M37&amp;N37&amp;O37&amp;P37&amp;Q37&amp;R37&amp;S37&amp;T37&amp;U37&amp;V37&amp;W37&amp;X37&amp;Y37</f>
        <v>|LEFT:60|LEFT:50|LEFT:120|LEFT:50|LEFT:120|LEFT:450|c</v>
      </c>
      <c r="B37" t="s">
        <v>3211</v>
      </c>
      <c r="C37" t="s">
        <v>5192</v>
      </c>
      <c r="E37" t="s">
        <v>3211</v>
      </c>
      <c r="F37" t="s">
        <v>3204</v>
      </c>
      <c r="H37" t="s">
        <v>3211</v>
      </c>
      <c r="I37" t="s">
        <v>5157</v>
      </c>
      <c r="J37" t="s">
        <v>3211</v>
      </c>
      <c r="M37" t="s">
        <v>3204</v>
      </c>
      <c r="N37" t="s">
        <v>3267</v>
      </c>
      <c r="O37" t="s">
        <v>5157</v>
      </c>
      <c r="R37" t="s">
        <v>3267</v>
      </c>
      <c r="T37" t="s">
        <v>5189</v>
      </c>
      <c r="X37" t="s">
        <v>3267</v>
      </c>
      <c r="Y37" t="s">
        <v>3206</v>
      </c>
    </row>
    <row r="38" spans="1:46" x14ac:dyDescent="0.15">
      <c r="A38" t="str">
        <f>B38&amp;C38&amp;E38&amp;F38&amp;H38&amp;I38&amp;J38&amp;M38&amp;N38&amp;O38&amp;P38&amp;Q38&amp;R38&amp;S38&amp;T38&amp;U38&amp;V38&amp;W38&amp;X38&amp;Y38</f>
        <v>|セット|色|カード種|P/T|レアリティ|カード名|</v>
      </c>
      <c r="B38" t="s">
        <v>3211</v>
      </c>
      <c r="C38" t="s">
        <v>3212</v>
      </c>
      <c r="E38" t="s">
        <v>3211</v>
      </c>
      <c r="F38" t="s">
        <v>3181</v>
      </c>
      <c r="H38" t="s">
        <v>3211</v>
      </c>
      <c r="I38" t="s">
        <v>4902</v>
      </c>
      <c r="J38" t="s">
        <v>3211</v>
      </c>
      <c r="K38" t="s">
        <v>3168</v>
      </c>
      <c r="L38" t="s">
        <v>3167</v>
      </c>
      <c r="M38" t="str">
        <f>K38&amp;"/"&amp;L38</f>
        <v>P/T</v>
      </c>
      <c r="N38" t="s">
        <v>3267</v>
      </c>
      <c r="O38" t="s">
        <v>5187</v>
      </c>
      <c r="R38" t="s">
        <v>3267</v>
      </c>
      <c r="T38" t="s">
        <v>3208</v>
      </c>
      <c r="X38" t="s">
        <v>3267</v>
      </c>
      <c r="Z38" s="18"/>
      <c r="AA38" s="18"/>
      <c r="AB38" s="18"/>
      <c r="AC38" s="18"/>
      <c r="AD38" s="18"/>
      <c r="AE38" s="18"/>
      <c r="AF38" s="18"/>
      <c r="AG38" s="18"/>
      <c r="AH38" s="18"/>
      <c r="AI38" s="18"/>
      <c r="AJ38" s="18"/>
      <c r="AK38" s="18"/>
      <c r="AL38" s="18"/>
      <c r="AM38" s="18"/>
      <c r="AN38" s="18"/>
      <c r="AO38" s="18"/>
      <c r="AP38" s="18"/>
      <c r="AQ38" s="18"/>
    </row>
    <row r="39" spans="1:46" x14ac:dyDescent="0.15">
      <c r="A39" t="str">
        <f t="shared" si="4"/>
        <v>|BFZ|白|クリーチャー|2/2|コモン|《[[幽霊の歩哨]]》|</v>
      </c>
      <c r="B39" t="s">
        <v>3211</v>
      </c>
      <c r="C39" t="str">
        <f t="shared" si="5"/>
        <v>BFZ</v>
      </c>
      <c r="D39">
        <f>IF(AA39="","",VLOOKUP(C39,tnpl!$Z$1:$AA$11,2,TRUE))</f>
        <v>2</v>
      </c>
      <c r="E39" t="s">
        <v>3211</v>
      </c>
      <c r="F39" t="str">
        <f t="shared" si="6"/>
        <v>白</v>
      </c>
      <c r="G39">
        <f>IF(AB39="","",VLOOKUP(F39,tnpl!$X$1:$Y$16,2,TRUE))</f>
        <v>1</v>
      </c>
      <c r="H39" t="s">
        <v>3211</v>
      </c>
      <c r="I39" t="str">
        <f t="shared" si="7"/>
        <v>クリーチャー</v>
      </c>
      <c r="J39" t="s">
        <v>3211</v>
      </c>
      <c r="K39">
        <f t="shared" si="8"/>
        <v>2</v>
      </c>
      <c r="L39">
        <f t="shared" si="9"/>
        <v>2</v>
      </c>
      <c r="M39" t="str">
        <f t="shared" si="10"/>
        <v>2/2</v>
      </c>
      <c r="N39" t="s">
        <v>3267</v>
      </c>
      <c r="O39" t="str">
        <f t="shared" si="11"/>
        <v>コモン</v>
      </c>
      <c r="R39" t="s">
        <v>3267</v>
      </c>
      <c r="S39" t="s">
        <v>4854</v>
      </c>
      <c r="T39" t="str">
        <f t="shared" si="12"/>
        <v>幽霊の歩哨</v>
      </c>
      <c r="W39" t="s">
        <v>4855</v>
      </c>
      <c r="X39" t="s">
        <v>3267</v>
      </c>
      <c r="Z39" s="3">
        <v>250</v>
      </c>
      <c r="AA39" s="2" t="s">
        <v>3213</v>
      </c>
      <c r="AB39" s="1" t="s">
        <v>1653</v>
      </c>
      <c r="AC39" s="1" t="s">
        <v>1771</v>
      </c>
      <c r="AD39" s="1">
        <v>10</v>
      </c>
      <c r="AE39" s="1" t="s">
        <v>2438</v>
      </c>
      <c r="AF39" s="1" t="s">
        <v>2437</v>
      </c>
      <c r="AG39" s="1" t="s">
        <v>349</v>
      </c>
      <c r="AH39" s="1" t="s">
        <v>2436</v>
      </c>
      <c r="AI39" s="1" t="s">
        <v>1493</v>
      </c>
      <c r="AJ39" s="1"/>
      <c r="AK39" s="1" t="s">
        <v>2435</v>
      </c>
      <c r="AL39" s="1"/>
      <c r="AM39" s="1"/>
      <c r="AN39" s="1"/>
      <c r="AO39" s="1">
        <v>2</v>
      </c>
      <c r="AP39" s="1">
        <v>2</v>
      </c>
      <c r="AQ39" s="1" t="s">
        <v>2435</v>
      </c>
    </row>
    <row r="40" spans="1:46" x14ac:dyDescent="0.15">
      <c r="A40" t="str">
        <f t="shared" si="4"/>
        <v>|BFZ|白|クリーチャー|1/2|コモン|《[[マキンディの巡回兵]]》|</v>
      </c>
      <c r="B40" t="s">
        <v>3211</v>
      </c>
      <c r="C40" t="str">
        <f t="shared" si="5"/>
        <v>BFZ</v>
      </c>
      <c r="D40">
        <f>IF(AA40="","",VLOOKUP(C40,tnpl!$Z$1:$AA$11,2,TRUE))</f>
        <v>2</v>
      </c>
      <c r="E40" t="s">
        <v>3211</v>
      </c>
      <c r="F40" t="str">
        <f t="shared" si="6"/>
        <v>白</v>
      </c>
      <c r="G40">
        <f>IF(AB40="","",VLOOKUP(F40,tnpl!$X$1:$Y$16,2,TRUE))</f>
        <v>1</v>
      </c>
      <c r="H40" t="s">
        <v>3211</v>
      </c>
      <c r="I40" t="str">
        <f t="shared" si="7"/>
        <v>クリーチャー</v>
      </c>
      <c r="J40" t="s">
        <v>3211</v>
      </c>
      <c r="K40">
        <f t="shared" si="8"/>
        <v>1</v>
      </c>
      <c r="L40">
        <f t="shared" si="9"/>
        <v>2</v>
      </c>
      <c r="M40" t="str">
        <f t="shared" si="10"/>
        <v>1/2</v>
      </c>
      <c r="N40" t="s">
        <v>3267</v>
      </c>
      <c r="O40" t="str">
        <f t="shared" si="11"/>
        <v>コモン</v>
      </c>
      <c r="R40" t="s">
        <v>3267</v>
      </c>
      <c r="S40" t="s">
        <v>4854</v>
      </c>
      <c r="T40" t="str">
        <f t="shared" si="12"/>
        <v>マキンディの巡回兵</v>
      </c>
      <c r="W40" t="s">
        <v>4855</v>
      </c>
      <c r="X40" t="s">
        <v>3267</v>
      </c>
      <c r="Z40" s="3">
        <v>253</v>
      </c>
      <c r="AA40" s="2" t="s">
        <v>3213</v>
      </c>
      <c r="AB40" s="1" t="s">
        <v>1653</v>
      </c>
      <c r="AC40" s="1" t="s">
        <v>1771</v>
      </c>
      <c r="AD40" s="1">
        <v>10</v>
      </c>
      <c r="AE40" s="1" t="s">
        <v>2430</v>
      </c>
      <c r="AF40" s="1" t="s">
        <v>2429</v>
      </c>
      <c r="AG40" s="1" t="s">
        <v>349</v>
      </c>
      <c r="AH40" s="1" t="s">
        <v>1511</v>
      </c>
      <c r="AI40" s="1" t="s">
        <v>1555</v>
      </c>
      <c r="AJ40" s="1" t="s">
        <v>1500</v>
      </c>
      <c r="AK40" s="1" t="s">
        <v>2428</v>
      </c>
      <c r="AL40" s="1"/>
      <c r="AM40" s="1"/>
      <c r="AN40" s="1"/>
      <c r="AO40" s="1">
        <v>1</v>
      </c>
      <c r="AP40" s="1">
        <v>2</v>
      </c>
      <c r="AQ40" s="1" t="s">
        <v>2428</v>
      </c>
    </row>
    <row r="41" spans="1:46" x14ac:dyDescent="0.15">
      <c r="A41" t="str">
        <f t="shared" si="4"/>
        <v>|BFZ|白|呪文||コモン|《[[二人戦術]]》|</v>
      </c>
      <c r="B41" t="s">
        <v>3211</v>
      </c>
      <c r="C41" t="str">
        <f t="shared" si="5"/>
        <v>BFZ</v>
      </c>
      <c r="D41">
        <f>IF(AA41="","",VLOOKUP(C41,tnpl!$Z$1:$AA$11,2,TRUE))</f>
        <v>2</v>
      </c>
      <c r="E41" t="s">
        <v>3211</v>
      </c>
      <c r="F41" t="str">
        <f t="shared" si="6"/>
        <v>白</v>
      </c>
      <c r="G41">
        <f>IF(AB41="","",VLOOKUP(F41,tnpl!$X$1:$Y$16,2,TRUE))</f>
        <v>1</v>
      </c>
      <c r="H41" t="s">
        <v>3211</v>
      </c>
      <c r="I41" t="str">
        <f t="shared" si="7"/>
        <v>呪文</v>
      </c>
      <c r="J41" t="s">
        <v>3211</v>
      </c>
      <c r="K41">
        <f t="shared" si="8"/>
        <v>0</v>
      </c>
      <c r="L41">
        <f t="shared" si="9"/>
        <v>0</v>
      </c>
      <c r="M41" t="str">
        <f t="shared" si="10"/>
        <v/>
      </c>
      <c r="N41" t="s">
        <v>3267</v>
      </c>
      <c r="O41" t="str">
        <f t="shared" si="11"/>
        <v>コモン</v>
      </c>
      <c r="R41" t="s">
        <v>3267</v>
      </c>
      <c r="S41" t="s">
        <v>4854</v>
      </c>
      <c r="T41" t="str">
        <f t="shared" si="12"/>
        <v>二人戦術</v>
      </c>
      <c r="W41" t="s">
        <v>4855</v>
      </c>
      <c r="X41" t="s">
        <v>3267</v>
      </c>
      <c r="Z41" s="3">
        <v>262</v>
      </c>
      <c r="AA41" s="2" t="s">
        <v>3213</v>
      </c>
      <c r="AB41" s="1" t="s">
        <v>1653</v>
      </c>
      <c r="AC41" s="1" t="s">
        <v>1771</v>
      </c>
      <c r="AD41" s="1">
        <v>10</v>
      </c>
      <c r="AE41" s="1" t="s">
        <v>2403</v>
      </c>
      <c r="AF41" s="1" t="s">
        <v>2402</v>
      </c>
      <c r="AG41" s="1" t="s">
        <v>1475</v>
      </c>
      <c r="AH41" s="1"/>
      <c r="AI41" s="1"/>
      <c r="AJ41" s="1"/>
      <c r="AK41" s="1" t="s">
        <v>2401</v>
      </c>
      <c r="AL41" s="1"/>
      <c r="AM41" s="1"/>
      <c r="AN41" s="1"/>
      <c r="AO41" s="1"/>
      <c r="AP41" s="1"/>
      <c r="AQ41" s="1" t="s">
        <v>2401</v>
      </c>
    </row>
    <row r="42" spans="1:46" x14ac:dyDescent="0.15">
      <c r="A42" t="str">
        <f t="shared" si="4"/>
        <v>|BFZ|白|サポート||コモン|《[[ギデオンの叱責]]》|</v>
      </c>
      <c r="B42" t="s">
        <v>3211</v>
      </c>
      <c r="C42" t="str">
        <f t="shared" si="5"/>
        <v>BFZ</v>
      </c>
      <c r="D42">
        <f>IF(AA42="","",VLOOKUP(C42,tnpl!$Z$1:$AA$11,2,TRUE))</f>
        <v>2</v>
      </c>
      <c r="E42" t="s">
        <v>3211</v>
      </c>
      <c r="F42" t="str">
        <f t="shared" si="6"/>
        <v>白</v>
      </c>
      <c r="G42">
        <f>IF(AB42="","",VLOOKUP(F42,tnpl!$X$1:$Y$16,2,TRUE))</f>
        <v>1</v>
      </c>
      <c r="H42" t="s">
        <v>3211</v>
      </c>
      <c r="I42" t="str">
        <f t="shared" si="7"/>
        <v>サポート</v>
      </c>
      <c r="J42" t="s">
        <v>3211</v>
      </c>
      <c r="K42">
        <f t="shared" si="8"/>
        <v>0</v>
      </c>
      <c r="L42">
        <f t="shared" si="9"/>
        <v>0</v>
      </c>
      <c r="M42" t="str">
        <f t="shared" si="10"/>
        <v/>
      </c>
      <c r="N42" t="s">
        <v>3267</v>
      </c>
      <c r="O42" t="str">
        <f t="shared" si="11"/>
        <v>コモン</v>
      </c>
      <c r="R42" t="s">
        <v>3267</v>
      </c>
      <c r="S42" t="s">
        <v>4854</v>
      </c>
      <c r="T42" t="str">
        <f t="shared" si="12"/>
        <v>ギデオンの叱責</v>
      </c>
      <c r="W42" t="s">
        <v>4855</v>
      </c>
      <c r="X42" t="s">
        <v>3267</v>
      </c>
      <c r="Z42" s="3">
        <v>263</v>
      </c>
      <c r="AA42" s="2" t="s">
        <v>3213</v>
      </c>
      <c r="AB42" s="1" t="s">
        <v>1653</v>
      </c>
      <c r="AC42" s="1" t="s">
        <v>1771</v>
      </c>
      <c r="AD42" s="1">
        <v>10</v>
      </c>
      <c r="AE42" s="1" t="s">
        <v>2400</v>
      </c>
      <c r="AF42" s="1" t="s">
        <v>2399</v>
      </c>
      <c r="AG42" s="1" t="s">
        <v>297</v>
      </c>
      <c r="AH42" s="1"/>
      <c r="AI42" s="1"/>
      <c r="AJ42" s="1"/>
      <c r="AK42" s="1" t="s">
        <v>2398</v>
      </c>
      <c r="AL42" s="1" t="s">
        <v>2397</v>
      </c>
      <c r="AM42" s="1"/>
      <c r="AN42" s="1">
        <v>9</v>
      </c>
      <c r="AO42" s="1"/>
      <c r="AP42" s="1"/>
      <c r="AQ42" s="1" t="s">
        <v>2396</v>
      </c>
    </row>
    <row r="43" spans="1:46" x14ac:dyDescent="0.15">
      <c r="A43" t="str">
        <f t="shared" si="4"/>
        <v>|BFZ|青|呪文||コモン|《[[巻き締め付け]]》|</v>
      </c>
      <c r="B43" t="s">
        <v>3211</v>
      </c>
      <c r="C43" t="str">
        <f t="shared" si="5"/>
        <v>BFZ</v>
      </c>
      <c r="D43">
        <f>IF(AA43="","",VLOOKUP(C43,tnpl!$Z$1:$AA$11,2,TRUE))</f>
        <v>2</v>
      </c>
      <c r="E43" t="s">
        <v>3211</v>
      </c>
      <c r="F43" t="str">
        <f t="shared" si="6"/>
        <v>青</v>
      </c>
      <c r="G43">
        <f>IF(AB43="","",VLOOKUP(F43,tnpl!$X$1:$Y$16,2,TRUE))</f>
        <v>2</v>
      </c>
      <c r="H43" t="s">
        <v>3211</v>
      </c>
      <c r="I43" t="str">
        <f t="shared" si="7"/>
        <v>呪文</v>
      </c>
      <c r="J43" t="s">
        <v>3211</v>
      </c>
      <c r="K43">
        <f t="shared" si="8"/>
        <v>0</v>
      </c>
      <c r="L43">
        <f t="shared" si="9"/>
        <v>0</v>
      </c>
      <c r="M43" t="str">
        <f t="shared" si="10"/>
        <v/>
      </c>
      <c r="N43" t="s">
        <v>3267</v>
      </c>
      <c r="O43" t="str">
        <f t="shared" si="11"/>
        <v>コモン</v>
      </c>
      <c r="R43" t="s">
        <v>3267</v>
      </c>
      <c r="S43" t="s">
        <v>4854</v>
      </c>
      <c r="T43" t="str">
        <f t="shared" si="12"/>
        <v>巻き締め付け</v>
      </c>
      <c r="W43" t="s">
        <v>4855</v>
      </c>
      <c r="X43" t="s">
        <v>3267</v>
      </c>
      <c r="Z43" s="3">
        <v>296</v>
      </c>
      <c r="AA43" s="2" t="s">
        <v>3213</v>
      </c>
      <c r="AB43" s="1" t="s">
        <v>1631</v>
      </c>
      <c r="AC43" s="1" t="s">
        <v>1771</v>
      </c>
      <c r="AD43" s="1">
        <v>10</v>
      </c>
      <c r="AE43" s="1" t="s">
        <v>2292</v>
      </c>
      <c r="AF43" s="1" t="s">
        <v>2291</v>
      </c>
      <c r="AG43" s="1" t="s">
        <v>1475</v>
      </c>
      <c r="AH43" s="1"/>
      <c r="AI43" s="1"/>
      <c r="AJ43" s="1"/>
      <c r="AK43" s="1" t="s">
        <v>2290</v>
      </c>
      <c r="AL43" s="1"/>
      <c r="AM43" s="1"/>
      <c r="AN43" s="1"/>
      <c r="AO43" s="1"/>
      <c r="AP43" s="1"/>
      <c r="AQ43" s="1" t="s">
        <v>2290</v>
      </c>
    </row>
    <row r="44" spans="1:46" x14ac:dyDescent="0.15">
      <c r="A44" t="str">
        <f t="shared" si="4"/>
        <v>|BFZ|青|クリーチャー|4/4|アンコモン|《[[謎めいた巡行者]]》|</v>
      </c>
      <c r="B44" t="s">
        <v>3211</v>
      </c>
      <c r="C44" t="str">
        <f t="shared" si="5"/>
        <v>BFZ</v>
      </c>
      <c r="D44">
        <f>IF(AA44="","",VLOOKUP(C44,tnpl!$Z$1:$AA$11,2,TRUE))</f>
        <v>2</v>
      </c>
      <c r="E44" t="s">
        <v>3211</v>
      </c>
      <c r="F44" t="str">
        <f t="shared" si="6"/>
        <v>青</v>
      </c>
      <c r="G44">
        <f>IF(AB44="","",VLOOKUP(F44,tnpl!$X$1:$Y$16,2,TRUE))</f>
        <v>2</v>
      </c>
      <c r="H44" t="s">
        <v>3211</v>
      </c>
      <c r="I44" t="str">
        <f t="shared" si="7"/>
        <v>クリーチャー</v>
      </c>
      <c r="J44" t="s">
        <v>3211</v>
      </c>
      <c r="K44">
        <f t="shared" si="8"/>
        <v>4</v>
      </c>
      <c r="L44">
        <f t="shared" si="9"/>
        <v>4</v>
      </c>
      <c r="M44" t="str">
        <f t="shared" si="10"/>
        <v>4/4</v>
      </c>
      <c r="N44" t="s">
        <v>3267</v>
      </c>
      <c r="O44" t="str">
        <f t="shared" si="11"/>
        <v>アンコモン</v>
      </c>
      <c r="R44" t="s">
        <v>3267</v>
      </c>
      <c r="S44" t="s">
        <v>4854</v>
      </c>
      <c r="T44" t="str">
        <f t="shared" si="12"/>
        <v>謎めいた巡行者</v>
      </c>
      <c r="W44" t="s">
        <v>4855</v>
      </c>
      <c r="X44" t="s">
        <v>3267</v>
      </c>
      <c r="Z44" s="3">
        <v>299</v>
      </c>
      <c r="AA44" s="2" t="s">
        <v>3213</v>
      </c>
      <c r="AB44" s="1" t="s">
        <v>1631</v>
      </c>
      <c r="AC44" s="1" t="s">
        <v>1473</v>
      </c>
      <c r="AD44" s="1">
        <v>10</v>
      </c>
      <c r="AE44" s="1" t="s">
        <v>2283</v>
      </c>
      <c r="AF44" s="1" t="s">
        <v>2282</v>
      </c>
      <c r="AG44" s="1" t="s">
        <v>349</v>
      </c>
      <c r="AH44" s="1" t="s">
        <v>1457</v>
      </c>
      <c r="AI44" s="1" t="s">
        <v>1743</v>
      </c>
      <c r="AJ44" s="1"/>
      <c r="AK44" s="1" t="s">
        <v>3412</v>
      </c>
      <c r="AL44" s="1" t="s">
        <v>2281</v>
      </c>
      <c r="AM44" s="1"/>
      <c r="AN44" s="1"/>
      <c r="AO44" s="1">
        <v>4</v>
      </c>
      <c r="AP44" s="1">
        <v>4</v>
      </c>
      <c r="AQ44" s="1" t="s">
        <v>3424</v>
      </c>
    </row>
    <row r="45" spans="1:46" x14ac:dyDescent="0.15">
      <c r="A45" t="str">
        <f t="shared" si="4"/>
        <v>|BFZ|青|クリーチャー|4/3|アンコモン|《[[破滅を導くもの]]》|</v>
      </c>
      <c r="B45" t="s">
        <v>3211</v>
      </c>
      <c r="C45" t="str">
        <f t="shared" si="5"/>
        <v>BFZ</v>
      </c>
      <c r="D45">
        <f>IF(AA45="","",VLOOKUP(C45,tnpl!$Z$1:$AA$11,2,TRUE))</f>
        <v>2</v>
      </c>
      <c r="E45" t="s">
        <v>3211</v>
      </c>
      <c r="F45" t="str">
        <f t="shared" si="6"/>
        <v>青</v>
      </c>
      <c r="G45">
        <f>IF(AB45="","",VLOOKUP(F45,tnpl!$X$1:$Y$16,2,TRUE))</f>
        <v>2</v>
      </c>
      <c r="H45" t="s">
        <v>3211</v>
      </c>
      <c r="I45" t="str">
        <f t="shared" si="7"/>
        <v>クリーチャー</v>
      </c>
      <c r="J45" t="s">
        <v>3211</v>
      </c>
      <c r="K45">
        <f t="shared" si="8"/>
        <v>4</v>
      </c>
      <c r="L45">
        <f t="shared" si="9"/>
        <v>3</v>
      </c>
      <c r="M45" t="str">
        <f t="shared" si="10"/>
        <v>4/3</v>
      </c>
      <c r="N45" t="s">
        <v>3267</v>
      </c>
      <c r="O45" t="str">
        <f t="shared" si="11"/>
        <v>アンコモン</v>
      </c>
      <c r="R45" t="s">
        <v>3267</v>
      </c>
      <c r="S45" t="s">
        <v>4854</v>
      </c>
      <c r="T45" t="str">
        <f t="shared" si="12"/>
        <v>破滅を導くもの</v>
      </c>
      <c r="W45" t="s">
        <v>4855</v>
      </c>
      <c r="X45" t="s">
        <v>3267</v>
      </c>
      <c r="Z45" s="3">
        <v>302</v>
      </c>
      <c r="AA45" s="2" t="s">
        <v>3213</v>
      </c>
      <c r="AB45" s="1" t="s">
        <v>1631</v>
      </c>
      <c r="AC45" s="1" t="s">
        <v>1473</v>
      </c>
      <c r="AD45" s="1">
        <v>10</v>
      </c>
      <c r="AE45" s="1" t="s">
        <v>2272</v>
      </c>
      <c r="AF45" s="1" t="s">
        <v>2271</v>
      </c>
      <c r="AG45" s="1" t="s">
        <v>349</v>
      </c>
      <c r="AH45" s="1" t="s">
        <v>1457</v>
      </c>
      <c r="AI45" s="1" t="s">
        <v>1523</v>
      </c>
      <c r="AJ45" s="1"/>
      <c r="AK45" s="1" t="s">
        <v>3412</v>
      </c>
      <c r="AL45" s="1" t="s">
        <v>2197</v>
      </c>
      <c r="AM45" s="1" t="s">
        <v>2270</v>
      </c>
      <c r="AN45" s="1"/>
      <c r="AO45" s="1">
        <v>4</v>
      </c>
      <c r="AP45" s="1">
        <v>3</v>
      </c>
      <c r="AQ45" s="1" t="s">
        <v>3426</v>
      </c>
    </row>
    <row r="46" spans="1:46" x14ac:dyDescent="0.15">
      <c r="A46" t="str">
        <f t="shared" si="4"/>
        <v>|BFZ|青|呪文||神話レア|《[[影響力の行使]]》|</v>
      </c>
      <c r="B46" t="s">
        <v>3211</v>
      </c>
      <c r="C46" t="str">
        <f t="shared" si="5"/>
        <v>BFZ</v>
      </c>
      <c r="D46">
        <f>IF(AA46="","",VLOOKUP(C46,tnpl!$Z$1:$AA$11,2,TRUE))</f>
        <v>2</v>
      </c>
      <c r="E46" t="s">
        <v>3211</v>
      </c>
      <c r="F46" t="str">
        <f t="shared" si="6"/>
        <v>青</v>
      </c>
      <c r="G46">
        <f>IF(AB46="","",VLOOKUP(F46,tnpl!$X$1:$Y$16,2,TRUE))</f>
        <v>2</v>
      </c>
      <c r="H46" t="s">
        <v>3211</v>
      </c>
      <c r="I46" t="str">
        <f t="shared" si="7"/>
        <v>呪文</v>
      </c>
      <c r="J46" t="s">
        <v>3211</v>
      </c>
      <c r="K46">
        <f t="shared" si="8"/>
        <v>0</v>
      </c>
      <c r="L46">
        <f t="shared" si="9"/>
        <v>0</v>
      </c>
      <c r="M46" t="str">
        <f t="shared" si="10"/>
        <v/>
      </c>
      <c r="N46" t="s">
        <v>3267</v>
      </c>
      <c r="O46" t="str">
        <f t="shared" si="11"/>
        <v>神話レア</v>
      </c>
      <c r="R46" t="s">
        <v>3267</v>
      </c>
      <c r="S46" t="s">
        <v>4854</v>
      </c>
      <c r="T46" t="str">
        <f t="shared" si="12"/>
        <v>影響力の行使</v>
      </c>
      <c r="W46" t="s">
        <v>4855</v>
      </c>
      <c r="X46" t="s">
        <v>3267</v>
      </c>
      <c r="Z46" s="3">
        <v>315</v>
      </c>
      <c r="AA46" s="2" t="s">
        <v>3213</v>
      </c>
      <c r="AB46" s="1" t="s">
        <v>1631</v>
      </c>
      <c r="AC46" s="1" t="s">
        <v>1453</v>
      </c>
      <c r="AD46" s="1">
        <v>10</v>
      </c>
      <c r="AE46" s="1" t="s">
        <v>2227</v>
      </c>
      <c r="AF46" s="1" t="s">
        <v>2226</v>
      </c>
      <c r="AG46" s="1" t="s">
        <v>1475</v>
      </c>
      <c r="AH46" s="1"/>
      <c r="AI46" s="1"/>
      <c r="AJ46" s="1"/>
      <c r="AK46" s="1" t="s">
        <v>2225</v>
      </c>
      <c r="AL46" s="1"/>
      <c r="AM46" s="1"/>
      <c r="AN46" s="1"/>
      <c r="AO46" s="1"/>
      <c r="AP46" s="1"/>
      <c r="AQ46" s="1" t="s">
        <v>2225</v>
      </c>
    </row>
    <row r="47" spans="1:46" x14ac:dyDescent="0.15">
      <c r="A47" t="str">
        <f t="shared" si="4"/>
        <v>|BFZ|黒|クリーチャー|2/2|コモン|《[[淘汰ドローン]]》|</v>
      </c>
      <c r="B47" t="s">
        <v>3211</v>
      </c>
      <c r="C47" t="str">
        <f t="shared" si="5"/>
        <v>BFZ</v>
      </c>
      <c r="D47">
        <f>IF(AA47="","",VLOOKUP(C47,tnpl!$Z$1:$AA$11,2,TRUE))</f>
        <v>2</v>
      </c>
      <c r="E47" t="s">
        <v>3211</v>
      </c>
      <c r="F47" t="str">
        <f t="shared" si="6"/>
        <v>黒</v>
      </c>
      <c r="G47">
        <f>IF(AB47="","",VLOOKUP(F47,tnpl!$X$1:$Y$16,2,TRUE))</f>
        <v>3</v>
      </c>
      <c r="H47" t="s">
        <v>3211</v>
      </c>
      <c r="I47" t="str">
        <f t="shared" si="7"/>
        <v>クリーチャー</v>
      </c>
      <c r="J47" t="s">
        <v>3211</v>
      </c>
      <c r="K47">
        <f t="shared" si="8"/>
        <v>2</v>
      </c>
      <c r="L47">
        <f t="shared" si="9"/>
        <v>2</v>
      </c>
      <c r="M47" t="str">
        <f t="shared" si="10"/>
        <v>2/2</v>
      </c>
      <c r="N47" t="s">
        <v>3267</v>
      </c>
      <c r="O47" t="str">
        <f t="shared" si="11"/>
        <v>コモン</v>
      </c>
      <c r="R47" t="s">
        <v>3267</v>
      </c>
      <c r="S47" t="s">
        <v>4854</v>
      </c>
      <c r="T47" t="str">
        <f t="shared" si="12"/>
        <v>淘汰ドローン</v>
      </c>
      <c r="W47" t="s">
        <v>4855</v>
      </c>
      <c r="X47" t="s">
        <v>3267</v>
      </c>
      <c r="Z47" s="3">
        <v>317</v>
      </c>
      <c r="AA47" s="2" t="s">
        <v>3213</v>
      </c>
      <c r="AB47" s="1" t="s">
        <v>1606</v>
      </c>
      <c r="AC47" s="1" t="s">
        <v>1771</v>
      </c>
      <c r="AD47" s="1">
        <v>10</v>
      </c>
      <c r="AE47" s="1" t="s">
        <v>2221</v>
      </c>
      <c r="AF47" s="1" t="s">
        <v>2220</v>
      </c>
      <c r="AG47" s="1" t="s">
        <v>349</v>
      </c>
      <c r="AH47" s="1" t="s">
        <v>1457</v>
      </c>
      <c r="AI47" s="1" t="s">
        <v>1523</v>
      </c>
      <c r="AJ47" s="1"/>
      <c r="AK47" s="1" t="s">
        <v>3412</v>
      </c>
      <c r="AL47" s="1" t="s">
        <v>2197</v>
      </c>
      <c r="AM47" s="1"/>
      <c r="AN47" s="1"/>
      <c r="AO47" s="1">
        <v>2</v>
      </c>
      <c r="AP47" s="1">
        <v>2</v>
      </c>
      <c r="AQ47" s="1" t="s">
        <v>3433</v>
      </c>
    </row>
    <row r="48" spans="1:46" x14ac:dyDescent="0.15">
      <c r="A48" t="str">
        <f t="shared" si="4"/>
        <v>|BFZ|黒|クリーチャー|1/3|コモン|《[[音無く飛ぶもの]]》|</v>
      </c>
      <c r="B48" t="s">
        <v>3211</v>
      </c>
      <c r="C48" t="str">
        <f t="shared" si="5"/>
        <v>BFZ</v>
      </c>
      <c r="D48">
        <f>IF(AA48="","",VLOOKUP(C48,tnpl!$Z$1:$AA$11,2,TRUE))</f>
        <v>2</v>
      </c>
      <c r="E48" t="s">
        <v>3211</v>
      </c>
      <c r="F48" t="str">
        <f t="shared" si="6"/>
        <v>黒</v>
      </c>
      <c r="G48">
        <f>IF(AB48="","",VLOOKUP(F48,tnpl!$X$1:$Y$16,2,TRUE))</f>
        <v>3</v>
      </c>
      <c r="H48" t="s">
        <v>3211</v>
      </c>
      <c r="I48" t="str">
        <f t="shared" si="7"/>
        <v>クリーチャー</v>
      </c>
      <c r="J48" t="s">
        <v>3211</v>
      </c>
      <c r="K48">
        <f t="shared" si="8"/>
        <v>1</v>
      </c>
      <c r="L48">
        <f t="shared" si="9"/>
        <v>3</v>
      </c>
      <c r="M48" t="str">
        <f t="shared" si="10"/>
        <v>1/3</v>
      </c>
      <c r="N48" t="s">
        <v>3267</v>
      </c>
      <c r="O48" t="str">
        <f t="shared" si="11"/>
        <v>コモン</v>
      </c>
      <c r="R48" t="s">
        <v>3267</v>
      </c>
      <c r="S48" t="s">
        <v>4854</v>
      </c>
      <c r="T48" t="str">
        <f t="shared" si="12"/>
        <v>音無く飛ぶもの</v>
      </c>
      <c r="W48" t="s">
        <v>4855</v>
      </c>
      <c r="X48" t="s">
        <v>3267</v>
      </c>
      <c r="Z48" s="3">
        <v>324</v>
      </c>
      <c r="AA48" s="2" t="s">
        <v>3213</v>
      </c>
      <c r="AB48" s="1" t="s">
        <v>1606</v>
      </c>
      <c r="AC48" s="1" t="s">
        <v>1771</v>
      </c>
      <c r="AD48" s="1">
        <v>10</v>
      </c>
      <c r="AE48" s="1" t="s">
        <v>2202</v>
      </c>
      <c r="AF48" s="1" t="s">
        <v>2201</v>
      </c>
      <c r="AG48" s="1" t="s">
        <v>349</v>
      </c>
      <c r="AH48" s="1" t="s">
        <v>1457</v>
      </c>
      <c r="AI48" s="1" t="s">
        <v>1523</v>
      </c>
      <c r="AJ48" s="1"/>
      <c r="AK48" s="1" t="s">
        <v>3414</v>
      </c>
      <c r="AL48" s="1" t="s">
        <v>2200</v>
      </c>
      <c r="AM48" s="1"/>
      <c r="AN48" s="1"/>
      <c r="AO48" s="1">
        <v>1</v>
      </c>
      <c r="AP48" s="1">
        <v>3</v>
      </c>
      <c r="AQ48" s="1" t="s">
        <v>3439</v>
      </c>
    </row>
    <row r="49" spans="1:46" x14ac:dyDescent="0.15">
      <c r="A49" t="str">
        <f t="shared" si="4"/>
        <v>|BFZ|黒|クリーチャー|2/2|アンコモン|《[[大食の虚身]]》|</v>
      </c>
      <c r="B49" t="s">
        <v>3211</v>
      </c>
      <c r="C49" t="str">
        <f t="shared" si="5"/>
        <v>BFZ</v>
      </c>
      <c r="D49">
        <f>IF(AA49="","",VLOOKUP(C49,tnpl!$Z$1:$AA$11,2,TRUE))</f>
        <v>2</v>
      </c>
      <c r="E49" t="s">
        <v>3211</v>
      </c>
      <c r="F49" t="str">
        <f t="shared" si="6"/>
        <v>黒</v>
      </c>
      <c r="G49">
        <f>IF(AB49="","",VLOOKUP(F49,tnpl!$X$1:$Y$16,2,TRUE))</f>
        <v>3</v>
      </c>
      <c r="H49" t="s">
        <v>3211</v>
      </c>
      <c r="I49" t="str">
        <f t="shared" si="7"/>
        <v>クリーチャー</v>
      </c>
      <c r="J49" t="s">
        <v>3211</v>
      </c>
      <c r="K49">
        <f t="shared" si="8"/>
        <v>2</v>
      </c>
      <c r="L49">
        <f t="shared" si="9"/>
        <v>2</v>
      </c>
      <c r="M49" t="str">
        <f t="shared" si="10"/>
        <v>2/2</v>
      </c>
      <c r="N49" t="s">
        <v>3267</v>
      </c>
      <c r="O49" t="str">
        <f t="shared" si="11"/>
        <v>アンコモン</v>
      </c>
      <c r="R49" t="s">
        <v>3267</v>
      </c>
      <c r="S49" t="s">
        <v>4854</v>
      </c>
      <c r="T49" t="str">
        <f t="shared" si="12"/>
        <v>大食の虚身</v>
      </c>
      <c r="W49" t="s">
        <v>4855</v>
      </c>
      <c r="X49" t="s">
        <v>3267</v>
      </c>
      <c r="Z49" s="3">
        <v>339</v>
      </c>
      <c r="AA49" s="2" t="s">
        <v>3213</v>
      </c>
      <c r="AB49" s="1" t="s">
        <v>1606</v>
      </c>
      <c r="AC49" s="1" t="s">
        <v>1473</v>
      </c>
      <c r="AD49" s="1">
        <v>10</v>
      </c>
      <c r="AE49" s="1" t="s">
        <v>2151</v>
      </c>
      <c r="AF49" s="1" t="s">
        <v>2150</v>
      </c>
      <c r="AG49" s="1" t="s">
        <v>349</v>
      </c>
      <c r="AH49" s="1" t="s">
        <v>1506</v>
      </c>
      <c r="AI49" s="1"/>
      <c r="AJ49" s="1"/>
      <c r="AK49" s="1" t="s">
        <v>2149</v>
      </c>
      <c r="AL49" s="1"/>
      <c r="AM49" s="1"/>
      <c r="AN49" s="1"/>
      <c r="AO49" s="1">
        <v>2</v>
      </c>
      <c r="AP49" s="1">
        <v>2</v>
      </c>
      <c r="AQ49" s="1" t="s">
        <v>2149</v>
      </c>
    </row>
    <row r="50" spans="1:46" x14ac:dyDescent="0.15">
      <c r="A50" t="str">
        <f t="shared" si="4"/>
        <v>|BFZ|赤|呪文||コモン|《[[石の怒り]]》|</v>
      </c>
      <c r="B50" t="s">
        <v>3211</v>
      </c>
      <c r="C50" t="str">
        <f t="shared" si="5"/>
        <v>BFZ</v>
      </c>
      <c r="D50">
        <f>IF(AA50="","",VLOOKUP(C50,tnpl!$Z$1:$AA$11,2,TRUE))</f>
        <v>2</v>
      </c>
      <c r="E50" t="s">
        <v>3211</v>
      </c>
      <c r="F50" t="str">
        <f t="shared" si="6"/>
        <v>赤</v>
      </c>
      <c r="G50">
        <f>IF(AB50="","",VLOOKUP(F50,tnpl!$X$1:$Y$16,2,TRUE))</f>
        <v>4</v>
      </c>
      <c r="H50" t="s">
        <v>3211</v>
      </c>
      <c r="I50" t="str">
        <f t="shared" si="7"/>
        <v>呪文</v>
      </c>
      <c r="J50" t="s">
        <v>3211</v>
      </c>
      <c r="K50">
        <f t="shared" si="8"/>
        <v>0</v>
      </c>
      <c r="L50">
        <f t="shared" si="9"/>
        <v>0</v>
      </c>
      <c r="M50" t="str">
        <f t="shared" si="10"/>
        <v/>
      </c>
      <c r="N50" t="s">
        <v>3267</v>
      </c>
      <c r="O50" t="str">
        <f t="shared" si="11"/>
        <v>コモン</v>
      </c>
      <c r="R50" t="s">
        <v>3267</v>
      </c>
      <c r="S50" t="s">
        <v>4854</v>
      </c>
      <c r="T50" t="str">
        <f t="shared" si="12"/>
        <v>石の怒り</v>
      </c>
      <c r="W50" t="s">
        <v>4855</v>
      </c>
      <c r="X50" t="s">
        <v>3267</v>
      </c>
      <c r="Z50" s="3">
        <v>367</v>
      </c>
      <c r="AA50" s="2" t="s">
        <v>3213</v>
      </c>
      <c r="AB50" s="1" t="s">
        <v>1575</v>
      </c>
      <c r="AC50" s="1" t="s">
        <v>1771</v>
      </c>
      <c r="AD50" s="1">
        <v>10</v>
      </c>
      <c r="AE50" s="1" t="s">
        <v>2059</v>
      </c>
      <c r="AF50" s="1" t="s">
        <v>2058</v>
      </c>
      <c r="AG50" s="1" t="s">
        <v>1475</v>
      </c>
      <c r="AH50" s="1"/>
      <c r="AI50" s="1"/>
      <c r="AJ50" s="1"/>
      <c r="AK50" s="1" t="s">
        <v>2057</v>
      </c>
      <c r="AL50" s="1"/>
      <c r="AM50" s="1"/>
      <c r="AN50" s="1"/>
      <c r="AO50" s="1"/>
      <c r="AP50" s="1"/>
      <c r="AQ50" s="1" t="s">
        <v>2057</v>
      </c>
    </row>
    <row r="51" spans="1:46" x14ac:dyDescent="0.15">
      <c r="A51" t="str">
        <f t="shared" si="4"/>
        <v>|BFZ|赤|クリーチャー|3/4|アンコモン|《[[エムラクールの名残]]》|</v>
      </c>
      <c r="B51" t="s">
        <v>3211</v>
      </c>
      <c r="C51" t="str">
        <f t="shared" si="5"/>
        <v>BFZ</v>
      </c>
      <c r="D51">
        <f>IF(AA51="","",VLOOKUP(C51,tnpl!$Z$1:$AA$11,2,TRUE))</f>
        <v>2</v>
      </c>
      <c r="E51" t="s">
        <v>3211</v>
      </c>
      <c r="F51" t="str">
        <f t="shared" si="6"/>
        <v>赤</v>
      </c>
      <c r="G51">
        <f>IF(AB51="","",VLOOKUP(F51,tnpl!$X$1:$Y$16,2,TRUE))</f>
        <v>4</v>
      </c>
      <c r="H51" t="s">
        <v>3211</v>
      </c>
      <c r="I51" t="str">
        <f t="shared" si="7"/>
        <v>クリーチャー</v>
      </c>
      <c r="J51" t="s">
        <v>3211</v>
      </c>
      <c r="K51">
        <f t="shared" si="8"/>
        <v>3</v>
      </c>
      <c r="L51">
        <f t="shared" si="9"/>
        <v>4</v>
      </c>
      <c r="M51" t="str">
        <f t="shared" si="10"/>
        <v>3/4</v>
      </c>
      <c r="N51" t="s">
        <v>3267</v>
      </c>
      <c r="O51" t="str">
        <f t="shared" si="11"/>
        <v>アンコモン</v>
      </c>
      <c r="R51" t="s">
        <v>3267</v>
      </c>
      <c r="S51" t="s">
        <v>4854</v>
      </c>
      <c r="T51" t="str">
        <f t="shared" si="12"/>
        <v>エムラクールの名残</v>
      </c>
      <c r="W51" t="s">
        <v>4855</v>
      </c>
      <c r="X51" t="s">
        <v>3267</v>
      </c>
      <c r="Z51" s="3">
        <v>375</v>
      </c>
      <c r="AA51" s="2" t="s">
        <v>3213</v>
      </c>
      <c r="AB51" s="1" t="s">
        <v>1575</v>
      </c>
      <c r="AC51" s="1" t="s">
        <v>1473</v>
      </c>
      <c r="AD51" s="1">
        <v>10</v>
      </c>
      <c r="AE51" s="1" t="s">
        <v>2034</v>
      </c>
      <c r="AF51" s="1" t="s">
        <v>2033</v>
      </c>
      <c r="AG51" s="1" t="s">
        <v>349</v>
      </c>
      <c r="AH51" s="1" t="s">
        <v>1457</v>
      </c>
      <c r="AI51" s="1" t="s">
        <v>1523</v>
      </c>
      <c r="AJ51" s="1"/>
      <c r="AK51" s="1" t="s">
        <v>2032</v>
      </c>
      <c r="AL51" s="1"/>
      <c r="AM51" s="1"/>
      <c r="AN51" s="1"/>
      <c r="AO51" s="1">
        <v>3</v>
      </c>
      <c r="AP51" s="1">
        <v>4</v>
      </c>
      <c r="AQ51" s="1" t="s">
        <v>2032</v>
      </c>
    </row>
    <row r="52" spans="1:46" x14ac:dyDescent="0.15">
      <c r="A52" t="str">
        <f t="shared" si="4"/>
        <v>|BFZ|赤|クリーチャー|0/5|アンコモン|《[[不快な集合体]]》|</v>
      </c>
      <c r="B52" t="s">
        <v>3211</v>
      </c>
      <c r="C52" t="str">
        <f t="shared" si="5"/>
        <v>BFZ</v>
      </c>
      <c r="D52">
        <f>IF(AA52="","",VLOOKUP(C52,tnpl!$Z$1:$AA$11,2,TRUE))</f>
        <v>2</v>
      </c>
      <c r="E52" t="s">
        <v>3211</v>
      </c>
      <c r="F52" t="str">
        <f t="shared" si="6"/>
        <v>赤</v>
      </c>
      <c r="G52">
        <f>IF(AB52="","",VLOOKUP(F52,tnpl!$X$1:$Y$16,2,TRUE))</f>
        <v>4</v>
      </c>
      <c r="H52" t="s">
        <v>3211</v>
      </c>
      <c r="I52" t="str">
        <f t="shared" si="7"/>
        <v>クリーチャー</v>
      </c>
      <c r="J52" t="s">
        <v>3211</v>
      </c>
      <c r="K52">
        <f t="shared" si="8"/>
        <v>0</v>
      </c>
      <c r="L52">
        <f t="shared" si="9"/>
        <v>5</v>
      </c>
      <c r="M52" t="str">
        <f t="shared" si="10"/>
        <v>0/5</v>
      </c>
      <c r="N52" t="s">
        <v>3267</v>
      </c>
      <c r="O52" t="str">
        <f t="shared" si="11"/>
        <v>アンコモン</v>
      </c>
      <c r="R52" t="s">
        <v>3267</v>
      </c>
      <c r="S52" t="s">
        <v>4854</v>
      </c>
      <c r="T52" t="str">
        <f t="shared" si="12"/>
        <v>不快な集合体</v>
      </c>
      <c r="W52" t="s">
        <v>4855</v>
      </c>
      <c r="X52" t="s">
        <v>3267</v>
      </c>
      <c r="Z52" s="3">
        <v>376</v>
      </c>
      <c r="AA52" s="2" t="s">
        <v>3213</v>
      </c>
      <c r="AB52" s="1" t="s">
        <v>1575</v>
      </c>
      <c r="AC52" s="1" t="s">
        <v>1473</v>
      </c>
      <c r="AD52" s="1">
        <v>10</v>
      </c>
      <c r="AE52" s="1" t="s">
        <v>2031</v>
      </c>
      <c r="AF52" s="1" t="s">
        <v>2030</v>
      </c>
      <c r="AG52" s="1" t="s">
        <v>349</v>
      </c>
      <c r="AH52" s="1" t="s">
        <v>1457</v>
      </c>
      <c r="AI52" s="1" t="s">
        <v>1523</v>
      </c>
      <c r="AJ52" s="1"/>
      <c r="AK52" s="1" t="s">
        <v>2032</v>
      </c>
      <c r="AL52" s="1" t="s">
        <v>2029</v>
      </c>
      <c r="AM52" s="1"/>
      <c r="AN52" s="1"/>
      <c r="AO52" s="1">
        <v>0</v>
      </c>
      <c r="AP52" s="1">
        <v>5</v>
      </c>
      <c r="AQ52" s="1" t="s">
        <v>3461</v>
      </c>
    </row>
    <row r="53" spans="1:46" x14ac:dyDescent="0.15">
      <c r="A53" t="str">
        <f t="shared" si="4"/>
        <v>|BFZ|赤|クリーチャー|3/3|レア|《[[面晶体の掘削者、ザダ]]》|</v>
      </c>
      <c r="B53" t="s">
        <v>3211</v>
      </c>
      <c r="C53" t="str">
        <f t="shared" si="5"/>
        <v>BFZ</v>
      </c>
      <c r="D53">
        <f>IF(AA53="","",VLOOKUP(C53,tnpl!$Z$1:$AA$11,2,TRUE))</f>
        <v>2</v>
      </c>
      <c r="E53" t="s">
        <v>3211</v>
      </c>
      <c r="F53" t="str">
        <f t="shared" si="6"/>
        <v>赤</v>
      </c>
      <c r="G53">
        <f>IF(AB53="","",VLOOKUP(F53,tnpl!$X$1:$Y$16,2,TRUE))</f>
        <v>4</v>
      </c>
      <c r="H53" t="s">
        <v>3211</v>
      </c>
      <c r="I53" t="str">
        <f t="shared" si="7"/>
        <v>クリーチャー</v>
      </c>
      <c r="J53" t="s">
        <v>3211</v>
      </c>
      <c r="K53">
        <f t="shared" si="8"/>
        <v>3</v>
      </c>
      <c r="L53">
        <f t="shared" si="9"/>
        <v>3</v>
      </c>
      <c r="M53" t="str">
        <f t="shared" si="10"/>
        <v>3/3</v>
      </c>
      <c r="N53" t="s">
        <v>3267</v>
      </c>
      <c r="O53" t="str">
        <f t="shared" si="11"/>
        <v>レア</v>
      </c>
      <c r="R53" t="s">
        <v>3267</v>
      </c>
      <c r="S53" t="s">
        <v>4854</v>
      </c>
      <c r="T53" t="str">
        <f t="shared" si="12"/>
        <v>面晶体の掘削者、ザダ</v>
      </c>
      <c r="W53" t="s">
        <v>4855</v>
      </c>
      <c r="X53" t="s">
        <v>3267</v>
      </c>
      <c r="Z53" s="3">
        <v>385</v>
      </c>
      <c r="AA53" s="2" t="s">
        <v>3213</v>
      </c>
      <c r="AB53" s="1" t="s">
        <v>1575</v>
      </c>
      <c r="AC53" s="1" t="s">
        <v>1463</v>
      </c>
      <c r="AD53" s="1">
        <v>10</v>
      </c>
      <c r="AE53" s="1" t="s">
        <v>2000</v>
      </c>
      <c r="AF53" s="1" t="s">
        <v>1999</v>
      </c>
      <c r="AG53" s="1" t="s">
        <v>349</v>
      </c>
      <c r="AH53" s="1" t="s">
        <v>1587</v>
      </c>
      <c r="AI53" s="1" t="s">
        <v>1500</v>
      </c>
      <c r="AJ53" s="1"/>
      <c r="AK53" s="1" t="s">
        <v>1998</v>
      </c>
      <c r="AL53" s="1"/>
      <c r="AM53" s="1"/>
      <c r="AN53" s="1"/>
      <c r="AO53" s="1">
        <v>3</v>
      </c>
      <c r="AP53" s="1">
        <v>3</v>
      </c>
      <c r="AQ53" s="1" t="s">
        <v>1998</v>
      </c>
    </row>
    <row r="54" spans="1:46" x14ac:dyDescent="0.15">
      <c r="A54" t="str">
        <f t="shared" si="4"/>
        <v>|BFZ|緑|呪文||コモン|《[[末裔の呼び出し]]》|</v>
      </c>
      <c r="B54" t="s">
        <v>3211</v>
      </c>
      <c r="C54" t="str">
        <f t="shared" si="5"/>
        <v>BFZ</v>
      </c>
      <c r="D54">
        <f>IF(AA54="","",VLOOKUP(C54,tnpl!$Z$1:$AA$11,2,TRUE))</f>
        <v>2</v>
      </c>
      <c r="E54" t="s">
        <v>3211</v>
      </c>
      <c r="F54" t="str">
        <f t="shared" si="6"/>
        <v>緑</v>
      </c>
      <c r="G54">
        <f>IF(AB54="","",VLOOKUP(F54,tnpl!$X$1:$Y$16,2,TRUE))</f>
        <v>5</v>
      </c>
      <c r="H54" t="s">
        <v>3211</v>
      </c>
      <c r="I54" t="str">
        <f t="shared" si="7"/>
        <v>呪文</v>
      </c>
      <c r="J54" t="s">
        <v>3211</v>
      </c>
      <c r="K54">
        <f t="shared" si="8"/>
        <v>0</v>
      </c>
      <c r="L54">
        <f t="shared" si="9"/>
        <v>0</v>
      </c>
      <c r="M54" t="str">
        <f t="shared" si="10"/>
        <v/>
      </c>
      <c r="N54" t="s">
        <v>3267</v>
      </c>
      <c r="O54" t="str">
        <f t="shared" si="11"/>
        <v>コモン</v>
      </c>
      <c r="R54" t="s">
        <v>3267</v>
      </c>
      <c r="S54" t="s">
        <v>4854</v>
      </c>
      <c r="T54" t="str">
        <f t="shared" si="12"/>
        <v>末裔の呼び出し</v>
      </c>
      <c r="W54" t="s">
        <v>4855</v>
      </c>
      <c r="X54" t="s">
        <v>3267</v>
      </c>
      <c r="Z54" s="3">
        <v>401</v>
      </c>
      <c r="AA54" s="2" t="s">
        <v>3213</v>
      </c>
      <c r="AB54" s="1" t="s">
        <v>1540</v>
      </c>
      <c r="AC54" s="1" t="s">
        <v>1771</v>
      </c>
      <c r="AD54" s="1">
        <v>10</v>
      </c>
      <c r="AE54" s="1" t="s">
        <v>1953</v>
      </c>
      <c r="AF54" s="1" t="s">
        <v>1952</v>
      </c>
      <c r="AG54" s="1" t="s">
        <v>1475</v>
      </c>
      <c r="AH54" s="1"/>
      <c r="AI54" s="1"/>
      <c r="AJ54" s="1"/>
      <c r="AK54" s="1" t="s">
        <v>3412</v>
      </c>
      <c r="AL54" s="1" t="s">
        <v>1951</v>
      </c>
      <c r="AM54" s="1"/>
      <c r="AN54" s="1"/>
      <c r="AO54" s="1"/>
      <c r="AP54" s="1"/>
      <c r="AQ54" s="1" t="s">
        <v>3474</v>
      </c>
    </row>
    <row r="55" spans="1:46" x14ac:dyDescent="0.15">
      <c r="A55" t="str">
        <f t="shared" si="4"/>
        <v>|BFZ|白青|呪文||アンコモン|《[[乱動の噴出]]》|</v>
      </c>
      <c r="B55" t="s">
        <v>3211</v>
      </c>
      <c r="C55" t="str">
        <f t="shared" si="5"/>
        <v>BFZ</v>
      </c>
      <c r="D55">
        <f>IF(AA55="","",VLOOKUP(C55,tnpl!$Z$1:$AA$11,2,TRUE))</f>
        <v>2</v>
      </c>
      <c r="E55" t="s">
        <v>3211</v>
      </c>
      <c r="F55" t="str">
        <f t="shared" si="6"/>
        <v>白青</v>
      </c>
      <c r="G55">
        <f>IF(AB55="","",VLOOKUP(F55,tnpl!$X$1:$Y$16,2,TRUE))</f>
        <v>6</v>
      </c>
      <c r="H55" t="s">
        <v>3211</v>
      </c>
      <c r="I55" t="str">
        <f t="shared" si="7"/>
        <v>呪文</v>
      </c>
      <c r="J55" t="s">
        <v>3211</v>
      </c>
      <c r="K55">
        <f t="shared" si="8"/>
        <v>0</v>
      </c>
      <c r="L55">
        <f t="shared" si="9"/>
        <v>0</v>
      </c>
      <c r="M55" t="str">
        <f t="shared" si="10"/>
        <v/>
      </c>
      <c r="N55" t="s">
        <v>3267</v>
      </c>
      <c r="O55" t="str">
        <f t="shared" si="11"/>
        <v>アンコモン</v>
      </c>
      <c r="R55" t="s">
        <v>3267</v>
      </c>
      <c r="S55" t="s">
        <v>4854</v>
      </c>
      <c r="T55" t="str">
        <f t="shared" si="12"/>
        <v>乱動の噴出</v>
      </c>
      <c r="W55" t="s">
        <v>4855</v>
      </c>
      <c r="X55" t="s">
        <v>3267</v>
      </c>
      <c r="Z55" s="3">
        <v>426</v>
      </c>
      <c r="AA55" s="2" t="s">
        <v>3213</v>
      </c>
      <c r="AB55" s="1" t="s">
        <v>1534</v>
      </c>
      <c r="AC55" s="1" t="s">
        <v>1473</v>
      </c>
      <c r="AD55" s="1">
        <v>10</v>
      </c>
      <c r="AE55" s="1" t="s">
        <v>1871</v>
      </c>
      <c r="AF55" s="1" t="s">
        <v>1870</v>
      </c>
      <c r="AG55" s="1" t="s">
        <v>1475</v>
      </c>
      <c r="AH55" s="1"/>
      <c r="AI55" s="1"/>
      <c r="AJ55" s="1"/>
      <c r="AK55" s="1" t="s">
        <v>1869</v>
      </c>
      <c r="AL55" s="1" t="s">
        <v>1868</v>
      </c>
      <c r="AM55" s="1"/>
      <c r="AN55" s="1"/>
      <c r="AO55" s="1"/>
      <c r="AP55" s="1"/>
      <c r="AQ55" s="1" t="s">
        <v>1867</v>
      </c>
    </row>
    <row r="56" spans="1:46" x14ac:dyDescent="0.15">
      <c r="A56" t="str">
        <f t="shared" si="4"/>
        <v>|BFZ|緑青|呪文||神話レア|《[[白日の下に]]》|</v>
      </c>
      <c r="B56" t="s">
        <v>3211</v>
      </c>
      <c r="C56" t="str">
        <f t="shared" si="5"/>
        <v>BFZ</v>
      </c>
      <c r="D56">
        <f>IF(AA56="","",VLOOKUP(C56,tnpl!$Z$1:$AA$11,2,TRUE))</f>
        <v>2</v>
      </c>
      <c r="E56" t="s">
        <v>3211</v>
      </c>
      <c r="F56" t="str">
        <f t="shared" si="6"/>
        <v>緑青</v>
      </c>
      <c r="G56">
        <f>IF(AB56="","",VLOOKUP(F56,tnpl!$X$1:$Y$16,2,TRUE))</f>
        <v>15</v>
      </c>
      <c r="H56" t="s">
        <v>3211</v>
      </c>
      <c r="I56" t="str">
        <f t="shared" si="7"/>
        <v>呪文</v>
      </c>
      <c r="J56" t="s">
        <v>3211</v>
      </c>
      <c r="K56">
        <f t="shared" si="8"/>
        <v>0</v>
      </c>
      <c r="L56">
        <f t="shared" si="9"/>
        <v>0</v>
      </c>
      <c r="M56" t="str">
        <f t="shared" si="10"/>
        <v/>
      </c>
      <c r="N56" t="s">
        <v>3267</v>
      </c>
      <c r="O56" t="str">
        <f t="shared" si="11"/>
        <v>神話レア</v>
      </c>
      <c r="R56" t="s">
        <v>3267</v>
      </c>
      <c r="S56" t="s">
        <v>4854</v>
      </c>
      <c r="T56" t="str">
        <f t="shared" si="12"/>
        <v>白日の下に</v>
      </c>
      <c r="W56" t="s">
        <v>4855</v>
      </c>
      <c r="X56" t="s">
        <v>3267</v>
      </c>
      <c r="Z56" s="3">
        <v>446</v>
      </c>
      <c r="AA56" s="2" t="s">
        <v>3213</v>
      </c>
      <c r="AB56" s="1" t="s">
        <v>1799</v>
      </c>
      <c r="AC56" s="1" t="s">
        <v>1453</v>
      </c>
      <c r="AD56" s="1">
        <v>10</v>
      </c>
      <c r="AE56" s="1" t="s">
        <v>1798</v>
      </c>
      <c r="AF56" s="1" t="s">
        <v>1797</v>
      </c>
      <c r="AG56" s="1" t="s">
        <v>1475</v>
      </c>
      <c r="AH56" s="1"/>
      <c r="AI56" s="1"/>
      <c r="AJ56" s="1"/>
      <c r="AK56" s="1" t="s">
        <v>1796</v>
      </c>
      <c r="AL56" s="1"/>
      <c r="AM56" s="1"/>
      <c r="AN56" s="1"/>
      <c r="AO56" s="1"/>
      <c r="AP56" s="1"/>
      <c r="AQ56" s="1" t="s">
        <v>1796</v>
      </c>
    </row>
    <row r="57" spans="1:46" x14ac:dyDescent="0.15">
      <c r="A57" t="str">
        <f t="shared" si="4"/>
        <v>|BFZ|無色|サポート||コモン|《[[同盟者の宿営地]]》|</v>
      </c>
      <c r="B57" t="s">
        <v>3211</v>
      </c>
      <c r="C57" t="str">
        <f t="shared" si="5"/>
        <v>BFZ</v>
      </c>
      <c r="D57">
        <f>IF(AA57="","",VLOOKUP(C57,tnpl!$Z$1:$AA$11,2,TRUE))</f>
        <v>2</v>
      </c>
      <c r="E57" t="s">
        <v>3211</v>
      </c>
      <c r="F57" t="str">
        <f t="shared" si="6"/>
        <v>無色</v>
      </c>
      <c r="G57">
        <f>IF(AB57="","",VLOOKUP(F57,tnpl!$X$1:$Y$16,2,TRUE))</f>
        <v>16</v>
      </c>
      <c r="H57" t="s">
        <v>3211</v>
      </c>
      <c r="I57" t="str">
        <f t="shared" si="7"/>
        <v>サポート</v>
      </c>
      <c r="J57" t="s">
        <v>3211</v>
      </c>
      <c r="K57">
        <f t="shared" si="8"/>
        <v>0</v>
      </c>
      <c r="L57">
        <f t="shared" si="9"/>
        <v>0</v>
      </c>
      <c r="M57" t="str">
        <f t="shared" si="10"/>
        <v/>
      </c>
      <c r="N57" t="s">
        <v>3267</v>
      </c>
      <c r="O57" t="str">
        <f t="shared" si="11"/>
        <v>コモン</v>
      </c>
      <c r="R57" t="s">
        <v>3267</v>
      </c>
      <c r="S57" t="s">
        <v>4854</v>
      </c>
      <c r="T57" t="str">
        <f t="shared" si="12"/>
        <v>同盟者の宿営地</v>
      </c>
      <c r="W57" t="s">
        <v>4855</v>
      </c>
      <c r="X57" t="s">
        <v>3267</v>
      </c>
      <c r="Z57" s="3">
        <v>450</v>
      </c>
      <c r="AA57" s="2" t="s">
        <v>3213</v>
      </c>
      <c r="AB57" s="1" t="s">
        <v>301</v>
      </c>
      <c r="AC57" s="1" t="s">
        <v>1771</v>
      </c>
      <c r="AD57" s="1">
        <v>10</v>
      </c>
      <c r="AE57" s="1" t="s">
        <v>1786</v>
      </c>
      <c r="AF57" s="1" t="s">
        <v>1785</v>
      </c>
      <c r="AG57" s="1" t="s">
        <v>297</v>
      </c>
      <c r="AH57" s="1"/>
      <c r="AI57" s="1"/>
      <c r="AJ57" s="1"/>
      <c r="AK57" s="1" t="s">
        <v>1784</v>
      </c>
      <c r="AL57" s="1"/>
      <c r="AM57" s="1"/>
      <c r="AN57" s="1">
        <v>2</v>
      </c>
      <c r="AO57" s="1"/>
      <c r="AP57" s="1"/>
      <c r="AQ57" s="1" t="s">
        <v>1784</v>
      </c>
    </row>
    <row r="58" spans="1:46" x14ac:dyDescent="0.15">
      <c r="A58" t="str">
        <f t="shared" si="4"/>
        <v>|OGW|白|呪文||アンコモン|《[[イオナの祝福]]》|</v>
      </c>
      <c r="B58" t="s">
        <v>3211</v>
      </c>
      <c r="C58" t="str">
        <f t="shared" si="5"/>
        <v>OGW</v>
      </c>
      <c r="D58">
        <f>IF(AA58="","",VLOOKUP(C58,tnpl!$Z$1:$AA$11,2,TRUE))</f>
        <v>3</v>
      </c>
      <c r="E58" t="s">
        <v>3211</v>
      </c>
      <c r="F58" t="str">
        <f t="shared" si="6"/>
        <v>白</v>
      </c>
      <c r="G58">
        <f>IF(AB58="","",VLOOKUP(F58,tnpl!$X$1:$Y$16,2,TRUE))</f>
        <v>1</v>
      </c>
      <c r="H58" t="s">
        <v>3211</v>
      </c>
      <c r="I58" t="str">
        <f t="shared" si="7"/>
        <v>呪文</v>
      </c>
      <c r="J58" t="s">
        <v>3211</v>
      </c>
      <c r="K58">
        <f t="shared" si="8"/>
        <v>0</v>
      </c>
      <c r="L58">
        <f t="shared" si="9"/>
        <v>0</v>
      </c>
      <c r="M58" t="str">
        <f t="shared" si="10"/>
        <v/>
      </c>
      <c r="N58" t="s">
        <v>3267</v>
      </c>
      <c r="O58" t="str">
        <f t="shared" si="11"/>
        <v>アンコモン</v>
      </c>
      <c r="R58" t="s">
        <v>3267</v>
      </c>
      <c r="S58" t="s">
        <v>4854</v>
      </c>
      <c r="T58" t="str">
        <f t="shared" si="12"/>
        <v>イオナの祝福</v>
      </c>
      <c r="W58" t="s">
        <v>4855</v>
      </c>
      <c r="X58" t="s">
        <v>3267</v>
      </c>
      <c r="Z58" s="3">
        <v>486</v>
      </c>
      <c r="AA58" s="2" t="s">
        <v>3214</v>
      </c>
      <c r="AB58" s="1" t="s">
        <v>1653</v>
      </c>
      <c r="AC58" s="1" t="s">
        <v>1473</v>
      </c>
      <c r="AD58" s="1">
        <v>10</v>
      </c>
      <c r="AE58" s="1" t="s">
        <v>1678</v>
      </c>
      <c r="AF58" s="1" t="s">
        <v>1677</v>
      </c>
      <c r="AG58" s="1" t="s">
        <v>1475</v>
      </c>
      <c r="AH58" s="1"/>
      <c r="AI58" s="1"/>
      <c r="AJ58" s="1"/>
      <c r="AK58" s="1" t="s">
        <v>1676</v>
      </c>
      <c r="AL58" s="1"/>
      <c r="AM58" s="1"/>
      <c r="AN58" s="1"/>
      <c r="AO58" s="1"/>
      <c r="AP58" s="1"/>
      <c r="AQ58" s="1" t="s">
        <v>1676</v>
      </c>
    </row>
    <row r="59" spans="1:46" x14ac:dyDescent="0.15">
      <c r="A59" t="str">
        <f t="shared" si="4"/>
        <v>|OGW|赤緑|クリーチャー|4/4|アンコモン|《[[執拗な狩人]]》|</v>
      </c>
      <c r="B59" t="s">
        <v>3211</v>
      </c>
      <c r="C59" t="str">
        <f t="shared" si="5"/>
        <v>OGW</v>
      </c>
      <c r="D59">
        <f>IF(AA59="","",VLOOKUP(C59,tnpl!$Z$1:$AA$11,2,TRUE))</f>
        <v>3</v>
      </c>
      <c r="E59" t="s">
        <v>3211</v>
      </c>
      <c r="F59" t="str">
        <f t="shared" si="6"/>
        <v>赤緑</v>
      </c>
      <c r="G59">
        <f>IF(AB59="","",VLOOKUP(F59,tnpl!$X$1:$Y$16,2,TRUE))</f>
        <v>9</v>
      </c>
      <c r="H59" t="s">
        <v>3211</v>
      </c>
      <c r="I59" t="str">
        <f t="shared" si="7"/>
        <v>クリーチャー</v>
      </c>
      <c r="J59" t="s">
        <v>3211</v>
      </c>
      <c r="K59">
        <f t="shared" si="8"/>
        <v>4</v>
      </c>
      <c r="L59">
        <f t="shared" si="9"/>
        <v>4</v>
      </c>
      <c r="M59" t="str">
        <f t="shared" si="10"/>
        <v>4/4</v>
      </c>
      <c r="N59" t="s">
        <v>3267</v>
      </c>
      <c r="O59" t="str">
        <f t="shared" si="11"/>
        <v>アンコモン</v>
      </c>
      <c r="R59" t="s">
        <v>3267</v>
      </c>
      <c r="S59" t="s">
        <v>4854</v>
      </c>
      <c r="T59" t="str">
        <f t="shared" si="12"/>
        <v>執拗な狩人</v>
      </c>
      <c r="W59" t="s">
        <v>4855</v>
      </c>
      <c r="X59" t="s">
        <v>3267</v>
      </c>
      <c r="Z59" s="3">
        <v>522</v>
      </c>
      <c r="AA59" s="2" t="s">
        <v>3214</v>
      </c>
      <c r="AB59" s="1" t="s">
        <v>1504</v>
      </c>
      <c r="AC59" s="1" t="s">
        <v>1473</v>
      </c>
      <c r="AD59" s="1">
        <v>10</v>
      </c>
      <c r="AE59" s="1" t="s">
        <v>1521</v>
      </c>
      <c r="AF59" s="1" t="s">
        <v>1520</v>
      </c>
      <c r="AG59" s="1" t="s">
        <v>349</v>
      </c>
      <c r="AH59" s="1" t="s">
        <v>1511</v>
      </c>
      <c r="AI59" s="1" t="s">
        <v>1515</v>
      </c>
      <c r="AJ59" s="1"/>
      <c r="AK59" s="1" t="s">
        <v>1519</v>
      </c>
      <c r="AL59" s="1"/>
      <c r="AM59" s="1"/>
      <c r="AN59" s="1"/>
      <c r="AO59" s="1">
        <v>4</v>
      </c>
      <c r="AP59" s="1">
        <v>4</v>
      </c>
      <c r="AQ59" s="1" t="s">
        <v>1519</v>
      </c>
    </row>
    <row r="60" spans="1:46" x14ac:dyDescent="0.15">
      <c r="A60" t="str">
        <f t="shared" si="4"/>
        <v>|OGW|青赤|クリーチャー|4/5|レア|《[[遺跡潜り、ジョリー・エン]]》|</v>
      </c>
      <c r="B60" t="s">
        <v>3211</v>
      </c>
      <c r="C60" t="str">
        <f t="shared" si="5"/>
        <v>OGW</v>
      </c>
      <c r="D60">
        <f>IF(AA60="","",VLOOKUP(C60,tnpl!$Z$1:$AA$11,2,TRUE))</f>
        <v>3</v>
      </c>
      <c r="E60" t="s">
        <v>3211</v>
      </c>
      <c r="F60" t="str">
        <f t="shared" si="6"/>
        <v>青赤</v>
      </c>
      <c r="G60">
        <f>IF(AB60="","",VLOOKUP(F60,tnpl!$X$1:$Y$16,2,TRUE))</f>
        <v>12</v>
      </c>
      <c r="H60" t="s">
        <v>3211</v>
      </c>
      <c r="I60" t="str">
        <f t="shared" si="7"/>
        <v>クリーチャー</v>
      </c>
      <c r="J60" t="s">
        <v>3211</v>
      </c>
      <c r="K60">
        <f t="shared" si="8"/>
        <v>4</v>
      </c>
      <c r="L60">
        <f t="shared" si="9"/>
        <v>5</v>
      </c>
      <c r="M60" t="str">
        <f t="shared" si="10"/>
        <v>4/5</v>
      </c>
      <c r="N60" t="s">
        <v>3267</v>
      </c>
      <c r="O60" t="str">
        <f t="shared" si="11"/>
        <v>レア</v>
      </c>
      <c r="R60" t="s">
        <v>3267</v>
      </c>
      <c r="S60" t="s">
        <v>4854</v>
      </c>
      <c r="T60" t="str">
        <f t="shared" si="12"/>
        <v>遺跡潜り、ジョリー・エン</v>
      </c>
      <c r="W60" t="s">
        <v>4855</v>
      </c>
      <c r="X60" t="s">
        <v>3267</v>
      </c>
      <c r="Z60" s="3">
        <v>528</v>
      </c>
      <c r="AA60" s="2" t="s">
        <v>3214</v>
      </c>
      <c r="AB60" s="1" t="s">
        <v>1489</v>
      </c>
      <c r="AC60" s="1" t="s">
        <v>1463</v>
      </c>
      <c r="AD60" s="1">
        <v>10</v>
      </c>
      <c r="AE60" s="1" t="s">
        <v>1488</v>
      </c>
      <c r="AF60" s="1" t="s">
        <v>1487</v>
      </c>
      <c r="AG60" s="1" t="s">
        <v>349</v>
      </c>
      <c r="AH60" s="1" t="s">
        <v>1486</v>
      </c>
      <c r="AI60" s="1" t="s">
        <v>1485</v>
      </c>
      <c r="AJ60" s="1"/>
      <c r="AK60" s="1" t="s">
        <v>1484</v>
      </c>
      <c r="AL60" s="1"/>
      <c r="AM60" s="1"/>
      <c r="AN60" s="1"/>
      <c r="AO60" s="1">
        <v>4</v>
      </c>
      <c r="AP60" s="1">
        <v>5</v>
      </c>
      <c r="AQ60" s="1" t="s">
        <v>1484</v>
      </c>
    </row>
    <row r="61" spans="1:46" x14ac:dyDescent="0.15">
      <c r="A61" t="str">
        <f t="shared" si="4"/>
        <v/>
      </c>
      <c r="V61" s="9"/>
      <c r="Y61" s="11"/>
      <c r="AC61" s="9"/>
      <c r="AD61" s="9"/>
      <c r="AE61" s="9"/>
      <c r="AF61" s="9"/>
      <c r="AG61" s="9"/>
      <c r="AH61" s="9"/>
      <c r="AI61" s="9"/>
      <c r="AJ61" s="9"/>
      <c r="AK61" s="9"/>
      <c r="AL61" s="9"/>
      <c r="AM61" s="9"/>
      <c r="AN61" s="9"/>
      <c r="AO61" s="9"/>
      <c r="AP61" s="9"/>
      <c r="AQ61" s="9"/>
      <c r="AR61" s="9"/>
      <c r="AS61" s="9"/>
      <c r="AT61" s="9"/>
    </row>
    <row r="62" spans="1:46" x14ac:dyDescent="0.15">
      <c r="A62" t="str">
        <f t="shared" si="4"/>
        <v>**イニストラードを覆う影ブロック</v>
      </c>
      <c r="B62" t="s">
        <v>4862</v>
      </c>
      <c r="Y62" s="11"/>
    </row>
    <row r="63" spans="1:46" x14ac:dyDescent="0.15">
      <c r="A63" t="str">
        <f>B63&amp;C63&amp;E63&amp;F63&amp;H63&amp;I63&amp;J63&amp;M63&amp;N63&amp;O63&amp;P63&amp;Q63&amp;R63&amp;S63&amp;T63&amp;U63&amp;V63&amp;W63&amp;X63&amp;Y63</f>
        <v>|LEFT:60|LEFT:50|LEFT:120|LEFT:50|LEFT:120|LEFT:450|c</v>
      </c>
      <c r="B63" t="s">
        <v>3211</v>
      </c>
      <c r="C63" t="s">
        <v>5192</v>
      </c>
      <c r="E63" t="s">
        <v>3211</v>
      </c>
      <c r="F63" t="s">
        <v>3204</v>
      </c>
      <c r="H63" t="s">
        <v>3211</v>
      </c>
      <c r="I63" t="s">
        <v>5157</v>
      </c>
      <c r="J63" t="s">
        <v>3211</v>
      </c>
      <c r="M63" t="s">
        <v>3204</v>
      </c>
      <c r="N63" t="s">
        <v>3267</v>
      </c>
      <c r="O63" t="s">
        <v>5157</v>
      </c>
      <c r="R63" t="s">
        <v>3267</v>
      </c>
      <c r="T63" t="s">
        <v>5189</v>
      </c>
      <c r="X63" t="s">
        <v>3267</v>
      </c>
      <c r="Y63" t="s">
        <v>3206</v>
      </c>
    </row>
    <row r="64" spans="1:46" x14ac:dyDescent="0.15">
      <c r="A64" t="str">
        <f>B64&amp;C64&amp;E64&amp;F64&amp;H64&amp;I64&amp;J64&amp;M64&amp;N64&amp;O64&amp;P64&amp;Q64&amp;R64&amp;S64&amp;T64&amp;U64&amp;V64&amp;W64&amp;X64&amp;Y64</f>
        <v>|セット|色|カード種|P/T|レアリティ|カード名|</v>
      </c>
      <c r="B64" t="s">
        <v>3211</v>
      </c>
      <c r="C64" t="s">
        <v>3212</v>
      </c>
      <c r="E64" t="s">
        <v>3211</v>
      </c>
      <c r="F64" t="s">
        <v>3181</v>
      </c>
      <c r="H64" t="s">
        <v>3211</v>
      </c>
      <c r="I64" t="s">
        <v>4902</v>
      </c>
      <c r="J64" t="s">
        <v>3211</v>
      </c>
      <c r="K64" t="s">
        <v>3168</v>
      </c>
      <c r="L64" t="s">
        <v>3167</v>
      </c>
      <c r="M64" t="str">
        <f>K64&amp;"/"&amp;L64</f>
        <v>P/T</v>
      </c>
      <c r="N64" t="s">
        <v>3267</v>
      </c>
      <c r="O64" t="s">
        <v>5187</v>
      </c>
      <c r="R64" t="s">
        <v>3267</v>
      </c>
      <c r="T64" t="s">
        <v>3208</v>
      </c>
      <c r="X64" t="s">
        <v>3267</v>
      </c>
      <c r="Z64" s="18"/>
      <c r="AA64" s="18"/>
      <c r="AB64" s="18"/>
      <c r="AC64" s="18"/>
      <c r="AD64" s="18"/>
      <c r="AE64" s="18"/>
      <c r="AF64" s="18"/>
      <c r="AG64" s="18"/>
      <c r="AH64" s="18"/>
      <c r="AI64" s="18"/>
      <c r="AJ64" s="18"/>
      <c r="AK64" s="18"/>
      <c r="AL64" s="18"/>
      <c r="AM64" s="18"/>
      <c r="AN64" s="18"/>
      <c r="AO64" s="18"/>
      <c r="AP64" s="18"/>
      <c r="AQ64" s="18"/>
    </row>
    <row r="65" spans="1:43" x14ac:dyDescent="0.15">
      <c r="A65" t="str">
        <f t="shared" si="4"/>
        <v>|SOI|白|クリーチャー|3/1|アンコモン|《[[近野の司祭]]》|</v>
      </c>
      <c r="B65" t="s">
        <v>3211</v>
      </c>
      <c r="C65" t="str">
        <f t="shared" si="5"/>
        <v>SOI</v>
      </c>
      <c r="D65">
        <f>IF(AA65="","",VLOOKUP(C65,tnpl!$Z$1:$AA$11,2,TRUE))</f>
        <v>4</v>
      </c>
      <c r="E65" t="s">
        <v>3211</v>
      </c>
      <c r="F65" t="str">
        <f t="shared" si="6"/>
        <v>白</v>
      </c>
      <c r="G65">
        <f>IF(AB65="","",VLOOKUP(F65,tnpl!$X$1:$Y$16,2,TRUE))</f>
        <v>1</v>
      </c>
      <c r="H65" t="s">
        <v>3211</v>
      </c>
      <c r="I65" t="str">
        <f t="shared" si="7"/>
        <v>クリーチャー</v>
      </c>
      <c r="J65" t="s">
        <v>3211</v>
      </c>
      <c r="K65">
        <f t="shared" si="8"/>
        <v>3</v>
      </c>
      <c r="L65">
        <f t="shared" si="9"/>
        <v>1</v>
      </c>
      <c r="M65" t="str">
        <f t="shared" si="10"/>
        <v>3/1</v>
      </c>
      <c r="N65" t="s">
        <v>3267</v>
      </c>
      <c r="O65" t="str">
        <f t="shared" si="11"/>
        <v>アンコモン</v>
      </c>
      <c r="R65" t="s">
        <v>3267</v>
      </c>
      <c r="S65" t="s">
        <v>4854</v>
      </c>
      <c r="T65" t="str">
        <f t="shared" si="12"/>
        <v>近野の司祭</v>
      </c>
      <c r="W65" t="s">
        <v>4855</v>
      </c>
      <c r="X65" t="s">
        <v>3267</v>
      </c>
      <c r="Z65" s="3">
        <v>554</v>
      </c>
      <c r="AA65" s="2" t="s">
        <v>3528</v>
      </c>
      <c r="AB65" s="1" t="s">
        <v>1653</v>
      </c>
      <c r="AC65" s="1" t="s">
        <v>1473</v>
      </c>
      <c r="AD65" s="1">
        <v>10</v>
      </c>
      <c r="AE65" s="1" t="s">
        <v>1417</v>
      </c>
      <c r="AF65" s="1" t="s">
        <v>1416</v>
      </c>
      <c r="AG65" s="1" t="s">
        <v>349</v>
      </c>
      <c r="AH65" s="1" t="s">
        <v>1511</v>
      </c>
      <c r="AI65" s="1" t="s">
        <v>1492</v>
      </c>
      <c r="AJ65" s="1"/>
      <c r="AK65" s="1" t="s">
        <v>3552</v>
      </c>
      <c r="AL65" s="1" t="s">
        <v>3553</v>
      </c>
      <c r="AM65" s="1"/>
      <c r="AN65" s="1"/>
      <c r="AO65" s="1">
        <v>3</v>
      </c>
      <c r="AP65" s="1">
        <v>1</v>
      </c>
      <c r="AQ65" s="1" t="s">
        <v>3554</v>
      </c>
    </row>
    <row r="66" spans="1:43" x14ac:dyDescent="0.15">
      <c r="A66" t="str">
        <f t="shared" si="4"/>
        <v>|SOI|白|呪文||レア|《[[石の宣告]]》|</v>
      </c>
      <c r="B66" t="s">
        <v>3211</v>
      </c>
      <c r="C66" t="str">
        <f t="shared" si="5"/>
        <v>SOI</v>
      </c>
      <c r="D66">
        <f>IF(AA66="","",VLOOKUP(C66,tnpl!$Z$1:$AA$11,2,TRUE))</f>
        <v>4</v>
      </c>
      <c r="E66" t="s">
        <v>3211</v>
      </c>
      <c r="F66" t="str">
        <f t="shared" si="6"/>
        <v>白</v>
      </c>
      <c r="G66">
        <f>IF(AB66="","",VLOOKUP(F66,tnpl!$X$1:$Y$16,2,TRUE))</f>
        <v>1</v>
      </c>
      <c r="H66" t="s">
        <v>3211</v>
      </c>
      <c r="I66" t="str">
        <f t="shared" si="7"/>
        <v>呪文</v>
      </c>
      <c r="J66" t="s">
        <v>3211</v>
      </c>
      <c r="K66">
        <f t="shared" si="8"/>
        <v>0</v>
      </c>
      <c r="L66">
        <f t="shared" si="9"/>
        <v>0</v>
      </c>
      <c r="M66" t="str">
        <f t="shared" si="10"/>
        <v/>
      </c>
      <c r="N66" t="s">
        <v>3267</v>
      </c>
      <c r="O66" t="str">
        <f t="shared" si="11"/>
        <v>レア</v>
      </c>
      <c r="R66" t="s">
        <v>3267</v>
      </c>
      <c r="S66" t="s">
        <v>4854</v>
      </c>
      <c r="T66" t="str">
        <f t="shared" si="12"/>
        <v>石の宣告</v>
      </c>
      <c r="W66" t="s">
        <v>4855</v>
      </c>
      <c r="X66" t="s">
        <v>3267</v>
      </c>
      <c r="Z66" s="3">
        <v>569</v>
      </c>
      <c r="AA66" s="2" t="s">
        <v>3528</v>
      </c>
      <c r="AB66" s="1" t="s">
        <v>1653</v>
      </c>
      <c r="AC66" s="1" t="s">
        <v>1463</v>
      </c>
      <c r="AD66" s="1">
        <v>10</v>
      </c>
      <c r="AE66" s="1" t="s">
        <v>1393</v>
      </c>
      <c r="AF66" s="1" t="s">
        <v>1392</v>
      </c>
      <c r="AG66" s="1" t="s">
        <v>1475</v>
      </c>
      <c r="AH66" s="1"/>
      <c r="AI66" s="1"/>
      <c r="AJ66" s="1"/>
      <c r="AK66" s="1" t="s">
        <v>3578</v>
      </c>
      <c r="AL66" s="1"/>
      <c r="AM66" s="1"/>
      <c r="AN66" s="1"/>
      <c r="AO66" s="1"/>
      <c r="AP66" s="1"/>
      <c r="AQ66" s="1" t="s">
        <v>3578</v>
      </c>
    </row>
    <row r="67" spans="1:43" x14ac:dyDescent="0.15">
      <c r="A67" t="str">
        <f t="shared" si="4"/>
        <v>|SOI|青|呪文||コモン|《[[ただの風]]》|</v>
      </c>
      <c r="B67" t="s">
        <v>3211</v>
      </c>
      <c r="C67" t="str">
        <f t="shared" si="5"/>
        <v>SOI</v>
      </c>
      <c r="D67">
        <f>IF(AA67="","",VLOOKUP(C67,tnpl!$Z$1:$AA$11,2,TRUE))</f>
        <v>4</v>
      </c>
      <c r="E67" t="s">
        <v>3211</v>
      </c>
      <c r="F67" t="str">
        <f t="shared" si="6"/>
        <v>青</v>
      </c>
      <c r="G67">
        <f>IF(AB67="","",VLOOKUP(F67,tnpl!$X$1:$Y$16,2,TRUE))</f>
        <v>2</v>
      </c>
      <c r="H67" t="s">
        <v>3211</v>
      </c>
      <c r="I67" t="str">
        <f t="shared" si="7"/>
        <v>呪文</v>
      </c>
      <c r="J67" t="s">
        <v>3211</v>
      </c>
      <c r="K67">
        <f t="shared" si="8"/>
        <v>0</v>
      </c>
      <c r="L67">
        <f t="shared" si="9"/>
        <v>0</v>
      </c>
      <c r="M67" t="str">
        <f t="shared" si="10"/>
        <v/>
      </c>
      <c r="N67" t="s">
        <v>3267</v>
      </c>
      <c r="O67" t="str">
        <f t="shared" si="11"/>
        <v>コモン</v>
      </c>
      <c r="R67" t="s">
        <v>3267</v>
      </c>
      <c r="S67" t="s">
        <v>4854</v>
      </c>
      <c r="T67" t="str">
        <f t="shared" si="12"/>
        <v>ただの風</v>
      </c>
      <c r="W67" t="s">
        <v>4855</v>
      </c>
      <c r="X67" t="s">
        <v>3267</v>
      </c>
      <c r="Z67" s="3">
        <v>585</v>
      </c>
      <c r="AA67" s="2" t="s">
        <v>3528</v>
      </c>
      <c r="AB67" s="1" t="s">
        <v>1631</v>
      </c>
      <c r="AC67" s="1" t="s">
        <v>1771</v>
      </c>
      <c r="AD67" s="1">
        <v>10</v>
      </c>
      <c r="AE67" s="1" t="s">
        <v>1363</v>
      </c>
      <c r="AF67" s="1" t="s">
        <v>1362</v>
      </c>
      <c r="AG67" s="1" t="s">
        <v>1475</v>
      </c>
      <c r="AH67" s="1"/>
      <c r="AI67" s="1"/>
      <c r="AJ67" s="1"/>
      <c r="AK67" s="1" t="s">
        <v>3603</v>
      </c>
      <c r="AL67" s="1" t="s">
        <v>2310</v>
      </c>
      <c r="AM67" s="1"/>
      <c r="AN67" s="1"/>
      <c r="AO67" s="1"/>
      <c r="AP67" s="1"/>
      <c r="AQ67" s="1" t="s">
        <v>3604</v>
      </c>
    </row>
    <row r="68" spans="1:43" x14ac:dyDescent="0.15">
      <c r="A68" t="str">
        <f t="shared" si="4"/>
        <v>|SOI|青|クリーチャー|3/3|レア|《[[忘れられた作品]]》|</v>
      </c>
      <c r="B68" t="s">
        <v>3211</v>
      </c>
      <c r="C68" t="str">
        <f t="shared" si="5"/>
        <v>SOI</v>
      </c>
      <c r="D68">
        <f>IF(AA68="","",VLOOKUP(C68,tnpl!$Z$1:$AA$11,2,TRUE))</f>
        <v>4</v>
      </c>
      <c r="E68" t="s">
        <v>3211</v>
      </c>
      <c r="F68" t="str">
        <f t="shared" si="6"/>
        <v>青</v>
      </c>
      <c r="G68">
        <f>IF(AB68="","",VLOOKUP(F68,tnpl!$X$1:$Y$16,2,TRUE))</f>
        <v>2</v>
      </c>
      <c r="H68" t="s">
        <v>3211</v>
      </c>
      <c r="I68" t="str">
        <f t="shared" si="7"/>
        <v>クリーチャー</v>
      </c>
      <c r="J68" t="s">
        <v>3211</v>
      </c>
      <c r="K68">
        <f t="shared" si="8"/>
        <v>3</v>
      </c>
      <c r="L68">
        <f t="shared" si="9"/>
        <v>3</v>
      </c>
      <c r="M68" t="str">
        <f t="shared" si="10"/>
        <v>3/3</v>
      </c>
      <c r="N68" t="s">
        <v>3267</v>
      </c>
      <c r="O68" t="str">
        <f t="shared" si="11"/>
        <v>レア</v>
      </c>
      <c r="R68" t="s">
        <v>3267</v>
      </c>
      <c r="S68" t="s">
        <v>4854</v>
      </c>
      <c r="T68" t="str">
        <f t="shared" si="12"/>
        <v>忘れられた作品</v>
      </c>
      <c r="W68" t="s">
        <v>4855</v>
      </c>
      <c r="X68" t="s">
        <v>3267</v>
      </c>
      <c r="Z68" s="3">
        <v>602</v>
      </c>
      <c r="AA68" s="2" t="s">
        <v>3528</v>
      </c>
      <c r="AB68" s="1" t="s">
        <v>1631</v>
      </c>
      <c r="AC68" s="1" t="s">
        <v>1463</v>
      </c>
      <c r="AD68" s="1">
        <v>10</v>
      </c>
      <c r="AE68" s="1" t="s">
        <v>1335</v>
      </c>
      <c r="AF68" s="1" t="s">
        <v>1334</v>
      </c>
      <c r="AG68" s="1" t="s">
        <v>349</v>
      </c>
      <c r="AH68" s="1" t="s">
        <v>1506</v>
      </c>
      <c r="AI68" s="1" t="s">
        <v>2837</v>
      </c>
      <c r="AJ68" s="1"/>
      <c r="AK68" s="1" t="s">
        <v>3516</v>
      </c>
      <c r="AL68" s="1" t="s">
        <v>3626</v>
      </c>
      <c r="AM68" s="1"/>
      <c r="AN68" s="1"/>
      <c r="AO68" s="1">
        <v>3</v>
      </c>
      <c r="AP68" s="1">
        <v>3</v>
      </c>
      <c r="AQ68" s="1" t="s">
        <v>3627</v>
      </c>
    </row>
    <row r="69" spans="1:43" x14ac:dyDescent="0.15">
      <c r="A69" t="str">
        <f t="shared" si="4"/>
        <v>|SOI|黒|クリーチャー|1/3|コモン|《[[遠沼の亡霊]]》|</v>
      </c>
      <c r="B69" t="s">
        <v>3211</v>
      </c>
      <c r="C69" t="str">
        <f t="shared" si="5"/>
        <v>SOI</v>
      </c>
      <c r="D69">
        <f>IF(AA69="","",VLOOKUP(C69,tnpl!$Z$1:$AA$11,2,TRUE))</f>
        <v>4</v>
      </c>
      <c r="E69" t="s">
        <v>3211</v>
      </c>
      <c r="F69" t="str">
        <f t="shared" si="6"/>
        <v>黒</v>
      </c>
      <c r="G69">
        <f>IF(AB69="","",VLOOKUP(F69,tnpl!$X$1:$Y$16,2,TRUE))</f>
        <v>3</v>
      </c>
      <c r="H69" t="s">
        <v>3211</v>
      </c>
      <c r="I69" t="str">
        <f t="shared" si="7"/>
        <v>クリーチャー</v>
      </c>
      <c r="J69" t="s">
        <v>3211</v>
      </c>
      <c r="K69">
        <f t="shared" si="8"/>
        <v>1</v>
      </c>
      <c r="L69">
        <f t="shared" si="9"/>
        <v>3</v>
      </c>
      <c r="M69" t="str">
        <f t="shared" si="10"/>
        <v>1/3</v>
      </c>
      <c r="N69" t="s">
        <v>3267</v>
      </c>
      <c r="O69" t="str">
        <f t="shared" si="11"/>
        <v>コモン</v>
      </c>
      <c r="R69" t="s">
        <v>3267</v>
      </c>
      <c r="S69" t="s">
        <v>4854</v>
      </c>
      <c r="T69" t="str">
        <f t="shared" si="12"/>
        <v>遠沼の亡霊</v>
      </c>
      <c r="W69" t="s">
        <v>4855</v>
      </c>
      <c r="X69" t="s">
        <v>3267</v>
      </c>
      <c r="Z69" s="3">
        <v>613</v>
      </c>
      <c r="AA69" s="2" t="s">
        <v>3528</v>
      </c>
      <c r="AB69" s="1" t="s">
        <v>1606</v>
      </c>
      <c r="AC69" s="1" t="s">
        <v>1771</v>
      </c>
      <c r="AD69" s="1">
        <v>10</v>
      </c>
      <c r="AE69" s="1" t="s">
        <v>1317</v>
      </c>
      <c r="AF69" s="1" t="s">
        <v>1316</v>
      </c>
      <c r="AG69" s="1" t="s">
        <v>349</v>
      </c>
      <c r="AH69" s="1" t="s">
        <v>2436</v>
      </c>
      <c r="AI69" s="1"/>
      <c r="AJ69" s="1"/>
      <c r="AK69" s="1" t="s">
        <v>3653</v>
      </c>
      <c r="AL69" s="1"/>
      <c r="AM69" s="1"/>
      <c r="AN69" s="1"/>
      <c r="AO69" s="1">
        <v>1</v>
      </c>
      <c r="AP69" s="1">
        <v>3</v>
      </c>
      <c r="AQ69" s="1" t="s">
        <v>3653</v>
      </c>
    </row>
    <row r="70" spans="1:43" x14ac:dyDescent="0.15">
      <c r="A70" t="str">
        <f t="shared" si="4"/>
        <v>|SOI|黒|クリーチャー|2/2|コモン|《[[グール呼びの共犯者]]》|</v>
      </c>
      <c r="B70" t="s">
        <v>3211</v>
      </c>
      <c r="C70" t="str">
        <f t="shared" si="5"/>
        <v>SOI</v>
      </c>
      <c r="D70">
        <f>IF(AA70="","",VLOOKUP(C70,tnpl!$Z$1:$AA$11,2,TRUE))</f>
        <v>4</v>
      </c>
      <c r="E70" t="s">
        <v>3211</v>
      </c>
      <c r="F70" t="str">
        <f t="shared" si="6"/>
        <v>黒</v>
      </c>
      <c r="G70">
        <f>IF(AB70="","",VLOOKUP(F70,tnpl!$X$1:$Y$16,2,TRUE))</f>
        <v>3</v>
      </c>
      <c r="H70" t="s">
        <v>3211</v>
      </c>
      <c r="I70" t="str">
        <f t="shared" si="7"/>
        <v>クリーチャー</v>
      </c>
      <c r="J70" t="s">
        <v>3211</v>
      </c>
      <c r="K70">
        <f t="shared" si="8"/>
        <v>2</v>
      </c>
      <c r="L70">
        <f t="shared" si="9"/>
        <v>2</v>
      </c>
      <c r="M70" t="str">
        <f t="shared" si="10"/>
        <v>2/2</v>
      </c>
      <c r="N70" t="s">
        <v>3267</v>
      </c>
      <c r="O70" t="str">
        <f t="shared" si="11"/>
        <v>コモン</v>
      </c>
      <c r="R70" t="s">
        <v>3267</v>
      </c>
      <c r="S70" t="s">
        <v>4854</v>
      </c>
      <c r="T70" t="str">
        <f t="shared" si="12"/>
        <v>グール呼びの共犯者</v>
      </c>
      <c r="W70" t="s">
        <v>4855</v>
      </c>
      <c r="X70" t="s">
        <v>3267</v>
      </c>
      <c r="Z70" s="3">
        <v>614</v>
      </c>
      <c r="AA70" s="2" t="s">
        <v>3528</v>
      </c>
      <c r="AB70" s="1" t="s">
        <v>1606</v>
      </c>
      <c r="AC70" s="1" t="s">
        <v>1771</v>
      </c>
      <c r="AD70" s="1">
        <v>10</v>
      </c>
      <c r="AE70" s="1" t="s">
        <v>1315</v>
      </c>
      <c r="AF70" s="1" t="s">
        <v>1314</v>
      </c>
      <c r="AG70" s="1" t="s">
        <v>349</v>
      </c>
      <c r="AH70" s="1" t="s">
        <v>1511</v>
      </c>
      <c r="AI70" s="1" t="s">
        <v>2976</v>
      </c>
      <c r="AJ70" s="1"/>
      <c r="AK70" s="1" t="s">
        <v>2627</v>
      </c>
      <c r="AL70" s="1" t="s">
        <v>3654</v>
      </c>
      <c r="AM70" s="1"/>
      <c r="AN70" s="1"/>
      <c r="AO70" s="1">
        <v>2</v>
      </c>
      <c r="AP70" s="1">
        <v>2</v>
      </c>
      <c r="AQ70" s="1" t="s">
        <v>3655</v>
      </c>
    </row>
    <row r="71" spans="1:43" x14ac:dyDescent="0.15">
      <c r="A71" t="str">
        <f t="shared" si="4"/>
        <v>|SOI|黒|クリーチャー|2/3|アンコモン|《[[親切な余所者]]》|</v>
      </c>
      <c r="B71" t="s">
        <v>3211</v>
      </c>
      <c r="C71" t="str">
        <f t="shared" si="5"/>
        <v>SOI</v>
      </c>
      <c r="D71">
        <f>IF(AA71="","",VLOOKUP(C71,tnpl!$Z$1:$AA$11,2,TRUE))</f>
        <v>4</v>
      </c>
      <c r="E71" t="s">
        <v>3211</v>
      </c>
      <c r="F71" t="str">
        <f t="shared" si="6"/>
        <v>黒</v>
      </c>
      <c r="G71">
        <f>IF(AB71="","",VLOOKUP(F71,tnpl!$X$1:$Y$16,2,TRUE))</f>
        <v>3</v>
      </c>
      <c r="H71" t="s">
        <v>3211</v>
      </c>
      <c r="I71" t="str">
        <f t="shared" si="7"/>
        <v>クリーチャー</v>
      </c>
      <c r="J71" t="s">
        <v>3211</v>
      </c>
      <c r="K71">
        <f t="shared" si="8"/>
        <v>2</v>
      </c>
      <c r="L71">
        <f t="shared" si="9"/>
        <v>3</v>
      </c>
      <c r="M71" t="str">
        <f t="shared" si="10"/>
        <v>2/3</v>
      </c>
      <c r="N71" t="s">
        <v>3267</v>
      </c>
      <c r="O71" t="str">
        <f t="shared" si="11"/>
        <v>アンコモン</v>
      </c>
      <c r="R71" t="s">
        <v>3267</v>
      </c>
      <c r="S71" t="s">
        <v>4854</v>
      </c>
      <c r="T71" t="str">
        <f t="shared" si="12"/>
        <v>親切な余所者</v>
      </c>
      <c r="W71" t="s">
        <v>4855</v>
      </c>
      <c r="X71" t="s">
        <v>3267</v>
      </c>
      <c r="Z71" s="3">
        <v>628</v>
      </c>
      <c r="AA71" s="2" t="s">
        <v>3528</v>
      </c>
      <c r="AB71" s="1" t="s">
        <v>1606</v>
      </c>
      <c r="AC71" s="1" t="s">
        <v>1473</v>
      </c>
      <c r="AD71" s="1">
        <v>10</v>
      </c>
      <c r="AE71" s="1" t="s">
        <v>1289</v>
      </c>
      <c r="AF71" s="1" t="s">
        <v>1288</v>
      </c>
      <c r="AG71" s="1" t="s">
        <v>349</v>
      </c>
      <c r="AH71" s="1" t="s">
        <v>1511</v>
      </c>
      <c r="AI71" s="1"/>
      <c r="AJ71" s="1"/>
      <c r="AK71" s="1" t="s">
        <v>3672</v>
      </c>
      <c r="AL71" s="1"/>
      <c r="AM71" s="1"/>
      <c r="AN71" s="1"/>
      <c r="AO71" s="1">
        <v>2</v>
      </c>
      <c r="AP71" s="1">
        <v>3</v>
      </c>
      <c r="AQ71" s="1" t="s">
        <v>3672</v>
      </c>
    </row>
    <row r="72" spans="1:43" x14ac:dyDescent="0.15">
      <c r="A72" t="str">
        <f t="shared" si="4"/>
        <v>|SOI|黒|クリーチャー|2/2|レア|《[[戦墓の巨人]]》|</v>
      </c>
      <c r="B72" t="s">
        <v>3211</v>
      </c>
      <c r="C72" t="str">
        <f t="shared" si="5"/>
        <v>SOI</v>
      </c>
      <c r="D72">
        <f>IF(AA72="","",VLOOKUP(C72,tnpl!$Z$1:$AA$11,2,TRUE))</f>
        <v>4</v>
      </c>
      <c r="E72" t="s">
        <v>3211</v>
      </c>
      <c r="F72" t="str">
        <f t="shared" si="6"/>
        <v>黒</v>
      </c>
      <c r="G72">
        <f>IF(AB72="","",VLOOKUP(F72,tnpl!$X$1:$Y$16,2,TRUE))</f>
        <v>3</v>
      </c>
      <c r="H72" t="s">
        <v>3211</v>
      </c>
      <c r="I72" t="str">
        <f t="shared" si="7"/>
        <v>クリーチャー</v>
      </c>
      <c r="J72" t="s">
        <v>3211</v>
      </c>
      <c r="K72">
        <f t="shared" si="8"/>
        <v>2</v>
      </c>
      <c r="L72">
        <f t="shared" si="9"/>
        <v>2</v>
      </c>
      <c r="M72" t="str">
        <f t="shared" si="10"/>
        <v>2/2</v>
      </c>
      <c r="N72" t="s">
        <v>3267</v>
      </c>
      <c r="O72" t="str">
        <f t="shared" si="11"/>
        <v>レア</v>
      </c>
      <c r="R72" t="s">
        <v>3267</v>
      </c>
      <c r="S72" t="s">
        <v>4854</v>
      </c>
      <c r="T72" t="str">
        <f t="shared" si="12"/>
        <v>戦墓の巨人</v>
      </c>
      <c r="W72" t="s">
        <v>4855</v>
      </c>
      <c r="X72" t="s">
        <v>3267</v>
      </c>
      <c r="Z72" s="3">
        <v>634</v>
      </c>
      <c r="AA72" s="2" t="s">
        <v>3528</v>
      </c>
      <c r="AB72" s="1" t="s">
        <v>1606</v>
      </c>
      <c r="AC72" s="1" t="s">
        <v>1463</v>
      </c>
      <c r="AD72" s="1">
        <v>10</v>
      </c>
      <c r="AE72" s="1" t="s">
        <v>1279</v>
      </c>
      <c r="AF72" s="1" t="s">
        <v>1278</v>
      </c>
      <c r="AG72" s="1" t="s">
        <v>349</v>
      </c>
      <c r="AH72" s="1" t="s">
        <v>1506</v>
      </c>
      <c r="AI72" s="1" t="s">
        <v>2077</v>
      </c>
      <c r="AJ72" s="1"/>
      <c r="AK72" s="1" t="s">
        <v>2627</v>
      </c>
      <c r="AL72" s="1" t="s">
        <v>3681</v>
      </c>
      <c r="AM72" s="1" t="s">
        <v>3682</v>
      </c>
      <c r="AN72" s="1"/>
      <c r="AO72" s="1">
        <v>2</v>
      </c>
      <c r="AP72" s="1">
        <v>2</v>
      </c>
      <c r="AQ72" s="1" t="s">
        <v>3683</v>
      </c>
    </row>
    <row r="73" spans="1:43" x14ac:dyDescent="0.15">
      <c r="A73" t="str">
        <f t="shared" si="4"/>
        <v>|SOI|赤|呪文||コモン|《[[無差別な怒り]]》|</v>
      </c>
      <c r="B73" t="s">
        <v>3211</v>
      </c>
      <c r="C73" t="str">
        <f t="shared" si="5"/>
        <v>SOI</v>
      </c>
      <c r="D73">
        <f>IF(AA73="","",VLOOKUP(C73,tnpl!$Z$1:$AA$11,2,TRUE))</f>
        <v>4</v>
      </c>
      <c r="E73" t="s">
        <v>3211</v>
      </c>
      <c r="F73" t="str">
        <f t="shared" si="6"/>
        <v>赤</v>
      </c>
      <c r="G73">
        <f>IF(AB73="","",VLOOKUP(F73,tnpl!$X$1:$Y$16,2,TRUE))</f>
        <v>4</v>
      </c>
      <c r="H73" t="s">
        <v>3211</v>
      </c>
      <c r="I73" t="str">
        <f t="shared" si="7"/>
        <v>呪文</v>
      </c>
      <c r="J73" t="s">
        <v>3211</v>
      </c>
      <c r="K73">
        <f t="shared" si="8"/>
        <v>0</v>
      </c>
      <c r="L73">
        <f t="shared" si="9"/>
        <v>0</v>
      </c>
      <c r="M73" t="str">
        <f t="shared" si="10"/>
        <v/>
      </c>
      <c r="N73" t="s">
        <v>3267</v>
      </c>
      <c r="O73" t="str">
        <f t="shared" si="11"/>
        <v>コモン</v>
      </c>
      <c r="R73" t="s">
        <v>3267</v>
      </c>
      <c r="S73" t="s">
        <v>4854</v>
      </c>
      <c r="T73" t="str">
        <f t="shared" si="12"/>
        <v>無差別な怒り</v>
      </c>
      <c r="W73" t="s">
        <v>4855</v>
      </c>
      <c r="X73" t="s">
        <v>3267</v>
      </c>
      <c r="Z73" s="3">
        <v>653</v>
      </c>
      <c r="AA73" s="2" t="s">
        <v>3528</v>
      </c>
      <c r="AB73" s="1" t="s">
        <v>1575</v>
      </c>
      <c r="AC73" s="1" t="s">
        <v>1771</v>
      </c>
      <c r="AD73" s="1">
        <v>10</v>
      </c>
      <c r="AE73" s="1" t="s">
        <v>1247</v>
      </c>
      <c r="AF73" s="1" t="s">
        <v>1246</v>
      </c>
      <c r="AG73" s="1" t="s">
        <v>1475</v>
      </c>
      <c r="AH73" s="1"/>
      <c r="AI73" s="1"/>
      <c r="AJ73" s="1"/>
      <c r="AK73" s="1" t="s">
        <v>3603</v>
      </c>
      <c r="AL73" s="1" t="s">
        <v>1478</v>
      </c>
      <c r="AM73" s="1"/>
      <c r="AN73" s="1"/>
      <c r="AO73" s="1"/>
      <c r="AP73" s="1"/>
      <c r="AQ73" s="1" t="s">
        <v>3711</v>
      </c>
    </row>
    <row r="74" spans="1:43" x14ac:dyDescent="0.15">
      <c r="A74" t="str">
        <f t="shared" si="4"/>
        <v>|SOI|緑|呪文||コモン|《[[根から絶つ]]》|</v>
      </c>
      <c r="B74" t="s">
        <v>3211</v>
      </c>
      <c r="C74" t="str">
        <f t="shared" si="5"/>
        <v>SOI</v>
      </c>
      <c r="D74">
        <f>IF(AA74="","",VLOOKUP(C74,tnpl!$Z$1:$AA$11,2,TRUE))</f>
        <v>4</v>
      </c>
      <c r="E74" t="s">
        <v>3211</v>
      </c>
      <c r="F74" t="str">
        <f t="shared" si="6"/>
        <v>緑</v>
      </c>
      <c r="G74">
        <f>IF(AB74="","",VLOOKUP(F74,tnpl!$X$1:$Y$16,2,TRUE))</f>
        <v>5</v>
      </c>
      <c r="H74" t="s">
        <v>3211</v>
      </c>
      <c r="I74" t="str">
        <f t="shared" si="7"/>
        <v>呪文</v>
      </c>
      <c r="J74" t="s">
        <v>3211</v>
      </c>
      <c r="K74">
        <f t="shared" si="8"/>
        <v>0</v>
      </c>
      <c r="L74">
        <f t="shared" si="9"/>
        <v>0</v>
      </c>
      <c r="M74" t="str">
        <f t="shared" si="10"/>
        <v/>
      </c>
      <c r="N74" t="s">
        <v>3267</v>
      </c>
      <c r="O74" t="str">
        <f t="shared" si="11"/>
        <v>コモン</v>
      </c>
      <c r="R74" t="s">
        <v>3267</v>
      </c>
      <c r="S74" t="s">
        <v>4854</v>
      </c>
      <c r="T74" t="str">
        <f t="shared" si="12"/>
        <v>根から絶つ</v>
      </c>
      <c r="W74" t="s">
        <v>4855</v>
      </c>
      <c r="X74" t="s">
        <v>3267</v>
      </c>
      <c r="Z74" s="3">
        <v>691</v>
      </c>
      <c r="AA74" s="2" t="s">
        <v>3528</v>
      </c>
      <c r="AB74" s="1" t="s">
        <v>1540</v>
      </c>
      <c r="AC74" s="1" t="s">
        <v>1771</v>
      </c>
      <c r="AD74" s="1">
        <v>10</v>
      </c>
      <c r="AE74" s="1" t="s">
        <v>1183</v>
      </c>
      <c r="AF74" s="1" t="s">
        <v>1182</v>
      </c>
      <c r="AG74" s="1" t="s">
        <v>1475</v>
      </c>
      <c r="AH74" s="1"/>
      <c r="AI74" s="1"/>
      <c r="AJ74" s="1"/>
      <c r="AK74" s="1" t="s">
        <v>3757</v>
      </c>
      <c r="AL74" s="1"/>
      <c r="AM74" s="1"/>
      <c r="AN74" s="1"/>
      <c r="AO74" s="1"/>
      <c r="AP74" s="1"/>
      <c r="AQ74" s="1" t="s">
        <v>3757</v>
      </c>
    </row>
    <row r="75" spans="1:43" x14ac:dyDescent="0.15">
      <c r="A75" t="str">
        <f t="shared" si="4"/>
        <v>|SOI|緑|サポート||コモン|《[[乗馬術]]》|</v>
      </c>
      <c r="B75" t="s">
        <v>3211</v>
      </c>
      <c r="C75" t="str">
        <f t="shared" si="5"/>
        <v>SOI</v>
      </c>
      <c r="D75">
        <f>IF(AA75="","",VLOOKUP(C75,tnpl!$Z$1:$AA$11,2,TRUE))</f>
        <v>4</v>
      </c>
      <c r="E75" t="s">
        <v>3211</v>
      </c>
      <c r="F75" t="str">
        <f t="shared" si="6"/>
        <v>緑</v>
      </c>
      <c r="G75">
        <f>IF(AB75="","",VLOOKUP(F75,tnpl!$X$1:$Y$16,2,TRUE))</f>
        <v>5</v>
      </c>
      <c r="H75" t="s">
        <v>3211</v>
      </c>
      <c r="I75" t="str">
        <f t="shared" si="7"/>
        <v>サポート</v>
      </c>
      <c r="J75" t="s">
        <v>3211</v>
      </c>
      <c r="K75">
        <f t="shared" si="8"/>
        <v>0</v>
      </c>
      <c r="L75">
        <f t="shared" si="9"/>
        <v>0</v>
      </c>
      <c r="M75" t="str">
        <f t="shared" si="10"/>
        <v/>
      </c>
      <c r="N75" t="s">
        <v>3267</v>
      </c>
      <c r="O75" t="str">
        <f t="shared" si="11"/>
        <v>コモン</v>
      </c>
      <c r="R75" t="s">
        <v>3267</v>
      </c>
      <c r="S75" t="s">
        <v>4854</v>
      </c>
      <c r="T75" t="str">
        <f t="shared" si="12"/>
        <v>乗馬術</v>
      </c>
      <c r="W75" t="s">
        <v>4855</v>
      </c>
      <c r="X75" t="s">
        <v>3267</v>
      </c>
      <c r="Z75" s="3">
        <v>692</v>
      </c>
      <c r="AA75" s="2" t="s">
        <v>3528</v>
      </c>
      <c r="AB75" s="1" t="s">
        <v>1540</v>
      </c>
      <c r="AC75" s="1" t="s">
        <v>1771</v>
      </c>
      <c r="AD75" s="1">
        <v>10</v>
      </c>
      <c r="AE75" s="1" t="s">
        <v>1181</v>
      </c>
      <c r="AF75" s="1" t="s">
        <v>1180</v>
      </c>
      <c r="AG75" s="1" t="s">
        <v>297</v>
      </c>
      <c r="AH75" s="1"/>
      <c r="AI75" s="1"/>
      <c r="AJ75" s="1"/>
      <c r="AK75" s="1" t="s">
        <v>3758</v>
      </c>
      <c r="AL75" s="1"/>
      <c r="AM75" s="1"/>
      <c r="AN75" s="1">
        <v>1</v>
      </c>
      <c r="AO75" s="1"/>
      <c r="AP75" s="1"/>
      <c r="AQ75" s="1" t="s">
        <v>3758</v>
      </c>
    </row>
    <row r="76" spans="1:43" x14ac:dyDescent="0.15">
      <c r="A76" t="str">
        <f t="shared" si="4"/>
        <v>|SOI|緑|クリーチャー|6/6|神話レア|《[[魂を飲み込むもの]]》|</v>
      </c>
      <c r="B76" t="s">
        <v>3211</v>
      </c>
      <c r="C76" t="str">
        <f t="shared" si="5"/>
        <v>SOI</v>
      </c>
      <c r="D76">
        <f>IF(AA76="","",VLOOKUP(C76,tnpl!$Z$1:$AA$11,2,TRUE))</f>
        <v>4</v>
      </c>
      <c r="E76" t="s">
        <v>3211</v>
      </c>
      <c r="F76" t="str">
        <f t="shared" si="6"/>
        <v>緑</v>
      </c>
      <c r="G76">
        <f>IF(AB76="","",VLOOKUP(F76,tnpl!$X$1:$Y$16,2,TRUE))</f>
        <v>5</v>
      </c>
      <c r="H76" t="s">
        <v>3211</v>
      </c>
      <c r="I76" t="str">
        <f t="shared" si="7"/>
        <v>クリーチャー</v>
      </c>
      <c r="J76" t="s">
        <v>3211</v>
      </c>
      <c r="K76">
        <f t="shared" si="8"/>
        <v>6</v>
      </c>
      <c r="L76">
        <f t="shared" si="9"/>
        <v>6</v>
      </c>
      <c r="M76" t="str">
        <f t="shared" si="10"/>
        <v>6/6</v>
      </c>
      <c r="N76" t="s">
        <v>3267</v>
      </c>
      <c r="O76" t="str">
        <f t="shared" si="11"/>
        <v>神話レア</v>
      </c>
      <c r="R76" t="s">
        <v>3267</v>
      </c>
      <c r="S76" t="s">
        <v>4854</v>
      </c>
      <c r="T76" t="str">
        <f t="shared" si="12"/>
        <v>魂を飲み込むもの</v>
      </c>
      <c r="W76" t="s">
        <v>4855</v>
      </c>
      <c r="X76" t="s">
        <v>3267</v>
      </c>
      <c r="Z76" s="3">
        <v>713</v>
      </c>
      <c r="AA76" s="2" t="s">
        <v>3528</v>
      </c>
      <c r="AB76" s="1" t="s">
        <v>1540</v>
      </c>
      <c r="AC76" s="1" t="s">
        <v>1453</v>
      </c>
      <c r="AD76" s="1">
        <v>10</v>
      </c>
      <c r="AE76" s="1" t="s">
        <v>1147</v>
      </c>
      <c r="AF76" s="1" t="s">
        <v>1146</v>
      </c>
      <c r="AG76" s="1" t="s">
        <v>349</v>
      </c>
      <c r="AH76" s="1" t="s">
        <v>348</v>
      </c>
      <c r="AI76" s="1"/>
      <c r="AJ76" s="1"/>
      <c r="AK76" s="1" t="s">
        <v>1733</v>
      </c>
      <c r="AL76" s="1" t="s">
        <v>3797</v>
      </c>
      <c r="AM76" s="1"/>
      <c r="AN76" s="1"/>
      <c r="AO76" s="1">
        <v>6</v>
      </c>
      <c r="AP76" s="1">
        <v>6</v>
      </c>
      <c r="AQ76" s="1" t="s">
        <v>3798</v>
      </c>
    </row>
    <row r="77" spans="1:43" x14ac:dyDescent="0.15">
      <c r="A77" t="str">
        <f t="shared" si="4"/>
        <v>|SOI|青黒|クリーチャー|2/2|レア|《[[秘蔵の縫合体]]》|</v>
      </c>
      <c r="B77" t="s">
        <v>3211</v>
      </c>
      <c r="C77" t="str">
        <f t="shared" si="5"/>
        <v>SOI</v>
      </c>
      <c r="D77">
        <f>IF(AA77="","",VLOOKUP(C77,tnpl!$Z$1:$AA$11,2,TRUE))</f>
        <v>4</v>
      </c>
      <c r="E77" t="s">
        <v>3211</v>
      </c>
      <c r="F77" t="str">
        <f t="shared" si="6"/>
        <v>青黒</v>
      </c>
      <c r="G77">
        <f>IF(AB77="","",VLOOKUP(F77,tnpl!$X$1:$Y$16,2,TRUE))</f>
        <v>7</v>
      </c>
      <c r="H77" t="s">
        <v>3211</v>
      </c>
      <c r="I77" t="str">
        <f t="shared" si="7"/>
        <v>クリーチャー</v>
      </c>
      <c r="J77" t="s">
        <v>3211</v>
      </c>
      <c r="K77">
        <f t="shared" si="8"/>
        <v>2</v>
      </c>
      <c r="L77">
        <f t="shared" si="9"/>
        <v>2</v>
      </c>
      <c r="M77" t="str">
        <f t="shared" si="10"/>
        <v>2/2</v>
      </c>
      <c r="N77" t="s">
        <v>3267</v>
      </c>
      <c r="O77" t="str">
        <f t="shared" si="11"/>
        <v>レア</v>
      </c>
      <c r="R77" t="s">
        <v>3267</v>
      </c>
      <c r="S77" t="s">
        <v>4854</v>
      </c>
      <c r="T77" t="str">
        <f t="shared" si="12"/>
        <v>秘蔵の縫合体</v>
      </c>
      <c r="W77" t="s">
        <v>4855</v>
      </c>
      <c r="X77" t="s">
        <v>3267</v>
      </c>
      <c r="Z77" s="3">
        <v>716</v>
      </c>
      <c r="AA77" s="2" t="s">
        <v>3528</v>
      </c>
      <c r="AB77" s="1" t="s">
        <v>1530</v>
      </c>
      <c r="AC77" s="1" t="s">
        <v>1463</v>
      </c>
      <c r="AD77" s="1">
        <v>10</v>
      </c>
      <c r="AE77" s="1" t="s">
        <v>1141</v>
      </c>
      <c r="AF77" s="1" t="s">
        <v>1140</v>
      </c>
      <c r="AG77" s="1" t="s">
        <v>349</v>
      </c>
      <c r="AH77" s="1" t="s">
        <v>1506</v>
      </c>
      <c r="AI77" s="1"/>
      <c r="AJ77" s="1"/>
      <c r="AK77" s="1" t="s">
        <v>2627</v>
      </c>
      <c r="AL77" s="1" t="s">
        <v>3806</v>
      </c>
      <c r="AM77" s="1"/>
      <c r="AN77" s="1"/>
      <c r="AO77" s="1">
        <v>2</v>
      </c>
      <c r="AP77" s="1">
        <v>2</v>
      </c>
      <c r="AQ77" s="1" t="s">
        <v>3807</v>
      </c>
    </row>
    <row r="78" spans="1:43" x14ac:dyDescent="0.15">
      <c r="A78" t="str">
        <f t="shared" si="4"/>
        <v>|SOI|無色|クリーチャー|5/1|アンコモン|《[[遁走する馬車]]》|</v>
      </c>
      <c r="B78" t="s">
        <v>3211</v>
      </c>
      <c r="C78" t="str">
        <f t="shared" si="5"/>
        <v>SOI</v>
      </c>
      <c r="D78">
        <f>IF(AA78="","",VLOOKUP(C78,tnpl!$Z$1:$AA$11,2,TRUE))</f>
        <v>4</v>
      </c>
      <c r="E78" t="s">
        <v>3211</v>
      </c>
      <c r="F78" t="str">
        <f t="shared" si="6"/>
        <v>無色</v>
      </c>
      <c r="G78">
        <f>IF(AB78="","",VLOOKUP(F78,tnpl!$X$1:$Y$16,2,TRUE))</f>
        <v>16</v>
      </c>
      <c r="H78" t="s">
        <v>3211</v>
      </c>
      <c r="I78" t="str">
        <f t="shared" si="7"/>
        <v>クリーチャー</v>
      </c>
      <c r="J78" t="s">
        <v>3211</v>
      </c>
      <c r="K78">
        <f t="shared" si="8"/>
        <v>5</v>
      </c>
      <c r="L78">
        <f t="shared" si="9"/>
        <v>1</v>
      </c>
      <c r="M78" t="str">
        <f t="shared" si="10"/>
        <v>5/1</v>
      </c>
      <c r="N78" t="s">
        <v>3267</v>
      </c>
      <c r="O78" t="str">
        <f t="shared" si="11"/>
        <v>アンコモン</v>
      </c>
      <c r="R78" t="s">
        <v>3267</v>
      </c>
      <c r="S78" t="s">
        <v>4854</v>
      </c>
      <c r="T78" t="str">
        <f t="shared" si="12"/>
        <v>遁走する馬車</v>
      </c>
      <c r="W78" t="s">
        <v>4855</v>
      </c>
      <c r="X78" t="s">
        <v>3267</v>
      </c>
      <c r="Z78" s="3">
        <v>737</v>
      </c>
      <c r="AA78" s="2" t="s">
        <v>3528</v>
      </c>
      <c r="AB78" s="1" t="s">
        <v>301</v>
      </c>
      <c r="AC78" s="1" t="s">
        <v>1473</v>
      </c>
      <c r="AD78" s="1">
        <v>10</v>
      </c>
      <c r="AE78" s="1" t="s">
        <v>1099</v>
      </c>
      <c r="AF78" s="1" t="s">
        <v>1098</v>
      </c>
      <c r="AG78" s="1" t="s">
        <v>349</v>
      </c>
      <c r="AH78" s="1" t="s">
        <v>362</v>
      </c>
      <c r="AI78" s="1"/>
      <c r="AJ78" s="1"/>
      <c r="AK78" s="1" t="s">
        <v>3836</v>
      </c>
      <c r="AL78" s="1"/>
      <c r="AM78" s="1"/>
      <c r="AN78" s="1"/>
      <c r="AO78" s="1">
        <v>5</v>
      </c>
      <c r="AP78" s="1">
        <v>1</v>
      </c>
      <c r="AQ78" s="1" t="s">
        <v>3836</v>
      </c>
    </row>
    <row r="79" spans="1:43" x14ac:dyDescent="0.15">
      <c r="A79" t="str">
        <f t="shared" si="4"/>
        <v>|SOI|無色|サポート||アンコモン|《[[詰まった河口]]》|</v>
      </c>
      <c r="B79" t="s">
        <v>3211</v>
      </c>
      <c r="C79" t="str">
        <f t="shared" si="5"/>
        <v>SOI</v>
      </c>
      <c r="D79">
        <f>IF(AA79="","",VLOOKUP(C79,tnpl!$Z$1:$AA$11,2,TRUE))</f>
        <v>4</v>
      </c>
      <c r="E79" t="s">
        <v>3211</v>
      </c>
      <c r="F79" t="str">
        <f t="shared" si="6"/>
        <v>無色</v>
      </c>
      <c r="G79">
        <f>IF(AB79="","",VLOOKUP(F79,tnpl!$X$1:$Y$16,2,TRUE))</f>
        <v>16</v>
      </c>
      <c r="H79" t="s">
        <v>3211</v>
      </c>
      <c r="I79" t="str">
        <f t="shared" si="7"/>
        <v>サポート</v>
      </c>
      <c r="J79" t="s">
        <v>3211</v>
      </c>
      <c r="K79">
        <f t="shared" si="8"/>
        <v>0</v>
      </c>
      <c r="L79">
        <f t="shared" si="9"/>
        <v>0</v>
      </c>
      <c r="M79" t="str">
        <f t="shared" si="10"/>
        <v/>
      </c>
      <c r="N79" t="s">
        <v>3267</v>
      </c>
      <c r="O79" t="str">
        <f t="shared" si="11"/>
        <v>アンコモン</v>
      </c>
      <c r="R79" t="s">
        <v>3267</v>
      </c>
      <c r="S79" t="s">
        <v>4854</v>
      </c>
      <c r="T79" t="str">
        <f t="shared" si="12"/>
        <v>詰まった河口</v>
      </c>
      <c r="W79" t="s">
        <v>4855</v>
      </c>
      <c r="X79" t="s">
        <v>3267</v>
      </c>
      <c r="Z79" s="3">
        <v>740</v>
      </c>
      <c r="AA79" s="2" t="s">
        <v>3528</v>
      </c>
      <c r="AB79" s="1" t="s">
        <v>301</v>
      </c>
      <c r="AC79" s="1" t="s">
        <v>1473</v>
      </c>
      <c r="AD79" s="1">
        <v>10</v>
      </c>
      <c r="AE79" s="1" t="s">
        <v>1095</v>
      </c>
      <c r="AF79" s="1" t="s">
        <v>1094</v>
      </c>
      <c r="AG79" s="1" t="s">
        <v>297</v>
      </c>
      <c r="AH79" s="1"/>
      <c r="AI79" s="1"/>
      <c r="AJ79" s="1"/>
      <c r="AK79" s="1" t="s">
        <v>3839</v>
      </c>
      <c r="AL79" s="1" t="s">
        <v>3840</v>
      </c>
      <c r="AM79" s="1"/>
      <c r="AN79" s="1">
        <v>3</v>
      </c>
      <c r="AO79" s="1"/>
      <c r="AP79" s="1"/>
      <c r="AQ79" s="1" t="s">
        <v>3841</v>
      </c>
    </row>
    <row r="80" spans="1:43" x14ac:dyDescent="0.15">
      <c r="A80" t="str">
        <f t="shared" si="4"/>
        <v>|SOI|無色|サポート||アンコモン|《[[凶兆の廃墟]]》|</v>
      </c>
      <c r="B80" t="s">
        <v>3211</v>
      </c>
      <c r="C80" t="str">
        <f t="shared" si="5"/>
        <v>SOI</v>
      </c>
      <c r="D80">
        <f>IF(AA80="","",VLOOKUP(C80,tnpl!$Z$1:$AA$11,2,TRUE))</f>
        <v>4</v>
      </c>
      <c r="E80" t="s">
        <v>3211</v>
      </c>
      <c r="F80" t="str">
        <f t="shared" si="6"/>
        <v>無色</v>
      </c>
      <c r="G80">
        <f>IF(AB80="","",VLOOKUP(F80,tnpl!$X$1:$Y$16,2,TRUE))</f>
        <v>16</v>
      </c>
      <c r="H80" t="s">
        <v>3211</v>
      </c>
      <c r="I80" t="str">
        <f t="shared" si="7"/>
        <v>サポート</v>
      </c>
      <c r="J80" t="s">
        <v>3211</v>
      </c>
      <c r="K80">
        <f t="shared" si="8"/>
        <v>0</v>
      </c>
      <c r="L80">
        <f t="shared" si="9"/>
        <v>0</v>
      </c>
      <c r="M80" t="str">
        <f t="shared" si="10"/>
        <v/>
      </c>
      <c r="N80" t="s">
        <v>3267</v>
      </c>
      <c r="O80" t="str">
        <f t="shared" si="11"/>
        <v>アンコモン</v>
      </c>
      <c r="R80" t="s">
        <v>3267</v>
      </c>
      <c r="S80" t="s">
        <v>4854</v>
      </c>
      <c r="T80" t="str">
        <f t="shared" si="12"/>
        <v>凶兆の廃墟</v>
      </c>
      <c r="W80" t="s">
        <v>4855</v>
      </c>
      <c r="X80" t="s">
        <v>3267</v>
      </c>
      <c r="Z80" s="3">
        <v>741</v>
      </c>
      <c r="AA80" s="2" t="s">
        <v>3528</v>
      </c>
      <c r="AB80" s="1" t="s">
        <v>301</v>
      </c>
      <c r="AC80" s="1" t="s">
        <v>1473</v>
      </c>
      <c r="AD80" s="1">
        <v>10</v>
      </c>
      <c r="AE80" s="1" t="s">
        <v>1093</v>
      </c>
      <c r="AF80" s="1" t="s">
        <v>1092</v>
      </c>
      <c r="AG80" s="1" t="s">
        <v>297</v>
      </c>
      <c r="AH80" s="1"/>
      <c r="AI80" s="1"/>
      <c r="AJ80" s="1"/>
      <c r="AK80" s="1" t="s">
        <v>3842</v>
      </c>
      <c r="AL80" s="1" t="s">
        <v>3843</v>
      </c>
      <c r="AM80" s="1"/>
      <c r="AN80" s="1">
        <v>3</v>
      </c>
      <c r="AO80" s="1"/>
      <c r="AP80" s="1"/>
      <c r="AQ80" s="1" t="s">
        <v>3844</v>
      </c>
    </row>
    <row r="81" spans="1:46" x14ac:dyDescent="0.15">
      <c r="A81" t="str">
        <f t="shared" ref="A81:A138" si="13">B81&amp;C81&amp;E81&amp;F81&amp;H81&amp;I81&amp;J81&amp;M81&amp;N81&amp;O81&amp;P81&amp;Q81&amp;R81&amp;S81&amp;T81&amp;U81&amp;V81&amp;W81&amp;X81&amp;Y81</f>
        <v>|SOI|無色|サポート||アンコモン|《[[要塞化した村]]》|</v>
      </c>
      <c r="B81" t="s">
        <v>3211</v>
      </c>
      <c r="C81" t="str">
        <f t="shared" ref="C81:C138" si="14">AA81</f>
        <v>SOI</v>
      </c>
      <c r="D81">
        <f>IF(AA81="","",VLOOKUP(C81,tnpl!$Z$1:$AA$11,2,TRUE))</f>
        <v>4</v>
      </c>
      <c r="E81" t="s">
        <v>3211</v>
      </c>
      <c r="F81" t="str">
        <f t="shared" ref="F81:F138" si="15">AB81</f>
        <v>無色</v>
      </c>
      <c r="G81">
        <f>IF(AB81="","",VLOOKUP(F81,tnpl!$X$1:$Y$16,2,TRUE))</f>
        <v>16</v>
      </c>
      <c r="H81" t="s">
        <v>3211</v>
      </c>
      <c r="I81" t="str">
        <f t="shared" ref="I81:I138" si="16">AG81</f>
        <v>サポート</v>
      </c>
      <c r="J81" t="s">
        <v>3211</v>
      </c>
      <c r="K81">
        <f t="shared" ref="K81:K138" si="17">AO81</f>
        <v>0</v>
      </c>
      <c r="L81">
        <f t="shared" ref="L81:L138" si="18">AP81</f>
        <v>0</v>
      </c>
      <c r="M81" t="str">
        <f t="shared" ref="M81:M138" si="19">IF(AG81="クリーチャー",K81&amp;"/"&amp;L81,"")</f>
        <v/>
      </c>
      <c r="N81" t="s">
        <v>3267</v>
      </c>
      <c r="O81" t="str">
        <f t="shared" ref="O81:O138" si="20">AC81</f>
        <v>アンコモン</v>
      </c>
      <c r="R81" t="s">
        <v>3267</v>
      </c>
      <c r="S81" t="s">
        <v>4854</v>
      </c>
      <c r="T81" t="str">
        <f t="shared" ref="T81:T138" si="21">AE81</f>
        <v>要塞化した村</v>
      </c>
      <c r="W81" t="s">
        <v>4855</v>
      </c>
      <c r="X81" t="s">
        <v>3267</v>
      </c>
      <c r="Z81" s="3">
        <v>742</v>
      </c>
      <c r="AA81" s="2" t="s">
        <v>3528</v>
      </c>
      <c r="AB81" s="1" t="s">
        <v>301</v>
      </c>
      <c r="AC81" s="1" t="s">
        <v>1473</v>
      </c>
      <c r="AD81" s="1">
        <v>10</v>
      </c>
      <c r="AE81" s="1" t="s">
        <v>1091</v>
      </c>
      <c r="AF81" s="1" t="s">
        <v>1090</v>
      </c>
      <c r="AG81" s="1" t="s">
        <v>297</v>
      </c>
      <c r="AH81" s="1"/>
      <c r="AI81" s="1"/>
      <c r="AJ81" s="1"/>
      <c r="AK81" s="1" t="s">
        <v>3845</v>
      </c>
      <c r="AL81" s="1" t="s">
        <v>3846</v>
      </c>
      <c r="AM81" s="1"/>
      <c r="AN81" s="1">
        <v>3</v>
      </c>
      <c r="AO81" s="1"/>
      <c r="AP81" s="1"/>
      <c r="AQ81" s="1" t="s">
        <v>3847</v>
      </c>
    </row>
    <row r="82" spans="1:46" x14ac:dyDescent="0.15">
      <c r="A82" t="str">
        <f t="shared" si="13"/>
        <v>|SOI|無色|サポート||アンコモン|《[[獲物道]]》|</v>
      </c>
      <c r="B82" t="s">
        <v>3211</v>
      </c>
      <c r="C82" t="str">
        <f t="shared" si="14"/>
        <v>SOI</v>
      </c>
      <c r="D82">
        <f>IF(AA82="","",VLOOKUP(C82,tnpl!$Z$1:$AA$11,2,TRUE))</f>
        <v>4</v>
      </c>
      <c r="E82" t="s">
        <v>3211</v>
      </c>
      <c r="F82" t="str">
        <f t="shared" si="15"/>
        <v>無色</v>
      </c>
      <c r="G82">
        <f>IF(AB82="","",VLOOKUP(F82,tnpl!$X$1:$Y$16,2,TRUE))</f>
        <v>16</v>
      </c>
      <c r="H82" t="s">
        <v>3211</v>
      </c>
      <c r="I82" t="str">
        <f t="shared" si="16"/>
        <v>サポート</v>
      </c>
      <c r="J82" t="s">
        <v>3211</v>
      </c>
      <c r="K82">
        <f t="shared" si="17"/>
        <v>0</v>
      </c>
      <c r="L82">
        <f t="shared" si="18"/>
        <v>0</v>
      </c>
      <c r="M82" t="str">
        <f t="shared" si="19"/>
        <v/>
      </c>
      <c r="N82" t="s">
        <v>3267</v>
      </c>
      <c r="O82" t="str">
        <f t="shared" si="20"/>
        <v>アンコモン</v>
      </c>
      <c r="R82" t="s">
        <v>3267</v>
      </c>
      <c r="S82" t="s">
        <v>4854</v>
      </c>
      <c r="T82" t="str">
        <f t="shared" si="21"/>
        <v>獲物道</v>
      </c>
      <c r="W82" t="s">
        <v>4855</v>
      </c>
      <c r="X82" t="s">
        <v>3267</v>
      </c>
      <c r="Z82" s="3">
        <v>743</v>
      </c>
      <c r="AA82" s="2" t="s">
        <v>3528</v>
      </c>
      <c r="AB82" s="1" t="s">
        <v>301</v>
      </c>
      <c r="AC82" s="1" t="s">
        <v>1473</v>
      </c>
      <c r="AD82" s="1">
        <v>10</v>
      </c>
      <c r="AE82" s="1" t="s">
        <v>1089</v>
      </c>
      <c r="AF82" s="1" t="s">
        <v>1088</v>
      </c>
      <c r="AG82" s="1" t="s">
        <v>297</v>
      </c>
      <c r="AH82" s="1"/>
      <c r="AI82" s="1"/>
      <c r="AJ82" s="1"/>
      <c r="AK82" s="1" t="s">
        <v>3848</v>
      </c>
      <c r="AL82" s="1" t="s">
        <v>3849</v>
      </c>
      <c r="AM82" s="1"/>
      <c r="AN82" s="1">
        <v>3</v>
      </c>
      <c r="AO82" s="1"/>
      <c r="AP82" s="1"/>
      <c r="AQ82" s="1" t="s">
        <v>3850</v>
      </c>
    </row>
    <row r="83" spans="1:46" x14ac:dyDescent="0.15">
      <c r="A83" t="str">
        <f t="shared" si="13"/>
        <v>|SOI|無色|サポート||アンコモン|《[[港町]]》|</v>
      </c>
      <c r="B83" t="s">
        <v>3211</v>
      </c>
      <c r="C83" t="str">
        <f t="shared" si="14"/>
        <v>SOI</v>
      </c>
      <c r="D83">
        <f>IF(AA83="","",VLOOKUP(C83,tnpl!$Z$1:$AA$11,2,TRUE))</f>
        <v>4</v>
      </c>
      <c r="E83" t="s">
        <v>3211</v>
      </c>
      <c r="F83" t="str">
        <f t="shared" si="15"/>
        <v>無色</v>
      </c>
      <c r="G83">
        <f>IF(AB83="","",VLOOKUP(F83,tnpl!$X$1:$Y$16,2,TRUE))</f>
        <v>16</v>
      </c>
      <c r="H83" t="s">
        <v>3211</v>
      </c>
      <c r="I83" t="str">
        <f t="shared" si="16"/>
        <v>サポート</v>
      </c>
      <c r="J83" t="s">
        <v>3211</v>
      </c>
      <c r="K83">
        <f t="shared" si="17"/>
        <v>0</v>
      </c>
      <c r="L83">
        <f t="shared" si="18"/>
        <v>0</v>
      </c>
      <c r="M83" t="str">
        <f t="shared" si="19"/>
        <v/>
      </c>
      <c r="N83" t="s">
        <v>3267</v>
      </c>
      <c r="O83" t="str">
        <f t="shared" si="20"/>
        <v>アンコモン</v>
      </c>
      <c r="R83" t="s">
        <v>3267</v>
      </c>
      <c r="S83" t="s">
        <v>4854</v>
      </c>
      <c r="T83" t="str">
        <f t="shared" si="21"/>
        <v>港町</v>
      </c>
      <c r="W83" t="s">
        <v>4855</v>
      </c>
      <c r="X83" t="s">
        <v>3267</v>
      </c>
      <c r="Z83" s="3">
        <v>746</v>
      </c>
      <c r="AA83" s="2" t="s">
        <v>3528</v>
      </c>
      <c r="AB83" s="1" t="s">
        <v>301</v>
      </c>
      <c r="AC83" s="1" t="s">
        <v>1473</v>
      </c>
      <c r="AD83" s="1">
        <v>10</v>
      </c>
      <c r="AE83" s="1" t="s">
        <v>1083</v>
      </c>
      <c r="AF83" s="1" t="s">
        <v>1082</v>
      </c>
      <c r="AG83" s="1" t="s">
        <v>297</v>
      </c>
      <c r="AH83" s="1"/>
      <c r="AI83" s="1"/>
      <c r="AJ83" s="1"/>
      <c r="AK83" s="1" t="s">
        <v>3854</v>
      </c>
      <c r="AL83" s="1" t="s">
        <v>3855</v>
      </c>
      <c r="AM83" s="1"/>
      <c r="AN83" s="1">
        <v>3</v>
      </c>
      <c r="AO83" s="1"/>
      <c r="AP83" s="1"/>
      <c r="AQ83" s="1" t="s">
        <v>3856</v>
      </c>
    </row>
    <row r="84" spans="1:46" x14ac:dyDescent="0.15">
      <c r="A84" t="str">
        <f t="shared" si="13"/>
        <v>|EMN|白|クリーチャー|6/5|レア|《[[無私の霊魂]]》|</v>
      </c>
      <c r="B84" t="s">
        <v>3211</v>
      </c>
      <c r="C84" t="str">
        <f t="shared" si="14"/>
        <v>EMN</v>
      </c>
      <c r="D84">
        <f>IF(AA84="","",VLOOKUP(C84,tnpl!$Z$1:$AA$11,2,TRUE))</f>
        <v>5</v>
      </c>
      <c r="E84" t="s">
        <v>3211</v>
      </c>
      <c r="F84" t="str">
        <f t="shared" si="15"/>
        <v>白</v>
      </c>
      <c r="G84">
        <f>IF(AB84="","",VLOOKUP(F84,tnpl!$X$1:$Y$16,2,TRUE))</f>
        <v>1</v>
      </c>
      <c r="H84" t="s">
        <v>3211</v>
      </c>
      <c r="I84" t="str">
        <f t="shared" si="16"/>
        <v>クリーチャー</v>
      </c>
      <c r="J84" t="s">
        <v>3211</v>
      </c>
      <c r="K84">
        <f t="shared" si="17"/>
        <v>6</v>
      </c>
      <c r="L84">
        <f t="shared" si="18"/>
        <v>5</v>
      </c>
      <c r="M84" t="str">
        <f t="shared" si="19"/>
        <v>6/5</v>
      </c>
      <c r="N84" t="s">
        <v>3267</v>
      </c>
      <c r="O84" t="str">
        <f t="shared" si="20"/>
        <v>レア</v>
      </c>
      <c r="R84" t="s">
        <v>3267</v>
      </c>
      <c r="S84" t="s">
        <v>4854</v>
      </c>
      <c r="T84" t="str">
        <f t="shared" si="21"/>
        <v>無私の霊魂</v>
      </c>
      <c r="W84" t="s">
        <v>4855</v>
      </c>
      <c r="X84" t="s">
        <v>3267</v>
      </c>
      <c r="Z84" s="3">
        <v>763</v>
      </c>
      <c r="AA84" s="2" t="s">
        <v>3870</v>
      </c>
      <c r="AB84" s="1" t="s">
        <v>1653</v>
      </c>
      <c r="AC84" s="1" t="s">
        <v>1463</v>
      </c>
      <c r="AD84" s="1">
        <v>10</v>
      </c>
      <c r="AE84" s="1" t="s">
        <v>1001</v>
      </c>
      <c r="AF84" s="1" t="s">
        <v>1000</v>
      </c>
      <c r="AG84" s="1" t="s">
        <v>349</v>
      </c>
      <c r="AH84" s="1" t="s">
        <v>2436</v>
      </c>
      <c r="AI84" s="1" t="s">
        <v>1492</v>
      </c>
      <c r="AJ84" s="1"/>
      <c r="AK84" s="1" t="s">
        <v>361</v>
      </c>
      <c r="AL84" s="1" t="s">
        <v>3889</v>
      </c>
      <c r="AM84" s="1"/>
      <c r="AN84" s="1"/>
      <c r="AO84" s="1">
        <v>6</v>
      </c>
      <c r="AP84" s="1">
        <v>5</v>
      </c>
      <c r="AQ84" s="1" t="s">
        <v>3890</v>
      </c>
    </row>
    <row r="85" spans="1:46" x14ac:dyDescent="0.15">
      <c r="A85" t="str">
        <f t="shared" si="13"/>
        <v>|EMN|青|クリーチャー|3/4|アンコモン|《[[改良された縫い翼]]》|</v>
      </c>
      <c r="B85" t="s">
        <v>3211</v>
      </c>
      <c r="C85" t="str">
        <f t="shared" si="14"/>
        <v>EMN</v>
      </c>
      <c r="D85">
        <f>IF(AA85="","",VLOOKUP(C85,tnpl!$Z$1:$AA$11,2,TRUE))</f>
        <v>5</v>
      </c>
      <c r="E85" t="s">
        <v>3211</v>
      </c>
      <c r="F85" t="str">
        <f t="shared" si="15"/>
        <v>青</v>
      </c>
      <c r="G85">
        <f>IF(AB85="","",VLOOKUP(F85,tnpl!$X$1:$Y$16,2,TRUE))</f>
        <v>2</v>
      </c>
      <c r="H85" t="s">
        <v>3211</v>
      </c>
      <c r="I85" t="str">
        <f t="shared" si="16"/>
        <v>クリーチャー</v>
      </c>
      <c r="J85" t="s">
        <v>3211</v>
      </c>
      <c r="K85">
        <f t="shared" si="17"/>
        <v>3</v>
      </c>
      <c r="L85">
        <f t="shared" si="18"/>
        <v>4</v>
      </c>
      <c r="M85" t="str">
        <f t="shared" si="19"/>
        <v>3/4</v>
      </c>
      <c r="N85" t="s">
        <v>3267</v>
      </c>
      <c r="O85" t="str">
        <f t="shared" si="20"/>
        <v>アンコモン</v>
      </c>
      <c r="R85" t="s">
        <v>3267</v>
      </c>
      <c r="S85" t="s">
        <v>4854</v>
      </c>
      <c r="T85" t="str">
        <f t="shared" si="21"/>
        <v>改良された縫い翼</v>
      </c>
      <c r="W85" t="s">
        <v>4855</v>
      </c>
      <c r="X85" t="s">
        <v>3267</v>
      </c>
      <c r="Z85" s="3">
        <v>768</v>
      </c>
      <c r="AA85" s="2" t="s">
        <v>3870</v>
      </c>
      <c r="AB85" s="1" t="s">
        <v>1631</v>
      </c>
      <c r="AC85" s="1" t="s">
        <v>1473</v>
      </c>
      <c r="AD85" s="1">
        <v>10</v>
      </c>
      <c r="AE85" s="1" t="s">
        <v>993</v>
      </c>
      <c r="AF85" s="1" t="s">
        <v>992</v>
      </c>
      <c r="AG85" s="1" t="s">
        <v>349</v>
      </c>
      <c r="AH85" s="1" t="s">
        <v>1506</v>
      </c>
      <c r="AI85" s="1" t="s">
        <v>2837</v>
      </c>
      <c r="AJ85" s="1"/>
      <c r="AK85" s="1" t="s">
        <v>361</v>
      </c>
      <c r="AL85" s="1" t="s">
        <v>3901</v>
      </c>
      <c r="AM85" s="1"/>
      <c r="AN85" s="1"/>
      <c r="AO85" s="1">
        <v>3</v>
      </c>
      <c r="AP85" s="1">
        <v>4</v>
      </c>
      <c r="AQ85" s="1" t="s">
        <v>3902</v>
      </c>
    </row>
    <row r="86" spans="1:46" x14ac:dyDescent="0.15">
      <c r="A86" t="str">
        <f t="shared" si="13"/>
        <v>|EMN|黒|クリーチャー|3/2|アンコモン|《[[墓ネズミ]]》|</v>
      </c>
      <c r="B86" t="s">
        <v>3211</v>
      </c>
      <c r="C86" t="str">
        <f t="shared" si="14"/>
        <v>EMN</v>
      </c>
      <c r="D86">
        <f>IF(AA86="","",VLOOKUP(C86,tnpl!$Z$1:$AA$11,2,TRUE))</f>
        <v>5</v>
      </c>
      <c r="E86" t="s">
        <v>3211</v>
      </c>
      <c r="F86" t="str">
        <f t="shared" si="15"/>
        <v>黒</v>
      </c>
      <c r="G86">
        <f>IF(AB86="","",VLOOKUP(F86,tnpl!$X$1:$Y$16,2,TRUE))</f>
        <v>3</v>
      </c>
      <c r="H86" t="s">
        <v>3211</v>
      </c>
      <c r="I86" t="str">
        <f t="shared" si="16"/>
        <v>クリーチャー</v>
      </c>
      <c r="J86" t="s">
        <v>3211</v>
      </c>
      <c r="K86">
        <f t="shared" si="17"/>
        <v>3</v>
      </c>
      <c r="L86">
        <f t="shared" si="18"/>
        <v>2</v>
      </c>
      <c r="M86" t="str">
        <f t="shared" si="19"/>
        <v>3/2</v>
      </c>
      <c r="N86" t="s">
        <v>3267</v>
      </c>
      <c r="O86" t="str">
        <f t="shared" si="20"/>
        <v>アンコモン</v>
      </c>
      <c r="R86" t="s">
        <v>3267</v>
      </c>
      <c r="S86" t="s">
        <v>4854</v>
      </c>
      <c r="T86" t="str">
        <f t="shared" si="21"/>
        <v>墓ネズミ</v>
      </c>
      <c r="W86" t="s">
        <v>4855</v>
      </c>
      <c r="X86" t="s">
        <v>3267</v>
      </c>
      <c r="Z86" s="3">
        <v>779</v>
      </c>
      <c r="AA86" s="2" t="s">
        <v>3870</v>
      </c>
      <c r="AB86" s="1" t="s">
        <v>1606</v>
      </c>
      <c r="AC86" s="1" t="s">
        <v>1473</v>
      </c>
      <c r="AD86" s="1">
        <v>10</v>
      </c>
      <c r="AE86" s="1" t="s">
        <v>973</v>
      </c>
      <c r="AF86" s="1" t="s">
        <v>972</v>
      </c>
      <c r="AG86" s="1" t="s">
        <v>349</v>
      </c>
      <c r="AH86" s="1" t="s">
        <v>3925</v>
      </c>
      <c r="AI86" s="1"/>
      <c r="AJ86" s="1"/>
      <c r="AK86" s="1" t="s">
        <v>3926</v>
      </c>
      <c r="AL86" s="1"/>
      <c r="AM86" s="1"/>
      <c r="AN86" s="1"/>
      <c r="AO86" s="1">
        <v>3</v>
      </c>
      <c r="AP86" s="1">
        <v>2</v>
      </c>
      <c r="AQ86" s="1" t="s">
        <v>3926</v>
      </c>
    </row>
    <row r="87" spans="1:46" x14ac:dyDescent="0.15">
      <c r="A87" t="str">
        <f t="shared" si="13"/>
        <v>|EMN|黒|クリーチャー|3/3|アンコモン|《[[夜深の死体あさり]]》|</v>
      </c>
      <c r="B87" t="s">
        <v>3211</v>
      </c>
      <c r="C87" t="str">
        <f t="shared" si="14"/>
        <v>EMN</v>
      </c>
      <c r="D87">
        <f>IF(AA87="","",VLOOKUP(C87,tnpl!$Z$1:$AA$11,2,TRUE))</f>
        <v>5</v>
      </c>
      <c r="E87" t="s">
        <v>3211</v>
      </c>
      <c r="F87" t="str">
        <f t="shared" si="15"/>
        <v>黒</v>
      </c>
      <c r="G87">
        <f>IF(AB87="","",VLOOKUP(F87,tnpl!$X$1:$Y$16,2,TRUE))</f>
        <v>3</v>
      </c>
      <c r="H87" t="s">
        <v>3211</v>
      </c>
      <c r="I87" t="str">
        <f t="shared" si="16"/>
        <v>クリーチャー</v>
      </c>
      <c r="J87" t="s">
        <v>3211</v>
      </c>
      <c r="K87">
        <f t="shared" si="17"/>
        <v>3</v>
      </c>
      <c r="L87">
        <f t="shared" si="18"/>
        <v>3</v>
      </c>
      <c r="M87" t="str">
        <f t="shared" si="19"/>
        <v>3/3</v>
      </c>
      <c r="N87" t="s">
        <v>3267</v>
      </c>
      <c r="O87" t="str">
        <f t="shared" si="20"/>
        <v>アンコモン</v>
      </c>
      <c r="R87" t="s">
        <v>3267</v>
      </c>
      <c r="S87" t="s">
        <v>4854</v>
      </c>
      <c r="T87" t="str">
        <f t="shared" si="21"/>
        <v>夜深の死体あさり</v>
      </c>
      <c r="W87" t="s">
        <v>4855</v>
      </c>
      <c r="X87" t="s">
        <v>3267</v>
      </c>
      <c r="Z87" s="3">
        <v>780</v>
      </c>
      <c r="AA87" s="2" t="s">
        <v>3870</v>
      </c>
      <c r="AB87" s="1" t="s">
        <v>1606</v>
      </c>
      <c r="AC87" s="1" t="s">
        <v>1473</v>
      </c>
      <c r="AD87" s="1">
        <v>10</v>
      </c>
      <c r="AE87" s="1" t="s">
        <v>971</v>
      </c>
      <c r="AF87" s="1" t="s">
        <v>970</v>
      </c>
      <c r="AG87" s="1" t="s">
        <v>349</v>
      </c>
      <c r="AH87" s="1" t="s">
        <v>1511</v>
      </c>
      <c r="AI87" s="1" t="s">
        <v>2976</v>
      </c>
      <c r="AJ87" s="1"/>
      <c r="AK87" s="1" t="s">
        <v>3927</v>
      </c>
      <c r="AL87" s="1"/>
      <c r="AM87" s="1"/>
      <c r="AN87" s="1"/>
      <c r="AO87" s="1">
        <v>3</v>
      </c>
      <c r="AP87" s="1">
        <v>3</v>
      </c>
      <c r="AQ87" s="1" t="s">
        <v>3927</v>
      </c>
    </row>
    <row r="88" spans="1:46" x14ac:dyDescent="0.15">
      <c r="A88" t="str">
        <f t="shared" si="13"/>
        <v>|EMN|黒|呪文||アンコモン|《[[無情な処分]]》|</v>
      </c>
      <c r="B88" t="s">
        <v>3211</v>
      </c>
      <c r="C88" t="str">
        <f t="shared" si="14"/>
        <v>EMN</v>
      </c>
      <c r="D88">
        <f>IF(AA88="","",VLOOKUP(C88,tnpl!$Z$1:$AA$11,2,TRUE))</f>
        <v>5</v>
      </c>
      <c r="E88" t="s">
        <v>3211</v>
      </c>
      <c r="F88" t="str">
        <f t="shared" si="15"/>
        <v>黒</v>
      </c>
      <c r="G88">
        <f>IF(AB88="","",VLOOKUP(F88,tnpl!$X$1:$Y$16,2,TRUE))</f>
        <v>3</v>
      </c>
      <c r="H88" t="s">
        <v>3211</v>
      </c>
      <c r="I88" t="str">
        <f t="shared" si="16"/>
        <v>呪文</v>
      </c>
      <c r="J88" t="s">
        <v>3211</v>
      </c>
      <c r="K88">
        <f t="shared" si="17"/>
        <v>0</v>
      </c>
      <c r="L88">
        <f t="shared" si="18"/>
        <v>0</v>
      </c>
      <c r="M88" t="str">
        <f t="shared" si="19"/>
        <v/>
      </c>
      <c r="N88" t="s">
        <v>3267</v>
      </c>
      <c r="O88" t="str">
        <f t="shared" si="20"/>
        <v>アンコモン</v>
      </c>
      <c r="R88" t="s">
        <v>3267</v>
      </c>
      <c r="S88" t="s">
        <v>4854</v>
      </c>
      <c r="T88" t="str">
        <f t="shared" si="21"/>
        <v>無情な処分</v>
      </c>
      <c r="W88" t="s">
        <v>4855</v>
      </c>
      <c r="X88" t="s">
        <v>3267</v>
      </c>
      <c r="Z88" s="3">
        <v>784</v>
      </c>
      <c r="AA88" s="2" t="s">
        <v>3870</v>
      </c>
      <c r="AB88" s="1" t="s">
        <v>1606</v>
      </c>
      <c r="AC88" s="1" t="s">
        <v>1473</v>
      </c>
      <c r="AD88" s="1">
        <v>10</v>
      </c>
      <c r="AE88" s="1" t="s">
        <v>965</v>
      </c>
      <c r="AF88" s="1" t="s">
        <v>964</v>
      </c>
      <c r="AG88" s="1" t="s">
        <v>1475</v>
      </c>
      <c r="AH88" s="1"/>
      <c r="AI88" s="1"/>
      <c r="AJ88" s="1"/>
      <c r="AK88" s="1" t="s">
        <v>3936</v>
      </c>
      <c r="AL88" s="1"/>
      <c r="AM88" s="1"/>
      <c r="AN88" s="1"/>
      <c r="AO88" s="1"/>
      <c r="AP88" s="1"/>
      <c r="AQ88" s="1" t="s">
        <v>3936</v>
      </c>
    </row>
    <row r="89" spans="1:46" x14ac:dyDescent="0.15">
      <c r="A89" t="str">
        <f t="shared" si="13"/>
        <v>|EMN|赤|クリーチャー|3/4|アンコモン|《[[怒り刃の吸血鬼]]》|</v>
      </c>
      <c r="B89" t="s">
        <v>3211</v>
      </c>
      <c r="C89" t="str">
        <f t="shared" si="14"/>
        <v>EMN</v>
      </c>
      <c r="D89">
        <f>IF(AA89="","",VLOOKUP(C89,tnpl!$Z$1:$AA$11,2,TRUE))</f>
        <v>5</v>
      </c>
      <c r="E89" t="s">
        <v>3211</v>
      </c>
      <c r="F89" t="str">
        <f t="shared" si="15"/>
        <v>赤</v>
      </c>
      <c r="G89">
        <f>IF(AB89="","",VLOOKUP(F89,tnpl!$X$1:$Y$16,2,TRUE))</f>
        <v>4</v>
      </c>
      <c r="H89" t="s">
        <v>3211</v>
      </c>
      <c r="I89" t="str">
        <f t="shared" si="16"/>
        <v>クリーチャー</v>
      </c>
      <c r="J89" t="s">
        <v>3211</v>
      </c>
      <c r="K89">
        <f t="shared" si="17"/>
        <v>3</v>
      </c>
      <c r="L89">
        <f t="shared" si="18"/>
        <v>4</v>
      </c>
      <c r="M89" t="str">
        <f t="shared" si="19"/>
        <v>3/4</v>
      </c>
      <c r="N89" t="s">
        <v>3267</v>
      </c>
      <c r="O89" t="str">
        <f t="shared" si="20"/>
        <v>アンコモン</v>
      </c>
      <c r="R89" t="s">
        <v>3267</v>
      </c>
      <c r="S89" t="s">
        <v>4854</v>
      </c>
      <c r="T89" t="str">
        <f t="shared" si="21"/>
        <v>怒り刃の吸血鬼</v>
      </c>
      <c r="W89" t="s">
        <v>4855</v>
      </c>
      <c r="X89" t="s">
        <v>3267</v>
      </c>
      <c r="Z89" s="3">
        <v>793</v>
      </c>
      <c r="AA89" s="2" t="s">
        <v>3870</v>
      </c>
      <c r="AB89" s="1" t="s">
        <v>1575</v>
      </c>
      <c r="AC89" s="1" t="s">
        <v>1473</v>
      </c>
      <c r="AD89" s="1">
        <v>10</v>
      </c>
      <c r="AE89" s="1" t="s">
        <v>951</v>
      </c>
      <c r="AF89" s="1" t="s">
        <v>950</v>
      </c>
      <c r="AG89" s="1" t="s">
        <v>349</v>
      </c>
      <c r="AH89" s="1" t="s">
        <v>1516</v>
      </c>
      <c r="AI89" s="1" t="s">
        <v>1765</v>
      </c>
      <c r="AJ89" s="1"/>
      <c r="AK89" s="1" t="s">
        <v>3313</v>
      </c>
      <c r="AL89" s="1" t="s">
        <v>3953</v>
      </c>
      <c r="AM89" s="1"/>
      <c r="AN89" s="1"/>
      <c r="AO89" s="1">
        <v>3</v>
      </c>
      <c r="AP89" s="1">
        <v>4</v>
      </c>
      <c r="AQ89" s="1" t="s">
        <v>3954</v>
      </c>
    </row>
    <row r="90" spans="1:46" x14ac:dyDescent="0.15">
      <c r="A90" t="str">
        <f t="shared" si="13"/>
        <v>|EMN|青赤|クリーチャー|3/5|アンコモン|《[[気紛れな霊]]》|</v>
      </c>
      <c r="B90" t="s">
        <v>3211</v>
      </c>
      <c r="C90" t="str">
        <f t="shared" si="14"/>
        <v>EMN</v>
      </c>
      <c r="D90">
        <f>IF(AA90="","",VLOOKUP(C90,tnpl!$Z$1:$AA$11,2,TRUE))</f>
        <v>5</v>
      </c>
      <c r="E90" t="s">
        <v>3211</v>
      </c>
      <c r="F90" t="str">
        <f t="shared" si="15"/>
        <v>青赤</v>
      </c>
      <c r="G90">
        <f>IF(AB90="","",VLOOKUP(F90,tnpl!$X$1:$Y$16,2,TRUE))</f>
        <v>12</v>
      </c>
      <c r="H90" t="s">
        <v>3211</v>
      </c>
      <c r="I90" t="str">
        <f t="shared" si="16"/>
        <v>クリーチャー</v>
      </c>
      <c r="J90" t="s">
        <v>3211</v>
      </c>
      <c r="K90">
        <f t="shared" si="17"/>
        <v>3</v>
      </c>
      <c r="L90">
        <f t="shared" si="18"/>
        <v>5</v>
      </c>
      <c r="M90" t="str">
        <f t="shared" si="19"/>
        <v>3/5</v>
      </c>
      <c r="N90" t="s">
        <v>3267</v>
      </c>
      <c r="O90" t="str">
        <f t="shared" si="20"/>
        <v>アンコモン</v>
      </c>
      <c r="R90" t="s">
        <v>3267</v>
      </c>
      <c r="S90" t="s">
        <v>4854</v>
      </c>
      <c r="T90" t="str">
        <f t="shared" si="21"/>
        <v>気紛れな霊</v>
      </c>
      <c r="W90" t="s">
        <v>4855</v>
      </c>
      <c r="X90" t="s">
        <v>3267</v>
      </c>
      <c r="Z90" s="3">
        <v>820</v>
      </c>
      <c r="AA90" s="2" t="s">
        <v>3870</v>
      </c>
      <c r="AB90" s="1" t="s">
        <v>1489</v>
      </c>
      <c r="AC90" s="1" t="s">
        <v>1473</v>
      </c>
      <c r="AD90" s="1">
        <v>10</v>
      </c>
      <c r="AE90" s="1" t="s">
        <v>907</v>
      </c>
      <c r="AF90" s="1" t="s">
        <v>906</v>
      </c>
      <c r="AG90" s="1" t="s">
        <v>349</v>
      </c>
      <c r="AH90" s="1" t="s">
        <v>2436</v>
      </c>
      <c r="AI90" s="1"/>
      <c r="AJ90" s="1"/>
      <c r="AK90" s="1" t="s">
        <v>361</v>
      </c>
      <c r="AL90" s="1" t="s">
        <v>4001</v>
      </c>
      <c r="AM90" s="1"/>
      <c r="AN90" s="1"/>
      <c r="AO90" s="1">
        <v>3</v>
      </c>
      <c r="AP90" s="1">
        <v>5</v>
      </c>
      <c r="AQ90" s="1" t="s">
        <v>4002</v>
      </c>
    </row>
    <row r="91" spans="1:46" x14ac:dyDescent="0.15">
      <c r="A91" t="str">
        <f t="shared" si="13"/>
        <v/>
      </c>
      <c r="V91" s="9"/>
      <c r="Y91" s="11"/>
      <c r="AC91" s="9"/>
      <c r="AD91" s="9"/>
      <c r="AE91" s="9"/>
      <c r="AF91" s="9"/>
      <c r="AG91" s="9"/>
      <c r="AH91" s="9"/>
      <c r="AI91" s="9"/>
      <c r="AJ91" s="9"/>
      <c r="AK91" s="9"/>
      <c r="AL91" s="9"/>
      <c r="AM91" s="9"/>
      <c r="AN91" s="9"/>
      <c r="AO91" s="9"/>
      <c r="AP91" s="9"/>
      <c r="AQ91" s="9"/>
      <c r="AR91" s="9"/>
      <c r="AS91" s="9"/>
      <c r="AT91" s="9"/>
    </row>
    <row r="92" spans="1:46" x14ac:dyDescent="0.15">
      <c r="A92" t="str">
        <f t="shared" si="13"/>
        <v>**カラデシュブロック</v>
      </c>
      <c r="B92" t="s">
        <v>4863</v>
      </c>
      <c r="Y92" s="11"/>
    </row>
    <row r="93" spans="1:46" x14ac:dyDescent="0.15">
      <c r="A93" t="str">
        <f>B93&amp;C93&amp;E93&amp;F93&amp;H93&amp;I93&amp;J93&amp;M93&amp;N93&amp;O93&amp;P93&amp;Q93&amp;R93&amp;S93&amp;T93&amp;U93&amp;V93&amp;W93&amp;X93&amp;Y93</f>
        <v>|LEFT:60|LEFT:50|LEFT:120|LEFT:50|LEFT:120|LEFT:450|c</v>
      </c>
      <c r="B93" t="s">
        <v>3211</v>
      </c>
      <c r="C93" t="s">
        <v>5192</v>
      </c>
      <c r="E93" t="s">
        <v>3211</v>
      </c>
      <c r="F93" t="s">
        <v>3204</v>
      </c>
      <c r="H93" t="s">
        <v>3211</v>
      </c>
      <c r="I93" t="s">
        <v>5157</v>
      </c>
      <c r="J93" t="s">
        <v>3211</v>
      </c>
      <c r="M93" t="s">
        <v>3204</v>
      </c>
      <c r="N93" t="s">
        <v>3267</v>
      </c>
      <c r="O93" t="s">
        <v>5157</v>
      </c>
      <c r="R93" t="s">
        <v>3267</v>
      </c>
      <c r="T93" t="s">
        <v>5189</v>
      </c>
      <c r="X93" t="s">
        <v>3267</v>
      </c>
      <c r="Y93" t="s">
        <v>3206</v>
      </c>
    </row>
    <row r="94" spans="1:46" x14ac:dyDescent="0.15">
      <c r="A94" t="str">
        <f>B94&amp;C94&amp;E94&amp;F94&amp;H94&amp;I94&amp;J94&amp;M94&amp;N94&amp;O94&amp;P94&amp;Q94&amp;R94&amp;S94&amp;T94&amp;U94&amp;V94&amp;W94&amp;X94&amp;Y94</f>
        <v>|セット|色|カード種|P/T|レアリティ|カード名|</v>
      </c>
      <c r="B94" t="s">
        <v>3211</v>
      </c>
      <c r="C94" t="s">
        <v>3212</v>
      </c>
      <c r="E94" t="s">
        <v>3211</v>
      </c>
      <c r="F94" t="s">
        <v>3181</v>
      </c>
      <c r="H94" t="s">
        <v>3211</v>
      </c>
      <c r="I94" t="s">
        <v>4902</v>
      </c>
      <c r="J94" t="s">
        <v>3211</v>
      </c>
      <c r="K94" t="s">
        <v>3168</v>
      </c>
      <c r="L94" t="s">
        <v>3167</v>
      </c>
      <c r="M94" t="str">
        <f>K94&amp;"/"&amp;L94</f>
        <v>P/T</v>
      </c>
      <c r="N94" t="s">
        <v>3267</v>
      </c>
      <c r="O94" t="s">
        <v>5187</v>
      </c>
      <c r="R94" t="s">
        <v>3267</v>
      </c>
      <c r="T94" t="s">
        <v>3208</v>
      </c>
      <c r="X94" t="s">
        <v>3267</v>
      </c>
      <c r="Z94" s="18"/>
      <c r="AA94" s="18"/>
      <c r="AB94" s="18"/>
      <c r="AC94" s="18"/>
      <c r="AD94" s="18"/>
      <c r="AE94" s="18"/>
      <c r="AF94" s="18"/>
      <c r="AG94" s="18"/>
      <c r="AH94" s="18"/>
      <c r="AI94" s="18"/>
      <c r="AJ94" s="18"/>
      <c r="AK94" s="18"/>
      <c r="AL94" s="18"/>
      <c r="AM94" s="18"/>
      <c r="AN94" s="18"/>
      <c r="AO94" s="18"/>
      <c r="AP94" s="18"/>
      <c r="AQ94" s="18"/>
    </row>
    <row r="95" spans="1:46" x14ac:dyDescent="0.15">
      <c r="A95" t="str">
        <f t="shared" si="13"/>
        <v>|KLD|白|呪文||レア|《[[復元]]》|</v>
      </c>
      <c r="B95" t="s">
        <v>3211</v>
      </c>
      <c r="C95" t="str">
        <f t="shared" si="14"/>
        <v>KLD</v>
      </c>
      <c r="D95">
        <f>IF(AA95="","",VLOOKUP(C95,tnpl!$Z$1:$AA$11,2,TRUE))</f>
        <v>6</v>
      </c>
      <c r="E95" t="s">
        <v>3211</v>
      </c>
      <c r="F95" t="str">
        <f t="shared" si="15"/>
        <v>白</v>
      </c>
      <c r="G95">
        <f>IF(AB95="","",VLOOKUP(F95,tnpl!$X$1:$Y$16,2,TRUE))</f>
        <v>1</v>
      </c>
      <c r="H95" t="s">
        <v>3211</v>
      </c>
      <c r="I95" t="str">
        <f t="shared" si="16"/>
        <v>呪文</v>
      </c>
      <c r="J95" t="s">
        <v>3211</v>
      </c>
      <c r="K95">
        <f t="shared" si="17"/>
        <v>0</v>
      </c>
      <c r="L95">
        <f t="shared" si="18"/>
        <v>0</v>
      </c>
      <c r="M95" t="str">
        <f t="shared" si="19"/>
        <v/>
      </c>
      <c r="N95" t="s">
        <v>3267</v>
      </c>
      <c r="O95" t="str">
        <f t="shared" si="20"/>
        <v>レア</v>
      </c>
      <c r="R95" t="s">
        <v>3267</v>
      </c>
      <c r="S95" t="s">
        <v>4854</v>
      </c>
      <c r="T95" t="str">
        <f t="shared" si="21"/>
        <v>復元</v>
      </c>
      <c r="W95" t="s">
        <v>4855</v>
      </c>
      <c r="X95" t="s">
        <v>3267</v>
      </c>
      <c r="Z95" s="3">
        <v>855</v>
      </c>
      <c r="AA95" s="2" t="s">
        <v>4035</v>
      </c>
      <c r="AB95" s="1" t="s">
        <v>1653</v>
      </c>
      <c r="AC95" s="1" t="s">
        <v>1463</v>
      </c>
      <c r="AD95" s="1">
        <v>10</v>
      </c>
      <c r="AE95" s="1" t="s">
        <v>811</v>
      </c>
      <c r="AF95" s="1" t="s">
        <v>810</v>
      </c>
      <c r="AG95" s="1" t="s">
        <v>1475</v>
      </c>
      <c r="AH95" s="1"/>
      <c r="AI95" s="1"/>
      <c r="AJ95" s="1"/>
      <c r="AK95" s="1" t="s">
        <v>4069</v>
      </c>
      <c r="AL95" s="1"/>
      <c r="AM95" s="1"/>
      <c r="AN95" s="1"/>
      <c r="AO95" s="1"/>
      <c r="AP95" s="1"/>
      <c r="AQ95" s="1" t="s">
        <v>4069</v>
      </c>
    </row>
    <row r="96" spans="1:46" x14ac:dyDescent="0.15">
      <c r="A96" t="str">
        <f t="shared" si="13"/>
        <v>|KLD|青|クリーチャー|3/5|アンコモン|《[[試験飛行士]]》|</v>
      </c>
      <c r="B96" t="s">
        <v>3211</v>
      </c>
      <c r="C96" t="str">
        <f t="shared" si="14"/>
        <v>KLD</v>
      </c>
      <c r="D96">
        <f>IF(AA96="","",VLOOKUP(C96,tnpl!$Z$1:$AA$11,2,TRUE))</f>
        <v>6</v>
      </c>
      <c r="E96" t="s">
        <v>3211</v>
      </c>
      <c r="F96" t="str">
        <f t="shared" si="15"/>
        <v>青</v>
      </c>
      <c r="G96">
        <f>IF(AB96="","",VLOOKUP(F96,tnpl!$X$1:$Y$16,2,TRUE))</f>
        <v>2</v>
      </c>
      <c r="H96" t="s">
        <v>3211</v>
      </c>
      <c r="I96" t="str">
        <f t="shared" si="16"/>
        <v>クリーチャー</v>
      </c>
      <c r="J96" t="s">
        <v>3211</v>
      </c>
      <c r="K96">
        <f t="shared" si="17"/>
        <v>3</v>
      </c>
      <c r="L96">
        <f t="shared" si="18"/>
        <v>5</v>
      </c>
      <c r="M96" t="str">
        <f t="shared" si="19"/>
        <v>3/5</v>
      </c>
      <c r="N96" t="s">
        <v>3267</v>
      </c>
      <c r="O96" t="str">
        <f t="shared" si="20"/>
        <v>アンコモン</v>
      </c>
      <c r="R96" t="s">
        <v>3267</v>
      </c>
      <c r="S96" t="s">
        <v>4854</v>
      </c>
      <c r="T96" t="str">
        <f t="shared" si="21"/>
        <v>試験飛行士</v>
      </c>
      <c r="W96" t="s">
        <v>4855</v>
      </c>
      <c r="X96" t="s">
        <v>3267</v>
      </c>
      <c r="Z96" s="3">
        <v>872</v>
      </c>
      <c r="AA96" s="2" t="s">
        <v>4035</v>
      </c>
      <c r="AB96" s="1" t="s">
        <v>1631</v>
      </c>
      <c r="AC96" s="1" t="s">
        <v>1473</v>
      </c>
      <c r="AD96" s="1">
        <v>10</v>
      </c>
      <c r="AE96" s="1" t="s">
        <v>779</v>
      </c>
      <c r="AF96" s="1" t="s">
        <v>778</v>
      </c>
      <c r="AG96" s="1" t="s">
        <v>349</v>
      </c>
      <c r="AH96" s="1" t="s">
        <v>1511</v>
      </c>
      <c r="AI96" s="1" t="s">
        <v>1667</v>
      </c>
      <c r="AJ96" s="1"/>
      <c r="AK96" s="1" t="s">
        <v>361</v>
      </c>
      <c r="AL96" s="1" t="s">
        <v>4098</v>
      </c>
      <c r="AM96" s="1"/>
      <c r="AN96" s="1"/>
      <c r="AO96" s="1">
        <v>3</v>
      </c>
      <c r="AP96" s="1">
        <v>5</v>
      </c>
      <c r="AQ96" s="1" t="s">
        <v>4099</v>
      </c>
    </row>
    <row r="97" spans="1:43" x14ac:dyDescent="0.15">
      <c r="A97" t="str">
        <f t="shared" si="13"/>
        <v>|KLD|黒|クリーチャー|1/3|コモン|《[[ダッカラのゴミあさり]]》|</v>
      </c>
      <c r="B97" t="s">
        <v>3211</v>
      </c>
      <c r="C97" t="str">
        <f t="shared" si="14"/>
        <v>KLD</v>
      </c>
      <c r="D97">
        <f>IF(AA97="","",VLOOKUP(C97,tnpl!$Z$1:$AA$11,2,TRUE))</f>
        <v>6</v>
      </c>
      <c r="E97" t="s">
        <v>3211</v>
      </c>
      <c r="F97" t="str">
        <f t="shared" si="15"/>
        <v>黒</v>
      </c>
      <c r="G97">
        <f>IF(AB97="","",VLOOKUP(F97,tnpl!$X$1:$Y$16,2,TRUE))</f>
        <v>3</v>
      </c>
      <c r="H97" t="s">
        <v>3211</v>
      </c>
      <c r="I97" t="str">
        <f t="shared" si="16"/>
        <v>クリーチャー</v>
      </c>
      <c r="J97" t="s">
        <v>3211</v>
      </c>
      <c r="K97">
        <f t="shared" si="17"/>
        <v>1</v>
      </c>
      <c r="L97">
        <f t="shared" si="18"/>
        <v>3</v>
      </c>
      <c r="M97" t="str">
        <f t="shared" si="19"/>
        <v>1/3</v>
      </c>
      <c r="N97" t="s">
        <v>3267</v>
      </c>
      <c r="O97" t="str">
        <f t="shared" si="20"/>
        <v>コモン</v>
      </c>
      <c r="R97" t="s">
        <v>3267</v>
      </c>
      <c r="S97" t="s">
        <v>4854</v>
      </c>
      <c r="T97" t="str">
        <f t="shared" si="21"/>
        <v>ダッカラのゴミあさり</v>
      </c>
      <c r="W97" t="s">
        <v>4855</v>
      </c>
      <c r="X97" t="s">
        <v>3267</v>
      </c>
      <c r="Z97" s="3">
        <v>889</v>
      </c>
      <c r="AA97" s="2" t="s">
        <v>4035</v>
      </c>
      <c r="AB97" s="1" t="s">
        <v>1606</v>
      </c>
      <c r="AC97" s="1" t="s">
        <v>1771</v>
      </c>
      <c r="AD97" s="1">
        <v>10</v>
      </c>
      <c r="AE97" s="1" t="s">
        <v>745</v>
      </c>
      <c r="AF97" s="1" t="s">
        <v>744</v>
      </c>
      <c r="AG97" s="1" t="s">
        <v>349</v>
      </c>
      <c r="AH97" s="1" t="s">
        <v>4130</v>
      </c>
      <c r="AI97" s="1"/>
      <c r="AJ97" s="1"/>
      <c r="AK97" s="1" t="s">
        <v>4131</v>
      </c>
      <c r="AL97" s="1"/>
      <c r="AM97" s="1"/>
      <c r="AN97" s="1"/>
      <c r="AO97" s="1">
        <v>1</v>
      </c>
      <c r="AP97" s="1">
        <v>3</v>
      </c>
      <c r="AQ97" s="1" t="s">
        <v>4131</v>
      </c>
    </row>
    <row r="98" spans="1:43" x14ac:dyDescent="0.15">
      <c r="A98" t="str">
        <f t="shared" si="13"/>
        <v>|KLD|黒|呪文||コモン|《[[当然の結論]]》|</v>
      </c>
      <c r="B98" t="s">
        <v>3211</v>
      </c>
      <c r="C98" t="str">
        <f t="shared" si="14"/>
        <v>KLD</v>
      </c>
      <c r="D98">
        <f>IF(AA98="","",VLOOKUP(C98,tnpl!$Z$1:$AA$11,2,TRUE))</f>
        <v>6</v>
      </c>
      <c r="E98" t="s">
        <v>3211</v>
      </c>
      <c r="F98" t="str">
        <f t="shared" si="15"/>
        <v>黒</v>
      </c>
      <c r="G98">
        <f>IF(AB98="","",VLOOKUP(F98,tnpl!$X$1:$Y$16,2,TRUE))</f>
        <v>3</v>
      </c>
      <c r="H98" t="s">
        <v>3211</v>
      </c>
      <c r="I98" t="str">
        <f t="shared" si="16"/>
        <v>呪文</v>
      </c>
      <c r="J98" t="s">
        <v>3211</v>
      </c>
      <c r="K98">
        <f t="shared" si="17"/>
        <v>0</v>
      </c>
      <c r="L98">
        <f t="shared" si="18"/>
        <v>0</v>
      </c>
      <c r="M98" t="str">
        <f t="shared" si="19"/>
        <v/>
      </c>
      <c r="N98" t="s">
        <v>3267</v>
      </c>
      <c r="O98" t="str">
        <f t="shared" si="20"/>
        <v>コモン</v>
      </c>
      <c r="R98" t="s">
        <v>3267</v>
      </c>
      <c r="S98" t="s">
        <v>4854</v>
      </c>
      <c r="T98" t="str">
        <f t="shared" si="21"/>
        <v>当然の結論</v>
      </c>
      <c r="W98" t="s">
        <v>4855</v>
      </c>
      <c r="X98" t="s">
        <v>3267</v>
      </c>
      <c r="Z98" s="3">
        <v>898</v>
      </c>
      <c r="AA98" s="2" t="s">
        <v>4035</v>
      </c>
      <c r="AB98" s="1" t="s">
        <v>1606</v>
      </c>
      <c r="AC98" s="1" t="s">
        <v>1771</v>
      </c>
      <c r="AD98" s="1">
        <v>10</v>
      </c>
      <c r="AE98" s="1" t="s">
        <v>729</v>
      </c>
      <c r="AF98" s="1" t="s">
        <v>728</v>
      </c>
      <c r="AG98" s="1" t="s">
        <v>1475</v>
      </c>
      <c r="AH98" s="1"/>
      <c r="AI98" s="1"/>
      <c r="AJ98" s="1"/>
      <c r="AK98" s="1" t="s">
        <v>4143</v>
      </c>
      <c r="AL98" s="1"/>
      <c r="AM98" s="1"/>
      <c r="AN98" s="1"/>
      <c r="AO98" s="1"/>
      <c r="AP98" s="1"/>
      <c r="AQ98" s="1" t="s">
        <v>4143</v>
      </c>
    </row>
    <row r="99" spans="1:43" x14ac:dyDescent="0.15">
      <c r="A99" t="str">
        <f t="shared" si="13"/>
        <v>|KLD|赤|クリーチャー|3/4|アンコモン|《[[天才速製職人]]》|</v>
      </c>
      <c r="B99" t="s">
        <v>3211</v>
      </c>
      <c r="C99" t="str">
        <f t="shared" si="14"/>
        <v>KLD</v>
      </c>
      <c r="D99">
        <f>IF(AA99="","",VLOOKUP(C99,tnpl!$Z$1:$AA$11,2,TRUE))</f>
        <v>6</v>
      </c>
      <c r="E99" t="s">
        <v>3211</v>
      </c>
      <c r="F99" t="str">
        <f t="shared" si="15"/>
        <v>赤</v>
      </c>
      <c r="G99">
        <f>IF(AB99="","",VLOOKUP(F99,tnpl!$X$1:$Y$16,2,TRUE))</f>
        <v>4</v>
      </c>
      <c r="H99" t="s">
        <v>3211</v>
      </c>
      <c r="I99" t="str">
        <f t="shared" si="16"/>
        <v>クリーチャー</v>
      </c>
      <c r="J99" t="s">
        <v>3211</v>
      </c>
      <c r="K99">
        <f t="shared" si="17"/>
        <v>3</v>
      </c>
      <c r="L99">
        <f t="shared" si="18"/>
        <v>4</v>
      </c>
      <c r="M99" t="str">
        <f t="shared" si="19"/>
        <v>3/4</v>
      </c>
      <c r="N99" t="s">
        <v>3267</v>
      </c>
      <c r="O99" t="str">
        <f t="shared" si="20"/>
        <v>アンコモン</v>
      </c>
      <c r="R99" t="s">
        <v>3267</v>
      </c>
      <c r="S99" t="s">
        <v>4854</v>
      </c>
      <c r="T99" t="str">
        <f t="shared" si="21"/>
        <v>天才速製職人</v>
      </c>
      <c r="W99" t="s">
        <v>4855</v>
      </c>
      <c r="X99" t="s">
        <v>3267</v>
      </c>
      <c r="Z99" s="3">
        <v>928</v>
      </c>
      <c r="AA99" s="2" t="s">
        <v>4035</v>
      </c>
      <c r="AB99" s="1" t="s">
        <v>1575</v>
      </c>
      <c r="AC99" s="1" t="s">
        <v>1473</v>
      </c>
      <c r="AD99" s="1">
        <v>10</v>
      </c>
      <c r="AE99" s="1" t="s">
        <v>665</v>
      </c>
      <c r="AF99" s="1" t="s">
        <v>664</v>
      </c>
      <c r="AG99" s="1" t="s">
        <v>349</v>
      </c>
      <c r="AH99" s="1" t="s">
        <v>1511</v>
      </c>
      <c r="AI99" s="1" t="s">
        <v>1667</v>
      </c>
      <c r="AJ99" s="1"/>
      <c r="AK99" s="1" t="s">
        <v>3522</v>
      </c>
      <c r="AL99" s="1" t="s">
        <v>4187</v>
      </c>
      <c r="AM99" s="1"/>
      <c r="AN99" s="1"/>
      <c r="AO99" s="1">
        <v>3</v>
      </c>
      <c r="AP99" s="1">
        <v>4</v>
      </c>
      <c r="AQ99" s="1" t="s">
        <v>4188</v>
      </c>
    </row>
    <row r="100" spans="1:43" x14ac:dyDescent="0.15">
      <c r="A100" t="str">
        <f t="shared" si="13"/>
        <v>|KLD|赤|クリーチャー|4/3|アンコモン|《[[競走路の熱狂者]]》|</v>
      </c>
      <c r="B100" t="s">
        <v>3211</v>
      </c>
      <c r="C100" t="str">
        <f t="shared" si="14"/>
        <v>KLD</v>
      </c>
      <c r="D100">
        <f>IF(AA100="","",VLOOKUP(C100,tnpl!$Z$1:$AA$11,2,TRUE))</f>
        <v>6</v>
      </c>
      <c r="E100" t="s">
        <v>3211</v>
      </c>
      <c r="F100" t="str">
        <f t="shared" si="15"/>
        <v>赤</v>
      </c>
      <c r="G100">
        <f>IF(AB100="","",VLOOKUP(F100,tnpl!$X$1:$Y$16,2,TRUE))</f>
        <v>4</v>
      </c>
      <c r="H100" t="s">
        <v>3211</v>
      </c>
      <c r="I100" t="str">
        <f t="shared" si="16"/>
        <v>クリーチャー</v>
      </c>
      <c r="J100" t="s">
        <v>3211</v>
      </c>
      <c r="K100">
        <f t="shared" si="17"/>
        <v>4</v>
      </c>
      <c r="L100">
        <f t="shared" si="18"/>
        <v>3</v>
      </c>
      <c r="M100" t="str">
        <f t="shared" si="19"/>
        <v>4/3</v>
      </c>
      <c r="N100" t="s">
        <v>3267</v>
      </c>
      <c r="O100" t="str">
        <f t="shared" si="20"/>
        <v>アンコモン</v>
      </c>
      <c r="R100" t="s">
        <v>3267</v>
      </c>
      <c r="S100" t="s">
        <v>4854</v>
      </c>
      <c r="T100" t="str">
        <f t="shared" si="21"/>
        <v>競走路の熱狂者</v>
      </c>
      <c r="W100" t="s">
        <v>4855</v>
      </c>
      <c r="X100" t="s">
        <v>3267</v>
      </c>
      <c r="Z100" s="3">
        <v>929</v>
      </c>
      <c r="AA100" s="2" t="s">
        <v>4035</v>
      </c>
      <c r="AB100" s="1" t="s">
        <v>1575</v>
      </c>
      <c r="AC100" s="1" t="s">
        <v>1473</v>
      </c>
      <c r="AD100" s="1">
        <v>10</v>
      </c>
      <c r="AE100" s="1" t="s">
        <v>661</v>
      </c>
      <c r="AF100" s="1" t="s">
        <v>660</v>
      </c>
      <c r="AG100" s="1" t="s">
        <v>349</v>
      </c>
      <c r="AH100" s="1" t="s">
        <v>1511</v>
      </c>
      <c r="AI100" s="1" t="s">
        <v>4055</v>
      </c>
      <c r="AJ100" s="1"/>
      <c r="AK100" s="1" t="s">
        <v>2789</v>
      </c>
      <c r="AL100" s="1" t="s">
        <v>4189</v>
      </c>
      <c r="AM100" s="1"/>
      <c r="AN100" s="1"/>
      <c r="AO100" s="1">
        <v>4</v>
      </c>
      <c r="AP100" s="1">
        <v>3</v>
      </c>
      <c r="AQ100" s="1" t="s">
        <v>4190</v>
      </c>
    </row>
    <row r="101" spans="1:43" x14ac:dyDescent="0.15">
      <c r="A101" t="str">
        <f t="shared" si="13"/>
        <v>|KLD|赤|呪文||アンコモン|《[[焼夷式破壊工作]]》|</v>
      </c>
      <c r="B101" t="s">
        <v>3211</v>
      </c>
      <c r="C101" t="str">
        <f t="shared" si="14"/>
        <v>KLD</v>
      </c>
      <c r="D101">
        <f>IF(AA101="","",VLOOKUP(C101,tnpl!$Z$1:$AA$11,2,TRUE))</f>
        <v>6</v>
      </c>
      <c r="E101" t="s">
        <v>3211</v>
      </c>
      <c r="F101" t="str">
        <f t="shared" si="15"/>
        <v>赤</v>
      </c>
      <c r="G101">
        <f>IF(AB101="","",VLOOKUP(F101,tnpl!$X$1:$Y$16,2,TRUE))</f>
        <v>4</v>
      </c>
      <c r="H101" t="s">
        <v>3211</v>
      </c>
      <c r="I101" t="str">
        <f t="shared" si="16"/>
        <v>呪文</v>
      </c>
      <c r="J101" t="s">
        <v>3211</v>
      </c>
      <c r="K101">
        <f t="shared" si="17"/>
        <v>0</v>
      </c>
      <c r="L101">
        <f t="shared" si="18"/>
        <v>0</v>
      </c>
      <c r="M101" t="str">
        <f t="shared" si="19"/>
        <v/>
      </c>
      <c r="N101" t="s">
        <v>3267</v>
      </c>
      <c r="O101" t="str">
        <f t="shared" si="20"/>
        <v>アンコモン</v>
      </c>
      <c r="R101" t="s">
        <v>3267</v>
      </c>
      <c r="S101" t="s">
        <v>4854</v>
      </c>
      <c r="T101" t="str">
        <f t="shared" si="21"/>
        <v>焼夷式破壊工作</v>
      </c>
      <c r="W101" t="s">
        <v>4855</v>
      </c>
      <c r="X101" t="s">
        <v>3267</v>
      </c>
      <c r="Z101" s="3">
        <v>931</v>
      </c>
      <c r="AA101" s="2" t="s">
        <v>4035</v>
      </c>
      <c r="AB101" s="1" t="s">
        <v>1575</v>
      </c>
      <c r="AC101" s="1" t="s">
        <v>1473</v>
      </c>
      <c r="AD101" s="1">
        <v>10</v>
      </c>
      <c r="AE101" s="1" t="s">
        <v>669</v>
      </c>
      <c r="AF101" s="1" t="s">
        <v>668</v>
      </c>
      <c r="AG101" s="1" t="s">
        <v>1475</v>
      </c>
      <c r="AH101" s="1"/>
      <c r="AI101" s="1"/>
      <c r="AJ101" s="1"/>
      <c r="AK101" s="1" t="s">
        <v>4192</v>
      </c>
      <c r="AL101" s="1"/>
      <c r="AM101" s="1"/>
      <c r="AN101" s="1"/>
      <c r="AO101" s="1"/>
      <c r="AP101" s="1"/>
      <c r="AQ101" s="1" t="s">
        <v>4192</v>
      </c>
    </row>
    <row r="102" spans="1:43" x14ac:dyDescent="0.15">
      <c r="A102" t="str">
        <f t="shared" si="13"/>
        <v>|KLD|赤|クリーチャー|6/6|レア|《[[ラスヌーのヘリオン]]》|</v>
      </c>
      <c r="B102" t="s">
        <v>3211</v>
      </c>
      <c r="C102" t="str">
        <f t="shared" si="14"/>
        <v>KLD</v>
      </c>
      <c r="D102">
        <f>IF(AA102="","",VLOOKUP(C102,tnpl!$Z$1:$AA$11,2,TRUE))</f>
        <v>6</v>
      </c>
      <c r="E102" t="s">
        <v>3211</v>
      </c>
      <c r="F102" t="str">
        <f t="shared" si="15"/>
        <v>赤</v>
      </c>
      <c r="G102">
        <f>IF(AB102="","",VLOOKUP(F102,tnpl!$X$1:$Y$16,2,TRUE))</f>
        <v>4</v>
      </c>
      <c r="H102" t="s">
        <v>3211</v>
      </c>
      <c r="I102" t="str">
        <f t="shared" si="16"/>
        <v>クリーチャー</v>
      </c>
      <c r="J102" t="s">
        <v>3211</v>
      </c>
      <c r="K102">
        <f t="shared" si="17"/>
        <v>6</v>
      </c>
      <c r="L102">
        <f t="shared" si="18"/>
        <v>6</v>
      </c>
      <c r="M102" t="str">
        <f t="shared" si="19"/>
        <v>6/6</v>
      </c>
      <c r="N102" t="s">
        <v>3267</v>
      </c>
      <c r="O102" t="str">
        <f t="shared" si="20"/>
        <v>レア</v>
      </c>
      <c r="R102" t="s">
        <v>3267</v>
      </c>
      <c r="S102" t="s">
        <v>4854</v>
      </c>
      <c r="T102" t="str">
        <f t="shared" si="21"/>
        <v>ラスヌーのヘリオン</v>
      </c>
      <c r="W102" t="s">
        <v>4855</v>
      </c>
      <c r="X102" t="s">
        <v>3267</v>
      </c>
      <c r="Z102" s="3">
        <v>934</v>
      </c>
      <c r="AA102" s="2" t="s">
        <v>4035</v>
      </c>
      <c r="AB102" s="1" t="s">
        <v>1575</v>
      </c>
      <c r="AC102" s="1" t="s">
        <v>1463</v>
      </c>
      <c r="AD102" s="1">
        <v>10</v>
      </c>
      <c r="AE102" s="1" t="s">
        <v>653</v>
      </c>
      <c r="AF102" s="1" t="s">
        <v>652</v>
      </c>
      <c r="AG102" s="1" t="s">
        <v>349</v>
      </c>
      <c r="AH102" s="1" t="s">
        <v>2711</v>
      </c>
      <c r="AI102" s="1"/>
      <c r="AJ102" s="1"/>
      <c r="AK102" s="1" t="s">
        <v>2789</v>
      </c>
      <c r="AL102" s="1" t="s">
        <v>4038</v>
      </c>
      <c r="AM102" s="1" t="s">
        <v>4195</v>
      </c>
      <c r="AN102" s="1"/>
      <c r="AO102" s="1">
        <v>6</v>
      </c>
      <c r="AP102" s="1">
        <v>6</v>
      </c>
      <c r="AQ102" s="1" t="s">
        <v>4196</v>
      </c>
    </row>
    <row r="103" spans="1:43" x14ac:dyDescent="0.15">
      <c r="A103" t="str">
        <f t="shared" si="13"/>
        <v>|KLD|赤|呪文||レア|《[[蓄霊稲妻]]》|</v>
      </c>
      <c r="B103" t="s">
        <v>3211</v>
      </c>
      <c r="C103" t="str">
        <f t="shared" si="14"/>
        <v>KLD</v>
      </c>
      <c r="D103">
        <f>IF(AA103="","",VLOOKUP(C103,tnpl!$Z$1:$AA$11,2,TRUE))</f>
        <v>6</v>
      </c>
      <c r="E103" t="s">
        <v>3211</v>
      </c>
      <c r="F103" t="str">
        <f t="shared" si="15"/>
        <v>赤</v>
      </c>
      <c r="G103">
        <f>IF(AB103="","",VLOOKUP(F103,tnpl!$X$1:$Y$16,2,TRUE))</f>
        <v>4</v>
      </c>
      <c r="H103" t="s">
        <v>3211</v>
      </c>
      <c r="I103" t="str">
        <f t="shared" si="16"/>
        <v>呪文</v>
      </c>
      <c r="J103" t="s">
        <v>3211</v>
      </c>
      <c r="K103">
        <f t="shared" si="17"/>
        <v>0</v>
      </c>
      <c r="L103">
        <f t="shared" si="18"/>
        <v>0</v>
      </c>
      <c r="M103" t="str">
        <f t="shared" si="19"/>
        <v/>
      </c>
      <c r="N103" t="s">
        <v>3267</v>
      </c>
      <c r="O103" t="str">
        <f t="shared" si="20"/>
        <v>レア</v>
      </c>
      <c r="R103" t="s">
        <v>3267</v>
      </c>
      <c r="S103" t="s">
        <v>4854</v>
      </c>
      <c r="T103" t="str">
        <f t="shared" si="21"/>
        <v>蓄霊稲妻</v>
      </c>
      <c r="W103" t="s">
        <v>4855</v>
      </c>
      <c r="X103" t="s">
        <v>3267</v>
      </c>
      <c r="Z103" s="3">
        <v>938</v>
      </c>
      <c r="AA103" s="2" t="s">
        <v>4035</v>
      </c>
      <c r="AB103" s="1" t="s">
        <v>1575</v>
      </c>
      <c r="AC103" s="1" t="s">
        <v>1463</v>
      </c>
      <c r="AD103" s="1">
        <v>10</v>
      </c>
      <c r="AE103" s="1" t="s">
        <v>655</v>
      </c>
      <c r="AF103" s="1" t="s">
        <v>654</v>
      </c>
      <c r="AG103" s="1" t="s">
        <v>1475</v>
      </c>
      <c r="AH103" s="1"/>
      <c r="AI103" s="1"/>
      <c r="AJ103" s="1"/>
      <c r="AK103" s="1" t="s">
        <v>4202</v>
      </c>
      <c r="AL103" s="1"/>
      <c r="AM103" s="1"/>
      <c r="AN103" s="1"/>
      <c r="AO103" s="1"/>
      <c r="AP103" s="1"/>
      <c r="AQ103" s="1" t="s">
        <v>4202</v>
      </c>
    </row>
    <row r="104" spans="1:43" x14ac:dyDescent="0.15">
      <c r="A104" t="str">
        <f t="shared" si="13"/>
        <v>|KLD|緑|呪文||コモン|《[[人工物への興味]]》|</v>
      </c>
      <c r="B104" t="s">
        <v>3211</v>
      </c>
      <c r="C104" t="str">
        <f t="shared" si="14"/>
        <v>KLD</v>
      </c>
      <c r="D104">
        <f>IF(AA104="","",VLOOKUP(C104,tnpl!$Z$1:$AA$11,2,TRUE))</f>
        <v>6</v>
      </c>
      <c r="E104" t="s">
        <v>3211</v>
      </c>
      <c r="F104" t="str">
        <f t="shared" si="15"/>
        <v>緑</v>
      </c>
      <c r="G104">
        <f>IF(AB104="","",VLOOKUP(F104,tnpl!$X$1:$Y$16,2,TRUE))</f>
        <v>5</v>
      </c>
      <c r="H104" t="s">
        <v>3211</v>
      </c>
      <c r="I104" t="str">
        <f t="shared" si="16"/>
        <v>呪文</v>
      </c>
      <c r="J104" t="s">
        <v>3211</v>
      </c>
      <c r="K104">
        <f t="shared" si="17"/>
        <v>0</v>
      </c>
      <c r="L104">
        <f t="shared" si="18"/>
        <v>0</v>
      </c>
      <c r="M104" t="str">
        <f t="shared" si="19"/>
        <v/>
      </c>
      <c r="N104" t="s">
        <v>3267</v>
      </c>
      <c r="O104" t="str">
        <f t="shared" si="20"/>
        <v>コモン</v>
      </c>
      <c r="R104" t="s">
        <v>3267</v>
      </c>
      <c r="S104" t="s">
        <v>4854</v>
      </c>
      <c r="T104" t="str">
        <f t="shared" si="21"/>
        <v>人工物への興味</v>
      </c>
      <c r="W104" t="s">
        <v>4855</v>
      </c>
      <c r="X104" t="s">
        <v>3267</v>
      </c>
      <c r="Z104" s="3">
        <v>950</v>
      </c>
      <c r="AA104" s="2" t="s">
        <v>4035</v>
      </c>
      <c r="AB104" s="1" t="s">
        <v>1540</v>
      </c>
      <c r="AC104" s="1" t="s">
        <v>1771</v>
      </c>
      <c r="AD104" s="1">
        <v>10</v>
      </c>
      <c r="AE104" s="1" t="s">
        <v>639</v>
      </c>
      <c r="AF104" s="1" t="s">
        <v>638</v>
      </c>
      <c r="AG104" s="1" t="s">
        <v>1475</v>
      </c>
      <c r="AH104" s="1"/>
      <c r="AI104" s="1"/>
      <c r="AJ104" s="1"/>
      <c r="AK104" s="1" t="s">
        <v>4217</v>
      </c>
      <c r="AL104" s="1"/>
      <c r="AM104" s="1"/>
      <c r="AN104" s="1"/>
      <c r="AO104" s="1"/>
      <c r="AP104" s="1"/>
      <c r="AQ104" s="1" t="s">
        <v>4217</v>
      </c>
    </row>
    <row r="105" spans="1:43" x14ac:dyDescent="0.15">
      <c r="A105" t="str">
        <f t="shared" si="13"/>
        <v>|KLD|緑|クリーチャー|3/4|アンコモン|《[[洗練された鍛刃士]]》|</v>
      </c>
      <c r="B105" t="s">
        <v>3211</v>
      </c>
      <c r="C105" t="str">
        <f t="shared" si="14"/>
        <v>KLD</v>
      </c>
      <c r="D105">
        <f>IF(AA105="","",VLOOKUP(C105,tnpl!$Z$1:$AA$11,2,TRUE))</f>
        <v>6</v>
      </c>
      <c r="E105" t="s">
        <v>3211</v>
      </c>
      <c r="F105" t="str">
        <f t="shared" si="15"/>
        <v>緑</v>
      </c>
      <c r="G105">
        <f>IF(AB105="","",VLOOKUP(F105,tnpl!$X$1:$Y$16,2,TRUE))</f>
        <v>5</v>
      </c>
      <c r="H105" t="s">
        <v>3211</v>
      </c>
      <c r="I105" t="str">
        <f t="shared" si="16"/>
        <v>クリーチャー</v>
      </c>
      <c r="J105" t="s">
        <v>3211</v>
      </c>
      <c r="K105">
        <f t="shared" si="17"/>
        <v>3</v>
      </c>
      <c r="L105">
        <f t="shared" si="18"/>
        <v>4</v>
      </c>
      <c r="M105" t="str">
        <f t="shared" si="19"/>
        <v>3/4</v>
      </c>
      <c r="N105" t="s">
        <v>3267</v>
      </c>
      <c r="O105" t="str">
        <f t="shared" si="20"/>
        <v>アンコモン</v>
      </c>
      <c r="R105" t="s">
        <v>3267</v>
      </c>
      <c r="S105" t="s">
        <v>4854</v>
      </c>
      <c r="T105" t="str">
        <f t="shared" si="21"/>
        <v>洗練された鍛刃士</v>
      </c>
      <c r="W105" t="s">
        <v>4855</v>
      </c>
      <c r="X105" t="s">
        <v>3267</v>
      </c>
      <c r="Z105" s="3">
        <v>955</v>
      </c>
      <c r="AA105" s="2" t="s">
        <v>4035</v>
      </c>
      <c r="AB105" s="1" t="s">
        <v>1540</v>
      </c>
      <c r="AC105" s="1" t="s">
        <v>1473</v>
      </c>
      <c r="AD105" s="1">
        <v>10</v>
      </c>
      <c r="AE105" s="1" t="s">
        <v>609</v>
      </c>
      <c r="AF105" s="1" t="s">
        <v>608</v>
      </c>
      <c r="AG105" s="1" t="s">
        <v>349</v>
      </c>
      <c r="AH105" s="1" t="s">
        <v>1501</v>
      </c>
      <c r="AI105" s="1" t="s">
        <v>1667</v>
      </c>
      <c r="AJ105" s="1"/>
      <c r="AK105" s="1" t="s">
        <v>4222</v>
      </c>
      <c r="AL105" s="1" t="s">
        <v>4058</v>
      </c>
      <c r="AM105" s="1"/>
      <c r="AN105" s="1"/>
      <c r="AO105" s="1">
        <v>3</v>
      </c>
      <c r="AP105" s="1">
        <v>4</v>
      </c>
      <c r="AQ105" s="1" t="s">
        <v>4223</v>
      </c>
    </row>
    <row r="106" spans="1:43" x14ac:dyDescent="0.15">
      <c r="A106" t="str">
        <f t="shared" si="13"/>
        <v>|KLD|緑|クリーチャー|3/3|レア|《[[刃の耕作者]]》|</v>
      </c>
      <c r="B106" t="s">
        <v>3211</v>
      </c>
      <c r="C106" t="str">
        <f t="shared" si="14"/>
        <v>KLD</v>
      </c>
      <c r="D106">
        <f>IF(AA106="","",VLOOKUP(C106,tnpl!$Z$1:$AA$11,2,TRUE))</f>
        <v>6</v>
      </c>
      <c r="E106" t="s">
        <v>3211</v>
      </c>
      <c r="F106" t="str">
        <f t="shared" si="15"/>
        <v>緑</v>
      </c>
      <c r="G106">
        <f>IF(AB106="","",VLOOKUP(F106,tnpl!$X$1:$Y$16,2,TRUE))</f>
        <v>5</v>
      </c>
      <c r="H106" t="s">
        <v>3211</v>
      </c>
      <c r="I106" t="str">
        <f t="shared" si="16"/>
        <v>クリーチャー</v>
      </c>
      <c r="J106" t="s">
        <v>3211</v>
      </c>
      <c r="K106">
        <f t="shared" si="17"/>
        <v>3</v>
      </c>
      <c r="L106">
        <f t="shared" si="18"/>
        <v>3</v>
      </c>
      <c r="M106" t="str">
        <f t="shared" si="19"/>
        <v>3/3</v>
      </c>
      <c r="N106" t="s">
        <v>3267</v>
      </c>
      <c r="O106" t="str">
        <f t="shared" si="20"/>
        <v>レア</v>
      </c>
      <c r="R106" t="s">
        <v>3267</v>
      </c>
      <c r="S106" t="s">
        <v>4854</v>
      </c>
      <c r="T106" t="str">
        <f t="shared" si="21"/>
        <v>刃の耕作者</v>
      </c>
      <c r="W106" t="s">
        <v>4855</v>
      </c>
      <c r="X106" t="s">
        <v>3267</v>
      </c>
      <c r="Z106" s="3">
        <v>963</v>
      </c>
      <c r="AA106" s="2" t="s">
        <v>4035</v>
      </c>
      <c r="AB106" s="1" t="s">
        <v>1540</v>
      </c>
      <c r="AC106" s="1" t="s">
        <v>1463</v>
      </c>
      <c r="AD106" s="1">
        <v>10</v>
      </c>
      <c r="AE106" s="1" t="s">
        <v>599</v>
      </c>
      <c r="AF106" s="1" t="s">
        <v>598</v>
      </c>
      <c r="AG106" s="1" t="s">
        <v>349</v>
      </c>
      <c r="AH106" s="1" t="s">
        <v>1501</v>
      </c>
      <c r="AI106" s="1" t="s">
        <v>1667</v>
      </c>
      <c r="AJ106" s="1"/>
      <c r="AK106" s="1" t="s">
        <v>4058</v>
      </c>
      <c r="AL106" s="1" t="s">
        <v>4233</v>
      </c>
      <c r="AM106" s="1"/>
      <c r="AN106" s="1"/>
      <c r="AO106" s="1">
        <v>3</v>
      </c>
      <c r="AP106" s="1">
        <v>3</v>
      </c>
      <c r="AQ106" s="1" t="s">
        <v>4234</v>
      </c>
    </row>
    <row r="107" spans="1:43" x14ac:dyDescent="0.15">
      <c r="A107" t="str">
        <f t="shared" si="13"/>
        <v>|AER|白|クリーチャー|4/3|アンコモン|《[[急降下飛空士]]》|</v>
      </c>
      <c r="B107" t="s">
        <v>3211</v>
      </c>
      <c r="C107" t="str">
        <f t="shared" si="14"/>
        <v>AER</v>
      </c>
      <c r="D107">
        <f>IF(AA107="","",VLOOKUP(C107,tnpl!$Z$1:$AA$11,2,TRUE))</f>
        <v>7</v>
      </c>
      <c r="E107" t="s">
        <v>3211</v>
      </c>
      <c r="F107" t="str">
        <f t="shared" si="15"/>
        <v>白</v>
      </c>
      <c r="G107">
        <f>IF(AB107="","",VLOOKUP(F107,tnpl!$X$1:$Y$16,2,TRUE))</f>
        <v>1</v>
      </c>
      <c r="H107" t="s">
        <v>3211</v>
      </c>
      <c r="I107" t="str">
        <f t="shared" si="16"/>
        <v>クリーチャー</v>
      </c>
      <c r="J107" t="s">
        <v>3211</v>
      </c>
      <c r="K107">
        <f t="shared" si="17"/>
        <v>4</v>
      </c>
      <c r="L107">
        <f t="shared" si="18"/>
        <v>3</v>
      </c>
      <c r="M107" t="str">
        <f t="shared" si="19"/>
        <v>4/3</v>
      </c>
      <c r="N107" t="s">
        <v>3267</v>
      </c>
      <c r="O107" t="str">
        <f t="shared" si="20"/>
        <v>アンコモン</v>
      </c>
      <c r="R107" t="s">
        <v>3267</v>
      </c>
      <c r="S107" t="s">
        <v>4854</v>
      </c>
      <c r="T107" t="str">
        <f t="shared" si="21"/>
        <v>急降下飛空士</v>
      </c>
      <c r="W107" t="s">
        <v>4855</v>
      </c>
      <c r="X107" t="s">
        <v>3267</v>
      </c>
      <c r="Z107" s="3">
        <v>1021</v>
      </c>
      <c r="AA107" s="2" t="s">
        <v>4335</v>
      </c>
      <c r="AB107" s="1" t="s">
        <v>1653</v>
      </c>
      <c r="AC107" s="1" t="s">
        <v>1473</v>
      </c>
      <c r="AD107" s="1">
        <v>10</v>
      </c>
      <c r="AE107" s="1" t="s">
        <v>483</v>
      </c>
      <c r="AF107" s="1" t="s">
        <v>482</v>
      </c>
      <c r="AG107" s="1" t="s">
        <v>349</v>
      </c>
      <c r="AH107" s="1" t="s">
        <v>4036</v>
      </c>
      <c r="AI107" s="1" t="s">
        <v>1956</v>
      </c>
      <c r="AJ107" s="1"/>
      <c r="AK107" s="1" t="s">
        <v>361</v>
      </c>
      <c r="AL107" s="1" t="s">
        <v>4230</v>
      </c>
      <c r="AM107" s="1"/>
      <c r="AN107" s="1"/>
      <c r="AO107" s="1">
        <v>4</v>
      </c>
      <c r="AP107" s="1">
        <v>3</v>
      </c>
      <c r="AQ107" s="1" t="s">
        <v>4338</v>
      </c>
    </row>
    <row r="108" spans="1:43" x14ac:dyDescent="0.15">
      <c r="A108" t="str">
        <f t="shared" si="13"/>
        <v>|AER|青|クリーチャー|1/6|アンコモン|《[[守られた霊気泥棒]]》|</v>
      </c>
      <c r="B108" t="s">
        <v>3211</v>
      </c>
      <c r="C108" t="str">
        <f t="shared" si="14"/>
        <v>AER</v>
      </c>
      <c r="D108">
        <f>IF(AA108="","",VLOOKUP(C108,tnpl!$Z$1:$AA$11,2,TRUE))</f>
        <v>7</v>
      </c>
      <c r="E108" t="s">
        <v>3211</v>
      </c>
      <c r="F108" t="str">
        <f t="shared" si="15"/>
        <v>青</v>
      </c>
      <c r="G108">
        <f>IF(AB108="","",VLOOKUP(F108,tnpl!$X$1:$Y$16,2,TRUE))</f>
        <v>2</v>
      </c>
      <c r="H108" t="s">
        <v>3211</v>
      </c>
      <c r="I108" t="str">
        <f t="shared" si="16"/>
        <v>クリーチャー</v>
      </c>
      <c r="J108" t="s">
        <v>3211</v>
      </c>
      <c r="K108">
        <f t="shared" si="17"/>
        <v>1</v>
      </c>
      <c r="L108">
        <f t="shared" si="18"/>
        <v>6</v>
      </c>
      <c r="M108" t="str">
        <f t="shared" si="19"/>
        <v>1/6</v>
      </c>
      <c r="N108" t="s">
        <v>3267</v>
      </c>
      <c r="O108" t="str">
        <f t="shared" si="20"/>
        <v>アンコモン</v>
      </c>
      <c r="R108" t="s">
        <v>3267</v>
      </c>
      <c r="S108" t="s">
        <v>4854</v>
      </c>
      <c r="T108" t="str">
        <f t="shared" si="21"/>
        <v>守られた霊気泥棒</v>
      </c>
      <c r="W108" t="s">
        <v>4855</v>
      </c>
      <c r="X108" t="s">
        <v>3267</v>
      </c>
      <c r="Z108" s="3">
        <v>1030</v>
      </c>
      <c r="AA108" s="2" t="s">
        <v>4335</v>
      </c>
      <c r="AB108" s="1" t="s">
        <v>1631</v>
      </c>
      <c r="AC108" s="1" t="s">
        <v>1473</v>
      </c>
      <c r="AD108" s="1">
        <v>10</v>
      </c>
      <c r="AE108" s="1" t="s">
        <v>465</v>
      </c>
      <c r="AF108" s="1" t="s">
        <v>464</v>
      </c>
      <c r="AG108" s="1" t="s">
        <v>349</v>
      </c>
      <c r="AH108" s="1" t="s">
        <v>2949</v>
      </c>
      <c r="AI108" s="1" t="s">
        <v>2976</v>
      </c>
      <c r="AJ108" s="1"/>
      <c r="AK108" s="1" t="s">
        <v>2627</v>
      </c>
      <c r="AL108" s="1" t="s">
        <v>4350</v>
      </c>
      <c r="AM108" s="1" t="s">
        <v>4351</v>
      </c>
      <c r="AN108" s="1"/>
      <c r="AO108" s="1">
        <v>1</v>
      </c>
      <c r="AP108" s="1">
        <v>6</v>
      </c>
      <c r="AQ108" s="1" t="s">
        <v>4352</v>
      </c>
    </row>
    <row r="109" spans="1:43" x14ac:dyDescent="0.15">
      <c r="A109" t="str">
        <f t="shared" si="13"/>
        <v>|AER|青|呪文||レア|《[[バラルの巧技]]》|</v>
      </c>
      <c r="B109" t="s">
        <v>3211</v>
      </c>
      <c r="C109" t="str">
        <f t="shared" si="14"/>
        <v>AER</v>
      </c>
      <c r="D109">
        <f>IF(AA109="","",VLOOKUP(C109,tnpl!$Z$1:$AA$11,2,TRUE))</f>
        <v>7</v>
      </c>
      <c r="E109" t="s">
        <v>3211</v>
      </c>
      <c r="F109" t="str">
        <f t="shared" si="15"/>
        <v>青</v>
      </c>
      <c r="G109">
        <f>IF(AB109="","",VLOOKUP(F109,tnpl!$X$1:$Y$16,2,TRUE))</f>
        <v>2</v>
      </c>
      <c r="H109" t="s">
        <v>3211</v>
      </c>
      <c r="I109" t="str">
        <f t="shared" si="16"/>
        <v>呪文</v>
      </c>
      <c r="J109" t="s">
        <v>3211</v>
      </c>
      <c r="K109">
        <f t="shared" si="17"/>
        <v>0</v>
      </c>
      <c r="L109">
        <f t="shared" si="18"/>
        <v>0</v>
      </c>
      <c r="M109" t="str">
        <f t="shared" si="19"/>
        <v/>
      </c>
      <c r="N109" t="s">
        <v>3267</v>
      </c>
      <c r="O109" t="str">
        <f t="shared" si="20"/>
        <v>レア</v>
      </c>
      <c r="R109" t="s">
        <v>3267</v>
      </c>
      <c r="S109" t="s">
        <v>4854</v>
      </c>
      <c r="T109" t="str">
        <f t="shared" si="21"/>
        <v>バラルの巧技</v>
      </c>
      <c r="W109" t="s">
        <v>4855</v>
      </c>
      <c r="X109" t="s">
        <v>3267</v>
      </c>
      <c r="Z109" s="3">
        <v>1033</v>
      </c>
      <c r="AA109" s="2" t="s">
        <v>4335</v>
      </c>
      <c r="AB109" s="1" t="s">
        <v>1631</v>
      </c>
      <c r="AC109" s="1" t="s">
        <v>1463</v>
      </c>
      <c r="AD109" s="1">
        <v>10</v>
      </c>
      <c r="AE109" s="1" t="s">
        <v>459</v>
      </c>
      <c r="AF109" s="1" t="s">
        <v>458</v>
      </c>
      <c r="AG109" s="1" t="s">
        <v>1475</v>
      </c>
      <c r="AH109" s="1"/>
      <c r="AI109" s="1"/>
      <c r="AJ109" s="1"/>
      <c r="AK109" s="1" t="s">
        <v>4354</v>
      </c>
      <c r="AL109" s="1"/>
      <c r="AM109" s="1"/>
      <c r="AN109" s="1"/>
      <c r="AO109" s="1"/>
      <c r="AP109" s="1"/>
      <c r="AQ109" s="1" t="s">
        <v>4354</v>
      </c>
    </row>
    <row r="110" spans="1:43" x14ac:dyDescent="0.15">
      <c r="A110" t="str">
        <f t="shared" si="13"/>
        <v>|AER|黒|クリーチャー|4/4|アンコモン|《[[枉惑な調達者]]》|</v>
      </c>
      <c r="B110" t="s">
        <v>3211</v>
      </c>
      <c r="C110" t="str">
        <f t="shared" si="14"/>
        <v>AER</v>
      </c>
      <c r="D110">
        <f>IF(AA110="","",VLOOKUP(C110,tnpl!$Z$1:$AA$11,2,TRUE))</f>
        <v>7</v>
      </c>
      <c r="E110" t="s">
        <v>3211</v>
      </c>
      <c r="F110" t="str">
        <f t="shared" si="15"/>
        <v>黒</v>
      </c>
      <c r="G110">
        <f>IF(AB110="","",VLOOKUP(F110,tnpl!$X$1:$Y$16,2,TRUE))</f>
        <v>3</v>
      </c>
      <c r="H110" t="s">
        <v>3211</v>
      </c>
      <c r="I110" t="str">
        <f t="shared" si="16"/>
        <v>クリーチャー</v>
      </c>
      <c r="J110" t="s">
        <v>3211</v>
      </c>
      <c r="K110">
        <f t="shared" si="17"/>
        <v>4</v>
      </c>
      <c r="L110">
        <f t="shared" si="18"/>
        <v>4</v>
      </c>
      <c r="M110" t="str">
        <f t="shared" si="19"/>
        <v>4/4</v>
      </c>
      <c r="N110" t="s">
        <v>3267</v>
      </c>
      <c r="O110" t="str">
        <f t="shared" si="20"/>
        <v>アンコモン</v>
      </c>
      <c r="R110" t="s">
        <v>3267</v>
      </c>
      <c r="S110" t="s">
        <v>4854</v>
      </c>
      <c r="T110" t="str">
        <f t="shared" si="21"/>
        <v>枉惑な調達者</v>
      </c>
      <c r="W110" t="s">
        <v>4855</v>
      </c>
      <c r="X110" t="s">
        <v>3267</v>
      </c>
      <c r="Z110" s="3">
        <v>1040</v>
      </c>
      <c r="AA110" s="2" t="s">
        <v>4335</v>
      </c>
      <c r="AB110" s="1" t="s">
        <v>1606</v>
      </c>
      <c r="AC110" s="1" t="s">
        <v>1473</v>
      </c>
      <c r="AD110" s="1">
        <v>10</v>
      </c>
      <c r="AE110" s="1" t="s">
        <v>445</v>
      </c>
      <c r="AF110" s="1" t="s">
        <v>444</v>
      </c>
      <c r="AG110" s="1" t="s">
        <v>349</v>
      </c>
      <c r="AH110" s="1" t="s">
        <v>1511</v>
      </c>
      <c r="AI110" s="1" t="s">
        <v>1667</v>
      </c>
      <c r="AJ110" s="1"/>
      <c r="AK110" s="1" t="s">
        <v>4364</v>
      </c>
      <c r="AL110" s="1"/>
      <c r="AM110" s="1"/>
      <c r="AN110" s="1"/>
      <c r="AO110" s="1">
        <v>4</v>
      </c>
      <c r="AP110" s="1">
        <v>4</v>
      </c>
      <c r="AQ110" s="1" t="s">
        <v>4364</v>
      </c>
    </row>
    <row r="111" spans="1:43" x14ac:dyDescent="0.15">
      <c r="A111" t="str">
        <f t="shared" si="13"/>
        <v>|AER|緑|クリーチャー|4/4|アンコモン|《[[隠れた薬草医]]》|</v>
      </c>
      <c r="B111" t="s">
        <v>3211</v>
      </c>
      <c r="C111" t="str">
        <f t="shared" si="14"/>
        <v>AER</v>
      </c>
      <c r="D111">
        <f>IF(AA111="","",VLOOKUP(C111,tnpl!$Z$1:$AA$11,2,TRUE))</f>
        <v>7</v>
      </c>
      <c r="E111" t="s">
        <v>3211</v>
      </c>
      <c r="F111" t="str">
        <f t="shared" si="15"/>
        <v>緑</v>
      </c>
      <c r="G111">
        <f>IF(AB111="","",VLOOKUP(F111,tnpl!$X$1:$Y$16,2,TRUE))</f>
        <v>5</v>
      </c>
      <c r="H111" t="s">
        <v>3211</v>
      </c>
      <c r="I111" t="str">
        <f t="shared" si="16"/>
        <v>クリーチャー</v>
      </c>
      <c r="J111" t="s">
        <v>3211</v>
      </c>
      <c r="K111">
        <f t="shared" si="17"/>
        <v>4</v>
      </c>
      <c r="L111">
        <f t="shared" si="18"/>
        <v>4</v>
      </c>
      <c r="M111" t="str">
        <f t="shared" si="19"/>
        <v>4/4</v>
      </c>
      <c r="N111" t="s">
        <v>3267</v>
      </c>
      <c r="O111" t="str">
        <f t="shared" si="20"/>
        <v>アンコモン</v>
      </c>
      <c r="R111" t="s">
        <v>3267</v>
      </c>
      <c r="S111" t="s">
        <v>4854</v>
      </c>
      <c r="T111" t="str">
        <f t="shared" si="21"/>
        <v>隠れた薬草医</v>
      </c>
      <c r="W111" t="s">
        <v>4855</v>
      </c>
      <c r="X111" t="s">
        <v>3267</v>
      </c>
      <c r="Z111" s="3">
        <v>1056</v>
      </c>
      <c r="AA111" s="2" t="s">
        <v>4335</v>
      </c>
      <c r="AB111" s="1" t="s">
        <v>1540</v>
      </c>
      <c r="AC111" s="1" t="s">
        <v>1473</v>
      </c>
      <c r="AD111" s="1">
        <v>10</v>
      </c>
      <c r="AE111" s="1" t="s">
        <v>413</v>
      </c>
      <c r="AF111" s="1" t="s">
        <v>412</v>
      </c>
      <c r="AG111" s="1" t="s">
        <v>349</v>
      </c>
      <c r="AH111" s="1" t="s">
        <v>1511</v>
      </c>
      <c r="AI111" s="1" t="s">
        <v>1551</v>
      </c>
      <c r="AJ111" s="1"/>
      <c r="AK111" s="1" t="s">
        <v>4216</v>
      </c>
      <c r="AL111" s="1"/>
      <c r="AM111" s="1"/>
      <c r="AN111" s="1"/>
      <c r="AO111" s="1">
        <v>4</v>
      </c>
      <c r="AP111" s="1">
        <v>4</v>
      </c>
      <c r="AQ111" s="1" t="s">
        <v>4216</v>
      </c>
    </row>
    <row r="112" spans="1:43" x14ac:dyDescent="0.15">
      <c r="A112" t="str">
        <f t="shared" si="13"/>
        <v>|AER|緑白|サポート||レア|《[[アジャニの誓い]]》|</v>
      </c>
      <c r="B112" t="s">
        <v>3211</v>
      </c>
      <c r="C112" t="str">
        <f t="shared" si="14"/>
        <v>AER</v>
      </c>
      <c r="D112">
        <f>IF(AA112="","",VLOOKUP(C112,tnpl!$Z$1:$AA$11,2,TRUE))</f>
        <v>7</v>
      </c>
      <c r="E112" t="s">
        <v>3211</v>
      </c>
      <c r="F112" t="str">
        <f t="shared" si="15"/>
        <v>緑白</v>
      </c>
      <c r="G112">
        <f>IF(AB112="","",VLOOKUP(F112,tnpl!$X$1:$Y$16,2,TRUE))</f>
        <v>10</v>
      </c>
      <c r="H112" t="s">
        <v>3211</v>
      </c>
      <c r="I112" t="str">
        <f t="shared" si="16"/>
        <v>サポート</v>
      </c>
      <c r="J112" t="s">
        <v>3211</v>
      </c>
      <c r="K112">
        <f t="shared" si="17"/>
        <v>0</v>
      </c>
      <c r="L112">
        <f t="shared" si="18"/>
        <v>0</v>
      </c>
      <c r="M112" t="str">
        <f t="shared" si="19"/>
        <v/>
      </c>
      <c r="N112" t="s">
        <v>3267</v>
      </c>
      <c r="O112" t="str">
        <f t="shared" si="20"/>
        <v>レア</v>
      </c>
      <c r="R112" t="s">
        <v>3267</v>
      </c>
      <c r="S112" t="s">
        <v>4854</v>
      </c>
      <c r="T112" t="str">
        <f t="shared" si="21"/>
        <v>アジャニの誓い</v>
      </c>
      <c r="W112" t="s">
        <v>4855</v>
      </c>
      <c r="X112" t="s">
        <v>3267</v>
      </c>
      <c r="Z112" s="3">
        <v>1067</v>
      </c>
      <c r="AA112" s="2" t="s">
        <v>4335</v>
      </c>
      <c r="AB112" s="1" t="s">
        <v>1829</v>
      </c>
      <c r="AC112" s="1" t="s">
        <v>1463</v>
      </c>
      <c r="AD112" s="1">
        <v>10</v>
      </c>
      <c r="AE112" s="1" t="s">
        <v>391</v>
      </c>
      <c r="AF112" s="1" t="s">
        <v>390</v>
      </c>
      <c r="AG112" s="1" t="s">
        <v>297</v>
      </c>
      <c r="AH112" s="1"/>
      <c r="AI112" s="1"/>
      <c r="AJ112" s="1"/>
      <c r="AK112" s="1" t="s">
        <v>4411</v>
      </c>
      <c r="AL112" s="1" t="s">
        <v>4412</v>
      </c>
      <c r="AM112" s="1"/>
      <c r="AN112" s="1">
        <v>3</v>
      </c>
      <c r="AO112" s="1"/>
      <c r="AP112" s="1"/>
      <c r="AQ112" s="1" t="s">
        <v>4413</v>
      </c>
    </row>
    <row r="113" spans="1:43" x14ac:dyDescent="0.15">
      <c r="A113" t="str">
        <f t="shared" si="13"/>
        <v>|AER|無色|クリーチャー|5/5|アンコモン|《[[領事府の弩級艦]]》|</v>
      </c>
      <c r="B113" t="s">
        <v>3211</v>
      </c>
      <c r="C113" t="str">
        <f t="shared" si="14"/>
        <v>AER</v>
      </c>
      <c r="D113">
        <f>IF(AA113="","",VLOOKUP(C113,tnpl!$Z$1:$AA$11,2,TRUE))</f>
        <v>7</v>
      </c>
      <c r="E113" t="s">
        <v>3211</v>
      </c>
      <c r="F113" t="str">
        <f t="shared" si="15"/>
        <v>無色</v>
      </c>
      <c r="G113">
        <f>IF(AB113="","",VLOOKUP(F113,tnpl!$X$1:$Y$16,2,TRUE))</f>
        <v>16</v>
      </c>
      <c r="H113" t="s">
        <v>3211</v>
      </c>
      <c r="I113" t="str">
        <f t="shared" si="16"/>
        <v>クリーチャー</v>
      </c>
      <c r="J113" t="s">
        <v>3211</v>
      </c>
      <c r="K113">
        <f t="shared" si="17"/>
        <v>5</v>
      </c>
      <c r="L113">
        <f t="shared" si="18"/>
        <v>5</v>
      </c>
      <c r="M113" t="str">
        <f t="shared" si="19"/>
        <v>5/5</v>
      </c>
      <c r="N113" t="s">
        <v>3267</v>
      </c>
      <c r="O113" t="str">
        <f t="shared" si="20"/>
        <v>アンコモン</v>
      </c>
      <c r="R113" t="s">
        <v>3267</v>
      </c>
      <c r="S113" t="s">
        <v>4854</v>
      </c>
      <c r="T113" t="str">
        <f t="shared" si="21"/>
        <v>領事府の弩級艦</v>
      </c>
      <c r="W113" t="s">
        <v>4855</v>
      </c>
      <c r="X113" t="s">
        <v>3267</v>
      </c>
      <c r="Z113" s="3">
        <v>1068</v>
      </c>
      <c r="AA113" s="2" t="s">
        <v>4335</v>
      </c>
      <c r="AB113" s="1" t="s">
        <v>301</v>
      </c>
      <c r="AC113" s="1" t="s">
        <v>1473</v>
      </c>
      <c r="AD113" s="1">
        <v>10</v>
      </c>
      <c r="AE113" s="1" t="s">
        <v>389</v>
      </c>
      <c r="AF113" s="1" t="s">
        <v>388</v>
      </c>
      <c r="AG113" s="1" t="s">
        <v>349</v>
      </c>
      <c r="AH113" s="1" t="s">
        <v>4273</v>
      </c>
      <c r="AI113" s="1"/>
      <c r="AJ113" s="1"/>
      <c r="AK113" s="1" t="s">
        <v>4289</v>
      </c>
      <c r="AL113" s="1"/>
      <c r="AM113" s="1"/>
      <c r="AN113" s="1"/>
      <c r="AO113" s="1">
        <v>5</v>
      </c>
      <c r="AP113" s="1">
        <v>5</v>
      </c>
      <c r="AQ113" s="1" t="s">
        <v>4289</v>
      </c>
    </row>
    <row r="114" spans="1:43" x14ac:dyDescent="0.15">
      <c r="A114" t="str">
        <f t="shared" si="13"/>
        <v>|KLDM|無色|サポート||Masterpiece|《[[防御の光網]]》|</v>
      </c>
      <c r="B114" t="s">
        <v>3211</v>
      </c>
      <c r="C114" t="str">
        <f t="shared" si="14"/>
        <v>KLDM</v>
      </c>
      <c r="D114">
        <f>IF(AA114="","",VLOOKUP(C114,tnpl!$Z$1:$AA$11,2,TRUE))</f>
        <v>9</v>
      </c>
      <c r="E114" t="s">
        <v>3211</v>
      </c>
      <c r="F114" t="str">
        <f t="shared" si="15"/>
        <v>無色</v>
      </c>
      <c r="G114">
        <f>IF(AB114="","",VLOOKUP(F114,tnpl!$X$1:$Y$16,2,TRUE))</f>
        <v>16</v>
      </c>
      <c r="H114" t="s">
        <v>3211</v>
      </c>
      <c r="I114" t="str">
        <f t="shared" si="16"/>
        <v>サポート</v>
      </c>
      <c r="J114" t="s">
        <v>3211</v>
      </c>
      <c r="K114">
        <f t="shared" si="17"/>
        <v>0</v>
      </c>
      <c r="L114">
        <f t="shared" si="18"/>
        <v>0</v>
      </c>
      <c r="M114" t="str">
        <f t="shared" si="19"/>
        <v/>
      </c>
      <c r="N114" t="s">
        <v>3267</v>
      </c>
      <c r="O114" t="str">
        <f t="shared" si="20"/>
        <v>Masterpiece</v>
      </c>
      <c r="R114" t="s">
        <v>3267</v>
      </c>
      <c r="S114" t="s">
        <v>4854</v>
      </c>
      <c r="T114" t="str">
        <f t="shared" si="21"/>
        <v>防御の光網</v>
      </c>
      <c r="W114" t="s">
        <v>4855</v>
      </c>
      <c r="X114" t="s">
        <v>3267</v>
      </c>
      <c r="Z114" s="3">
        <v>1090</v>
      </c>
      <c r="AA114" s="2" t="s">
        <v>4443</v>
      </c>
      <c r="AB114" s="1" t="s">
        <v>301</v>
      </c>
      <c r="AC114" s="1" t="s">
        <v>3203</v>
      </c>
      <c r="AD114" s="1">
        <v>10</v>
      </c>
      <c r="AE114" s="1" t="s">
        <v>335</v>
      </c>
      <c r="AF114" s="1" t="s">
        <v>334</v>
      </c>
      <c r="AG114" s="1" t="s">
        <v>297</v>
      </c>
      <c r="AH114" s="1"/>
      <c r="AI114" s="1"/>
      <c r="AJ114" s="1"/>
      <c r="AK114" s="1" t="s">
        <v>333</v>
      </c>
      <c r="AL114" s="1"/>
      <c r="AM114" s="1"/>
      <c r="AN114" s="1">
        <v>2</v>
      </c>
      <c r="AO114" s="1"/>
      <c r="AP114" s="1"/>
      <c r="AQ114" s="1" t="s">
        <v>333</v>
      </c>
    </row>
    <row r="115" spans="1:43" x14ac:dyDescent="0.15">
      <c r="A115" t="str">
        <f t="shared" si="13"/>
        <v>|KLDM|無色|サポート||Masterpiece|《[[精神の眼]]》|</v>
      </c>
      <c r="B115" t="s">
        <v>3211</v>
      </c>
      <c r="C115" t="str">
        <f t="shared" si="14"/>
        <v>KLDM</v>
      </c>
      <c r="D115">
        <f>IF(AA115="","",VLOOKUP(C115,tnpl!$Z$1:$AA$11,2,TRUE))</f>
        <v>9</v>
      </c>
      <c r="E115" t="s">
        <v>3211</v>
      </c>
      <c r="F115" t="str">
        <f t="shared" si="15"/>
        <v>無色</v>
      </c>
      <c r="G115">
        <f>IF(AB115="","",VLOOKUP(F115,tnpl!$X$1:$Y$16,2,TRUE))</f>
        <v>16</v>
      </c>
      <c r="H115" t="s">
        <v>3211</v>
      </c>
      <c r="I115" t="str">
        <f t="shared" si="16"/>
        <v>サポート</v>
      </c>
      <c r="J115" t="s">
        <v>3211</v>
      </c>
      <c r="K115">
        <f t="shared" si="17"/>
        <v>0</v>
      </c>
      <c r="L115">
        <f t="shared" si="18"/>
        <v>0</v>
      </c>
      <c r="M115" t="str">
        <f t="shared" si="19"/>
        <v/>
      </c>
      <c r="N115" t="s">
        <v>3267</v>
      </c>
      <c r="O115" t="str">
        <f t="shared" si="20"/>
        <v>Masterpiece</v>
      </c>
      <c r="R115" t="s">
        <v>3267</v>
      </c>
      <c r="S115" t="s">
        <v>4854</v>
      </c>
      <c r="T115" t="str">
        <f t="shared" si="21"/>
        <v>精神の眼</v>
      </c>
      <c r="W115" t="s">
        <v>4855</v>
      </c>
      <c r="X115" t="s">
        <v>3267</v>
      </c>
      <c r="Z115" s="3">
        <v>1094</v>
      </c>
      <c r="AA115" s="2" t="s">
        <v>4443</v>
      </c>
      <c r="AB115" s="1" t="s">
        <v>301</v>
      </c>
      <c r="AC115" s="1" t="s">
        <v>3203</v>
      </c>
      <c r="AD115" s="1">
        <v>10</v>
      </c>
      <c r="AE115" s="1" t="s">
        <v>319</v>
      </c>
      <c r="AF115" s="1" t="s">
        <v>318</v>
      </c>
      <c r="AG115" s="1" t="s">
        <v>297</v>
      </c>
      <c r="AH115" s="1"/>
      <c r="AI115" s="1"/>
      <c r="AJ115" s="1"/>
      <c r="AK115" s="1" t="s">
        <v>317</v>
      </c>
      <c r="AL115" s="1"/>
      <c r="AM115" s="1"/>
      <c r="AN115" s="1">
        <v>2</v>
      </c>
      <c r="AO115" s="1"/>
      <c r="AP115" s="1"/>
      <c r="AQ115" s="1" t="s">
        <v>317</v>
      </c>
    </row>
    <row r="116" spans="1:43" x14ac:dyDescent="0.15">
      <c r="A116" t="str">
        <f t="shared" si="13"/>
        <v>|KLDM|無色|サポート||Masterpiece|《[[オパールのモックス]]》|</v>
      </c>
      <c r="B116" t="s">
        <v>3211</v>
      </c>
      <c r="C116" t="str">
        <f t="shared" si="14"/>
        <v>KLDM</v>
      </c>
      <c r="D116">
        <f>IF(AA116="","",VLOOKUP(C116,tnpl!$Z$1:$AA$11,2,TRUE))</f>
        <v>9</v>
      </c>
      <c r="E116" t="s">
        <v>3211</v>
      </c>
      <c r="F116" t="str">
        <f t="shared" si="15"/>
        <v>無色</v>
      </c>
      <c r="G116">
        <f>IF(AB116="","",VLOOKUP(F116,tnpl!$X$1:$Y$16,2,TRUE))</f>
        <v>16</v>
      </c>
      <c r="H116" t="s">
        <v>3211</v>
      </c>
      <c r="I116" t="str">
        <f t="shared" si="16"/>
        <v>サポート</v>
      </c>
      <c r="J116" t="s">
        <v>3211</v>
      </c>
      <c r="K116">
        <f t="shared" si="17"/>
        <v>0</v>
      </c>
      <c r="L116">
        <f t="shared" si="18"/>
        <v>0</v>
      </c>
      <c r="M116" t="str">
        <f t="shared" si="19"/>
        <v/>
      </c>
      <c r="N116" t="s">
        <v>3267</v>
      </c>
      <c r="O116" t="str">
        <f t="shared" si="20"/>
        <v>Masterpiece</v>
      </c>
      <c r="R116" t="s">
        <v>3267</v>
      </c>
      <c r="S116" t="s">
        <v>4854</v>
      </c>
      <c r="T116" t="str">
        <f t="shared" si="21"/>
        <v>オパールのモックス</v>
      </c>
      <c r="W116" t="s">
        <v>4855</v>
      </c>
      <c r="X116" t="s">
        <v>3267</v>
      </c>
      <c r="Z116" s="3">
        <v>1095</v>
      </c>
      <c r="AA116" s="2" t="s">
        <v>4443</v>
      </c>
      <c r="AB116" s="1" t="s">
        <v>301</v>
      </c>
      <c r="AC116" s="1" t="s">
        <v>3203</v>
      </c>
      <c r="AD116" s="1">
        <v>10</v>
      </c>
      <c r="AE116" s="1" t="s">
        <v>316</v>
      </c>
      <c r="AF116" s="1" t="s">
        <v>315</v>
      </c>
      <c r="AG116" s="1" t="s">
        <v>297</v>
      </c>
      <c r="AH116" s="1"/>
      <c r="AI116" s="1"/>
      <c r="AJ116" s="1"/>
      <c r="AK116" s="1" t="s">
        <v>314</v>
      </c>
      <c r="AL116" s="1"/>
      <c r="AM116" s="1"/>
      <c r="AN116" s="1">
        <v>3</v>
      </c>
      <c r="AO116" s="1"/>
      <c r="AP116" s="1"/>
      <c r="AQ116" s="1" t="s">
        <v>314</v>
      </c>
    </row>
    <row r="117" spans="1:43" x14ac:dyDescent="0.15">
      <c r="Z117" s="9"/>
      <c r="AA117" s="9"/>
      <c r="AB117" s="9"/>
      <c r="AC117" s="9"/>
      <c r="AD117" s="9"/>
      <c r="AE117" s="9"/>
      <c r="AF117" s="9"/>
      <c r="AG117" s="9"/>
      <c r="AH117" s="9"/>
      <c r="AI117" s="9"/>
      <c r="AJ117" s="9"/>
      <c r="AK117" s="9"/>
      <c r="AL117" s="9"/>
      <c r="AM117" s="9"/>
      <c r="AN117" s="9"/>
      <c r="AO117" s="9"/>
      <c r="AP117" s="9"/>
      <c r="AQ117" s="9"/>
    </row>
    <row r="118" spans="1:43" x14ac:dyDescent="0.15">
      <c r="A118" t="str">
        <f t="shared" ref="A118" si="22">B118&amp;C118&amp;E118&amp;F118&amp;H118&amp;I118&amp;J118&amp;M118&amp;N118&amp;O118&amp;P118&amp;Q118&amp;R118&amp;S118&amp;T118&amp;U118&amp;V118&amp;W118&amp;X118&amp;Y118</f>
        <v>**アモンケットブロック</v>
      </c>
      <c r="B118" t="s">
        <v>4865</v>
      </c>
      <c r="Y118" s="11"/>
    </row>
    <row r="119" spans="1:43" x14ac:dyDescent="0.15">
      <c r="A119" t="str">
        <f>B119&amp;C119&amp;E119&amp;F119&amp;H119&amp;I119&amp;J119&amp;M119&amp;N119&amp;O119&amp;P119&amp;Q119&amp;R119&amp;S119&amp;T119&amp;U119&amp;V119&amp;W119&amp;X119&amp;Y119</f>
        <v>|LEFT:60|LEFT:50|LEFT:120|LEFT:50|LEFT:120|LEFT:450|c</v>
      </c>
      <c r="B119" t="s">
        <v>3211</v>
      </c>
      <c r="C119" t="s">
        <v>5192</v>
      </c>
      <c r="E119" t="s">
        <v>3211</v>
      </c>
      <c r="F119" t="s">
        <v>3204</v>
      </c>
      <c r="H119" t="s">
        <v>3211</v>
      </c>
      <c r="I119" t="s">
        <v>5157</v>
      </c>
      <c r="J119" t="s">
        <v>3211</v>
      </c>
      <c r="M119" t="s">
        <v>3204</v>
      </c>
      <c r="N119" t="s">
        <v>3267</v>
      </c>
      <c r="O119" t="s">
        <v>5157</v>
      </c>
      <c r="R119" t="s">
        <v>3267</v>
      </c>
      <c r="T119" t="s">
        <v>5189</v>
      </c>
      <c r="X119" t="s">
        <v>3267</v>
      </c>
      <c r="Y119" t="s">
        <v>3206</v>
      </c>
    </row>
    <row r="120" spans="1:43" x14ac:dyDescent="0.15">
      <c r="A120" t="str">
        <f>B120&amp;C120&amp;E120&amp;F120&amp;H120&amp;I120&amp;J120&amp;M120&amp;N120&amp;O120&amp;P120&amp;Q120&amp;R120&amp;S120&amp;T120&amp;U120&amp;V120&amp;W120&amp;X120&amp;Y120</f>
        <v>|セット|色|カード種|P/T|レアリティ|カード名|</v>
      </c>
      <c r="B120" t="s">
        <v>3211</v>
      </c>
      <c r="C120" t="s">
        <v>3212</v>
      </c>
      <c r="E120" t="s">
        <v>3211</v>
      </c>
      <c r="F120" t="s">
        <v>3181</v>
      </c>
      <c r="H120" t="s">
        <v>3211</v>
      </c>
      <c r="I120" t="s">
        <v>4902</v>
      </c>
      <c r="J120" t="s">
        <v>3211</v>
      </c>
      <c r="K120" t="s">
        <v>3168</v>
      </c>
      <c r="L120" t="s">
        <v>3167</v>
      </c>
      <c r="M120" t="str">
        <f>K120&amp;"/"&amp;L120</f>
        <v>P/T</v>
      </c>
      <c r="N120" t="s">
        <v>3267</v>
      </c>
      <c r="O120" t="s">
        <v>5187</v>
      </c>
      <c r="R120" t="s">
        <v>3267</v>
      </c>
      <c r="T120" t="s">
        <v>3208</v>
      </c>
      <c r="X120" t="s">
        <v>3267</v>
      </c>
      <c r="Z120" s="18"/>
      <c r="AA120" s="18"/>
      <c r="AB120" s="18"/>
      <c r="AC120" s="18"/>
      <c r="AD120" s="18"/>
      <c r="AE120" s="18"/>
      <c r="AF120" s="18"/>
      <c r="AG120" s="18"/>
      <c r="AH120" s="18"/>
      <c r="AI120" s="18"/>
      <c r="AJ120" s="18"/>
      <c r="AK120" s="18"/>
      <c r="AL120" s="18"/>
      <c r="AM120" s="18"/>
      <c r="AN120" s="18"/>
      <c r="AO120" s="18"/>
      <c r="AP120" s="18"/>
      <c r="AQ120" s="18"/>
    </row>
    <row r="121" spans="1:43" x14ac:dyDescent="0.15">
      <c r="A121" t="str">
        <f t="shared" si="13"/>
        <v>|AKH|白|クリーチャー|3/2|コモン|《[[断固たる修練者]]》|</v>
      </c>
      <c r="B121" t="s">
        <v>3211</v>
      </c>
      <c r="C121" t="str">
        <f t="shared" si="14"/>
        <v>AKH</v>
      </c>
      <c r="D121">
        <f>IF(AA121="","",VLOOKUP(C121,tnpl!$Z$1:$AA$11,2,TRUE))</f>
        <v>10</v>
      </c>
      <c r="E121" t="s">
        <v>3211</v>
      </c>
      <c r="F121" t="str">
        <f t="shared" si="15"/>
        <v>白</v>
      </c>
      <c r="G121">
        <f>IF(AB121="","",VLOOKUP(F121,tnpl!$X$1:$Y$16,2,TRUE))</f>
        <v>1</v>
      </c>
      <c r="H121" t="s">
        <v>3211</v>
      </c>
      <c r="I121" t="str">
        <f t="shared" si="16"/>
        <v>クリーチャー</v>
      </c>
      <c r="J121" t="s">
        <v>3211</v>
      </c>
      <c r="K121">
        <f t="shared" si="17"/>
        <v>3</v>
      </c>
      <c r="L121">
        <f t="shared" si="18"/>
        <v>2</v>
      </c>
      <c r="M121" t="str">
        <f t="shared" si="19"/>
        <v>3/2</v>
      </c>
      <c r="N121" t="s">
        <v>3267</v>
      </c>
      <c r="O121" t="str">
        <f t="shared" si="20"/>
        <v>コモン</v>
      </c>
      <c r="R121" t="s">
        <v>3267</v>
      </c>
      <c r="S121" t="s">
        <v>4854</v>
      </c>
      <c r="T121" t="str">
        <f t="shared" si="21"/>
        <v>断固たる修練者</v>
      </c>
      <c r="W121" t="s">
        <v>4855</v>
      </c>
      <c r="X121" t="s">
        <v>3267</v>
      </c>
      <c r="Z121" s="3">
        <v>1109</v>
      </c>
      <c r="AA121" s="2" t="s">
        <v>4450</v>
      </c>
      <c r="AB121" s="1" t="s">
        <v>1653</v>
      </c>
      <c r="AC121" s="1" t="s">
        <v>1771</v>
      </c>
      <c r="AD121" s="1">
        <v>10</v>
      </c>
      <c r="AE121" s="1" t="s">
        <v>281</v>
      </c>
      <c r="AF121" s="1" t="s">
        <v>280</v>
      </c>
      <c r="AG121" s="1" t="s">
        <v>349</v>
      </c>
      <c r="AH121" s="1" t="s">
        <v>1511</v>
      </c>
      <c r="AI121" s="1" t="s">
        <v>1515</v>
      </c>
      <c r="AJ121" s="1"/>
      <c r="AK121" s="1" t="s">
        <v>3289</v>
      </c>
      <c r="AL121" s="1" t="s">
        <v>4461</v>
      </c>
      <c r="AM121" s="1"/>
      <c r="AN121" s="1"/>
      <c r="AO121" s="1">
        <v>3</v>
      </c>
      <c r="AP121" s="1">
        <v>2</v>
      </c>
      <c r="AQ121" s="1" t="s">
        <v>4462</v>
      </c>
    </row>
    <row r="122" spans="1:43" x14ac:dyDescent="0.15">
      <c r="A122" t="str">
        <f t="shared" si="13"/>
        <v>|AKH|白|クリーチャー|3/2|レア|《[[エイヴンの思考検閲者]]》|</v>
      </c>
      <c r="B122" t="s">
        <v>3211</v>
      </c>
      <c r="C122" t="str">
        <f t="shared" si="14"/>
        <v>AKH</v>
      </c>
      <c r="D122">
        <f>IF(AA122="","",VLOOKUP(C122,tnpl!$Z$1:$AA$11,2,TRUE))</f>
        <v>10</v>
      </c>
      <c r="E122" t="s">
        <v>3211</v>
      </c>
      <c r="F122" t="str">
        <f t="shared" si="15"/>
        <v>白</v>
      </c>
      <c r="G122">
        <f>IF(AB122="","",VLOOKUP(F122,tnpl!$X$1:$Y$16,2,TRUE))</f>
        <v>1</v>
      </c>
      <c r="H122" t="s">
        <v>3211</v>
      </c>
      <c r="I122" t="str">
        <f t="shared" si="16"/>
        <v>クリーチャー</v>
      </c>
      <c r="J122" t="s">
        <v>3211</v>
      </c>
      <c r="K122">
        <f t="shared" si="17"/>
        <v>3</v>
      </c>
      <c r="L122">
        <f t="shared" si="18"/>
        <v>2</v>
      </c>
      <c r="M122" t="str">
        <f t="shared" si="19"/>
        <v>3/2</v>
      </c>
      <c r="N122" t="s">
        <v>3267</v>
      </c>
      <c r="O122" t="str">
        <f t="shared" si="20"/>
        <v>レア</v>
      </c>
      <c r="R122" t="s">
        <v>3267</v>
      </c>
      <c r="S122" t="s">
        <v>4854</v>
      </c>
      <c r="T122" t="str">
        <f t="shared" si="21"/>
        <v>エイヴンの思考検閲者</v>
      </c>
      <c r="W122" t="s">
        <v>4855</v>
      </c>
      <c r="X122" t="s">
        <v>3267</v>
      </c>
      <c r="Z122" s="3">
        <v>1120</v>
      </c>
      <c r="AA122" s="2" t="s">
        <v>4450</v>
      </c>
      <c r="AB122" s="1" t="s">
        <v>1653</v>
      </c>
      <c r="AC122" s="1" t="s">
        <v>1463</v>
      </c>
      <c r="AD122" s="1">
        <v>10</v>
      </c>
      <c r="AE122" s="1" t="s">
        <v>261</v>
      </c>
      <c r="AF122" s="1" t="s">
        <v>260</v>
      </c>
      <c r="AG122" s="1" t="s">
        <v>349</v>
      </c>
      <c r="AH122" s="1" t="s">
        <v>2987</v>
      </c>
      <c r="AI122" s="1" t="s">
        <v>1485</v>
      </c>
      <c r="AJ122" s="1"/>
      <c r="AK122" s="1" t="s">
        <v>361</v>
      </c>
      <c r="AL122" s="1" t="s">
        <v>4486</v>
      </c>
      <c r="AM122" s="1"/>
      <c r="AN122" s="1"/>
      <c r="AO122" s="1">
        <v>3</v>
      </c>
      <c r="AP122" s="1">
        <v>2</v>
      </c>
      <c r="AQ122" s="1" t="s">
        <v>4487</v>
      </c>
    </row>
    <row r="123" spans="1:43" x14ac:dyDescent="0.15">
      <c r="A123" t="str">
        <f t="shared" si="13"/>
        <v>|AKH|白|サポート||レア|《[[ギデオンの介入]]》|</v>
      </c>
      <c r="B123" t="s">
        <v>3211</v>
      </c>
      <c r="C123" t="str">
        <f t="shared" si="14"/>
        <v>AKH</v>
      </c>
      <c r="D123">
        <f>IF(AA123="","",VLOOKUP(C123,tnpl!$Z$1:$AA$11,2,TRUE))</f>
        <v>10</v>
      </c>
      <c r="E123" t="s">
        <v>3211</v>
      </c>
      <c r="F123" t="str">
        <f t="shared" si="15"/>
        <v>白</v>
      </c>
      <c r="G123">
        <f>IF(AB123="","",VLOOKUP(F123,tnpl!$X$1:$Y$16,2,TRUE))</f>
        <v>1</v>
      </c>
      <c r="H123" t="s">
        <v>3211</v>
      </c>
      <c r="I123" t="str">
        <f t="shared" si="16"/>
        <v>サポート</v>
      </c>
      <c r="J123" t="s">
        <v>3211</v>
      </c>
      <c r="K123">
        <f t="shared" si="17"/>
        <v>0</v>
      </c>
      <c r="L123">
        <f t="shared" si="18"/>
        <v>0</v>
      </c>
      <c r="M123" t="str">
        <f t="shared" si="19"/>
        <v/>
      </c>
      <c r="N123" t="s">
        <v>3267</v>
      </c>
      <c r="O123" t="str">
        <f t="shared" si="20"/>
        <v>レア</v>
      </c>
      <c r="R123" t="s">
        <v>3267</v>
      </c>
      <c r="S123" t="s">
        <v>4854</v>
      </c>
      <c r="T123" t="str">
        <f t="shared" si="21"/>
        <v>ギデオンの介入</v>
      </c>
      <c r="W123" t="s">
        <v>4855</v>
      </c>
      <c r="X123" t="s">
        <v>3267</v>
      </c>
      <c r="Z123" s="3">
        <v>1123</v>
      </c>
      <c r="AA123" s="2" t="s">
        <v>4450</v>
      </c>
      <c r="AB123" s="1" t="s">
        <v>1653</v>
      </c>
      <c r="AC123" s="1" t="s">
        <v>1463</v>
      </c>
      <c r="AD123" s="1">
        <v>10</v>
      </c>
      <c r="AE123" s="1" t="s">
        <v>255</v>
      </c>
      <c r="AF123" s="1" t="s">
        <v>254</v>
      </c>
      <c r="AG123" s="1" t="s">
        <v>297</v>
      </c>
      <c r="AH123" s="1"/>
      <c r="AI123" s="1"/>
      <c r="AJ123" s="1"/>
      <c r="AK123" s="1" t="s">
        <v>4492</v>
      </c>
      <c r="AL123" s="1"/>
      <c r="AM123" s="1"/>
      <c r="AN123" s="1">
        <v>2</v>
      </c>
      <c r="AO123" s="1"/>
      <c r="AP123" s="1"/>
      <c r="AQ123" s="1" t="s">
        <v>4492</v>
      </c>
    </row>
    <row r="124" spans="1:43" x14ac:dyDescent="0.15">
      <c r="A124" t="str">
        <f t="shared" si="13"/>
        <v>|AKH|白|クリーチャー|3/6|神話レア|《[[信義の神オケチラ]]》|</v>
      </c>
      <c r="B124" t="s">
        <v>3211</v>
      </c>
      <c r="C124" t="str">
        <f t="shared" si="14"/>
        <v>AKH</v>
      </c>
      <c r="D124">
        <f>IF(AA124="","",VLOOKUP(C124,tnpl!$Z$1:$AA$11,2,TRUE))</f>
        <v>10</v>
      </c>
      <c r="E124" t="s">
        <v>3211</v>
      </c>
      <c r="F124" t="str">
        <f t="shared" si="15"/>
        <v>白</v>
      </c>
      <c r="G124">
        <f>IF(AB124="","",VLOOKUP(F124,tnpl!$X$1:$Y$16,2,TRUE))</f>
        <v>1</v>
      </c>
      <c r="H124" t="s">
        <v>3211</v>
      </c>
      <c r="I124" t="str">
        <f t="shared" si="16"/>
        <v>クリーチャー</v>
      </c>
      <c r="J124" t="s">
        <v>3211</v>
      </c>
      <c r="K124">
        <f t="shared" si="17"/>
        <v>3</v>
      </c>
      <c r="L124">
        <f t="shared" si="18"/>
        <v>6</v>
      </c>
      <c r="M124" t="str">
        <f t="shared" si="19"/>
        <v>3/6</v>
      </c>
      <c r="N124" t="s">
        <v>3267</v>
      </c>
      <c r="O124" t="str">
        <f t="shared" si="20"/>
        <v>神話レア</v>
      </c>
      <c r="R124" t="s">
        <v>3267</v>
      </c>
      <c r="S124" t="s">
        <v>4854</v>
      </c>
      <c r="T124" t="str">
        <f t="shared" si="21"/>
        <v>信義の神オケチラ</v>
      </c>
      <c r="W124" t="s">
        <v>4855</v>
      </c>
      <c r="X124" t="s">
        <v>3267</v>
      </c>
      <c r="Z124" s="3">
        <v>1126</v>
      </c>
      <c r="AA124" s="2" t="s">
        <v>4450</v>
      </c>
      <c r="AB124" s="1" t="s">
        <v>1653</v>
      </c>
      <c r="AC124" s="1" t="s">
        <v>1453</v>
      </c>
      <c r="AD124" s="1">
        <v>10</v>
      </c>
      <c r="AE124" s="1" t="s">
        <v>249</v>
      </c>
      <c r="AF124" s="1" t="s">
        <v>248</v>
      </c>
      <c r="AG124" s="1" t="s">
        <v>349</v>
      </c>
      <c r="AH124" s="1" t="s">
        <v>4499</v>
      </c>
      <c r="AI124" s="1"/>
      <c r="AJ124" s="1"/>
      <c r="AK124" s="1" t="s">
        <v>4500</v>
      </c>
      <c r="AL124" s="1" t="s">
        <v>4501</v>
      </c>
      <c r="AM124" s="1" t="s">
        <v>4502</v>
      </c>
      <c r="AN124" s="1"/>
      <c r="AO124" s="1">
        <v>3</v>
      </c>
      <c r="AP124" s="1">
        <v>6</v>
      </c>
      <c r="AQ124" s="1" t="s">
        <v>4503</v>
      </c>
    </row>
    <row r="125" spans="1:43" x14ac:dyDescent="0.15">
      <c r="A125" t="str">
        <f t="shared" si="13"/>
        <v>|AKH|青|クリーチャー|2/1|コモン|《[[ター一門の散兵]]》|</v>
      </c>
      <c r="B125" t="s">
        <v>3211</v>
      </c>
      <c r="C125" t="str">
        <f t="shared" si="14"/>
        <v>AKH</v>
      </c>
      <c r="D125">
        <f>IF(AA125="","",VLOOKUP(C125,tnpl!$Z$1:$AA$11,2,TRUE))</f>
        <v>10</v>
      </c>
      <c r="E125" t="s">
        <v>3211</v>
      </c>
      <c r="F125" t="str">
        <f t="shared" si="15"/>
        <v>青</v>
      </c>
      <c r="G125">
        <f>IF(AB125="","",VLOOKUP(F125,tnpl!$X$1:$Y$16,2,TRUE))</f>
        <v>2</v>
      </c>
      <c r="H125" t="s">
        <v>3211</v>
      </c>
      <c r="I125" t="str">
        <f t="shared" si="16"/>
        <v>クリーチャー</v>
      </c>
      <c r="J125" t="s">
        <v>3211</v>
      </c>
      <c r="K125">
        <f t="shared" si="17"/>
        <v>2</v>
      </c>
      <c r="L125">
        <f t="shared" si="18"/>
        <v>1</v>
      </c>
      <c r="M125" t="str">
        <f t="shared" si="19"/>
        <v>2/1</v>
      </c>
      <c r="N125" t="s">
        <v>3267</v>
      </c>
      <c r="O125" t="str">
        <f t="shared" si="20"/>
        <v>コモン</v>
      </c>
      <c r="R125" t="s">
        <v>3267</v>
      </c>
      <c r="S125" t="s">
        <v>4854</v>
      </c>
      <c r="T125" t="str">
        <f t="shared" si="21"/>
        <v>ター一門の散兵</v>
      </c>
      <c r="W125" t="s">
        <v>4855</v>
      </c>
      <c r="X125" t="s">
        <v>3267</v>
      </c>
      <c r="Z125" s="3">
        <v>1132</v>
      </c>
      <c r="AA125" s="2" t="s">
        <v>4450</v>
      </c>
      <c r="AB125" s="1" t="s">
        <v>1631</v>
      </c>
      <c r="AC125" s="1" t="s">
        <v>1771</v>
      </c>
      <c r="AD125" s="1">
        <v>10</v>
      </c>
      <c r="AE125" s="1" t="s">
        <v>237</v>
      </c>
      <c r="AF125" s="1" t="s">
        <v>236</v>
      </c>
      <c r="AG125" s="1" t="s">
        <v>349</v>
      </c>
      <c r="AH125" s="1" t="s">
        <v>4511</v>
      </c>
      <c r="AI125" s="1" t="s">
        <v>1515</v>
      </c>
      <c r="AJ125" s="1"/>
      <c r="AK125" s="1" t="s">
        <v>4505</v>
      </c>
      <c r="AL125" s="1"/>
      <c r="AM125" s="1"/>
      <c r="AN125" s="1"/>
      <c r="AO125" s="1">
        <v>2</v>
      </c>
      <c r="AP125" s="1">
        <v>1</v>
      </c>
      <c r="AQ125" s="1" t="s">
        <v>4505</v>
      </c>
    </row>
    <row r="126" spans="1:43" x14ac:dyDescent="0.15">
      <c r="A126" t="str">
        <f t="shared" si="13"/>
        <v>|AKH|青|クリーチャー|6/6|神話レア|《[[秘法の管理者]]》|</v>
      </c>
      <c r="B126" t="s">
        <v>3211</v>
      </c>
      <c r="C126" t="str">
        <f t="shared" si="14"/>
        <v>AKH</v>
      </c>
      <c r="D126">
        <f>IF(AA126="","",VLOOKUP(C126,tnpl!$Z$1:$AA$11,2,TRUE))</f>
        <v>10</v>
      </c>
      <c r="E126" t="s">
        <v>3211</v>
      </c>
      <c r="F126" t="str">
        <f t="shared" si="15"/>
        <v>青</v>
      </c>
      <c r="G126">
        <f>IF(AB126="","",VLOOKUP(F126,tnpl!$X$1:$Y$16,2,TRUE))</f>
        <v>2</v>
      </c>
      <c r="H126" t="s">
        <v>3211</v>
      </c>
      <c r="I126" t="str">
        <f t="shared" si="16"/>
        <v>クリーチャー</v>
      </c>
      <c r="J126" t="s">
        <v>3211</v>
      </c>
      <c r="K126">
        <f t="shared" si="17"/>
        <v>6</v>
      </c>
      <c r="L126">
        <f t="shared" si="18"/>
        <v>6</v>
      </c>
      <c r="M126" t="str">
        <f t="shared" si="19"/>
        <v>6/6</v>
      </c>
      <c r="N126" t="s">
        <v>3267</v>
      </c>
      <c r="O126" t="str">
        <f t="shared" si="20"/>
        <v>神話レア</v>
      </c>
      <c r="R126" t="s">
        <v>3267</v>
      </c>
      <c r="S126" t="s">
        <v>4854</v>
      </c>
      <c r="T126" t="str">
        <f t="shared" si="21"/>
        <v>秘法の管理者</v>
      </c>
      <c r="W126" t="s">
        <v>4855</v>
      </c>
      <c r="X126" t="s">
        <v>3267</v>
      </c>
      <c r="Z126" s="3">
        <v>1148</v>
      </c>
      <c r="AA126" s="2" t="s">
        <v>4450</v>
      </c>
      <c r="AB126" s="1" t="s">
        <v>1631</v>
      </c>
      <c r="AC126" s="1" t="s">
        <v>1453</v>
      </c>
      <c r="AD126" s="1">
        <v>10</v>
      </c>
      <c r="AE126" s="1" t="s">
        <v>205</v>
      </c>
      <c r="AF126" s="1" t="s">
        <v>204</v>
      </c>
      <c r="AG126" s="1" t="s">
        <v>349</v>
      </c>
      <c r="AH126" s="1" t="s">
        <v>1633</v>
      </c>
      <c r="AI126" s="1"/>
      <c r="AJ126" s="1"/>
      <c r="AK126" s="1" t="s">
        <v>361</v>
      </c>
      <c r="AL126" s="1" t="s">
        <v>4541</v>
      </c>
      <c r="AM126" s="1" t="s">
        <v>4484</v>
      </c>
      <c r="AN126" s="1"/>
      <c r="AO126" s="1">
        <v>6</v>
      </c>
      <c r="AP126" s="1">
        <v>6</v>
      </c>
      <c r="AQ126" s="1" t="s">
        <v>4542</v>
      </c>
    </row>
    <row r="127" spans="1:43" x14ac:dyDescent="0.15">
      <c r="A127" t="str">
        <f t="shared" si="13"/>
        <v>|AKH|青|クリーチャー|5/5|神話レア|《[[周到の神ケフネト]]》|</v>
      </c>
      <c r="B127" t="s">
        <v>3211</v>
      </c>
      <c r="C127" t="str">
        <f t="shared" si="14"/>
        <v>AKH</v>
      </c>
      <c r="D127">
        <f>IF(AA127="","",VLOOKUP(C127,tnpl!$Z$1:$AA$11,2,TRUE))</f>
        <v>10</v>
      </c>
      <c r="E127" t="s">
        <v>3211</v>
      </c>
      <c r="F127" t="str">
        <f t="shared" si="15"/>
        <v>青</v>
      </c>
      <c r="G127">
        <f>IF(AB127="","",VLOOKUP(F127,tnpl!$X$1:$Y$16,2,TRUE))</f>
        <v>2</v>
      </c>
      <c r="H127" t="s">
        <v>3211</v>
      </c>
      <c r="I127" t="str">
        <f t="shared" si="16"/>
        <v>クリーチャー</v>
      </c>
      <c r="J127" t="s">
        <v>3211</v>
      </c>
      <c r="K127">
        <f t="shared" si="17"/>
        <v>5</v>
      </c>
      <c r="L127">
        <f t="shared" si="18"/>
        <v>5</v>
      </c>
      <c r="M127" t="str">
        <f t="shared" si="19"/>
        <v>5/5</v>
      </c>
      <c r="N127" t="s">
        <v>3267</v>
      </c>
      <c r="O127" t="str">
        <f t="shared" si="20"/>
        <v>神話レア</v>
      </c>
      <c r="R127" t="s">
        <v>3267</v>
      </c>
      <c r="S127" t="s">
        <v>4854</v>
      </c>
      <c r="T127" t="str">
        <f t="shared" si="21"/>
        <v>周到の神ケフネト</v>
      </c>
      <c r="W127" t="s">
        <v>4855</v>
      </c>
      <c r="X127" t="s">
        <v>3267</v>
      </c>
      <c r="Z127" s="3">
        <v>1149</v>
      </c>
      <c r="AA127" s="2" t="s">
        <v>4450</v>
      </c>
      <c r="AB127" s="1" t="s">
        <v>1631</v>
      </c>
      <c r="AC127" s="1" t="s">
        <v>1453</v>
      </c>
      <c r="AD127" s="1">
        <v>10</v>
      </c>
      <c r="AE127" s="1" t="s">
        <v>203</v>
      </c>
      <c r="AF127" s="1" t="s">
        <v>202</v>
      </c>
      <c r="AG127" s="1" t="s">
        <v>349</v>
      </c>
      <c r="AH127" s="1" t="s">
        <v>4499</v>
      </c>
      <c r="AI127" s="1"/>
      <c r="AJ127" s="1"/>
      <c r="AK127" s="1" t="s">
        <v>4543</v>
      </c>
      <c r="AL127" s="1" t="s">
        <v>4544</v>
      </c>
      <c r="AM127" s="1" t="s">
        <v>4545</v>
      </c>
      <c r="AN127" s="1"/>
      <c r="AO127" s="1">
        <v>5</v>
      </c>
      <c r="AP127" s="1">
        <v>5</v>
      </c>
      <c r="AQ127" s="1" t="s">
        <v>4546</v>
      </c>
    </row>
    <row r="128" spans="1:43" x14ac:dyDescent="0.15">
      <c r="A128" t="str">
        <f t="shared" si="13"/>
        <v>|AKH|黒|クリーチャー|3/3|コモン|《[[遺棄地の恐怖]]》|</v>
      </c>
      <c r="B128" t="s">
        <v>3211</v>
      </c>
      <c r="C128" t="str">
        <f t="shared" si="14"/>
        <v>AKH</v>
      </c>
      <c r="D128">
        <f>IF(AA128="","",VLOOKUP(C128,tnpl!$Z$1:$AA$11,2,TRUE))</f>
        <v>10</v>
      </c>
      <c r="E128" t="s">
        <v>3211</v>
      </c>
      <c r="F128" t="str">
        <f t="shared" si="15"/>
        <v>黒</v>
      </c>
      <c r="G128">
        <f>IF(AB128="","",VLOOKUP(F128,tnpl!$X$1:$Y$16,2,TRUE))</f>
        <v>3</v>
      </c>
      <c r="H128" t="s">
        <v>3211</v>
      </c>
      <c r="I128" t="str">
        <f t="shared" si="16"/>
        <v>クリーチャー</v>
      </c>
      <c r="J128" t="s">
        <v>3211</v>
      </c>
      <c r="K128">
        <f t="shared" si="17"/>
        <v>3</v>
      </c>
      <c r="L128">
        <f t="shared" si="18"/>
        <v>3</v>
      </c>
      <c r="M128" t="str">
        <f t="shared" si="19"/>
        <v>3/3</v>
      </c>
      <c r="N128" t="s">
        <v>3267</v>
      </c>
      <c r="O128" t="str">
        <f t="shared" si="20"/>
        <v>コモン</v>
      </c>
      <c r="R128" t="s">
        <v>3267</v>
      </c>
      <c r="S128" t="s">
        <v>4854</v>
      </c>
      <c r="T128" t="str">
        <f t="shared" si="21"/>
        <v>遺棄地の恐怖</v>
      </c>
      <c r="W128" t="s">
        <v>4855</v>
      </c>
      <c r="X128" t="s">
        <v>3267</v>
      </c>
      <c r="Z128" s="3">
        <v>1153</v>
      </c>
      <c r="AA128" s="2" t="s">
        <v>4450</v>
      </c>
      <c r="AB128" s="1" t="s">
        <v>1606</v>
      </c>
      <c r="AC128" s="1" t="s">
        <v>1771</v>
      </c>
      <c r="AD128" s="1">
        <v>10</v>
      </c>
      <c r="AE128" s="1" t="s">
        <v>195</v>
      </c>
      <c r="AF128" s="1" t="s">
        <v>194</v>
      </c>
      <c r="AG128" s="1" t="s">
        <v>349</v>
      </c>
      <c r="AH128" s="1" t="s">
        <v>2837</v>
      </c>
      <c r="AI128" s="1"/>
      <c r="AJ128" s="1"/>
      <c r="AK128" s="1" t="s">
        <v>4553</v>
      </c>
      <c r="AL128" s="1" t="s">
        <v>4463</v>
      </c>
      <c r="AM128" s="1"/>
      <c r="AN128" s="1"/>
      <c r="AO128" s="1">
        <v>3</v>
      </c>
      <c r="AP128" s="1">
        <v>3</v>
      </c>
      <c r="AQ128" s="1" t="s">
        <v>4554</v>
      </c>
    </row>
    <row r="129" spans="1:43" x14ac:dyDescent="0.15">
      <c r="A129" t="str">
        <f t="shared" si="13"/>
        <v>|AKH|黒|呪文||コモン|《[[痛ましい教訓]]》|</v>
      </c>
      <c r="B129" t="s">
        <v>3211</v>
      </c>
      <c r="C129" t="str">
        <f t="shared" si="14"/>
        <v>AKH</v>
      </c>
      <c r="D129">
        <f>IF(AA129="","",VLOOKUP(C129,tnpl!$Z$1:$AA$11,2,TRUE))</f>
        <v>10</v>
      </c>
      <c r="E129" t="s">
        <v>3211</v>
      </c>
      <c r="F129" t="str">
        <f t="shared" si="15"/>
        <v>黒</v>
      </c>
      <c r="G129">
        <f>IF(AB129="","",VLOOKUP(F129,tnpl!$X$1:$Y$16,2,TRUE))</f>
        <v>3</v>
      </c>
      <c r="H129" t="s">
        <v>3211</v>
      </c>
      <c r="I129" t="str">
        <f t="shared" si="16"/>
        <v>呪文</v>
      </c>
      <c r="J129" t="s">
        <v>3211</v>
      </c>
      <c r="K129">
        <f t="shared" si="17"/>
        <v>0</v>
      </c>
      <c r="L129">
        <f t="shared" si="18"/>
        <v>0</v>
      </c>
      <c r="M129" t="str">
        <f t="shared" si="19"/>
        <v/>
      </c>
      <c r="N129" t="s">
        <v>3267</v>
      </c>
      <c r="O129" t="str">
        <f t="shared" si="20"/>
        <v>コモン</v>
      </c>
      <c r="R129" t="s">
        <v>3267</v>
      </c>
      <c r="S129" t="s">
        <v>4854</v>
      </c>
      <c r="T129" t="str">
        <f t="shared" si="21"/>
        <v>痛ましい教訓</v>
      </c>
      <c r="W129" t="s">
        <v>4855</v>
      </c>
      <c r="X129" t="s">
        <v>3267</v>
      </c>
      <c r="Z129" s="3">
        <v>1158</v>
      </c>
      <c r="AA129" s="2" t="s">
        <v>4450</v>
      </c>
      <c r="AB129" s="1" t="s">
        <v>1606</v>
      </c>
      <c r="AC129" s="1" t="s">
        <v>1771</v>
      </c>
      <c r="AD129" s="1">
        <v>10</v>
      </c>
      <c r="AE129" s="1" t="s">
        <v>185</v>
      </c>
      <c r="AF129" s="1" t="s">
        <v>184</v>
      </c>
      <c r="AG129" s="1" t="s">
        <v>1475</v>
      </c>
      <c r="AH129" s="1"/>
      <c r="AI129" s="1"/>
      <c r="AJ129" s="1"/>
      <c r="AK129" s="1" t="s">
        <v>4561</v>
      </c>
      <c r="AL129" s="1"/>
      <c r="AM129" s="1"/>
      <c r="AN129" s="1"/>
      <c r="AO129" s="1"/>
      <c r="AP129" s="1"/>
      <c r="AQ129" s="1" t="s">
        <v>4561</v>
      </c>
    </row>
    <row r="130" spans="1:43" x14ac:dyDescent="0.15">
      <c r="A130" t="str">
        <f t="shared" si="13"/>
        <v>|AKH|赤|クリーチャー|3/2|コモン|《[[打擲場のマンティコア]]》|</v>
      </c>
      <c r="B130" t="s">
        <v>3211</v>
      </c>
      <c r="C130" t="str">
        <f t="shared" si="14"/>
        <v>AKH</v>
      </c>
      <c r="D130">
        <f>IF(AA130="","",VLOOKUP(C130,tnpl!$Z$1:$AA$11,2,TRUE))</f>
        <v>10</v>
      </c>
      <c r="E130" t="s">
        <v>3211</v>
      </c>
      <c r="F130" t="str">
        <f t="shared" si="15"/>
        <v>赤</v>
      </c>
      <c r="G130">
        <f>IF(AB130="","",VLOOKUP(F130,tnpl!$X$1:$Y$16,2,TRUE))</f>
        <v>4</v>
      </c>
      <c r="H130" t="s">
        <v>3211</v>
      </c>
      <c r="I130" t="str">
        <f t="shared" si="16"/>
        <v>クリーチャー</v>
      </c>
      <c r="J130" t="s">
        <v>3211</v>
      </c>
      <c r="K130">
        <f t="shared" si="17"/>
        <v>3</v>
      </c>
      <c r="L130">
        <f t="shared" si="18"/>
        <v>2</v>
      </c>
      <c r="M130" t="str">
        <f t="shared" si="19"/>
        <v>3/2</v>
      </c>
      <c r="N130" t="s">
        <v>3267</v>
      </c>
      <c r="O130" t="str">
        <f t="shared" si="20"/>
        <v>コモン</v>
      </c>
      <c r="R130" t="s">
        <v>3267</v>
      </c>
      <c r="S130" t="s">
        <v>4854</v>
      </c>
      <c r="T130" t="str">
        <f t="shared" si="21"/>
        <v>打擲場のマンティコア</v>
      </c>
      <c r="W130" t="s">
        <v>4855</v>
      </c>
      <c r="X130" t="s">
        <v>3267</v>
      </c>
      <c r="Z130" s="3">
        <v>1178</v>
      </c>
      <c r="AA130" s="2" t="s">
        <v>4450</v>
      </c>
      <c r="AB130" s="1" t="s">
        <v>1575</v>
      </c>
      <c r="AC130" s="1" t="s">
        <v>1771</v>
      </c>
      <c r="AD130" s="1">
        <v>10</v>
      </c>
      <c r="AE130" s="1" t="s">
        <v>147</v>
      </c>
      <c r="AF130" s="1" t="s">
        <v>146</v>
      </c>
      <c r="AG130" s="1" t="s">
        <v>349</v>
      </c>
      <c r="AH130" s="1" t="s">
        <v>4601</v>
      </c>
      <c r="AI130" s="1"/>
      <c r="AJ130" s="1"/>
      <c r="AK130" s="1" t="s">
        <v>4602</v>
      </c>
      <c r="AL130" s="1"/>
      <c r="AM130" s="1"/>
      <c r="AN130" s="1"/>
      <c r="AO130" s="1">
        <v>3</v>
      </c>
      <c r="AP130" s="1">
        <v>2</v>
      </c>
      <c r="AQ130" s="1" t="s">
        <v>4602</v>
      </c>
    </row>
    <row r="131" spans="1:43" x14ac:dyDescent="0.15">
      <c r="A131" t="str">
        <f t="shared" si="13"/>
        <v>|AKH|赤|クリーチャー|5/4|神話レア|《[[熱烈の神ハゾレト]]》|</v>
      </c>
      <c r="B131" t="s">
        <v>3211</v>
      </c>
      <c r="C131" t="str">
        <f t="shared" si="14"/>
        <v>AKH</v>
      </c>
      <c r="D131">
        <f>IF(AA131="","",VLOOKUP(C131,tnpl!$Z$1:$AA$11,2,TRUE))</f>
        <v>10</v>
      </c>
      <c r="E131" t="s">
        <v>3211</v>
      </c>
      <c r="F131" t="str">
        <f t="shared" si="15"/>
        <v>赤</v>
      </c>
      <c r="G131">
        <f>IF(AB131="","",VLOOKUP(F131,tnpl!$X$1:$Y$16,2,TRUE))</f>
        <v>4</v>
      </c>
      <c r="H131" t="s">
        <v>3211</v>
      </c>
      <c r="I131" t="str">
        <f t="shared" si="16"/>
        <v>クリーチャー</v>
      </c>
      <c r="J131" t="s">
        <v>3211</v>
      </c>
      <c r="K131">
        <f t="shared" si="17"/>
        <v>5</v>
      </c>
      <c r="L131">
        <f t="shared" si="18"/>
        <v>4</v>
      </c>
      <c r="M131" t="str">
        <f t="shared" si="19"/>
        <v>5/4</v>
      </c>
      <c r="N131" t="s">
        <v>3267</v>
      </c>
      <c r="O131" t="str">
        <f t="shared" si="20"/>
        <v>神話レア</v>
      </c>
      <c r="R131" t="s">
        <v>3267</v>
      </c>
      <c r="S131" t="s">
        <v>4854</v>
      </c>
      <c r="T131" t="str">
        <f t="shared" si="21"/>
        <v>熱烈の神ハゾレト</v>
      </c>
      <c r="W131" t="s">
        <v>4855</v>
      </c>
      <c r="X131" t="s">
        <v>3267</v>
      </c>
      <c r="Z131" s="3">
        <v>1200</v>
      </c>
      <c r="AA131" s="2" t="s">
        <v>4450</v>
      </c>
      <c r="AB131" s="1" t="s">
        <v>1575</v>
      </c>
      <c r="AC131" s="1" t="s">
        <v>1453</v>
      </c>
      <c r="AD131" s="1">
        <v>10</v>
      </c>
      <c r="AE131" s="1" t="s">
        <v>103</v>
      </c>
      <c r="AF131" s="1" t="s">
        <v>102</v>
      </c>
      <c r="AG131" s="1" t="s">
        <v>349</v>
      </c>
      <c r="AH131" s="1" t="s">
        <v>4499</v>
      </c>
      <c r="AI131" s="1"/>
      <c r="AJ131" s="1"/>
      <c r="AK131" s="1" t="s">
        <v>4638</v>
      </c>
      <c r="AL131" s="1" t="s">
        <v>4639</v>
      </c>
      <c r="AM131" s="1" t="s">
        <v>4640</v>
      </c>
      <c r="AN131" s="1"/>
      <c r="AO131" s="1">
        <v>5</v>
      </c>
      <c r="AP131" s="1">
        <v>4</v>
      </c>
      <c r="AQ131" s="1" t="s">
        <v>4641</v>
      </c>
    </row>
    <row r="132" spans="1:43" x14ac:dyDescent="0.15">
      <c r="A132" t="str">
        <f t="shared" si="13"/>
        <v>|AKH|緑|クリーチャー|4/4|アンコモン|《[[用心深いナーガ]]》|</v>
      </c>
      <c r="B132" t="s">
        <v>3211</v>
      </c>
      <c r="C132" t="str">
        <f t="shared" si="14"/>
        <v>AKH</v>
      </c>
      <c r="D132">
        <f>IF(AA132="","",VLOOKUP(C132,tnpl!$Z$1:$AA$11,2,TRUE))</f>
        <v>10</v>
      </c>
      <c r="E132" t="s">
        <v>3211</v>
      </c>
      <c r="F132" t="str">
        <f t="shared" si="15"/>
        <v>緑</v>
      </c>
      <c r="G132">
        <f>IF(AB132="","",VLOOKUP(F132,tnpl!$X$1:$Y$16,2,TRUE))</f>
        <v>5</v>
      </c>
      <c r="H132" t="s">
        <v>3211</v>
      </c>
      <c r="I132" t="str">
        <f t="shared" si="16"/>
        <v>クリーチャー</v>
      </c>
      <c r="J132" t="s">
        <v>3211</v>
      </c>
      <c r="K132">
        <f t="shared" si="17"/>
        <v>4</v>
      </c>
      <c r="L132">
        <f t="shared" si="18"/>
        <v>4</v>
      </c>
      <c r="M132" t="str">
        <f t="shared" si="19"/>
        <v>4/4</v>
      </c>
      <c r="N132" t="s">
        <v>3267</v>
      </c>
      <c r="O132" t="str">
        <f t="shared" si="20"/>
        <v>アンコモン</v>
      </c>
      <c r="R132" t="s">
        <v>3267</v>
      </c>
      <c r="S132" t="s">
        <v>4854</v>
      </c>
      <c r="T132" t="str">
        <f t="shared" si="21"/>
        <v>用心深いナーガ</v>
      </c>
      <c r="W132" t="s">
        <v>4855</v>
      </c>
      <c r="X132" t="s">
        <v>3267</v>
      </c>
      <c r="Z132" s="3">
        <v>1215</v>
      </c>
      <c r="AA132" s="2" t="s">
        <v>4450</v>
      </c>
      <c r="AB132" s="1" t="s">
        <v>1540</v>
      </c>
      <c r="AC132" s="1" t="s">
        <v>1473</v>
      </c>
      <c r="AD132" s="1">
        <v>10</v>
      </c>
      <c r="AE132" s="1" t="s">
        <v>73</v>
      </c>
      <c r="AF132" s="1" t="s">
        <v>72</v>
      </c>
      <c r="AG132" s="1" t="s">
        <v>349</v>
      </c>
      <c r="AH132" s="1" t="s">
        <v>4511</v>
      </c>
      <c r="AI132" s="1" t="s">
        <v>1485</v>
      </c>
      <c r="AJ132" s="1"/>
      <c r="AK132" s="1" t="s">
        <v>4662</v>
      </c>
      <c r="AL132" s="1"/>
      <c r="AM132" s="1"/>
      <c r="AN132" s="1"/>
      <c r="AO132" s="1">
        <v>4</v>
      </c>
      <c r="AP132" s="1">
        <v>4</v>
      </c>
      <c r="AQ132" s="1" t="s">
        <v>4662</v>
      </c>
    </row>
    <row r="133" spans="1:43" x14ac:dyDescent="0.15">
      <c r="A133" t="str">
        <f t="shared" si="13"/>
        <v>|AKH|白緑|クリーチャー|4/4|アンコモン|《[[アン一門の勇者]]》|</v>
      </c>
      <c r="B133" t="s">
        <v>3211</v>
      </c>
      <c r="C133" t="str">
        <f t="shared" si="14"/>
        <v>AKH</v>
      </c>
      <c r="D133">
        <f>IF(AA133="","",VLOOKUP(C133,tnpl!$Z$1:$AA$11,2,TRUE))</f>
        <v>10</v>
      </c>
      <c r="E133" t="s">
        <v>3211</v>
      </c>
      <c r="F133" t="str">
        <f t="shared" si="15"/>
        <v>白緑</v>
      </c>
      <c r="G133">
        <f>IF(AB133="","",VLOOKUP(F133,tnpl!$X$1:$Y$16,2,TRUE))</f>
        <v>6</v>
      </c>
      <c r="H133" t="s">
        <v>3211</v>
      </c>
      <c r="I133" t="str">
        <f t="shared" si="16"/>
        <v>クリーチャー</v>
      </c>
      <c r="J133" t="s">
        <v>3211</v>
      </c>
      <c r="K133">
        <f t="shared" si="17"/>
        <v>4</v>
      </c>
      <c r="L133">
        <f t="shared" si="18"/>
        <v>4</v>
      </c>
      <c r="M133" t="str">
        <f t="shared" si="19"/>
        <v>4/4</v>
      </c>
      <c r="N133" t="s">
        <v>3267</v>
      </c>
      <c r="O133" t="str">
        <f t="shared" si="20"/>
        <v>アンコモン</v>
      </c>
      <c r="R133" t="s">
        <v>3267</v>
      </c>
      <c r="S133" t="s">
        <v>4854</v>
      </c>
      <c r="T133" t="str">
        <f t="shared" si="21"/>
        <v>アン一門の勇者</v>
      </c>
      <c r="W133" t="s">
        <v>4855</v>
      </c>
      <c r="X133" t="s">
        <v>3267</v>
      </c>
      <c r="Z133" s="3">
        <v>1225</v>
      </c>
      <c r="AA133" s="2" t="s">
        <v>4450</v>
      </c>
      <c r="AB133" s="1" t="s">
        <v>4684</v>
      </c>
      <c r="AC133" s="1" t="s">
        <v>1473</v>
      </c>
      <c r="AD133" s="1">
        <v>10</v>
      </c>
      <c r="AE133" s="1" t="s">
        <v>55</v>
      </c>
      <c r="AF133" s="1" t="s">
        <v>54</v>
      </c>
      <c r="AG133" s="1" t="s">
        <v>349</v>
      </c>
      <c r="AH133" s="1" t="s">
        <v>1511</v>
      </c>
      <c r="AI133" s="1" t="s">
        <v>1515</v>
      </c>
      <c r="AJ133" s="1"/>
      <c r="AK133" s="1" t="s">
        <v>4685</v>
      </c>
      <c r="AL133" s="1"/>
      <c r="AM133" s="1"/>
      <c r="AN133" s="1"/>
      <c r="AO133" s="1">
        <v>4</v>
      </c>
      <c r="AP133" s="1">
        <v>4</v>
      </c>
      <c r="AQ133" s="1" t="s">
        <v>4685</v>
      </c>
    </row>
    <row r="134" spans="1:43" x14ac:dyDescent="0.15">
      <c r="A134" t="str">
        <f t="shared" si="13"/>
        <v>|AKH|青黒|クリーチャー|1/3|アンコモン|《[[影嵐の侍臣]]》|</v>
      </c>
      <c r="B134" t="s">
        <v>3211</v>
      </c>
      <c r="C134" t="str">
        <f t="shared" si="14"/>
        <v>AKH</v>
      </c>
      <c r="D134">
        <f>IF(AA134="","",VLOOKUP(C134,tnpl!$Z$1:$AA$11,2,TRUE))</f>
        <v>10</v>
      </c>
      <c r="E134" t="s">
        <v>3211</v>
      </c>
      <c r="F134" t="str">
        <f t="shared" si="15"/>
        <v>青黒</v>
      </c>
      <c r="G134">
        <f>IF(AB134="","",VLOOKUP(F134,tnpl!$X$1:$Y$16,2,TRUE))</f>
        <v>7</v>
      </c>
      <c r="H134" t="s">
        <v>3211</v>
      </c>
      <c r="I134" t="str">
        <f t="shared" si="16"/>
        <v>クリーチャー</v>
      </c>
      <c r="J134" t="s">
        <v>3211</v>
      </c>
      <c r="K134">
        <f t="shared" si="17"/>
        <v>1</v>
      </c>
      <c r="L134">
        <f t="shared" si="18"/>
        <v>3</v>
      </c>
      <c r="M134" t="str">
        <f t="shared" si="19"/>
        <v>1/3</v>
      </c>
      <c r="N134" t="s">
        <v>3267</v>
      </c>
      <c r="O134" t="str">
        <f t="shared" si="20"/>
        <v>アンコモン</v>
      </c>
      <c r="R134" t="s">
        <v>3267</v>
      </c>
      <c r="S134" t="s">
        <v>4854</v>
      </c>
      <c r="T134" t="str">
        <f t="shared" si="21"/>
        <v>影嵐の侍臣</v>
      </c>
      <c r="W134" t="s">
        <v>4855</v>
      </c>
      <c r="X134" t="s">
        <v>3267</v>
      </c>
      <c r="Z134" s="3">
        <v>1230</v>
      </c>
      <c r="AA134" s="2" t="s">
        <v>4450</v>
      </c>
      <c r="AB134" s="1" t="s">
        <v>1530</v>
      </c>
      <c r="AC134" s="1" t="s">
        <v>1473</v>
      </c>
      <c r="AD134" s="1">
        <v>10</v>
      </c>
      <c r="AE134" s="1" t="s">
        <v>45</v>
      </c>
      <c r="AF134" s="1" t="s">
        <v>44</v>
      </c>
      <c r="AG134" s="1" t="s">
        <v>349</v>
      </c>
      <c r="AH134" s="1" t="s">
        <v>1511</v>
      </c>
      <c r="AI134" s="1" t="s">
        <v>1492</v>
      </c>
      <c r="AJ134" s="1"/>
      <c r="AK134" s="1" t="s">
        <v>361</v>
      </c>
      <c r="AL134" s="1" t="s">
        <v>4694</v>
      </c>
      <c r="AM134" s="1"/>
      <c r="AN134" s="1"/>
      <c r="AO134" s="1">
        <v>1</v>
      </c>
      <c r="AP134" s="1">
        <v>3</v>
      </c>
      <c r="AQ134" s="1" t="s">
        <v>4695</v>
      </c>
    </row>
    <row r="135" spans="1:43" x14ac:dyDescent="0.15">
      <c r="A135" t="str">
        <f t="shared" si="13"/>
        <v>|AKH|白|クリーチャー|2/2|アンコモン|《[[信念の決闘者]]》|</v>
      </c>
      <c r="B135" t="s">
        <v>3211</v>
      </c>
      <c r="C135" t="str">
        <f t="shared" si="14"/>
        <v>AKH</v>
      </c>
      <c r="D135">
        <f>IF(AA135="","",VLOOKUP(C135,tnpl!$Z$1:$AA$11,2,TRUE))</f>
        <v>10</v>
      </c>
      <c r="E135" t="s">
        <v>3211</v>
      </c>
      <c r="F135" t="str">
        <f t="shared" si="15"/>
        <v>白</v>
      </c>
      <c r="G135">
        <f>IF(AB135="","",VLOOKUP(F135,tnpl!$X$1:$Y$16,2,TRUE))</f>
        <v>1</v>
      </c>
      <c r="H135" t="s">
        <v>3211</v>
      </c>
      <c r="I135" t="str">
        <f t="shared" si="16"/>
        <v>クリーチャー</v>
      </c>
      <c r="J135" t="s">
        <v>3211</v>
      </c>
      <c r="K135">
        <f t="shared" si="17"/>
        <v>2</v>
      </c>
      <c r="L135">
        <f t="shared" si="18"/>
        <v>2</v>
      </c>
      <c r="M135" t="str">
        <f t="shared" si="19"/>
        <v>2/2</v>
      </c>
      <c r="N135" t="s">
        <v>3267</v>
      </c>
      <c r="O135" t="str">
        <f t="shared" si="20"/>
        <v>アンコモン</v>
      </c>
      <c r="R135" t="s">
        <v>3267</v>
      </c>
      <c r="S135" t="s">
        <v>4854</v>
      </c>
      <c r="T135" t="str">
        <f t="shared" si="21"/>
        <v>信念の決闘者</v>
      </c>
      <c r="W135" t="s">
        <v>4855</v>
      </c>
      <c r="X135" t="s">
        <v>3267</v>
      </c>
      <c r="Z135" s="3">
        <v>1264</v>
      </c>
      <c r="AA135" s="2" t="s">
        <v>4450</v>
      </c>
      <c r="AB135" s="1" t="s">
        <v>1653</v>
      </c>
      <c r="AC135" s="1" t="s">
        <v>1473</v>
      </c>
      <c r="AD135" s="1">
        <v>10</v>
      </c>
      <c r="AE135" s="1" t="s">
        <v>4759</v>
      </c>
      <c r="AF135" s="1" t="s">
        <v>4760</v>
      </c>
      <c r="AG135" s="1" t="s">
        <v>349</v>
      </c>
      <c r="AH135" s="1" t="s">
        <v>1511</v>
      </c>
      <c r="AI135" s="1" t="s">
        <v>1515</v>
      </c>
      <c r="AJ135" s="1"/>
      <c r="AK135" s="1" t="s">
        <v>4761</v>
      </c>
      <c r="AL135" s="1" t="s">
        <v>4452</v>
      </c>
      <c r="AM135" s="1"/>
      <c r="AN135" s="1"/>
      <c r="AO135" s="1">
        <v>2</v>
      </c>
      <c r="AP135" s="1">
        <v>2</v>
      </c>
      <c r="AQ135" s="1" t="s">
        <v>4762</v>
      </c>
    </row>
    <row r="136" spans="1:43" x14ac:dyDescent="0.15">
      <c r="A136" t="str">
        <f t="shared" si="13"/>
        <v>|AKH|青|呪文||アンコモン|《[[驚異への入り口]]》|</v>
      </c>
      <c r="B136" t="s">
        <v>3211</v>
      </c>
      <c r="C136" t="str">
        <f t="shared" si="14"/>
        <v>AKH</v>
      </c>
      <c r="D136">
        <f>IF(AA136="","",VLOOKUP(C136,tnpl!$Z$1:$AA$11,2,TRUE))</f>
        <v>10</v>
      </c>
      <c r="E136" t="s">
        <v>3211</v>
      </c>
      <c r="F136" t="str">
        <f t="shared" si="15"/>
        <v>青</v>
      </c>
      <c r="G136">
        <f>IF(AB136="","",VLOOKUP(F136,tnpl!$X$1:$Y$16,2,TRUE))</f>
        <v>2</v>
      </c>
      <c r="H136" t="s">
        <v>3211</v>
      </c>
      <c r="I136" t="str">
        <f t="shared" si="16"/>
        <v>呪文</v>
      </c>
      <c r="J136" t="s">
        <v>3211</v>
      </c>
      <c r="K136">
        <f t="shared" si="17"/>
        <v>0</v>
      </c>
      <c r="L136">
        <f t="shared" si="18"/>
        <v>0</v>
      </c>
      <c r="M136" t="str">
        <f t="shared" si="19"/>
        <v/>
      </c>
      <c r="N136" t="s">
        <v>3267</v>
      </c>
      <c r="O136" t="str">
        <f t="shared" si="20"/>
        <v>アンコモン</v>
      </c>
      <c r="R136" t="s">
        <v>3267</v>
      </c>
      <c r="S136" t="s">
        <v>4854</v>
      </c>
      <c r="T136" t="str">
        <f t="shared" si="21"/>
        <v>驚異への入り口</v>
      </c>
      <c r="W136" t="s">
        <v>4855</v>
      </c>
      <c r="X136" t="s">
        <v>3267</v>
      </c>
      <c r="Z136" s="3">
        <v>1270</v>
      </c>
      <c r="AA136" s="2" t="s">
        <v>4450</v>
      </c>
      <c r="AB136" s="1" t="s">
        <v>1631</v>
      </c>
      <c r="AC136" s="1" t="s">
        <v>1473</v>
      </c>
      <c r="AD136" s="1">
        <v>10</v>
      </c>
      <c r="AE136" s="1" t="s">
        <v>4781</v>
      </c>
      <c r="AF136" s="1" t="s">
        <v>4782</v>
      </c>
      <c r="AG136" s="1" t="s">
        <v>1475</v>
      </c>
      <c r="AH136" s="1"/>
      <c r="AI136" s="1"/>
      <c r="AJ136" s="1"/>
      <c r="AK136" s="1" t="s">
        <v>4783</v>
      </c>
      <c r="AL136" s="1"/>
      <c r="AM136" s="1"/>
      <c r="AN136" s="1"/>
      <c r="AO136" s="1"/>
      <c r="AP136" s="1"/>
      <c r="AQ136" s="1" t="s">
        <v>4783</v>
      </c>
    </row>
    <row r="137" spans="1:43" x14ac:dyDescent="0.15">
      <c r="A137" t="str">
        <f t="shared" si="13"/>
        <v>|AKH|黒|クリーチャー|4/3|アンコモン|《[[悪意のアムムト]]》|</v>
      </c>
      <c r="B137" t="s">
        <v>3211</v>
      </c>
      <c r="C137" t="str">
        <f t="shared" si="14"/>
        <v>AKH</v>
      </c>
      <c r="D137">
        <f>IF(AA137="","",VLOOKUP(C137,tnpl!$Z$1:$AA$11,2,TRUE))</f>
        <v>10</v>
      </c>
      <c r="E137" t="s">
        <v>3211</v>
      </c>
      <c r="F137" t="str">
        <f t="shared" si="15"/>
        <v>黒</v>
      </c>
      <c r="G137">
        <f>IF(AB137="","",VLOOKUP(F137,tnpl!$X$1:$Y$16,2,TRUE))</f>
        <v>3</v>
      </c>
      <c r="H137" t="s">
        <v>3211</v>
      </c>
      <c r="I137" t="str">
        <f t="shared" si="16"/>
        <v>クリーチャー</v>
      </c>
      <c r="J137" t="s">
        <v>3211</v>
      </c>
      <c r="K137">
        <f t="shared" si="17"/>
        <v>4</v>
      </c>
      <c r="L137">
        <f t="shared" si="18"/>
        <v>3</v>
      </c>
      <c r="M137" t="str">
        <f t="shared" si="19"/>
        <v>4/3</v>
      </c>
      <c r="N137" t="s">
        <v>3267</v>
      </c>
      <c r="O137" t="str">
        <f t="shared" si="20"/>
        <v>アンコモン</v>
      </c>
      <c r="R137" t="s">
        <v>3267</v>
      </c>
      <c r="S137" t="s">
        <v>4854</v>
      </c>
      <c r="T137" t="str">
        <f t="shared" si="21"/>
        <v>悪意のアムムト</v>
      </c>
      <c r="W137" t="s">
        <v>4855</v>
      </c>
      <c r="X137" t="s">
        <v>3267</v>
      </c>
      <c r="Z137" s="3">
        <v>1274</v>
      </c>
      <c r="AA137" s="2" t="s">
        <v>4450</v>
      </c>
      <c r="AB137" s="1" t="s">
        <v>1606</v>
      </c>
      <c r="AC137" s="1" t="s">
        <v>1473</v>
      </c>
      <c r="AD137" s="1">
        <v>10</v>
      </c>
      <c r="AE137" s="1" t="s">
        <v>4793</v>
      </c>
      <c r="AF137" s="1" t="s">
        <v>4794</v>
      </c>
      <c r="AG137" s="1" t="s">
        <v>349</v>
      </c>
      <c r="AH137" s="1" t="s">
        <v>4130</v>
      </c>
      <c r="AI137" s="1" t="s">
        <v>2828</v>
      </c>
      <c r="AJ137" s="1"/>
      <c r="AK137" s="1" t="s">
        <v>3151</v>
      </c>
      <c r="AL137" s="1" t="s">
        <v>4688</v>
      </c>
      <c r="AM137" s="1"/>
      <c r="AN137" s="1"/>
      <c r="AO137" s="1">
        <v>4</v>
      </c>
      <c r="AP137" s="1">
        <v>3</v>
      </c>
      <c r="AQ137" s="1" t="s">
        <v>4795</v>
      </c>
    </row>
    <row r="138" spans="1:43" x14ac:dyDescent="0.15">
      <c r="A138" t="str">
        <f t="shared" si="13"/>
        <v>|AKH|緑|クリーチャー|5/4|アンコモン|《[[横断地のクロコダイル]]》|</v>
      </c>
      <c r="B138" t="s">
        <v>3211</v>
      </c>
      <c r="C138" t="str">
        <f t="shared" si="14"/>
        <v>AKH</v>
      </c>
      <c r="D138">
        <f>IF(AA138="","",VLOOKUP(C138,tnpl!$Z$1:$AA$11,2,TRUE))</f>
        <v>10</v>
      </c>
      <c r="E138" t="s">
        <v>3211</v>
      </c>
      <c r="F138" t="str">
        <f t="shared" si="15"/>
        <v>緑</v>
      </c>
      <c r="G138">
        <f>IF(AB138="","",VLOOKUP(F138,tnpl!$X$1:$Y$16,2,TRUE))</f>
        <v>5</v>
      </c>
      <c r="H138" t="s">
        <v>3211</v>
      </c>
      <c r="I138" t="str">
        <f t="shared" si="16"/>
        <v>クリーチャー</v>
      </c>
      <c r="J138" t="s">
        <v>3211</v>
      </c>
      <c r="K138">
        <f t="shared" si="17"/>
        <v>5</v>
      </c>
      <c r="L138">
        <f t="shared" si="18"/>
        <v>4</v>
      </c>
      <c r="M138" t="str">
        <f t="shared" si="19"/>
        <v>5/4</v>
      </c>
      <c r="N138" t="s">
        <v>3267</v>
      </c>
      <c r="O138" t="str">
        <f t="shared" si="20"/>
        <v>アンコモン</v>
      </c>
      <c r="R138" t="s">
        <v>3267</v>
      </c>
      <c r="S138" t="s">
        <v>4854</v>
      </c>
      <c r="T138" t="str">
        <f t="shared" si="21"/>
        <v>横断地のクロコダイル</v>
      </c>
      <c r="W138" t="s">
        <v>4855</v>
      </c>
      <c r="X138" t="s">
        <v>3267</v>
      </c>
      <c r="Z138" s="3">
        <v>1283</v>
      </c>
      <c r="AA138" s="2" t="s">
        <v>4450</v>
      </c>
      <c r="AB138" s="1" t="s">
        <v>1540</v>
      </c>
      <c r="AC138" s="1" t="s">
        <v>1473</v>
      </c>
      <c r="AD138" s="1">
        <v>10</v>
      </c>
      <c r="AE138" s="1" t="s">
        <v>4822</v>
      </c>
      <c r="AF138" s="1" t="s">
        <v>4823</v>
      </c>
      <c r="AG138" s="1" t="s">
        <v>349</v>
      </c>
      <c r="AH138" s="1" t="s">
        <v>4130</v>
      </c>
      <c r="AI138" s="1"/>
      <c r="AJ138" s="1"/>
      <c r="AK138" s="1" t="s">
        <v>2789</v>
      </c>
      <c r="AL138" s="1" t="s">
        <v>4688</v>
      </c>
      <c r="AM138" s="1"/>
      <c r="AN138" s="1"/>
      <c r="AO138" s="1">
        <v>5</v>
      </c>
      <c r="AP138" s="1">
        <v>4</v>
      </c>
      <c r="AQ138" s="1" t="s">
        <v>4824</v>
      </c>
    </row>
    <row r="139" spans="1:43" x14ac:dyDescent="0.15">
      <c r="A139" t="str">
        <f>B139&amp;C139&amp;E139&amp;F139&amp;H139&amp;I139&amp;J139&amp;M139&amp;N139&amp;O139&amp;P139&amp;Q139&amp;R139&amp;S139&amp;T139&amp;V139&amp;W139&amp;X139&amp;Y139</f>
        <v/>
      </c>
    </row>
    <row r="140" spans="1:43" x14ac:dyDescent="0.15">
      <c r="A140" t="str">
        <f>B140&amp;C140&amp;E140&amp;F140&amp;H140&amp;I140&amp;J140&amp;M140&amp;N140&amp;O140&amp;P140&amp;Q140&amp;R140&amp;S140&amp;T140&amp;V140&amp;W140&amp;X140&amp;Y140</f>
        <v>*11マナカード一覧</v>
      </c>
      <c r="B140" t="s">
        <v>3229</v>
      </c>
      <c r="C140">
        <f>AD145</f>
        <v>11</v>
      </c>
      <c r="E140" t="s">
        <v>5183</v>
      </c>
      <c r="F140" t="s">
        <v>3228</v>
      </c>
    </row>
    <row r="141" spans="1:43" x14ac:dyDescent="0.15">
      <c r="A141" t="str">
        <f>B141&amp;C141&amp;E141&amp;F141&amp;H141&amp;I141&amp;J141&amp;M141&amp;N141&amp;O141&amp;P141&amp;Q141&amp;R141&amp;S141&amp;T141&amp;V141&amp;W141&amp;X141&amp;Y141</f>
        <v/>
      </c>
    </row>
    <row r="142" spans="1:43" x14ac:dyDescent="0.15">
      <c r="A142" t="str">
        <f>B142&amp;C142&amp;E142&amp;F142&amp;H142&amp;I142&amp;J142&amp;M142&amp;N142&amp;O142&amp;P142&amp;Q142&amp;R142&amp;S142&amp;T142&amp;V142&amp;W142&amp;X142&amp;Y142</f>
        <v>**マジック:オリジン</v>
      </c>
      <c r="B142" t="s">
        <v>4856</v>
      </c>
      <c r="C142" t="s">
        <v>4860</v>
      </c>
      <c r="Z142" s="11"/>
    </row>
    <row r="143" spans="1:43" x14ac:dyDescent="0.15">
      <c r="A143" t="str">
        <f>B143&amp;C143&amp;E143&amp;F143&amp;H143&amp;I143&amp;J143&amp;M143&amp;N143&amp;O143&amp;P143&amp;Q143&amp;R143&amp;S143&amp;T143&amp;U143&amp;V143&amp;W143&amp;X143&amp;Y143</f>
        <v>|LEFT:60|LEFT:50|LEFT:120|LEFT:50|LEFT:120|LEFT:450|c</v>
      </c>
      <c r="B143" t="s">
        <v>3211</v>
      </c>
      <c r="C143" t="s">
        <v>5191</v>
      </c>
      <c r="E143" t="s">
        <v>3211</v>
      </c>
      <c r="F143" t="s">
        <v>3204</v>
      </c>
      <c r="H143" t="s">
        <v>3211</v>
      </c>
      <c r="I143" t="s">
        <v>5157</v>
      </c>
      <c r="J143" t="s">
        <v>3211</v>
      </c>
      <c r="M143" t="s">
        <v>3204</v>
      </c>
      <c r="N143" t="s">
        <v>3267</v>
      </c>
      <c r="O143" t="s">
        <v>5157</v>
      </c>
      <c r="R143" t="s">
        <v>3267</v>
      </c>
      <c r="T143" t="s">
        <v>5190</v>
      </c>
      <c r="X143" t="s">
        <v>3267</v>
      </c>
      <c r="Y143" t="s">
        <v>3206</v>
      </c>
    </row>
    <row r="144" spans="1:43" x14ac:dyDescent="0.15">
      <c r="A144" t="str">
        <f>B144&amp;C144&amp;E144&amp;F144&amp;H144&amp;I144&amp;J144&amp;M144&amp;N144&amp;O144&amp;P144&amp;Q144&amp;R144&amp;S144&amp;T144&amp;U144&amp;V144&amp;W144&amp;X144&amp;Y144</f>
        <v>|セット|色|カード種|P/T|レアリティ|カード名|</v>
      </c>
      <c r="B144" t="s">
        <v>3211</v>
      </c>
      <c r="C144" t="s">
        <v>3212</v>
      </c>
      <c r="E144" t="s">
        <v>3211</v>
      </c>
      <c r="F144" t="s">
        <v>3181</v>
      </c>
      <c r="H144" t="s">
        <v>3211</v>
      </c>
      <c r="I144" t="s">
        <v>4902</v>
      </c>
      <c r="J144" t="s">
        <v>3211</v>
      </c>
      <c r="K144" t="s">
        <v>3168</v>
      </c>
      <c r="L144" t="s">
        <v>3167</v>
      </c>
      <c r="M144" t="str">
        <f>K144&amp;"/"&amp;L144</f>
        <v>P/T</v>
      </c>
      <c r="N144" t="s">
        <v>3267</v>
      </c>
      <c r="O144" t="s">
        <v>5187</v>
      </c>
      <c r="R144" t="s">
        <v>3267</v>
      </c>
      <c r="T144" t="s">
        <v>3208</v>
      </c>
      <c r="X144" t="s">
        <v>3267</v>
      </c>
      <c r="Z144" s="18"/>
      <c r="AA144" s="18"/>
      <c r="AB144" s="18"/>
      <c r="AC144" s="18"/>
      <c r="AD144" s="18"/>
      <c r="AE144" s="18"/>
      <c r="AF144" s="18"/>
      <c r="AG144" s="18"/>
      <c r="AH144" s="18"/>
      <c r="AI144" s="18"/>
      <c r="AJ144" s="18"/>
      <c r="AK144" s="18"/>
      <c r="AL144" s="18"/>
      <c r="AM144" s="18"/>
      <c r="AN144" s="18"/>
      <c r="AO144" s="18"/>
      <c r="AP144" s="18"/>
      <c r="AQ144" s="18"/>
    </row>
    <row r="145" spans="1:43" x14ac:dyDescent="0.15">
      <c r="A145" t="str">
        <f>B145&amp;C145&amp;E145&amp;F145&amp;H145&amp;I145&amp;J145&amp;M145&amp;N145&amp;O145&amp;P145&amp;Q145&amp;R145&amp;S145&amp;T145&amp;U145&amp;V145&amp;W145&amp;X145&amp;Y145</f>
        <v>|ORI|白|呪文||コモン|《[[キテオンの戦術]]》|</v>
      </c>
      <c r="B145" t="s">
        <v>3211</v>
      </c>
      <c r="C145" t="str">
        <f t="shared" ref="C145" si="23">AA145</f>
        <v>ORI</v>
      </c>
      <c r="D145">
        <f>IF(AA145="","",VLOOKUP(C145,tnpl!$Z$1:$AA$11,2,TRUE))</f>
        <v>1</v>
      </c>
      <c r="E145" t="s">
        <v>3211</v>
      </c>
      <c r="F145" t="str">
        <f t="shared" ref="F145" si="24">AB145</f>
        <v>白</v>
      </c>
      <c r="G145">
        <f>IF(AB145="","",VLOOKUP(F145,tnpl!$X$1:$Y$16,2,TRUE))</f>
        <v>1</v>
      </c>
      <c r="H145" t="s">
        <v>3211</v>
      </c>
      <c r="I145" t="str">
        <f>AG145</f>
        <v>呪文</v>
      </c>
      <c r="J145" t="s">
        <v>3211</v>
      </c>
      <c r="K145">
        <f t="shared" ref="K145" si="25">AO145</f>
        <v>0</v>
      </c>
      <c r="L145">
        <f t="shared" ref="L145" si="26">AP145</f>
        <v>0</v>
      </c>
      <c r="M145" t="str">
        <f>IF(AG145="クリーチャー",K145&amp;"/"&amp;L145,"")</f>
        <v/>
      </c>
      <c r="N145" t="s">
        <v>3267</v>
      </c>
      <c r="O145" t="str">
        <f>AC145</f>
        <v>コモン</v>
      </c>
      <c r="R145" t="s">
        <v>3267</v>
      </c>
      <c r="S145" t="s">
        <v>4854</v>
      </c>
      <c r="T145" t="str">
        <f t="shared" ref="T145" si="27">AE145</f>
        <v>キテオンの戦術</v>
      </c>
      <c r="W145" t="s">
        <v>4855</v>
      </c>
      <c r="X145" t="s">
        <v>3267</v>
      </c>
      <c r="Y145" s="9"/>
      <c r="Z145" s="3">
        <v>11</v>
      </c>
      <c r="AA145" s="2" t="s">
        <v>3271</v>
      </c>
      <c r="AB145" s="1" t="s">
        <v>1653</v>
      </c>
      <c r="AC145" s="1" t="s">
        <v>1771</v>
      </c>
      <c r="AD145" s="1">
        <v>11</v>
      </c>
      <c r="AE145" s="1" t="s">
        <v>3139</v>
      </c>
      <c r="AF145" s="1" t="s">
        <v>4892</v>
      </c>
      <c r="AG145" s="1" t="s">
        <v>1475</v>
      </c>
      <c r="AH145" s="1"/>
      <c r="AI145" s="1"/>
      <c r="AJ145" s="1"/>
      <c r="AK145" s="1" t="s">
        <v>3138</v>
      </c>
      <c r="AL145" s="1" t="s">
        <v>3137</v>
      </c>
      <c r="AM145" s="1"/>
      <c r="AN145" s="1"/>
      <c r="AO145" s="1"/>
      <c r="AP145" s="1"/>
      <c r="AQ145" s="1" t="s">
        <v>3136</v>
      </c>
    </row>
    <row r="146" spans="1:43" x14ac:dyDescent="0.15">
      <c r="A146" t="str">
        <f t="shared" ref="A146:A221" si="28">B146&amp;C146&amp;E146&amp;F146&amp;H146&amp;I146&amp;J146&amp;M146&amp;N146&amp;O146&amp;P146&amp;Q146&amp;R146&amp;S146&amp;T146&amp;U146&amp;V146&amp;W146&amp;X146&amp;Y146</f>
        <v>|ORI|白|クリーチャー|4/4|アンコモン|《[[勇者の選定師]]》|</v>
      </c>
      <c r="B146" t="s">
        <v>3211</v>
      </c>
      <c r="C146" t="str">
        <f t="shared" ref="C146:C221" si="29">AA146</f>
        <v>ORI</v>
      </c>
      <c r="D146">
        <f>IF(AA146="","",VLOOKUP(C146,tnpl!$Z$1:$AA$11,2,TRUE))</f>
        <v>1</v>
      </c>
      <c r="E146" t="s">
        <v>3211</v>
      </c>
      <c r="F146" t="str">
        <f t="shared" ref="F146:F221" si="30">AB146</f>
        <v>白</v>
      </c>
      <c r="G146">
        <f>IF(AB146="","",VLOOKUP(F146,tnpl!$X$1:$Y$16,2,TRUE))</f>
        <v>1</v>
      </c>
      <c r="H146" t="s">
        <v>3211</v>
      </c>
      <c r="I146" t="str">
        <f t="shared" ref="I146:I221" si="31">AG146</f>
        <v>クリーチャー</v>
      </c>
      <c r="J146" t="s">
        <v>3211</v>
      </c>
      <c r="K146">
        <f t="shared" ref="K146:K221" si="32">AO146</f>
        <v>4</v>
      </c>
      <c r="L146">
        <f t="shared" ref="L146:L221" si="33">AP146</f>
        <v>4</v>
      </c>
      <c r="M146" t="str">
        <f t="shared" ref="M146:M221" si="34">IF(AG146="クリーチャー",K146&amp;"/"&amp;L146,"")</f>
        <v>4/4</v>
      </c>
      <c r="N146" t="s">
        <v>3267</v>
      </c>
      <c r="O146" t="str">
        <f t="shared" ref="O146:O221" si="35">AC146</f>
        <v>アンコモン</v>
      </c>
      <c r="R146" t="s">
        <v>3267</v>
      </c>
      <c r="S146" t="s">
        <v>4854</v>
      </c>
      <c r="T146" t="str">
        <f t="shared" ref="T146:T221" si="36">AE146</f>
        <v>勇者の選定師</v>
      </c>
      <c r="W146" t="s">
        <v>4855</v>
      </c>
      <c r="X146" t="s">
        <v>3267</v>
      </c>
      <c r="Y146" s="9"/>
      <c r="Z146" s="3">
        <v>16</v>
      </c>
      <c r="AA146" s="2" t="s">
        <v>3271</v>
      </c>
      <c r="AB146" s="1" t="s">
        <v>1653</v>
      </c>
      <c r="AC146" s="1" t="s">
        <v>1473</v>
      </c>
      <c r="AD146" s="1">
        <v>11</v>
      </c>
      <c r="AE146" s="1" t="s">
        <v>3123</v>
      </c>
      <c r="AF146" s="1" t="s">
        <v>3122</v>
      </c>
      <c r="AG146" s="1" t="s">
        <v>349</v>
      </c>
      <c r="AH146" s="1" t="s">
        <v>1511</v>
      </c>
      <c r="AI146" s="1" t="s">
        <v>1492</v>
      </c>
      <c r="AJ146" s="1"/>
      <c r="AK146" s="1" t="s">
        <v>3121</v>
      </c>
      <c r="AL146" s="1"/>
      <c r="AM146" s="1"/>
      <c r="AN146" s="1"/>
      <c r="AO146" s="1">
        <v>4</v>
      </c>
      <c r="AP146" s="1">
        <v>4</v>
      </c>
      <c r="AQ146" s="1" t="s">
        <v>3121</v>
      </c>
    </row>
    <row r="147" spans="1:43" x14ac:dyDescent="0.15">
      <c r="A147" t="str">
        <f t="shared" si="28"/>
        <v>|ORI|白|クリーチャー|3/3|アンコモン|《[[エイヴンの戦僧侶]]》|</v>
      </c>
      <c r="B147" t="s">
        <v>3211</v>
      </c>
      <c r="C147" t="str">
        <f t="shared" si="29"/>
        <v>ORI</v>
      </c>
      <c r="D147">
        <f>IF(AA147="","",VLOOKUP(C147,tnpl!$Z$1:$AA$11,2,TRUE))</f>
        <v>1</v>
      </c>
      <c r="E147" t="s">
        <v>3211</v>
      </c>
      <c r="F147" t="str">
        <f t="shared" si="30"/>
        <v>白</v>
      </c>
      <c r="G147">
        <f>IF(AB147="","",VLOOKUP(F147,tnpl!$X$1:$Y$16,2,TRUE))</f>
        <v>1</v>
      </c>
      <c r="H147" t="s">
        <v>3211</v>
      </c>
      <c r="I147" t="str">
        <f t="shared" si="31"/>
        <v>クリーチャー</v>
      </c>
      <c r="J147" t="s">
        <v>3211</v>
      </c>
      <c r="K147">
        <f t="shared" si="32"/>
        <v>3</v>
      </c>
      <c r="L147">
        <f t="shared" si="33"/>
        <v>3</v>
      </c>
      <c r="M147" t="str">
        <f t="shared" si="34"/>
        <v>3/3</v>
      </c>
      <c r="N147" t="s">
        <v>3267</v>
      </c>
      <c r="O147" t="str">
        <f t="shared" si="35"/>
        <v>アンコモン</v>
      </c>
      <c r="R147" t="s">
        <v>3267</v>
      </c>
      <c r="S147" t="s">
        <v>4854</v>
      </c>
      <c r="T147" t="str">
        <f t="shared" si="36"/>
        <v>エイヴンの戦僧侶</v>
      </c>
      <c r="W147" t="s">
        <v>4855</v>
      </c>
      <c r="X147" t="s">
        <v>3267</v>
      </c>
      <c r="Y147" s="9"/>
      <c r="Z147" s="3">
        <v>17</v>
      </c>
      <c r="AA147" s="2" t="s">
        <v>3271</v>
      </c>
      <c r="AB147" s="1" t="s">
        <v>1653</v>
      </c>
      <c r="AC147" s="1" t="s">
        <v>1473</v>
      </c>
      <c r="AD147" s="1">
        <v>11</v>
      </c>
      <c r="AE147" s="1" t="s">
        <v>3120</v>
      </c>
      <c r="AF147" s="1" t="s">
        <v>3119</v>
      </c>
      <c r="AG147" s="1" t="s">
        <v>349</v>
      </c>
      <c r="AH147" s="1" t="s">
        <v>2987</v>
      </c>
      <c r="AI147" s="1" t="s">
        <v>1492</v>
      </c>
      <c r="AJ147" s="1"/>
      <c r="AK147" s="1" t="s">
        <v>361</v>
      </c>
      <c r="AL147" s="1" t="s">
        <v>3118</v>
      </c>
      <c r="AM147" s="1"/>
      <c r="AN147" s="1"/>
      <c r="AO147" s="1">
        <v>3</v>
      </c>
      <c r="AP147" s="1">
        <v>3</v>
      </c>
      <c r="AQ147" s="1" t="s">
        <v>3277</v>
      </c>
    </row>
    <row r="148" spans="1:43" x14ac:dyDescent="0.15">
      <c r="A148" t="str">
        <f t="shared" si="28"/>
        <v>|ORI|白|クリーチャー|2/5|アンコモン|《[[族霊導きの鹿羚羊]]》|</v>
      </c>
      <c r="B148" t="s">
        <v>3211</v>
      </c>
      <c r="C148" t="str">
        <f t="shared" si="29"/>
        <v>ORI</v>
      </c>
      <c r="D148">
        <f>IF(AA148="","",VLOOKUP(C148,tnpl!$Z$1:$AA$11,2,TRUE))</f>
        <v>1</v>
      </c>
      <c r="E148" t="s">
        <v>3211</v>
      </c>
      <c r="F148" t="str">
        <f t="shared" si="30"/>
        <v>白</v>
      </c>
      <c r="G148">
        <f>IF(AB148="","",VLOOKUP(F148,tnpl!$X$1:$Y$16,2,TRUE))</f>
        <v>1</v>
      </c>
      <c r="H148" t="s">
        <v>3211</v>
      </c>
      <c r="I148" t="str">
        <f t="shared" si="31"/>
        <v>クリーチャー</v>
      </c>
      <c r="J148" t="s">
        <v>3211</v>
      </c>
      <c r="K148">
        <f t="shared" si="32"/>
        <v>2</v>
      </c>
      <c r="L148">
        <f t="shared" si="33"/>
        <v>5</v>
      </c>
      <c r="M148" t="str">
        <f t="shared" si="34"/>
        <v>2/5</v>
      </c>
      <c r="N148" t="s">
        <v>3267</v>
      </c>
      <c r="O148" t="str">
        <f t="shared" si="35"/>
        <v>アンコモン</v>
      </c>
      <c r="R148" t="s">
        <v>3267</v>
      </c>
      <c r="S148" t="s">
        <v>4854</v>
      </c>
      <c r="T148" t="str">
        <f t="shared" si="36"/>
        <v>族霊導きの鹿羚羊</v>
      </c>
      <c r="W148" t="s">
        <v>4855</v>
      </c>
      <c r="X148" t="s">
        <v>3267</v>
      </c>
      <c r="Y148" s="9"/>
      <c r="Z148" s="3">
        <v>22</v>
      </c>
      <c r="AA148" s="2" t="s">
        <v>3271</v>
      </c>
      <c r="AB148" s="1" t="s">
        <v>1653</v>
      </c>
      <c r="AC148" s="1" t="s">
        <v>1473</v>
      </c>
      <c r="AD148" s="1">
        <v>11</v>
      </c>
      <c r="AE148" s="1" t="s">
        <v>3106</v>
      </c>
      <c r="AF148" s="1" t="s">
        <v>3105</v>
      </c>
      <c r="AG148" s="1" t="s">
        <v>349</v>
      </c>
      <c r="AH148" s="1" t="s">
        <v>3104</v>
      </c>
      <c r="AI148" s="1"/>
      <c r="AJ148" s="1"/>
      <c r="AK148" s="1" t="s">
        <v>3103</v>
      </c>
      <c r="AL148" s="1"/>
      <c r="AM148" s="1"/>
      <c r="AN148" s="1"/>
      <c r="AO148" s="1">
        <v>2</v>
      </c>
      <c r="AP148" s="1">
        <v>5</v>
      </c>
      <c r="AQ148" s="1" t="s">
        <v>3103</v>
      </c>
    </row>
    <row r="149" spans="1:43" x14ac:dyDescent="0.15">
      <c r="A149" t="str">
        <f t="shared" si="28"/>
        <v>|ORI|白|クリーチャー|3/3|アンコモン|《[[戦乱の神託者]]》|</v>
      </c>
      <c r="B149" t="s">
        <v>3211</v>
      </c>
      <c r="C149" t="str">
        <f t="shared" si="29"/>
        <v>ORI</v>
      </c>
      <c r="D149">
        <f>IF(AA149="","",VLOOKUP(C149,tnpl!$Z$1:$AA$11,2,TRUE))</f>
        <v>1</v>
      </c>
      <c r="E149" t="s">
        <v>3211</v>
      </c>
      <c r="F149" t="str">
        <f t="shared" si="30"/>
        <v>白</v>
      </c>
      <c r="G149">
        <f>IF(AB149="","",VLOOKUP(F149,tnpl!$X$1:$Y$16,2,TRUE))</f>
        <v>1</v>
      </c>
      <c r="H149" t="s">
        <v>3211</v>
      </c>
      <c r="I149" t="str">
        <f t="shared" si="31"/>
        <v>クリーチャー</v>
      </c>
      <c r="J149" t="s">
        <v>3211</v>
      </c>
      <c r="K149">
        <f t="shared" si="32"/>
        <v>3</v>
      </c>
      <c r="L149">
        <f t="shared" si="33"/>
        <v>3</v>
      </c>
      <c r="M149" t="str">
        <f t="shared" si="34"/>
        <v>3/3</v>
      </c>
      <c r="N149" t="s">
        <v>3267</v>
      </c>
      <c r="O149" t="str">
        <f t="shared" si="35"/>
        <v>アンコモン</v>
      </c>
      <c r="R149" t="s">
        <v>3267</v>
      </c>
      <c r="S149" t="s">
        <v>4854</v>
      </c>
      <c r="T149" t="str">
        <f t="shared" si="36"/>
        <v>戦乱の神託者</v>
      </c>
      <c r="W149" t="s">
        <v>4855</v>
      </c>
      <c r="X149" t="s">
        <v>3267</v>
      </c>
      <c r="Y149" s="9"/>
      <c r="Z149" s="3">
        <v>23</v>
      </c>
      <c r="AA149" s="2" t="s">
        <v>3271</v>
      </c>
      <c r="AB149" s="1" t="s">
        <v>1653</v>
      </c>
      <c r="AC149" s="1" t="s">
        <v>1473</v>
      </c>
      <c r="AD149" s="1">
        <v>11</v>
      </c>
      <c r="AE149" s="1" t="s">
        <v>3102</v>
      </c>
      <c r="AF149" s="1" t="s">
        <v>3101</v>
      </c>
      <c r="AG149" s="1" t="s">
        <v>349</v>
      </c>
      <c r="AH149" s="1" t="s">
        <v>1511</v>
      </c>
      <c r="AI149" s="1" t="s">
        <v>1492</v>
      </c>
      <c r="AJ149" s="1"/>
      <c r="AK149" s="1" t="s">
        <v>3282</v>
      </c>
      <c r="AL149" s="1"/>
      <c r="AM149" s="1"/>
      <c r="AN149" s="1"/>
      <c r="AO149" s="1">
        <v>3</v>
      </c>
      <c r="AP149" s="1">
        <v>3</v>
      </c>
      <c r="AQ149" s="1" t="s">
        <v>3282</v>
      </c>
    </row>
    <row r="150" spans="1:43" x14ac:dyDescent="0.15">
      <c r="A150" t="str">
        <f t="shared" si="28"/>
        <v>|ORI|黒|呪文||コモン|《[[闇の試み]]》|</v>
      </c>
      <c r="B150" t="s">
        <v>3211</v>
      </c>
      <c r="C150" t="str">
        <f t="shared" si="29"/>
        <v>ORI</v>
      </c>
      <c r="D150">
        <f>IF(AA150="","",VLOOKUP(C150,tnpl!$Z$1:$AA$11,2,TRUE))</f>
        <v>1</v>
      </c>
      <c r="E150" t="s">
        <v>3211</v>
      </c>
      <c r="F150" t="str">
        <f t="shared" si="30"/>
        <v>黒</v>
      </c>
      <c r="G150">
        <f>IF(AB150="","",VLOOKUP(F150,tnpl!$X$1:$Y$16,2,TRUE))</f>
        <v>3</v>
      </c>
      <c r="H150" t="s">
        <v>3211</v>
      </c>
      <c r="I150" t="str">
        <f t="shared" si="31"/>
        <v>呪文</v>
      </c>
      <c r="J150" t="s">
        <v>3211</v>
      </c>
      <c r="K150">
        <f t="shared" si="32"/>
        <v>0</v>
      </c>
      <c r="L150">
        <f t="shared" si="33"/>
        <v>0</v>
      </c>
      <c r="M150" t="str">
        <f t="shared" si="34"/>
        <v/>
      </c>
      <c r="N150" t="s">
        <v>3267</v>
      </c>
      <c r="O150" t="str">
        <f t="shared" si="35"/>
        <v>コモン</v>
      </c>
      <c r="R150" t="s">
        <v>3267</v>
      </c>
      <c r="S150" t="s">
        <v>4854</v>
      </c>
      <c r="T150" t="str">
        <f t="shared" si="36"/>
        <v>闇の試み</v>
      </c>
      <c r="W150" t="s">
        <v>4855</v>
      </c>
      <c r="X150" t="s">
        <v>3267</v>
      </c>
      <c r="Y150" s="9"/>
      <c r="Z150" s="3">
        <v>91</v>
      </c>
      <c r="AA150" s="2" t="s">
        <v>3271</v>
      </c>
      <c r="AB150" s="1" t="s">
        <v>1606</v>
      </c>
      <c r="AC150" s="1" t="s">
        <v>1771</v>
      </c>
      <c r="AD150" s="1">
        <v>11</v>
      </c>
      <c r="AE150" s="1" t="s">
        <v>2893</v>
      </c>
      <c r="AF150" s="1" t="s">
        <v>2892</v>
      </c>
      <c r="AG150" s="1" t="s">
        <v>1475</v>
      </c>
      <c r="AH150" s="1"/>
      <c r="AI150" s="1"/>
      <c r="AJ150" s="1"/>
      <c r="AK150" s="1" t="s">
        <v>2891</v>
      </c>
      <c r="AL150" s="1"/>
      <c r="AM150" s="1"/>
      <c r="AN150" s="1"/>
      <c r="AO150" s="1"/>
      <c r="AP150" s="1"/>
      <c r="AQ150" s="1" t="s">
        <v>2891</v>
      </c>
    </row>
    <row r="151" spans="1:43" x14ac:dyDescent="0.15">
      <c r="A151" t="str">
        <f t="shared" si="28"/>
        <v>|ORI|赤|クリーチャー|5/3|アンコモン|《[[ボガートの粗暴者]]》|</v>
      </c>
      <c r="B151" t="s">
        <v>3211</v>
      </c>
      <c r="C151" t="str">
        <f t="shared" si="29"/>
        <v>ORI</v>
      </c>
      <c r="D151">
        <f>IF(AA151="","",VLOOKUP(C151,tnpl!$Z$1:$AA$11,2,TRUE))</f>
        <v>1</v>
      </c>
      <c r="E151" t="s">
        <v>3211</v>
      </c>
      <c r="F151" t="str">
        <f t="shared" si="30"/>
        <v>赤</v>
      </c>
      <c r="G151">
        <f>IF(AB151="","",VLOOKUP(F151,tnpl!$X$1:$Y$16,2,TRUE))</f>
        <v>4</v>
      </c>
      <c r="H151" t="s">
        <v>3211</v>
      </c>
      <c r="I151" t="str">
        <f t="shared" si="31"/>
        <v>クリーチャー</v>
      </c>
      <c r="J151" t="s">
        <v>3211</v>
      </c>
      <c r="K151">
        <f t="shared" si="32"/>
        <v>5</v>
      </c>
      <c r="L151">
        <f t="shared" si="33"/>
        <v>3</v>
      </c>
      <c r="M151" t="str">
        <f t="shared" si="34"/>
        <v>5/3</v>
      </c>
      <c r="N151" t="s">
        <v>3267</v>
      </c>
      <c r="O151" t="str">
        <f t="shared" si="35"/>
        <v>アンコモン</v>
      </c>
      <c r="R151" t="s">
        <v>3267</v>
      </c>
      <c r="S151" t="s">
        <v>4854</v>
      </c>
      <c r="T151" t="str">
        <f t="shared" si="36"/>
        <v>ボガートの粗暴者</v>
      </c>
      <c r="W151" t="s">
        <v>4855</v>
      </c>
      <c r="X151" t="s">
        <v>3267</v>
      </c>
      <c r="Y151" s="9"/>
      <c r="Z151" s="3">
        <v>137</v>
      </c>
      <c r="AA151" s="2" t="s">
        <v>3271</v>
      </c>
      <c r="AB151" s="1" t="s">
        <v>1575</v>
      </c>
      <c r="AC151" s="1" t="s">
        <v>1473</v>
      </c>
      <c r="AD151" s="1">
        <v>11</v>
      </c>
      <c r="AE151" s="1" t="s">
        <v>2763</v>
      </c>
      <c r="AF151" s="1" t="s">
        <v>2762</v>
      </c>
      <c r="AG151" s="1" t="s">
        <v>349</v>
      </c>
      <c r="AH151" s="1" t="s">
        <v>1587</v>
      </c>
      <c r="AI151" s="1" t="s">
        <v>1515</v>
      </c>
      <c r="AJ151" s="1"/>
      <c r="AK151" s="1" t="s">
        <v>2076</v>
      </c>
      <c r="AL151" s="1"/>
      <c r="AM151" s="1"/>
      <c r="AN151" s="1"/>
      <c r="AO151" s="1">
        <v>5</v>
      </c>
      <c r="AP151" s="1">
        <v>3</v>
      </c>
      <c r="AQ151" s="1" t="s">
        <v>2076</v>
      </c>
    </row>
    <row r="152" spans="1:43" x14ac:dyDescent="0.15">
      <c r="A152" t="str">
        <f t="shared" si="28"/>
        <v>|ORI|赤|クリーチャー|3/3|アンコモン|《[[トゲイノシシ]]》|</v>
      </c>
      <c r="B152" t="s">
        <v>3211</v>
      </c>
      <c r="C152" t="str">
        <f t="shared" si="29"/>
        <v>ORI</v>
      </c>
      <c r="D152">
        <f>IF(AA152="","",VLOOKUP(C152,tnpl!$Z$1:$AA$11,2,TRUE))</f>
        <v>1</v>
      </c>
      <c r="E152" t="s">
        <v>3211</v>
      </c>
      <c r="F152" t="str">
        <f t="shared" si="30"/>
        <v>赤</v>
      </c>
      <c r="G152">
        <f>IF(AB152="","",VLOOKUP(F152,tnpl!$X$1:$Y$16,2,TRUE))</f>
        <v>4</v>
      </c>
      <c r="H152" t="s">
        <v>3211</v>
      </c>
      <c r="I152" t="str">
        <f t="shared" si="31"/>
        <v>クリーチャー</v>
      </c>
      <c r="J152" t="s">
        <v>3211</v>
      </c>
      <c r="K152">
        <f t="shared" si="32"/>
        <v>3</v>
      </c>
      <c r="L152">
        <f t="shared" si="33"/>
        <v>3</v>
      </c>
      <c r="M152" t="str">
        <f t="shared" si="34"/>
        <v>3/3</v>
      </c>
      <c r="N152" t="s">
        <v>3267</v>
      </c>
      <c r="O152" t="str">
        <f t="shared" si="35"/>
        <v>アンコモン</v>
      </c>
      <c r="R152" t="s">
        <v>3267</v>
      </c>
      <c r="S152" t="s">
        <v>4854</v>
      </c>
      <c r="T152" t="str">
        <f t="shared" si="36"/>
        <v>トゲイノシシ</v>
      </c>
      <c r="W152" t="s">
        <v>4855</v>
      </c>
      <c r="X152" t="s">
        <v>3267</v>
      </c>
      <c r="Y152" s="9"/>
      <c r="Z152" s="3">
        <v>141</v>
      </c>
      <c r="AA152" s="2" t="s">
        <v>3271</v>
      </c>
      <c r="AB152" s="1" t="s">
        <v>1575</v>
      </c>
      <c r="AC152" s="1" t="s">
        <v>1473</v>
      </c>
      <c r="AD152" s="1">
        <v>11</v>
      </c>
      <c r="AE152" s="1" t="s">
        <v>2752</v>
      </c>
      <c r="AF152" s="1" t="s">
        <v>2751</v>
      </c>
      <c r="AG152" s="1" t="s">
        <v>349</v>
      </c>
      <c r="AH152" s="1" t="s">
        <v>2750</v>
      </c>
      <c r="AI152" s="1"/>
      <c r="AJ152" s="1"/>
      <c r="AK152" s="1" t="s">
        <v>2749</v>
      </c>
      <c r="AL152" s="1"/>
      <c r="AM152" s="1"/>
      <c r="AN152" s="1"/>
      <c r="AO152" s="1">
        <v>3</v>
      </c>
      <c r="AP152" s="1">
        <v>3</v>
      </c>
      <c r="AQ152" s="1" t="s">
        <v>2749</v>
      </c>
    </row>
    <row r="153" spans="1:43" x14ac:dyDescent="0.15">
      <c r="A153" t="str">
        <f t="shared" si="28"/>
        <v>|ORI|赤|クリーチャー|4/3|アンコモン|《[[空荒らしの巨人]]》|</v>
      </c>
      <c r="B153" t="s">
        <v>3211</v>
      </c>
      <c r="C153" t="str">
        <f t="shared" si="29"/>
        <v>ORI</v>
      </c>
      <c r="D153">
        <f>IF(AA153="","",VLOOKUP(C153,tnpl!$Z$1:$AA$11,2,TRUE))</f>
        <v>1</v>
      </c>
      <c r="E153" t="s">
        <v>3211</v>
      </c>
      <c r="F153" t="str">
        <f t="shared" si="30"/>
        <v>赤</v>
      </c>
      <c r="G153">
        <f>IF(AB153="","",VLOOKUP(F153,tnpl!$X$1:$Y$16,2,TRUE))</f>
        <v>4</v>
      </c>
      <c r="H153" t="s">
        <v>3211</v>
      </c>
      <c r="I153" t="str">
        <f t="shared" si="31"/>
        <v>クリーチャー</v>
      </c>
      <c r="J153" t="s">
        <v>3211</v>
      </c>
      <c r="K153">
        <f t="shared" si="32"/>
        <v>4</v>
      </c>
      <c r="L153">
        <f t="shared" si="33"/>
        <v>3</v>
      </c>
      <c r="M153" t="str">
        <f t="shared" si="34"/>
        <v>4/3</v>
      </c>
      <c r="N153" t="s">
        <v>3267</v>
      </c>
      <c r="O153" t="str">
        <f t="shared" si="35"/>
        <v>アンコモン</v>
      </c>
      <c r="R153" t="s">
        <v>3267</v>
      </c>
      <c r="S153" t="s">
        <v>4854</v>
      </c>
      <c r="T153" t="str">
        <f t="shared" si="36"/>
        <v>空荒らしの巨人</v>
      </c>
      <c r="W153" t="s">
        <v>4855</v>
      </c>
      <c r="X153" t="s">
        <v>3267</v>
      </c>
      <c r="Y153" s="9"/>
      <c r="Z153" s="3">
        <v>143</v>
      </c>
      <c r="AA153" s="2" t="s">
        <v>3271</v>
      </c>
      <c r="AB153" s="1" t="s">
        <v>1575</v>
      </c>
      <c r="AC153" s="1" t="s">
        <v>1473</v>
      </c>
      <c r="AD153" s="1">
        <v>11</v>
      </c>
      <c r="AE153" s="1" t="s">
        <v>2745</v>
      </c>
      <c r="AF153" s="1" t="s">
        <v>2744</v>
      </c>
      <c r="AG153" s="1" t="s">
        <v>349</v>
      </c>
      <c r="AH153" s="1" t="s">
        <v>2077</v>
      </c>
      <c r="AI153" s="1"/>
      <c r="AJ153" s="1"/>
      <c r="AK153" s="1" t="s">
        <v>1971</v>
      </c>
      <c r="AL153" s="1"/>
      <c r="AM153" s="1"/>
      <c r="AN153" s="1"/>
      <c r="AO153" s="1">
        <v>4</v>
      </c>
      <c r="AP153" s="1">
        <v>3</v>
      </c>
      <c r="AQ153" s="1" t="s">
        <v>1971</v>
      </c>
    </row>
    <row r="154" spans="1:43" x14ac:dyDescent="0.15">
      <c r="A154" t="str">
        <f t="shared" si="28"/>
        <v>|ORI|赤|呪文||アンコモン|《[[チャンドラの憤怒]]》|</v>
      </c>
      <c r="B154" t="s">
        <v>3211</v>
      </c>
      <c r="C154" t="str">
        <f t="shared" si="29"/>
        <v>ORI</v>
      </c>
      <c r="D154">
        <f>IF(AA154="","",VLOOKUP(C154,tnpl!$Z$1:$AA$11,2,TRUE))</f>
        <v>1</v>
      </c>
      <c r="E154" t="s">
        <v>3211</v>
      </c>
      <c r="F154" t="str">
        <f t="shared" si="30"/>
        <v>赤</v>
      </c>
      <c r="G154">
        <f>IF(AB154="","",VLOOKUP(F154,tnpl!$X$1:$Y$16,2,TRUE))</f>
        <v>4</v>
      </c>
      <c r="H154" t="s">
        <v>3211</v>
      </c>
      <c r="I154" t="str">
        <f t="shared" si="31"/>
        <v>呪文</v>
      </c>
      <c r="J154" t="s">
        <v>3211</v>
      </c>
      <c r="K154">
        <f t="shared" si="32"/>
        <v>0</v>
      </c>
      <c r="L154">
        <f t="shared" si="33"/>
        <v>0</v>
      </c>
      <c r="M154" t="str">
        <f t="shared" si="34"/>
        <v/>
      </c>
      <c r="N154" t="s">
        <v>3267</v>
      </c>
      <c r="O154" t="str">
        <f t="shared" si="35"/>
        <v>アンコモン</v>
      </c>
      <c r="R154" t="s">
        <v>3267</v>
      </c>
      <c r="S154" t="s">
        <v>4854</v>
      </c>
      <c r="T154" t="str">
        <f t="shared" si="36"/>
        <v>チャンドラの憤怒</v>
      </c>
      <c r="W154" t="s">
        <v>4855</v>
      </c>
      <c r="X154" t="s">
        <v>3267</v>
      </c>
      <c r="Y154" s="9"/>
      <c r="Z154" s="3">
        <v>147</v>
      </c>
      <c r="AA154" s="2" t="s">
        <v>3271</v>
      </c>
      <c r="AB154" s="1" t="s">
        <v>1575</v>
      </c>
      <c r="AC154" s="1" t="s">
        <v>1473</v>
      </c>
      <c r="AD154" s="1">
        <v>11</v>
      </c>
      <c r="AE154" s="1" t="s">
        <v>2734</v>
      </c>
      <c r="AF154" s="1" t="s">
        <v>2733</v>
      </c>
      <c r="AG154" s="1" t="s">
        <v>1475</v>
      </c>
      <c r="AH154" s="1"/>
      <c r="AI154" s="1"/>
      <c r="AJ154" s="1"/>
      <c r="AK154" s="1" t="s">
        <v>2732</v>
      </c>
      <c r="AL154" s="1"/>
      <c r="AM154" s="1"/>
      <c r="AN154" s="1"/>
      <c r="AO154" s="1"/>
      <c r="AP154" s="1"/>
      <c r="AQ154" s="1" t="s">
        <v>2732</v>
      </c>
    </row>
    <row r="155" spans="1:43" x14ac:dyDescent="0.15">
      <c r="A155" t="str">
        <f t="shared" si="28"/>
        <v>|ORI|緑|クリーチャー|1/3|コモン|《[[絡み爪のイトグモ]]》|</v>
      </c>
      <c r="B155" t="s">
        <v>3211</v>
      </c>
      <c r="C155" t="str">
        <f t="shared" si="29"/>
        <v>ORI</v>
      </c>
      <c r="D155">
        <f>IF(AA155="","",VLOOKUP(C155,tnpl!$Z$1:$AA$11,2,TRUE))</f>
        <v>1</v>
      </c>
      <c r="E155" t="s">
        <v>3211</v>
      </c>
      <c r="F155" t="str">
        <f t="shared" si="30"/>
        <v>緑</v>
      </c>
      <c r="G155">
        <f>IF(AB155="","",VLOOKUP(F155,tnpl!$X$1:$Y$16,2,TRUE))</f>
        <v>5</v>
      </c>
      <c r="H155" t="s">
        <v>3211</v>
      </c>
      <c r="I155" t="str">
        <f t="shared" si="31"/>
        <v>クリーチャー</v>
      </c>
      <c r="J155" t="s">
        <v>3211</v>
      </c>
      <c r="K155">
        <f t="shared" si="32"/>
        <v>1</v>
      </c>
      <c r="L155">
        <f t="shared" si="33"/>
        <v>3</v>
      </c>
      <c r="M155" t="str">
        <f t="shared" si="34"/>
        <v>1/3</v>
      </c>
      <c r="N155" t="s">
        <v>3267</v>
      </c>
      <c r="O155" t="str">
        <f t="shared" si="35"/>
        <v>コモン</v>
      </c>
      <c r="R155" t="s">
        <v>3267</v>
      </c>
      <c r="S155" t="s">
        <v>4854</v>
      </c>
      <c r="T155" t="str">
        <f t="shared" si="36"/>
        <v>絡み爪のイトグモ</v>
      </c>
      <c r="W155" t="s">
        <v>4855</v>
      </c>
      <c r="X155" t="s">
        <v>3267</v>
      </c>
      <c r="Y155" s="9"/>
      <c r="Z155" s="3">
        <v>165</v>
      </c>
      <c r="AA155" s="2" t="s">
        <v>3271</v>
      </c>
      <c r="AB155" s="1" t="s">
        <v>1540</v>
      </c>
      <c r="AC155" s="1" t="s">
        <v>1771</v>
      </c>
      <c r="AD155" s="1">
        <v>11</v>
      </c>
      <c r="AE155" s="1" t="s">
        <v>2683</v>
      </c>
      <c r="AF155" s="1" t="s">
        <v>2682</v>
      </c>
      <c r="AG155" s="1" t="s">
        <v>349</v>
      </c>
      <c r="AH155" s="1" t="s">
        <v>2596</v>
      </c>
      <c r="AI155" s="1"/>
      <c r="AJ155" s="1"/>
      <c r="AK155" s="1" t="s">
        <v>2627</v>
      </c>
      <c r="AL155" s="1"/>
      <c r="AM155" s="1"/>
      <c r="AN155" s="1"/>
      <c r="AO155" s="1">
        <v>1</v>
      </c>
      <c r="AP155" s="1">
        <v>3</v>
      </c>
      <c r="AQ155" s="1" t="s">
        <v>2627</v>
      </c>
    </row>
    <row r="156" spans="1:43" x14ac:dyDescent="0.15">
      <c r="A156" t="str">
        <f t="shared" si="28"/>
        <v>|ORI|緑|クリーチャー|4/4|アンコモン|《[[議事会の自然主義者]]》|</v>
      </c>
      <c r="B156" t="s">
        <v>3211</v>
      </c>
      <c r="C156" t="str">
        <f t="shared" si="29"/>
        <v>ORI</v>
      </c>
      <c r="D156">
        <f>IF(AA156="","",VLOOKUP(C156,tnpl!$Z$1:$AA$11,2,TRUE))</f>
        <v>1</v>
      </c>
      <c r="E156" t="s">
        <v>3211</v>
      </c>
      <c r="F156" t="str">
        <f t="shared" si="30"/>
        <v>緑</v>
      </c>
      <c r="G156">
        <f>IF(AB156="","",VLOOKUP(F156,tnpl!$X$1:$Y$16,2,TRUE))</f>
        <v>5</v>
      </c>
      <c r="H156" t="s">
        <v>3211</v>
      </c>
      <c r="I156" t="str">
        <f t="shared" si="31"/>
        <v>クリーチャー</v>
      </c>
      <c r="J156" t="s">
        <v>3211</v>
      </c>
      <c r="K156">
        <f t="shared" si="32"/>
        <v>4</v>
      </c>
      <c r="L156">
        <f t="shared" si="33"/>
        <v>4</v>
      </c>
      <c r="M156" t="str">
        <f t="shared" si="34"/>
        <v>4/4</v>
      </c>
      <c r="N156" t="s">
        <v>3267</v>
      </c>
      <c r="O156" t="str">
        <f t="shared" si="35"/>
        <v>アンコモン</v>
      </c>
      <c r="R156" t="s">
        <v>3267</v>
      </c>
      <c r="S156" t="s">
        <v>4854</v>
      </c>
      <c r="T156" t="str">
        <f t="shared" si="36"/>
        <v>議事会の自然主義者</v>
      </c>
      <c r="W156" t="s">
        <v>4855</v>
      </c>
      <c r="X156" t="s">
        <v>3267</v>
      </c>
      <c r="Y156" s="9"/>
      <c r="Z156" s="3">
        <v>178</v>
      </c>
      <c r="AA156" s="2" t="s">
        <v>3271</v>
      </c>
      <c r="AB156" s="1" t="s">
        <v>1540</v>
      </c>
      <c r="AC156" s="1" t="s">
        <v>1473</v>
      </c>
      <c r="AD156" s="1">
        <v>11</v>
      </c>
      <c r="AE156" s="1" t="s">
        <v>2648</v>
      </c>
      <c r="AF156" s="1" t="s">
        <v>2647</v>
      </c>
      <c r="AG156" s="1" t="s">
        <v>349</v>
      </c>
      <c r="AH156" s="1" t="s">
        <v>2646</v>
      </c>
      <c r="AI156" s="1"/>
      <c r="AJ156" s="1"/>
      <c r="AK156" s="1" t="s">
        <v>2645</v>
      </c>
      <c r="AL156" s="1"/>
      <c r="AM156" s="1"/>
      <c r="AN156" s="1"/>
      <c r="AO156" s="1">
        <v>4</v>
      </c>
      <c r="AP156" s="1">
        <v>4</v>
      </c>
      <c r="AQ156" s="1" t="s">
        <v>2645</v>
      </c>
    </row>
    <row r="157" spans="1:43" x14ac:dyDescent="0.15">
      <c r="A157" t="str">
        <f t="shared" si="28"/>
        <v>|ORI|緑|クリーチャー|4/4|アンコモン|《[[ロウクスのやっかいもの]]》|</v>
      </c>
      <c r="B157" t="s">
        <v>3211</v>
      </c>
      <c r="C157" t="str">
        <f t="shared" si="29"/>
        <v>ORI</v>
      </c>
      <c r="D157">
        <f>IF(AA157="","",VLOOKUP(C157,tnpl!$Z$1:$AA$11,2,TRUE))</f>
        <v>1</v>
      </c>
      <c r="E157" t="s">
        <v>3211</v>
      </c>
      <c r="F157" t="str">
        <f t="shared" si="30"/>
        <v>緑</v>
      </c>
      <c r="G157">
        <f>IF(AB157="","",VLOOKUP(F157,tnpl!$X$1:$Y$16,2,TRUE))</f>
        <v>5</v>
      </c>
      <c r="H157" t="s">
        <v>3211</v>
      </c>
      <c r="I157" t="str">
        <f t="shared" si="31"/>
        <v>クリーチャー</v>
      </c>
      <c r="J157" t="s">
        <v>3211</v>
      </c>
      <c r="K157">
        <f t="shared" si="32"/>
        <v>4</v>
      </c>
      <c r="L157">
        <f t="shared" si="33"/>
        <v>4</v>
      </c>
      <c r="M157" t="str">
        <f t="shared" si="34"/>
        <v>4/4</v>
      </c>
      <c r="N157" t="s">
        <v>3267</v>
      </c>
      <c r="O157" t="str">
        <f t="shared" si="35"/>
        <v>アンコモン</v>
      </c>
      <c r="R157" t="s">
        <v>3267</v>
      </c>
      <c r="S157" t="s">
        <v>4854</v>
      </c>
      <c r="T157" t="str">
        <f t="shared" si="36"/>
        <v>ロウクスのやっかいもの</v>
      </c>
      <c r="W157" t="s">
        <v>4855</v>
      </c>
      <c r="X157" t="s">
        <v>3267</v>
      </c>
      <c r="Y157" s="9"/>
      <c r="Z157" s="3">
        <v>180</v>
      </c>
      <c r="AA157" s="2" t="s">
        <v>3271</v>
      </c>
      <c r="AB157" s="1" t="s">
        <v>1540</v>
      </c>
      <c r="AC157" s="1" t="s">
        <v>1473</v>
      </c>
      <c r="AD157" s="1">
        <v>11</v>
      </c>
      <c r="AE157" s="1" t="s">
        <v>2642</v>
      </c>
      <c r="AF157" s="1" t="s">
        <v>2641</v>
      </c>
      <c r="AG157" s="1" t="s">
        <v>349</v>
      </c>
      <c r="AH157" s="1" t="s">
        <v>2640</v>
      </c>
      <c r="AI157" s="1" t="s">
        <v>1515</v>
      </c>
      <c r="AJ157" s="1"/>
      <c r="AK157" s="1" t="s">
        <v>3365</v>
      </c>
      <c r="AL157" s="1"/>
      <c r="AM157" s="1"/>
      <c r="AN157" s="1"/>
      <c r="AO157" s="1">
        <v>4</v>
      </c>
      <c r="AP157" s="1">
        <v>4</v>
      </c>
      <c r="AQ157" s="1" t="s">
        <v>3365</v>
      </c>
    </row>
    <row r="158" spans="1:43" x14ac:dyDescent="0.15">
      <c r="A158" t="str">
        <f t="shared" si="28"/>
        <v>|ORI|緑|クリーチャー|5/3|アンコモン|《[[ソンバーワルドの頭目]]》|</v>
      </c>
      <c r="B158" t="s">
        <v>3211</v>
      </c>
      <c r="C158" t="str">
        <f t="shared" si="29"/>
        <v>ORI</v>
      </c>
      <c r="D158">
        <f>IF(AA158="","",VLOOKUP(C158,tnpl!$Z$1:$AA$11,2,TRUE))</f>
        <v>1</v>
      </c>
      <c r="E158" t="s">
        <v>3211</v>
      </c>
      <c r="F158" t="str">
        <f t="shared" si="30"/>
        <v>緑</v>
      </c>
      <c r="G158">
        <f>IF(AB158="","",VLOOKUP(F158,tnpl!$X$1:$Y$16,2,TRUE))</f>
        <v>5</v>
      </c>
      <c r="H158" t="s">
        <v>3211</v>
      </c>
      <c r="I158" t="str">
        <f t="shared" si="31"/>
        <v>クリーチャー</v>
      </c>
      <c r="J158" t="s">
        <v>3211</v>
      </c>
      <c r="K158">
        <f t="shared" si="32"/>
        <v>5</v>
      </c>
      <c r="L158">
        <f t="shared" si="33"/>
        <v>3</v>
      </c>
      <c r="M158" t="str">
        <f t="shared" si="34"/>
        <v>5/3</v>
      </c>
      <c r="N158" t="s">
        <v>3267</v>
      </c>
      <c r="O158" t="str">
        <f t="shared" si="35"/>
        <v>アンコモン</v>
      </c>
      <c r="R158" t="s">
        <v>3267</v>
      </c>
      <c r="S158" t="s">
        <v>4854</v>
      </c>
      <c r="T158" t="str">
        <f t="shared" si="36"/>
        <v>ソンバーワルドの頭目</v>
      </c>
      <c r="W158" t="s">
        <v>4855</v>
      </c>
      <c r="X158" t="s">
        <v>3267</v>
      </c>
      <c r="Y158" s="9"/>
      <c r="Z158" s="3">
        <v>181</v>
      </c>
      <c r="AA158" s="2" t="s">
        <v>3271</v>
      </c>
      <c r="AB158" s="1" t="s">
        <v>1540</v>
      </c>
      <c r="AC158" s="1" t="s">
        <v>1473</v>
      </c>
      <c r="AD158" s="1">
        <v>11</v>
      </c>
      <c r="AE158" s="1" t="s">
        <v>2639</v>
      </c>
      <c r="AF158" s="1" t="s">
        <v>2638</v>
      </c>
      <c r="AG158" s="1" t="s">
        <v>349</v>
      </c>
      <c r="AH158" s="1" t="s">
        <v>2637</v>
      </c>
      <c r="AI158" s="1"/>
      <c r="AJ158" s="1"/>
      <c r="AK158" s="1" t="s">
        <v>2636</v>
      </c>
      <c r="AL158" s="1"/>
      <c r="AM158" s="1"/>
      <c r="AN158" s="1"/>
      <c r="AO158" s="1">
        <v>5</v>
      </c>
      <c r="AP158" s="1">
        <v>3</v>
      </c>
      <c r="AQ158" s="1" t="s">
        <v>2636</v>
      </c>
    </row>
    <row r="159" spans="1:43" x14ac:dyDescent="0.15">
      <c r="A159" t="str">
        <f t="shared" si="28"/>
        <v>|ORI|緑|クリーチャー|3/4|アンコモン|《[[巨森を喰らうもの]]》|</v>
      </c>
      <c r="B159" t="s">
        <v>3211</v>
      </c>
      <c r="C159" t="str">
        <f t="shared" si="29"/>
        <v>ORI</v>
      </c>
      <c r="D159">
        <f>IF(AA159="","",VLOOKUP(C159,tnpl!$Z$1:$AA$11,2,TRUE))</f>
        <v>1</v>
      </c>
      <c r="E159" t="s">
        <v>3211</v>
      </c>
      <c r="F159" t="str">
        <f t="shared" si="30"/>
        <v>緑</v>
      </c>
      <c r="G159">
        <f>IF(AB159="","",VLOOKUP(F159,tnpl!$X$1:$Y$16,2,TRUE))</f>
        <v>5</v>
      </c>
      <c r="H159" t="s">
        <v>3211</v>
      </c>
      <c r="I159" t="str">
        <f t="shared" si="31"/>
        <v>クリーチャー</v>
      </c>
      <c r="J159" t="s">
        <v>3211</v>
      </c>
      <c r="K159">
        <f t="shared" si="32"/>
        <v>3</v>
      </c>
      <c r="L159">
        <f t="shared" si="33"/>
        <v>4</v>
      </c>
      <c r="M159" t="str">
        <f t="shared" si="34"/>
        <v>3/4</v>
      </c>
      <c r="N159" t="s">
        <v>3267</v>
      </c>
      <c r="O159" t="str">
        <f t="shared" si="35"/>
        <v>アンコモン</v>
      </c>
      <c r="R159" t="s">
        <v>3267</v>
      </c>
      <c r="S159" t="s">
        <v>4854</v>
      </c>
      <c r="T159" t="str">
        <f t="shared" si="36"/>
        <v>巨森を喰らうもの</v>
      </c>
      <c r="W159" t="s">
        <v>4855</v>
      </c>
      <c r="X159" t="s">
        <v>3267</v>
      </c>
      <c r="Y159" s="9"/>
      <c r="Z159" s="3">
        <v>184</v>
      </c>
      <c r="AA159" s="2" t="s">
        <v>3271</v>
      </c>
      <c r="AB159" s="1" t="s">
        <v>1540</v>
      </c>
      <c r="AC159" s="1" t="s">
        <v>1473</v>
      </c>
      <c r="AD159" s="1">
        <v>11</v>
      </c>
      <c r="AE159" s="1" t="s">
        <v>2629</v>
      </c>
      <c r="AF159" s="1" t="s">
        <v>2628</v>
      </c>
      <c r="AG159" s="1" t="s">
        <v>349</v>
      </c>
      <c r="AH159" s="1" t="s">
        <v>348</v>
      </c>
      <c r="AI159" s="1"/>
      <c r="AJ159" s="1"/>
      <c r="AK159" s="1" t="s">
        <v>2627</v>
      </c>
      <c r="AL159" s="1"/>
      <c r="AM159" s="1"/>
      <c r="AN159" s="1"/>
      <c r="AO159" s="1">
        <v>3</v>
      </c>
      <c r="AP159" s="1">
        <v>4</v>
      </c>
      <c r="AQ159" s="1" t="s">
        <v>2627</v>
      </c>
    </row>
    <row r="160" spans="1:43" x14ac:dyDescent="0.15">
      <c r="A160" t="str">
        <f t="shared" si="28"/>
        <v>|ORI|緑青|クリーチャー|4/4|アンコモン|《[[跳ねる混成体]]》|</v>
      </c>
      <c r="B160" t="s">
        <v>3211</v>
      </c>
      <c r="C160" t="str">
        <f t="shared" si="29"/>
        <v>ORI</v>
      </c>
      <c r="D160">
        <f>IF(AA160="","",VLOOKUP(C160,tnpl!$Z$1:$AA$11,2,TRUE))</f>
        <v>1</v>
      </c>
      <c r="E160" t="s">
        <v>3211</v>
      </c>
      <c r="F160" t="str">
        <f t="shared" si="30"/>
        <v>緑青</v>
      </c>
      <c r="G160">
        <f>IF(AB160="","",VLOOKUP(F160,tnpl!$X$1:$Y$16,2,TRUE))</f>
        <v>15</v>
      </c>
      <c r="H160" t="s">
        <v>3211</v>
      </c>
      <c r="I160" t="str">
        <f t="shared" si="31"/>
        <v>クリーチャー</v>
      </c>
      <c r="J160" t="s">
        <v>3211</v>
      </c>
      <c r="K160">
        <f t="shared" si="32"/>
        <v>4</v>
      </c>
      <c r="L160">
        <f t="shared" si="33"/>
        <v>4</v>
      </c>
      <c r="M160" t="str">
        <f t="shared" si="34"/>
        <v>4/4</v>
      </c>
      <c r="N160" t="s">
        <v>3267</v>
      </c>
      <c r="O160" t="str">
        <f t="shared" si="35"/>
        <v>アンコモン</v>
      </c>
      <c r="R160" t="s">
        <v>3267</v>
      </c>
      <c r="S160" t="s">
        <v>4854</v>
      </c>
      <c r="T160" t="str">
        <f t="shared" si="36"/>
        <v>跳ねる混成体</v>
      </c>
      <c r="W160" t="s">
        <v>4855</v>
      </c>
      <c r="X160" t="s">
        <v>3267</v>
      </c>
      <c r="Y160" s="9"/>
      <c r="Z160" s="3">
        <v>206</v>
      </c>
      <c r="AA160" s="2" t="s">
        <v>3271</v>
      </c>
      <c r="AB160" s="1" t="s">
        <v>1799</v>
      </c>
      <c r="AC160" s="1" t="s">
        <v>1473</v>
      </c>
      <c r="AD160" s="1">
        <v>11</v>
      </c>
      <c r="AE160" s="1" t="s">
        <v>2565</v>
      </c>
      <c r="AF160" s="1" t="s">
        <v>2564</v>
      </c>
      <c r="AG160" s="1" t="s">
        <v>349</v>
      </c>
      <c r="AH160" s="1" t="s">
        <v>2336</v>
      </c>
      <c r="AI160" s="1" t="s">
        <v>2563</v>
      </c>
      <c r="AJ160" s="1"/>
      <c r="AK160" s="1" t="s">
        <v>2562</v>
      </c>
      <c r="AL160" s="1"/>
      <c r="AM160" s="1"/>
      <c r="AN160" s="1"/>
      <c r="AO160" s="1">
        <v>4</v>
      </c>
      <c r="AP160" s="1">
        <v>4</v>
      </c>
      <c r="AQ160" s="1" t="s">
        <v>2562</v>
      </c>
    </row>
    <row r="161" spans="1:46" x14ac:dyDescent="0.15">
      <c r="A161" t="str">
        <f t="shared" si="28"/>
        <v>|ORI|青赤|クリーチャー|3/4|アンコモン|《[[隠棲した工匠]]》|</v>
      </c>
      <c r="B161" t="s">
        <v>3211</v>
      </c>
      <c r="C161" t="str">
        <f t="shared" si="29"/>
        <v>ORI</v>
      </c>
      <c r="D161">
        <f>IF(AA161="","",VLOOKUP(C161,tnpl!$Z$1:$AA$11,2,TRUE))</f>
        <v>1</v>
      </c>
      <c r="E161" t="s">
        <v>3211</v>
      </c>
      <c r="F161" t="str">
        <f t="shared" si="30"/>
        <v>青赤</v>
      </c>
      <c r="G161">
        <f>IF(AB161="","",VLOOKUP(F161,tnpl!$X$1:$Y$16,2,TRUE))</f>
        <v>12</v>
      </c>
      <c r="H161" t="s">
        <v>3211</v>
      </c>
      <c r="I161" t="str">
        <f t="shared" si="31"/>
        <v>クリーチャー</v>
      </c>
      <c r="J161" t="s">
        <v>3211</v>
      </c>
      <c r="K161">
        <f t="shared" si="32"/>
        <v>3</v>
      </c>
      <c r="L161">
        <f t="shared" si="33"/>
        <v>4</v>
      </c>
      <c r="M161" t="str">
        <f t="shared" si="34"/>
        <v>3/4</v>
      </c>
      <c r="N161" t="s">
        <v>3267</v>
      </c>
      <c r="O161" t="str">
        <f t="shared" si="35"/>
        <v>アンコモン</v>
      </c>
      <c r="R161" t="s">
        <v>3267</v>
      </c>
      <c r="S161" t="s">
        <v>4854</v>
      </c>
      <c r="T161" t="str">
        <f t="shared" si="36"/>
        <v>隠棲した工匠</v>
      </c>
      <c r="W161" t="s">
        <v>4855</v>
      </c>
      <c r="X161" t="s">
        <v>3267</v>
      </c>
      <c r="Y161" s="9"/>
      <c r="Z161" s="3">
        <v>210</v>
      </c>
      <c r="AA161" s="2" t="s">
        <v>3271</v>
      </c>
      <c r="AB161" s="1" t="s">
        <v>1489</v>
      </c>
      <c r="AC161" s="1" t="s">
        <v>1473</v>
      </c>
      <c r="AD161" s="1">
        <v>11</v>
      </c>
      <c r="AE161" s="1" t="s">
        <v>2554</v>
      </c>
      <c r="AF161" s="1" t="s">
        <v>2553</v>
      </c>
      <c r="AG161" s="1" t="s">
        <v>349</v>
      </c>
      <c r="AH161" s="1" t="s">
        <v>1511</v>
      </c>
      <c r="AI161" s="1" t="s">
        <v>1667</v>
      </c>
      <c r="AJ161" s="1"/>
      <c r="AK161" s="1" t="s">
        <v>2552</v>
      </c>
      <c r="AL161" s="1"/>
      <c r="AM161" s="1"/>
      <c r="AN161" s="1"/>
      <c r="AO161" s="1">
        <v>3</v>
      </c>
      <c r="AP161" s="1">
        <v>4</v>
      </c>
      <c r="AQ161" s="1" t="s">
        <v>2552</v>
      </c>
    </row>
    <row r="162" spans="1:46" x14ac:dyDescent="0.15">
      <c r="A162" t="str">
        <f t="shared" si="28"/>
        <v>|ORI|無色|クリーチャー|3/4|アンコモン|《[[鋳造所の隊長]]》|</v>
      </c>
      <c r="B162" t="s">
        <v>3211</v>
      </c>
      <c r="C162" t="str">
        <f t="shared" si="29"/>
        <v>ORI</v>
      </c>
      <c r="D162">
        <f>IF(AA162="","",VLOOKUP(C162,tnpl!$Z$1:$AA$11,2,TRUE))</f>
        <v>1</v>
      </c>
      <c r="E162" t="s">
        <v>3211</v>
      </c>
      <c r="F162" t="str">
        <f t="shared" si="30"/>
        <v>無色</v>
      </c>
      <c r="G162">
        <f>IF(AB162="","",VLOOKUP(F162,tnpl!$X$1:$Y$16,2,TRUE))</f>
        <v>16</v>
      </c>
      <c r="H162" t="s">
        <v>3211</v>
      </c>
      <c r="I162" t="str">
        <f t="shared" si="31"/>
        <v>クリーチャー</v>
      </c>
      <c r="J162" t="s">
        <v>3211</v>
      </c>
      <c r="K162">
        <f t="shared" si="32"/>
        <v>3</v>
      </c>
      <c r="L162">
        <f t="shared" si="33"/>
        <v>4</v>
      </c>
      <c r="M162" t="str">
        <f t="shared" si="34"/>
        <v>3/4</v>
      </c>
      <c r="N162" t="s">
        <v>3267</v>
      </c>
      <c r="O162" t="str">
        <f t="shared" si="35"/>
        <v>アンコモン</v>
      </c>
      <c r="R162" t="s">
        <v>3267</v>
      </c>
      <c r="S162" t="s">
        <v>4854</v>
      </c>
      <c r="T162" t="str">
        <f t="shared" si="36"/>
        <v>鋳造所の隊長</v>
      </c>
      <c r="W162" t="s">
        <v>4855</v>
      </c>
      <c r="X162" t="s">
        <v>3267</v>
      </c>
      <c r="Y162" s="9"/>
      <c r="Z162" s="3">
        <v>227</v>
      </c>
      <c r="AA162" s="2" t="s">
        <v>3271</v>
      </c>
      <c r="AB162" s="1" t="s">
        <v>301</v>
      </c>
      <c r="AC162" s="1" t="s">
        <v>1473</v>
      </c>
      <c r="AD162" s="1">
        <v>11</v>
      </c>
      <c r="AE162" s="1" t="s">
        <v>2508</v>
      </c>
      <c r="AF162" s="1" t="s">
        <v>2507</v>
      </c>
      <c r="AG162" s="1" t="s">
        <v>349</v>
      </c>
      <c r="AH162" s="1" t="s">
        <v>362</v>
      </c>
      <c r="AI162" s="1"/>
      <c r="AJ162" s="1"/>
      <c r="AK162" s="1" t="s">
        <v>2506</v>
      </c>
      <c r="AL162" s="1"/>
      <c r="AM162" s="1"/>
      <c r="AN162" s="1"/>
      <c r="AO162" s="1">
        <v>3</v>
      </c>
      <c r="AP162" s="1">
        <v>4</v>
      </c>
      <c r="AQ162" s="1" t="s">
        <v>2506</v>
      </c>
    </row>
    <row r="163" spans="1:46" x14ac:dyDescent="0.15">
      <c r="A163" t="str">
        <f t="shared" si="28"/>
        <v>|ORI|無色|クリーチャー|4/4|アンコモン|《[[黄金造りの歩哨]]》|</v>
      </c>
      <c r="B163" t="s">
        <v>3211</v>
      </c>
      <c r="C163" t="str">
        <f t="shared" si="29"/>
        <v>ORI</v>
      </c>
      <c r="D163">
        <f>IF(AA163="","",VLOOKUP(C163,tnpl!$Z$1:$AA$11,2,TRUE))</f>
        <v>1</v>
      </c>
      <c r="E163" t="s">
        <v>3211</v>
      </c>
      <c r="F163" t="str">
        <f t="shared" si="30"/>
        <v>無色</v>
      </c>
      <c r="G163">
        <f>IF(AB163="","",VLOOKUP(F163,tnpl!$X$1:$Y$16,2,TRUE))</f>
        <v>16</v>
      </c>
      <c r="H163" t="s">
        <v>3211</v>
      </c>
      <c r="I163" t="str">
        <f t="shared" si="31"/>
        <v>クリーチャー</v>
      </c>
      <c r="J163" t="s">
        <v>3211</v>
      </c>
      <c r="K163">
        <f t="shared" si="32"/>
        <v>4</v>
      </c>
      <c r="L163">
        <f t="shared" si="33"/>
        <v>4</v>
      </c>
      <c r="M163" t="str">
        <f t="shared" si="34"/>
        <v>4/4</v>
      </c>
      <c r="N163" t="s">
        <v>3267</v>
      </c>
      <c r="O163" t="str">
        <f t="shared" si="35"/>
        <v>アンコモン</v>
      </c>
      <c r="R163" t="s">
        <v>3267</v>
      </c>
      <c r="S163" t="s">
        <v>4854</v>
      </c>
      <c r="T163" t="str">
        <f t="shared" si="36"/>
        <v>黄金造りの歩哨</v>
      </c>
      <c r="W163" t="s">
        <v>4855</v>
      </c>
      <c r="X163" t="s">
        <v>3267</v>
      </c>
      <c r="Y163" s="9"/>
      <c r="Z163" s="3">
        <v>228</v>
      </c>
      <c r="AA163" s="2" t="s">
        <v>3271</v>
      </c>
      <c r="AB163" s="1" t="s">
        <v>301</v>
      </c>
      <c r="AC163" s="1" t="s">
        <v>1473</v>
      </c>
      <c r="AD163" s="1">
        <v>11</v>
      </c>
      <c r="AE163" s="1" t="s">
        <v>2505</v>
      </c>
      <c r="AF163" s="1" t="s">
        <v>2504</v>
      </c>
      <c r="AG163" s="1" t="s">
        <v>349</v>
      </c>
      <c r="AH163" s="1" t="s">
        <v>2503</v>
      </c>
      <c r="AI163" s="1"/>
      <c r="AJ163" s="1"/>
      <c r="AK163" s="1" t="s">
        <v>361</v>
      </c>
      <c r="AL163" s="1"/>
      <c r="AM163" s="1"/>
      <c r="AN163" s="1"/>
      <c r="AO163" s="1">
        <v>4</v>
      </c>
      <c r="AP163" s="1">
        <v>4</v>
      </c>
      <c r="AQ163" s="1" t="s">
        <v>361</v>
      </c>
    </row>
    <row r="164" spans="1:46" x14ac:dyDescent="0.15">
      <c r="A164" t="str">
        <f t="shared" si="28"/>
        <v>|ORI|無色|呪文||アンコモン|《[[領事の鋳造所]]》|</v>
      </c>
      <c r="B164" t="s">
        <v>3211</v>
      </c>
      <c r="C164" t="str">
        <f t="shared" si="29"/>
        <v>ORI</v>
      </c>
      <c r="D164">
        <f>IF(AA164="","",VLOOKUP(C164,tnpl!$Z$1:$AA$11,2,TRUE))</f>
        <v>1</v>
      </c>
      <c r="E164" t="s">
        <v>3211</v>
      </c>
      <c r="F164" t="str">
        <f t="shared" si="30"/>
        <v>無色</v>
      </c>
      <c r="G164">
        <f>IF(AB164="","",VLOOKUP(F164,tnpl!$X$1:$Y$16,2,TRUE))</f>
        <v>16</v>
      </c>
      <c r="H164" t="s">
        <v>3211</v>
      </c>
      <c r="I164" t="str">
        <f t="shared" si="31"/>
        <v>呪文</v>
      </c>
      <c r="J164" t="s">
        <v>3211</v>
      </c>
      <c r="K164">
        <f t="shared" si="32"/>
        <v>0</v>
      </c>
      <c r="L164">
        <f t="shared" si="33"/>
        <v>0</v>
      </c>
      <c r="M164" t="str">
        <f t="shared" si="34"/>
        <v/>
      </c>
      <c r="N164" t="s">
        <v>3267</v>
      </c>
      <c r="O164" t="str">
        <f t="shared" si="35"/>
        <v>アンコモン</v>
      </c>
      <c r="R164" t="s">
        <v>3267</v>
      </c>
      <c r="S164" t="s">
        <v>4854</v>
      </c>
      <c r="T164" t="str">
        <f t="shared" si="36"/>
        <v>領事の鋳造所</v>
      </c>
      <c r="W164" t="s">
        <v>4855</v>
      </c>
      <c r="X164" t="s">
        <v>3267</v>
      </c>
      <c r="Y164" s="9"/>
      <c r="Z164" s="3">
        <v>230</v>
      </c>
      <c r="AA164" s="2" t="s">
        <v>3271</v>
      </c>
      <c r="AB164" s="1" t="s">
        <v>301</v>
      </c>
      <c r="AC164" s="1" t="s">
        <v>1473</v>
      </c>
      <c r="AD164" s="1">
        <v>11</v>
      </c>
      <c r="AE164" s="1" t="s">
        <v>2498</v>
      </c>
      <c r="AF164" s="1" t="s">
        <v>2497</v>
      </c>
      <c r="AG164" s="1" t="s">
        <v>1475</v>
      </c>
      <c r="AH164" s="1"/>
      <c r="AI164" s="1"/>
      <c r="AJ164" s="1"/>
      <c r="AK164" s="1" t="s">
        <v>2496</v>
      </c>
      <c r="AL164" s="1"/>
      <c r="AM164" s="1"/>
      <c r="AN164" s="1"/>
      <c r="AO164" s="1"/>
      <c r="AP164" s="1"/>
      <c r="AQ164" s="1" t="s">
        <v>2496</v>
      </c>
    </row>
    <row r="165" spans="1:46" x14ac:dyDescent="0.15">
      <c r="A165" t="str">
        <f t="shared" si="28"/>
        <v/>
      </c>
      <c r="V165" s="9"/>
      <c r="Y165" s="11"/>
      <c r="AC165" s="9"/>
      <c r="AD165" s="9"/>
      <c r="AE165" s="9"/>
      <c r="AF165" s="9"/>
      <c r="AG165" s="9"/>
      <c r="AH165" s="9"/>
      <c r="AI165" s="9"/>
      <c r="AJ165" s="9"/>
      <c r="AK165" s="9"/>
      <c r="AL165" s="9"/>
      <c r="AM165" s="9"/>
      <c r="AN165" s="9"/>
      <c r="AO165" s="9"/>
      <c r="AP165" s="9"/>
      <c r="AQ165" s="9"/>
      <c r="AR165" s="9"/>
      <c r="AS165" s="9"/>
      <c r="AT165" s="9"/>
    </row>
    <row r="166" spans="1:46" x14ac:dyDescent="0.15">
      <c r="A166" t="str">
        <f t="shared" si="28"/>
        <v>**戦乱のゼンディカーブロック</v>
      </c>
      <c r="B166" t="s">
        <v>4861</v>
      </c>
      <c r="Y166" s="11"/>
    </row>
    <row r="167" spans="1:46" x14ac:dyDescent="0.15">
      <c r="A167" t="str">
        <f>B167&amp;C167&amp;E167&amp;F167&amp;H167&amp;I167&amp;J167&amp;M167&amp;N167&amp;O167&amp;P167&amp;Q167&amp;R167&amp;S167&amp;T167&amp;U167&amp;V167&amp;W167&amp;X167&amp;Y167</f>
        <v>|LEFT:60|LEFT:50|LEFT:120|LEFT:50|LEFT:120|LEFT:450|c</v>
      </c>
      <c r="B167" t="s">
        <v>3211</v>
      </c>
      <c r="C167" t="s">
        <v>5192</v>
      </c>
      <c r="E167" t="s">
        <v>3211</v>
      </c>
      <c r="F167" t="s">
        <v>3204</v>
      </c>
      <c r="H167" t="s">
        <v>3211</v>
      </c>
      <c r="I167" t="s">
        <v>5157</v>
      </c>
      <c r="J167" t="s">
        <v>3211</v>
      </c>
      <c r="M167" t="s">
        <v>3204</v>
      </c>
      <c r="N167" t="s">
        <v>3267</v>
      </c>
      <c r="O167" t="s">
        <v>5157</v>
      </c>
      <c r="R167" t="s">
        <v>3267</v>
      </c>
      <c r="T167" t="s">
        <v>5189</v>
      </c>
      <c r="X167" t="s">
        <v>3267</v>
      </c>
      <c r="Y167" t="s">
        <v>3206</v>
      </c>
    </row>
    <row r="168" spans="1:46" x14ac:dyDescent="0.15">
      <c r="A168" t="str">
        <f>B168&amp;C168&amp;E168&amp;F168&amp;H168&amp;I168&amp;J168&amp;M168&amp;N168&amp;O168&amp;P168&amp;Q168&amp;R168&amp;S168&amp;T168&amp;U168&amp;V168&amp;W168&amp;X168&amp;Y168</f>
        <v>|セット|色|カード種|P/T|レアリティ|カード名|</v>
      </c>
      <c r="B168" t="s">
        <v>3211</v>
      </c>
      <c r="C168" t="s">
        <v>3212</v>
      </c>
      <c r="E168" t="s">
        <v>3211</v>
      </c>
      <c r="F168" t="s">
        <v>3181</v>
      </c>
      <c r="H168" t="s">
        <v>3211</v>
      </c>
      <c r="I168" t="s">
        <v>4902</v>
      </c>
      <c r="J168" t="s">
        <v>3211</v>
      </c>
      <c r="K168" t="s">
        <v>3168</v>
      </c>
      <c r="L168" t="s">
        <v>3167</v>
      </c>
      <c r="M168" t="str">
        <f>K168&amp;"/"&amp;L168</f>
        <v>P/T</v>
      </c>
      <c r="N168" t="s">
        <v>3267</v>
      </c>
      <c r="O168" t="s">
        <v>5187</v>
      </c>
      <c r="R168" t="s">
        <v>3267</v>
      </c>
      <c r="T168" t="s">
        <v>3208</v>
      </c>
      <c r="X168" t="s">
        <v>3267</v>
      </c>
      <c r="Z168" s="18"/>
      <c r="AA168" s="18"/>
      <c r="AB168" s="18"/>
      <c r="AC168" s="18"/>
      <c r="AD168" s="18"/>
      <c r="AE168" s="18"/>
      <c r="AF168" s="18"/>
      <c r="AG168" s="18"/>
      <c r="AH168" s="18"/>
      <c r="AI168" s="18"/>
      <c r="AJ168" s="18"/>
      <c r="AK168" s="18"/>
      <c r="AL168" s="18"/>
      <c r="AM168" s="18"/>
      <c r="AN168" s="18"/>
      <c r="AO168" s="18"/>
      <c r="AP168" s="18"/>
      <c r="AQ168" s="18"/>
    </row>
    <row r="169" spans="1:46" x14ac:dyDescent="0.15">
      <c r="A169" t="str">
        <f t="shared" si="28"/>
        <v>|BFZ|白|サポート||アンコモン|《[[荒廃した草原]]》|</v>
      </c>
      <c r="B169" t="s">
        <v>3211</v>
      </c>
      <c r="C169" t="str">
        <f t="shared" si="29"/>
        <v>BFZ</v>
      </c>
      <c r="D169">
        <f>IF(AA169="","",VLOOKUP(C169,tnpl!$Z$1:$AA$11,2,TRUE))</f>
        <v>2</v>
      </c>
      <c r="E169" t="s">
        <v>3211</v>
      </c>
      <c r="F169" t="str">
        <f t="shared" si="30"/>
        <v>白</v>
      </c>
      <c r="G169">
        <f>IF(AB169="","",VLOOKUP(F169,tnpl!$X$1:$Y$16,2,TRUE))</f>
        <v>1</v>
      </c>
      <c r="H169" t="s">
        <v>3211</v>
      </c>
      <c r="I169" t="str">
        <f t="shared" si="31"/>
        <v>サポート</v>
      </c>
      <c r="J169" t="s">
        <v>3211</v>
      </c>
      <c r="K169">
        <f t="shared" si="32"/>
        <v>0</v>
      </c>
      <c r="L169">
        <f t="shared" si="33"/>
        <v>0</v>
      </c>
      <c r="M169" t="str">
        <f t="shared" si="34"/>
        <v/>
      </c>
      <c r="N169" t="s">
        <v>3267</v>
      </c>
      <c r="O169" t="str">
        <f t="shared" si="35"/>
        <v>アンコモン</v>
      </c>
      <c r="R169" t="s">
        <v>3267</v>
      </c>
      <c r="S169" t="s">
        <v>4854</v>
      </c>
      <c r="T169" t="str">
        <f t="shared" si="36"/>
        <v>荒廃した草原</v>
      </c>
      <c r="W169" t="s">
        <v>4855</v>
      </c>
      <c r="X169" t="s">
        <v>3267</v>
      </c>
      <c r="Y169" s="9"/>
      <c r="Z169" s="3">
        <v>273</v>
      </c>
      <c r="AA169" s="2" t="s">
        <v>3213</v>
      </c>
      <c r="AB169" s="1" t="s">
        <v>1653</v>
      </c>
      <c r="AC169" s="1" t="s">
        <v>1473</v>
      </c>
      <c r="AD169" s="1">
        <v>11</v>
      </c>
      <c r="AE169" s="1" t="s">
        <v>2365</v>
      </c>
      <c r="AF169" s="1" t="s">
        <v>2364</v>
      </c>
      <c r="AG169" s="1" t="s">
        <v>297</v>
      </c>
      <c r="AH169" s="1"/>
      <c r="AI169" s="1"/>
      <c r="AJ169" s="1"/>
      <c r="AK169" s="1" t="s">
        <v>2363</v>
      </c>
      <c r="AL169" s="1"/>
      <c r="AM169" s="1"/>
      <c r="AN169" s="1">
        <v>2</v>
      </c>
      <c r="AO169" s="1"/>
      <c r="AP169" s="1"/>
      <c r="AQ169" s="1" t="s">
        <v>2363</v>
      </c>
    </row>
    <row r="170" spans="1:46" x14ac:dyDescent="0.15">
      <c r="A170" t="str">
        <f t="shared" si="28"/>
        <v>|BFZ|白|クリーチャー|4/4|神話レア|《[[エメリアの番人]]》|</v>
      </c>
      <c r="B170" t="s">
        <v>3211</v>
      </c>
      <c r="C170" t="str">
        <f t="shared" si="29"/>
        <v>BFZ</v>
      </c>
      <c r="D170">
        <f>IF(AA170="","",VLOOKUP(C170,tnpl!$Z$1:$AA$11,2,TRUE))</f>
        <v>2</v>
      </c>
      <c r="E170" t="s">
        <v>3211</v>
      </c>
      <c r="F170" t="str">
        <f t="shared" si="30"/>
        <v>白</v>
      </c>
      <c r="G170">
        <f>IF(AB170="","",VLOOKUP(F170,tnpl!$X$1:$Y$16,2,TRUE))</f>
        <v>1</v>
      </c>
      <c r="H170" t="s">
        <v>3211</v>
      </c>
      <c r="I170" t="str">
        <f t="shared" si="31"/>
        <v>クリーチャー</v>
      </c>
      <c r="J170" t="s">
        <v>3211</v>
      </c>
      <c r="K170">
        <f t="shared" si="32"/>
        <v>4</v>
      </c>
      <c r="L170">
        <f t="shared" si="33"/>
        <v>4</v>
      </c>
      <c r="M170" t="str">
        <f t="shared" si="34"/>
        <v>4/4</v>
      </c>
      <c r="N170" t="s">
        <v>3267</v>
      </c>
      <c r="O170" t="str">
        <f t="shared" si="35"/>
        <v>神話レア</v>
      </c>
      <c r="R170" t="s">
        <v>3267</v>
      </c>
      <c r="S170" t="s">
        <v>4854</v>
      </c>
      <c r="T170" t="str">
        <f t="shared" si="36"/>
        <v>エメリアの番人</v>
      </c>
      <c r="W170" t="s">
        <v>4855</v>
      </c>
      <c r="X170" t="s">
        <v>3267</v>
      </c>
      <c r="Y170" s="9"/>
      <c r="Z170" s="3">
        <v>276</v>
      </c>
      <c r="AA170" s="2" t="s">
        <v>3213</v>
      </c>
      <c r="AB170" s="1" t="s">
        <v>1653</v>
      </c>
      <c r="AC170" s="1" t="s">
        <v>1453</v>
      </c>
      <c r="AD170" s="1">
        <v>11</v>
      </c>
      <c r="AE170" s="1" t="s">
        <v>2356</v>
      </c>
      <c r="AF170" s="1" t="s">
        <v>2355</v>
      </c>
      <c r="AG170" s="1" t="s">
        <v>349</v>
      </c>
      <c r="AH170" s="1" t="s">
        <v>358</v>
      </c>
      <c r="AI170" s="1"/>
      <c r="AJ170" s="1"/>
      <c r="AK170" s="1" t="s">
        <v>361</v>
      </c>
      <c r="AL170" s="1" t="s">
        <v>2354</v>
      </c>
      <c r="AM170" s="1" t="s">
        <v>2353</v>
      </c>
      <c r="AN170" s="1"/>
      <c r="AO170" s="1">
        <v>4</v>
      </c>
      <c r="AP170" s="1">
        <v>4</v>
      </c>
      <c r="AQ170" s="1" t="s">
        <v>3411</v>
      </c>
    </row>
    <row r="171" spans="1:46" x14ac:dyDescent="0.15">
      <c r="A171" t="str">
        <f t="shared" si="28"/>
        <v>|BFZ|青|クリーチャー|2/1|コモン|《[[空中生成エルドラージ]]》|</v>
      </c>
      <c r="B171" t="s">
        <v>3211</v>
      </c>
      <c r="C171" t="str">
        <f t="shared" si="29"/>
        <v>BFZ</v>
      </c>
      <c r="D171">
        <f>IF(AA171="","",VLOOKUP(C171,tnpl!$Z$1:$AA$11,2,TRUE))</f>
        <v>2</v>
      </c>
      <c r="E171" t="s">
        <v>3211</v>
      </c>
      <c r="F171" t="str">
        <f t="shared" si="30"/>
        <v>青</v>
      </c>
      <c r="G171">
        <f>IF(AB171="","",VLOOKUP(F171,tnpl!$X$1:$Y$16,2,TRUE))</f>
        <v>2</v>
      </c>
      <c r="H171" t="s">
        <v>3211</v>
      </c>
      <c r="I171" t="str">
        <f t="shared" si="31"/>
        <v>クリーチャー</v>
      </c>
      <c r="J171" t="s">
        <v>3211</v>
      </c>
      <c r="K171">
        <f t="shared" si="32"/>
        <v>2</v>
      </c>
      <c r="L171">
        <f t="shared" si="33"/>
        <v>1</v>
      </c>
      <c r="M171" t="str">
        <f t="shared" si="34"/>
        <v>2/1</v>
      </c>
      <c r="N171" t="s">
        <v>3267</v>
      </c>
      <c r="O171" t="str">
        <f t="shared" si="35"/>
        <v>コモン</v>
      </c>
      <c r="R171" t="s">
        <v>3267</v>
      </c>
      <c r="S171" t="s">
        <v>4854</v>
      </c>
      <c r="T171" t="str">
        <f t="shared" si="36"/>
        <v>空中生成エルドラージ</v>
      </c>
      <c r="W171" t="s">
        <v>4855</v>
      </c>
      <c r="X171" t="s">
        <v>3267</v>
      </c>
      <c r="Y171" s="9"/>
      <c r="Z171" s="3">
        <v>282</v>
      </c>
      <c r="AA171" s="2" t="s">
        <v>3213</v>
      </c>
      <c r="AB171" s="1" t="s">
        <v>1631</v>
      </c>
      <c r="AC171" s="1" t="s">
        <v>1771</v>
      </c>
      <c r="AD171" s="1">
        <v>11</v>
      </c>
      <c r="AE171" s="1" t="s">
        <v>2335</v>
      </c>
      <c r="AF171" s="1" t="s">
        <v>2334</v>
      </c>
      <c r="AG171" s="1" t="s">
        <v>349</v>
      </c>
      <c r="AH171" s="1" t="s">
        <v>1457</v>
      </c>
      <c r="AI171" s="1" t="s">
        <v>1523</v>
      </c>
      <c r="AJ171" s="1"/>
      <c r="AK171" s="1" t="s">
        <v>3414</v>
      </c>
      <c r="AL171" s="1" t="s">
        <v>1813</v>
      </c>
      <c r="AM171" s="1"/>
      <c r="AN171" s="1"/>
      <c r="AO171" s="1">
        <v>2</v>
      </c>
      <c r="AP171" s="1">
        <v>1</v>
      </c>
      <c r="AQ171" s="1" t="s">
        <v>3415</v>
      </c>
    </row>
    <row r="172" spans="1:46" x14ac:dyDescent="0.15">
      <c r="A172" t="str">
        <f t="shared" si="28"/>
        <v>|BFZ|青|クリーチャー|2/5|アンコモン|《[[ウラモグの回収者]]》|</v>
      </c>
      <c r="B172" t="s">
        <v>3211</v>
      </c>
      <c r="C172" t="str">
        <f t="shared" si="29"/>
        <v>BFZ</v>
      </c>
      <c r="D172">
        <f>IF(AA172="","",VLOOKUP(C172,tnpl!$Z$1:$AA$11,2,TRUE))</f>
        <v>2</v>
      </c>
      <c r="E172" t="s">
        <v>3211</v>
      </c>
      <c r="F172" t="str">
        <f t="shared" si="30"/>
        <v>青</v>
      </c>
      <c r="G172">
        <f>IF(AB172="","",VLOOKUP(F172,tnpl!$X$1:$Y$16,2,TRUE))</f>
        <v>2</v>
      </c>
      <c r="H172" t="s">
        <v>3211</v>
      </c>
      <c r="I172" t="str">
        <f t="shared" si="31"/>
        <v>クリーチャー</v>
      </c>
      <c r="J172" t="s">
        <v>3211</v>
      </c>
      <c r="K172">
        <f t="shared" si="32"/>
        <v>2</v>
      </c>
      <c r="L172">
        <f t="shared" si="33"/>
        <v>5</v>
      </c>
      <c r="M172" t="str">
        <f t="shared" si="34"/>
        <v>2/5</v>
      </c>
      <c r="N172" t="s">
        <v>3267</v>
      </c>
      <c r="O172" t="str">
        <f t="shared" si="35"/>
        <v>アンコモン</v>
      </c>
      <c r="R172" t="s">
        <v>3267</v>
      </c>
      <c r="S172" t="s">
        <v>4854</v>
      </c>
      <c r="T172" t="str">
        <f t="shared" si="36"/>
        <v>ウラモグの回収者</v>
      </c>
      <c r="W172" t="s">
        <v>4855</v>
      </c>
      <c r="X172" t="s">
        <v>3267</v>
      </c>
      <c r="Y172" s="9"/>
      <c r="Z172" s="3">
        <v>303</v>
      </c>
      <c r="AA172" s="2" t="s">
        <v>3213</v>
      </c>
      <c r="AB172" s="1" t="s">
        <v>1631</v>
      </c>
      <c r="AC172" s="1" t="s">
        <v>1473</v>
      </c>
      <c r="AD172" s="1">
        <v>11</v>
      </c>
      <c r="AE172" s="1" t="s">
        <v>2269</v>
      </c>
      <c r="AF172" s="1" t="s">
        <v>2268</v>
      </c>
      <c r="AG172" s="1" t="s">
        <v>349</v>
      </c>
      <c r="AH172" s="1" t="s">
        <v>1457</v>
      </c>
      <c r="AI172" s="1" t="s">
        <v>1743</v>
      </c>
      <c r="AJ172" s="1"/>
      <c r="AK172" s="1" t="s">
        <v>3416</v>
      </c>
      <c r="AL172" s="1" t="s">
        <v>2267</v>
      </c>
      <c r="AM172" s="1"/>
      <c r="AN172" s="1"/>
      <c r="AO172" s="1">
        <v>2</v>
      </c>
      <c r="AP172" s="1">
        <v>5</v>
      </c>
      <c r="AQ172" s="1" t="s">
        <v>3427</v>
      </c>
    </row>
    <row r="173" spans="1:46" x14ac:dyDescent="0.15">
      <c r="A173" t="str">
        <f t="shared" si="28"/>
        <v>|BFZ|黒|クリーチャー|4/3|アンコモン|《[[マラキールの使い魔]]》|</v>
      </c>
      <c r="B173" t="s">
        <v>3211</v>
      </c>
      <c r="C173" t="str">
        <f t="shared" si="29"/>
        <v>BFZ</v>
      </c>
      <c r="D173">
        <f>IF(AA173="","",VLOOKUP(C173,tnpl!$Z$1:$AA$11,2,TRUE))</f>
        <v>2</v>
      </c>
      <c r="E173" t="s">
        <v>3211</v>
      </c>
      <c r="F173" t="str">
        <f t="shared" si="30"/>
        <v>黒</v>
      </c>
      <c r="G173">
        <f>IF(AB173="","",VLOOKUP(F173,tnpl!$X$1:$Y$16,2,TRUE))</f>
        <v>3</v>
      </c>
      <c r="H173" t="s">
        <v>3211</v>
      </c>
      <c r="I173" t="str">
        <f t="shared" si="31"/>
        <v>クリーチャー</v>
      </c>
      <c r="J173" t="s">
        <v>3211</v>
      </c>
      <c r="K173">
        <f t="shared" si="32"/>
        <v>4</v>
      </c>
      <c r="L173">
        <f t="shared" si="33"/>
        <v>3</v>
      </c>
      <c r="M173" t="str">
        <f t="shared" si="34"/>
        <v>4/3</v>
      </c>
      <c r="N173" t="s">
        <v>3267</v>
      </c>
      <c r="O173" t="str">
        <f t="shared" si="35"/>
        <v>アンコモン</v>
      </c>
      <c r="R173" t="s">
        <v>3267</v>
      </c>
      <c r="S173" t="s">
        <v>4854</v>
      </c>
      <c r="T173" t="str">
        <f t="shared" si="36"/>
        <v>マラキールの使い魔</v>
      </c>
      <c r="W173" t="s">
        <v>4855</v>
      </c>
      <c r="X173" t="s">
        <v>3267</v>
      </c>
      <c r="Y173" s="9"/>
      <c r="Z173" s="3">
        <v>337</v>
      </c>
      <c r="AA173" s="2" t="s">
        <v>3213</v>
      </c>
      <c r="AB173" s="1" t="s">
        <v>1606</v>
      </c>
      <c r="AC173" s="1" t="s">
        <v>1473</v>
      </c>
      <c r="AD173" s="1">
        <v>11</v>
      </c>
      <c r="AE173" s="1" t="s">
        <v>2158</v>
      </c>
      <c r="AF173" s="1" t="s">
        <v>2157</v>
      </c>
      <c r="AG173" s="1" t="s">
        <v>349</v>
      </c>
      <c r="AH173" s="1" t="s">
        <v>2156</v>
      </c>
      <c r="AI173" s="1"/>
      <c r="AJ173" s="1"/>
      <c r="AK173" s="1" t="s">
        <v>3444</v>
      </c>
      <c r="AL173" s="1" t="s">
        <v>2155</v>
      </c>
      <c r="AM173" s="1"/>
      <c r="AN173" s="1"/>
      <c r="AO173" s="1">
        <v>4</v>
      </c>
      <c r="AP173" s="1">
        <v>3</v>
      </c>
      <c r="AQ173" s="1" t="s">
        <v>3445</v>
      </c>
    </row>
    <row r="174" spans="1:46" x14ac:dyDescent="0.15">
      <c r="A174" t="str">
        <f t="shared" si="28"/>
        <v>|BFZ|黒|クリーチャー|4/3|アンコモン|《[[ハヤバイ]]》|</v>
      </c>
      <c r="B174" t="s">
        <v>3211</v>
      </c>
      <c r="C174" t="str">
        <f t="shared" si="29"/>
        <v>BFZ</v>
      </c>
      <c r="D174">
        <f>IF(AA174="","",VLOOKUP(C174,tnpl!$Z$1:$AA$11,2,TRUE))</f>
        <v>2</v>
      </c>
      <c r="E174" t="s">
        <v>3211</v>
      </c>
      <c r="F174" t="str">
        <f t="shared" si="30"/>
        <v>黒</v>
      </c>
      <c r="G174">
        <f>IF(AB174="","",VLOOKUP(F174,tnpl!$X$1:$Y$16,2,TRUE))</f>
        <v>3</v>
      </c>
      <c r="H174" t="s">
        <v>3211</v>
      </c>
      <c r="I174" t="str">
        <f t="shared" si="31"/>
        <v>クリーチャー</v>
      </c>
      <c r="J174" t="s">
        <v>3211</v>
      </c>
      <c r="K174">
        <f t="shared" si="32"/>
        <v>4</v>
      </c>
      <c r="L174">
        <f t="shared" si="33"/>
        <v>3</v>
      </c>
      <c r="M174" t="str">
        <f t="shared" si="34"/>
        <v>4/3</v>
      </c>
      <c r="N174" t="s">
        <v>3267</v>
      </c>
      <c r="O174" t="str">
        <f t="shared" si="35"/>
        <v>アンコモン</v>
      </c>
      <c r="R174" t="s">
        <v>3267</v>
      </c>
      <c r="S174" t="s">
        <v>4854</v>
      </c>
      <c r="T174" t="str">
        <f t="shared" si="36"/>
        <v>ハヤバイ</v>
      </c>
      <c r="W174" t="s">
        <v>4855</v>
      </c>
      <c r="X174" t="s">
        <v>3267</v>
      </c>
      <c r="Y174" s="9"/>
      <c r="Z174" s="3">
        <v>338</v>
      </c>
      <c r="AA174" s="2" t="s">
        <v>3213</v>
      </c>
      <c r="AB174" s="1" t="s">
        <v>1606</v>
      </c>
      <c r="AC174" s="1" t="s">
        <v>1473</v>
      </c>
      <c r="AD174" s="1">
        <v>11</v>
      </c>
      <c r="AE174" s="1" t="s">
        <v>2154</v>
      </c>
      <c r="AF174" s="1" t="s">
        <v>2153</v>
      </c>
      <c r="AG174" s="1" t="s">
        <v>349</v>
      </c>
      <c r="AH174" s="1" t="s">
        <v>1457</v>
      </c>
      <c r="AI174" s="1" t="s">
        <v>1523</v>
      </c>
      <c r="AJ174" s="1"/>
      <c r="AK174" s="1" t="s">
        <v>3412</v>
      </c>
      <c r="AL174" s="1" t="s">
        <v>2152</v>
      </c>
      <c r="AM174" s="1"/>
      <c r="AN174" s="1"/>
      <c r="AO174" s="1">
        <v>4</v>
      </c>
      <c r="AP174" s="1">
        <v>3</v>
      </c>
      <c r="AQ174" s="1" t="s">
        <v>3446</v>
      </c>
    </row>
    <row r="175" spans="1:46" x14ac:dyDescent="0.15">
      <c r="A175" t="str">
        <f t="shared" si="28"/>
        <v>|BFZ|赤|サポート||アンコモン|《[[荒廃した山峡]]》|</v>
      </c>
      <c r="B175" t="s">
        <v>3211</v>
      </c>
      <c r="C175" t="str">
        <f t="shared" si="29"/>
        <v>BFZ</v>
      </c>
      <c r="D175">
        <f>IF(AA175="","",VLOOKUP(C175,tnpl!$Z$1:$AA$11,2,TRUE))</f>
        <v>2</v>
      </c>
      <c r="E175" t="s">
        <v>3211</v>
      </c>
      <c r="F175" t="str">
        <f t="shared" si="30"/>
        <v>赤</v>
      </c>
      <c r="G175">
        <f>IF(AB175="","",VLOOKUP(F175,tnpl!$X$1:$Y$16,2,TRUE))</f>
        <v>4</v>
      </c>
      <c r="H175" t="s">
        <v>3211</v>
      </c>
      <c r="I175" t="str">
        <f t="shared" si="31"/>
        <v>サポート</v>
      </c>
      <c r="J175" t="s">
        <v>3211</v>
      </c>
      <c r="K175">
        <f t="shared" si="32"/>
        <v>0</v>
      </c>
      <c r="L175">
        <f t="shared" si="33"/>
        <v>0</v>
      </c>
      <c r="M175" t="str">
        <f t="shared" si="34"/>
        <v/>
      </c>
      <c r="N175" t="s">
        <v>3267</v>
      </c>
      <c r="O175" t="str">
        <f t="shared" si="35"/>
        <v>アンコモン</v>
      </c>
      <c r="R175" t="s">
        <v>3267</v>
      </c>
      <c r="S175" t="s">
        <v>4854</v>
      </c>
      <c r="T175" t="str">
        <f t="shared" si="36"/>
        <v>荒廃した山峡</v>
      </c>
      <c r="W175" t="s">
        <v>4855</v>
      </c>
      <c r="X175" t="s">
        <v>3267</v>
      </c>
      <c r="Y175" s="9"/>
      <c r="Z175" s="3">
        <v>380</v>
      </c>
      <c r="AA175" s="2" t="s">
        <v>3213</v>
      </c>
      <c r="AB175" s="1" t="s">
        <v>1575</v>
      </c>
      <c r="AC175" s="1" t="s">
        <v>1473</v>
      </c>
      <c r="AD175" s="1">
        <v>11</v>
      </c>
      <c r="AE175" s="1" t="s">
        <v>2017</v>
      </c>
      <c r="AF175" s="1" t="s">
        <v>2016</v>
      </c>
      <c r="AG175" s="1" t="s">
        <v>297</v>
      </c>
      <c r="AH175" s="1"/>
      <c r="AI175" s="1"/>
      <c r="AJ175" s="1"/>
      <c r="AK175" s="1" t="s">
        <v>1784</v>
      </c>
      <c r="AL175" s="1" t="s">
        <v>2015</v>
      </c>
      <c r="AM175" s="1"/>
      <c r="AN175" s="1">
        <v>2</v>
      </c>
      <c r="AO175" s="1"/>
      <c r="AP175" s="1"/>
      <c r="AQ175" s="1" t="s">
        <v>2014</v>
      </c>
    </row>
    <row r="176" spans="1:46" x14ac:dyDescent="0.15">
      <c r="A176" t="str">
        <f t="shared" si="28"/>
        <v>|BFZ|緑|クリーチャー|1/1|コモン|《[[膨れ鞘]]》|</v>
      </c>
      <c r="B176" t="s">
        <v>3211</v>
      </c>
      <c r="C176" t="str">
        <f t="shared" si="29"/>
        <v>BFZ</v>
      </c>
      <c r="D176">
        <f>IF(AA176="","",VLOOKUP(C176,tnpl!$Z$1:$AA$11,2,TRUE))</f>
        <v>2</v>
      </c>
      <c r="E176" t="s">
        <v>3211</v>
      </c>
      <c r="F176" t="str">
        <f t="shared" si="30"/>
        <v>緑</v>
      </c>
      <c r="G176">
        <f>IF(AB176="","",VLOOKUP(F176,tnpl!$X$1:$Y$16,2,TRUE))</f>
        <v>5</v>
      </c>
      <c r="H176" t="s">
        <v>3211</v>
      </c>
      <c r="I176" t="str">
        <f t="shared" si="31"/>
        <v>クリーチャー</v>
      </c>
      <c r="J176" t="s">
        <v>3211</v>
      </c>
      <c r="K176">
        <f t="shared" si="32"/>
        <v>1</v>
      </c>
      <c r="L176">
        <f t="shared" si="33"/>
        <v>1</v>
      </c>
      <c r="M176" t="str">
        <f t="shared" si="34"/>
        <v>1/1</v>
      </c>
      <c r="N176" t="s">
        <v>3267</v>
      </c>
      <c r="O176" t="str">
        <f t="shared" si="35"/>
        <v>コモン</v>
      </c>
      <c r="R176" t="s">
        <v>3267</v>
      </c>
      <c r="S176" t="s">
        <v>4854</v>
      </c>
      <c r="T176" t="str">
        <f t="shared" si="36"/>
        <v>膨れ鞘</v>
      </c>
      <c r="W176" t="s">
        <v>4855</v>
      </c>
      <c r="X176" t="s">
        <v>3267</v>
      </c>
      <c r="Y176" s="9"/>
      <c r="Z176" s="3">
        <v>391</v>
      </c>
      <c r="AA176" s="2" t="s">
        <v>3213</v>
      </c>
      <c r="AB176" s="1" t="s">
        <v>1540</v>
      </c>
      <c r="AC176" s="1" t="s">
        <v>1771</v>
      </c>
      <c r="AD176" s="1">
        <v>11</v>
      </c>
      <c r="AE176" s="1" t="s">
        <v>1981</v>
      </c>
      <c r="AF176" s="1" t="s">
        <v>1980</v>
      </c>
      <c r="AG176" s="1" t="s">
        <v>349</v>
      </c>
      <c r="AH176" s="1" t="s">
        <v>1457</v>
      </c>
      <c r="AI176" s="1" t="s">
        <v>1523</v>
      </c>
      <c r="AJ176" s="1"/>
      <c r="AK176" s="1" t="s">
        <v>3416</v>
      </c>
      <c r="AL176" s="1" t="s">
        <v>1979</v>
      </c>
      <c r="AM176" s="1"/>
      <c r="AN176" s="1"/>
      <c r="AO176" s="1">
        <v>1</v>
      </c>
      <c r="AP176" s="1">
        <v>1</v>
      </c>
      <c r="AQ176" s="1" t="s">
        <v>3471</v>
      </c>
    </row>
    <row r="177" spans="1:46" x14ac:dyDescent="0.15">
      <c r="A177" t="str">
        <f t="shared" si="28"/>
        <v>|BFZ|緑|クリーチャー|2/2|コモン|《[[オラン＝リーフの発動者]]》|</v>
      </c>
      <c r="B177" t="s">
        <v>3211</v>
      </c>
      <c r="C177" t="str">
        <f t="shared" si="29"/>
        <v>BFZ</v>
      </c>
      <c r="D177">
        <f>IF(AA177="","",VLOOKUP(C177,tnpl!$Z$1:$AA$11,2,TRUE))</f>
        <v>2</v>
      </c>
      <c r="E177" t="s">
        <v>3211</v>
      </c>
      <c r="F177" t="str">
        <f t="shared" si="30"/>
        <v>緑</v>
      </c>
      <c r="G177">
        <f>IF(AB177="","",VLOOKUP(F177,tnpl!$X$1:$Y$16,2,TRUE))</f>
        <v>5</v>
      </c>
      <c r="H177" t="s">
        <v>3211</v>
      </c>
      <c r="I177" t="str">
        <f t="shared" si="31"/>
        <v>クリーチャー</v>
      </c>
      <c r="J177" t="s">
        <v>3211</v>
      </c>
      <c r="K177">
        <f t="shared" si="32"/>
        <v>2</v>
      </c>
      <c r="L177">
        <f t="shared" si="33"/>
        <v>2</v>
      </c>
      <c r="M177" t="str">
        <f t="shared" si="34"/>
        <v>2/2</v>
      </c>
      <c r="N177" t="s">
        <v>3267</v>
      </c>
      <c r="O177" t="str">
        <f t="shared" si="35"/>
        <v>コモン</v>
      </c>
      <c r="R177" t="s">
        <v>3267</v>
      </c>
      <c r="S177" t="s">
        <v>4854</v>
      </c>
      <c r="T177" t="str">
        <f t="shared" si="36"/>
        <v>オラン＝リーフの発動者</v>
      </c>
      <c r="W177" t="s">
        <v>4855</v>
      </c>
      <c r="X177" t="s">
        <v>3267</v>
      </c>
      <c r="Y177" s="9"/>
      <c r="Z177" s="3">
        <v>395</v>
      </c>
      <c r="AA177" s="2" t="s">
        <v>3213</v>
      </c>
      <c r="AB177" s="1" t="s">
        <v>1540</v>
      </c>
      <c r="AC177" s="1" t="s">
        <v>1771</v>
      </c>
      <c r="AD177" s="1">
        <v>11</v>
      </c>
      <c r="AE177" s="1" t="s">
        <v>1970</v>
      </c>
      <c r="AF177" s="1" t="s">
        <v>1969</v>
      </c>
      <c r="AG177" s="1" t="s">
        <v>349</v>
      </c>
      <c r="AH177" s="1" t="s">
        <v>1511</v>
      </c>
      <c r="AI177" s="1" t="s">
        <v>1894</v>
      </c>
      <c r="AJ177" s="1"/>
      <c r="AK177" s="1" t="s">
        <v>1968</v>
      </c>
      <c r="AL177" s="1"/>
      <c r="AM177" s="1"/>
      <c r="AN177" s="1"/>
      <c r="AO177" s="1">
        <v>2</v>
      </c>
      <c r="AP177" s="1">
        <v>2</v>
      </c>
      <c r="AQ177" s="1" t="s">
        <v>1968</v>
      </c>
    </row>
    <row r="178" spans="1:46" x14ac:dyDescent="0.15">
      <c r="A178" t="str">
        <f t="shared" si="28"/>
        <v>|BFZ|青黒|クリーチャー|3/4|アンコモン|《[[ウラモグの失却させるもの]]》|</v>
      </c>
      <c r="B178" t="s">
        <v>3211</v>
      </c>
      <c r="C178" t="str">
        <f t="shared" si="29"/>
        <v>BFZ</v>
      </c>
      <c r="D178">
        <f>IF(AA178="","",VLOOKUP(C178,tnpl!$Z$1:$AA$11,2,TRUE))</f>
        <v>2</v>
      </c>
      <c r="E178" t="s">
        <v>3211</v>
      </c>
      <c r="F178" t="str">
        <f t="shared" si="30"/>
        <v>青黒</v>
      </c>
      <c r="G178">
        <f>IF(AB178="","",VLOOKUP(F178,tnpl!$X$1:$Y$16,2,TRUE))</f>
        <v>7</v>
      </c>
      <c r="H178" t="s">
        <v>3211</v>
      </c>
      <c r="I178" t="str">
        <f t="shared" si="31"/>
        <v>クリーチャー</v>
      </c>
      <c r="J178" t="s">
        <v>3211</v>
      </c>
      <c r="K178">
        <f t="shared" si="32"/>
        <v>3</v>
      </c>
      <c r="L178">
        <f t="shared" si="33"/>
        <v>4</v>
      </c>
      <c r="M178" t="str">
        <f t="shared" si="34"/>
        <v>3/4</v>
      </c>
      <c r="N178" t="s">
        <v>3267</v>
      </c>
      <c r="O178" t="str">
        <f t="shared" si="35"/>
        <v>アンコモン</v>
      </c>
      <c r="R178" t="s">
        <v>3267</v>
      </c>
      <c r="S178" t="s">
        <v>4854</v>
      </c>
      <c r="T178" t="str">
        <f t="shared" si="36"/>
        <v>ウラモグの失却させるもの</v>
      </c>
      <c r="W178" t="s">
        <v>4855</v>
      </c>
      <c r="X178" t="s">
        <v>3267</v>
      </c>
      <c r="Y178" s="9"/>
      <c r="Z178" s="3">
        <v>427</v>
      </c>
      <c r="AA178" s="2" t="s">
        <v>3213</v>
      </c>
      <c r="AB178" s="1" t="s">
        <v>1530</v>
      </c>
      <c r="AC178" s="1" t="s">
        <v>1473</v>
      </c>
      <c r="AD178" s="1">
        <v>11</v>
      </c>
      <c r="AE178" s="1" t="s">
        <v>1866</v>
      </c>
      <c r="AF178" s="1" t="s">
        <v>1865</v>
      </c>
      <c r="AG178" s="1" t="s">
        <v>349</v>
      </c>
      <c r="AH178" s="1" t="s">
        <v>1457</v>
      </c>
      <c r="AI178" s="1" t="s">
        <v>1743</v>
      </c>
      <c r="AJ178" s="1"/>
      <c r="AK178" s="1" t="s">
        <v>3414</v>
      </c>
      <c r="AL178" s="1" t="s">
        <v>1864</v>
      </c>
      <c r="AM178" s="1"/>
      <c r="AN178" s="1"/>
      <c r="AO178" s="1">
        <v>3</v>
      </c>
      <c r="AP178" s="1">
        <v>4</v>
      </c>
      <c r="AQ178" s="1" t="s">
        <v>3483</v>
      </c>
    </row>
    <row r="179" spans="1:46" x14ac:dyDescent="0.15">
      <c r="A179" t="str">
        <f t="shared" si="28"/>
        <v>|BFZ|黒赤|クリーチャー|4/3|アンコモン|《[[殺戮の先陣]]》|</v>
      </c>
      <c r="B179" t="s">
        <v>3211</v>
      </c>
      <c r="C179" t="str">
        <f t="shared" si="29"/>
        <v>BFZ</v>
      </c>
      <c r="D179">
        <f>IF(AA179="","",VLOOKUP(C179,tnpl!$Z$1:$AA$11,2,TRUE))</f>
        <v>2</v>
      </c>
      <c r="E179" t="s">
        <v>3211</v>
      </c>
      <c r="F179" t="str">
        <f t="shared" si="30"/>
        <v>黒赤</v>
      </c>
      <c r="G179">
        <f>IF(AB179="","",VLOOKUP(F179,tnpl!$X$1:$Y$16,2,TRUE))</f>
        <v>8</v>
      </c>
      <c r="H179" t="s">
        <v>3211</v>
      </c>
      <c r="I179" t="str">
        <f t="shared" si="31"/>
        <v>クリーチャー</v>
      </c>
      <c r="J179" t="s">
        <v>3211</v>
      </c>
      <c r="K179">
        <f t="shared" si="32"/>
        <v>4</v>
      </c>
      <c r="L179">
        <f t="shared" si="33"/>
        <v>3</v>
      </c>
      <c r="M179" t="str">
        <f t="shared" si="34"/>
        <v>4/3</v>
      </c>
      <c r="N179" t="s">
        <v>3267</v>
      </c>
      <c r="O179" t="str">
        <f t="shared" si="35"/>
        <v>アンコモン</v>
      </c>
      <c r="R179" t="s">
        <v>3267</v>
      </c>
      <c r="S179" t="s">
        <v>4854</v>
      </c>
      <c r="T179" t="str">
        <f t="shared" si="36"/>
        <v>殺戮の先陣</v>
      </c>
      <c r="W179" t="s">
        <v>4855</v>
      </c>
      <c r="X179" t="s">
        <v>3267</v>
      </c>
      <c r="Y179" s="9"/>
      <c r="Z179" s="3">
        <v>428</v>
      </c>
      <c r="AA179" s="2" t="s">
        <v>3213</v>
      </c>
      <c r="AB179" s="1" t="s">
        <v>1526</v>
      </c>
      <c r="AC179" s="1" t="s">
        <v>1473</v>
      </c>
      <c r="AD179" s="1">
        <v>11</v>
      </c>
      <c r="AE179" s="1" t="s">
        <v>1863</v>
      </c>
      <c r="AF179" s="1" t="s">
        <v>1862</v>
      </c>
      <c r="AG179" s="1" t="s">
        <v>349</v>
      </c>
      <c r="AH179" s="1" t="s">
        <v>1457</v>
      </c>
      <c r="AI179" s="1" t="s">
        <v>1523</v>
      </c>
      <c r="AJ179" s="1"/>
      <c r="AK179" s="1" t="s">
        <v>3412</v>
      </c>
      <c r="AL179" s="1" t="s">
        <v>1861</v>
      </c>
      <c r="AM179" s="1"/>
      <c r="AN179" s="1"/>
      <c r="AO179" s="1">
        <v>4</v>
      </c>
      <c r="AP179" s="1">
        <v>3</v>
      </c>
      <c r="AQ179" s="1" t="s">
        <v>3484</v>
      </c>
    </row>
    <row r="180" spans="1:46" x14ac:dyDescent="0.15">
      <c r="A180" t="str">
        <f t="shared" si="28"/>
        <v>|BFZ|黒赤|クリーチャー|7/5|レア|《[[塵の中を忍び寄るもの]]》|</v>
      </c>
      <c r="B180" t="s">
        <v>3211</v>
      </c>
      <c r="C180" t="str">
        <f t="shared" si="29"/>
        <v>BFZ</v>
      </c>
      <c r="D180">
        <f>IF(AA180="","",VLOOKUP(C180,tnpl!$Z$1:$AA$11,2,TRUE))</f>
        <v>2</v>
      </c>
      <c r="E180" t="s">
        <v>3211</v>
      </c>
      <c r="F180" t="str">
        <f t="shared" si="30"/>
        <v>黒赤</v>
      </c>
      <c r="G180">
        <f>IF(AB180="","",VLOOKUP(F180,tnpl!$X$1:$Y$16,2,TRUE))</f>
        <v>8</v>
      </c>
      <c r="H180" t="s">
        <v>3211</v>
      </c>
      <c r="I180" t="str">
        <f t="shared" si="31"/>
        <v>クリーチャー</v>
      </c>
      <c r="J180" t="s">
        <v>3211</v>
      </c>
      <c r="K180">
        <f t="shared" si="32"/>
        <v>7</v>
      </c>
      <c r="L180">
        <f t="shared" si="33"/>
        <v>5</v>
      </c>
      <c r="M180" t="str">
        <f t="shared" si="34"/>
        <v>7/5</v>
      </c>
      <c r="N180" t="s">
        <v>3267</v>
      </c>
      <c r="O180" t="str">
        <f t="shared" si="35"/>
        <v>レア</v>
      </c>
      <c r="R180" t="s">
        <v>3267</v>
      </c>
      <c r="S180" t="s">
        <v>4854</v>
      </c>
      <c r="T180" t="str">
        <f t="shared" si="36"/>
        <v>塵の中を忍び寄るもの</v>
      </c>
      <c r="W180" t="s">
        <v>4855</v>
      </c>
      <c r="X180" t="s">
        <v>3267</v>
      </c>
      <c r="Y180" s="9"/>
      <c r="Z180" s="3">
        <v>438</v>
      </c>
      <c r="AA180" s="2" t="s">
        <v>3213</v>
      </c>
      <c r="AB180" s="1" t="s">
        <v>1526</v>
      </c>
      <c r="AC180" s="1" t="s">
        <v>1463</v>
      </c>
      <c r="AD180" s="1">
        <v>11</v>
      </c>
      <c r="AE180" s="1" t="s">
        <v>1832</v>
      </c>
      <c r="AF180" s="1" t="s">
        <v>1831</v>
      </c>
      <c r="AG180" s="1" t="s">
        <v>349</v>
      </c>
      <c r="AH180" s="1" t="s">
        <v>1457</v>
      </c>
      <c r="AI180" s="1"/>
      <c r="AJ180" s="1"/>
      <c r="AK180" s="1" t="s">
        <v>3493</v>
      </c>
      <c r="AL180" s="1" t="s">
        <v>1830</v>
      </c>
      <c r="AM180" s="1"/>
      <c r="AN180" s="1"/>
      <c r="AO180" s="1">
        <v>7</v>
      </c>
      <c r="AP180" s="1">
        <v>5</v>
      </c>
      <c r="AQ180" s="1" t="s">
        <v>3494</v>
      </c>
    </row>
    <row r="181" spans="1:46" x14ac:dyDescent="0.15">
      <c r="A181" t="str">
        <f t="shared" si="28"/>
        <v>|BFZ|無色|サポート||コモン|《[[亡骸のぬかるみ]]》|</v>
      </c>
      <c r="B181" t="s">
        <v>3211</v>
      </c>
      <c r="C181" t="str">
        <f t="shared" si="29"/>
        <v>BFZ</v>
      </c>
      <c r="D181">
        <f>IF(AA181="","",VLOOKUP(C181,tnpl!$Z$1:$AA$11,2,TRUE))</f>
        <v>2</v>
      </c>
      <c r="E181" t="s">
        <v>3211</v>
      </c>
      <c r="F181" t="str">
        <f t="shared" si="30"/>
        <v>無色</v>
      </c>
      <c r="G181">
        <f>IF(AB181="","",VLOOKUP(F181,tnpl!$X$1:$Y$16,2,TRUE))</f>
        <v>16</v>
      </c>
      <c r="H181" t="s">
        <v>3211</v>
      </c>
      <c r="I181" t="str">
        <f t="shared" si="31"/>
        <v>サポート</v>
      </c>
      <c r="J181" t="s">
        <v>3211</v>
      </c>
      <c r="K181">
        <f t="shared" si="32"/>
        <v>0</v>
      </c>
      <c r="L181">
        <f t="shared" si="33"/>
        <v>0</v>
      </c>
      <c r="M181" t="str">
        <f t="shared" si="34"/>
        <v/>
      </c>
      <c r="N181" t="s">
        <v>3267</v>
      </c>
      <c r="O181" t="str">
        <f t="shared" si="35"/>
        <v>コモン</v>
      </c>
      <c r="R181" t="s">
        <v>3267</v>
      </c>
      <c r="S181" t="s">
        <v>4854</v>
      </c>
      <c r="T181" t="str">
        <f t="shared" si="36"/>
        <v>亡骸のぬかるみ</v>
      </c>
      <c r="W181" t="s">
        <v>4855</v>
      </c>
      <c r="X181" t="s">
        <v>3267</v>
      </c>
      <c r="Y181" s="9"/>
      <c r="Z181" s="3">
        <v>453</v>
      </c>
      <c r="AA181" s="2" t="s">
        <v>3213</v>
      </c>
      <c r="AB181" s="1" t="s">
        <v>301</v>
      </c>
      <c r="AC181" s="1" t="s">
        <v>1771</v>
      </c>
      <c r="AD181" s="1">
        <v>11</v>
      </c>
      <c r="AE181" s="1" t="s">
        <v>1777</v>
      </c>
      <c r="AF181" s="1" t="s">
        <v>1776</v>
      </c>
      <c r="AG181" s="1" t="s">
        <v>297</v>
      </c>
      <c r="AH181" s="1"/>
      <c r="AI181" s="1"/>
      <c r="AJ181" s="1"/>
      <c r="AK181" s="1" t="s">
        <v>1775</v>
      </c>
      <c r="AL181" s="1"/>
      <c r="AM181" s="1"/>
      <c r="AN181" s="1">
        <v>2</v>
      </c>
      <c r="AO181" s="1"/>
      <c r="AP181" s="1"/>
      <c r="AQ181" s="1" t="s">
        <v>1775</v>
      </c>
    </row>
    <row r="182" spans="1:46" x14ac:dyDescent="0.15">
      <c r="A182" t="str">
        <f t="shared" si="28"/>
        <v>|BFZ|無色|クリーチャー|5/6|レア|《[[荒廃を招くもの]]》|</v>
      </c>
      <c r="B182" t="s">
        <v>3211</v>
      </c>
      <c r="C182" t="str">
        <f t="shared" si="29"/>
        <v>BFZ</v>
      </c>
      <c r="D182">
        <f>IF(AA182="","",VLOOKUP(C182,tnpl!$Z$1:$AA$11,2,TRUE))</f>
        <v>2</v>
      </c>
      <c r="E182" t="s">
        <v>3211</v>
      </c>
      <c r="F182" t="str">
        <f t="shared" si="30"/>
        <v>無色</v>
      </c>
      <c r="G182">
        <f>IF(AB182="","",VLOOKUP(F182,tnpl!$X$1:$Y$16,2,TRUE))</f>
        <v>16</v>
      </c>
      <c r="H182" t="s">
        <v>3211</v>
      </c>
      <c r="I182" t="str">
        <f t="shared" si="31"/>
        <v>クリーチャー</v>
      </c>
      <c r="J182" t="s">
        <v>3211</v>
      </c>
      <c r="K182">
        <f t="shared" si="32"/>
        <v>5</v>
      </c>
      <c r="L182">
        <f t="shared" si="33"/>
        <v>6</v>
      </c>
      <c r="M182" t="str">
        <f t="shared" si="34"/>
        <v>5/6</v>
      </c>
      <c r="N182" t="s">
        <v>3267</v>
      </c>
      <c r="O182" t="str">
        <f t="shared" si="35"/>
        <v>レア</v>
      </c>
      <c r="R182" t="s">
        <v>3267</v>
      </c>
      <c r="S182" t="s">
        <v>4854</v>
      </c>
      <c r="T182" t="str">
        <f t="shared" si="36"/>
        <v>荒廃を招くもの</v>
      </c>
      <c r="W182" t="s">
        <v>4855</v>
      </c>
      <c r="X182" t="s">
        <v>3267</v>
      </c>
      <c r="Y182" s="9"/>
      <c r="Z182" s="3">
        <v>464</v>
      </c>
      <c r="AA182" s="2" t="s">
        <v>3213</v>
      </c>
      <c r="AB182" s="1" t="s">
        <v>301</v>
      </c>
      <c r="AC182" s="1" t="s">
        <v>1463</v>
      </c>
      <c r="AD182" s="1">
        <v>11</v>
      </c>
      <c r="AE182" s="1" t="s">
        <v>1745</v>
      </c>
      <c r="AF182" s="1" t="s">
        <v>1744</v>
      </c>
      <c r="AG182" s="1" t="s">
        <v>349</v>
      </c>
      <c r="AH182" s="1" t="s">
        <v>1457</v>
      </c>
      <c r="AI182" s="1" t="s">
        <v>1743</v>
      </c>
      <c r="AJ182" s="1"/>
      <c r="AK182" s="1" t="s">
        <v>1742</v>
      </c>
      <c r="AL182" s="1"/>
      <c r="AM182" s="1"/>
      <c r="AN182" s="1"/>
      <c r="AO182" s="1">
        <v>5</v>
      </c>
      <c r="AP182" s="1">
        <v>6</v>
      </c>
      <c r="AQ182" s="1" t="s">
        <v>1742</v>
      </c>
    </row>
    <row r="183" spans="1:46" x14ac:dyDescent="0.15">
      <c r="A183" t="str">
        <f t="shared" si="28"/>
        <v>|OGW|青|クリーチャー|3/4|アンコモン|《[[竜巻の種父]]》|</v>
      </c>
      <c r="B183" t="s">
        <v>3211</v>
      </c>
      <c r="C183" t="str">
        <f t="shared" si="29"/>
        <v>OGW</v>
      </c>
      <c r="D183">
        <f>IF(AA183="","",VLOOKUP(C183,tnpl!$Z$1:$AA$11,2,TRUE))</f>
        <v>3</v>
      </c>
      <c r="E183" t="s">
        <v>3211</v>
      </c>
      <c r="F183" t="str">
        <f t="shared" si="30"/>
        <v>青</v>
      </c>
      <c r="G183">
        <f>IF(AB183="","",VLOOKUP(F183,tnpl!$X$1:$Y$16,2,TRUE))</f>
        <v>2</v>
      </c>
      <c r="H183" t="s">
        <v>3211</v>
      </c>
      <c r="I183" t="str">
        <f t="shared" si="31"/>
        <v>クリーチャー</v>
      </c>
      <c r="J183" t="s">
        <v>3211</v>
      </c>
      <c r="K183">
        <f t="shared" si="32"/>
        <v>3</v>
      </c>
      <c r="L183">
        <f t="shared" si="33"/>
        <v>4</v>
      </c>
      <c r="M183" t="str">
        <f t="shared" si="34"/>
        <v>3/4</v>
      </c>
      <c r="N183" t="s">
        <v>3267</v>
      </c>
      <c r="O183" t="str">
        <f t="shared" si="35"/>
        <v>アンコモン</v>
      </c>
      <c r="R183" t="s">
        <v>3267</v>
      </c>
      <c r="S183" t="s">
        <v>4854</v>
      </c>
      <c r="T183" t="str">
        <f t="shared" si="36"/>
        <v>竜巻の種父</v>
      </c>
      <c r="W183" t="s">
        <v>4855</v>
      </c>
      <c r="X183" t="s">
        <v>3267</v>
      </c>
      <c r="Y183" s="9"/>
      <c r="Z183" s="3">
        <v>493</v>
      </c>
      <c r="AA183" s="2" t="s">
        <v>3214</v>
      </c>
      <c r="AB183" s="1" t="s">
        <v>1631</v>
      </c>
      <c r="AC183" s="1" t="s">
        <v>1473</v>
      </c>
      <c r="AD183" s="1">
        <v>11</v>
      </c>
      <c r="AE183" s="1" t="s">
        <v>1647</v>
      </c>
      <c r="AF183" s="1" t="s">
        <v>1646</v>
      </c>
      <c r="AG183" s="1" t="s">
        <v>349</v>
      </c>
      <c r="AH183" s="1" t="s">
        <v>1559</v>
      </c>
      <c r="AI183" s="1"/>
      <c r="AJ183" s="1"/>
      <c r="AK183" s="1" t="s">
        <v>361</v>
      </c>
      <c r="AL183" s="1" t="s">
        <v>1645</v>
      </c>
      <c r="AM183" s="1"/>
      <c r="AN183" s="1"/>
      <c r="AO183" s="1">
        <v>3</v>
      </c>
      <c r="AP183" s="1">
        <v>4</v>
      </c>
      <c r="AQ183" s="1" t="s">
        <v>3499</v>
      </c>
    </row>
    <row r="184" spans="1:46" x14ac:dyDescent="0.15">
      <c r="A184" t="str">
        <f t="shared" si="28"/>
        <v>|OGW|赤|サポート||レア|《[[チャンドラの誓い]]》|</v>
      </c>
      <c r="B184" t="s">
        <v>3211</v>
      </c>
      <c r="C184" t="str">
        <f t="shared" si="29"/>
        <v>OGW</v>
      </c>
      <c r="D184">
        <f>IF(AA184="","",VLOOKUP(C184,tnpl!$Z$1:$AA$11,2,TRUE))</f>
        <v>3</v>
      </c>
      <c r="E184" t="s">
        <v>3211</v>
      </c>
      <c r="F184" t="str">
        <f t="shared" si="30"/>
        <v>赤</v>
      </c>
      <c r="G184">
        <f>IF(AB184="","",VLOOKUP(F184,tnpl!$X$1:$Y$16,2,TRUE))</f>
        <v>4</v>
      </c>
      <c r="H184" t="s">
        <v>3211</v>
      </c>
      <c r="I184" t="str">
        <f t="shared" si="31"/>
        <v>サポート</v>
      </c>
      <c r="J184" t="s">
        <v>3211</v>
      </c>
      <c r="K184">
        <f t="shared" si="32"/>
        <v>0</v>
      </c>
      <c r="L184">
        <f t="shared" si="33"/>
        <v>0</v>
      </c>
      <c r="M184" t="str">
        <f t="shared" si="34"/>
        <v/>
      </c>
      <c r="N184" t="s">
        <v>3267</v>
      </c>
      <c r="O184" t="str">
        <f t="shared" si="35"/>
        <v>レア</v>
      </c>
      <c r="R184" t="s">
        <v>3267</v>
      </c>
      <c r="S184" t="s">
        <v>4854</v>
      </c>
      <c r="T184" t="str">
        <f t="shared" si="36"/>
        <v>チャンドラの誓い</v>
      </c>
      <c r="W184" t="s">
        <v>4855</v>
      </c>
      <c r="X184" t="s">
        <v>3267</v>
      </c>
      <c r="Y184" s="9"/>
      <c r="Z184" s="3">
        <v>508</v>
      </c>
      <c r="AA184" s="2" t="s">
        <v>3214</v>
      </c>
      <c r="AB184" s="1" t="s">
        <v>1575</v>
      </c>
      <c r="AC184" s="1" t="s">
        <v>1463</v>
      </c>
      <c r="AD184" s="1">
        <v>11</v>
      </c>
      <c r="AE184" s="1" t="s">
        <v>1585</v>
      </c>
      <c r="AF184" s="1" t="s">
        <v>1584</v>
      </c>
      <c r="AG184" s="1" t="s">
        <v>297</v>
      </c>
      <c r="AH184" s="1"/>
      <c r="AI184" s="1"/>
      <c r="AJ184" s="1"/>
      <c r="AK184" s="1" t="s">
        <v>1583</v>
      </c>
      <c r="AL184" s="1" t="s">
        <v>1582</v>
      </c>
      <c r="AM184" s="1"/>
      <c r="AN184" s="1">
        <v>3</v>
      </c>
      <c r="AO184" s="1"/>
      <c r="AP184" s="1"/>
      <c r="AQ184" s="1" t="s">
        <v>1581</v>
      </c>
    </row>
    <row r="185" spans="1:46" x14ac:dyDescent="0.15">
      <c r="A185" t="str">
        <f t="shared" si="28"/>
        <v>|OGW|白青|クリーチャー|3/4|アンコモン|《[[反射魔道士]]》|</v>
      </c>
      <c r="B185" t="s">
        <v>3211</v>
      </c>
      <c r="C185" t="str">
        <f t="shared" si="29"/>
        <v>OGW</v>
      </c>
      <c r="D185">
        <f>IF(AA185="","",VLOOKUP(C185,tnpl!$Z$1:$AA$11,2,TRUE))</f>
        <v>3</v>
      </c>
      <c r="E185" t="s">
        <v>3211</v>
      </c>
      <c r="F185" t="str">
        <f t="shared" si="30"/>
        <v>白青</v>
      </c>
      <c r="G185">
        <f>IF(AB185="","",VLOOKUP(F185,tnpl!$X$1:$Y$16,2,TRUE))</f>
        <v>6</v>
      </c>
      <c r="H185" t="s">
        <v>3211</v>
      </c>
      <c r="I185" t="str">
        <f t="shared" si="31"/>
        <v>クリーチャー</v>
      </c>
      <c r="J185" t="s">
        <v>3211</v>
      </c>
      <c r="K185">
        <f t="shared" si="32"/>
        <v>3</v>
      </c>
      <c r="L185">
        <f t="shared" si="33"/>
        <v>4</v>
      </c>
      <c r="M185" t="str">
        <f t="shared" si="34"/>
        <v>3/4</v>
      </c>
      <c r="N185" t="s">
        <v>3267</v>
      </c>
      <c r="O185" t="str">
        <f t="shared" si="35"/>
        <v>アンコモン</v>
      </c>
      <c r="R185" t="s">
        <v>3267</v>
      </c>
      <c r="S185" t="s">
        <v>4854</v>
      </c>
      <c r="T185" t="str">
        <f t="shared" si="36"/>
        <v>反射魔道士</v>
      </c>
      <c r="W185" t="s">
        <v>4855</v>
      </c>
      <c r="X185" t="s">
        <v>3267</v>
      </c>
      <c r="Y185" s="9"/>
      <c r="Z185" s="3">
        <v>519</v>
      </c>
      <c r="AA185" s="2" t="s">
        <v>3214</v>
      </c>
      <c r="AB185" s="1" t="s">
        <v>1534</v>
      </c>
      <c r="AC185" s="1" t="s">
        <v>1473</v>
      </c>
      <c r="AD185" s="1">
        <v>11</v>
      </c>
      <c r="AE185" s="1" t="s">
        <v>1533</v>
      </c>
      <c r="AF185" s="1" t="s">
        <v>1532</v>
      </c>
      <c r="AG185" s="1" t="s">
        <v>349</v>
      </c>
      <c r="AH185" s="1" t="s">
        <v>1511</v>
      </c>
      <c r="AI185" s="1" t="s">
        <v>1485</v>
      </c>
      <c r="AJ185" s="1"/>
      <c r="AK185" s="1" t="s">
        <v>1531</v>
      </c>
      <c r="AL185" s="1"/>
      <c r="AM185" s="1"/>
      <c r="AN185" s="1"/>
      <c r="AO185" s="1">
        <v>3</v>
      </c>
      <c r="AP185" s="1">
        <v>4</v>
      </c>
      <c r="AQ185" s="1" t="s">
        <v>1531</v>
      </c>
    </row>
    <row r="186" spans="1:46" x14ac:dyDescent="0.15">
      <c r="A186" t="str">
        <f t="shared" si="28"/>
        <v/>
      </c>
      <c r="V186" s="9"/>
      <c r="Y186" s="11"/>
      <c r="AC186" s="9"/>
      <c r="AD186" s="9"/>
      <c r="AE186" s="9"/>
      <c r="AF186" s="9"/>
      <c r="AG186" s="9"/>
      <c r="AH186" s="9"/>
      <c r="AI186" s="9"/>
      <c r="AJ186" s="9"/>
      <c r="AK186" s="9"/>
      <c r="AL186" s="9"/>
      <c r="AM186" s="9"/>
      <c r="AN186" s="9"/>
      <c r="AO186" s="9"/>
      <c r="AP186" s="9"/>
      <c r="AQ186" s="9"/>
      <c r="AR186" s="9"/>
      <c r="AS186" s="9"/>
      <c r="AT186" s="9"/>
    </row>
    <row r="187" spans="1:46" x14ac:dyDescent="0.15">
      <c r="A187" t="str">
        <f t="shared" si="28"/>
        <v>**イニストラードを覆う影ブロック</v>
      </c>
      <c r="B187" t="s">
        <v>4862</v>
      </c>
      <c r="Y187" s="11"/>
    </row>
    <row r="188" spans="1:46" x14ac:dyDescent="0.15">
      <c r="A188" t="str">
        <f>B188&amp;C188&amp;E188&amp;F188&amp;H188&amp;I188&amp;J188&amp;M188&amp;N188&amp;O188&amp;P188&amp;Q188&amp;R188&amp;S188&amp;T188&amp;U188&amp;V188&amp;W188&amp;X188&amp;Y188</f>
        <v>|LEFT:60|LEFT:50|LEFT:120|LEFT:50|LEFT:120|LEFT:450|c</v>
      </c>
      <c r="B188" t="s">
        <v>3211</v>
      </c>
      <c r="C188" t="s">
        <v>5192</v>
      </c>
      <c r="E188" t="s">
        <v>3211</v>
      </c>
      <c r="F188" t="s">
        <v>3204</v>
      </c>
      <c r="H188" t="s">
        <v>3211</v>
      </c>
      <c r="I188" t="s">
        <v>5157</v>
      </c>
      <c r="J188" t="s">
        <v>3211</v>
      </c>
      <c r="M188" t="s">
        <v>3204</v>
      </c>
      <c r="N188" t="s">
        <v>3267</v>
      </c>
      <c r="O188" t="s">
        <v>5157</v>
      </c>
      <c r="R188" t="s">
        <v>3267</v>
      </c>
      <c r="T188" t="s">
        <v>5189</v>
      </c>
      <c r="X188" t="s">
        <v>3267</v>
      </c>
      <c r="Y188" t="s">
        <v>3206</v>
      </c>
    </row>
    <row r="189" spans="1:46" x14ac:dyDescent="0.15">
      <c r="A189" t="str">
        <f>B189&amp;C189&amp;E189&amp;F189&amp;H189&amp;I189&amp;J189&amp;M189&amp;N189&amp;O189&amp;P189&amp;Q189&amp;R189&amp;S189&amp;T189&amp;U189&amp;V189&amp;W189&amp;X189&amp;Y189</f>
        <v>|セット|色|カード種|P/T|レアリティ|カード名|</v>
      </c>
      <c r="B189" t="s">
        <v>3211</v>
      </c>
      <c r="C189" t="s">
        <v>3212</v>
      </c>
      <c r="E189" t="s">
        <v>3211</v>
      </c>
      <c r="F189" t="s">
        <v>3181</v>
      </c>
      <c r="H189" t="s">
        <v>3211</v>
      </c>
      <c r="I189" t="s">
        <v>4902</v>
      </c>
      <c r="J189" t="s">
        <v>3211</v>
      </c>
      <c r="K189" t="s">
        <v>3168</v>
      </c>
      <c r="L189" t="s">
        <v>3167</v>
      </c>
      <c r="M189" t="str">
        <f>K189&amp;"/"&amp;L189</f>
        <v>P/T</v>
      </c>
      <c r="N189" t="s">
        <v>3267</v>
      </c>
      <c r="O189" t="s">
        <v>5187</v>
      </c>
      <c r="R189" t="s">
        <v>3267</v>
      </c>
      <c r="T189" t="s">
        <v>3208</v>
      </c>
      <c r="X189" t="s">
        <v>3267</v>
      </c>
      <c r="Z189" s="18"/>
      <c r="AA189" s="18"/>
      <c r="AB189" s="18"/>
      <c r="AC189" s="18"/>
      <c r="AD189" s="18"/>
      <c r="AE189" s="18"/>
      <c r="AF189" s="18"/>
      <c r="AG189" s="18"/>
      <c r="AH189" s="18"/>
      <c r="AI189" s="18"/>
      <c r="AJ189" s="18"/>
      <c r="AK189" s="18"/>
      <c r="AL189" s="18"/>
      <c r="AM189" s="18"/>
      <c r="AN189" s="18"/>
      <c r="AO189" s="18"/>
      <c r="AP189" s="18"/>
      <c r="AQ189" s="18"/>
    </row>
    <row r="190" spans="1:46" x14ac:dyDescent="0.15">
      <c r="A190" t="str">
        <f t="shared" si="28"/>
        <v>|SOI|白|クリーチャー|2/2|コモン|《[[鼓舞する隊長]]》|</v>
      </c>
      <c r="B190" t="s">
        <v>3211</v>
      </c>
      <c r="C190" t="str">
        <f t="shared" si="29"/>
        <v>SOI</v>
      </c>
      <c r="D190">
        <f>IF(AA190="","",VLOOKUP(C190,tnpl!$Z$1:$AA$11,2,TRUE))</f>
        <v>4</v>
      </c>
      <c r="E190" t="s">
        <v>3211</v>
      </c>
      <c r="F190" t="str">
        <f t="shared" si="30"/>
        <v>白</v>
      </c>
      <c r="G190">
        <f>IF(AB190="","",VLOOKUP(F190,tnpl!$X$1:$Y$16,2,TRUE))</f>
        <v>1</v>
      </c>
      <c r="H190" t="s">
        <v>3211</v>
      </c>
      <c r="I190" t="str">
        <f t="shared" si="31"/>
        <v>クリーチャー</v>
      </c>
      <c r="J190" t="s">
        <v>3211</v>
      </c>
      <c r="K190">
        <f t="shared" si="32"/>
        <v>2</v>
      </c>
      <c r="L190">
        <f t="shared" si="33"/>
        <v>2</v>
      </c>
      <c r="M190" t="str">
        <f t="shared" si="34"/>
        <v>2/2</v>
      </c>
      <c r="N190" t="s">
        <v>3267</v>
      </c>
      <c r="O190" t="str">
        <f t="shared" si="35"/>
        <v>コモン</v>
      </c>
      <c r="R190" t="s">
        <v>3267</v>
      </c>
      <c r="S190" t="s">
        <v>4854</v>
      </c>
      <c r="T190" t="str">
        <f t="shared" si="36"/>
        <v>鼓舞する隊長</v>
      </c>
      <c r="W190" t="s">
        <v>4855</v>
      </c>
      <c r="X190" t="s">
        <v>3267</v>
      </c>
      <c r="Y190" s="9"/>
      <c r="Z190" s="3">
        <v>541</v>
      </c>
      <c r="AA190" s="2" t="s">
        <v>3528</v>
      </c>
      <c r="AB190" s="1" t="s">
        <v>1653</v>
      </c>
      <c r="AC190" s="1" t="s">
        <v>1771</v>
      </c>
      <c r="AD190" s="1">
        <v>11</v>
      </c>
      <c r="AE190" s="1" t="s">
        <v>1441</v>
      </c>
      <c r="AF190" s="1" t="s">
        <v>1440</v>
      </c>
      <c r="AG190" s="1" t="s">
        <v>349</v>
      </c>
      <c r="AH190" s="1" t="s">
        <v>1511</v>
      </c>
      <c r="AI190" s="1" t="s">
        <v>1555</v>
      </c>
      <c r="AJ190" s="1"/>
      <c r="AK190" s="1" t="s">
        <v>2627</v>
      </c>
      <c r="AL190" s="1" t="s">
        <v>3535</v>
      </c>
      <c r="AM190" s="1"/>
      <c r="AN190" s="1"/>
      <c r="AO190" s="1">
        <v>2</v>
      </c>
      <c r="AP190" s="1">
        <v>2</v>
      </c>
      <c r="AQ190" s="1" t="s">
        <v>3536</v>
      </c>
    </row>
    <row r="191" spans="1:46" x14ac:dyDescent="0.15">
      <c r="A191" t="str">
        <f t="shared" si="28"/>
        <v>|SOI|白|クリーチャー|4/4|アンコモン|《[[アヴァシン教の宣教師]]》|</v>
      </c>
      <c r="B191" t="s">
        <v>3211</v>
      </c>
      <c r="C191" t="str">
        <f t="shared" si="29"/>
        <v>SOI</v>
      </c>
      <c r="D191">
        <f>IF(AA191="","",VLOOKUP(C191,tnpl!$Z$1:$AA$11,2,TRUE))</f>
        <v>4</v>
      </c>
      <c r="E191" t="s">
        <v>3211</v>
      </c>
      <c r="F191" t="str">
        <f t="shared" si="30"/>
        <v>白</v>
      </c>
      <c r="G191">
        <f>IF(AB191="","",VLOOKUP(F191,tnpl!$X$1:$Y$16,2,TRUE))</f>
        <v>1</v>
      </c>
      <c r="H191" t="s">
        <v>3211</v>
      </c>
      <c r="I191" t="str">
        <f t="shared" si="31"/>
        <v>クリーチャー</v>
      </c>
      <c r="J191" t="s">
        <v>3211</v>
      </c>
      <c r="K191">
        <f t="shared" si="32"/>
        <v>4</v>
      </c>
      <c r="L191">
        <f t="shared" si="33"/>
        <v>4</v>
      </c>
      <c r="M191" t="str">
        <f t="shared" si="34"/>
        <v>4/4</v>
      </c>
      <c r="N191" t="s">
        <v>3267</v>
      </c>
      <c r="O191" t="str">
        <f t="shared" si="35"/>
        <v>アンコモン</v>
      </c>
      <c r="R191" t="s">
        <v>3267</v>
      </c>
      <c r="S191" t="s">
        <v>4854</v>
      </c>
      <c r="T191" t="str">
        <f t="shared" si="36"/>
        <v>アヴァシン教の宣教師</v>
      </c>
      <c r="W191" t="s">
        <v>4855</v>
      </c>
      <c r="X191" t="s">
        <v>3267</v>
      </c>
      <c r="Y191" s="9"/>
      <c r="Z191" s="3">
        <v>552</v>
      </c>
      <c r="AA191" s="2" t="s">
        <v>3528</v>
      </c>
      <c r="AB191" s="1" t="s">
        <v>1653</v>
      </c>
      <c r="AC191" s="1" t="s">
        <v>1473</v>
      </c>
      <c r="AD191" s="1">
        <v>11</v>
      </c>
      <c r="AE191" s="1" t="s">
        <v>1419</v>
      </c>
      <c r="AF191" s="1" t="s">
        <v>1418</v>
      </c>
      <c r="AG191" s="1" t="s">
        <v>349</v>
      </c>
      <c r="AH191" s="1" t="s">
        <v>1511</v>
      </c>
      <c r="AI191" s="1" t="s">
        <v>1492</v>
      </c>
      <c r="AJ191" s="1"/>
      <c r="AK191" s="1" t="s">
        <v>3550</v>
      </c>
      <c r="AL191" s="1"/>
      <c r="AM191" s="1"/>
      <c r="AN191" s="1"/>
      <c r="AO191" s="1">
        <v>4</v>
      </c>
      <c r="AP191" s="1">
        <v>4</v>
      </c>
      <c r="AQ191" s="1" t="s">
        <v>3550</v>
      </c>
    </row>
    <row r="192" spans="1:46" x14ac:dyDescent="0.15">
      <c r="A192" t="str">
        <f t="shared" si="28"/>
        <v>|SOI|白|サポート||レア|《[[永遠の見守り]]》|</v>
      </c>
      <c r="B192" t="s">
        <v>3211</v>
      </c>
      <c r="C192" t="str">
        <f t="shared" si="29"/>
        <v>SOI</v>
      </c>
      <c r="D192">
        <f>IF(AA192="","",VLOOKUP(C192,tnpl!$Z$1:$AA$11,2,TRUE))</f>
        <v>4</v>
      </c>
      <c r="E192" t="s">
        <v>3211</v>
      </c>
      <c r="F192" t="str">
        <f t="shared" si="30"/>
        <v>白</v>
      </c>
      <c r="G192">
        <f>IF(AB192="","",VLOOKUP(F192,tnpl!$X$1:$Y$16,2,TRUE))</f>
        <v>1</v>
      </c>
      <c r="H192" t="s">
        <v>3211</v>
      </c>
      <c r="I192" t="str">
        <f t="shared" si="31"/>
        <v>サポート</v>
      </c>
      <c r="J192" t="s">
        <v>3211</v>
      </c>
      <c r="K192">
        <f t="shared" si="32"/>
        <v>0</v>
      </c>
      <c r="L192">
        <f t="shared" si="33"/>
        <v>0</v>
      </c>
      <c r="M192" t="str">
        <f t="shared" si="34"/>
        <v/>
      </c>
      <c r="N192" t="s">
        <v>3267</v>
      </c>
      <c r="O192" t="str">
        <f t="shared" si="35"/>
        <v>レア</v>
      </c>
      <c r="R192" t="s">
        <v>3267</v>
      </c>
      <c r="S192" t="s">
        <v>4854</v>
      </c>
      <c r="T192" t="str">
        <f t="shared" si="36"/>
        <v>永遠の見守り</v>
      </c>
      <c r="W192" t="s">
        <v>4855</v>
      </c>
      <c r="X192" t="s">
        <v>3267</v>
      </c>
      <c r="Y192" s="9"/>
      <c r="Z192" s="3">
        <v>570</v>
      </c>
      <c r="AA192" s="2" t="s">
        <v>3528</v>
      </c>
      <c r="AB192" s="1" t="s">
        <v>1653</v>
      </c>
      <c r="AC192" s="1" t="s">
        <v>1463</v>
      </c>
      <c r="AD192" s="1">
        <v>11</v>
      </c>
      <c r="AE192" s="1" t="s">
        <v>1391</v>
      </c>
      <c r="AF192" s="1" t="s">
        <v>1390</v>
      </c>
      <c r="AG192" s="1" t="s">
        <v>297</v>
      </c>
      <c r="AH192" s="1"/>
      <c r="AI192" s="1"/>
      <c r="AJ192" s="1"/>
      <c r="AK192" s="1" t="s">
        <v>3579</v>
      </c>
      <c r="AL192" s="1"/>
      <c r="AM192" s="1"/>
      <c r="AN192" s="1">
        <v>3</v>
      </c>
      <c r="AO192" s="1"/>
      <c r="AP192" s="1"/>
      <c r="AQ192" s="1" t="s">
        <v>3579</v>
      </c>
    </row>
    <row r="193" spans="1:43" x14ac:dyDescent="0.15">
      <c r="A193" t="str">
        <f t="shared" si="28"/>
        <v>|SOI|青|クリーチャー|6/6|コモン|《[[シルブールリンドのカミツキガメ]]》|</v>
      </c>
      <c r="B193" t="s">
        <v>3211</v>
      </c>
      <c r="C193" t="str">
        <f t="shared" si="29"/>
        <v>SOI</v>
      </c>
      <c r="D193">
        <f>IF(AA193="","",VLOOKUP(C193,tnpl!$Z$1:$AA$11,2,TRUE))</f>
        <v>4</v>
      </c>
      <c r="E193" t="s">
        <v>3211</v>
      </c>
      <c r="F193" t="str">
        <f t="shared" si="30"/>
        <v>青</v>
      </c>
      <c r="G193">
        <f>IF(AB193="","",VLOOKUP(F193,tnpl!$X$1:$Y$16,2,TRUE))</f>
        <v>2</v>
      </c>
      <c r="H193" t="s">
        <v>3211</v>
      </c>
      <c r="I193" t="str">
        <f t="shared" si="31"/>
        <v>クリーチャー</v>
      </c>
      <c r="J193" t="s">
        <v>3211</v>
      </c>
      <c r="K193">
        <f t="shared" si="32"/>
        <v>6</v>
      </c>
      <c r="L193">
        <f t="shared" si="33"/>
        <v>6</v>
      </c>
      <c r="M193" t="str">
        <f t="shared" si="34"/>
        <v>6/6</v>
      </c>
      <c r="N193" t="s">
        <v>3267</v>
      </c>
      <c r="O193" t="str">
        <f t="shared" si="35"/>
        <v>コモン</v>
      </c>
      <c r="R193" t="s">
        <v>3267</v>
      </c>
      <c r="S193" t="s">
        <v>4854</v>
      </c>
      <c r="T193" t="str">
        <f t="shared" si="36"/>
        <v>シルブールリンドのカミツキガメ</v>
      </c>
      <c r="W193" t="s">
        <v>4855</v>
      </c>
      <c r="X193" t="s">
        <v>3267</v>
      </c>
      <c r="Y193" s="9"/>
      <c r="Z193" s="3">
        <v>579</v>
      </c>
      <c r="AA193" s="2" t="s">
        <v>3528</v>
      </c>
      <c r="AB193" s="1" t="s">
        <v>1631</v>
      </c>
      <c r="AC193" s="1" t="s">
        <v>1771</v>
      </c>
      <c r="AD193" s="1">
        <v>11</v>
      </c>
      <c r="AE193" s="1" t="s">
        <v>1375</v>
      </c>
      <c r="AF193" s="1" t="s">
        <v>1374</v>
      </c>
      <c r="AG193" s="1" t="s">
        <v>349</v>
      </c>
      <c r="AH193" s="1" t="s">
        <v>3594</v>
      </c>
      <c r="AI193" s="1"/>
      <c r="AJ193" s="1"/>
      <c r="AK193" s="1" t="s">
        <v>3595</v>
      </c>
      <c r="AL193" s="1" t="s">
        <v>3596</v>
      </c>
      <c r="AM193" s="1"/>
      <c r="AN193" s="1"/>
      <c r="AO193" s="1">
        <v>6</v>
      </c>
      <c r="AP193" s="1">
        <v>6</v>
      </c>
      <c r="AQ193" s="1" t="s">
        <v>3597</v>
      </c>
    </row>
    <row r="194" spans="1:43" x14ac:dyDescent="0.15">
      <c r="A194" t="str">
        <f t="shared" si="28"/>
        <v>|SOI|青|呪文||コモン|《[[行方不明]]》|</v>
      </c>
      <c r="B194" t="s">
        <v>3211</v>
      </c>
      <c r="C194" t="str">
        <f t="shared" si="29"/>
        <v>SOI</v>
      </c>
      <c r="D194">
        <f>IF(AA194="","",VLOOKUP(C194,tnpl!$Z$1:$AA$11,2,TRUE))</f>
        <v>4</v>
      </c>
      <c r="E194" t="s">
        <v>3211</v>
      </c>
      <c r="F194" t="str">
        <f t="shared" si="30"/>
        <v>青</v>
      </c>
      <c r="G194">
        <f>IF(AB194="","",VLOOKUP(F194,tnpl!$X$1:$Y$16,2,TRUE))</f>
        <v>2</v>
      </c>
      <c r="H194" t="s">
        <v>3211</v>
      </c>
      <c r="I194" t="str">
        <f t="shared" si="31"/>
        <v>呪文</v>
      </c>
      <c r="J194" t="s">
        <v>3211</v>
      </c>
      <c r="K194">
        <f t="shared" si="32"/>
        <v>0</v>
      </c>
      <c r="L194">
        <f t="shared" si="33"/>
        <v>0</v>
      </c>
      <c r="M194" t="str">
        <f t="shared" si="34"/>
        <v/>
      </c>
      <c r="N194" t="s">
        <v>3267</v>
      </c>
      <c r="O194" t="str">
        <f t="shared" si="35"/>
        <v>コモン</v>
      </c>
      <c r="R194" t="s">
        <v>3267</v>
      </c>
      <c r="S194" t="s">
        <v>4854</v>
      </c>
      <c r="T194" t="str">
        <f t="shared" si="36"/>
        <v>行方不明</v>
      </c>
      <c r="W194" t="s">
        <v>4855</v>
      </c>
      <c r="X194" t="s">
        <v>3267</v>
      </c>
      <c r="Y194" s="9"/>
      <c r="Z194" s="3">
        <v>584</v>
      </c>
      <c r="AA194" s="2" t="s">
        <v>3528</v>
      </c>
      <c r="AB194" s="1" t="s">
        <v>1631</v>
      </c>
      <c r="AC194" s="1" t="s">
        <v>1771</v>
      </c>
      <c r="AD194" s="1">
        <v>11</v>
      </c>
      <c r="AE194" s="1" t="s">
        <v>1365</v>
      </c>
      <c r="AF194" s="1" t="s">
        <v>1364</v>
      </c>
      <c r="AG194" s="1" t="s">
        <v>1475</v>
      </c>
      <c r="AH194" s="1"/>
      <c r="AI194" s="1"/>
      <c r="AJ194" s="1"/>
      <c r="AK194" s="1" t="s">
        <v>3601</v>
      </c>
      <c r="AL194" s="1" t="s">
        <v>3547</v>
      </c>
      <c r="AM194" s="1"/>
      <c r="AN194" s="1"/>
      <c r="AO194" s="1"/>
      <c r="AP194" s="1"/>
      <c r="AQ194" s="1" t="s">
        <v>3602</v>
      </c>
    </row>
    <row r="195" spans="1:43" x14ac:dyDescent="0.15">
      <c r="A195" t="str">
        <f t="shared" si="28"/>
        <v>|SOI|青|クリーチャー|6/6|レア|《[[ネファリアの月ドレイク]]》|</v>
      </c>
      <c r="B195" t="s">
        <v>3211</v>
      </c>
      <c r="C195" t="str">
        <f t="shared" si="29"/>
        <v>SOI</v>
      </c>
      <c r="D195">
        <f>IF(AA195="","",VLOOKUP(C195,tnpl!$Z$1:$AA$11,2,TRUE))</f>
        <v>4</v>
      </c>
      <c r="E195" t="s">
        <v>3211</v>
      </c>
      <c r="F195" t="str">
        <f t="shared" si="30"/>
        <v>青</v>
      </c>
      <c r="G195">
        <f>IF(AB195="","",VLOOKUP(F195,tnpl!$X$1:$Y$16,2,TRUE))</f>
        <v>2</v>
      </c>
      <c r="H195" t="s">
        <v>3211</v>
      </c>
      <c r="I195" t="str">
        <f t="shared" si="31"/>
        <v>クリーチャー</v>
      </c>
      <c r="J195" t="s">
        <v>3211</v>
      </c>
      <c r="K195">
        <f t="shared" si="32"/>
        <v>6</v>
      </c>
      <c r="L195">
        <f t="shared" si="33"/>
        <v>6</v>
      </c>
      <c r="M195" t="str">
        <f t="shared" si="34"/>
        <v>6/6</v>
      </c>
      <c r="N195" t="s">
        <v>3267</v>
      </c>
      <c r="O195" t="str">
        <f t="shared" si="35"/>
        <v>レア</v>
      </c>
      <c r="R195" t="s">
        <v>3267</v>
      </c>
      <c r="S195" t="s">
        <v>4854</v>
      </c>
      <c r="T195" t="str">
        <f t="shared" si="36"/>
        <v>ネファリアの月ドレイク</v>
      </c>
      <c r="W195" t="s">
        <v>4855</v>
      </c>
      <c r="X195" t="s">
        <v>3267</v>
      </c>
      <c r="Y195" s="9"/>
      <c r="Z195" s="3">
        <v>603</v>
      </c>
      <c r="AA195" s="2" t="s">
        <v>3528</v>
      </c>
      <c r="AB195" s="1" t="s">
        <v>1631</v>
      </c>
      <c r="AC195" s="1" t="s">
        <v>1463</v>
      </c>
      <c r="AD195" s="1">
        <v>11</v>
      </c>
      <c r="AE195" s="1" t="s">
        <v>1333</v>
      </c>
      <c r="AF195" s="1" t="s">
        <v>1332</v>
      </c>
      <c r="AG195" s="1" t="s">
        <v>349</v>
      </c>
      <c r="AH195" s="1" t="s">
        <v>2546</v>
      </c>
      <c r="AI195" s="1"/>
      <c r="AJ195" s="1"/>
      <c r="AK195" s="1" t="s">
        <v>361</v>
      </c>
      <c r="AL195" s="1" t="s">
        <v>3628</v>
      </c>
      <c r="AM195" s="1" t="s">
        <v>3629</v>
      </c>
      <c r="AN195" s="1"/>
      <c r="AO195" s="1">
        <v>6</v>
      </c>
      <c r="AP195" s="1">
        <v>6</v>
      </c>
      <c r="AQ195" s="1" t="s">
        <v>3630</v>
      </c>
    </row>
    <row r="196" spans="1:43" x14ac:dyDescent="0.15">
      <c r="A196" t="str">
        <f t="shared" si="28"/>
        <v>|SOI|青|呪文||レア|《[[教団の歓迎]]》|</v>
      </c>
      <c r="B196" t="s">
        <v>3211</v>
      </c>
      <c r="C196" t="str">
        <f t="shared" si="29"/>
        <v>SOI</v>
      </c>
      <c r="D196">
        <f>IF(AA196="","",VLOOKUP(C196,tnpl!$Z$1:$AA$11,2,TRUE))</f>
        <v>4</v>
      </c>
      <c r="E196" t="s">
        <v>3211</v>
      </c>
      <c r="F196" t="str">
        <f t="shared" si="30"/>
        <v>青</v>
      </c>
      <c r="G196">
        <f>IF(AB196="","",VLOOKUP(F196,tnpl!$X$1:$Y$16,2,TRUE))</f>
        <v>2</v>
      </c>
      <c r="H196" t="s">
        <v>3211</v>
      </c>
      <c r="I196" t="str">
        <f t="shared" si="31"/>
        <v>呪文</v>
      </c>
      <c r="J196" t="s">
        <v>3211</v>
      </c>
      <c r="K196">
        <f t="shared" si="32"/>
        <v>0</v>
      </c>
      <c r="L196">
        <f t="shared" si="33"/>
        <v>0</v>
      </c>
      <c r="M196" t="str">
        <f t="shared" si="34"/>
        <v/>
      </c>
      <c r="N196" t="s">
        <v>3267</v>
      </c>
      <c r="O196" t="str">
        <f t="shared" si="35"/>
        <v>レア</v>
      </c>
      <c r="R196" t="s">
        <v>3267</v>
      </c>
      <c r="S196" t="s">
        <v>4854</v>
      </c>
      <c r="T196" t="str">
        <f t="shared" si="36"/>
        <v>教団の歓迎</v>
      </c>
      <c r="W196" t="s">
        <v>4855</v>
      </c>
      <c r="X196" t="s">
        <v>3267</v>
      </c>
      <c r="Y196" s="9"/>
      <c r="Z196" s="3">
        <v>604</v>
      </c>
      <c r="AA196" s="2" t="s">
        <v>3528</v>
      </c>
      <c r="AB196" s="1" t="s">
        <v>1631</v>
      </c>
      <c r="AC196" s="1" t="s">
        <v>1463</v>
      </c>
      <c r="AD196" s="1">
        <v>11</v>
      </c>
      <c r="AE196" s="1" t="s">
        <v>1331</v>
      </c>
      <c r="AF196" s="1" t="s">
        <v>1330</v>
      </c>
      <c r="AG196" s="1" t="s">
        <v>1475</v>
      </c>
      <c r="AH196" s="1"/>
      <c r="AI196" s="1"/>
      <c r="AJ196" s="1"/>
      <c r="AK196" s="1" t="s">
        <v>3603</v>
      </c>
      <c r="AL196" s="1" t="s">
        <v>3631</v>
      </c>
      <c r="AM196" s="1"/>
      <c r="AN196" s="1"/>
      <c r="AO196" s="1"/>
      <c r="AP196" s="1"/>
      <c r="AQ196" s="1" t="s">
        <v>3632</v>
      </c>
    </row>
    <row r="197" spans="1:43" x14ac:dyDescent="0.15">
      <c r="A197" t="str">
        <f t="shared" si="28"/>
        <v>|SOI|黒|クリーチャー|5/3|アンコモン|《[[呪われた魔女]]》|</v>
      </c>
      <c r="B197" t="s">
        <v>3211</v>
      </c>
      <c r="C197" t="str">
        <f t="shared" si="29"/>
        <v>SOI</v>
      </c>
      <c r="D197">
        <f>IF(AA197="","",VLOOKUP(C197,tnpl!$Z$1:$AA$11,2,TRUE))</f>
        <v>4</v>
      </c>
      <c r="E197" t="s">
        <v>3211</v>
      </c>
      <c r="F197" t="str">
        <f t="shared" si="30"/>
        <v>黒</v>
      </c>
      <c r="G197">
        <f>IF(AB197="","",VLOOKUP(F197,tnpl!$X$1:$Y$16,2,TRUE))</f>
        <v>3</v>
      </c>
      <c r="H197" t="s">
        <v>3211</v>
      </c>
      <c r="I197" t="str">
        <f t="shared" si="31"/>
        <v>クリーチャー</v>
      </c>
      <c r="J197" t="s">
        <v>3211</v>
      </c>
      <c r="K197">
        <f t="shared" si="32"/>
        <v>5</v>
      </c>
      <c r="L197">
        <f t="shared" si="33"/>
        <v>3</v>
      </c>
      <c r="M197" t="str">
        <f t="shared" si="34"/>
        <v>5/3</v>
      </c>
      <c r="N197" t="s">
        <v>3267</v>
      </c>
      <c r="O197" t="str">
        <f t="shared" si="35"/>
        <v>アンコモン</v>
      </c>
      <c r="R197" t="s">
        <v>3267</v>
      </c>
      <c r="S197" t="s">
        <v>4854</v>
      </c>
      <c r="T197" t="str">
        <f t="shared" si="36"/>
        <v>呪われた魔女</v>
      </c>
      <c r="W197" t="s">
        <v>4855</v>
      </c>
      <c r="X197" t="s">
        <v>3267</v>
      </c>
      <c r="Y197" s="9"/>
      <c r="Z197" s="3">
        <v>623</v>
      </c>
      <c r="AA197" s="2" t="s">
        <v>3528</v>
      </c>
      <c r="AB197" s="1" t="s">
        <v>1606</v>
      </c>
      <c r="AC197" s="1" t="s">
        <v>1473</v>
      </c>
      <c r="AD197" s="1">
        <v>11</v>
      </c>
      <c r="AE197" s="1" t="s">
        <v>1297</v>
      </c>
      <c r="AF197" s="1" t="s">
        <v>1296</v>
      </c>
      <c r="AG197" s="1" t="s">
        <v>349</v>
      </c>
      <c r="AH197" s="1" t="s">
        <v>1511</v>
      </c>
      <c r="AI197" s="1" t="s">
        <v>1894</v>
      </c>
      <c r="AJ197" s="1"/>
      <c r="AK197" s="1" t="s">
        <v>3663</v>
      </c>
      <c r="AL197" s="1" t="s">
        <v>3664</v>
      </c>
      <c r="AM197" s="1"/>
      <c r="AN197" s="1"/>
      <c r="AO197" s="1">
        <v>5</v>
      </c>
      <c r="AP197" s="1">
        <v>3</v>
      </c>
      <c r="AQ197" s="1" t="s">
        <v>3665</v>
      </c>
    </row>
    <row r="198" spans="1:43" x14ac:dyDescent="0.15">
      <c r="A198" t="str">
        <f t="shared" si="28"/>
        <v>|SOI|赤|クリーチャー|2/2|コモン|《[[既決殺人犯]]》|</v>
      </c>
      <c r="B198" t="s">
        <v>3211</v>
      </c>
      <c r="C198" t="str">
        <f t="shared" si="29"/>
        <v>SOI</v>
      </c>
      <c r="D198">
        <f>IF(AA198="","",VLOOKUP(C198,tnpl!$Z$1:$AA$11,2,TRUE))</f>
        <v>4</v>
      </c>
      <c r="E198" t="s">
        <v>3211</v>
      </c>
      <c r="F198" t="str">
        <f t="shared" si="30"/>
        <v>赤</v>
      </c>
      <c r="G198">
        <f>IF(AB198="","",VLOOKUP(F198,tnpl!$X$1:$Y$16,2,TRUE))</f>
        <v>4</v>
      </c>
      <c r="H198" t="s">
        <v>3211</v>
      </c>
      <c r="I198" t="str">
        <f t="shared" si="31"/>
        <v>クリーチャー</v>
      </c>
      <c r="J198" t="s">
        <v>3211</v>
      </c>
      <c r="K198">
        <f t="shared" si="32"/>
        <v>2</v>
      </c>
      <c r="L198">
        <f t="shared" si="33"/>
        <v>2</v>
      </c>
      <c r="M198" t="str">
        <f t="shared" si="34"/>
        <v>2/2</v>
      </c>
      <c r="N198" t="s">
        <v>3267</v>
      </c>
      <c r="O198" t="str">
        <f t="shared" si="35"/>
        <v>コモン</v>
      </c>
      <c r="R198" t="s">
        <v>3267</v>
      </c>
      <c r="S198" t="s">
        <v>4854</v>
      </c>
      <c r="T198" t="str">
        <f t="shared" si="36"/>
        <v>既決殺人犯</v>
      </c>
      <c r="W198" t="s">
        <v>4855</v>
      </c>
      <c r="X198" t="s">
        <v>3267</v>
      </c>
      <c r="Y198" s="9"/>
      <c r="Z198" s="3">
        <v>644</v>
      </c>
      <c r="AA198" s="2" t="s">
        <v>3528</v>
      </c>
      <c r="AB198" s="1" t="s">
        <v>1575</v>
      </c>
      <c r="AC198" s="1" t="s">
        <v>1771</v>
      </c>
      <c r="AD198" s="1">
        <v>11</v>
      </c>
      <c r="AE198" s="1" t="s">
        <v>1261</v>
      </c>
      <c r="AF198" s="1" t="s">
        <v>1260</v>
      </c>
      <c r="AG198" s="1" t="s">
        <v>349</v>
      </c>
      <c r="AH198" s="1" t="s">
        <v>1511</v>
      </c>
      <c r="AI198" s="1" t="s">
        <v>3702</v>
      </c>
      <c r="AJ198" s="1"/>
      <c r="AK198" s="1" t="s">
        <v>3703</v>
      </c>
      <c r="AL198" s="1"/>
      <c r="AM198" s="1"/>
      <c r="AN198" s="1"/>
      <c r="AO198" s="1">
        <v>2</v>
      </c>
      <c r="AP198" s="1">
        <v>2</v>
      </c>
      <c r="AQ198" s="1" t="s">
        <v>3703</v>
      </c>
    </row>
    <row r="199" spans="1:43" x14ac:dyDescent="0.15">
      <c r="A199" t="str">
        <f t="shared" si="28"/>
        <v>|SOI|赤|クリーチャー|4/2|コモン|《[[巨体の悪魔]]》|</v>
      </c>
      <c r="B199" t="s">
        <v>3211</v>
      </c>
      <c r="C199" t="str">
        <f t="shared" si="29"/>
        <v>SOI</v>
      </c>
      <c r="D199">
        <f>IF(AA199="","",VLOOKUP(C199,tnpl!$Z$1:$AA$11,2,TRUE))</f>
        <v>4</v>
      </c>
      <c r="E199" t="s">
        <v>3211</v>
      </c>
      <c r="F199" t="str">
        <f t="shared" si="30"/>
        <v>赤</v>
      </c>
      <c r="G199">
        <f>IF(AB199="","",VLOOKUP(F199,tnpl!$X$1:$Y$16,2,TRUE))</f>
        <v>4</v>
      </c>
      <c r="H199" t="s">
        <v>3211</v>
      </c>
      <c r="I199" t="str">
        <f t="shared" si="31"/>
        <v>クリーチャー</v>
      </c>
      <c r="J199" t="s">
        <v>3211</v>
      </c>
      <c r="K199">
        <f t="shared" si="32"/>
        <v>4</v>
      </c>
      <c r="L199">
        <f t="shared" si="33"/>
        <v>2</v>
      </c>
      <c r="M199" t="str">
        <f t="shared" si="34"/>
        <v>4/2</v>
      </c>
      <c r="N199" t="s">
        <v>3267</v>
      </c>
      <c r="O199" t="str">
        <f t="shared" si="35"/>
        <v>コモン</v>
      </c>
      <c r="R199" t="s">
        <v>3267</v>
      </c>
      <c r="S199" t="s">
        <v>4854</v>
      </c>
      <c r="T199" t="str">
        <f t="shared" si="36"/>
        <v>巨体の悪魔</v>
      </c>
      <c r="W199" t="s">
        <v>4855</v>
      </c>
      <c r="X199" t="s">
        <v>3267</v>
      </c>
      <c r="Y199" s="9"/>
      <c r="Z199" s="3">
        <v>648</v>
      </c>
      <c r="AA199" s="2" t="s">
        <v>3528</v>
      </c>
      <c r="AB199" s="1" t="s">
        <v>1575</v>
      </c>
      <c r="AC199" s="1" t="s">
        <v>1771</v>
      </c>
      <c r="AD199" s="1">
        <v>11</v>
      </c>
      <c r="AE199" s="1" t="s">
        <v>1257</v>
      </c>
      <c r="AF199" s="1" t="s">
        <v>1256</v>
      </c>
      <c r="AG199" s="1" t="s">
        <v>349</v>
      </c>
      <c r="AH199" s="1" t="s">
        <v>3706</v>
      </c>
      <c r="AI199" s="1"/>
      <c r="AJ199" s="1"/>
      <c r="AK199" s="1" t="s">
        <v>2627</v>
      </c>
      <c r="AL199" s="1"/>
      <c r="AM199" s="1"/>
      <c r="AN199" s="1"/>
      <c r="AO199" s="1">
        <v>4</v>
      </c>
      <c r="AP199" s="1">
        <v>2</v>
      </c>
      <c r="AQ199" s="1" t="s">
        <v>2627</v>
      </c>
    </row>
    <row r="200" spans="1:43" x14ac:dyDescent="0.15">
      <c r="A200" t="str">
        <f t="shared" si="28"/>
        <v>|SOI|赤|呪文||アンコモン|《[[ステンシア仮面舞踏会]]》|</v>
      </c>
      <c r="B200" t="s">
        <v>3211</v>
      </c>
      <c r="C200" t="str">
        <f t="shared" si="29"/>
        <v>SOI</v>
      </c>
      <c r="D200">
        <f>IF(AA200="","",VLOOKUP(C200,tnpl!$Z$1:$AA$11,2,TRUE))</f>
        <v>4</v>
      </c>
      <c r="E200" t="s">
        <v>3211</v>
      </c>
      <c r="F200" t="str">
        <f t="shared" si="30"/>
        <v>赤</v>
      </c>
      <c r="G200">
        <f>IF(AB200="","",VLOOKUP(F200,tnpl!$X$1:$Y$16,2,TRUE))</f>
        <v>4</v>
      </c>
      <c r="H200" t="s">
        <v>3211</v>
      </c>
      <c r="I200" t="str">
        <f t="shared" si="31"/>
        <v>呪文</v>
      </c>
      <c r="J200" t="s">
        <v>3211</v>
      </c>
      <c r="K200">
        <f t="shared" si="32"/>
        <v>0</v>
      </c>
      <c r="L200">
        <f t="shared" si="33"/>
        <v>0</v>
      </c>
      <c r="M200" t="str">
        <f t="shared" si="34"/>
        <v/>
      </c>
      <c r="N200" t="s">
        <v>3267</v>
      </c>
      <c r="O200" t="str">
        <f t="shared" si="35"/>
        <v>アンコモン</v>
      </c>
      <c r="R200" t="s">
        <v>3267</v>
      </c>
      <c r="S200" t="s">
        <v>4854</v>
      </c>
      <c r="T200" t="str">
        <f t="shared" si="36"/>
        <v>ステンシア仮面舞踏会</v>
      </c>
      <c r="W200" t="s">
        <v>4855</v>
      </c>
      <c r="X200" t="s">
        <v>3267</v>
      </c>
      <c r="Y200" s="9"/>
      <c r="Z200" s="3">
        <v>668</v>
      </c>
      <c r="AA200" s="2" t="s">
        <v>3528</v>
      </c>
      <c r="AB200" s="1" t="s">
        <v>1575</v>
      </c>
      <c r="AC200" s="1" t="s">
        <v>1473</v>
      </c>
      <c r="AD200" s="1">
        <v>11</v>
      </c>
      <c r="AE200" s="1" t="s">
        <v>1223</v>
      </c>
      <c r="AF200" s="1" t="s">
        <v>1222</v>
      </c>
      <c r="AG200" s="1" t="s">
        <v>1475</v>
      </c>
      <c r="AH200" s="1"/>
      <c r="AI200" s="1"/>
      <c r="AJ200" s="1"/>
      <c r="AK200" s="1" t="s">
        <v>3603</v>
      </c>
      <c r="AL200" s="1" t="s">
        <v>3730</v>
      </c>
      <c r="AM200" s="1" t="s">
        <v>3731</v>
      </c>
      <c r="AN200" s="1"/>
      <c r="AO200" s="1"/>
      <c r="AP200" s="1"/>
      <c r="AQ200" s="1" t="s">
        <v>3732</v>
      </c>
    </row>
    <row r="201" spans="1:43" x14ac:dyDescent="0.15">
      <c r="A201" t="str">
        <f t="shared" si="28"/>
        <v>|SOI|赤|クリーチャー|4/4|レア|《[[炎刃の天使]]》|</v>
      </c>
      <c r="B201" t="s">
        <v>3211</v>
      </c>
      <c r="C201" t="str">
        <f t="shared" si="29"/>
        <v>SOI</v>
      </c>
      <c r="D201">
        <f>IF(AA201="","",VLOOKUP(C201,tnpl!$Z$1:$AA$11,2,TRUE))</f>
        <v>4</v>
      </c>
      <c r="E201" t="s">
        <v>3211</v>
      </c>
      <c r="F201" t="str">
        <f t="shared" si="30"/>
        <v>赤</v>
      </c>
      <c r="G201">
        <f>IF(AB201="","",VLOOKUP(F201,tnpl!$X$1:$Y$16,2,TRUE))</f>
        <v>4</v>
      </c>
      <c r="H201" t="s">
        <v>3211</v>
      </c>
      <c r="I201" t="str">
        <f t="shared" si="31"/>
        <v>クリーチャー</v>
      </c>
      <c r="J201" t="s">
        <v>3211</v>
      </c>
      <c r="K201">
        <f t="shared" si="32"/>
        <v>4</v>
      </c>
      <c r="L201">
        <f t="shared" si="33"/>
        <v>4</v>
      </c>
      <c r="M201" t="str">
        <f t="shared" si="34"/>
        <v>4/4</v>
      </c>
      <c r="N201" t="s">
        <v>3267</v>
      </c>
      <c r="O201" t="str">
        <f t="shared" si="35"/>
        <v>レア</v>
      </c>
      <c r="R201" t="s">
        <v>3267</v>
      </c>
      <c r="S201" t="s">
        <v>4854</v>
      </c>
      <c r="T201" t="str">
        <f t="shared" si="36"/>
        <v>炎刃の天使</v>
      </c>
      <c r="W201" t="s">
        <v>4855</v>
      </c>
      <c r="X201" t="s">
        <v>3267</v>
      </c>
      <c r="Y201" s="9"/>
      <c r="Z201" s="3">
        <v>670</v>
      </c>
      <c r="AA201" s="2" t="s">
        <v>3528</v>
      </c>
      <c r="AB201" s="1" t="s">
        <v>1575</v>
      </c>
      <c r="AC201" s="1" t="s">
        <v>1463</v>
      </c>
      <c r="AD201" s="1">
        <v>11</v>
      </c>
      <c r="AE201" s="1" t="s">
        <v>1219</v>
      </c>
      <c r="AF201" s="1" t="s">
        <v>1218</v>
      </c>
      <c r="AG201" s="1" t="s">
        <v>349</v>
      </c>
      <c r="AH201" s="1" t="s">
        <v>358</v>
      </c>
      <c r="AI201" s="1"/>
      <c r="AJ201" s="1"/>
      <c r="AK201" s="1" t="s">
        <v>361</v>
      </c>
      <c r="AL201" s="1" t="s">
        <v>3734</v>
      </c>
      <c r="AM201" s="1"/>
      <c r="AN201" s="1"/>
      <c r="AO201" s="1">
        <v>4</v>
      </c>
      <c r="AP201" s="1">
        <v>4</v>
      </c>
      <c r="AQ201" s="1" t="s">
        <v>3735</v>
      </c>
    </row>
    <row r="202" spans="1:43" x14ac:dyDescent="0.15">
      <c r="A202" t="str">
        <f t="shared" si="28"/>
        <v>|SOI|緑|クリーチャー|4/4|アンコモン|《[[ラムホルトの平和主義者]]》|</v>
      </c>
      <c r="B202" t="s">
        <v>3211</v>
      </c>
      <c r="C202" t="str">
        <f t="shared" si="29"/>
        <v>SOI</v>
      </c>
      <c r="D202">
        <f>IF(AA202="","",VLOOKUP(C202,tnpl!$Z$1:$AA$11,2,TRUE))</f>
        <v>4</v>
      </c>
      <c r="E202" t="s">
        <v>3211</v>
      </c>
      <c r="F202" t="str">
        <f t="shared" si="30"/>
        <v>緑</v>
      </c>
      <c r="G202">
        <f>IF(AB202="","",VLOOKUP(F202,tnpl!$X$1:$Y$16,2,TRUE))</f>
        <v>5</v>
      </c>
      <c r="H202" t="s">
        <v>3211</v>
      </c>
      <c r="I202" t="str">
        <f t="shared" si="31"/>
        <v>クリーチャー</v>
      </c>
      <c r="J202" t="s">
        <v>3211</v>
      </c>
      <c r="K202">
        <f t="shared" si="32"/>
        <v>4</v>
      </c>
      <c r="L202">
        <f t="shared" si="33"/>
        <v>4</v>
      </c>
      <c r="M202" t="str">
        <f t="shared" si="34"/>
        <v>4/4</v>
      </c>
      <c r="N202" t="s">
        <v>3267</v>
      </c>
      <c r="O202" t="str">
        <f t="shared" si="35"/>
        <v>アンコモン</v>
      </c>
      <c r="R202" t="s">
        <v>3267</v>
      </c>
      <c r="S202" t="s">
        <v>4854</v>
      </c>
      <c r="T202" t="str">
        <f t="shared" si="36"/>
        <v>ラムホルトの平和主義者</v>
      </c>
      <c r="W202" t="s">
        <v>4855</v>
      </c>
      <c r="X202" t="s">
        <v>3267</v>
      </c>
      <c r="Y202" s="9"/>
      <c r="Z202" s="3">
        <v>700</v>
      </c>
      <c r="AA202" s="2" t="s">
        <v>3528</v>
      </c>
      <c r="AB202" s="1" t="s">
        <v>1540</v>
      </c>
      <c r="AC202" s="1" t="s">
        <v>1473</v>
      </c>
      <c r="AD202" s="1">
        <v>11</v>
      </c>
      <c r="AE202" s="1" t="s">
        <v>1169</v>
      </c>
      <c r="AF202" s="1" t="s">
        <v>1168</v>
      </c>
      <c r="AG202" s="1" t="s">
        <v>349</v>
      </c>
      <c r="AH202" s="1" t="s">
        <v>1511</v>
      </c>
      <c r="AI202" s="1" t="s">
        <v>1894</v>
      </c>
      <c r="AJ202" s="1" t="s">
        <v>3702</v>
      </c>
      <c r="AK202" s="1" t="s">
        <v>3771</v>
      </c>
      <c r="AL202" s="1" t="s">
        <v>3703</v>
      </c>
      <c r="AM202" s="1"/>
      <c r="AN202" s="1"/>
      <c r="AO202" s="1">
        <v>4</v>
      </c>
      <c r="AP202" s="1">
        <v>4</v>
      </c>
      <c r="AQ202" s="1" t="s">
        <v>3772</v>
      </c>
    </row>
    <row r="203" spans="1:43" x14ac:dyDescent="0.15">
      <c r="A203" t="str">
        <f t="shared" si="28"/>
        <v>|SOI|緑|クリーチャー|3/3|レア|《[[容赦無い泥塊]]》|</v>
      </c>
      <c r="B203" t="s">
        <v>3211</v>
      </c>
      <c r="C203" t="str">
        <f t="shared" si="29"/>
        <v>SOI</v>
      </c>
      <c r="D203">
        <f>IF(AA203="","",VLOOKUP(C203,tnpl!$Z$1:$AA$11,2,TRUE))</f>
        <v>4</v>
      </c>
      <c r="E203" t="s">
        <v>3211</v>
      </c>
      <c r="F203" t="str">
        <f t="shared" si="30"/>
        <v>緑</v>
      </c>
      <c r="G203">
        <f>IF(AB203="","",VLOOKUP(F203,tnpl!$X$1:$Y$16,2,TRUE))</f>
        <v>5</v>
      </c>
      <c r="H203" t="s">
        <v>3211</v>
      </c>
      <c r="I203" t="str">
        <f t="shared" si="31"/>
        <v>クリーチャー</v>
      </c>
      <c r="J203" t="s">
        <v>3211</v>
      </c>
      <c r="K203">
        <f t="shared" si="32"/>
        <v>3</v>
      </c>
      <c r="L203">
        <f t="shared" si="33"/>
        <v>3</v>
      </c>
      <c r="M203" t="str">
        <f t="shared" si="34"/>
        <v>3/3</v>
      </c>
      <c r="N203" t="s">
        <v>3267</v>
      </c>
      <c r="O203" t="str">
        <f t="shared" si="35"/>
        <v>レア</v>
      </c>
      <c r="R203" t="s">
        <v>3267</v>
      </c>
      <c r="S203" t="s">
        <v>4854</v>
      </c>
      <c r="T203" t="str">
        <f t="shared" si="36"/>
        <v>容赦無い泥塊</v>
      </c>
      <c r="W203" t="s">
        <v>4855</v>
      </c>
      <c r="X203" t="s">
        <v>3267</v>
      </c>
      <c r="Y203" s="9"/>
      <c r="Z203" s="3">
        <v>708</v>
      </c>
      <c r="AA203" s="2" t="s">
        <v>3528</v>
      </c>
      <c r="AB203" s="1" t="s">
        <v>1540</v>
      </c>
      <c r="AC203" s="1" t="s">
        <v>1463</v>
      </c>
      <c r="AD203" s="1">
        <v>11</v>
      </c>
      <c r="AE203" s="1" t="s">
        <v>1155</v>
      </c>
      <c r="AF203" s="1" t="s">
        <v>1154</v>
      </c>
      <c r="AG203" s="1" t="s">
        <v>349</v>
      </c>
      <c r="AH203" s="1" t="s">
        <v>3787</v>
      </c>
      <c r="AI203" s="1"/>
      <c r="AJ203" s="1"/>
      <c r="AK203" s="1" t="s">
        <v>3788</v>
      </c>
      <c r="AL203" s="1"/>
      <c r="AM203" s="1"/>
      <c r="AN203" s="1"/>
      <c r="AO203" s="1">
        <v>3</v>
      </c>
      <c r="AP203" s="1">
        <v>3</v>
      </c>
      <c r="AQ203" s="1" t="s">
        <v>3788</v>
      </c>
    </row>
    <row r="204" spans="1:43" x14ac:dyDescent="0.15">
      <c r="A204" t="str">
        <f t="shared" si="28"/>
        <v>|SOI|無色|呪文||コモン|《[[合鍵]]》|</v>
      </c>
      <c r="B204" t="s">
        <v>3211</v>
      </c>
      <c r="C204" t="str">
        <f t="shared" si="29"/>
        <v>SOI</v>
      </c>
      <c r="D204">
        <f>IF(AA204="","",VLOOKUP(C204,tnpl!$Z$1:$AA$11,2,TRUE))</f>
        <v>4</v>
      </c>
      <c r="E204" t="s">
        <v>3211</v>
      </c>
      <c r="F204" t="str">
        <f t="shared" si="30"/>
        <v>無色</v>
      </c>
      <c r="G204">
        <f>IF(AB204="","",VLOOKUP(F204,tnpl!$X$1:$Y$16,2,TRUE))</f>
        <v>16</v>
      </c>
      <c r="H204" t="s">
        <v>3211</v>
      </c>
      <c r="I204" t="str">
        <f t="shared" si="31"/>
        <v>呪文</v>
      </c>
      <c r="J204" t="s">
        <v>3211</v>
      </c>
      <c r="K204">
        <f t="shared" si="32"/>
        <v>0</v>
      </c>
      <c r="L204">
        <f t="shared" si="33"/>
        <v>0</v>
      </c>
      <c r="M204" t="str">
        <f t="shared" si="34"/>
        <v/>
      </c>
      <c r="N204" t="s">
        <v>3267</v>
      </c>
      <c r="O204" t="str">
        <f t="shared" si="35"/>
        <v>コモン</v>
      </c>
      <c r="R204" t="s">
        <v>3267</v>
      </c>
      <c r="S204" t="s">
        <v>4854</v>
      </c>
      <c r="T204" t="str">
        <f t="shared" si="36"/>
        <v>合鍵</v>
      </c>
      <c r="W204" t="s">
        <v>4855</v>
      </c>
      <c r="X204" t="s">
        <v>3267</v>
      </c>
      <c r="Y204" s="9"/>
      <c r="Z204" s="3">
        <v>728</v>
      </c>
      <c r="AA204" s="2" t="s">
        <v>3528</v>
      </c>
      <c r="AB204" s="1" t="s">
        <v>301</v>
      </c>
      <c r="AC204" s="1" t="s">
        <v>1771</v>
      </c>
      <c r="AD204" s="1">
        <v>11</v>
      </c>
      <c r="AE204" s="1" t="s">
        <v>1117</v>
      </c>
      <c r="AF204" s="1" t="s">
        <v>1116</v>
      </c>
      <c r="AG204" s="1" t="s">
        <v>1475</v>
      </c>
      <c r="AH204" s="1"/>
      <c r="AI204" s="1"/>
      <c r="AJ204" s="1"/>
      <c r="AK204" s="1" t="s">
        <v>3825</v>
      </c>
      <c r="AL204" s="1"/>
      <c r="AM204" s="1"/>
      <c r="AN204" s="1"/>
      <c r="AO204" s="1"/>
      <c r="AP204" s="1"/>
      <c r="AQ204" s="1" t="s">
        <v>3825</v>
      </c>
    </row>
    <row r="205" spans="1:43" x14ac:dyDescent="0.15">
      <c r="A205" t="str">
        <f t="shared" si="28"/>
        <v>|SOI|無色|サポート||コモン|《[[放棄された聖域]]》|</v>
      </c>
      <c r="B205" t="s">
        <v>3211</v>
      </c>
      <c r="C205" t="str">
        <f t="shared" si="29"/>
        <v>SOI</v>
      </c>
      <c r="D205">
        <f>IF(AA205="","",VLOOKUP(C205,tnpl!$Z$1:$AA$11,2,TRUE))</f>
        <v>4</v>
      </c>
      <c r="E205" t="s">
        <v>3211</v>
      </c>
      <c r="F205" t="str">
        <f t="shared" si="30"/>
        <v>無色</v>
      </c>
      <c r="G205">
        <f>IF(AB205="","",VLOOKUP(F205,tnpl!$X$1:$Y$16,2,TRUE))</f>
        <v>16</v>
      </c>
      <c r="H205" t="s">
        <v>3211</v>
      </c>
      <c r="I205" t="str">
        <f t="shared" si="31"/>
        <v>サポート</v>
      </c>
      <c r="J205" t="s">
        <v>3211</v>
      </c>
      <c r="K205">
        <f t="shared" si="32"/>
        <v>0</v>
      </c>
      <c r="L205">
        <f t="shared" si="33"/>
        <v>0</v>
      </c>
      <c r="M205" t="str">
        <f t="shared" si="34"/>
        <v/>
      </c>
      <c r="N205" t="s">
        <v>3267</v>
      </c>
      <c r="O205" t="str">
        <f t="shared" si="35"/>
        <v>コモン</v>
      </c>
      <c r="R205" t="s">
        <v>3267</v>
      </c>
      <c r="S205" t="s">
        <v>4854</v>
      </c>
      <c r="T205" t="str">
        <f t="shared" si="36"/>
        <v>放棄された聖域</v>
      </c>
      <c r="W205" t="s">
        <v>4855</v>
      </c>
      <c r="X205" t="s">
        <v>3267</v>
      </c>
      <c r="Y205" s="9"/>
      <c r="Z205" s="3">
        <v>730</v>
      </c>
      <c r="AA205" s="2" t="s">
        <v>3528</v>
      </c>
      <c r="AB205" s="1" t="s">
        <v>301</v>
      </c>
      <c r="AC205" s="1" t="s">
        <v>1771</v>
      </c>
      <c r="AD205" s="1">
        <v>11</v>
      </c>
      <c r="AE205" s="1" t="s">
        <v>1113</v>
      </c>
      <c r="AF205" s="1" t="s">
        <v>1112</v>
      </c>
      <c r="AG205" s="1" t="s">
        <v>297</v>
      </c>
      <c r="AH205" s="1"/>
      <c r="AI205" s="1"/>
      <c r="AJ205" s="1"/>
      <c r="AK205" s="1" t="s">
        <v>3826</v>
      </c>
      <c r="AL205" s="1"/>
      <c r="AM205" s="1"/>
      <c r="AN205" s="1">
        <v>3</v>
      </c>
      <c r="AO205" s="1"/>
      <c r="AP205" s="1"/>
      <c r="AQ205" s="1" t="s">
        <v>3826</v>
      </c>
    </row>
    <row r="206" spans="1:43" x14ac:dyDescent="0.15">
      <c r="A206" t="str">
        <f t="shared" si="28"/>
        <v>|SOI|無色|サポート||コモン|《[[穢れた果樹園]]》|</v>
      </c>
      <c r="B206" t="s">
        <v>3211</v>
      </c>
      <c r="C206" t="str">
        <f t="shared" si="29"/>
        <v>SOI</v>
      </c>
      <c r="D206">
        <f>IF(AA206="","",VLOOKUP(C206,tnpl!$Z$1:$AA$11,2,TRUE))</f>
        <v>4</v>
      </c>
      <c r="E206" t="s">
        <v>3211</v>
      </c>
      <c r="F206" t="str">
        <f t="shared" si="30"/>
        <v>無色</v>
      </c>
      <c r="G206">
        <f>IF(AB206="","",VLOOKUP(F206,tnpl!$X$1:$Y$16,2,TRUE))</f>
        <v>16</v>
      </c>
      <c r="H206" t="s">
        <v>3211</v>
      </c>
      <c r="I206" t="str">
        <f t="shared" si="31"/>
        <v>サポート</v>
      </c>
      <c r="J206" t="s">
        <v>3211</v>
      </c>
      <c r="K206">
        <f t="shared" si="32"/>
        <v>0</v>
      </c>
      <c r="L206">
        <f t="shared" si="33"/>
        <v>0</v>
      </c>
      <c r="M206" t="str">
        <f t="shared" si="34"/>
        <v/>
      </c>
      <c r="N206" t="s">
        <v>3267</v>
      </c>
      <c r="O206" t="str">
        <f t="shared" si="35"/>
        <v>コモン</v>
      </c>
      <c r="R206" t="s">
        <v>3267</v>
      </c>
      <c r="S206" t="s">
        <v>4854</v>
      </c>
      <c r="T206" t="str">
        <f t="shared" si="36"/>
        <v>穢れた果樹園</v>
      </c>
      <c r="W206" t="s">
        <v>4855</v>
      </c>
      <c r="X206" t="s">
        <v>3267</v>
      </c>
      <c r="Y206" s="9"/>
      <c r="Z206" s="3">
        <v>731</v>
      </c>
      <c r="AA206" s="2" t="s">
        <v>3528</v>
      </c>
      <c r="AB206" s="1" t="s">
        <v>301</v>
      </c>
      <c r="AC206" s="1" t="s">
        <v>1771</v>
      </c>
      <c r="AD206" s="1">
        <v>11</v>
      </c>
      <c r="AE206" s="1" t="s">
        <v>1111</v>
      </c>
      <c r="AF206" s="1" t="s">
        <v>1110</v>
      </c>
      <c r="AG206" s="1" t="s">
        <v>297</v>
      </c>
      <c r="AH206" s="1"/>
      <c r="AI206" s="1"/>
      <c r="AJ206" s="1"/>
      <c r="AK206" s="1" t="s">
        <v>3827</v>
      </c>
      <c r="AL206" s="1"/>
      <c r="AM206" s="1"/>
      <c r="AN206" s="1">
        <v>3</v>
      </c>
      <c r="AO206" s="1"/>
      <c r="AP206" s="1"/>
      <c r="AQ206" s="1" t="s">
        <v>3827</v>
      </c>
    </row>
    <row r="207" spans="1:43" x14ac:dyDescent="0.15">
      <c r="A207" t="str">
        <f t="shared" si="28"/>
        <v>|SOI|無色|サポート||コモン|《[[高地の湖]]》|</v>
      </c>
      <c r="B207" t="s">
        <v>3211</v>
      </c>
      <c r="C207" t="str">
        <f t="shared" si="29"/>
        <v>SOI</v>
      </c>
      <c r="D207">
        <f>IF(AA207="","",VLOOKUP(C207,tnpl!$Z$1:$AA$11,2,TRUE))</f>
        <v>4</v>
      </c>
      <c r="E207" t="s">
        <v>3211</v>
      </c>
      <c r="F207" t="str">
        <f t="shared" si="30"/>
        <v>無色</v>
      </c>
      <c r="G207">
        <f>IF(AB207="","",VLOOKUP(F207,tnpl!$X$1:$Y$16,2,TRUE))</f>
        <v>16</v>
      </c>
      <c r="H207" t="s">
        <v>3211</v>
      </c>
      <c r="I207" t="str">
        <f t="shared" si="31"/>
        <v>サポート</v>
      </c>
      <c r="J207" t="s">
        <v>3211</v>
      </c>
      <c r="K207">
        <f t="shared" si="32"/>
        <v>0</v>
      </c>
      <c r="L207">
        <f t="shared" si="33"/>
        <v>0</v>
      </c>
      <c r="M207" t="str">
        <f t="shared" si="34"/>
        <v/>
      </c>
      <c r="N207" t="s">
        <v>3267</v>
      </c>
      <c r="O207" t="str">
        <f t="shared" si="35"/>
        <v>コモン</v>
      </c>
      <c r="R207" t="s">
        <v>3267</v>
      </c>
      <c r="S207" t="s">
        <v>4854</v>
      </c>
      <c r="T207" t="str">
        <f t="shared" si="36"/>
        <v>高地の湖</v>
      </c>
      <c r="W207" t="s">
        <v>4855</v>
      </c>
      <c r="X207" t="s">
        <v>3267</v>
      </c>
      <c r="Y207" s="9"/>
      <c r="Z207" s="3">
        <v>732</v>
      </c>
      <c r="AA207" s="2" t="s">
        <v>3528</v>
      </c>
      <c r="AB207" s="1" t="s">
        <v>301</v>
      </c>
      <c r="AC207" s="1" t="s">
        <v>1771</v>
      </c>
      <c r="AD207" s="1">
        <v>11</v>
      </c>
      <c r="AE207" s="1" t="s">
        <v>1109</v>
      </c>
      <c r="AF207" s="1" t="s">
        <v>1108</v>
      </c>
      <c r="AG207" s="1" t="s">
        <v>297</v>
      </c>
      <c r="AH207" s="1"/>
      <c r="AI207" s="1"/>
      <c r="AJ207" s="1"/>
      <c r="AK207" s="1" t="s">
        <v>3828</v>
      </c>
      <c r="AL207" s="1"/>
      <c r="AM207" s="1"/>
      <c r="AN207" s="1">
        <v>3</v>
      </c>
      <c r="AO207" s="1"/>
      <c r="AP207" s="1"/>
      <c r="AQ207" s="1" t="s">
        <v>3828</v>
      </c>
    </row>
    <row r="208" spans="1:43" x14ac:dyDescent="0.15">
      <c r="A208" t="str">
        <f t="shared" si="28"/>
        <v>|SOI|無色|サポート||コモン|《[[採石場]]》|</v>
      </c>
      <c r="B208" t="s">
        <v>3211</v>
      </c>
      <c r="C208" t="str">
        <f t="shared" si="29"/>
        <v>SOI</v>
      </c>
      <c r="D208">
        <f>IF(AA208="","",VLOOKUP(C208,tnpl!$Z$1:$AA$11,2,TRUE))</f>
        <v>4</v>
      </c>
      <c r="E208" t="s">
        <v>3211</v>
      </c>
      <c r="F208" t="str">
        <f t="shared" si="30"/>
        <v>無色</v>
      </c>
      <c r="G208">
        <f>IF(AB208="","",VLOOKUP(F208,tnpl!$X$1:$Y$16,2,TRUE))</f>
        <v>16</v>
      </c>
      <c r="H208" t="s">
        <v>3211</v>
      </c>
      <c r="I208" t="str">
        <f t="shared" si="31"/>
        <v>サポート</v>
      </c>
      <c r="J208" t="s">
        <v>3211</v>
      </c>
      <c r="K208">
        <f t="shared" si="32"/>
        <v>0</v>
      </c>
      <c r="L208">
        <f t="shared" si="33"/>
        <v>0</v>
      </c>
      <c r="M208" t="str">
        <f t="shared" si="34"/>
        <v/>
      </c>
      <c r="N208" t="s">
        <v>3267</v>
      </c>
      <c r="O208" t="str">
        <f t="shared" si="35"/>
        <v>コモン</v>
      </c>
      <c r="R208" t="s">
        <v>3267</v>
      </c>
      <c r="S208" t="s">
        <v>4854</v>
      </c>
      <c r="T208" t="str">
        <f t="shared" si="36"/>
        <v>採石場</v>
      </c>
      <c r="W208" t="s">
        <v>4855</v>
      </c>
      <c r="X208" t="s">
        <v>3267</v>
      </c>
      <c r="Y208" s="9"/>
      <c r="Z208" s="3">
        <v>733</v>
      </c>
      <c r="AA208" s="2" t="s">
        <v>3528</v>
      </c>
      <c r="AB208" s="1" t="s">
        <v>301</v>
      </c>
      <c r="AC208" s="1" t="s">
        <v>1771</v>
      </c>
      <c r="AD208" s="1">
        <v>11</v>
      </c>
      <c r="AE208" s="1" t="s">
        <v>1107</v>
      </c>
      <c r="AF208" s="1" t="s">
        <v>1106</v>
      </c>
      <c r="AG208" s="1" t="s">
        <v>297</v>
      </c>
      <c r="AH208" s="1"/>
      <c r="AI208" s="1"/>
      <c r="AJ208" s="1"/>
      <c r="AK208" s="1" t="s">
        <v>3829</v>
      </c>
      <c r="AL208" s="1"/>
      <c r="AM208" s="1"/>
      <c r="AN208" s="1">
        <v>3</v>
      </c>
      <c r="AO208" s="1"/>
      <c r="AP208" s="1"/>
      <c r="AQ208" s="1" t="s">
        <v>3829</v>
      </c>
    </row>
    <row r="209" spans="1:46" x14ac:dyDescent="0.15">
      <c r="A209" t="str">
        <f t="shared" si="28"/>
        <v>|SOI|無色|サポート||コモン|《[[森林地の小川]]》|</v>
      </c>
      <c r="B209" t="s">
        <v>3211</v>
      </c>
      <c r="C209" t="str">
        <f t="shared" si="29"/>
        <v>SOI</v>
      </c>
      <c r="D209">
        <f>IF(AA209="","",VLOOKUP(C209,tnpl!$Z$1:$AA$11,2,TRUE))</f>
        <v>4</v>
      </c>
      <c r="E209" t="s">
        <v>3211</v>
      </c>
      <c r="F209" t="str">
        <f t="shared" si="30"/>
        <v>無色</v>
      </c>
      <c r="G209">
        <f>IF(AB209="","",VLOOKUP(F209,tnpl!$X$1:$Y$16,2,TRUE))</f>
        <v>16</v>
      </c>
      <c r="H209" t="s">
        <v>3211</v>
      </c>
      <c r="I209" t="str">
        <f t="shared" si="31"/>
        <v>サポート</v>
      </c>
      <c r="J209" t="s">
        <v>3211</v>
      </c>
      <c r="K209">
        <f t="shared" si="32"/>
        <v>0</v>
      </c>
      <c r="L209">
        <f t="shared" si="33"/>
        <v>0</v>
      </c>
      <c r="M209" t="str">
        <f t="shared" si="34"/>
        <v/>
      </c>
      <c r="N209" t="s">
        <v>3267</v>
      </c>
      <c r="O209" t="str">
        <f t="shared" si="35"/>
        <v>コモン</v>
      </c>
      <c r="R209" t="s">
        <v>3267</v>
      </c>
      <c r="S209" t="s">
        <v>4854</v>
      </c>
      <c r="T209" t="str">
        <f t="shared" si="36"/>
        <v>森林地の小川</v>
      </c>
      <c r="W209" t="s">
        <v>4855</v>
      </c>
      <c r="X209" t="s">
        <v>3267</v>
      </c>
      <c r="Y209" s="9"/>
      <c r="Z209" s="3">
        <v>735</v>
      </c>
      <c r="AA209" s="2" t="s">
        <v>3528</v>
      </c>
      <c r="AB209" s="1" t="s">
        <v>301</v>
      </c>
      <c r="AC209" s="1" t="s">
        <v>1771</v>
      </c>
      <c r="AD209" s="1">
        <v>11</v>
      </c>
      <c r="AE209" s="1" t="s">
        <v>1103</v>
      </c>
      <c r="AF209" s="1" t="s">
        <v>1102</v>
      </c>
      <c r="AG209" s="1" t="s">
        <v>297</v>
      </c>
      <c r="AH209" s="1"/>
      <c r="AI209" s="1"/>
      <c r="AJ209" s="1"/>
      <c r="AK209" s="1" t="s">
        <v>3833</v>
      </c>
      <c r="AL209" s="1"/>
      <c r="AM209" s="1"/>
      <c r="AN209" s="1">
        <v>3</v>
      </c>
      <c r="AO209" s="1"/>
      <c r="AP209" s="1"/>
      <c r="AQ209" s="1" t="s">
        <v>3833</v>
      </c>
    </row>
    <row r="210" spans="1:46" x14ac:dyDescent="0.15">
      <c r="A210" t="str">
        <f t="shared" si="28"/>
        <v>|EMN|黒|サポート||アンコモン|《[[墓の収穫]]》|</v>
      </c>
      <c r="B210" t="s">
        <v>3211</v>
      </c>
      <c r="C210" t="str">
        <f t="shared" si="29"/>
        <v>EMN</v>
      </c>
      <c r="D210">
        <f>IF(AA210="","",VLOOKUP(C210,tnpl!$Z$1:$AA$11,2,TRUE))</f>
        <v>5</v>
      </c>
      <c r="E210" t="s">
        <v>3211</v>
      </c>
      <c r="F210" t="str">
        <f t="shared" si="30"/>
        <v>黒</v>
      </c>
      <c r="G210">
        <f>IF(AB210="","",VLOOKUP(F210,tnpl!$X$1:$Y$16,2,TRUE))</f>
        <v>3</v>
      </c>
      <c r="H210" t="s">
        <v>3211</v>
      </c>
      <c r="I210" t="str">
        <f t="shared" si="31"/>
        <v>サポート</v>
      </c>
      <c r="J210" t="s">
        <v>3211</v>
      </c>
      <c r="K210">
        <f t="shared" si="32"/>
        <v>0</v>
      </c>
      <c r="L210">
        <f t="shared" si="33"/>
        <v>0</v>
      </c>
      <c r="M210" t="str">
        <f t="shared" si="34"/>
        <v/>
      </c>
      <c r="N210" t="s">
        <v>3267</v>
      </c>
      <c r="O210" t="str">
        <f t="shared" si="35"/>
        <v>アンコモン</v>
      </c>
      <c r="R210" t="s">
        <v>3267</v>
      </c>
      <c r="S210" t="s">
        <v>4854</v>
      </c>
      <c r="T210" t="str">
        <f t="shared" si="36"/>
        <v>墓の収穫</v>
      </c>
      <c r="W210" t="s">
        <v>4855</v>
      </c>
      <c r="X210" t="s">
        <v>3267</v>
      </c>
      <c r="Y210" s="9"/>
      <c r="Z210" s="3">
        <v>783</v>
      </c>
      <c r="AA210" s="2" t="s">
        <v>3870</v>
      </c>
      <c r="AB210" s="1" t="s">
        <v>1606</v>
      </c>
      <c r="AC210" s="1" t="s">
        <v>1473</v>
      </c>
      <c r="AD210" s="1">
        <v>11</v>
      </c>
      <c r="AE210" s="1" t="s">
        <v>967</v>
      </c>
      <c r="AF210" s="1" t="s">
        <v>966</v>
      </c>
      <c r="AG210" s="1" t="s">
        <v>297</v>
      </c>
      <c r="AH210" s="1"/>
      <c r="AI210" s="1"/>
      <c r="AJ210" s="1"/>
      <c r="AK210" s="1" t="s">
        <v>3933</v>
      </c>
      <c r="AL210" s="1" t="s">
        <v>3934</v>
      </c>
      <c r="AM210" s="1"/>
      <c r="AN210" s="1">
        <v>3</v>
      </c>
      <c r="AO210" s="1"/>
      <c r="AP210" s="1"/>
      <c r="AQ210" s="1" t="s">
        <v>3935</v>
      </c>
    </row>
    <row r="211" spans="1:46" x14ac:dyDescent="0.15">
      <c r="A211" t="str">
        <f t="shared" si="28"/>
        <v>|EMN|黒|サポート||レア|《[[リリアナの誓い]]》|</v>
      </c>
      <c r="B211" t="s">
        <v>3211</v>
      </c>
      <c r="C211" t="str">
        <f t="shared" si="29"/>
        <v>EMN</v>
      </c>
      <c r="D211">
        <f>IF(AA211="","",VLOOKUP(C211,tnpl!$Z$1:$AA$11,2,TRUE))</f>
        <v>5</v>
      </c>
      <c r="E211" t="s">
        <v>3211</v>
      </c>
      <c r="F211" t="str">
        <f t="shared" si="30"/>
        <v>黒</v>
      </c>
      <c r="G211">
        <f>IF(AB211="","",VLOOKUP(F211,tnpl!$X$1:$Y$16,2,TRUE))</f>
        <v>3</v>
      </c>
      <c r="H211" t="s">
        <v>3211</v>
      </c>
      <c r="I211" t="str">
        <f t="shared" si="31"/>
        <v>サポート</v>
      </c>
      <c r="J211" t="s">
        <v>3211</v>
      </c>
      <c r="K211">
        <f t="shared" si="32"/>
        <v>0</v>
      </c>
      <c r="L211">
        <f t="shared" si="33"/>
        <v>0</v>
      </c>
      <c r="M211" t="str">
        <f t="shared" si="34"/>
        <v/>
      </c>
      <c r="N211" t="s">
        <v>3267</v>
      </c>
      <c r="O211" t="str">
        <f t="shared" si="35"/>
        <v>レア</v>
      </c>
      <c r="R211" t="s">
        <v>3267</v>
      </c>
      <c r="S211" t="s">
        <v>4854</v>
      </c>
      <c r="T211" t="str">
        <f t="shared" si="36"/>
        <v>リリアナの誓い</v>
      </c>
      <c r="W211" t="s">
        <v>4855</v>
      </c>
      <c r="X211" t="s">
        <v>3267</v>
      </c>
      <c r="Y211" s="9"/>
      <c r="Z211" s="3">
        <v>789</v>
      </c>
      <c r="AA211" s="2" t="s">
        <v>3870</v>
      </c>
      <c r="AB211" s="1" t="s">
        <v>1606</v>
      </c>
      <c r="AC211" s="1" t="s">
        <v>1463</v>
      </c>
      <c r="AD211" s="1">
        <v>11</v>
      </c>
      <c r="AE211" s="1" t="s">
        <v>957</v>
      </c>
      <c r="AF211" s="1" t="s">
        <v>956</v>
      </c>
      <c r="AG211" s="1" t="s">
        <v>297</v>
      </c>
      <c r="AH211" s="1"/>
      <c r="AI211" s="1"/>
      <c r="AJ211" s="1"/>
      <c r="AK211" s="1" t="s">
        <v>3943</v>
      </c>
      <c r="AL211" s="1" t="s">
        <v>3944</v>
      </c>
      <c r="AM211" s="1"/>
      <c r="AN211" s="1">
        <v>3</v>
      </c>
      <c r="AO211" s="1"/>
      <c r="AP211" s="1"/>
      <c r="AQ211" s="1" t="s">
        <v>3945</v>
      </c>
    </row>
    <row r="212" spans="1:46" x14ac:dyDescent="0.15">
      <c r="A212" t="str">
        <f t="shared" si="28"/>
        <v>|EMN|緑|クリーチャー|2/4|アンコモン|《[[絡み爪の人狼]]》|</v>
      </c>
      <c r="B212" t="s">
        <v>3211</v>
      </c>
      <c r="C212" t="str">
        <f t="shared" si="29"/>
        <v>EMN</v>
      </c>
      <c r="D212">
        <f>IF(AA212="","",VLOOKUP(C212,tnpl!$Z$1:$AA$11,2,TRUE))</f>
        <v>5</v>
      </c>
      <c r="E212" t="s">
        <v>3211</v>
      </c>
      <c r="F212" t="str">
        <f t="shared" si="30"/>
        <v>緑</v>
      </c>
      <c r="G212">
        <f>IF(AB212="","",VLOOKUP(F212,tnpl!$X$1:$Y$16,2,TRUE))</f>
        <v>5</v>
      </c>
      <c r="H212" t="s">
        <v>3211</v>
      </c>
      <c r="I212" t="str">
        <f t="shared" si="31"/>
        <v>クリーチャー</v>
      </c>
      <c r="J212" t="s">
        <v>3211</v>
      </c>
      <c r="K212">
        <f t="shared" si="32"/>
        <v>2</v>
      </c>
      <c r="L212">
        <f t="shared" si="33"/>
        <v>4</v>
      </c>
      <c r="M212" t="str">
        <f t="shared" si="34"/>
        <v>2/4</v>
      </c>
      <c r="N212" t="s">
        <v>3267</v>
      </c>
      <c r="O212" t="str">
        <f t="shared" si="35"/>
        <v>アンコモン</v>
      </c>
      <c r="R212" t="s">
        <v>3267</v>
      </c>
      <c r="S212" t="s">
        <v>4854</v>
      </c>
      <c r="T212" t="str">
        <f t="shared" si="36"/>
        <v>絡み爪の人狼</v>
      </c>
      <c r="W212" t="s">
        <v>4855</v>
      </c>
      <c r="X212" t="s">
        <v>3267</v>
      </c>
      <c r="Y212" s="9"/>
      <c r="Z212" s="3">
        <v>809</v>
      </c>
      <c r="AA212" s="2" t="s">
        <v>3870</v>
      </c>
      <c r="AB212" s="1" t="s">
        <v>1540</v>
      </c>
      <c r="AC212" s="1" t="s">
        <v>1473</v>
      </c>
      <c r="AD212" s="1">
        <v>11</v>
      </c>
      <c r="AE212" s="1" t="s">
        <v>925</v>
      </c>
      <c r="AF212" s="1" t="s">
        <v>924</v>
      </c>
      <c r="AG212" s="1" t="s">
        <v>349</v>
      </c>
      <c r="AH212" s="1" t="s">
        <v>3702</v>
      </c>
      <c r="AI212" s="1" t="s">
        <v>2837</v>
      </c>
      <c r="AJ212" s="1"/>
      <c r="AK212" s="1" t="s">
        <v>2627</v>
      </c>
      <c r="AL212" s="1" t="s">
        <v>3560</v>
      </c>
      <c r="AM212" s="1"/>
      <c r="AN212" s="1"/>
      <c r="AO212" s="1">
        <v>2</v>
      </c>
      <c r="AP212" s="1">
        <v>4</v>
      </c>
      <c r="AQ212" s="1" t="s">
        <v>3984</v>
      </c>
    </row>
    <row r="213" spans="1:46" x14ac:dyDescent="0.15">
      <c r="A213" t="str">
        <f t="shared" si="28"/>
        <v>|EMN|黒緑|クリーチャー|2/2|神話レア|《[[残忍な剥ぎ取り]]》|</v>
      </c>
      <c r="B213" t="s">
        <v>3211</v>
      </c>
      <c r="C213" t="str">
        <f t="shared" si="29"/>
        <v>EMN</v>
      </c>
      <c r="D213">
        <f>IF(AA213="","",VLOOKUP(C213,tnpl!$Z$1:$AA$11,2,TRUE))</f>
        <v>5</v>
      </c>
      <c r="E213" t="s">
        <v>3211</v>
      </c>
      <c r="F213" t="str">
        <f t="shared" si="30"/>
        <v>黒緑</v>
      </c>
      <c r="G213">
        <f>IF(AB213="","",VLOOKUP(F213,tnpl!$X$1:$Y$16,2,TRUE))</f>
        <v>13</v>
      </c>
      <c r="H213" t="s">
        <v>3211</v>
      </c>
      <c r="I213" t="str">
        <f t="shared" si="31"/>
        <v>クリーチャー</v>
      </c>
      <c r="J213" t="s">
        <v>3211</v>
      </c>
      <c r="K213">
        <f t="shared" si="32"/>
        <v>2</v>
      </c>
      <c r="L213">
        <f t="shared" si="33"/>
        <v>2</v>
      </c>
      <c r="M213" t="str">
        <f t="shared" si="34"/>
        <v>2/2</v>
      </c>
      <c r="N213" t="s">
        <v>3267</v>
      </c>
      <c r="O213" t="str">
        <f t="shared" si="35"/>
        <v>神話レア</v>
      </c>
      <c r="R213" t="s">
        <v>3267</v>
      </c>
      <c r="S213" t="s">
        <v>4854</v>
      </c>
      <c r="T213" t="str">
        <f t="shared" si="36"/>
        <v>残忍な剥ぎ取り</v>
      </c>
      <c r="W213" t="s">
        <v>4855</v>
      </c>
      <c r="X213" t="s">
        <v>3267</v>
      </c>
      <c r="Y213" s="9"/>
      <c r="Z213" s="3">
        <v>822</v>
      </c>
      <c r="AA213" s="2" t="s">
        <v>3870</v>
      </c>
      <c r="AB213" s="1" t="s">
        <v>1509</v>
      </c>
      <c r="AC213" s="1" t="s">
        <v>1453</v>
      </c>
      <c r="AD213" s="1">
        <v>11</v>
      </c>
      <c r="AE213" s="1" t="s">
        <v>903</v>
      </c>
      <c r="AF213" s="1" t="s">
        <v>902</v>
      </c>
      <c r="AG213" s="1" t="s">
        <v>349</v>
      </c>
      <c r="AH213" s="1" t="s">
        <v>1511</v>
      </c>
      <c r="AI213" s="1" t="s">
        <v>1515</v>
      </c>
      <c r="AJ213" s="1"/>
      <c r="AK213" s="1" t="s">
        <v>1733</v>
      </c>
      <c r="AL213" s="1" t="s">
        <v>4005</v>
      </c>
      <c r="AM213" s="1" t="s">
        <v>4006</v>
      </c>
      <c r="AN213" s="1"/>
      <c r="AO213" s="1">
        <v>2</v>
      </c>
      <c r="AP213" s="1">
        <v>2</v>
      </c>
      <c r="AQ213" s="1" t="s">
        <v>4007</v>
      </c>
    </row>
    <row r="214" spans="1:46" x14ac:dyDescent="0.15">
      <c r="A214" t="str">
        <f t="shared" si="28"/>
        <v/>
      </c>
      <c r="V214" s="9"/>
      <c r="Y214" s="11"/>
      <c r="AC214" s="9"/>
      <c r="AD214" s="9"/>
      <c r="AE214" s="9"/>
      <c r="AF214" s="9"/>
      <c r="AG214" s="9"/>
      <c r="AH214" s="9"/>
      <c r="AI214" s="9"/>
      <c r="AJ214" s="9"/>
      <c r="AK214" s="9"/>
      <c r="AL214" s="9"/>
      <c r="AM214" s="9"/>
      <c r="AN214" s="9"/>
      <c r="AO214" s="9"/>
      <c r="AP214" s="9"/>
      <c r="AQ214" s="9"/>
      <c r="AR214" s="9"/>
      <c r="AS214" s="9"/>
      <c r="AT214" s="9"/>
    </row>
    <row r="215" spans="1:46" x14ac:dyDescent="0.15">
      <c r="A215" t="str">
        <f t="shared" si="28"/>
        <v>**カラデシュブロック</v>
      </c>
      <c r="B215" t="s">
        <v>4863</v>
      </c>
      <c r="Y215" s="11"/>
    </row>
    <row r="216" spans="1:46" x14ac:dyDescent="0.15">
      <c r="A216" t="str">
        <f>B216&amp;C216&amp;E216&amp;F216&amp;H216&amp;I216&amp;J216&amp;M216&amp;N216&amp;O216&amp;P216&amp;Q216&amp;R216&amp;S216&amp;T216&amp;U216&amp;V216&amp;W216&amp;X216&amp;Y216</f>
        <v>|LEFT:60|LEFT:50|LEFT:120|LEFT:50|LEFT:120|LEFT:450|c</v>
      </c>
      <c r="B216" t="s">
        <v>3211</v>
      </c>
      <c r="C216" t="s">
        <v>5192</v>
      </c>
      <c r="E216" t="s">
        <v>3211</v>
      </c>
      <c r="F216" t="s">
        <v>3204</v>
      </c>
      <c r="H216" t="s">
        <v>3211</v>
      </c>
      <c r="I216" t="s">
        <v>5157</v>
      </c>
      <c r="J216" t="s">
        <v>3211</v>
      </c>
      <c r="M216" t="s">
        <v>3204</v>
      </c>
      <c r="N216" t="s">
        <v>3267</v>
      </c>
      <c r="O216" t="s">
        <v>5157</v>
      </c>
      <c r="R216" t="s">
        <v>3267</v>
      </c>
      <c r="T216" t="s">
        <v>5189</v>
      </c>
      <c r="X216" t="s">
        <v>3267</v>
      </c>
      <c r="Y216" t="s">
        <v>3206</v>
      </c>
    </row>
    <row r="217" spans="1:46" x14ac:dyDescent="0.15">
      <c r="A217" t="str">
        <f>B217&amp;C217&amp;E217&amp;F217&amp;H217&amp;I217&amp;J217&amp;M217&amp;N217&amp;O217&amp;P217&amp;Q217&amp;R217&amp;S217&amp;T217&amp;U217&amp;V217&amp;W217&amp;X217&amp;Y217</f>
        <v>|セット|色|カード種|P/T|レアリティ|カード名|</v>
      </c>
      <c r="B217" t="s">
        <v>3211</v>
      </c>
      <c r="C217" t="s">
        <v>3212</v>
      </c>
      <c r="E217" t="s">
        <v>3211</v>
      </c>
      <c r="F217" t="s">
        <v>3181</v>
      </c>
      <c r="H217" t="s">
        <v>3211</v>
      </c>
      <c r="I217" t="s">
        <v>4902</v>
      </c>
      <c r="J217" t="s">
        <v>3211</v>
      </c>
      <c r="K217" t="s">
        <v>3168</v>
      </c>
      <c r="L217" t="s">
        <v>3167</v>
      </c>
      <c r="M217" t="str">
        <f>K217&amp;"/"&amp;L217</f>
        <v>P/T</v>
      </c>
      <c r="N217" t="s">
        <v>3267</v>
      </c>
      <c r="O217" t="s">
        <v>5187</v>
      </c>
      <c r="R217" t="s">
        <v>3267</v>
      </c>
      <c r="T217" t="s">
        <v>3208</v>
      </c>
      <c r="X217" t="s">
        <v>3267</v>
      </c>
      <c r="Z217" s="18"/>
      <c r="AA217" s="18"/>
      <c r="AB217" s="18"/>
      <c r="AC217" s="18"/>
      <c r="AD217" s="18"/>
      <c r="AE217" s="18"/>
      <c r="AF217" s="18"/>
      <c r="AG217" s="18"/>
      <c r="AH217" s="18"/>
      <c r="AI217" s="18"/>
      <c r="AJ217" s="18"/>
      <c r="AK217" s="18"/>
      <c r="AL217" s="18"/>
      <c r="AM217" s="18"/>
      <c r="AN217" s="18"/>
      <c r="AO217" s="18"/>
      <c r="AP217" s="18"/>
      <c r="AQ217" s="18"/>
    </row>
    <row r="218" spans="1:46" x14ac:dyDescent="0.15">
      <c r="A218" t="str">
        <f t="shared" si="28"/>
        <v>|KLD|白|クリーチャー|3/4|アンコモン|《[[領事の盾護員]]》|</v>
      </c>
      <c r="B218" t="s">
        <v>3211</v>
      </c>
      <c r="C218" t="str">
        <f t="shared" si="29"/>
        <v>KLD</v>
      </c>
      <c r="D218">
        <f>IF(AA218="","",VLOOKUP(C218,tnpl!$Z$1:$AA$11,2,TRUE))</f>
        <v>6</v>
      </c>
      <c r="E218" t="s">
        <v>3211</v>
      </c>
      <c r="F218" t="str">
        <f t="shared" si="30"/>
        <v>白</v>
      </c>
      <c r="G218">
        <f>IF(AB218="","",VLOOKUP(F218,tnpl!$X$1:$Y$16,2,TRUE))</f>
        <v>1</v>
      </c>
      <c r="H218" t="s">
        <v>3211</v>
      </c>
      <c r="I218" t="str">
        <f t="shared" si="31"/>
        <v>クリーチャー</v>
      </c>
      <c r="J218" t="s">
        <v>3211</v>
      </c>
      <c r="K218">
        <f t="shared" si="32"/>
        <v>3</v>
      </c>
      <c r="L218">
        <f t="shared" si="33"/>
        <v>4</v>
      </c>
      <c r="M218" t="str">
        <f t="shared" si="34"/>
        <v>3/4</v>
      </c>
      <c r="N218" t="s">
        <v>3267</v>
      </c>
      <c r="O218" t="str">
        <f t="shared" si="35"/>
        <v>アンコモン</v>
      </c>
      <c r="R218" t="s">
        <v>3267</v>
      </c>
      <c r="S218" t="s">
        <v>4854</v>
      </c>
      <c r="T218" t="str">
        <f t="shared" si="36"/>
        <v>領事の盾護員</v>
      </c>
      <c r="W218" t="s">
        <v>4855</v>
      </c>
      <c r="X218" t="s">
        <v>3267</v>
      </c>
      <c r="Y218" s="9"/>
      <c r="Z218" s="3">
        <v>847</v>
      </c>
      <c r="AA218" s="2" t="s">
        <v>4035</v>
      </c>
      <c r="AB218" s="1" t="s">
        <v>1653</v>
      </c>
      <c r="AC218" s="1" t="s">
        <v>1473</v>
      </c>
      <c r="AD218" s="1">
        <v>11</v>
      </c>
      <c r="AE218" s="1" t="s">
        <v>827</v>
      </c>
      <c r="AF218" s="1" t="s">
        <v>826</v>
      </c>
      <c r="AG218" s="1" t="s">
        <v>349</v>
      </c>
      <c r="AH218" s="1" t="s">
        <v>4036</v>
      </c>
      <c r="AI218" s="1" t="s">
        <v>1826</v>
      </c>
      <c r="AJ218" s="1"/>
      <c r="AK218" s="1" t="s">
        <v>2627</v>
      </c>
      <c r="AL218" s="1" t="s">
        <v>4038</v>
      </c>
      <c r="AM218" s="1" t="s">
        <v>4053</v>
      </c>
      <c r="AN218" s="1"/>
      <c r="AO218" s="1">
        <v>3</v>
      </c>
      <c r="AP218" s="1">
        <v>4</v>
      </c>
      <c r="AQ218" s="1" t="s">
        <v>4054</v>
      </c>
    </row>
    <row r="219" spans="1:46" x14ac:dyDescent="0.15">
      <c r="A219" t="str">
        <f t="shared" si="28"/>
        <v>|KLD|白|クリーチャー|4/3|アンコモン|《[[変速の名手]]》|</v>
      </c>
      <c r="B219" t="s">
        <v>3211</v>
      </c>
      <c r="C219" t="str">
        <f t="shared" si="29"/>
        <v>KLD</v>
      </c>
      <c r="D219">
        <f>IF(AA219="","",VLOOKUP(C219,tnpl!$Z$1:$AA$11,2,TRUE))</f>
        <v>6</v>
      </c>
      <c r="E219" t="s">
        <v>3211</v>
      </c>
      <c r="F219" t="str">
        <f t="shared" si="30"/>
        <v>白</v>
      </c>
      <c r="G219">
        <f>IF(AB219="","",VLOOKUP(F219,tnpl!$X$1:$Y$16,2,TRUE))</f>
        <v>1</v>
      </c>
      <c r="H219" t="s">
        <v>3211</v>
      </c>
      <c r="I219" t="str">
        <f t="shared" si="31"/>
        <v>クリーチャー</v>
      </c>
      <c r="J219" t="s">
        <v>3211</v>
      </c>
      <c r="K219">
        <f t="shared" si="32"/>
        <v>4</v>
      </c>
      <c r="L219">
        <f t="shared" si="33"/>
        <v>3</v>
      </c>
      <c r="M219" t="str">
        <f t="shared" si="34"/>
        <v>4/3</v>
      </c>
      <c r="N219" t="s">
        <v>3267</v>
      </c>
      <c r="O219" t="str">
        <f t="shared" si="35"/>
        <v>アンコモン</v>
      </c>
      <c r="R219" t="s">
        <v>3267</v>
      </c>
      <c r="S219" t="s">
        <v>4854</v>
      </c>
      <c r="T219" t="str">
        <f t="shared" si="36"/>
        <v>変速の名手</v>
      </c>
      <c r="W219" t="s">
        <v>4855</v>
      </c>
      <c r="X219" t="s">
        <v>3267</v>
      </c>
      <c r="Y219" s="9"/>
      <c r="Z219" s="3">
        <v>848</v>
      </c>
      <c r="AA219" s="2" t="s">
        <v>4035</v>
      </c>
      <c r="AB219" s="1" t="s">
        <v>1653</v>
      </c>
      <c r="AC219" s="1" t="s">
        <v>1473</v>
      </c>
      <c r="AD219" s="1">
        <v>11</v>
      </c>
      <c r="AE219" s="1" t="s">
        <v>825</v>
      </c>
      <c r="AF219" s="1" t="s">
        <v>824</v>
      </c>
      <c r="AG219" s="1" t="s">
        <v>349</v>
      </c>
      <c r="AH219" s="1" t="s">
        <v>4036</v>
      </c>
      <c r="AI219" s="1" t="s">
        <v>4055</v>
      </c>
      <c r="AJ219" s="1"/>
      <c r="AK219" s="1" t="s">
        <v>3406</v>
      </c>
      <c r="AL219" s="1" t="s">
        <v>4056</v>
      </c>
      <c r="AM219" s="1"/>
      <c r="AN219" s="1"/>
      <c r="AO219" s="1">
        <v>4</v>
      </c>
      <c r="AP219" s="1">
        <v>3</v>
      </c>
      <c r="AQ219" s="1" t="s">
        <v>4057</v>
      </c>
    </row>
    <row r="220" spans="1:46" x14ac:dyDescent="0.15">
      <c r="A220" t="str">
        <f t="shared" si="28"/>
        <v>|KLD|青|クリーチャー|1/3|コモン|《[[亢進する亀]]》|</v>
      </c>
      <c r="B220" t="s">
        <v>3211</v>
      </c>
      <c r="C220" t="str">
        <f t="shared" si="29"/>
        <v>KLD</v>
      </c>
      <c r="D220">
        <f>IF(AA220="","",VLOOKUP(C220,tnpl!$Z$1:$AA$11,2,TRUE))</f>
        <v>6</v>
      </c>
      <c r="E220" t="s">
        <v>3211</v>
      </c>
      <c r="F220" t="str">
        <f t="shared" si="30"/>
        <v>青</v>
      </c>
      <c r="G220">
        <f>IF(AB220="","",VLOOKUP(F220,tnpl!$X$1:$Y$16,2,TRUE))</f>
        <v>2</v>
      </c>
      <c r="H220" t="s">
        <v>3211</v>
      </c>
      <c r="I220" t="str">
        <f t="shared" si="31"/>
        <v>クリーチャー</v>
      </c>
      <c r="J220" t="s">
        <v>3211</v>
      </c>
      <c r="K220">
        <f t="shared" si="32"/>
        <v>1</v>
      </c>
      <c r="L220">
        <f t="shared" si="33"/>
        <v>3</v>
      </c>
      <c r="M220" t="str">
        <f t="shared" si="34"/>
        <v>1/3</v>
      </c>
      <c r="N220" t="s">
        <v>3267</v>
      </c>
      <c r="O220" t="str">
        <f t="shared" si="35"/>
        <v>コモン</v>
      </c>
      <c r="R220" t="s">
        <v>3267</v>
      </c>
      <c r="S220" t="s">
        <v>4854</v>
      </c>
      <c r="T220" t="str">
        <f t="shared" si="36"/>
        <v>亢進する亀</v>
      </c>
      <c r="W220" t="s">
        <v>4855</v>
      </c>
      <c r="X220" t="s">
        <v>3267</v>
      </c>
      <c r="Y220" s="9"/>
      <c r="Z220" s="3">
        <v>865</v>
      </c>
      <c r="AA220" s="2" t="s">
        <v>4035</v>
      </c>
      <c r="AB220" s="1" t="s">
        <v>1631</v>
      </c>
      <c r="AC220" s="1" t="s">
        <v>1771</v>
      </c>
      <c r="AD220" s="1">
        <v>11</v>
      </c>
      <c r="AE220" s="1" t="s">
        <v>787</v>
      </c>
      <c r="AF220" s="1" t="s">
        <v>786</v>
      </c>
      <c r="AG220" s="1" t="s">
        <v>349</v>
      </c>
      <c r="AH220" s="1" t="s">
        <v>3594</v>
      </c>
      <c r="AI220" s="1"/>
      <c r="AJ220" s="1"/>
      <c r="AK220" s="1" t="s">
        <v>2627</v>
      </c>
      <c r="AL220" s="1" t="s">
        <v>4038</v>
      </c>
      <c r="AM220" s="1" t="s">
        <v>4047</v>
      </c>
      <c r="AN220" s="1"/>
      <c r="AO220" s="1">
        <v>1</v>
      </c>
      <c r="AP220" s="1">
        <v>3</v>
      </c>
      <c r="AQ220" s="1" t="s">
        <v>4090</v>
      </c>
    </row>
    <row r="221" spans="1:46" x14ac:dyDescent="0.15">
      <c r="A221" t="str">
        <f t="shared" si="28"/>
        <v>|KLD|青|呪文||レア|《[[サヒーリの芸術]]》|</v>
      </c>
      <c r="B221" t="s">
        <v>3211</v>
      </c>
      <c r="C221" t="str">
        <f t="shared" si="29"/>
        <v>KLD</v>
      </c>
      <c r="D221">
        <f>IF(AA221="","",VLOOKUP(C221,tnpl!$Z$1:$AA$11,2,TRUE))</f>
        <v>6</v>
      </c>
      <c r="E221" t="s">
        <v>3211</v>
      </c>
      <c r="F221" t="str">
        <f t="shared" si="30"/>
        <v>青</v>
      </c>
      <c r="G221">
        <f>IF(AB221="","",VLOOKUP(F221,tnpl!$X$1:$Y$16,2,TRUE))</f>
        <v>2</v>
      </c>
      <c r="H221" t="s">
        <v>3211</v>
      </c>
      <c r="I221" t="str">
        <f t="shared" si="31"/>
        <v>呪文</v>
      </c>
      <c r="J221" t="s">
        <v>3211</v>
      </c>
      <c r="K221">
        <f t="shared" si="32"/>
        <v>0</v>
      </c>
      <c r="L221">
        <f t="shared" si="33"/>
        <v>0</v>
      </c>
      <c r="M221" t="str">
        <f t="shared" si="34"/>
        <v/>
      </c>
      <c r="N221" t="s">
        <v>3267</v>
      </c>
      <c r="O221" t="str">
        <f t="shared" si="35"/>
        <v>レア</v>
      </c>
      <c r="R221" t="s">
        <v>3267</v>
      </c>
      <c r="S221" t="s">
        <v>4854</v>
      </c>
      <c r="T221" t="str">
        <f t="shared" si="36"/>
        <v>サヒーリの芸術</v>
      </c>
      <c r="W221" t="s">
        <v>4855</v>
      </c>
      <c r="X221" t="s">
        <v>3267</v>
      </c>
      <c r="Y221" s="9"/>
      <c r="Z221" s="3">
        <v>882</v>
      </c>
      <c r="AA221" s="2" t="s">
        <v>4035</v>
      </c>
      <c r="AB221" s="1" t="s">
        <v>1631</v>
      </c>
      <c r="AC221" s="1" t="s">
        <v>1463</v>
      </c>
      <c r="AD221" s="1">
        <v>11</v>
      </c>
      <c r="AE221" s="1" t="s">
        <v>757</v>
      </c>
      <c r="AF221" s="1" t="s">
        <v>756</v>
      </c>
      <c r="AG221" s="1" t="s">
        <v>1475</v>
      </c>
      <c r="AH221" s="1"/>
      <c r="AI221" s="1"/>
      <c r="AJ221" s="1"/>
      <c r="AK221" s="1" t="s">
        <v>4118</v>
      </c>
      <c r="AL221" s="1"/>
      <c r="AM221" s="1"/>
      <c r="AN221" s="1"/>
      <c r="AO221" s="1"/>
      <c r="AP221" s="1"/>
      <c r="AQ221" s="1" t="s">
        <v>4118</v>
      </c>
    </row>
    <row r="222" spans="1:46" x14ac:dyDescent="0.15">
      <c r="A222" t="str">
        <f t="shared" ref="A222:A259" si="37">B222&amp;C222&amp;E222&amp;F222&amp;H222&amp;I222&amp;J222&amp;M222&amp;N222&amp;O222&amp;P222&amp;Q222&amp;R222&amp;S222&amp;T222&amp;U222&amp;V222&amp;W222&amp;X222&amp;Y222</f>
        <v>|KLD|青|クリーチャー|4/4|神話レア|《[[発明の領事、パディーム]]》|</v>
      </c>
      <c r="B222" t="s">
        <v>3211</v>
      </c>
      <c r="C222" t="str">
        <f t="shared" ref="C222:C259" si="38">AA222</f>
        <v>KLD</v>
      </c>
      <c r="D222">
        <f>IF(AA222="","",VLOOKUP(C222,tnpl!$Z$1:$AA$11,2,TRUE))</f>
        <v>6</v>
      </c>
      <c r="E222" t="s">
        <v>3211</v>
      </c>
      <c r="F222" t="str">
        <f t="shared" ref="F222:F259" si="39">AB222</f>
        <v>青</v>
      </c>
      <c r="G222">
        <f>IF(AB222="","",VLOOKUP(F222,tnpl!$X$1:$Y$16,2,TRUE))</f>
        <v>2</v>
      </c>
      <c r="H222" t="s">
        <v>3211</v>
      </c>
      <c r="I222" t="str">
        <f t="shared" ref="I222:I259" si="40">AG222</f>
        <v>クリーチャー</v>
      </c>
      <c r="J222" t="s">
        <v>3211</v>
      </c>
      <c r="K222">
        <f t="shared" ref="K222:K259" si="41">AO222</f>
        <v>4</v>
      </c>
      <c r="L222">
        <f t="shared" ref="L222:L259" si="42">AP222</f>
        <v>4</v>
      </c>
      <c r="M222" t="str">
        <f t="shared" ref="M222:M259" si="43">IF(AG222="クリーチャー",K222&amp;"/"&amp;L222,"")</f>
        <v>4/4</v>
      </c>
      <c r="N222" t="s">
        <v>3267</v>
      </c>
      <c r="O222" t="str">
        <f t="shared" ref="O222:O259" si="44">AC222</f>
        <v>神話レア</v>
      </c>
      <c r="R222" t="s">
        <v>3267</v>
      </c>
      <c r="S222" t="s">
        <v>4854</v>
      </c>
      <c r="T222" t="str">
        <f t="shared" ref="T222:T259" si="45">AE222</f>
        <v>発明の領事、パディーム</v>
      </c>
      <c r="W222" t="s">
        <v>4855</v>
      </c>
      <c r="X222" t="s">
        <v>3267</v>
      </c>
      <c r="Y222" s="9"/>
      <c r="Z222" s="3">
        <v>885</v>
      </c>
      <c r="AA222" s="2" t="s">
        <v>4035</v>
      </c>
      <c r="AB222" s="1" t="s">
        <v>1631</v>
      </c>
      <c r="AC222" s="1" t="s">
        <v>1453</v>
      </c>
      <c r="AD222" s="1">
        <v>11</v>
      </c>
      <c r="AE222" s="1" t="s">
        <v>753</v>
      </c>
      <c r="AF222" s="1" t="s">
        <v>752</v>
      </c>
      <c r="AG222" s="1" t="s">
        <v>349</v>
      </c>
      <c r="AH222" s="1" t="s">
        <v>2949</v>
      </c>
      <c r="AI222" s="1" t="s">
        <v>1667</v>
      </c>
      <c r="AJ222" s="1"/>
      <c r="AK222" s="1" t="s">
        <v>4123</v>
      </c>
      <c r="AL222" s="1" t="s">
        <v>4124</v>
      </c>
      <c r="AM222" s="1"/>
      <c r="AN222" s="1"/>
      <c r="AO222" s="1">
        <v>4</v>
      </c>
      <c r="AP222" s="1">
        <v>4</v>
      </c>
      <c r="AQ222" s="1" t="s">
        <v>4125</v>
      </c>
    </row>
    <row r="223" spans="1:46" x14ac:dyDescent="0.15">
      <c r="A223" t="str">
        <f t="shared" si="37"/>
        <v>|KLD|青|サポート||神話レア|《[[機械医学的召喚]]》|</v>
      </c>
      <c r="B223" t="s">
        <v>3211</v>
      </c>
      <c r="C223" t="str">
        <f t="shared" si="38"/>
        <v>KLD</v>
      </c>
      <c r="D223">
        <f>IF(AA223="","",VLOOKUP(C223,tnpl!$Z$1:$AA$11,2,TRUE))</f>
        <v>6</v>
      </c>
      <c r="E223" t="s">
        <v>3211</v>
      </c>
      <c r="F223" t="str">
        <f t="shared" si="39"/>
        <v>青</v>
      </c>
      <c r="G223">
        <f>IF(AB223="","",VLOOKUP(F223,tnpl!$X$1:$Y$16,2,TRUE))</f>
        <v>2</v>
      </c>
      <c r="H223" t="s">
        <v>3211</v>
      </c>
      <c r="I223" t="str">
        <f t="shared" si="40"/>
        <v>サポート</v>
      </c>
      <c r="J223" t="s">
        <v>3211</v>
      </c>
      <c r="K223">
        <f t="shared" si="41"/>
        <v>0</v>
      </c>
      <c r="L223">
        <f t="shared" si="42"/>
        <v>0</v>
      </c>
      <c r="M223" t="str">
        <f t="shared" si="43"/>
        <v/>
      </c>
      <c r="N223" t="s">
        <v>3267</v>
      </c>
      <c r="O223" t="str">
        <f t="shared" si="44"/>
        <v>神話レア</v>
      </c>
      <c r="R223" t="s">
        <v>3267</v>
      </c>
      <c r="S223" t="s">
        <v>4854</v>
      </c>
      <c r="T223" t="str">
        <f t="shared" si="45"/>
        <v>機械医学的召喚</v>
      </c>
      <c r="W223" t="s">
        <v>4855</v>
      </c>
      <c r="X223" t="s">
        <v>3267</v>
      </c>
      <c r="Y223" s="9"/>
      <c r="Z223" s="3">
        <v>887</v>
      </c>
      <c r="AA223" s="2" t="s">
        <v>4035</v>
      </c>
      <c r="AB223" s="1" t="s">
        <v>1631</v>
      </c>
      <c r="AC223" s="1" t="s">
        <v>1453</v>
      </c>
      <c r="AD223" s="1">
        <v>11</v>
      </c>
      <c r="AE223" s="1" t="s">
        <v>755</v>
      </c>
      <c r="AF223" s="1" t="s">
        <v>754</v>
      </c>
      <c r="AG223" s="1" t="s">
        <v>297</v>
      </c>
      <c r="AH223" s="1"/>
      <c r="AI223" s="1"/>
      <c r="AJ223" s="1"/>
      <c r="AK223" s="1" t="s">
        <v>4128</v>
      </c>
      <c r="AL223" s="1"/>
      <c r="AM223" s="1"/>
      <c r="AN223" s="1">
        <v>3</v>
      </c>
      <c r="AO223" s="1"/>
      <c r="AP223" s="1"/>
      <c r="AQ223" s="1" t="s">
        <v>4128</v>
      </c>
    </row>
    <row r="224" spans="1:46" x14ac:dyDescent="0.15">
      <c r="A224" t="str">
        <f t="shared" si="37"/>
        <v>|KLD|黒|クリーチャー|3/1|コモン|《[[不法仲買人]]》|</v>
      </c>
      <c r="B224" t="s">
        <v>3211</v>
      </c>
      <c r="C224" t="str">
        <f t="shared" si="38"/>
        <v>KLD</v>
      </c>
      <c r="D224">
        <f>IF(AA224="","",VLOOKUP(C224,tnpl!$Z$1:$AA$11,2,TRUE))</f>
        <v>6</v>
      </c>
      <c r="E224" t="s">
        <v>3211</v>
      </c>
      <c r="F224" t="str">
        <f t="shared" si="39"/>
        <v>黒</v>
      </c>
      <c r="G224">
        <f>IF(AB224="","",VLOOKUP(F224,tnpl!$X$1:$Y$16,2,TRUE))</f>
        <v>3</v>
      </c>
      <c r="H224" t="s">
        <v>3211</v>
      </c>
      <c r="I224" t="str">
        <f t="shared" si="40"/>
        <v>クリーチャー</v>
      </c>
      <c r="J224" t="s">
        <v>3211</v>
      </c>
      <c r="K224">
        <f t="shared" si="41"/>
        <v>3</v>
      </c>
      <c r="L224">
        <f t="shared" si="42"/>
        <v>1</v>
      </c>
      <c r="M224" t="str">
        <f t="shared" si="43"/>
        <v>3/1</v>
      </c>
      <c r="N224" t="s">
        <v>3267</v>
      </c>
      <c r="O224" t="str">
        <f t="shared" si="44"/>
        <v>コモン</v>
      </c>
      <c r="R224" t="s">
        <v>3267</v>
      </c>
      <c r="S224" t="s">
        <v>4854</v>
      </c>
      <c r="T224" t="str">
        <f t="shared" si="45"/>
        <v>不法仲買人</v>
      </c>
      <c r="W224" t="s">
        <v>4855</v>
      </c>
      <c r="X224" t="s">
        <v>3267</v>
      </c>
      <c r="Y224" s="9"/>
      <c r="Z224" s="3">
        <v>891</v>
      </c>
      <c r="AA224" s="2" t="s">
        <v>4035</v>
      </c>
      <c r="AB224" s="1" t="s">
        <v>1606</v>
      </c>
      <c r="AC224" s="1" t="s">
        <v>1771</v>
      </c>
      <c r="AD224" s="1">
        <v>11</v>
      </c>
      <c r="AE224" s="1" t="s">
        <v>741</v>
      </c>
      <c r="AF224" s="1" t="s">
        <v>740</v>
      </c>
      <c r="AG224" s="1" t="s">
        <v>349</v>
      </c>
      <c r="AH224" s="1" t="s">
        <v>4129</v>
      </c>
      <c r="AI224" s="1" t="s">
        <v>2976</v>
      </c>
      <c r="AJ224" s="1"/>
      <c r="AK224" s="1" t="s">
        <v>2627</v>
      </c>
      <c r="AL224" s="1" t="s">
        <v>4134</v>
      </c>
      <c r="AM224" s="1"/>
      <c r="AN224" s="1"/>
      <c r="AO224" s="1">
        <v>3</v>
      </c>
      <c r="AP224" s="1">
        <v>1</v>
      </c>
      <c r="AQ224" s="1" t="s">
        <v>4135</v>
      </c>
    </row>
    <row r="225" spans="1:43" x14ac:dyDescent="0.15">
      <c r="A225" t="str">
        <f t="shared" si="37"/>
        <v>|KLD|黒|クリーチャー|1/1|コモン|《[[夜市の見張り]]》|</v>
      </c>
      <c r="B225" t="s">
        <v>3211</v>
      </c>
      <c r="C225" t="str">
        <f t="shared" si="38"/>
        <v>KLD</v>
      </c>
      <c r="D225">
        <f>IF(AA225="","",VLOOKUP(C225,tnpl!$Z$1:$AA$11,2,TRUE))</f>
        <v>6</v>
      </c>
      <c r="E225" t="s">
        <v>3211</v>
      </c>
      <c r="F225" t="str">
        <f t="shared" si="39"/>
        <v>黒</v>
      </c>
      <c r="G225">
        <f>IF(AB225="","",VLOOKUP(F225,tnpl!$X$1:$Y$16,2,TRUE))</f>
        <v>3</v>
      </c>
      <c r="H225" t="s">
        <v>3211</v>
      </c>
      <c r="I225" t="str">
        <f t="shared" si="40"/>
        <v>クリーチャー</v>
      </c>
      <c r="J225" t="s">
        <v>3211</v>
      </c>
      <c r="K225">
        <f t="shared" si="41"/>
        <v>1</v>
      </c>
      <c r="L225">
        <f t="shared" si="42"/>
        <v>1</v>
      </c>
      <c r="M225" t="str">
        <f t="shared" si="43"/>
        <v>1/1</v>
      </c>
      <c r="N225" t="s">
        <v>3267</v>
      </c>
      <c r="O225" t="str">
        <f t="shared" si="44"/>
        <v>コモン</v>
      </c>
      <c r="R225" t="s">
        <v>3267</v>
      </c>
      <c r="S225" t="s">
        <v>4854</v>
      </c>
      <c r="T225" t="str">
        <f t="shared" si="45"/>
        <v>夜市の見張り</v>
      </c>
      <c r="W225" t="s">
        <v>4855</v>
      </c>
      <c r="X225" t="s">
        <v>3267</v>
      </c>
      <c r="Y225" s="9"/>
      <c r="Z225" s="3">
        <v>893</v>
      </c>
      <c r="AA225" s="2" t="s">
        <v>4035</v>
      </c>
      <c r="AB225" s="1" t="s">
        <v>1606</v>
      </c>
      <c r="AC225" s="1" t="s">
        <v>1771</v>
      </c>
      <c r="AD225" s="1">
        <v>11</v>
      </c>
      <c r="AE225" s="1" t="s">
        <v>735</v>
      </c>
      <c r="AF225" s="1" t="s">
        <v>734</v>
      </c>
      <c r="AG225" s="1" t="s">
        <v>349</v>
      </c>
      <c r="AH225" s="1" t="s">
        <v>1511</v>
      </c>
      <c r="AI225" s="1" t="s">
        <v>2976</v>
      </c>
      <c r="AJ225" s="1"/>
      <c r="AK225" s="1" t="s">
        <v>4137</v>
      </c>
      <c r="AL225" s="1"/>
      <c r="AM225" s="1"/>
      <c r="AN225" s="1"/>
      <c r="AO225" s="1">
        <v>1</v>
      </c>
      <c r="AP225" s="1">
        <v>1</v>
      </c>
      <c r="AQ225" s="1" t="s">
        <v>4137</v>
      </c>
    </row>
    <row r="226" spans="1:43" x14ac:dyDescent="0.15">
      <c r="A226" t="str">
        <f t="shared" si="37"/>
        <v>|KLD|黒|サポート||レア|《[[夜更かし]]》|</v>
      </c>
      <c r="B226" t="s">
        <v>3211</v>
      </c>
      <c r="C226" t="str">
        <f t="shared" si="38"/>
        <v>KLD</v>
      </c>
      <c r="D226">
        <f>IF(AA226="","",VLOOKUP(C226,tnpl!$Z$1:$AA$11,2,TRUE))</f>
        <v>6</v>
      </c>
      <c r="E226" t="s">
        <v>3211</v>
      </c>
      <c r="F226" t="str">
        <f t="shared" si="39"/>
        <v>黒</v>
      </c>
      <c r="G226">
        <f>IF(AB226="","",VLOOKUP(F226,tnpl!$X$1:$Y$16,2,TRUE))</f>
        <v>3</v>
      </c>
      <c r="H226" t="s">
        <v>3211</v>
      </c>
      <c r="I226" t="str">
        <f t="shared" si="40"/>
        <v>サポート</v>
      </c>
      <c r="J226" t="s">
        <v>3211</v>
      </c>
      <c r="K226">
        <f t="shared" si="41"/>
        <v>0</v>
      </c>
      <c r="L226">
        <f t="shared" si="42"/>
        <v>0</v>
      </c>
      <c r="M226" t="str">
        <f t="shared" si="43"/>
        <v/>
      </c>
      <c r="N226" t="s">
        <v>3267</v>
      </c>
      <c r="O226" t="str">
        <f t="shared" si="44"/>
        <v>レア</v>
      </c>
      <c r="R226" t="s">
        <v>3267</v>
      </c>
      <c r="S226" t="s">
        <v>4854</v>
      </c>
      <c r="T226" t="str">
        <f t="shared" si="45"/>
        <v>夜更かし</v>
      </c>
      <c r="W226" t="s">
        <v>4855</v>
      </c>
      <c r="X226" t="s">
        <v>3267</v>
      </c>
      <c r="Y226" s="9"/>
      <c r="Z226" s="3">
        <v>909</v>
      </c>
      <c r="AA226" s="2" t="s">
        <v>4035</v>
      </c>
      <c r="AB226" s="1" t="s">
        <v>1606</v>
      </c>
      <c r="AC226" s="1" t="s">
        <v>1463</v>
      </c>
      <c r="AD226" s="1">
        <v>11</v>
      </c>
      <c r="AE226" s="1" t="s">
        <v>709</v>
      </c>
      <c r="AF226" s="1" t="s">
        <v>708</v>
      </c>
      <c r="AG226" s="1" t="s">
        <v>297</v>
      </c>
      <c r="AH226" s="1"/>
      <c r="AI226" s="1"/>
      <c r="AJ226" s="1"/>
      <c r="AK226" s="1" t="s">
        <v>4158</v>
      </c>
      <c r="AL226" s="1" t="s">
        <v>4159</v>
      </c>
      <c r="AM226" s="1" t="s">
        <v>4160</v>
      </c>
      <c r="AN226" s="1">
        <v>5</v>
      </c>
      <c r="AO226" s="1"/>
      <c r="AP226" s="1"/>
      <c r="AQ226" s="1" t="s">
        <v>4161</v>
      </c>
    </row>
    <row r="227" spans="1:43" x14ac:dyDescent="0.15">
      <c r="A227" t="str">
        <f t="shared" si="37"/>
        <v>|KLD|赤|クリーチャー|3/1|コモン|《[[尖塔横の潜入者]]》|</v>
      </c>
      <c r="B227" t="s">
        <v>3211</v>
      </c>
      <c r="C227" t="str">
        <f t="shared" si="38"/>
        <v>KLD</v>
      </c>
      <c r="D227">
        <f>IF(AA227="","",VLOOKUP(C227,tnpl!$Z$1:$AA$11,2,TRUE))</f>
        <v>6</v>
      </c>
      <c r="E227" t="s">
        <v>3211</v>
      </c>
      <c r="F227" t="str">
        <f t="shared" si="39"/>
        <v>赤</v>
      </c>
      <c r="G227">
        <f>IF(AB227="","",VLOOKUP(F227,tnpl!$X$1:$Y$16,2,TRUE))</f>
        <v>4</v>
      </c>
      <c r="H227" t="s">
        <v>3211</v>
      </c>
      <c r="I227" t="str">
        <f t="shared" si="40"/>
        <v>クリーチャー</v>
      </c>
      <c r="J227" t="s">
        <v>3211</v>
      </c>
      <c r="K227">
        <f t="shared" si="41"/>
        <v>3</v>
      </c>
      <c r="L227">
        <f t="shared" si="42"/>
        <v>1</v>
      </c>
      <c r="M227" t="str">
        <f t="shared" si="43"/>
        <v>3/1</v>
      </c>
      <c r="N227" t="s">
        <v>3267</v>
      </c>
      <c r="O227" t="str">
        <f t="shared" si="44"/>
        <v>コモン</v>
      </c>
      <c r="R227" t="s">
        <v>3267</v>
      </c>
      <c r="S227" t="s">
        <v>4854</v>
      </c>
      <c r="T227" t="str">
        <f t="shared" si="45"/>
        <v>尖塔横の潜入者</v>
      </c>
      <c r="W227" t="s">
        <v>4855</v>
      </c>
      <c r="X227" t="s">
        <v>3267</v>
      </c>
      <c r="Y227" s="9"/>
      <c r="Z227" s="3">
        <v>918</v>
      </c>
      <c r="AA227" s="2" t="s">
        <v>4035</v>
      </c>
      <c r="AB227" s="1" t="s">
        <v>1575</v>
      </c>
      <c r="AC227" s="1" t="s">
        <v>1771</v>
      </c>
      <c r="AD227" s="1">
        <v>11</v>
      </c>
      <c r="AE227" s="1" t="s">
        <v>681</v>
      </c>
      <c r="AF227" s="1" t="s">
        <v>680</v>
      </c>
      <c r="AG227" s="1" t="s">
        <v>349</v>
      </c>
      <c r="AH227" s="1" t="s">
        <v>1511</v>
      </c>
      <c r="AI227" s="1" t="s">
        <v>2976</v>
      </c>
      <c r="AJ227" s="1"/>
      <c r="AK227" s="1" t="s">
        <v>3716</v>
      </c>
      <c r="AL227" s="1"/>
      <c r="AM227" s="1"/>
      <c r="AN227" s="1"/>
      <c r="AO227" s="1">
        <v>3</v>
      </c>
      <c r="AP227" s="1">
        <v>1</v>
      </c>
      <c r="AQ227" s="1" t="s">
        <v>3716</v>
      </c>
    </row>
    <row r="228" spans="1:43" x14ac:dyDescent="0.15">
      <c r="A228" t="str">
        <f t="shared" si="37"/>
        <v>|KLD|赤|クリーチャー|2/2|神話レア|《[[縄張り持ちの大喰らい]]》|</v>
      </c>
      <c r="B228" t="s">
        <v>3211</v>
      </c>
      <c r="C228" t="str">
        <f t="shared" si="38"/>
        <v>KLD</v>
      </c>
      <c r="D228">
        <f>IF(AA228="","",VLOOKUP(C228,tnpl!$Z$1:$AA$11,2,TRUE))</f>
        <v>6</v>
      </c>
      <c r="E228" t="s">
        <v>3211</v>
      </c>
      <c r="F228" t="str">
        <f t="shared" si="39"/>
        <v>赤</v>
      </c>
      <c r="G228">
        <f>IF(AB228="","",VLOOKUP(F228,tnpl!$X$1:$Y$16,2,TRUE))</f>
        <v>4</v>
      </c>
      <c r="H228" t="s">
        <v>3211</v>
      </c>
      <c r="I228" t="str">
        <f t="shared" si="40"/>
        <v>クリーチャー</v>
      </c>
      <c r="J228" t="s">
        <v>3211</v>
      </c>
      <c r="K228">
        <f t="shared" si="41"/>
        <v>2</v>
      </c>
      <c r="L228">
        <f t="shared" si="42"/>
        <v>2</v>
      </c>
      <c r="M228" t="str">
        <f t="shared" si="43"/>
        <v>2/2</v>
      </c>
      <c r="N228" t="s">
        <v>3267</v>
      </c>
      <c r="O228" t="str">
        <f t="shared" si="44"/>
        <v>神話レア</v>
      </c>
      <c r="R228" t="s">
        <v>3267</v>
      </c>
      <c r="S228" t="s">
        <v>4854</v>
      </c>
      <c r="T228" t="str">
        <f t="shared" si="45"/>
        <v>縄張り持ちの大喰らい</v>
      </c>
      <c r="W228" t="s">
        <v>4855</v>
      </c>
      <c r="X228" t="s">
        <v>3267</v>
      </c>
      <c r="Y228" s="9"/>
      <c r="Z228" s="3">
        <v>942</v>
      </c>
      <c r="AA228" s="2" t="s">
        <v>4035</v>
      </c>
      <c r="AB228" s="1" t="s">
        <v>1575</v>
      </c>
      <c r="AC228" s="1" t="s">
        <v>1453</v>
      </c>
      <c r="AD228" s="1">
        <v>11</v>
      </c>
      <c r="AE228" s="1" t="s">
        <v>641</v>
      </c>
      <c r="AF228" s="1" t="s">
        <v>640</v>
      </c>
      <c r="AG228" s="1" t="s">
        <v>349</v>
      </c>
      <c r="AH228" s="1" t="s">
        <v>4174</v>
      </c>
      <c r="AI228" s="1"/>
      <c r="AJ228" s="1"/>
      <c r="AK228" s="1" t="s">
        <v>1733</v>
      </c>
      <c r="AL228" s="1" t="s">
        <v>4210</v>
      </c>
      <c r="AM228" s="1"/>
      <c r="AN228" s="1"/>
      <c r="AO228" s="1">
        <v>2</v>
      </c>
      <c r="AP228" s="1">
        <v>2</v>
      </c>
      <c r="AQ228" s="1" t="s">
        <v>4211</v>
      </c>
    </row>
    <row r="229" spans="1:43" x14ac:dyDescent="0.15">
      <c r="A229" t="str">
        <f t="shared" si="37"/>
        <v>|KLD|緑|クリーチャー|1/3|コモン|《[[高峰の職工]]》|</v>
      </c>
      <c r="B229" t="s">
        <v>3211</v>
      </c>
      <c r="C229" t="str">
        <f t="shared" si="38"/>
        <v>KLD</v>
      </c>
      <c r="D229">
        <f>IF(AA229="","",VLOOKUP(C229,tnpl!$Z$1:$AA$11,2,TRUE))</f>
        <v>6</v>
      </c>
      <c r="E229" t="s">
        <v>3211</v>
      </c>
      <c r="F229" t="str">
        <f t="shared" si="39"/>
        <v>緑</v>
      </c>
      <c r="G229">
        <f>IF(AB229="","",VLOOKUP(F229,tnpl!$X$1:$Y$16,2,TRUE))</f>
        <v>5</v>
      </c>
      <c r="H229" t="s">
        <v>3211</v>
      </c>
      <c r="I229" t="str">
        <f t="shared" si="40"/>
        <v>クリーチャー</v>
      </c>
      <c r="J229" t="s">
        <v>3211</v>
      </c>
      <c r="K229">
        <f t="shared" si="41"/>
        <v>1</v>
      </c>
      <c r="L229">
        <f t="shared" si="42"/>
        <v>3</v>
      </c>
      <c r="M229" t="str">
        <f t="shared" si="43"/>
        <v>1/3</v>
      </c>
      <c r="N229" t="s">
        <v>3267</v>
      </c>
      <c r="O229" t="str">
        <f t="shared" si="44"/>
        <v>コモン</v>
      </c>
      <c r="R229" t="s">
        <v>3267</v>
      </c>
      <c r="S229" t="s">
        <v>4854</v>
      </c>
      <c r="T229" t="str">
        <f t="shared" si="45"/>
        <v>高峰の職工</v>
      </c>
      <c r="W229" t="s">
        <v>4855</v>
      </c>
      <c r="X229" t="s">
        <v>3267</v>
      </c>
      <c r="Y229" s="9"/>
      <c r="Z229" s="3">
        <v>943</v>
      </c>
      <c r="AA229" s="2" t="s">
        <v>4035</v>
      </c>
      <c r="AB229" s="1" t="s">
        <v>1540</v>
      </c>
      <c r="AC229" s="1" t="s">
        <v>1771</v>
      </c>
      <c r="AD229" s="1">
        <v>11</v>
      </c>
      <c r="AE229" s="1" t="s">
        <v>635</v>
      </c>
      <c r="AF229" s="1" t="s">
        <v>634</v>
      </c>
      <c r="AG229" s="1" t="s">
        <v>349</v>
      </c>
      <c r="AH229" s="1" t="s">
        <v>1501</v>
      </c>
      <c r="AI229" s="1" t="s">
        <v>1667</v>
      </c>
      <c r="AJ229" s="1"/>
      <c r="AK229" s="1" t="s">
        <v>1971</v>
      </c>
      <c r="AL229" s="1" t="s">
        <v>4041</v>
      </c>
      <c r="AM229" s="1"/>
      <c r="AN229" s="1"/>
      <c r="AO229" s="1">
        <v>1</v>
      </c>
      <c r="AP229" s="1">
        <v>3</v>
      </c>
      <c r="AQ229" s="1" t="s">
        <v>4212</v>
      </c>
    </row>
    <row r="230" spans="1:43" x14ac:dyDescent="0.15">
      <c r="A230" t="str">
        <f t="shared" si="37"/>
        <v>|KLD|緑|クリーチャー|2/2|コモン|《[[水辺の虎]]》|</v>
      </c>
      <c r="B230" t="s">
        <v>3211</v>
      </c>
      <c r="C230" t="str">
        <f t="shared" si="38"/>
        <v>KLD</v>
      </c>
      <c r="D230">
        <f>IF(AA230="","",VLOOKUP(C230,tnpl!$Z$1:$AA$11,2,TRUE))</f>
        <v>6</v>
      </c>
      <c r="E230" t="s">
        <v>3211</v>
      </c>
      <c r="F230" t="str">
        <f t="shared" si="39"/>
        <v>緑</v>
      </c>
      <c r="G230">
        <f>IF(AB230="","",VLOOKUP(F230,tnpl!$X$1:$Y$16,2,TRUE))</f>
        <v>5</v>
      </c>
      <c r="H230" t="s">
        <v>3211</v>
      </c>
      <c r="I230" t="str">
        <f t="shared" si="40"/>
        <v>クリーチャー</v>
      </c>
      <c r="J230" t="s">
        <v>3211</v>
      </c>
      <c r="K230">
        <f t="shared" si="41"/>
        <v>2</v>
      </c>
      <c r="L230">
        <f t="shared" si="42"/>
        <v>2</v>
      </c>
      <c r="M230" t="str">
        <f t="shared" si="43"/>
        <v>2/2</v>
      </c>
      <c r="N230" t="s">
        <v>3267</v>
      </c>
      <c r="O230" t="str">
        <f t="shared" si="44"/>
        <v>コモン</v>
      </c>
      <c r="R230" t="s">
        <v>3267</v>
      </c>
      <c r="S230" t="s">
        <v>4854</v>
      </c>
      <c r="T230" t="str">
        <f t="shared" si="45"/>
        <v>水辺の虎</v>
      </c>
      <c r="W230" t="s">
        <v>4855</v>
      </c>
      <c r="X230" t="s">
        <v>3267</v>
      </c>
      <c r="Y230" s="9"/>
      <c r="Z230" s="3">
        <v>946</v>
      </c>
      <c r="AA230" s="2" t="s">
        <v>4035</v>
      </c>
      <c r="AB230" s="1" t="s">
        <v>1540</v>
      </c>
      <c r="AC230" s="1" t="s">
        <v>1771</v>
      </c>
      <c r="AD230" s="1">
        <v>11</v>
      </c>
      <c r="AE230" s="1" t="s">
        <v>625</v>
      </c>
      <c r="AF230" s="1" t="s">
        <v>624</v>
      </c>
      <c r="AG230" s="1" t="s">
        <v>349</v>
      </c>
      <c r="AH230" s="1" t="s">
        <v>1917</v>
      </c>
      <c r="AI230" s="1"/>
      <c r="AJ230" s="1"/>
      <c r="AK230" s="1" t="s">
        <v>1733</v>
      </c>
      <c r="AL230" s="1" t="s">
        <v>4038</v>
      </c>
      <c r="AM230" s="1" t="s">
        <v>4214</v>
      </c>
      <c r="AN230" s="1"/>
      <c r="AO230" s="1">
        <v>2</v>
      </c>
      <c r="AP230" s="1">
        <v>2</v>
      </c>
      <c r="AQ230" s="1" t="s">
        <v>4215</v>
      </c>
    </row>
    <row r="231" spans="1:43" x14ac:dyDescent="0.15">
      <c r="A231" t="str">
        <f t="shared" si="37"/>
        <v>|KLD|緑|クリーチャー|1/2|コモン|《[[亢進するサイ]]》|</v>
      </c>
      <c r="B231" t="s">
        <v>3211</v>
      </c>
      <c r="C231" t="str">
        <f t="shared" si="38"/>
        <v>KLD</v>
      </c>
      <c r="D231">
        <f>IF(AA231="","",VLOOKUP(C231,tnpl!$Z$1:$AA$11,2,TRUE))</f>
        <v>6</v>
      </c>
      <c r="E231" t="s">
        <v>3211</v>
      </c>
      <c r="F231" t="str">
        <f t="shared" si="39"/>
        <v>緑</v>
      </c>
      <c r="G231">
        <f>IF(AB231="","",VLOOKUP(F231,tnpl!$X$1:$Y$16,2,TRUE))</f>
        <v>5</v>
      </c>
      <c r="H231" t="s">
        <v>3211</v>
      </c>
      <c r="I231" t="str">
        <f t="shared" si="40"/>
        <v>クリーチャー</v>
      </c>
      <c r="J231" t="s">
        <v>3211</v>
      </c>
      <c r="K231">
        <f t="shared" si="41"/>
        <v>1</v>
      </c>
      <c r="L231">
        <f t="shared" si="42"/>
        <v>2</v>
      </c>
      <c r="M231" t="str">
        <f t="shared" si="43"/>
        <v>1/2</v>
      </c>
      <c r="N231" t="s">
        <v>3267</v>
      </c>
      <c r="O231" t="str">
        <f t="shared" si="44"/>
        <v>コモン</v>
      </c>
      <c r="R231" t="s">
        <v>3267</v>
      </c>
      <c r="S231" t="s">
        <v>4854</v>
      </c>
      <c r="T231" t="str">
        <f t="shared" si="45"/>
        <v>亢進するサイ</v>
      </c>
      <c r="W231" t="s">
        <v>4855</v>
      </c>
      <c r="X231" t="s">
        <v>3267</v>
      </c>
      <c r="Y231" s="9"/>
      <c r="Z231" s="3">
        <v>948</v>
      </c>
      <c r="AA231" s="2" t="s">
        <v>4035</v>
      </c>
      <c r="AB231" s="1" t="s">
        <v>1540</v>
      </c>
      <c r="AC231" s="1" t="s">
        <v>1771</v>
      </c>
      <c r="AD231" s="1">
        <v>11</v>
      </c>
      <c r="AE231" s="1" t="s">
        <v>621</v>
      </c>
      <c r="AF231" s="1" t="s">
        <v>620</v>
      </c>
      <c r="AG231" s="1" t="s">
        <v>349</v>
      </c>
      <c r="AH231" s="1" t="s">
        <v>2640</v>
      </c>
      <c r="AI231" s="1"/>
      <c r="AJ231" s="1"/>
      <c r="AK231" s="1" t="s">
        <v>2627</v>
      </c>
      <c r="AL231" s="1" t="s">
        <v>4038</v>
      </c>
      <c r="AM231" s="1" t="s">
        <v>4047</v>
      </c>
      <c r="AN231" s="1"/>
      <c r="AO231" s="1">
        <v>1</v>
      </c>
      <c r="AP231" s="1">
        <v>2</v>
      </c>
      <c r="AQ231" s="1" t="s">
        <v>4090</v>
      </c>
    </row>
    <row r="232" spans="1:43" x14ac:dyDescent="0.15">
      <c r="A232" t="str">
        <f t="shared" si="37"/>
        <v>|KLD|緑|呪文||レア|《[[怪しげな挑戦]]》|</v>
      </c>
      <c r="B232" t="s">
        <v>3211</v>
      </c>
      <c r="C232" t="str">
        <f t="shared" si="38"/>
        <v>KLD</v>
      </c>
      <c r="D232">
        <f>IF(AA232="","",VLOOKUP(C232,tnpl!$Z$1:$AA$11,2,TRUE))</f>
        <v>6</v>
      </c>
      <c r="E232" t="s">
        <v>3211</v>
      </c>
      <c r="F232" t="str">
        <f t="shared" si="39"/>
        <v>緑</v>
      </c>
      <c r="G232">
        <f>IF(AB232="","",VLOOKUP(F232,tnpl!$X$1:$Y$16,2,TRUE))</f>
        <v>5</v>
      </c>
      <c r="H232" t="s">
        <v>3211</v>
      </c>
      <c r="I232" t="str">
        <f t="shared" si="40"/>
        <v>呪文</v>
      </c>
      <c r="J232" t="s">
        <v>3211</v>
      </c>
      <c r="K232">
        <f t="shared" si="41"/>
        <v>0</v>
      </c>
      <c r="L232">
        <f t="shared" si="42"/>
        <v>0</v>
      </c>
      <c r="M232" t="str">
        <f t="shared" si="43"/>
        <v/>
      </c>
      <c r="N232" t="s">
        <v>3267</v>
      </c>
      <c r="O232" t="str">
        <f t="shared" si="44"/>
        <v>レア</v>
      </c>
      <c r="R232" t="s">
        <v>3267</v>
      </c>
      <c r="S232" t="s">
        <v>4854</v>
      </c>
      <c r="T232" t="str">
        <f t="shared" si="45"/>
        <v>怪しげな挑戦</v>
      </c>
      <c r="W232" t="s">
        <v>4855</v>
      </c>
      <c r="X232" t="s">
        <v>3267</v>
      </c>
      <c r="Y232" s="9"/>
      <c r="Z232" s="3">
        <v>966</v>
      </c>
      <c r="AA232" s="2" t="s">
        <v>4035</v>
      </c>
      <c r="AB232" s="1" t="s">
        <v>1540</v>
      </c>
      <c r="AC232" s="1" t="s">
        <v>1463</v>
      </c>
      <c r="AD232" s="1">
        <v>11</v>
      </c>
      <c r="AE232" s="1" t="s">
        <v>597</v>
      </c>
      <c r="AF232" s="1" t="s">
        <v>596</v>
      </c>
      <c r="AG232" s="1" t="s">
        <v>1475</v>
      </c>
      <c r="AH232" s="1"/>
      <c r="AI232" s="1"/>
      <c r="AJ232" s="1"/>
      <c r="AK232" s="1" t="s">
        <v>4240</v>
      </c>
      <c r="AL232" s="1" t="s">
        <v>4241</v>
      </c>
      <c r="AM232" s="1"/>
      <c r="AN232" s="1"/>
      <c r="AO232" s="1"/>
      <c r="AP232" s="1"/>
      <c r="AQ232" s="1" t="s">
        <v>4242</v>
      </c>
    </row>
    <row r="233" spans="1:43" x14ac:dyDescent="0.15">
      <c r="A233" t="str">
        <f t="shared" si="37"/>
        <v>|KLD|青赤|クリーチャー|3/4|アンコモン|《[[つむじ風の巨匠]]》|</v>
      </c>
      <c r="B233" t="s">
        <v>3211</v>
      </c>
      <c r="C233" t="str">
        <f t="shared" si="38"/>
        <v>KLD</v>
      </c>
      <c r="D233">
        <f>IF(AA233="","",VLOOKUP(C233,tnpl!$Z$1:$AA$11,2,TRUE))</f>
        <v>6</v>
      </c>
      <c r="E233" t="s">
        <v>3211</v>
      </c>
      <c r="F233" t="str">
        <f t="shared" si="39"/>
        <v>青赤</v>
      </c>
      <c r="G233">
        <f>IF(AB233="","",VLOOKUP(F233,tnpl!$X$1:$Y$16,2,TRUE))</f>
        <v>12</v>
      </c>
      <c r="H233" t="s">
        <v>3211</v>
      </c>
      <c r="I233" t="str">
        <f t="shared" si="40"/>
        <v>クリーチャー</v>
      </c>
      <c r="J233" t="s">
        <v>3211</v>
      </c>
      <c r="K233">
        <f t="shared" si="41"/>
        <v>3</v>
      </c>
      <c r="L233">
        <f t="shared" si="42"/>
        <v>4</v>
      </c>
      <c r="M233" t="str">
        <f t="shared" si="43"/>
        <v>3/4</v>
      </c>
      <c r="N233" t="s">
        <v>3267</v>
      </c>
      <c r="O233" t="str">
        <f t="shared" si="44"/>
        <v>アンコモン</v>
      </c>
      <c r="R233" t="s">
        <v>3267</v>
      </c>
      <c r="S233" t="s">
        <v>4854</v>
      </c>
      <c r="T233" t="str">
        <f t="shared" si="45"/>
        <v>つむじ風の巨匠</v>
      </c>
      <c r="W233" t="s">
        <v>4855</v>
      </c>
      <c r="X233" t="s">
        <v>3267</v>
      </c>
      <c r="Y233" s="9"/>
      <c r="Z233" s="3">
        <v>978</v>
      </c>
      <c r="AA233" s="2" t="s">
        <v>4035</v>
      </c>
      <c r="AB233" s="1" t="s">
        <v>1489</v>
      </c>
      <c r="AC233" s="1" t="s">
        <v>1473</v>
      </c>
      <c r="AD233" s="1">
        <v>11</v>
      </c>
      <c r="AE233" s="1" t="s">
        <v>565</v>
      </c>
      <c r="AF233" s="1" t="s">
        <v>564</v>
      </c>
      <c r="AG233" s="1" t="s">
        <v>349</v>
      </c>
      <c r="AH233" s="1" t="s">
        <v>2949</v>
      </c>
      <c r="AI233" s="1" t="s">
        <v>1667</v>
      </c>
      <c r="AJ233" s="1"/>
      <c r="AK233" s="1" t="s">
        <v>4081</v>
      </c>
      <c r="AL233" s="1" t="s">
        <v>4263</v>
      </c>
      <c r="AM233" s="1"/>
      <c r="AN233" s="1"/>
      <c r="AO233" s="1">
        <v>3</v>
      </c>
      <c r="AP233" s="1">
        <v>4</v>
      </c>
      <c r="AQ233" s="1" t="s">
        <v>4264</v>
      </c>
    </row>
    <row r="234" spans="1:43" x14ac:dyDescent="0.15">
      <c r="A234" t="str">
        <f t="shared" si="37"/>
        <v>|KLD|無色|クリーチャー|1/3|コモン|《[[領事府の空船口]]》|</v>
      </c>
      <c r="B234" t="s">
        <v>3211</v>
      </c>
      <c r="C234" t="str">
        <f t="shared" si="38"/>
        <v>KLD</v>
      </c>
      <c r="D234">
        <f>IF(AA234="","",VLOOKUP(C234,tnpl!$Z$1:$AA$11,2,TRUE))</f>
        <v>6</v>
      </c>
      <c r="E234" t="s">
        <v>3211</v>
      </c>
      <c r="F234" t="str">
        <f t="shared" si="39"/>
        <v>無色</v>
      </c>
      <c r="G234">
        <f>IF(AB234="","",VLOOKUP(F234,tnpl!$X$1:$Y$16,2,TRUE))</f>
        <v>16</v>
      </c>
      <c r="H234" t="s">
        <v>3211</v>
      </c>
      <c r="I234" t="str">
        <f t="shared" si="40"/>
        <v>クリーチャー</v>
      </c>
      <c r="J234" t="s">
        <v>3211</v>
      </c>
      <c r="K234">
        <f t="shared" si="41"/>
        <v>1</v>
      </c>
      <c r="L234">
        <f t="shared" si="42"/>
        <v>3</v>
      </c>
      <c r="M234" t="str">
        <f t="shared" si="43"/>
        <v>1/3</v>
      </c>
      <c r="N234" t="s">
        <v>3267</v>
      </c>
      <c r="O234" t="str">
        <f t="shared" si="44"/>
        <v>コモン</v>
      </c>
      <c r="R234" t="s">
        <v>3267</v>
      </c>
      <c r="S234" t="s">
        <v>4854</v>
      </c>
      <c r="T234" t="str">
        <f t="shared" si="45"/>
        <v>領事府の空船口</v>
      </c>
      <c r="W234" t="s">
        <v>4855</v>
      </c>
      <c r="X234" t="s">
        <v>3267</v>
      </c>
      <c r="Y234" s="9"/>
      <c r="Z234" s="3">
        <v>987</v>
      </c>
      <c r="AA234" s="2" t="s">
        <v>4035</v>
      </c>
      <c r="AB234" s="1" t="s">
        <v>301</v>
      </c>
      <c r="AC234" s="1" t="s">
        <v>1771</v>
      </c>
      <c r="AD234" s="1">
        <v>11</v>
      </c>
      <c r="AE234" s="1" t="s">
        <v>529</v>
      </c>
      <c r="AF234" s="1" t="s">
        <v>528</v>
      </c>
      <c r="AG234" s="1" t="s">
        <v>349</v>
      </c>
      <c r="AH234" s="1" t="s">
        <v>3026</v>
      </c>
      <c r="AI234" s="1"/>
      <c r="AJ234" s="1"/>
      <c r="AK234" s="1" t="s">
        <v>1971</v>
      </c>
      <c r="AL234" s="1"/>
      <c r="AM234" s="1"/>
      <c r="AN234" s="1"/>
      <c r="AO234" s="1">
        <v>1</v>
      </c>
      <c r="AP234" s="1">
        <v>3</v>
      </c>
      <c r="AQ234" s="1" t="s">
        <v>1971</v>
      </c>
    </row>
    <row r="235" spans="1:43" x14ac:dyDescent="0.15">
      <c r="A235" t="str">
        <f t="shared" si="37"/>
        <v>|KLD|無色|クリーチャー|4/4|アンコモン|《[[ボーマットのバザール船]]》|</v>
      </c>
      <c r="B235" t="s">
        <v>3211</v>
      </c>
      <c r="C235" t="str">
        <f t="shared" si="38"/>
        <v>KLD</v>
      </c>
      <c r="D235">
        <f>IF(AA235="","",VLOOKUP(C235,tnpl!$Z$1:$AA$11,2,TRUE))</f>
        <v>6</v>
      </c>
      <c r="E235" t="s">
        <v>3211</v>
      </c>
      <c r="F235" t="str">
        <f t="shared" si="39"/>
        <v>無色</v>
      </c>
      <c r="G235">
        <f>IF(AB235="","",VLOOKUP(F235,tnpl!$X$1:$Y$16,2,TRUE))</f>
        <v>16</v>
      </c>
      <c r="H235" t="s">
        <v>3211</v>
      </c>
      <c r="I235" t="str">
        <f t="shared" si="40"/>
        <v>クリーチャー</v>
      </c>
      <c r="J235" t="s">
        <v>3211</v>
      </c>
      <c r="K235">
        <f t="shared" si="41"/>
        <v>4</v>
      </c>
      <c r="L235">
        <f t="shared" si="42"/>
        <v>4</v>
      </c>
      <c r="M235" t="str">
        <f t="shared" si="43"/>
        <v>4/4</v>
      </c>
      <c r="N235" t="s">
        <v>3267</v>
      </c>
      <c r="O235" t="str">
        <f t="shared" si="44"/>
        <v>アンコモン</v>
      </c>
      <c r="R235" t="s">
        <v>3267</v>
      </c>
      <c r="S235" t="s">
        <v>4854</v>
      </c>
      <c r="T235" t="str">
        <f t="shared" si="45"/>
        <v>ボーマットのバザール船</v>
      </c>
      <c r="W235" t="s">
        <v>4855</v>
      </c>
      <c r="X235" t="s">
        <v>3267</v>
      </c>
      <c r="Y235" s="9"/>
      <c r="Z235" s="3">
        <v>997</v>
      </c>
      <c r="AA235" s="2" t="s">
        <v>4035</v>
      </c>
      <c r="AB235" s="1" t="s">
        <v>301</v>
      </c>
      <c r="AC235" s="1" t="s">
        <v>1473</v>
      </c>
      <c r="AD235" s="1">
        <v>11</v>
      </c>
      <c r="AE235" s="1" t="s">
        <v>531</v>
      </c>
      <c r="AF235" s="1" t="s">
        <v>530</v>
      </c>
      <c r="AG235" s="1" t="s">
        <v>349</v>
      </c>
      <c r="AH235" s="1" t="s">
        <v>4273</v>
      </c>
      <c r="AI235" s="1"/>
      <c r="AJ235" s="1"/>
      <c r="AK235" s="1" t="s">
        <v>3790</v>
      </c>
      <c r="AL235" s="1" t="s">
        <v>4289</v>
      </c>
      <c r="AM235" s="1"/>
      <c r="AN235" s="1"/>
      <c r="AO235" s="1">
        <v>4</v>
      </c>
      <c r="AP235" s="1">
        <v>4</v>
      </c>
      <c r="AQ235" s="1" t="s">
        <v>4291</v>
      </c>
    </row>
    <row r="236" spans="1:43" x14ac:dyDescent="0.15">
      <c r="A236" t="str">
        <f t="shared" si="37"/>
        <v>|AER|青|クリーチャー|4/5|レア|《[[速製職人のスパイ]]》|</v>
      </c>
      <c r="B236" t="s">
        <v>3211</v>
      </c>
      <c r="C236" t="str">
        <f t="shared" si="38"/>
        <v>AER</v>
      </c>
      <c r="D236">
        <f>IF(AA236="","",VLOOKUP(C236,tnpl!$Z$1:$AA$11,2,TRUE))</f>
        <v>7</v>
      </c>
      <c r="E236" t="s">
        <v>3211</v>
      </c>
      <c r="F236" t="str">
        <f t="shared" si="39"/>
        <v>青</v>
      </c>
      <c r="G236">
        <f>IF(AB236="","",VLOOKUP(F236,tnpl!$X$1:$Y$16,2,TRUE))</f>
        <v>2</v>
      </c>
      <c r="H236" t="s">
        <v>3211</v>
      </c>
      <c r="I236" t="str">
        <f t="shared" si="40"/>
        <v>クリーチャー</v>
      </c>
      <c r="J236" t="s">
        <v>3211</v>
      </c>
      <c r="K236">
        <f t="shared" si="41"/>
        <v>4</v>
      </c>
      <c r="L236">
        <f t="shared" si="42"/>
        <v>5</v>
      </c>
      <c r="M236" t="str">
        <f t="shared" si="43"/>
        <v>4/5</v>
      </c>
      <c r="N236" t="s">
        <v>3267</v>
      </c>
      <c r="O236" t="str">
        <f t="shared" si="44"/>
        <v>レア</v>
      </c>
      <c r="R236" t="s">
        <v>3267</v>
      </c>
      <c r="S236" t="s">
        <v>4854</v>
      </c>
      <c r="T236" t="str">
        <f t="shared" si="45"/>
        <v>速製職人のスパイ</v>
      </c>
      <c r="W236" t="s">
        <v>4855</v>
      </c>
      <c r="X236" t="s">
        <v>3267</v>
      </c>
      <c r="Y236" s="9"/>
      <c r="Z236" s="3">
        <v>1032</v>
      </c>
      <c r="AA236" s="2" t="s">
        <v>4335</v>
      </c>
      <c r="AB236" s="1" t="s">
        <v>1631</v>
      </c>
      <c r="AC236" s="1" t="s">
        <v>1463</v>
      </c>
      <c r="AD236" s="1">
        <v>11</v>
      </c>
      <c r="AE236" s="1" t="s">
        <v>461</v>
      </c>
      <c r="AF236" s="1" t="s">
        <v>460</v>
      </c>
      <c r="AG236" s="1" t="s">
        <v>349</v>
      </c>
      <c r="AH236" s="1" t="s">
        <v>1511</v>
      </c>
      <c r="AI236" s="1" t="s">
        <v>1667</v>
      </c>
      <c r="AJ236" s="1"/>
      <c r="AK236" s="1" t="s">
        <v>4353</v>
      </c>
      <c r="AL236" s="1"/>
      <c r="AM236" s="1"/>
      <c r="AN236" s="1"/>
      <c r="AO236" s="1">
        <v>4</v>
      </c>
      <c r="AP236" s="1">
        <v>5</v>
      </c>
      <c r="AQ236" s="1" t="s">
        <v>4353</v>
      </c>
    </row>
    <row r="237" spans="1:43" x14ac:dyDescent="0.15">
      <c r="A237" t="str">
        <f t="shared" si="37"/>
        <v>|AER|青|呪文||レア|《[[発明品の唸り]]》|</v>
      </c>
      <c r="B237" t="s">
        <v>3211</v>
      </c>
      <c r="C237" t="str">
        <f t="shared" si="38"/>
        <v>AER</v>
      </c>
      <c r="D237">
        <f>IF(AA237="","",VLOOKUP(C237,tnpl!$Z$1:$AA$11,2,TRUE))</f>
        <v>7</v>
      </c>
      <c r="E237" t="s">
        <v>3211</v>
      </c>
      <c r="F237" t="str">
        <f t="shared" si="39"/>
        <v>青</v>
      </c>
      <c r="G237">
        <f>IF(AB237="","",VLOOKUP(F237,tnpl!$X$1:$Y$16,2,TRUE))</f>
        <v>2</v>
      </c>
      <c r="H237" t="s">
        <v>3211</v>
      </c>
      <c r="I237" t="str">
        <f t="shared" si="40"/>
        <v>呪文</v>
      </c>
      <c r="J237" t="s">
        <v>3211</v>
      </c>
      <c r="K237">
        <f t="shared" si="41"/>
        <v>0</v>
      </c>
      <c r="L237">
        <f t="shared" si="42"/>
        <v>0</v>
      </c>
      <c r="M237" t="str">
        <f t="shared" si="43"/>
        <v/>
      </c>
      <c r="N237" t="s">
        <v>3267</v>
      </c>
      <c r="O237" t="str">
        <f t="shared" si="44"/>
        <v>レア</v>
      </c>
      <c r="R237" t="s">
        <v>3267</v>
      </c>
      <c r="S237" t="s">
        <v>4854</v>
      </c>
      <c r="T237" t="str">
        <f t="shared" si="45"/>
        <v>発明品の唸り</v>
      </c>
      <c r="W237" t="s">
        <v>4855</v>
      </c>
      <c r="X237" t="s">
        <v>3267</v>
      </c>
      <c r="Y237" s="9"/>
      <c r="Z237" s="3">
        <v>1034</v>
      </c>
      <c r="AA237" s="2" t="s">
        <v>4335</v>
      </c>
      <c r="AB237" s="1" t="s">
        <v>1631</v>
      </c>
      <c r="AC237" s="1" t="s">
        <v>1463</v>
      </c>
      <c r="AD237" s="1">
        <v>11</v>
      </c>
      <c r="AE237" s="1" t="s">
        <v>457</v>
      </c>
      <c r="AF237" s="1" t="s">
        <v>456</v>
      </c>
      <c r="AG237" s="1" t="s">
        <v>1475</v>
      </c>
      <c r="AH237" s="1"/>
      <c r="AI237" s="1"/>
      <c r="AJ237" s="1"/>
      <c r="AK237" s="1" t="s">
        <v>4355</v>
      </c>
      <c r="AL237" s="1"/>
      <c r="AM237" s="1"/>
      <c r="AN237" s="1"/>
      <c r="AO237" s="1"/>
      <c r="AP237" s="1"/>
      <c r="AQ237" s="1" t="s">
        <v>4355</v>
      </c>
    </row>
    <row r="238" spans="1:43" x14ac:dyDescent="0.15">
      <c r="A238" t="str">
        <f t="shared" si="37"/>
        <v>|AER|黒|サポート||アンコモン|《[[ゴンティの策謀]]》|</v>
      </c>
      <c r="B238" t="s">
        <v>3211</v>
      </c>
      <c r="C238" t="str">
        <f t="shared" si="38"/>
        <v>AER</v>
      </c>
      <c r="D238">
        <f>IF(AA238="","",VLOOKUP(C238,tnpl!$Z$1:$AA$11,2,TRUE))</f>
        <v>7</v>
      </c>
      <c r="E238" t="s">
        <v>3211</v>
      </c>
      <c r="F238" t="str">
        <f t="shared" si="39"/>
        <v>黒</v>
      </c>
      <c r="G238">
        <f>IF(AB238="","",VLOOKUP(F238,tnpl!$X$1:$Y$16,2,TRUE))</f>
        <v>3</v>
      </c>
      <c r="H238" t="s">
        <v>3211</v>
      </c>
      <c r="I238" t="str">
        <f t="shared" si="40"/>
        <v>サポート</v>
      </c>
      <c r="J238" t="s">
        <v>3211</v>
      </c>
      <c r="K238">
        <f t="shared" si="41"/>
        <v>0</v>
      </c>
      <c r="L238">
        <f t="shared" si="42"/>
        <v>0</v>
      </c>
      <c r="M238" t="str">
        <f t="shared" si="43"/>
        <v/>
      </c>
      <c r="N238" t="s">
        <v>3267</v>
      </c>
      <c r="O238" t="str">
        <f t="shared" si="44"/>
        <v>アンコモン</v>
      </c>
      <c r="R238" t="s">
        <v>3267</v>
      </c>
      <c r="S238" t="s">
        <v>4854</v>
      </c>
      <c r="T238" t="str">
        <f t="shared" si="45"/>
        <v>ゴンティの策謀</v>
      </c>
      <c r="W238" t="s">
        <v>4855</v>
      </c>
      <c r="X238" t="s">
        <v>3267</v>
      </c>
      <c r="Y238" s="9"/>
      <c r="Z238" s="3">
        <v>1041</v>
      </c>
      <c r="AA238" s="2" t="s">
        <v>4335</v>
      </c>
      <c r="AB238" s="1" t="s">
        <v>1606</v>
      </c>
      <c r="AC238" s="1" t="s">
        <v>1473</v>
      </c>
      <c r="AD238" s="1">
        <v>11</v>
      </c>
      <c r="AE238" s="1" t="s">
        <v>443</v>
      </c>
      <c r="AF238" s="1" t="s">
        <v>442</v>
      </c>
      <c r="AG238" s="1" t="s">
        <v>297</v>
      </c>
      <c r="AH238" s="1"/>
      <c r="AI238" s="1"/>
      <c r="AJ238" s="1"/>
      <c r="AK238" s="1" t="s">
        <v>4365</v>
      </c>
      <c r="AL238" s="1" t="s">
        <v>4366</v>
      </c>
      <c r="AM238" s="1"/>
      <c r="AN238" s="1">
        <v>3</v>
      </c>
      <c r="AO238" s="1"/>
      <c r="AP238" s="1"/>
      <c r="AQ238" s="1" t="s">
        <v>4367</v>
      </c>
    </row>
    <row r="239" spans="1:43" x14ac:dyDescent="0.15">
      <c r="A239" t="str">
        <f t="shared" si="37"/>
        <v>|AER|黒|クリーチャー|2/2|神話レア|《[[不死の援護者、ヤヘンニ]]》|</v>
      </c>
      <c r="B239" t="s">
        <v>3211</v>
      </c>
      <c r="C239" t="str">
        <f t="shared" si="38"/>
        <v>AER</v>
      </c>
      <c r="D239">
        <f>IF(AA239="","",VLOOKUP(C239,tnpl!$Z$1:$AA$11,2,TRUE))</f>
        <v>7</v>
      </c>
      <c r="E239" t="s">
        <v>3211</v>
      </c>
      <c r="F239" t="str">
        <f t="shared" si="39"/>
        <v>黒</v>
      </c>
      <c r="G239">
        <f>IF(AB239="","",VLOOKUP(F239,tnpl!$X$1:$Y$16,2,TRUE))</f>
        <v>3</v>
      </c>
      <c r="H239" t="s">
        <v>3211</v>
      </c>
      <c r="I239" t="str">
        <f t="shared" si="40"/>
        <v>クリーチャー</v>
      </c>
      <c r="J239" t="s">
        <v>3211</v>
      </c>
      <c r="K239">
        <f t="shared" si="41"/>
        <v>2</v>
      </c>
      <c r="L239">
        <f t="shared" si="42"/>
        <v>2</v>
      </c>
      <c r="M239" t="str">
        <f t="shared" si="43"/>
        <v>2/2</v>
      </c>
      <c r="N239" t="s">
        <v>3267</v>
      </c>
      <c r="O239" t="str">
        <f t="shared" si="44"/>
        <v>神話レア</v>
      </c>
      <c r="R239" t="s">
        <v>3267</v>
      </c>
      <c r="S239" t="s">
        <v>4854</v>
      </c>
      <c r="T239" t="str">
        <f t="shared" si="45"/>
        <v>不死の援護者、ヤヘンニ</v>
      </c>
      <c r="W239" t="s">
        <v>4855</v>
      </c>
      <c r="X239" t="s">
        <v>3267</v>
      </c>
      <c r="Y239" s="9"/>
      <c r="Z239" s="3">
        <v>1046</v>
      </c>
      <c r="AA239" s="2" t="s">
        <v>4335</v>
      </c>
      <c r="AB239" s="1" t="s">
        <v>1606</v>
      </c>
      <c r="AC239" s="1" t="s">
        <v>1453</v>
      </c>
      <c r="AD239" s="1">
        <v>11</v>
      </c>
      <c r="AE239" s="1" t="s">
        <v>433</v>
      </c>
      <c r="AF239" s="1" t="s">
        <v>432</v>
      </c>
      <c r="AG239" s="1" t="s">
        <v>349</v>
      </c>
      <c r="AH239" s="1" t="s">
        <v>4129</v>
      </c>
      <c r="AI239" s="1" t="s">
        <v>1516</v>
      </c>
      <c r="AJ239" s="1"/>
      <c r="AK239" s="1" t="s">
        <v>2789</v>
      </c>
      <c r="AL239" s="1" t="s">
        <v>4376</v>
      </c>
      <c r="AM239" s="1" t="s">
        <v>4377</v>
      </c>
      <c r="AN239" s="1"/>
      <c r="AO239" s="1">
        <v>2</v>
      </c>
      <c r="AP239" s="1">
        <v>2</v>
      </c>
      <c r="AQ239" s="1" t="s">
        <v>4378</v>
      </c>
    </row>
    <row r="240" spans="1:43" x14ac:dyDescent="0.15">
      <c r="A240" t="str">
        <f t="shared" si="37"/>
        <v>|AER|緑|クリーチャー|4/5|アンコモン|《[[ナーナムの改革派]]》|</v>
      </c>
      <c r="B240" t="s">
        <v>3211</v>
      </c>
      <c r="C240" t="str">
        <f t="shared" si="38"/>
        <v>AER</v>
      </c>
      <c r="D240">
        <f>IF(AA240="","",VLOOKUP(C240,tnpl!$Z$1:$AA$11,2,TRUE))</f>
        <v>7</v>
      </c>
      <c r="E240" t="s">
        <v>3211</v>
      </c>
      <c r="F240" t="str">
        <f t="shared" si="39"/>
        <v>緑</v>
      </c>
      <c r="G240">
        <f>IF(AB240="","",VLOOKUP(F240,tnpl!$X$1:$Y$16,2,TRUE))</f>
        <v>5</v>
      </c>
      <c r="H240" t="s">
        <v>3211</v>
      </c>
      <c r="I240" t="str">
        <f t="shared" si="40"/>
        <v>クリーチャー</v>
      </c>
      <c r="J240" t="s">
        <v>3211</v>
      </c>
      <c r="K240">
        <f t="shared" si="41"/>
        <v>4</v>
      </c>
      <c r="L240">
        <f t="shared" si="42"/>
        <v>5</v>
      </c>
      <c r="M240" t="str">
        <f t="shared" si="43"/>
        <v>4/5</v>
      </c>
      <c r="N240" t="s">
        <v>3267</v>
      </c>
      <c r="O240" t="str">
        <f t="shared" si="44"/>
        <v>アンコモン</v>
      </c>
      <c r="R240" t="s">
        <v>3267</v>
      </c>
      <c r="S240" t="s">
        <v>4854</v>
      </c>
      <c r="T240" t="str">
        <f t="shared" si="45"/>
        <v>ナーナムの改革派</v>
      </c>
      <c r="W240" t="s">
        <v>4855</v>
      </c>
      <c r="X240" t="s">
        <v>3267</v>
      </c>
      <c r="Y240" s="9"/>
      <c r="Z240" s="3">
        <v>1057</v>
      </c>
      <c r="AA240" s="2" t="s">
        <v>4335</v>
      </c>
      <c r="AB240" s="1" t="s">
        <v>1540</v>
      </c>
      <c r="AC240" s="1" t="s">
        <v>1473</v>
      </c>
      <c r="AD240" s="1">
        <v>11</v>
      </c>
      <c r="AE240" s="1" t="s">
        <v>411</v>
      </c>
      <c r="AF240" s="1" t="s">
        <v>410</v>
      </c>
      <c r="AG240" s="1" t="s">
        <v>349</v>
      </c>
      <c r="AH240" s="1" t="s">
        <v>1501</v>
      </c>
      <c r="AI240" s="1" t="s">
        <v>1515</v>
      </c>
      <c r="AJ240" s="1"/>
      <c r="AK240" s="1" t="s">
        <v>3522</v>
      </c>
      <c r="AL240" s="1"/>
      <c r="AM240" s="1"/>
      <c r="AN240" s="1"/>
      <c r="AO240" s="1">
        <v>4</v>
      </c>
      <c r="AP240" s="1">
        <v>5</v>
      </c>
      <c r="AQ240" s="1" t="s">
        <v>3522</v>
      </c>
    </row>
    <row r="241" spans="1:43" x14ac:dyDescent="0.15">
      <c r="A241" t="str">
        <f t="shared" si="37"/>
        <v>|AER|緑青|クリーチャー|4/3|アンコモン|《[[ならず者の精製屋]]》|</v>
      </c>
      <c r="B241" t="s">
        <v>3211</v>
      </c>
      <c r="C241" t="str">
        <f t="shared" si="38"/>
        <v>AER</v>
      </c>
      <c r="D241">
        <f>IF(AA241="","",VLOOKUP(C241,tnpl!$Z$1:$AA$11,2,TRUE))</f>
        <v>7</v>
      </c>
      <c r="E241" t="s">
        <v>3211</v>
      </c>
      <c r="F241" t="str">
        <f t="shared" si="39"/>
        <v>緑青</v>
      </c>
      <c r="G241">
        <f>IF(AB241="","",VLOOKUP(F241,tnpl!$X$1:$Y$16,2,TRUE))</f>
        <v>15</v>
      </c>
      <c r="H241" t="s">
        <v>3211</v>
      </c>
      <c r="I241" t="str">
        <f t="shared" si="40"/>
        <v>クリーチャー</v>
      </c>
      <c r="J241" t="s">
        <v>3211</v>
      </c>
      <c r="K241">
        <f t="shared" si="41"/>
        <v>4</v>
      </c>
      <c r="L241">
        <f t="shared" si="42"/>
        <v>3</v>
      </c>
      <c r="M241" t="str">
        <f t="shared" si="43"/>
        <v>4/3</v>
      </c>
      <c r="N241" t="s">
        <v>3267</v>
      </c>
      <c r="O241" t="str">
        <f t="shared" si="44"/>
        <v>アンコモン</v>
      </c>
      <c r="R241" t="s">
        <v>3267</v>
      </c>
      <c r="S241" t="s">
        <v>4854</v>
      </c>
      <c r="T241" t="str">
        <f t="shared" si="45"/>
        <v>ならず者の精製屋</v>
      </c>
      <c r="W241" t="s">
        <v>4855</v>
      </c>
      <c r="X241" t="s">
        <v>3267</v>
      </c>
      <c r="Y241" s="9"/>
      <c r="Z241" s="3">
        <v>1066</v>
      </c>
      <c r="AA241" s="2" t="s">
        <v>4335</v>
      </c>
      <c r="AB241" s="1" t="s">
        <v>1799</v>
      </c>
      <c r="AC241" s="1" t="s">
        <v>1473</v>
      </c>
      <c r="AD241" s="1">
        <v>11</v>
      </c>
      <c r="AE241" s="1" t="s">
        <v>393</v>
      </c>
      <c r="AF241" s="1" t="s">
        <v>392</v>
      </c>
      <c r="AG241" s="1" t="s">
        <v>349</v>
      </c>
      <c r="AH241" s="1" t="s">
        <v>1511</v>
      </c>
      <c r="AI241" s="1" t="s">
        <v>2976</v>
      </c>
      <c r="AJ241" s="1"/>
      <c r="AK241" s="1" t="s">
        <v>4410</v>
      </c>
      <c r="AL241" s="1"/>
      <c r="AM241" s="1"/>
      <c r="AN241" s="1"/>
      <c r="AO241" s="1">
        <v>4</v>
      </c>
      <c r="AP241" s="1">
        <v>3</v>
      </c>
      <c r="AQ241" s="1" t="s">
        <v>4410</v>
      </c>
    </row>
    <row r="242" spans="1:43" x14ac:dyDescent="0.15">
      <c r="A242" t="str">
        <f t="shared" si="37"/>
        <v>|AER|無色|クリーチャー|6/6|レア|《[[霊気圏の収集艇]]》|</v>
      </c>
      <c r="B242" t="s">
        <v>3211</v>
      </c>
      <c r="C242" t="str">
        <f t="shared" si="38"/>
        <v>AER</v>
      </c>
      <c r="D242">
        <f>IF(AA242="","",VLOOKUP(C242,tnpl!$Z$1:$AA$11,2,TRUE))</f>
        <v>7</v>
      </c>
      <c r="E242" t="s">
        <v>3211</v>
      </c>
      <c r="F242" t="str">
        <f t="shared" si="39"/>
        <v>無色</v>
      </c>
      <c r="G242">
        <f>IF(AB242="","",VLOOKUP(F242,tnpl!$X$1:$Y$16,2,TRUE))</f>
        <v>16</v>
      </c>
      <c r="H242" t="s">
        <v>3211</v>
      </c>
      <c r="I242" t="str">
        <f t="shared" si="40"/>
        <v>クリーチャー</v>
      </c>
      <c r="J242" t="s">
        <v>3211</v>
      </c>
      <c r="K242">
        <f t="shared" si="41"/>
        <v>6</v>
      </c>
      <c r="L242">
        <f t="shared" si="42"/>
        <v>6</v>
      </c>
      <c r="M242" t="str">
        <f t="shared" si="43"/>
        <v>6/6</v>
      </c>
      <c r="N242" t="s">
        <v>3267</v>
      </c>
      <c r="O242" t="str">
        <f t="shared" si="44"/>
        <v>レア</v>
      </c>
      <c r="R242" t="s">
        <v>3267</v>
      </c>
      <c r="S242" t="s">
        <v>4854</v>
      </c>
      <c r="T242" t="str">
        <f t="shared" si="45"/>
        <v>霊気圏の収集艇</v>
      </c>
      <c r="W242" t="s">
        <v>4855</v>
      </c>
      <c r="X242" t="s">
        <v>3267</v>
      </c>
      <c r="Y242" s="9"/>
      <c r="Z242" s="3">
        <v>1072</v>
      </c>
      <c r="AA242" s="2" t="s">
        <v>4335</v>
      </c>
      <c r="AB242" s="1" t="s">
        <v>301</v>
      </c>
      <c r="AC242" s="1" t="s">
        <v>1463</v>
      </c>
      <c r="AD242" s="1">
        <v>11</v>
      </c>
      <c r="AE242" s="1" t="s">
        <v>381</v>
      </c>
      <c r="AF242" s="1" t="s">
        <v>380</v>
      </c>
      <c r="AG242" s="1" t="s">
        <v>349</v>
      </c>
      <c r="AH242" s="1" t="s">
        <v>4273</v>
      </c>
      <c r="AI242" s="1"/>
      <c r="AJ242" s="1"/>
      <c r="AK242" s="1" t="s">
        <v>361</v>
      </c>
      <c r="AL242" s="1" t="s">
        <v>4038</v>
      </c>
      <c r="AM242" s="1" t="s">
        <v>4418</v>
      </c>
      <c r="AN242" s="1"/>
      <c r="AO242" s="1">
        <v>6</v>
      </c>
      <c r="AP242" s="1">
        <v>6</v>
      </c>
      <c r="AQ242" s="1" t="s">
        <v>4419</v>
      </c>
    </row>
    <row r="243" spans="1:43" x14ac:dyDescent="0.15">
      <c r="A243" t="str">
        <f t="shared" si="37"/>
        <v>|AER|無色|サポート||神話レア|《[[次元橋]]》|</v>
      </c>
      <c r="B243" t="s">
        <v>3211</v>
      </c>
      <c r="C243" t="str">
        <f t="shared" si="38"/>
        <v>AER</v>
      </c>
      <c r="D243">
        <f>IF(AA243="","",VLOOKUP(C243,tnpl!$Z$1:$AA$11,2,TRUE))</f>
        <v>7</v>
      </c>
      <c r="E243" t="s">
        <v>3211</v>
      </c>
      <c r="F243" t="str">
        <f t="shared" si="39"/>
        <v>無色</v>
      </c>
      <c r="G243">
        <f>IF(AB243="","",VLOOKUP(F243,tnpl!$X$1:$Y$16,2,TRUE))</f>
        <v>16</v>
      </c>
      <c r="H243" t="s">
        <v>3211</v>
      </c>
      <c r="I243" t="str">
        <f t="shared" si="40"/>
        <v>サポート</v>
      </c>
      <c r="J243" t="s">
        <v>3211</v>
      </c>
      <c r="K243">
        <f t="shared" si="41"/>
        <v>0</v>
      </c>
      <c r="L243">
        <f t="shared" si="42"/>
        <v>0</v>
      </c>
      <c r="M243" t="str">
        <f t="shared" si="43"/>
        <v/>
      </c>
      <c r="N243" t="s">
        <v>3267</v>
      </c>
      <c r="O243" t="str">
        <f t="shared" si="44"/>
        <v>神話レア</v>
      </c>
      <c r="R243" t="s">
        <v>3267</v>
      </c>
      <c r="S243" t="s">
        <v>4854</v>
      </c>
      <c r="T243" t="str">
        <f t="shared" si="45"/>
        <v>次元橋</v>
      </c>
      <c r="W243" t="s">
        <v>4855</v>
      </c>
      <c r="X243" t="s">
        <v>3267</v>
      </c>
      <c r="Y243" s="9"/>
      <c r="Z243" s="3">
        <v>1077</v>
      </c>
      <c r="AA243" s="2" t="s">
        <v>4335</v>
      </c>
      <c r="AB243" s="1" t="s">
        <v>301</v>
      </c>
      <c r="AC243" s="1" t="s">
        <v>1453</v>
      </c>
      <c r="AD243" s="1">
        <v>11</v>
      </c>
      <c r="AE243" s="1" t="s">
        <v>371</v>
      </c>
      <c r="AF243" s="1" t="s">
        <v>370</v>
      </c>
      <c r="AG243" s="1" t="s">
        <v>297</v>
      </c>
      <c r="AH243" s="1"/>
      <c r="AI243" s="1"/>
      <c r="AJ243" s="1"/>
      <c r="AK243" s="1" t="s">
        <v>4430</v>
      </c>
      <c r="AL243" s="1"/>
      <c r="AM243" s="1"/>
      <c r="AN243" s="1">
        <v>3</v>
      </c>
      <c r="AO243" s="1"/>
      <c r="AP243" s="1"/>
      <c r="AQ243" s="1" t="s">
        <v>4430</v>
      </c>
    </row>
    <row r="244" spans="1:43" x14ac:dyDescent="0.15">
      <c r="A244" t="str">
        <f t="shared" si="37"/>
        <v>|KLDM|無色|サポート||Masterpiece|《[[肉体と精神の剣]]》|</v>
      </c>
      <c r="B244" t="s">
        <v>3211</v>
      </c>
      <c r="C244" t="str">
        <f t="shared" si="38"/>
        <v>KLDM</v>
      </c>
      <c r="D244">
        <f>IF(AA244="","",VLOOKUP(C244,tnpl!$Z$1:$AA$11,2,TRUE))</f>
        <v>9</v>
      </c>
      <c r="E244" t="s">
        <v>3211</v>
      </c>
      <c r="F244" t="str">
        <f t="shared" si="39"/>
        <v>無色</v>
      </c>
      <c r="G244">
        <f>IF(AB244="","",VLOOKUP(F244,tnpl!$X$1:$Y$16,2,TRUE))</f>
        <v>16</v>
      </c>
      <c r="H244" t="s">
        <v>3211</v>
      </c>
      <c r="I244" t="str">
        <f t="shared" si="40"/>
        <v>サポート</v>
      </c>
      <c r="J244" t="s">
        <v>3211</v>
      </c>
      <c r="K244">
        <f t="shared" si="41"/>
        <v>0</v>
      </c>
      <c r="L244">
        <f t="shared" si="42"/>
        <v>0</v>
      </c>
      <c r="M244" t="str">
        <f t="shared" si="43"/>
        <v/>
      </c>
      <c r="N244" t="s">
        <v>3267</v>
      </c>
      <c r="O244" t="str">
        <f t="shared" si="44"/>
        <v>Masterpiece</v>
      </c>
      <c r="R244" t="s">
        <v>3267</v>
      </c>
      <c r="S244" t="s">
        <v>4854</v>
      </c>
      <c r="T244" t="str">
        <f t="shared" si="45"/>
        <v>肉体と精神の剣</v>
      </c>
      <c r="W244" t="s">
        <v>4855</v>
      </c>
      <c r="X244" t="s">
        <v>3267</v>
      </c>
      <c r="Y244" s="9"/>
      <c r="Z244" s="3">
        <v>1096</v>
      </c>
      <c r="AA244" s="2" t="s">
        <v>4443</v>
      </c>
      <c r="AB244" s="1" t="s">
        <v>301</v>
      </c>
      <c r="AC244" s="1" t="s">
        <v>3203</v>
      </c>
      <c r="AD244" s="1">
        <v>11</v>
      </c>
      <c r="AE244" s="1" t="s">
        <v>313</v>
      </c>
      <c r="AF244" s="1" t="s">
        <v>312</v>
      </c>
      <c r="AG244" s="1" t="s">
        <v>297</v>
      </c>
      <c r="AH244" s="1"/>
      <c r="AI244" s="1"/>
      <c r="AJ244" s="1"/>
      <c r="AK244" s="1" t="s">
        <v>311</v>
      </c>
      <c r="AL244" s="1"/>
      <c r="AM244" s="1"/>
      <c r="AN244" s="1">
        <v>2</v>
      </c>
      <c r="AO244" s="1"/>
      <c r="AP244" s="1"/>
      <c r="AQ244" s="1" t="s">
        <v>311</v>
      </c>
    </row>
    <row r="245" spans="1:43" x14ac:dyDescent="0.15">
      <c r="Z245" s="9"/>
      <c r="AA245" s="9"/>
      <c r="AB245" s="9"/>
      <c r="AC245" s="9"/>
      <c r="AD245" s="9"/>
      <c r="AE245" s="9"/>
      <c r="AF245" s="9"/>
      <c r="AG245" s="9"/>
      <c r="AH245" s="9"/>
      <c r="AI245" s="9"/>
      <c r="AJ245" s="9"/>
      <c r="AK245" s="9"/>
      <c r="AL245" s="9"/>
      <c r="AM245" s="9"/>
      <c r="AN245" s="9"/>
      <c r="AO245" s="9"/>
      <c r="AP245" s="9"/>
      <c r="AQ245" s="9"/>
    </row>
    <row r="246" spans="1:43" x14ac:dyDescent="0.15">
      <c r="A246" t="str">
        <f t="shared" ref="A246" si="46">B246&amp;C246&amp;E246&amp;F246&amp;H246&amp;I246&amp;J246&amp;M246&amp;N246&amp;O246&amp;P246&amp;Q246&amp;R246&amp;S246&amp;T246&amp;U246&amp;V246&amp;W246&amp;X246&amp;Y246</f>
        <v>**アモンケットブロック</v>
      </c>
      <c r="B246" t="s">
        <v>4865</v>
      </c>
      <c r="Y246" s="11"/>
    </row>
    <row r="247" spans="1:43" x14ac:dyDescent="0.15">
      <c r="A247" t="str">
        <f>B247&amp;C247&amp;E247&amp;F247&amp;H247&amp;I247&amp;J247&amp;M247&amp;N247&amp;O247&amp;P247&amp;Q247&amp;R247&amp;S247&amp;T247&amp;U247&amp;V247&amp;W247&amp;X247&amp;Y247</f>
        <v>|LEFT:60|LEFT:50|LEFT:120|LEFT:50|LEFT:120|LEFT:450|c</v>
      </c>
      <c r="B247" t="s">
        <v>3211</v>
      </c>
      <c r="C247" t="s">
        <v>5192</v>
      </c>
      <c r="E247" t="s">
        <v>3211</v>
      </c>
      <c r="F247" t="s">
        <v>3204</v>
      </c>
      <c r="H247" t="s">
        <v>3211</v>
      </c>
      <c r="I247" t="s">
        <v>5157</v>
      </c>
      <c r="J247" t="s">
        <v>3211</v>
      </c>
      <c r="M247" t="s">
        <v>3204</v>
      </c>
      <c r="N247" t="s">
        <v>3267</v>
      </c>
      <c r="O247" t="s">
        <v>5157</v>
      </c>
      <c r="R247" t="s">
        <v>3267</v>
      </c>
      <c r="T247" t="s">
        <v>5189</v>
      </c>
      <c r="X247" t="s">
        <v>3267</v>
      </c>
      <c r="Y247" t="s">
        <v>3206</v>
      </c>
    </row>
    <row r="248" spans="1:43" x14ac:dyDescent="0.15">
      <c r="A248" t="str">
        <f>B248&amp;C248&amp;E248&amp;F248&amp;H248&amp;I248&amp;J248&amp;M248&amp;N248&amp;O248&amp;P248&amp;Q248&amp;R248&amp;S248&amp;T248&amp;U248&amp;V248&amp;W248&amp;X248&amp;Y248</f>
        <v>|セット|色|カード種|P/T|レアリティ|カード名|</v>
      </c>
      <c r="B248" t="s">
        <v>3211</v>
      </c>
      <c r="C248" t="s">
        <v>3212</v>
      </c>
      <c r="E248" t="s">
        <v>3211</v>
      </c>
      <c r="F248" t="s">
        <v>3181</v>
      </c>
      <c r="H248" t="s">
        <v>3211</v>
      </c>
      <c r="I248" t="s">
        <v>4902</v>
      </c>
      <c r="J248" t="s">
        <v>3211</v>
      </c>
      <c r="K248" t="s">
        <v>3168</v>
      </c>
      <c r="L248" t="s">
        <v>3167</v>
      </c>
      <c r="M248" t="str">
        <f>K248&amp;"/"&amp;L248</f>
        <v>P/T</v>
      </c>
      <c r="N248" t="s">
        <v>3267</v>
      </c>
      <c r="O248" t="s">
        <v>5187</v>
      </c>
      <c r="R248" t="s">
        <v>3267</v>
      </c>
      <c r="T248" t="s">
        <v>3208</v>
      </c>
      <c r="X248" t="s">
        <v>3267</v>
      </c>
      <c r="Z248" s="18"/>
      <c r="AA248" s="18"/>
      <c r="AB248" s="18"/>
      <c r="AC248" s="18"/>
      <c r="AD248" s="18"/>
      <c r="AE248" s="18"/>
      <c r="AF248" s="18"/>
      <c r="AG248" s="18"/>
      <c r="AH248" s="18"/>
      <c r="AI248" s="18"/>
      <c r="AJ248" s="18"/>
      <c r="AK248" s="18"/>
      <c r="AL248" s="18"/>
      <c r="AM248" s="18"/>
      <c r="AN248" s="18"/>
      <c r="AO248" s="18"/>
      <c r="AP248" s="18"/>
      <c r="AQ248" s="18"/>
    </row>
    <row r="249" spans="1:43" x14ac:dyDescent="0.15">
      <c r="A249" t="str">
        <f t="shared" si="37"/>
        <v>|AKH|白|クリーチャー|1/3|コモン|《[[選定の司祭]]》|</v>
      </c>
      <c r="B249" t="s">
        <v>3211</v>
      </c>
      <c r="C249" t="str">
        <f t="shared" si="38"/>
        <v>AKH</v>
      </c>
      <c r="D249">
        <f>IF(AA249="","",VLOOKUP(C249,tnpl!$Z$1:$AA$11,2,TRUE))</f>
        <v>10</v>
      </c>
      <c r="E249" t="s">
        <v>3211</v>
      </c>
      <c r="F249" t="str">
        <f t="shared" si="39"/>
        <v>白</v>
      </c>
      <c r="G249">
        <f>IF(AB249="","",VLOOKUP(F249,tnpl!$X$1:$Y$16,2,TRUE))</f>
        <v>1</v>
      </c>
      <c r="H249" t="s">
        <v>3211</v>
      </c>
      <c r="I249" t="str">
        <f t="shared" si="40"/>
        <v>クリーチャー</v>
      </c>
      <c r="J249" t="s">
        <v>3211</v>
      </c>
      <c r="K249">
        <f t="shared" si="41"/>
        <v>1</v>
      </c>
      <c r="L249">
        <f t="shared" si="42"/>
        <v>3</v>
      </c>
      <c r="M249" t="str">
        <f t="shared" si="43"/>
        <v>1/3</v>
      </c>
      <c r="N249" t="s">
        <v>3267</v>
      </c>
      <c r="O249" t="str">
        <f t="shared" si="44"/>
        <v>コモン</v>
      </c>
      <c r="R249" t="s">
        <v>3267</v>
      </c>
      <c r="S249" t="s">
        <v>4854</v>
      </c>
      <c r="T249" t="str">
        <f t="shared" si="45"/>
        <v>選定の司祭</v>
      </c>
      <c r="W249" t="s">
        <v>4855</v>
      </c>
      <c r="X249" t="s">
        <v>3267</v>
      </c>
      <c r="Y249" s="9"/>
      <c r="Z249" s="3">
        <v>1102</v>
      </c>
      <c r="AA249" s="2" t="s">
        <v>4450</v>
      </c>
      <c r="AB249" s="1" t="s">
        <v>1653</v>
      </c>
      <c r="AC249" s="1" t="s">
        <v>1771</v>
      </c>
      <c r="AD249" s="1">
        <v>11</v>
      </c>
      <c r="AE249" s="1" t="s">
        <v>295</v>
      </c>
      <c r="AF249" s="1" t="s">
        <v>294</v>
      </c>
      <c r="AG249" s="1" t="s">
        <v>349</v>
      </c>
      <c r="AH249" s="1" t="s">
        <v>1511</v>
      </c>
      <c r="AI249" s="1" t="s">
        <v>1492</v>
      </c>
      <c r="AJ249" s="1"/>
      <c r="AK249" s="1" t="s">
        <v>4451</v>
      </c>
      <c r="AL249" s="1" t="s">
        <v>4452</v>
      </c>
      <c r="AM249" s="1"/>
      <c r="AN249" s="1"/>
      <c r="AO249" s="1">
        <v>1</v>
      </c>
      <c r="AP249" s="1">
        <v>3</v>
      </c>
      <c r="AQ249" s="1" t="s">
        <v>4453</v>
      </c>
    </row>
    <row r="250" spans="1:43" x14ac:dyDescent="0.15">
      <c r="A250" t="str">
        <f t="shared" si="37"/>
        <v>|AKH|白|クリーチャー|4/3|アンコモン|《[[献身的な門友]]》|</v>
      </c>
      <c r="B250" t="s">
        <v>3211</v>
      </c>
      <c r="C250" t="str">
        <f t="shared" si="38"/>
        <v>AKH</v>
      </c>
      <c r="D250">
        <f>IF(AA250="","",VLOOKUP(C250,tnpl!$Z$1:$AA$11,2,TRUE))</f>
        <v>10</v>
      </c>
      <c r="E250" t="s">
        <v>3211</v>
      </c>
      <c r="F250" t="str">
        <f t="shared" si="39"/>
        <v>白</v>
      </c>
      <c r="G250">
        <f>IF(AB250="","",VLOOKUP(F250,tnpl!$X$1:$Y$16,2,TRUE))</f>
        <v>1</v>
      </c>
      <c r="H250" t="s">
        <v>3211</v>
      </c>
      <c r="I250" t="str">
        <f t="shared" si="40"/>
        <v>クリーチャー</v>
      </c>
      <c r="J250" t="s">
        <v>3211</v>
      </c>
      <c r="K250">
        <f t="shared" si="41"/>
        <v>4</v>
      </c>
      <c r="L250">
        <f t="shared" si="42"/>
        <v>3</v>
      </c>
      <c r="M250" t="str">
        <f t="shared" si="43"/>
        <v>4/3</v>
      </c>
      <c r="N250" t="s">
        <v>3267</v>
      </c>
      <c r="O250" t="str">
        <f t="shared" si="44"/>
        <v>アンコモン</v>
      </c>
      <c r="R250" t="s">
        <v>3267</v>
      </c>
      <c r="S250" t="s">
        <v>4854</v>
      </c>
      <c r="T250" t="str">
        <f t="shared" si="45"/>
        <v>献身的な門友</v>
      </c>
      <c r="W250" t="s">
        <v>4855</v>
      </c>
      <c r="X250" t="s">
        <v>3267</v>
      </c>
      <c r="Y250" s="9"/>
      <c r="Z250" s="3">
        <v>1115</v>
      </c>
      <c r="AA250" s="2" t="s">
        <v>4450</v>
      </c>
      <c r="AB250" s="1" t="s">
        <v>1653</v>
      </c>
      <c r="AC250" s="1" t="s">
        <v>1473</v>
      </c>
      <c r="AD250" s="1">
        <v>11</v>
      </c>
      <c r="AE250" s="1" t="s">
        <v>269</v>
      </c>
      <c r="AF250" s="1" t="s">
        <v>268</v>
      </c>
      <c r="AG250" s="1" t="s">
        <v>349</v>
      </c>
      <c r="AH250" s="1" t="s">
        <v>1511</v>
      </c>
      <c r="AI250" s="1" t="s">
        <v>1515</v>
      </c>
      <c r="AJ250" s="1"/>
      <c r="AK250" s="1" t="s">
        <v>4473</v>
      </c>
      <c r="AL250" s="1"/>
      <c r="AM250" s="1"/>
      <c r="AN250" s="1"/>
      <c r="AO250" s="1">
        <v>4</v>
      </c>
      <c r="AP250" s="1">
        <v>3</v>
      </c>
      <c r="AQ250" s="1" t="s">
        <v>4473</v>
      </c>
    </row>
    <row r="251" spans="1:43" x14ac:dyDescent="0.15">
      <c r="A251" t="str">
        <f t="shared" si="37"/>
        <v>|AKH|白|サポート||アンコモン|《[[排斥]]》|</v>
      </c>
      <c r="B251" t="s">
        <v>3211</v>
      </c>
      <c r="C251" t="str">
        <f t="shared" si="38"/>
        <v>AKH</v>
      </c>
      <c r="D251">
        <f>IF(AA251="","",VLOOKUP(C251,tnpl!$Z$1:$AA$11,2,TRUE))</f>
        <v>10</v>
      </c>
      <c r="E251" t="s">
        <v>3211</v>
      </c>
      <c r="F251" t="str">
        <f t="shared" si="39"/>
        <v>白</v>
      </c>
      <c r="G251">
        <f>IF(AB251="","",VLOOKUP(F251,tnpl!$X$1:$Y$16,2,TRUE))</f>
        <v>1</v>
      </c>
      <c r="H251" t="s">
        <v>3211</v>
      </c>
      <c r="I251" t="str">
        <f t="shared" si="40"/>
        <v>サポート</v>
      </c>
      <c r="J251" t="s">
        <v>3211</v>
      </c>
      <c r="K251">
        <f t="shared" si="41"/>
        <v>0</v>
      </c>
      <c r="L251">
        <f t="shared" si="42"/>
        <v>0</v>
      </c>
      <c r="M251" t="str">
        <f t="shared" si="43"/>
        <v/>
      </c>
      <c r="N251" t="s">
        <v>3267</v>
      </c>
      <c r="O251" t="str">
        <f t="shared" si="44"/>
        <v>アンコモン</v>
      </c>
      <c r="R251" t="s">
        <v>3267</v>
      </c>
      <c r="S251" t="s">
        <v>4854</v>
      </c>
      <c r="T251" t="str">
        <f t="shared" si="45"/>
        <v>排斥</v>
      </c>
      <c r="W251" t="s">
        <v>4855</v>
      </c>
      <c r="X251" t="s">
        <v>3267</v>
      </c>
      <c r="Y251" s="9"/>
      <c r="Z251" s="3">
        <v>1119</v>
      </c>
      <c r="AA251" s="2" t="s">
        <v>4450</v>
      </c>
      <c r="AB251" s="1" t="s">
        <v>1653</v>
      </c>
      <c r="AC251" s="1" t="s">
        <v>1473</v>
      </c>
      <c r="AD251" s="1">
        <v>11</v>
      </c>
      <c r="AE251" s="1" t="s">
        <v>263</v>
      </c>
      <c r="AF251" s="1" t="s">
        <v>262</v>
      </c>
      <c r="AG251" s="1" t="s">
        <v>297</v>
      </c>
      <c r="AH251" s="1"/>
      <c r="AI251" s="1"/>
      <c r="AJ251" s="1"/>
      <c r="AK251" s="1" t="s">
        <v>4483</v>
      </c>
      <c r="AL251" s="1" t="s">
        <v>4484</v>
      </c>
      <c r="AM251" s="1"/>
      <c r="AN251" s="1">
        <v>3</v>
      </c>
      <c r="AO251" s="1"/>
      <c r="AP251" s="1"/>
      <c r="AQ251" s="1" t="s">
        <v>4485</v>
      </c>
    </row>
    <row r="252" spans="1:43" x14ac:dyDescent="0.15">
      <c r="A252" t="str">
        <f t="shared" si="37"/>
        <v>|AKH|青|クリーチャー|2/1|コモン|《[[エイヴンの修練者]]》|</v>
      </c>
      <c r="B252" t="s">
        <v>3211</v>
      </c>
      <c r="C252" t="str">
        <f t="shared" si="38"/>
        <v>AKH</v>
      </c>
      <c r="D252">
        <f>IF(AA252="","",VLOOKUP(C252,tnpl!$Z$1:$AA$11,2,TRUE))</f>
        <v>10</v>
      </c>
      <c r="E252" t="s">
        <v>3211</v>
      </c>
      <c r="F252" t="str">
        <f t="shared" si="39"/>
        <v>青</v>
      </c>
      <c r="G252">
        <f>IF(AB252="","",VLOOKUP(F252,tnpl!$X$1:$Y$16,2,TRUE))</f>
        <v>2</v>
      </c>
      <c r="H252" t="s">
        <v>3211</v>
      </c>
      <c r="I252" t="str">
        <f t="shared" si="40"/>
        <v>クリーチャー</v>
      </c>
      <c r="J252" t="s">
        <v>3211</v>
      </c>
      <c r="K252">
        <f t="shared" si="41"/>
        <v>2</v>
      </c>
      <c r="L252">
        <f t="shared" si="42"/>
        <v>1</v>
      </c>
      <c r="M252" t="str">
        <f t="shared" si="43"/>
        <v>2/1</v>
      </c>
      <c r="N252" t="s">
        <v>3267</v>
      </c>
      <c r="O252" t="str">
        <f t="shared" si="44"/>
        <v>コモン</v>
      </c>
      <c r="R252" t="s">
        <v>3267</v>
      </c>
      <c r="S252" t="s">
        <v>4854</v>
      </c>
      <c r="T252" t="str">
        <f t="shared" si="45"/>
        <v>エイヴンの修練者</v>
      </c>
      <c r="W252" t="s">
        <v>4855</v>
      </c>
      <c r="X252" t="s">
        <v>3267</v>
      </c>
      <c r="Y252" s="9"/>
      <c r="Z252" s="3">
        <v>1128</v>
      </c>
      <c r="AA252" s="2" t="s">
        <v>4450</v>
      </c>
      <c r="AB252" s="1" t="s">
        <v>1631</v>
      </c>
      <c r="AC252" s="1" t="s">
        <v>1771</v>
      </c>
      <c r="AD252" s="1">
        <v>11</v>
      </c>
      <c r="AE252" s="1" t="s">
        <v>245</v>
      </c>
      <c r="AF252" s="1" t="s">
        <v>244</v>
      </c>
      <c r="AG252" s="1" t="s">
        <v>349</v>
      </c>
      <c r="AH252" s="1" t="s">
        <v>2987</v>
      </c>
      <c r="AI252" s="1" t="s">
        <v>1515</v>
      </c>
      <c r="AJ252" s="1"/>
      <c r="AK252" s="1" t="s">
        <v>361</v>
      </c>
      <c r="AL252" s="1" t="s">
        <v>4505</v>
      </c>
      <c r="AM252" s="1"/>
      <c r="AN252" s="1"/>
      <c r="AO252" s="1">
        <v>2</v>
      </c>
      <c r="AP252" s="1">
        <v>1</v>
      </c>
      <c r="AQ252" s="1" t="s">
        <v>4506</v>
      </c>
    </row>
    <row r="253" spans="1:43" x14ac:dyDescent="0.15">
      <c r="A253" t="str">
        <f t="shared" si="37"/>
        <v>|AKH|青|クリーチャー|4/4|アンコモン|《[[天頂の探求者]]》|</v>
      </c>
      <c r="B253" t="s">
        <v>3211</v>
      </c>
      <c r="C253" t="str">
        <f t="shared" si="38"/>
        <v>AKH</v>
      </c>
      <c r="D253">
        <f>IF(AA253="","",VLOOKUP(C253,tnpl!$Z$1:$AA$11,2,TRUE))</f>
        <v>10</v>
      </c>
      <c r="E253" t="s">
        <v>3211</v>
      </c>
      <c r="F253" t="str">
        <f t="shared" si="39"/>
        <v>青</v>
      </c>
      <c r="G253">
        <f>IF(AB253="","",VLOOKUP(F253,tnpl!$X$1:$Y$16,2,TRUE))</f>
        <v>2</v>
      </c>
      <c r="H253" t="s">
        <v>3211</v>
      </c>
      <c r="I253" t="str">
        <f t="shared" si="40"/>
        <v>クリーチャー</v>
      </c>
      <c r="J253" t="s">
        <v>3211</v>
      </c>
      <c r="K253">
        <f t="shared" si="41"/>
        <v>4</v>
      </c>
      <c r="L253">
        <f t="shared" si="42"/>
        <v>4</v>
      </c>
      <c r="M253" t="str">
        <f t="shared" si="43"/>
        <v>4/4</v>
      </c>
      <c r="N253" t="s">
        <v>3267</v>
      </c>
      <c r="O253" t="str">
        <f t="shared" si="44"/>
        <v>アンコモン</v>
      </c>
      <c r="R253" t="s">
        <v>3267</v>
      </c>
      <c r="S253" t="s">
        <v>4854</v>
      </c>
      <c r="T253" t="str">
        <f t="shared" si="45"/>
        <v>天頂の探求者</v>
      </c>
      <c r="W253" t="s">
        <v>4855</v>
      </c>
      <c r="X253" t="s">
        <v>3267</v>
      </c>
      <c r="Y253" s="9"/>
      <c r="Z253" s="3">
        <v>1142</v>
      </c>
      <c r="AA253" s="2" t="s">
        <v>4450</v>
      </c>
      <c r="AB253" s="1" t="s">
        <v>1631</v>
      </c>
      <c r="AC253" s="1" t="s">
        <v>1473</v>
      </c>
      <c r="AD253" s="1">
        <v>11</v>
      </c>
      <c r="AE253" s="1" t="s">
        <v>217</v>
      </c>
      <c r="AF253" s="1" t="s">
        <v>216</v>
      </c>
      <c r="AG253" s="1" t="s">
        <v>349</v>
      </c>
      <c r="AH253" s="1" t="s">
        <v>2987</v>
      </c>
      <c r="AI253" s="1" t="s">
        <v>1485</v>
      </c>
      <c r="AJ253" s="1"/>
      <c r="AK253" s="1" t="s">
        <v>361</v>
      </c>
      <c r="AL253" s="1" t="s">
        <v>4530</v>
      </c>
      <c r="AM253" s="1"/>
      <c r="AN253" s="1"/>
      <c r="AO253" s="1">
        <v>4</v>
      </c>
      <c r="AP253" s="1">
        <v>4</v>
      </c>
      <c r="AQ253" s="1" t="s">
        <v>4531</v>
      </c>
    </row>
    <row r="254" spans="1:43" x14ac:dyDescent="0.15">
      <c r="A254" t="str">
        <f t="shared" si="37"/>
        <v>|AKH|青|サポート||レア|《[[知識の試練]]》|</v>
      </c>
      <c r="B254" t="s">
        <v>3211</v>
      </c>
      <c r="C254" t="str">
        <f t="shared" si="38"/>
        <v>AKH</v>
      </c>
      <c r="D254">
        <f>IF(AA254="","",VLOOKUP(C254,tnpl!$Z$1:$AA$11,2,TRUE))</f>
        <v>10</v>
      </c>
      <c r="E254" t="s">
        <v>3211</v>
      </c>
      <c r="F254" t="str">
        <f t="shared" si="39"/>
        <v>青</v>
      </c>
      <c r="G254">
        <f>IF(AB254="","",VLOOKUP(F254,tnpl!$X$1:$Y$16,2,TRUE))</f>
        <v>2</v>
      </c>
      <c r="H254" t="s">
        <v>3211</v>
      </c>
      <c r="I254" t="str">
        <f t="shared" si="40"/>
        <v>サポート</v>
      </c>
      <c r="J254" t="s">
        <v>3211</v>
      </c>
      <c r="K254">
        <f t="shared" si="41"/>
        <v>0</v>
      </c>
      <c r="L254">
        <f t="shared" si="42"/>
        <v>0</v>
      </c>
      <c r="M254" t="str">
        <f t="shared" si="43"/>
        <v/>
      </c>
      <c r="N254" t="s">
        <v>3267</v>
      </c>
      <c r="O254" t="str">
        <f t="shared" si="44"/>
        <v>レア</v>
      </c>
      <c r="R254" t="s">
        <v>3267</v>
      </c>
      <c r="S254" t="s">
        <v>4854</v>
      </c>
      <c r="T254" t="str">
        <f t="shared" si="45"/>
        <v>知識の試練</v>
      </c>
      <c r="W254" t="s">
        <v>4855</v>
      </c>
      <c r="X254" t="s">
        <v>3267</v>
      </c>
      <c r="Y254" s="9"/>
      <c r="Z254" s="3">
        <v>1147</v>
      </c>
      <c r="AA254" s="2" t="s">
        <v>4450</v>
      </c>
      <c r="AB254" s="1" t="s">
        <v>1631</v>
      </c>
      <c r="AC254" s="1" t="s">
        <v>1463</v>
      </c>
      <c r="AD254" s="1">
        <v>11</v>
      </c>
      <c r="AE254" s="1" t="s">
        <v>207</v>
      </c>
      <c r="AF254" s="1" t="s">
        <v>206</v>
      </c>
      <c r="AG254" s="1" t="s">
        <v>297</v>
      </c>
      <c r="AH254" s="1"/>
      <c r="AI254" s="1"/>
      <c r="AJ254" s="1"/>
      <c r="AK254" s="1" t="s">
        <v>4539</v>
      </c>
      <c r="AL254" s="1" t="s">
        <v>4494</v>
      </c>
      <c r="AM254" s="1" t="s">
        <v>4495</v>
      </c>
      <c r="AN254" s="1">
        <v>3</v>
      </c>
      <c r="AO254" s="1"/>
      <c r="AP254" s="1"/>
      <c r="AQ254" s="1" t="s">
        <v>4540</v>
      </c>
    </row>
    <row r="255" spans="1:43" x14ac:dyDescent="0.15">
      <c r="A255" t="str">
        <f t="shared" si="37"/>
        <v>|AKH|黒|サポート||神話レア|《[[残酷な真実]]》|</v>
      </c>
      <c r="B255" t="s">
        <v>3211</v>
      </c>
      <c r="C255" t="str">
        <f t="shared" si="38"/>
        <v>AKH</v>
      </c>
      <c r="D255">
        <f>IF(AA255="","",VLOOKUP(C255,tnpl!$Z$1:$AA$11,2,TRUE))</f>
        <v>10</v>
      </c>
      <c r="E255" t="s">
        <v>3211</v>
      </c>
      <c r="F255" t="str">
        <f t="shared" si="39"/>
        <v>黒</v>
      </c>
      <c r="G255">
        <f>IF(AB255="","",VLOOKUP(F255,tnpl!$X$1:$Y$16,2,TRUE))</f>
        <v>3</v>
      </c>
      <c r="H255" t="s">
        <v>3211</v>
      </c>
      <c r="I255" t="str">
        <f t="shared" si="40"/>
        <v>サポート</v>
      </c>
      <c r="J255" t="s">
        <v>3211</v>
      </c>
      <c r="K255">
        <f t="shared" si="41"/>
        <v>0</v>
      </c>
      <c r="L255">
        <f t="shared" si="42"/>
        <v>0</v>
      </c>
      <c r="M255" t="str">
        <f t="shared" si="43"/>
        <v/>
      </c>
      <c r="N255" t="s">
        <v>3267</v>
      </c>
      <c r="O255" t="str">
        <f t="shared" si="44"/>
        <v>神話レア</v>
      </c>
      <c r="R255" t="s">
        <v>3267</v>
      </c>
      <c r="S255" t="s">
        <v>4854</v>
      </c>
      <c r="T255" t="str">
        <f t="shared" si="45"/>
        <v>残酷な真実</v>
      </c>
      <c r="W255" t="s">
        <v>4855</v>
      </c>
      <c r="X255" t="s">
        <v>3267</v>
      </c>
      <c r="Y255" s="9"/>
      <c r="Z255" s="3">
        <v>1175</v>
      </c>
      <c r="AA255" s="2" t="s">
        <v>4450</v>
      </c>
      <c r="AB255" s="1" t="s">
        <v>1606</v>
      </c>
      <c r="AC255" s="1" t="s">
        <v>1453</v>
      </c>
      <c r="AD255" s="1">
        <v>11</v>
      </c>
      <c r="AE255" s="1" t="s">
        <v>4597</v>
      </c>
      <c r="AF255" s="1" t="s">
        <v>4598</v>
      </c>
      <c r="AG255" s="1" t="s">
        <v>297</v>
      </c>
      <c r="AH255" s="1"/>
      <c r="AI255" s="1"/>
      <c r="AJ255" s="1"/>
      <c r="AK255" s="1" t="s">
        <v>4599</v>
      </c>
      <c r="AL255" s="1"/>
      <c r="AM255" s="1"/>
      <c r="AN255" s="1">
        <v>2</v>
      </c>
      <c r="AO255" s="1"/>
      <c r="AP255" s="1"/>
      <c r="AQ255" s="1" t="s">
        <v>4599</v>
      </c>
    </row>
    <row r="256" spans="1:43" x14ac:dyDescent="0.15">
      <c r="A256" t="str">
        <f t="shared" si="37"/>
        <v>|AKH|赤|呪文||レア|《[[蓋世の誉れ]]》|</v>
      </c>
      <c r="B256" t="s">
        <v>3211</v>
      </c>
      <c r="C256" t="str">
        <f t="shared" si="38"/>
        <v>AKH</v>
      </c>
      <c r="D256">
        <f>IF(AA256="","",VLOOKUP(C256,tnpl!$Z$1:$AA$11,2,TRUE))</f>
        <v>10</v>
      </c>
      <c r="E256" t="s">
        <v>3211</v>
      </c>
      <c r="F256" t="str">
        <f t="shared" si="39"/>
        <v>赤</v>
      </c>
      <c r="G256">
        <f>IF(AB256="","",VLOOKUP(F256,tnpl!$X$1:$Y$16,2,TRUE))</f>
        <v>4</v>
      </c>
      <c r="H256" t="s">
        <v>3211</v>
      </c>
      <c r="I256" t="str">
        <f t="shared" si="40"/>
        <v>呪文</v>
      </c>
      <c r="J256" t="s">
        <v>3211</v>
      </c>
      <c r="K256">
        <f t="shared" si="41"/>
        <v>0</v>
      </c>
      <c r="L256">
        <f t="shared" si="42"/>
        <v>0</v>
      </c>
      <c r="M256" t="str">
        <f t="shared" si="43"/>
        <v/>
      </c>
      <c r="N256" t="s">
        <v>3267</v>
      </c>
      <c r="O256" t="str">
        <f t="shared" si="44"/>
        <v>レア</v>
      </c>
      <c r="R256" t="s">
        <v>3267</v>
      </c>
      <c r="S256" t="s">
        <v>4854</v>
      </c>
      <c r="T256" t="str">
        <f t="shared" si="45"/>
        <v>蓋世の誉れ</v>
      </c>
      <c r="W256" t="s">
        <v>4855</v>
      </c>
      <c r="X256" t="s">
        <v>3267</v>
      </c>
      <c r="Y256" s="9"/>
      <c r="Z256" s="3">
        <v>1194</v>
      </c>
      <c r="AA256" s="2" t="s">
        <v>4450</v>
      </c>
      <c r="AB256" s="1" t="s">
        <v>1575</v>
      </c>
      <c r="AC256" s="1" t="s">
        <v>1463</v>
      </c>
      <c r="AD256" s="1">
        <v>11</v>
      </c>
      <c r="AE256" s="1" t="s">
        <v>115</v>
      </c>
      <c r="AF256" s="1" t="s">
        <v>114</v>
      </c>
      <c r="AG256" s="1" t="s">
        <v>1475</v>
      </c>
      <c r="AH256" s="1"/>
      <c r="AI256" s="1"/>
      <c r="AJ256" s="1"/>
      <c r="AK256" s="1" t="s">
        <v>4627</v>
      </c>
      <c r="AL256" s="1" t="s">
        <v>4584</v>
      </c>
      <c r="AM256" s="1" t="s">
        <v>4628</v>
      </c>
      <c r="AN256" s="1"/>
      <c r="AO256" s="1"/>
      <c r="AP256" s="1"/>
      <c r="AQ256" s="1" t="s">
        <v>4629</v>
      </c>
    </row>
    <row r="257" spans="1:43" x14ac:dyDescent="0.15">
      <c r="A257" t="str">
        <f t="shared" si="37"/>
        <v>|AKH|赤|呪文||レア|《[[焼けつく双陽]]》|</v>
      </c>
      <c r="B257" t="s">
        <v>3211</v>
      </c>
      <c r="C257" t="str">
        <f t="shared" si="38"/>
        <v>AKH</v>
      </c>
      <c r="D257">
        <f>IF(AA257="","",VLOOKUP(C257,tnpl!$Z$1:$AA$11,2,TRUE))</f>
        <v>10</v>
      </c>
      <c r="E257" t="s">
        <v>3211</v>
      </c>
      <c r="F257" t="str">
        <f t="shared" si="39"/>
        <v>赤</v>
      </c>
      <c r="G257">
        <f>IF(AB257="","",VLOOKUP(F257,tnpl!$X$1:$Y$16,2,TRUE))</f>
        <v>4</v>
      </c>
      <c r="H257" t="s">
        <v>3211</v>
      </c>
      <c r="I257" t="str">
        <f t="shared" si="40"/>
        <v>呪文</v>
      </c>
      <c r="J257" t="s">
        <v>3211</v>
      </c>
      <c r="K257">
        <f t="shared" si="41"/>
        <v>0</v>
      </c>
      <c r="L257">
        <f t="shared" si="42"/>
        <v>0</v>
      </c>
      <c r="M257" t="str">
        <f t="shared" si="43"/>
        <v/>
      </c>
      <c r="N257" t="s">
        <v>3267</v>
      </c>
      <c r="O257" t="str">
        <f t="shared" si="44"/>
        <v>レア</v>
      </c>
      <c r="R257" t="s">
        <v>3267</v>
      </c>
      <c r="S257" t="s">
        <v>4854</v>
      </c>
      <c r="T257" t="str">
        <f t="shared" si="45"/>
        <v>焼けつく双陽</v>
      </c>
      <c r="W257" t="s">
        <v>4855</v>
      </c>
      <c r="X257" t="s">
        <v>3267</v>
      </c>
      <c r="Y257" s="9"/>
      <c r="Z257" s="3">
        <v>1195</v>
      </c>
      <c r="AA257" s="2" t="s">
        <v>4450</v>
      </c>
      <c r="AB257" s="1" t="s">
        <v>1575</v>
      </c>
      <c r="AC257" s="1" t="s">
        <v>1463</v>
      </c>
      <c r="AD257" s="1">
        <v>11</v>
      </c>
      <c r="AE257" s="1" t="s">
        <v>113</v>
      </c>
      <c r="AF257" s="1" t="s">
        <v>112</v>
      </c>
      <c r="AG257" s="1" t="s">
        <v>1475</v>
      </c>
      <c r="AH257" s="1"/>
      <c r="AI257" s="1"/>
      <c r="AJ257" s="1"/>
      <c r="AK257" s="1" t="s">
        <v>4630</v>
      </c>
      <c r="AL257" s="1" t="s">
        <v>4527</v>
      </c>
      <c r="AM257" s="1"/>
      <c r="AN257" s="1"/>
      <c r="AO257" s="1"/>
      <c r="AP257" s="1"/>
      <c r="AQ257" s="1" t="s">
        <v>4631</v>
      </c>
    </row>
    <row r="258" spans="1:43" x14ac:dyDescent="0.15">
      <c r="A258" t="str">
        <f t="shared" si="37"/>
        <v>|AKH|黒緑|クリーチャー|4/5|アンコモン|《[[潰滅甲虫]]》|</v>
      </c>
      <c r="B258" t="s">
        <v>3211</v>
      </c>
      <c r="C258" t="str">
        <f t="shared" si="38"/>
        <v>AKH</v>
      </c>
      <c r="D258">
        <f>IF(AA258="","",VLOOKUP(C258,tnpl!$Z$1:$AA$11,2,TRUE))</f>
        <v>10</v>
      </c>
      <c r="E258" t="s">
        <v>3211</v>
      </c>
      <c r="F258" t="str">
        <f t="shared" si="39"/>
        <v>黒緑</v>
      </c>
      <c r="G258">
        <f>IF(AB258="","",VLOOKUP(F258,tnpl!$X$1:$Y$16,2,TRUE))</f>
        <v>13</v>
      </c>
      <c r="H258" t="s">
        <v>3211</v>
      </c>
      <c r="I258" t="str">
        <f t="shared" si="40"/>
        <v>クリーチャー</v>
      </c>
      <c r="J258" t="s">
        <v>3211</v>
      </c>
      <c r="K258">
        <f t="shared" si="41"/>
        <v>4</v>
      </c>
      <c r="L258">
        <f t="shared" si="42"/>
        <v>5</v>
      </c>
      <c r="M258" t="str">
        <f t="shared" si="43"/>
        <v>4/5</v>
      </c>
      <c r="N258" t="s">
        <v>3267</v>
      </c>
      <c r="O258" t="str">
        <f t="shared" si="44"/>
        <v>アンコモン</v>
      </c>
      <c r="R258" t="s">
        <v>3267</v>
      </c>
      <c r="S258" t="s">
        <v>4854</v>
      </c>
      <c r="T258" t="str">
        <f t="shared" si="45"/>
        <v>潰滅甲虫</v>
      </c>
      <c r="W258" t="s">
        <v>4855</v>
      </c>
      <c r="X258" t="s">
        <v>3267</v>
      </c>
      <c r="Y258" s="9"/>
      <c r="Z258" s="3">
        <v>1227</v>
      </c>
      <c r="AA258" s="2" t="s">
        <v>4450</v>
      </c>
      <c r="AB258" s="1" t="s">
        <v>1509</v>
      </c>
      <c r="AC258" s="1" t="s">
        <v>1473</v>
      </c>
      <c r="AD258" s="1">
        <v>11</v>
      </c>
      <c r="AE258" s="1" t="s">
        <v>51</v>
      </c>
      <c r="AF258" s="1" t="s">
        <v>50</v>
      </c>
      <c r="AG258" s="1" t="s">
        <v>349</v>
      </c>
      <c r="AH258" s="1" t="s">
        <v>1972</v>
      </c>
      <c r="AI258" s="1"/>
      <c r="AJ258" s="1"/>
      <c r="AK258" s="1" t="s">
        <v>4688</v>
      </c>
      <c r="AL258" s="1" t="s">
        <v>4689</v>
      </c>
      <c r="AM258" s="1"/>
      <c r="AN258" s="1"/>
      <c r="AO258" s="1">
        <v>4</v>
      </c>
      <c r="AP258" s="1">
        <v>5</v>
      </c>
      <c r="AQ258" s="1" t="s">
        <v>4690</v>
      </c>
    </row>
    <row r="259" spans="1:43" x14ac:dyDescent="0.15">
      <c r="A259" t="str">
        <f t="shared" si="37"/>
        <v>|AKH|赤黒|クリーチャー|4/4|神話レア|《[[蓋世の英雄、ネヘブ]]》|</v>
      </c>
      <c r="B259" t="s">
        <v>3211</v>
      </c>
      <c r="C259" t="str">
        <f t="shared" si="38"/>
        <v>AKH</v>
      </c>
      <c r="D259">
        <f>IF(AA259="","",VLOOKUP(C259,tnpl!$Z$1:$AA$11,2,TRUE))</f>
        <v>10</v>
      </c>
      <c r="E259" t="s">
        <v>3211</v>
      </c>
      <c r="F259" t="str">
        <f t="shared" si="39"/>
        <v>赤黒</v>
      </c>
      <c r="G259">
        <f>IF(AB259="","",VLOOKUP(F259,tnpl!$X$1:$Y$16,2,TRUE))</f>
        <v>4</v>
      </c>
      <c r="H259" t="s">
        <v>3211</v>
      </c>
      <c r="I259" t="str">
        <f t="shared" si="40"/>
        <v>クリーチャー</v>
      </c>
      <c r="J259" t="s">
        <v>3211</v>
      </c>
      <c r="K259">
        <f t="shared" si="41"/>
        <v>4</v>
      </c>
      <c r="L259">
        <f t="shared" si="42"/>
        <v>4</v>
      </c>
      <c r="M259" t="str">
        <f t="shared" si="43"/>
        <v>4/4</v>
      </c>
      <c r="N259" t="s">
        <v>3267</v>
      </c>
      <c r="O259" t="str">
        <f t="shared" si="44"/>
        <v>神話レア</v>
      </c>
      <c r="R259" t="s">
        <v>3267</v>
      </c>
      <c r="S259" t="s">
        <v>4854</v>
      </c>
      <c r="T259" t="str">
        <f t="shared" si="45"/>
        <v>蓋世の英雄、ネヘブ</v>
      </c>
      <c r="W259" t="s">
        <v>4855</v>
      </c>
      <c r="X259" t="s">
        <v>3267</v>
      </c>
      <c r="Y259" s="9"/>
      <c r="Z259" s="3">
        <v>1235</v>
      </c>
      <c r="AA259" s="2" t="s">
        <v>4450</v>
      </c>
      <c r="AB259" s="1" t="s">
        <v>2572</v>
      </c>
      <c r="AC259" s="1" t="s">
        <v>1453</v>
      </c>
      <c r="AD259" s="1">
        <v>11</v>
      </c>
      <c r="AE259" s="1" t="s">
        <v>35</v>
      </c>
      <c r="AF259" s="1" t="s">
        <v>34</v>
      </c>
      <c r="AG259" s="1" t="s">
        <v>349</v>
      </c>
      <c r="AH259" s="1" t="s">
        <v>4557</v>
      </c>
      <c r="AI259" s="1" t="s">
        <v>1515</v>
      </c>
      <c r="AJ259" s="1"/>
      <c r="AK259" s="1" t="s">
        <v>4700</v>
      </c>
      <c r="AL259" s="1" t="s">
        <v>4701</v>
      </c>
      <c r="AM259" s="1" t="s">
        <v>4702</v>
      </c>
      <c r="AN259" s="1"/>
      <c r="AO259" s="1">
        <v>4</v>
      </c>
      <c r="AP259" s="1">
        <v>4</v>
      </c>
      <c r="AQ259" s="1" t="s">
        <v>4703</v>
      </c>
    </row>
    <row r="260" spans="1:43" x14ac:dyDescent="0.15">
      <c r="A260" t="str">
        <f>B260&amp;C260&amp;E260&amp;F260&amp;H260&amp;I260&amp;J260&amp;M260&amp;N260&amp;O260&amp;P260&amp;Q260&amp;R260&amp;S260&amp;T260&amp;V260&amp;W260&amp;X260&amp;Y260</f>
        <v/>
      </c>
    </row>
    <row r="261" spans="1:43" x14ac:dyDescent="0.15">
      <c r="A261" t="str">
        <f>B261&amp;C261&amp;E261&amp;F261&amp;H261&amp;I261&amp;J261&amp;M261&amp;N261&amp;O261&amp;P261&amp;Q261&amp;R261&amp;S261&amp;T261&amp;V261&amp;W261&amp;X261&amp;Y261</f>
        <v>*12マナカード一覧</v>
      </c>
      <c r="B261" t="s">
        <v>3229</v>
      </c>
      <c r="C261">
        <f>AD266</f>
        <v>12</v>
      </c>
      <c r="E261" t="s">
        <v>5183</v>
      </c>
      <c r="F261" t="s">
        <v>3228</v>
      </c>
    </row>
    <row r="262" spans="1:43" x14ac:dyDescent="0.15">
      <c r="A262" t="str">
        <f>B262&amp;C262&amp;E262&amp;F262&amp;H262&amp;I262&amp;J262&amp;M262&amp;N262&amp;O262&amp;P262&amp;Q262&amp;R262&amp;S262&amp;T262&amp;V262&amp;W262&amp;X262&amp;Y262</f>
        <v/>
      </c>
    </row>
    <row r="263" spans="1:43" x14ac:dyDescent="0.15">
      <c r="A263" t="str">
        <f>B263&amp;C263&amp;E263&amp;F263&amp;H263&amp;I263&amp;J263&amp;M263&amp;N263&amp;O263&amp;P263&amp;Q263&amp;R263&amp;S263&amp;T263&amp;V263&amp;W263&amp;X263&amp;Y263</f>
        <v>**マジック:オリジン</v>
      </c>
      <c r="B263" t="s">
        <v>4856</v>
      </c>
      <c r="C263" t="s">
        <v>4860</v>
      </c>
      <c r="Z263" s="11"/>
    </row>
    <row r="264" spans="1:43" x14ac:dyDescent="0.15">
      <c r="A264" t="str">
        <f>B264&amp;C264&amp;E264&amp;F264&amp;H264&amp;I264&amp;J264&amp;M264&amp;N264&amp;O264&amp;P264&amp;Q264&amp;R264&amp;S264&amp;T264&amp;U264&amp;V264&amp;W264&amp;X264&amp;Y264</f>
        <v>|LEFT:60|LEFT:50|LEFT:120|LEFT:50|LEFT:120|LEFT:450|c</v>
      </c>
      <c r="B264" t="s">
        <v>3211</v>
      </c>
      <c r="C264" t="s">
        <v>5191</v>
      </c>
      <c r="E264" t="s">
        <v>3211</v>
      </c>
      <c r="F264" t="s">
        <v>3204</v>
      </c>
      <c r="H264" t="s">
        <v>3211</v>
      </c>
      <c r="I264" t="s">
        <v>5157</v>
      </c>
      <c r="J264" t="s">
        <v>3211</v>
      </c>
      <c r="M264" t="s">
        <v>3204</v>
      </c>
      <c r="N264" t="s">
        <v>3267</v>
      </c>
      <c r="O264" t="s">
        <v>5157</v>
      </c>
      <c r="R264" t="s">
        <v>3267</v>
      </c>
      <c r="T264" t="s">
        <v>5190</v>
      </c>
      <c r="X264" t="s">
        <v>3267</v>
      </c>
      <c r="Y264" t="s">
        <v>3206</v>
      </c>
    </row>
    <row r="265" spans="1:43" x14ac:dyDescent="0.15">
      <c r="A265" t="str">
        <f>B265&amp;C265&amp;E265&amp;F265&amp;H265&amp;I265&amp;J265&amp;M265&amp;N265&amp;O265&amp;P265&amp;Q265&amp;R265&amp;S265&amp;T265&amp;U265&amp;V265&amp;W265&amp;X265&amp;Y265</f>
        <v>|セット|色|カード種|P/T|レアリティ|カード名|</v>
      </c>
      <c r="B265" t="s">
        <v>3211</v>
      </c>
      <c r="C265" t="s">
        <v>3212</v>
      </c>
      <c r="E265" t="s">
        <v>3211</v>
      </c>
      <c r="F265" t="s">
        <v>3181</v>
      </c>
      <c r="H265" t="s">
        <v>3211</v>
      </c>
      <c r="I265" t="s">
        <v>4902</v>
      </c>
      <c r="J265" t="s">
        <v>3211</v>
      </c>
      <c r="K265" t="s">
        <v>3168</v>
      </c>
      <c r="L265" t="s">
        <v>3167</v>
      </c>
      <c r="M265" t="str">
        <f>K265&amp;"/"&amp;L265</f>
        <v>P/T</v>
      </c>
      <c r="N265" t="s">
        <v>3267</v>
      </c>
      <c r="O265" t="s">
        <v>5187</v>
      </c>
      <c r="R265" t="s">
        <v>3267</v>
      </c>
      <c r="T265" t="s">
        <v>3208</v>
      </c>
      <c r="X265" t="s">
        <v>3267</v>
      </c>
      <c r="Z265" s="18"/>
      <c r="AA265" s="18"/>
      <c r="AB265" s="18"/>
      <c r="AC265" s="18"/>
      <c r="AD265" s="18"/>
      <c r="AE265" s="18"/>
      <c r="AF265" s="18"/>
      <c r="AG265" s="18"/>
      <c r="AH265" s="18"/>
      <c r="AI265" s="18"/>
      <c r="AJ265" s="18"/>
      <c r="AK265" s="18"/>
      <c r="AL265" s="18"/>
      <c r="AM265" s="18"/>
      <c r="AN265" s="18"/>
      <c r="AO265" s="18"/>
      <c r="AP265" s="18"/>
      <c r="AQ265" s="18"/>
    </row>
    <row r="266" spans="1:43" x14ac:dyDescent="0.15">
      <c r="A266" t="str">
        <f>B266&amp;C266&amp;E266&amp;F266&amp;H266&amp;I266&amp;J266&amp;M266&amp;N266&amp;O266&amp;P266&amp;Q266&amp;R266&amp;S266&amp;T266&amp;U266&amp;V266&amp;W266&amp;X266&amp;Y266</f>
        <v>|ORI|白|クリーチャー|4/3|アンコモン|《[[領事補佐官]]》|</v>
      </c>
      <c r="B266" t="s">
        <v>3211</v>
      </c>
      <c r="C266" t="str">
        <f t="shared" ref="C266" si="47">AA266</f>
        <v>ORI</v>
      </c>
      <c r="D266">
        <f>IF(AA266="","",VLOOKUP(C266,tnpl!$Z$1:$AA$11,2,TRUE))</f>
        <v>1</v>
      </c>
      <c r="E266" t="s">
        <v>3211</v>
      </c>
      <c r="F266" t="str">
        <f t="shared" ref="F266" si="48">AB266</f>
        <v>白</v>
      </c>
      <c r="G266">
        <f>IF(AB266="","",VLOOKUP(F266,tnpl!$X$1:$Y$16,2,TRUE))</f>
        <v>1</v>
      </c>
      <c r="H266" t="s">
        <v>3211</v>
      </c>
      <c r="I266" t="str">
        <f>AG266</f>
        <v>クリーチャー</v>
      </c>
      <c r="J266" t="s">
        <v>3211</v>
      </c>
      <c r="K266">
        <f t="shared" ref="K266" si="49">AO266</f>
        <v>4</v>
      </c>
      <c r="L266">
        <f t="shared" ref="L266" si="50">AP266</f>
        <v>3</v>
      </c>
      <c r="M266" t="str">
        <f>IF(AG266="クリーチャー",K266&amp;"/"&amp;L266,"")</f>
        <v>4/3</v>
      </c>
      <c r="N266" t="s">
        <v>3267</v>
      </c>
      <c r="O266" t="str">
        <f>AC266</f>
        <v>アンコモン</v>
      </c>
      <c r="R266" t="s">
        <v>3267</v>
      </c>
      <c r="S266" t="s">
        <v>4854</v>
      </c>
      <c r="T266" t="str">
        <f t="shared" ref="T266" si="51">AE266</f>
        <v>領事補佐官</v>
      </c>
      <c r="W266" t="s">
        <v>4855</v>
      </c>
      <c r="X266" t="s">
        <v>3267</v>
      </c>
      <c r="Y266" s="9"/>
      <c r="Z266" s="3">
        <v>19</v>
      </c>
      <c r="AA266" s="2" t="s">
        <v>3271</v>
      </c>
      <c r="AB266" s="1" t="s">
        <v>1653</v>
      </c>
      <c r="AC266" s="1" t="s">
        <v>1473</v>
      </c>
      <c r="AD266" s="1">
        <v>12</v>
      </c>
      <c r="AE266" s="1" t="s">
        <v>3114</v>
      </c>
      <c r="AF266" s="1" t="s">
        <v>3113</v>
      </c>
      <c r="AG266" s="1" t="s">
        <v>349</v>
      </c>
      <c r="AH266" s="1" t="s">
        <v>1511</v>
      </c>
      <c r="AI266" s="1" t="s">
        <v>1826</v>
      </c>
      <c r="AJ266" s="1"/>
      <c r="AK266" s="1" t="s">
        <v>3279</v>
      </c>
      <c r="AL266" s="1" t="s">
        <v>3112</v>
      </c>
      <c r="AM266" s="1"/>
      <c r="AN266" s="1"/>
      <c r="AO266" s="1">
        <v>4</v>
      </c>
      <c r="AP266" s="1">
        <v>3</v>
      </c>
      <c r="AQ266" s="1" t="s">
        <v>3280</v>
      </c>
    </row>
    <row r="267" spans="1:43" x14ac:dyDescent="0.15">
      <c r="A267" t="str">
        <f t="shared" ref="A267:A346" si="52">B267&amp;C267&amp;E267&amp;F267&amp;H267&amp;I267&amp;J267&amp;M267&amp;N267&amp;O267&amp;P267&amp;Q267&amp;R267&amp;S267&amp;T267&amp;U267&amp;V267&amp;W267&amp;X267&amp;Y267</f>
        <v>|ORI|白|クリーチャー|6/5|レア|《[[ヴリンの翼馬]]》|</v>
      </c>
      <c r="B267" t="s">
        <v>3211</v>
      </c>
      <c r="C267" t="str">
        <f t="shared" ref="C267:C346" si="53">AA267</f>
        <v>ORI</v>
      </c>
      <c r="D267">
        <f>IF(AA267="","",VLOOKUP(C267,tnpl!$Z$1:$AA$11,2,TRUE))</f>
        <v>1</v>
      </c>
      <c r="E267" t="s">
        <v>3211</v>
      </c>
      <c r="F267" t="str">
        <f t="shared" ref="F267:F346" si="54">AB267</f>
        <v>白</v>
      </c>
      <c r="G267">
        <f>IF(AB267="","",VLOOKUP(F267,tnpl!$X$1:$Y$16,2,TRUE))</f>
        <v>1</v>
      </c>
      <c r="H267" t="s">
        <v>3211</v>
      </c>
      <c r="I267" t="str">
        <f t="shared" ref="I267:I346" si="55">AG267</f>
        <v>クリーチャー</v>
      </c>
      <c r="J267" t="s">
        <v>3211</v>
      </c>
      <c r="K267">
        <f t="shared" ref="K267:K346" si="56">AO267</f>
        <v>6</v>
      </c>
      <c r="L267">
        <f t="shared" ref="L267:L346" si="57">AP267</f>
        <v>5</v>
      </c>
      <c r="M267" t="str">
        <f t="shared" ref="M267:M346" si="58">IF(AG267="クリーチャー",K267&amp;"/"&amp;L267,"")</f>
        <v>6/5</v>
      </c>
      <c r="N267" t="s">
        <v>3267</v>
      </c>
      <c r="O267" t="str">
        <f t="shared" ref="O267:O346" si="59">AC267</f>
        <v>レア</v>
      </c>
      <c r="R267" t="s">
        <v>3267</v>
      </c>
      <c r="S267" t="s">
        <v>4854</v>
      </c>
      <c r="T267" t="str">
        <f t="shared" ref="T267:T346" si="60">AE267</f>
        <v>ヴリンの翼馬</v>
      </c>
      <c r="W267" t="s">
        <v>4855</v>
      </c>
      <c r="X267" t="s">
        <v>3267</v>
      </c>
      <c r="Y267" s="9"/>
      <c r="Z267" s="3">
        <v>33</v>
      </c>
      <c r="AA267" s="2" t="s">
        <v>3271</v>
      </c>
      <c r="AB267" s="1" t="s">
        <v>1653</v>
      </c>
      <c r="AC267" s="1" t="s">
        <v>1463</v>
      </c>
      <c r="AD267" s="1">
        <v>12</v>
      </c>
      <c r="AE267" s="1" t="s">
        <v>3070</v>
      </c>
      <c r="AF267" s="1" t="s">
        <v>3069</v>
      </c>
      <c r="AG267" s="1" t="s">
        <v>349</v>
      </c>
      <c r="AH267" s="1" t="s">
        <v>3068</v>
      </c>
      <c r="AI267" s="1"/>
      <c r="AJ267" s="1"/>
      <c r="AK267" s="1" t="s">
        <v>361</v>
      </c>
      <c r="AL267" s="1" t="s">
        <v>3067</v>
      </c>
      <c r="AM267" s="1"/>
      <c r="AN267" s="1"/>
      <c r="AO267" s="1">
        <v>6</v>
      </c>
      <c r="AP267" s="1">
        <v>5</v>
      </c>
      <c r="AQ267" s="1" t="s">
        <v>3291</v>
      </c>
    </row>
    <row r="268" spans="1:43" x14ac:dyDescent="0.15">
      <c r="A268" t="str">
        <f t="shared" si="52"/>
        <v>|ORI|青|クリーチャー|6/5|レア|《[[魂刃のジン]]》|</v>
      </c>
      <c r="B268" t="s">
        <v>3211</v>
      </c>
      <c r="C268" t="str">
        <f t="shared" si="53"/>
        <v>ORI</v>
      </c>
      <c r="D268">
        <f>IF(AA268="","",VLOOKUP(C268,tnpl!$Z$1:$AA$11,2,TRUE))</f>
        <v>1</v>
      </c>
      <c r="E268" t="s">
        <v>3211</v>
      </c>
      <c r="F268" t="str">
        <f t="shared" si="54"/>
        <v>青</v>
      </c>
      <c r="G268">
        <f>IF(AB268="","",VLOOKUP(F268,tnpl!$X$1:$Y$16,2,TRUE))</f>
        <v>2</v>
      </c>
      <c r="H268" t="s">
        <v>3211</v>
      </c>
      <c r="I268" t="str">
        <f t="shared" si="55"/>
        <v>クリーチャー</v>
      </c>
      <c r="J268" t="s">
        <v>3211</v>
      </c>
      <c r="K268">
        <f t="shared" si="56"/>
        <v>6</v>
      </c>
      <c r="L268">
        <f t="shared" si="57"/>
        <v>5</v>
      </c>
      <c r="M268" t="str">
        <f t="shared" si="58"/>
        <v>6/5</v>
      </c>
      <c r="N268" t="s">
        <v>3267</v>
      </c>
      <c r="O268" t="str">
        <f t="shared" si="59"/>
        <v>レア</v>
      </c>
      <c r="R268" t="s">
        <v>3267</v>
      </c>
      <c r="S268" t="s">
        <v>4854</v>
      </c>
      <c r="T268" t="str">
        <f t="shared" si="60"/>
        <v>魂刃のジン</v>
      </c>
      <c r="W268" t="s">
        <v>4855</v>
      </c>
      <c r="X268" t="s">
        <v>3267</v>
      </c>
      <c r="Y268" s="9"/>
      <c r="Z268" s="3">
        <v>72</v>
      </c>
      <c r="AA268" s="2" t="s">
        <v>3271</v>
      </c>
      <c r="AB268" s="1" t="s">
        <v>1631</v>
      </c>
      <c r="AC268" s="1" t="s">
        <v>1463</v>
      </c>
      <c r="AD268" s="1">
        <v>12</v>
      </c>
      <c r="AE268" s="1" t="s">
        <v>2947</v>
      </c>
      <c r="AF268" s="1" t="s">
        <v>2946</v>
      </c>
      <c r="AG268" s="1" t="s">
        <v>349</v>
      </c>
      <c r="AH268" s="1" t="s">
        <v>2945</v>
      </c>
      <c r="AI268" s="1"/>
      <c r="AJ268" s="1"/>
      <c r="AK268" s="1" t="s">
        <v>361</v>
      </c>
      <c r="AL268" s="1" t="s">
        <v>3311</v>
      </c>
      <c r="AM268" s="1"/>
      <c r="AN268" s="1"/>
      <c r="AO268" s="1">
        <v>6</v>
      </c>
      <c r="AP268" s="1">
        <v>5</v>
      </c>
      <c r="AQ268" s="1" t="s">
        <v>3312</v>
      </c>
    </row>
    <row r="269" spans="1:43" x14ac:dyDescent="0.15">
      <c r="A269" t="str">
        <f t="shared" si="52"/>
        <v>|ORI|青|クリーチャー|2/3|レア|《[[意志を砕く者]]》|</v>
      </c>
      <c r="B269" t="s">
        <v>3211</v>
      </c>
      <c r="C269" t="str">
        <f t="shared" si="53"/>
        <v>ORI</v>
      </c>
      <c r="D269">
        <f>IF(AA269="","",VLOOKUP(C269,tnpl!$Z$1:$AA$11,2,TRUE))</f>
        <v>1</v>
      </c>
      <c r="E269" t="s">
        <v>3211</v>
      </c>
      <c r="F269" t="str">
        <f t="shared" si="54"/>
        <v>青</v>
      </c>
      <c r="G269">
        <f>IF(AB269="","",VLOOKUP(F269,tnpl!$X$1:$Y$16,2,TRUE))</f>
        <v>2</v>
      </c>
      <c r="H269" t="s">
        <v>3211</v>
      </c>
      <c r="I269" t="str">
        <f t="shared" si="55"/>
        <v>クリーチャー</v>
      </c>
      <c r="J269" t="s">
        <v>3211</v>
      </c>
      <c r="K269">
        <f t="shared" si="56"/>
        <v>2</v>
      </c>
      <c r="L269">
        <f t="shared" si="57"/>
        <v>3</v>
      </c>
      <c r="M269" t="str">
        <f t="shared" si="58"/>
        <v>2/3</v>
      </c>
      <c r="N269" t="s">
        <v>3267</v>
      </c>
      <c r="O269" t="str">
        <f t="shared" si="59"/>
        <v>レア</v>
      </c>
      <c r="R269" t="s">
        <v>3267</v>
      </c>
      <c r="S269" t="s">
        <v>4854</v>
      </c>
      <c r="T269" t="str">
        <f t="shared" si="60"/>
        <v>意志を砕く者</v>
      </c>
      <c r="W269" t="s">
        <v>4855</v>
      </c>
      <c r="X269" t="s">
        <v>3267</v>
      </c>
      <c r="Y269" s="9"/>
      <c r="Z269" s="3">
        <v>73</v>
      </c>
      <c r="AA269" s="2" t="s">
        <v>3271</v>
      </c>
      <c r="AB269" s="1" t="s">
        <v>1631</v>
      </c>
      <c r="AC269" s="1" t="s">
        <v>1463</v>
      </c>
      <c r="AD269" s="1">
        <v>12</v>
      </c>
      <c r="AE269" s="1" t="s">
        <v>2944</v>
      </c>
      <c r="AF269" s="1" t="s">
        <v>2943</v>
      </c>
      <c r="AG269" s="1" t="s">
        <v>349</v>
      </c>
      <c r="AH269" s="1" t="s">
        <v>1511</v>
      </c>
      <c r="AI269" s="1" t="s">
        <v>1485</v>
      </c>
      <c r="AJ269" s="1"/>
      <c r="AK269" s="1" t="s">
        <v>2942</v>
      </c>
      <c r="AL269" s="1"/>
      <c r="AM269" s="1"/>
      <c r="AN269" s="1"/>
      <c r="AO269" s="1">
        <v>2</v>
      </c>
      <c r="AP269" s="1">
        <v>3</v>
      </c>
      <c r="AQ269" s="1" t="s">
        <v>2942</v>
      </c>
    </row>
    <row r="270" spans="1:43" x14ac:dyDescent="0.15">
      <c r="A270" t="str">
        <f t="shared" si="52"/>
        <v>|ORI|青|クリーチャー|1/3|神話レア|《[[スカーブの大巨人]]》|</v>
      </c>
      <c r="B270" t="s">
        <v>3211</v>
      </c>
      <c r="C270" t="str">
        <f t="shared" si="53"/>
        <v>ORI</v>
      </c>
      <c r="D270">
        <f>IF(AA270="","",VLOOKUP(C270,tnpl!$Z$1:$AA$11,2,TRUE))</f>
        <v>1</v>
      </c>
      <c r="E270" t="s">
        <v>3211</v>
      </c>
      <c r="F270" t="str">
        <f t="shared" si="54"/>
        <v>青</v>
      </c>
      <c r="G270">
        <f>IF(AB270="","",VLOOKUP(F270,tnpl!$X$1:$Y$16,2,TRUE))</f>
        <v>2</v>
      </c>
      <c r="H270" t="s">
        <v>3211</v>
      </c>
      <c r="I270" t="str">
        <f t="shared" si="55"/>
        <v>クリーチャー</v>
      </c>
      <c r="J270" t="s">
        <v>3211</v>
      </c>
      <c r="K270">
        <f t="shared" si="56"/>
        <v>1</v>
      </c>
      <c r="L270">
        <f t="shared" si="57"/>
        <v>3</v>
      </c>
      <c r="M270" t="str">
        <f t="shared" si="58"/>
        <v>1/3</v>
      </c>
      <c r="N270" t="s">
        <v>3267</v>
      </c>
      <c r="O270" t="str">
        <f t="shared" si="59"/>
        <v>神話レア</v>
      </c>
      <c r="R270" t="s">
        <v>3267</v>
      </c>
      <c r="S270" t="s">
        <v>4854</v>
      </c>
      <c r="T270" t="str">
        <f t="shared" si="60"/>
        <v>スカーブの大巨人</v>
      </c>
      <c r="W270" t="s">
        <v>4855</v>
      </c>
      <c r="X270" t="s">
        <v>3267</v>
      </c>
      <c r="Y270" s="9"/>
      <c r="Z270" s="3">
        <v>79</v>
      </c>
      <c r="AA270" s="2" t="s">
        <v>3271</v>
      </c>
      <c r="AB270" s="1" t="s">
        <v>1631</v>
      </c>
      <c r="AC270" s="1" t="s">
        <v>1453</v>
      </c>
      <c r="AD270" s="1">
        <v>12</v>
      </c>
      <c r="AE270" s="1" t="s">
        <v>2926</v>
      </c>
      <c r="AF270" s="1" t="s">
        <v>2925</v>
      </c>
      <c r="AG270" s="1" t="s">
        <v>349</v>
      </c>
      <c r="AH270" s="1" t="s">
        <v>1506</v>
      </c>
      <c r="AI270" s="1" t="s">
        <v>2077</v>
      </c>
      <c r="AJ270" s="1"/>
      <c r="AK270" s="1" t="s">
        <v>3313</v>
      </c>
      <c r="AL270" s="1" t="s">
        <v>3314</v>
      </c>
      <c r="AM270" s="1"/>
      <c r="AN270" s="1"/>
      <c r="AO270" s="1">
        <v>1</v>
      </c>
      <c r="AP270" s="1">
        <v>3</v>
      </c>
      <c r="AQ270" s="1" t="s">
        <v>3315</v>
      </c>
    </row>
    <row r="271" spans="1:43" x14ac:dyDescent="0.15">
      <c r="A271" t="str">
        <f t="shared" si="52"/>
        <v>|ORI|黒|クリーチャー|2/2|コモン|《[[アンデッドの召使い]]》|</v>
      </c>
      <c r="B271" t="s">
        <v>3211</v>
      </c>
      <c r="C271" t="str">
        <f t="shared" si="53"/>
        <v>ORI</v>
      </c>
      <c r="D271">
        <f>IF(AA271="","",VLOOKUP(C271,tnpl!$Z$1:$AA$11,2,TRUE))</f>
        <v>1</v>
      </c>
      <c r="E271" t="s">
        <v>3211</v>
      </c>
      <c r="F271" t="str">
        <f t="shared" si="54"/>
        <v>黒</v>
      </c>
      <c r="G271">
        <f>IF(AB271="","",VLOOKUP(F271,tnpl!$X$1:$Y$16,2,TRUE))</f>
        <v>3</v>
      </c>
      <c r="H271" t="s">
        <v>3211</v>
      </c>
      <c r="I271" t="str">
        <f t="shared" si="55"/>
        <v>クリーチャー</v>
      </c>
      <c r="J271" t="s">
        <v>3211</v>
      </c>
      <c r="K271">
        <f t="shared" si="56"/>
        <v>2</v>
      </c>
      <c r="L271">
        <f t="shared" si="57"/>
        <v>2</v>
      </c>
      <c r="M271" t="str">
        <f t="shared" si="58"/>
        <v>2/2</v>
      </c>
      <c r="N271" t="s">
        <v>3267</v>
      </c>
      <c r="O271" t="str">
        <f t="shared" si="59"/>
        <v>コモン</v>
      </c>
      <c r="R271" t="s">
        <v>3267</v>
      </c>
      <c r="S271" t="s">
        <v>4854</v>
      </c>
      <c r="T271" t="str">
        <f t="shared" si="60"/>
        <v>アンデッドの召使い</v>
      </c>
      <c r="W271" t="s">
        <v>4855</v>
      </c>
      <c r="X271" t="s">
        <v>3267</v>
      </c>
      <c r="Y271" s="9"/>
      <c r="Z271" s="3">
        <v>90</v>
      </c>
      <c r="AA271" s="2" t="s">
        <v>3271</v>
      </c>
      <c r="AB271" s="1" t="s">
        <v>1606</v>
      </c>
      <c r="AC271" s="1" t="s">
        <v>1771</v>
      </c>
      <c r="AD271" s="1">
        <v>12</v>
      </c>
      <c r="AE271" s="1" t="s">
        <v>2896</v>
      </c>
      <c r="AF271" s="1" t="s">
        <v>2895</v>
      </c>
      <c r="AG271" s="1" t="s">
        <v>349</v>
      </c>
      <c r="AH271" s="1" t="s">
        <v>1506</v>
      </c>
      <c r="AI271" s="1"/>
      <c r="AJ271" s="1"/>
      <c r="AK271" s="1" t="s">
        <v>2894</v>
      </c>
      <c r="AL271" s="1"/>
      <c r="AM271" s="1"/>
      <c r="AN271" s="1"/>
      <c r="AO271" s="1">
        <v>2</v>
      </c>
      <c r="AP271" s="1">
        <v>2</v>
      </c>
      <c r="AQ271" s="1" t="s">
        <v>2894</v>
      </c>
    </row>
    <row r="272" spans="1:43" x14ac:dyDescent="0.15">
      <c r="A272" t="str">
        <f t="shared" si="52"/>
        <v>|ORI|黒|呪文||コモン|《[[夜の罠]]》|</v>
      </c>
      <c r="B272" t="s">
        <v>3211</v>
      </c>
      <c r="C272" t="str">
        <f t="shared" si="53"/>
        <v>ORI</v>
      </c>
      <c r="D272">
        <f>IF(AA272="","",VLOOKUP(C272,tnpl!$Z$1:$AA$11,2,TRUE))</f>
        <v>1</v>
      </c>
      <c r="E272" t="s">
        <v>3211</v>
      </c>
      <c r="F272" t="str">
        <f t="shared" si="54"/>
        <v>黒</v>
      </c>
      <c r="G272">
        <f>IF(AB272="","",VLOOKUP(F272,tnpl!$X$1:$Y$16,2,TRUE))</f>
        <v>3</v>
      </c>
      <c r="H272" t="s">
        <v>3211</v>
      </c>
      <c r="I272" t="str">
        <f t="shared" si="55"/>
        <v>呪文</v>
      </c>
      <c r="J272" t="s">
        <v>3211</v>
      </c>
      <c r="K272">
        <f t="shared" si="56"/>
        <v>0</v>
      </c>
      <c r="L272">
        <f t="shared" si="57"/>
        <v>0</v>
      </c>
      <c r="M272" t="str">
        <f t="shared" si="58"/>
        <v/>
      </c>
      <c r="N272" t="s">
        <v>3267</v>
      </c>
      <c r="O272" t="str">
        <f t="shared" si="59"/>
        <v>コモン</v>
      </c>
      <c r="R272" t="s">
        <v>3267</v>
      </c>
      <c r="S272" t="s">
        <v>4854</v>
      </c>
      <c r="T272" t="str">
        <f t="shared" si="60"/>
        <v>夜の罠</v>
      </c>
      <c r="W272" t="s">
        <v>4855</v>
      </c>
      <c r="X272" t="s">
        <v>3267</v>
      </c>
      <c r="Y272" s="9"/>
      <c r="Z272" s="3">
        <v>92</v>
      </c>
      <c r="AA272" s="2" t="s">
        <v>3271</v>
      </c>
      <c r="AB272" s="1" t="s">
        <v>1606</v>
      </c>
      <c r="AC272" s="1" t="s">
        <v>1771</v>
      </c>
      <c r="AD272" s="1">
        <v>12</v>
      </c>
      <c r="AE272" s="1" t="s">
        <v>2890</v>
      </c>
      <c r="AF272" s="1" t="s">
        <v>2889</v>
      </c>
      <c r="AG272" s="1" t="s">
        <v>1475</v>
      </c>
      <c r="AH272" s="1"/>
      <c r="AI272" s="1"/>
      <c r="AJ272" s="1"/>
      <c r="AK272" s="1" t="s">
        <v>2171</v>
      </c>
      <c r="AL272" s="1"/>
      <c r="AM272" s="1"/>
      <c r="AN272" s="1"/>
      <c r="AO272" s="1"/>
      <c r="AP272" s="1"/>
      <c r="AQ272" s="1" t="s">
        <v>2171</v>
      </c>
    </row>
    <row r="273" spans="1:46" x14ac:dyDescent="0.15">
      <c r="A273" t="str">
        <f t="shared" si="52"/>
        <v>|ORI|黒|クリーチャー|2/6|アンコモン|《[[地下墓地のナメクジ]]》|</v>
      </c>
      <c r="B273" t="s">
        <v>3211</v>
      </c>
      <c r="C273" t="str">
        <f t="shared" si="53"/>
        <v>ORI</v>
      </c>
      <c r="D273">
        <f>IF(AA273="","",VLOOKUP(C273,tnpl!$Z$1:$AA$11,2,TRUE))</f>
        <v>1</v>
      </c>
      <c r="E273" t="s">
        <v>3211</v>
      </c>
      <c r="F273" t="str">
        <f t="shared" si="54"/>
        <v>黒</v>
      </c>
      <c r="G273">
        <f>IF(AB273="","",VLOOKUP(F273,tnpl!$X$1:$Y$16,2,TRUE))</f>
        <v>3</v>
      </c>
      <c r="H273" t="s">
        <v>3211</v>
      </c>
      <c r="I273" t="str">
        <f t="shared" si="55"/>
        <v>クリーチャー</v>
      </c>
      <c r="J273" t="s">
        <v>3211</v>
      </c>
      <c r="K273">
        <f t="shared" si="56"/>
        <v>2</v>
      </c>
      <c r="L273">
        <f t="shared" si="57"/>
        <v>6</v>
      </c>
      <c r="M273" t="str">
        <f t="shared" si="58"/>
        <v>2/6</v>
      </c>
      <c r="N273" t="s">
        <v>3267</v>
      </c>
      <c r="O273" t="str">
        <f t="shared" si="59"/>
        <v>アンコモン</v>
      </c>
      <c r="R273" t="s">
        <v>3267</v>
      </c>
      <c r="S273" t="s">
        <v>4854</v>
      </c>
      <c r="T273" t="str">
        <f t="shared" si="60"/>
        <v>地下墓地のナメクジ</v>
      </c>
      <c r="W273" t="s">
        <v>4855</v>
      </c>
      <c r="X273" t="s">
        <v>3267</v>
      </c>
      <c r="Y273" s="9"/>
      <c r="Z273" s="3">
        <v>97</v>
      </c>
      <c r="AA273" s="2" t="s">
        <v>3271</v>
      </c>
      <c r="AB273" s="1" t="s">
        <v>1606</v>
      </c>
      <c r="AC273" s="1" t="s">
        <v>1473</v>
      </c>
      <c r="AD273" s="1">
        <v>12</v>
      </c>
      <c r="AE273" s="1" t="s">
        <v>2876</v>
      </c>
      <c r="AF273" s="1" t="s">
        <v>2875</v>
      </c>
      <c r="AG273" s="1" t="s">
        <v>349</v>
      </c>
      <c r="AH273" s="1" t="s">
        <v>2874</v>
      </c>
      <c r="AI273" s="1"/>
      <c r="AJ273" s="1"/>
      <c r="AK273" s="1" t="s">
        <v>2627</v>
      </c>
      <c r="AL273" s="1"/>
      <c r="AM273" s="1"/>
      <c r="AN273" s="1"/>
      <c r="AO273" s="1">
        <v>2</v>
      </c>
      <c r="AP273" s="1">
        <v>6</v>
      </c>
      <c r="AQ273" s="1" t="s">
        <v>2627</v>
      </c>
    </row>
    <row r="274" spans="1:46" x14ac:dyDescent="0.15">
      <c r="A274" t="str">
        <f t="shared" si="52"/>
        <v>|ORI|黒|クリーチャー|5/2|レア|《[[魂の略奪者]]》|</v>
      </c>
      <c r="B274" t="s">
        <v>3211</v>
      </c>
      <c r="C274" t="str">
        <f t="shared" si="53"/>
        <v>ORI</v>
      </c>
      <c r="D274">
        <f>IF(AA274="","",VLOOKUP(C274,tnpl!$Z$1:$AA$11,2,TRUE))</f>
        <v>1</v>
      </c>
      <c r="E274" t="s">
        <v>3211</v>
      </c>
      <c r="F274" t="str">
        <f t="shared" si="54"/>
        <v>黒</v>
      </c>
      <c r="G274">
        <f>IF(AB274="","",VLOOKUP(F274,tnpl!$X$1:$Y$16,2,TRUE))</f>
        <v>3</v>
      </c>
      <c r="H274" t="s">
        <v>3211</v>
      </c>
      <c r="I274" t="str">
        <f t="shared" si="55"/>
        <v>クリーチャー</v>
      </c>
      <c r="J274" t="s">
        <v>3211</v>
      </c>
      <c r="K274">
        <f t="shared" si="56"/>
        <v>5</v>
      </c>
      <c r="L274">
        <f t="shared" si="57"/>
        <v>2</v>
      </c>
      <c r="M274" t="str">
        <f t="shared" si="58"/>
        <v>5/2</v>
      </c>
      <c r="N274" t="s">
        <v>3267</v>
      </c>
      <c r="O274" t="str">
        <f t="shared" si="59"/>
        <v>レア</v>
      </c>
      <c r="R274" t="s">
        <v>3267</v>
      </c>
      <c r="S274" t="s">
        <v>4854</v>
      </c>
      <c r="T274" t="str">
        <f t="shared" si="60"/>
        <v>魂の略奪者</v>
      </c>
      <c r="W274" t="s">
        <v>4855</v>
      </c>
      <c r="X274" t="s">
        <v>3267</v>
      </c>
      <c r="Y274" s="9"/>
      <c r="Z274" s="3">
        <v>110</v>
      </c>
      <c r="AA274" s="2" t="s">
        <v>3271</v>
      </c>
      <c r="AB274" s="1" t="s">
        <v>1606</v>
      </c>
      <c r="AC274" s="1" t="s">
        <v>1463</v>
      </c>
      <c r="AD274" s="1">
        <v>12</v>
      </c>
      <c r="AE274" s="1" t="s">
        <v>2839</v>
      </c>
      <c r="AF274" s="1" t="s">
        <v>2838</v>
      </c>
      <c r="AG274" s="1" t="s">
        <v>349</v>
      </c>
      <c r="AH274" s="1" t="s">
        <v>2837</v>
      </c>
      <c r="AI274" s="1"/>
      <c r="AJ274" s="1"/>
      <c r="AK274" s="1" t="s">
        <v>2836</v>
      </c>
      <c r="AL274" s="1"/>
      <c r="AM274" s="1"/>
      <c r="AN274" s="1"/>
      <c r="AO274" s="1">
        <v>5</v>
      </c>
      <c r="AP274" s="1">
        <v>2</v>
      </c>
      <c r="AQ274" s="1" t="s">
        <v>2836</v>
      </c>
    </row>
    <row r="275" spans="1:46" x14ac:dyDescent="0.15">
      <c r="A275" t="str">
        <f t="shared" si="52"/>
        <v>|ORI|黒|クリーチャー|1/8|レア|《[[異臭のインプ]]》|</v>
      </c>
      <c r="B275" t="s">
        <v>3211</v>
      </c>
      <c r="C275" t="str">
        <f t="shared" si="53"/>
        <v>ORI</v>
      </c>
      <c r="D275">
        <f>IF(AA275="","",VLOOKUP(C275,tnpl!$Z$1:$AA$11,2,TRUE))</f>
        <v>1</v>
      </c>
      <c r="E275" t="s">
        <v>3211</v>
      </c>
      <c r="F275" t="str">
        <f t="shared" si="54"/>
        <v>黒</v>
      </c>
      <c r="G275">
        <f>IF(AB275="","",VLOOKUP(F275,tnpl!$X$1:$Y$16,2,TRUE))</f>
        <v>3</v>
      </c>
      <c r="H275" t="s">
        <v>3211</v>
      </c>
      <c r="I275" t="str">
        <f t="shared" si="55"/>
        <v>クリーチャー</v>
      </c>
      <c r="J275" t="s">
        <v>3211</v>
      </c>
      <c r="K275">
        <f t="shared" si="56"/>
        <v>1</v>
      </c>
      <c r="L275">
        <f t="shared" si="57"/>
        <v>8</v>
      </c>
      <c r="M275" t="str">
        <f t="shared" si="58"/>
        <v>1/8</v>
      </c>
      <c r="N275" t="s">
        <v>3267</v>
      </c>
      <c r="O275" t="str">
        <f t="shared" si="59"/>
        <v>レア</v>
      </c>
      <c r="R275" t="s">
        <v>3267</v>
      </c>
      <c r="S275" t="s">
        <v>4854</v>
      </c>
      <c r="T275" t="str">
        <f t="shared" si="60"/>
        <v>異臭のインプ</v>
      </c>
      <c r="W275" t="s">
        <v>4855</v>
      </c>
      <c r="X275" t="s">
        <v>3267</v>
      </c>
      <c r="Y275" s="9"/>
      <c r="Z275" s="3">
        <v>111</v>
      </c>
      <c r="AA275" s="2" t="s">
        <v>3271</v>
      </c>
      <c r="AB275" s="1" t="s">
        <v>1606</v>
      </c>
      <c r="AC275" s="1" t="s">
        <v>1463</v>
      </c>
      <c r="AD275" s="1">
        <v>12</v>
      </c>
      <c r="AE275" s="1" t="s">
        <v>2835</v>
      </c>
      <c r="AF275" s="1" t="s">
        <v>2834</v>
      </c>
      <c r="AG275" s="1" t="s">
        <v>349</v>
      </c>
      <c r="AH275" s="1" t="s">
        <v>2833</v>
      </c>
      <c r="AI275" s="1"/>
      <c r="AJ275" s="1"/>
      <c r="AK275" s="1" t="s">
        <v>361</v>
      </c>
      <c r="AL275" s="1" t="s">
        <v>3330</v>
      </c>
      <c r="AM275" s="1"/>
      <c r="AN275" s="1"/>
      <c r="AO275" s="1">
        <v>1</v>
      </c>
      <c r="AP275" s="1">
        <v>8</v>
      </c>
      <c r="AQ275" s="1" t="s">
        <v>3331</v>
      </c>
    </row>
    <row r="276" spans="1:46" x14ac:dyDescent="0.15">
      <c r="A276" t="str">
        <f t="shared" si="52"/>
        <v>|ORI|黒|呪文||レア|《[[衰滅]]》|</v>
      </c>
      <c r="B276" t="s">
        <v>3211</v>
      </c>
      <c r="C276" t="str">
        <f t="shared" si="53"/>
        <v>ORI</v>
      </c>
      <c r="D276">
        <f>IF(AA276="","",VLOOKUP(C276,tnpl!$Z$1:$AA$11,2,TRUE))</f>
        <v>1</v>
      </c>
      <c r="E276" t="s">
        <v>3211</v>
      </c>
      <c r="F276" t="str">
        <f t="shared" si="54"/>
        <v>黒</v>
      </c>
      <c r="G276">
        <f>IF(AB276="","",VLOOKUP(F276,tnpl!$X$1:$Y$16,2,TRUE))</f>
        <v>3</v>
      </c>
      <c r="H276" t="s">
        <v>3211</v>
      </c>
      <c r="I276" t="str">
        <f t="shared" si="55"/>
        <v>呪文</v>
      </c>
      <c r="J276" t="s">
        <v>3211</v>
      </c>
      <c r="K276">
        <f t="shared" si="56"/>
        <v>0</v>
      </c>
      <c r="L276">
        <f t="shared" si="57"/>
        <v>0</v>
      </c>
      <c r="M276" t="str">
        <f t="shared" si="58"/>
        <v/>
      </c>
      <c r="N276" t="s">
        <v>3267</v>
      </c>
      <c r="O276" t="str">
        <f t="shared" si="59"/>
        <v>レア</v>
      </c>
      <c r="R276" t="s">
        <v>3267</v>
      </c>
      <c r="S276" t="s">
        <v>4854</v>
      </c>
      <c r="T276" t="str">
        <f t="shared" si="60"/>
        <v>衰滅</v>
      </c>
      <c r="W276" t="s">
        <v>4855</v>
      </c>
      <c r="X276" t="s">
        <v>3267</v>
      </c>
      <c r="Y276" s="9"/>
      <c r="Z276" s="3">
        <v>116</v>
      </c>
      <c r="AA276" s="2" t="s">
        <v>3271</v>
      </c>
      <c r="AB276" s="1" t="s">
        <v>1606</v>
      </c>
      <c r="AC276" s="1" t="s">
        <v>1463</v>
      </c>
      <c r="AD276" s="1">
        <v>12</v>
      </c>
      <c r="AE276" s="1" t="s">
        <v>2821</v>
      </c>
      <c r="AF276" s="1" t="s">
        <v>2820</v>
      </c>
      <c r="AG276" s="1" t="s">
        <v>1475</v>
      </c>
      <c r="AH276" s="1"/>
      <c r="AI276" s="1"/>
      <c r="AJ276" s="1"/>
      <c r="AK276" s="1" t="s">
        <v>2819</v>
      </c>
      <c r="AL276" s="1"/>
      <c r="AM276" s="1"/>
      <c r="AN276" s="1"/>
      <c r="AO276" s="1"/>
      <c r="AP276" s="1"/>
      <c r="AQ276" s="1" t="s">
        <v>2819</v>
      </c>
    </row>
    <row r="277" spans="1:46" x14ac:dyDescent="0.15">
      <c r="A277" t="str">
        <f t="shared" si="52"/>
        <v>|ORI|黒|サポート||レア|《[[過去の過ち]]》|</v>
      </c>
      <c r="B277" t="s">
        <v>3211</v>
      </c>
      <c r="C277" t="str">
        <f t="shared" si="53"/>
        <v>ORI</v>
      </c>
      <c r="D277">
        <f>IF(AA277="","",VLOOKUP(C277,tnpl!$Z$1:$AA$11,2,TRUE))</f>
        <v>1</v>
      </c>
      <c r="E277" t="s">
        <v>3211</v>
      </c>
      <c r="F277" t="str">
        <f t="shared" si="54"/>
        <v>黒</v>
      </c>
      <c r="G277">
        <f>IF(AB277="","",VLOOKUP(F277,tnpl!$X$1:$Y$16,2,TRUE))</f>
        <v>3</v>
      </c>
      <c r="H277" t="s">
        <v>3211</v>
      </c>
      <c r="I277" t="str">
        <f t="shared" si="55"/>
        <v>サポート</v>
      </c>
      <c r="J277" t="s">
        <v>3211</v>
      </c>
      <c r="K277">
        <f t="shared" si="56"/>
        <v>0</v>
      </c>
      <c r="L277">
        <f t="shared" si="57"/>
        <v>0</v>
      </c>
      <c r="M277" t="str">
        <f t="shared" si="58"/>
        <v/>
      </c>
      <c r="N277" t="s">
        <v>3267</v>
      </c>
      <c r="O277" t="str">
        <f t="shared" si="59"/>
        <v>レア</v>
      </c>
      <c r="R277" t="s">
        <v>3267</v>
      </c>
      <c r="S277" t="s">
        <v>4854</v>
      </c>
      <c r="T277" t="str">
        <f t="shared" si="60"/>
        <v>過去の過ち</v>
      </c>
      <c r="W277" t="s">
        <v>4855</v>
      </c>
      <c r="X277" t="s">
        <v>3267</v>
      </c>
      <c r="Y277" s="9"/>
      <c r="Z277" s="3">
        <v>118</v>
      </c>
      <c r="AA277" s="2" t="s">
        <v>3271</v>
      </c>
      <c r="AB277" s="1" t="s">
        <v>1606</v>
      </c>
      <c r="AC277" s="1" t="s">
        <v>1463</v>
      </c>
      <c r="AD277" s="1">
        <v>12</v>
      </c>
      <c r="AE277" s="1" t="s">
        <v>2815</v>
      </c>
      <c r="AF277" s="1" t="s">
        <v>2814</v>
      </c>
      <c r="AG277" s="1" t="s">
        <v>297</v>
      </c>
      <c r="AH277" s="1"/>
      <c r="AI277" s="1"/>
      <c r="AJ277" s="1"/>
      <c r="AK277" s="1" t="s">
        <v>2813</v>
      </c>
      <c r="AL277" s="1"/>
      <c r="AM277" s="1"/>
      <c r="AN277" s="1">
        <v>2</v>
      </c>
      <c r="AO277" s="1"/>
      <c r="AP277" s="1"/>
      <c r="AQ277" s="1" t="s">
        <v>2813</v>
      </c>
    </row>
    <row r="278" spans="1:46" x14ac:dyDescent="0.15">
      <c r="A278" t="str">
        <f t="shared" si="52"/>
        <v>|ORI|緑|クリーチャー|2/2|コモン|《[[ファリカの信奉者]]》|</v>
      </c>
      <c r="B278" t="s">
        <v>3211</v>
      </c>
      <c r="C278" t="str">
        <f t="shared" si="53"/>
        <v>ORI</v>
      </c>
      <c r="D278">
        <f>IF(AA278="","",VLOOKUP(C278,tnpl!$Z$1:$AA$11,2,TRUE))</f>
        <v>1</v>
      </c>
      <c r="E278" t="s">
        <v>3211</v>
      </c>
      <c r="F278" t="str">
        <f t="shared" si="54"/>
        <v>緑</v>
      </c>
      <c r="G278">
        <f>IF(AB278="","",VLOOKUP(F278,tnpl!$X$1:$Y$16,2,TRUE))</f>
        <v>5</v>
      </c>
      <c r="H278" t="s">
        <v>3211</v>
      </c>
      <c r="I278" t="str">
        <f t="shared" si="55"/>
        <v>クリーチャー</v>
      </c>
      <c r="J278" t="s">
        <v>3211</v>
      </c>
      <c r="K278">
        <f t="shared" si="56"/>
        <v>2</v>
      </c>
      <c r="L278">
        <f t="shared" si="57"/>
        <v>2</v>
      </c>
      <c r="M278" t="str">
        <f t="shared" si="58"/>
        <v>2/2</v>
      </c>
      <c r="N278" t="s">
        <v>3267</v>
      </c>
      <c r="O278" t="str">
        <f t="shared" si="59"/>
        <v>コモン</v>
      </c>
      <c r="R278" t="s">
        <v>3267</v>
      </c>
      <c r="S278" t="s">
        <v>4854</v>
      </c>
      <c r="T278" t="str">
        <f t="shared" si="60"/>
        <v>ファリカの信奉者</v>
      </c>
      <c r="W278" t="s">
        <v>4855</v>
      </c>
      <c r="X278" t="s">
        <v>3267</v>
      </c>
      <c r="Y278" s="9"/>
      <c r="Z278" s="3">
        <v>169</v>
      </c>
      <c r="AA278" s="2" t="s">
        <v>3271</v>
      </c>
      <c r="AB278" s="1" t="s">
        <v>1540</v>
      </c>
      <c r="AC278" s="1" t="s">
        <v>1771</v>
      </c>
      <c r="AD278" s="1">
        <v>12</v>
      </c>
      <c r="AE278" s="1" t="s">
        <v>2674</v>
      </c>
      <c r="AF278" s="1" t="s">
        <v>2673</v>
      </c>
      <c r="AG278" s="1" t="s">
        <v>349</v>
      </c>
      <c r="AH278" s="1" t="s">
        <v>2607</v>
      </c>
      <c r="AI278" s="1" t="s">
        <v>1515</v>
      </c>
      <c r="AJ278" s="1"/>
      <c r="AK278" s="1" t="s">
        <v>3361</v>
      </c>
      <c r="AL278" s="1"/>
      <c r="AM278" s="1"/>
      <c r="AN278" s="1"/>
      <c r="AO278" s="1">
        <v>2</v>
      </c>
      <c r="AP278" s="1">
        <v>2</v>
      </c>
      <c r="AQ278" s="1" t="s">
        <v>3361</v>
      </c>
    </row>
    <row r="279" spans="1:46" x14ac:dyDescent="0.15">
      <c r="A279" t="str">
        <f t="shared" si="52"/>
        <v>|ORI|白青|クリーチャー|3/4|アンコモン|《[[雷鳴のワイヴァーン]]》|</v>
      </c>
      <c r="B279" t="s">
        <v>3211</v>
      </c>
      <c r="C279" t="str">
        <f t="shared" si="53"/>
        <v>ORI</v>
      </c>
      <c r="D279">
        <f>IF(AA279="","",VLOOKUP(C279,tnpl!$Z$1:$AA$11,2,TRUE))</f>
        <v>1</v>
      </c>
      <c r="E279" t="s">
        <v>3211</v>
      </c>
      <c r="F279" t="str">
        <f t="shared" si="54"/>
        <v>白青</v>
      </c>
      <c r="G279">
        <f>IF(AB279="","",VLOOKUP(F279,tnpl!$X$1:$Y$16,2,TRUE))</f>
        <v>6</v>
      </c>
      <c r="H279" t="s">
        <v>3211</v>
      </c>
      <c r="I279" t="str">
        <f t="shared" si="55"/>
        <v>クリーチャー</v>
      </c>
      <c r="J279" t="s">
        <v>3211</v>
      </c>
      <c r="K279">
        <f t="shared" si="56"/>
        <v>3</v>
      </c>
      <c r="L279">
        <f t="shared" si="57"/>
        <v>4</v>
      </c>
      <c r="M279" t="str">
        <f t="shared" si="58"/>
        <v>3/4</v>
      </c>
      <c r="N279" t="s">
        <v>3267</v>
      </c>
      <c r="O279" t="str">
        <f t="shared" si="59"/>
        <v>アンコモン</v>
      </c>
      <c r="R279" t="s">
        <v>3267</v>
      </c>
      <c r="S279" t="s">
        <v>4854</v>
      </c>
      <c r="T279" t="str">
        <f t="shared" si="60"/>
        <v>雷鳴のワイヴァーン</v>
      </c>
      <c r="W279" t="s">
        <v>4855</v>
      </c>
      <c r="X279" t="s">
        <v>3267</v>
      </c>
      <c r="Y279" s="9"/>
      <c r="Z279" s="3">
        <v>212</v>
      </c>
      <c r="AA279" s="2" t="s">
        <v>3271</v>
      </c>
      <c r="AB279" s="1" t="s">
        <v>1534</v>
      </c>
      <c r="AC279" s="1" t="s">
        <v>1473</v>
      </c>
      <c r="AD279" s="1">
        <v>12</v>
      </c>
      <c r="AE279" s="1" t="s">
        <v>2548</v>
      </c>
      <c r="AF279" s="1" t="s">
        <v>2547</v>
      </c>
      <c r="AG279" s="1" t="s">
        <v>349</v>
      </c>
      <c r="AH279" s="1" t="s">
        <v>2546</v>
      </c>
      <c r="AI279" s="1"/>
      <c r="AJ279" s="1"/>
      <c r="AK279" s="1" t="s">
        <v>361</v>
      </c>
      <c r="AL279" s="1" t="s">
        <v>3387</v>
      </c>
      <c r="AM279" s="1"/>
      <c r="AN279" s="1"/>
      <c r="AO279" s="1">
        <v>3</v>
      </c>
      <c r="AP279" s="1">
        <v>4</v>
      </c>
      <c r="AQ279" s="1" t="s">
        <v>3388</v>
      </c>
    </row>
    <row r="280" spans="1:46" x14ac:dyDescent="0.15">
      <c r="A280" t="str">
        <f t="shared" si="52"/>
        <v>|ORI|無色|クリーチャー|3/4|アンコモン|《[[破衝車]]》|</v>
      </c>
      <c r="B280" t="s">
        <v>3211</v>
      </c>
      <c r="C280" t="str">
        <f t="shared" si="53"/>
        <v>ORI</v>
      </c>
      <c r="D280">
        <f>IF(AA280="","",VLOOKUP(C280,tnpl!$Z$1:$AA$11,2,TRUE))</f>
        <v>1</v>
      </c>
      <c r="E280" t="s">
        <v>3211</v>
      </c>
      <c r="F280" t="str">
        <f t="shared" si="54"/>
        <v>無色</v>
      </c>
      <c r="G280">
        <f>IF(AB280="","",VLOOKUP(F280,tnpl!$X$1:$Y$16,2,TRUE))</f>
        <v>16</v>
      </c>
      <c r="H280" t="s">
        <v>3211</v>
      </c>
      <c r="I280" t="str">
        <f t="shared" si="55"/>
        <v>クリーチャー</v>
      </c>
      <c r="J280" t="s">
        <v>3211</v>
      </c>
      <c r="K280">
        <f t="shared" si="56"/>
        <v>3</v>
      </c>
      <c r="L280">
        <f t="shared" si="57"/>
        <v>4</v>
      </c>
      <c r="M280" t="str">
        <f t="shared" si="58"/>
        <v>3/4</v>
      </c>
      <c r="N280" t="s">
        <v>3267</v>
      </c>
      <c r="O280" t="str">
        <f t="shared" si="59"/>
        <v>アンコモン</v>
      </c>
      <c r="R280" t="s">
        <v>3267</v>
      </c>
      <c r="S280" t="s">
        <v>4854</v>
      </c>
      <c r="T280" t="str">
        <f t="shared" si="60"/>
        <v>破衝車</v>
      </c>
      <c r="W280" t="s">
        <v>4855</v>
      </c>
      <c r="X280" t="s">
        <v>3267</v>
      </c>
      <c r="Y280" s="9"/>
      <c r="Z280" s="3">
        <v>229</v>
      </c>
      <c r="AA280" s="2" t="s">
        <v>3271</v>
      </c>
      <c r="AB280" s="1" t="s">
        <v>301</v>
      </c>
      <c r="AC280" s="1" t="s">
        <v>1473</v>
      </c>
      <c r="AD280" s="1">
        <v>12</v>
      </c>
      <c r="AE280" s="1" t="s">
        <v>2502</v>
      </c>
      <c r="AF280" s="1" t="s">
        <v>2501</v>
      </c>
      <c r="AG280" s="1" t="s">
        <v>349</v>
      </c>
      <c r="AH280" s="1" t="s">
        <v>2500</v>
      </c>
      <c r="AI280" s="1"/>
      <c r="AJ280" s="1"/>
      <c r="AK280" s="1" t="s">
        <v>2499</v>
      </c>
      <c r="AL280" s="1"/>
      <c r="AM280" s="1"/>
      <c r="AN280" s="1"/>
      <c r="AO280" s="1">
        <v>3</v>
      </c>
      <c r="AP280" s="1">
        <v>4</v>
      </c>
      <c r="AQ280" s="1" t="s">
        <v>2499</v>
      </c>
    </row>
    <row r="281" spans="1:46" x14ac:dyDescent="0.15">
      <c r="A281" t="str">
        <f t="shared" si="52"/>
        <v>|ORI|無色|サポート||アンコモン|《[[天使の墳墓]]》|</v>
      </c>
      <c r="B281" t="s">
        <v>3211</v>
      </c>
      <c r="C281" t="str">
        <f t="shared" si="53"/>
        <v>ORI</v>
      </c>
      <c r="D281">
        <f>IF(AA281="","",VLOOKUP(C281,tnpl!$Z$1:$AA$11,2,TRUE))</f>
        <v>1</v>
      </c>
      <c r="E281" t="s">
        <v>3211</v>
      </c>
      <c r="F281" t="str">
        <f t="shared" si="54"/>
        <v>無色</v>
      </c>
      <c r="G281">
        <f>IF(AB281="","",VLOOKUP(F281,tnpl!$X$1:$Y$16,2,TRUE))</f>
        <v>16</v>
      </c>
      <c r="H281" t="s">
        <v>3211</v>
      </c>
      <c r="I281" t="str">
        <f t="shared" si="55"/>
        <v>サポート</v>
      </c>
      <c r="J281" t="s">
        <v>3211</v>
      </c>
      <c r="K281">
        <f t="shared" si="56"/>
        <v>0</v>
      </c>
      <c r="L281">
        <f t="shared" si="57"/>
        <v>0</v>
      </c>
      <c r="M281" t="str">
        <f t="shared" si="58"/>
        <v/>
      </c>
      <c r="N281" t="s">
        <v>3267</v>
      </c>
      <c r="O281" t="str">
        <f t="shared" si="59"/>
        <v>アンコモン</v>
      </c>
      <c r="R281" t="s">
        <v>3267</v>
      </c>
      <c r="S281" t="s">
        <v>4854</v>
      </c>
      <c r="T281" t="str">
        <f t="shared" si="60"/>
        <v>天使の墳墓</v>
      </c>
      <c r="W281" t="s">
        <v>4855</v>
      </c>
      <c r="X281" t="s">
        <v>3267</v>
      </c>
      <c r="Y281" s="9"/>
      <c r="Z281" s="3">
        <v>231</v>
      </c>
      <c r="AA281" s="2" t="s">
        <v>3271</v>
      </c>
      <c r="AB281" s="1" t="s">
        <v>301</v>
      </c>
      <c r="AC281" s="1" t="s">
        <v>1473</v>
      </c>
      <c r="AD281" s="1">
        <v>12</v>
      </c>
      <c r="AE281" s="1" t="s">
        <v>2495</v>
      </c>
      <c r="AF281" s="1" t="s">
        <v>2494</v>
      </c>
      <c r="AG281" s="1" t="s">
        <v>297</v>
      </c>
      <c r="AH281" s="1"/>
      <c r="AI281" s="1"/>
      <c r="AJ281" s="1"/>
      <c r="AK281" s="1" t="s">
        <v>2493</v>
      </c>
      <c r="AL281" s="1"/>
      <c r="AM281" s="1"/>
      <c r="AN281" s="1">
        <v>2</v>
      </c>
      <c r="AO281" s="1"/>
      <c r="AP281" s="1"/>
      <c r="AQ281" s="1" t="s">
        <v>2493</v>
      </c>
    </row>
    <row r="282" spans="1:46" x14ac:dyDescent="0.15">
      <c r="A282" t="str">
        <f t="shared" si="52"/>
        <v>|ORI|無色|サポート||神話レア|《[[アルハマレットの書庫]]》|</v>
      </c>
      <c r="B282" t="s">
        <v>3211</v>
      </c>
      <c r="C282" t="str">
        <f t="shared" si="53"/>
        <v>ORI</v>
      </c>
      <c r="D282">
        <f>IF(AA282="","",VLOOKUP(C282,tnpl!$Z$1:$AA$11,2,TRUE))</f>
        <v>1</v>
      </c>
      <c r="E282" t="s">
        <v>3211</v>
      </c>
      <c r="F282" t="str">
        <f t="shared" si="54"/>
        <v>無色</v>
      </c>
      <c r="G282">
        <f>IF(AB282="","",VLOOKUP(F282,tnpl!$X$1:$Y$16,2,TRUE))</f>
        <v>16</v>
      </c>
      <c r="H282" t="s">
        <v>3211</v>
      </c>
      <c r="I282" t="str">
        <f t="shared" si="55"/>
        <v>サポート</v>
      </c>
      <c r="J282" t="s">
        <v>3211</v>
      </c>
      <c r="K282">
        <f t="shared" si="56"/>
        <v>0</v>
      </c>
      <c r="L282">
        <f t="shared" si="57"/>
        <v>0</v>
      </c>
      <c r="M282" t="str">
        <f t="shared" si="58"/>
        <v/>
      </c>
      <c r="N282" t="s">
        <v>3267</v>
      </c>
      <c r="O282" t="str">
        <f t="shared" si="59"/>
        <v>神話レア</v>
      </c>
      <c r="R282" t="s">
        <v>3267</v>
      </c>
      <c r="S282" t="s">
        <v>4854</v>
      </c>
      <c r="T282" t="str">
        <f t="shared" si="60"/>
        <v>アルハマレットの書庫</v>
      </c>
      <c r="W282" t="s">
        <v>4855</v>
      </c>
      <c r="X282" t="s">
        <v>3267</v>
      </c>
      <c r="Y282" s="9"/>
      <c r="Z282" s="3">
        <v>245</v>
      </c>
      <c r="AA282" s="2" t="s">
        <v>3271</v>
      </c>
      <c r="AB282" s="1" t="s">
        <v>301</v>
      </c>
      <c r="AC282" s="1" t="s">
        <v>1453</v>
      </c>
      <c r="AD282" s="1">
        <v>12</v>
      </c>
      <c r="AE282" s="1" t="s">
        <v>2453</v>
      </c>
      <c r="AF282" s="1" t="s">
        <v>2452</v>
      </c>
      <c r="AG282" s="1" t="s">
        <v>297</v>
      </c>
      <c r="AH282" s="1"/>
      <c r="AI282" s="1"/>
      <c r="AJ282" s="1"/>
      <c r="AK282" s="1" t="s">
        <v>3403</v>
      </c>
      <c r="AL282" s="1" t="s">
        <v>3404</v>
      </c>
      <c r="AM282" s="1"/>
      <c r="AN282" s="1">
        <v>4</v>
      </c>
      <c r="AO282" s="1"/>
      <c r="AP282" s="1"/>
      <c r="AQ282" s="1" t="s">
        <v>2451</v>
      </c>
    </row>
    <row r="283" spans="1:46" x14ac:dyDescent="0.15">
      <c r="A283" t="str">
        <f t="shared" si="52"/>
        <v/>
      </c>
      <c r="V283" s="9"/>
      <c r="Y283" s="11"/>
      <c r="AC283" s="9"/>
      <c r="AD283" s="9"/>
      <c r="AE283" s="9"/>
      <c r="AF283" s="9"/>
      <c r="AG283" s="9"/>
      <c r="AH283" s="9"/>
      <c r="AI283" s="9"/>
      <c r="AJ283" s="9"/>
      <c r="AK283" s="9"/>
      <c r="AL283" s="9"/>
      <c r="AM283" s="9"/>
      <c r="AN283" s="9"/>
      <c r="AO283" s="9"/>
      <c r="AP283" s="9"/>
      <c r="AQ283" s="9"/>
      <c r="AR283" s="9"/>
      <c r="AS283" s="9"/>
      <c r="AT283" s="9"/>
    </row>
    <row r="284" spans="1:46" x14ac:dyDescent="0.15">
      <c r="A284" t="str">
        <f t="shared" si="52"/>
        <v>**戦乱のゼンディカーブロック</v>
      </c>
      <c r="B284" t="s">
        <v>4861</v>
      </c>
      <c r="Y284" s="11"/>
    </row>
    <row r="285" spans="1:46" x14ac:dyDescent="0.15">
      <c r="A285" t="str">
        <f>B285&amp;C285&amp;E285&amp;F285&amp;H285&amp;I285&amp;J285&amp;M285&amp;N285&amp;O285&amp;P285&amp;Q285&amp;R285&amp;S285&amp;T285&amp;U285&amp;V285&amp;W285&amp;X285&amp;Y285</f>
        <v>|LEFT:60|LEFT:50|LEFT:120|LEFT:50|LEFT:120|LEFT:450|c</v>
      </c>
      <c r="B285" t="s">
        <v>3211</v>
      </c>
      <c r="C285" t="s">
        <v>5192</v>
      </c>
      <c r="E285" t="s">
        <v>3211</v>
      </c>
      <c r="F285" t="s">
        <v>3204</v>
      </c>
      <c r="H285" t="s">
        <v>3211</v>
      </c>
      <c r="I285" t="s">
        <v>5157</v>
      </c>
      <c r="J285" t="s">
        <v>3211</v>
      </c>
      <c r="M285" t="s">
        <v>3204</v>
      </c>
      <c r="N285" t="s">
        <v>3267</v>
      </c>
      <c r="O285" t="s">
        <v>5157</v>
      </c>
      <c r="R285" t="s">
        <v>3267</v>
      </c>
      <c r="T285" t="s">
        <v>5189</v>
      </c>
      <c r="X285" t="s">
        <v>3267</v>
      </c>
      <c r="Y285" t="s">
        <v>3206</v>
      </c>
    </row>
    <row r="286" spans="1:46" x14ac:dyDescent="0.15">
      <c r="A286" t="str">
        <f>B286&amp;C286&amp;E286&amp;F286&amp;H286&amp;I286&amp;J286&amp;M286&amp;N286&amp;O286&amp;P286&amp;Q286&amp;R286&amp;S286&amp;T286&amp;U286&amp;V286&amp;W286&amp;X286&amp;Y286</f>
        <v>|セット|色|カード種|P/T|レアリティ|カード名|</v>
      </c>
      <c r="B286" t="s">
        <v>3211</v>
      </c>
      <c r="C286" t="s">
        <v>3212</v>
      </c>
      <c r="E286" t="s">
        <v>3211</v>
      </c>
      <c r="F286" t="s">
        <v>3181</v>
      </c>
      <c r="H286" t="s">
        <v>3211</v>
      </c>
      <c r="I286" t="s">
        <v>4902</v>
      </c>
      <c r="J286" t="s">
        <v>3211</v>
      </c>
      <c r="K286" t="s">
        <v>3168</v>
      </c>
      <c r="L286" t="s">
        <v>3167</v>
      </c>
      <c r="M286" t="str">
        <f>K286&amp;"/"&amp;L286</f>
        <v>P/T</v>
      </c>
      <c r="N286" t="s">
        <v>3267</v>
      </c>
      <c r="O286" t="s">
        <v>5187</v>
      </c>
      <c r="R286" t="s">
        <v>3267</v>
      </c>
      <c r="T286" t="s">
        <v>3208</v>
      </c>
      <c r="X286" t="s">
        <v>3267</v>
      </c>
      <c r="Z286" s="18"/>
      <c r="AA286" s="18"/>
      <c r="AB286" s="18"/>
      <c r="AC286" s="18"/>
      <c r="AD286" s="18"/>
      <c r="AE286" s="18"/>
      <c r="AF286" s="18"/>
      <c r="AG286" s="18"/>
      <c r="AH286" s="18"/>
      <c r="AI286" s="18"/>
      <c r="AJ286" s="18"/>
      <c r="AK286" s="18"/>
      <c r="AL286" s="18"/>
      <c r="AM286" s="18"/>
      <c r="AN286" s="18"/>
      <c r="AO286" s="18"/>
      <c r="AP286" s="18"/>
      <c r="AQ286" s="18"/>
    </row>
    <row r="287" spans="1:46" x14ac:dyDescent="0.15">
      <c r="A287" t="str">
        <f t="shared" si="52"/>
        <v>|BFZ|白|呪文||アンコモン|《[[統一戦線]]》|</v>
      </c>
      <c r="B287" t="s">
        <v>3211</v>
      </c>
      <c r="C287" t="str">
        <f t="shared" si="53"/>
        <v>BFZ</v>
      </c>
      <c r="D287">
        <f>IF(AA287="","",VLOOKUP(C287,tnpl!$Z$1:$AA$11,2,TRUE))</f>
        <v>2</v>
      </c>
      <c r="E287" t="s">
        <v>3211</v>
      </c>
      <c r="F287" t="str">
        <f t="shared" si="54"/>
        <v>白</v>
      </c>
      <c r="G287">
        <f>IF(AB287="","",VLOOKUP(F287,tnpl!$X$1:$Y$16,2,TRUE))</f>
        <v>1</v>
      </c>
      <c r="H287" t="s">
        <v>3211</v>
      </c>
      <c r="I287" t="str">
        <f t="shared" si="55"/>
        <v>呪文</v>
      </c>
      <c r="J287" t="s">
        <v>3211</v>
      </c>
      <c r="K287">
        <f t="shared" si="56"/>
        <v>0</v>
      </c>
      <c r="L287">
        <f t="shared" si="57"/>
        <v>0</v>
      </c>
      <c r="M287" t="str">
        <f t="shared" si="58"/>
        <v/>
      </c>
      <c r="N287" t="s">
        <v>3267</v>
      </c>
      <c r="O287" t="str">
        <f t="shared" si="59"/>
        <v>アンコモン</v>
      </c>
      <c r="R287" t="s">
        <v>3267</v>
      </c>
      <c r="S287" t="s">
        <v>4854</v>
      </c>
      <c r="T287" t="str">
        <f t="shared" si="60"/>
        <v>統一戦線</v>
      </c>
      <c r="W287" t="s">
        <v>4855</v>
      </c>
      <c r="X287" t="s">
        <v>3267</v>
      </c>
      <c r="Y287" s="9"/>
      <c r="Z287" s="3">
        <v>272</v>
      </c>
      <c r="AA287" s="2" t="s">
        <v>3213</v>
      </c>
      <c r="AB287" s="1" t="s">
        <v>1653</v>
      </c>
      <c r="AC287" s="1" t="s">
        <v>1473</v>
      </c>
      <c r="AD287" s="1">
        <v>12</v>
      </c>
      <c r="AE287" s="1" t="s">
        <v>2368</v>
      </c>
      <c r="AF287" s="1" t="s">
        <v>2367</v>
      </c>
      <c r="AG287" s="1" t="s">
        <v>1475</v>
      </c>
      <c r="AH287" s="1"/>
      <c r="AI287" s="1"/>
      <c r="AJ287" s="1"/>
      <c r="AK287" s="1" t="s">
        <v>3409</v>
      </c>
      <c r="AL287" s="1" t="s">
        <v>2366</v>
      </c>
      <c r="AM287" s="1"/>
      <c r="AN287" s="1"/>
      <c r="AO287" s="1"/>
      <c r="AP287" s="1"/>
      <c r="AQ287" s="1" t="s">
        <v>3410</v>
      </c>
    </row>
    <row r="288" spans="1:46" x14ac:dyDescent="0.15">
      <c r="A288" t="str">
        <f t="shared" si="52"/>
        <v>|BFZ|青|サポート||アンコモン|《[[荒廃した瀑布]]》|</v>
      </c>
      <c r="B288" t="s">
        <v>3211</v>
      </c>
      <c r="C288" t="str">
        <f t="shared" si="53"/>
        <v>BFZ</v>
      </c>
      <c r="D288">
        <f>IF(AA288="","",VLOOKUP(C288,tnpl!$Z$1:$AA$11,2,TRUE))</f>
        <v>2</v>
      </c>
      <c r="E288" t="s">
        <v>3211</v>
      </c>
      <c r="F288" t="str">
        <f t="shared" si="54"/>
        <v>青</v>
      </c>
      <c r="G288">
        <f>IF(AB288="","",VLOOKUP(F288,tnpl!$X$1:$Y$16,2,TRUE))</f>
        <v>2</v>
      </c>
      <c r="H288" t="s">
        <v>3211</v>
      </c>
      <c r="I288" t="str">
        <f t="shared" si="55"/>
        <v>サポート</v>
      </c>
      <c r="J288" t="s">
        <v>3211</v>
      </c>
      <c r="K288">
        <f t="shared" si="56"/>
        <v>0</v>
      </c>
      <c r="L288">
        <f t="shared" si="57"/>
        <v>0</v>
      </c>
      <c r="M288" t="str">
        <f t="shared" si="58"/>
        <v/>
      </c>
      <c r="N288" t="s">
        <v>3267</v>
      </c>
      <c r="O288" t="str">
        <f t="shared" si="59"/>
        <v>アンコモン</v>
      </c>
      <c r="R288" t="s">
        <v>3267</v>
      </c>
      <c r="S288" t="s">
        <v>4854</v>
      </c>
      <c r="T288" t="str">
        <f t="shared" si="60"/>
        <v>荒廃した瀑布</v>
      </c>
      <c r="W288" t="s">
        <v>4855</v>
      </c>
      <c r="X288" t="s">
        <v>3267</v>
      </c>
      <c r="Y288" s="9"/>
      <c r="Z288" s="3">
        <v>308</v>
      </c>
      <c r="AA288" s="2" t="s">
        <v>3213</v>
      </c>
      <c r="AB288" s="1" t="s">
        <v>1631</v>
      </c>
      <c r="AC288" s="1" t="s">
        <v>1473</v>
      </c>
      <c r="AD288" s="1">
        <v>12</v>
      </c>
      <c r="AE288" s="1" t="s">
        <v>2252</v>
      </c>
      <c r="AF288" s="1" t="s">
        <v>2251</v>
      </c>
      <c r="AG288" s="1" t="s">
        <v>297</v>
      </c>
      <c r="AH288" s="1"/>
      <c r="AI288" s="1"/>
      <c r="AJ288" s="1"/>
      <c r="AK288" s="1" t="s">
        <v>1784</v>
      </c>
      <c r="AL288" s="1" t="s">
        <v>2250</v>
      </c>
      <c r="AM288" s="1"/>
      <c r="AN288" s="1">
        <v>2</v>
      </c>
      <c r="AO288" s="1"/>
      <c r="AP288" s="1"/>
      <c r="AQ288" s="1" t="s">
        <v>2249</v>
      </c>
    </row>
    <row r="289" spans="1:46" x14ac:dyDescent="0.15">
      <c r="A289" t="str">
        <f t="shared" si="52"/>
        <v>|BFZ|青|サポート||神話レア|《[[水の帳の分離]]》|</v>
      </c>
      <c r="B289" t="s">
        <v>3211</v>
      </c>
      <c r="C289" t="str">
        <f t="shared" si="53"/>
        <v>BFZ</v>
      </c>
      <c r="D289">
        <f>IF(AA289="","",VLOOKUP(C289,tnpl!$Z$1:$AA$11,2,TRUE))</f>
        <v>2</v>
      </c>
      <c r="E289" t="s">
        <v>3211</v>
      </c>
      <c r="F289" t="str">
        <f t="shared" si="54"/>
        <v>青</v>
      </c>
      <c r="G289">
        <f>IF(AB289="","",VLOOKUP(F289,tnpl!$X$1:$Y$16,2,TRUE))</f>
        <v>2</v>
      </c>
      <c r="H289" t="s">
        <v>3211</v>
      </c>
      <c r="I289" t="str">
        <f t="shared" si="55"/>
        <v>サポート</v>
      </c>
      <c r="J289" t="s">
        <v>3211</v>
      </c>
      <c r="K289">
        <f t="shared" si="56"/>
        <v>0</v>
      </c>
      <c r="L289">
        <f t="shared" si="57"/>
        <v>0</v>
      </c>
      <c r="M289" t="str">
        <f t="shared" si="58"/>
        <v/>
      </c>
      <c r="N289" t="s">
        <v>3267</v>
      </c>
      <c r="O289" t="str">
        <f t="shared" si="59"/>
        <v>神話レア</v>
      </c>
      <c r="R289" t="s">
        <v>3267</v>
      </c>
      <c r="S289" t="s">
        <v>4854</v>
      </c>
      <c r="T289" t="str">
        <f t="shared" si="60"/>
        <v>水の帳の分離</v>
      </c>
      <c r="W289" t="s">
        <v>4855</v>
      </c>
      <c r="X289" t="s">
        <v>3267</v>
      </c>
      <c r="Y289" s="9"/>
      <c r="Z289" s="3">
        <v>316</v>
      </c>
      <c r="AA289" s="2" t="s">
        <v>3213</v>
      </c>
      <c r="AB289" s="1" t="s">
        <v>1631</v>
      </c>
      <c r="AC289" s="1" t="s">
        <v>1453</v>
      </c>
      <c r="AD289" s="1">
        <v>12</v>
      </c>
      <c r="AE289" s="1" t="s">
        <v>2224</v>
      </c>
      <c r="AF289" s="1" t="s">
        <v>2223</v>
      </c>
      <c r="AG289" s="1" t="s">
        <v>297</v>
      </c>
      <c r="AH289" s="1"/>
      <c r="AI289" s="1"/>
      <c r="AJ289" s="1"/>
      <c r="AK289" s="1" t="s">
        <v>2222</v>
      </c>
      <c r="AL289" s="1"/>
      <c r="AM289" s="1"/>
      <c r="AN289" s="1">
        <v>10</v>
      </c>
      <c r="AO289" s="1"/>
      <c r="AP289" s="1"/>
      <c r="AQ289" s="1" t="s">
        <v>2222</v>
      </c>
    </row>
    <row r="290" spans="1:46" x14ac:dyDescent="0.15">
      <c r="A290" t="str">
        <f t="shared" si="52"/>
        <v>|BFZ|黒|サポート||アンコモン|《[[荒廃した湿原]]》|</v>
      </c>
      <c r="B290" t="s">
        <v>3211</v>
      </c>
      <c r="C290" t="str">
        <f t="shared" si="53"/>
        <v>BFZ</v>
      </c>
      <c r="D290">
        <f>IF(AA290="","",VLOOKUP(C290,tnpl!$Z$1:$AA$11,2,TRUE))</f>
        <v>2</v>
      </c>
      <c r="E290" t="s">
        <v>3211</v>
      </c>
      <c r="F290" t="str">
        <f t="shared" si="54"/>
        <v>黒</v>
      </c>
      <c r="G290">
        <f>IF(AB290="","",VLOOKUP(F290,tnpl!$X$1:$Y$16,2,TRUE))</f>
        <v>3</v>
      </c>
      <c r="H290" t="s">
        <v>3211</v>
      </c>
      <c r="I290" t="str">
        <f t="shared" si="55"/>
        <v>サポート</v>
      </c>
      <c r="J290" t="s">
        <v>3211</v>
      </c>
      <c r="K290">
        <f t="shared" si="56"/>
        <v>0</v>
      </c>
      <c r="L290">
        <f t="shared" si="57"/>
        <v>0</v>
      </c>
      <c r="M290" t="str">
        <f t="shared" si="58"/>
        <v/>
      </c>
      <c r="N290" t="s">
        <v>3267</v>
      </c>
      <c r="O290" t="str">
        <f t="shared" si="59"/>
        <v>アンコモン</v>
      </c>
      <c r="R290" t="s">
        <v>3267</v>
      </c>
      <c r="S290" t="s">
        <v>4854</v>
      </c>
      <c r="T290" t="str">
        <f t="shared" si="60"/>
        <v>荒廃した湿原</v>
      </c>
      <c r="W290" t="s">
        <v>4855</v>
      </c>
      <c r="X290" t="s">
        <v>3267</v>
      </c>
      <c r="Y290" s="9"/>
      <c r="Z290" s="3">
        <v>343</v>
      </c>
      <c r="AA290" s="2" t="s">
        <v>3213</v>
      </c>
      <c r="AB290" s="1" t="s">
        <v>1606</v>
      </c>
      <c r="AC290" s="1" t="s">
        <v>1473</v>
      </c>
      <c r="AD290" s="1">
        <v>12</v>
      </c>
      <c r="AE290" s="1" t="s">
        <v>2136</v>
      </c>
      <c r="AF290" s="1" t="s">
        <v>2135</v>
      </c>
      <c r="AG290" s="1" t="s">
        <v>297</v>
      </c>
      <c r="AH290" s="1"/>
      <c r="AI290" s="1"/>
      <c r="AJ290" s="1"/>
      <c r="AK290" s="1" t="s">
        <v>1784</v>
      </c>
      <c r="AL290" s="1" t="s">
        <v>2134</v>
      </c>
      <c r="AM290" s="1"/>
      <c r="AN290" s="1">
        <v>2</v>
      </c>
      <c r="AO290" s="1"/>
      <c r="AP290" s="1"/>
      <c r="AQ290" s="1" t="s">
        <v>2133</v>
      </c>
    </row>
    <row r="291" spans="1:46" x14ac:dyDescent="0.15">
      <c r="A291" t="str">
        <f t="shared" si="52"/>
        <v>|BFZ|黒|クリーチャー|2/3|神話レア|《[[マラキールの解放者、ドラーナ]]》|</v>
      </c>
      <c r="B291" t="s">
        <v>3211</v>
      </c>
      <c r="C291" t="str">
        <f t="shared" si="53"/>
        <v>BFZ</v>
      </c>
      <c r="D291">
        <f>IF(AA291="","",VLOOKUP(C291,tnpl!$Z$1:$AA$11,2,TRUE))</f>
        <v>2</v>
      </c>
      <c r="E291" t="s">
        <v>3211</v>
      </c>
      <c r="F291" t="str">
        <f t="shared" si="54"/>
        <v>黒</v>
      </c>
      <c r="G291">
        <f>IF(AB291="","",VLOOKUP(F291,tnpl!$X$1:$Y$16,2,TRUE))</f>
        <v>3</v>
      </c>
      <c r="H291" t="s">
        <v>3211</v>
      </c>
      <c r="I291" t="str">
        <f t="shared" si="55"/>
        <v>クリーチャー</v>
      </c>
      <c r="J291" t="s">
        <v>3211</v>
      </c>
      <c r="K291">
        <f t="shared" si="56"/>
        <v>2</v>
      </c>
      <c r="L291">
        <f t="shared" si="57"/>
        <v>3</v>
      </c>
      <c r="M291" t="str">
        <f t="shared" si="58"/>
        <v>2/3</v>
      </c>
      <c r="N291" t="s">
        <v>3267</v>
      </c>
      <c r="O291" t="str">
        <f t="shared" si="59"/>
        <v>神話レア</v>
      </c>
      <c r="R291" t="s">
        <v>3267</v>
      </c>
      <c r="S291" t="s">
        <v>4854</v>
      </c>
      <c r="T291" t="str">
        <f t="shared" si="60"/>
        <v>マラキールの解放者、ドラーナ</v>
      </c>
      <c r="W291" t="s">
        <v>4855</v>
      </c>
      <c r="X291" t="s">
        <v>3267</v>
      </c>
      <c r="Y291" s="9"/>
      <c r="Z291" s="3">
        <v>350</v>
      </c>
      <c r="AA291" s="2" t="s">
        <v>3213</v>
      </c>
      <c r="AB291" s="1" t="s">
        <v>1606</v>
      </c>
      <c r="AC291" s="1" t="s">
        <v>1453</v>
      </c>
      <c r="AD291" s="1">
        <v>12</v>
      </c>
      <c r="AE291" s="1" t="s">
        <v>2111</v>
      </c>
      <c r="AF291" s="1" t="s">
        <v>2110</v>
      </c>
      <c r="AG291" s="1" t="s">
        <v>349</v>
      </c>
      <c r="AH291" s="1" t="s">
        <v>1516</v>
      </c>
      <c r="AI291" s="1" t="s">
        <v>1500</v>
      </c>
      <c r="AJ291" s="1"/>
      <c r="AK291" s="1" t="s">
        <v>3451</v>
      </c>
      <c r="AL291" s="1" t="s">
        <v>2339</v>
      </c>
      <c r="AM291" s="1" t="s">
        <v>2109</v>
      </c>
      <c r="AN291" s="1"/>
      <c r="AO291" s="1">
        <v>2</v>
      </c>
      <c r="AP291" s="1">
        <v>3</v>
      </c>
      <c r="AQ291" s="1" t="s">
        <v>3452</v>
      </c>
    </row>
    <row r="292" spans="1:46" x14ac:dyDescent="0.15">
      <c r="A292" t="str">
        <f t="shared" si="52"/>
        <v>|BFZ|赤|クリーチャー|6/6|レア|《[[アクームのヘルカイト]]》|</v>
      </c>
      <c r="B292" t="s">
        <v>3211</v>
      </c>
      <c r="C292" t="str">
        <f t="shared" si="53"/>
        <v>BFZ</v>
      </c>
      <c r="D292">
        <f>IF(AA292="","",VLOOKUP(C292,tnpl!$Z$1:$AA$11,2,TRUE))</f>
        <v>2</v>
      </c>
      <c r="E292" t="s">
        <v>3211</v>
      </c>
      <c r="F292" t="str">
        <f t="shared" si="54"/>
        <v>赤</v>
      </c>
      <c r="G292">
        <f>IF(AB292="","",VLOOKUP(F292,tnpl!$X$1:$Y$16,2,TRUE))</f>
        <v>4</v>
      </c>
      <c r="H292" t="s">
        <v>3211</v>
      </c>
      <c r="I292" t="str">
        <f t="shared" si="55"/>
        <v>クリーチャー</v>
      </c>
      <c r="J292" t="s">
        <v>3211</v>
      </c>
      <c r="K292">
        <f t="shared" si="56"/>
        <v>6</v>
      </c>
      <c r="L292">
        <f t="shared" si="57"/>
        <v>6</v>
      </c>
      <c r="M292" t="str">
        <f t="shared" si="58"/>
        <v>6/6</v>
      </c>
      <c r="N292" t="s">
        <v>3267</v>
      </c>
      <c r="O292" t="str">
        <f t="shared" si="59"/>
        <v>レア</v>
      </c>
      <c r="R292" t="s">
        <v>3267</v>
      </c>
      <c r="S292" t="s">
        <v>4854</v>
      </c>
      <c r="T292" t="str">
        <f t="shared" si="60"/>
        <v>アクームのヘルカイト</v>
      </c>
      <c r="W292" t="s">
        <v>4855</v>
      </c>
      <c r="X292" t="s">
        <v>3267</v>
      </c>
      <c r="Y292" s="9"/>
      <c r="Z292" s="3">
        <v>383</v>
      </c>
      <c r="AA292" s="2" t="s">
        <v>3213</v>
      </c>
      <c r="AB292" s="1" t="s">
        <v>1575</v>
      </c>
      <c r="AC292" s="1" t="s">
        <v>1463</v>
      </c>
      <c r="AD292" s="1">
        <v>12</v>
      </c>
      <c r="AE292" s="1" t="s">
        <v>2007</v>
      </c>
      <c r="AF292" s="1" t="s">
        <v>2006</v>
      </c>
      <c r="AG292" s="1" t="s">
        <v>349</v>
      </c>
      <c r="AH292" s="1" t="s">
        <v>1578</v>
      </c>
      <c r="AI292" s="1"/>
      <c r="AJ292" s="1"/>
      <c r="AK292" s="1" t="s">
        <v>361</v>
      </c>
      <c r="AL292" s="1" t="s">
        <v>2005</v>
      </c>
      <c r="AM292" s="1" t="s">
        <v>2004</v>
      </c>
      <c r="AN292" s="1"/>
      <c r="AO292" s="1">
        <v>6</v>
      </c>
      <c r="AP292" s="1">
        <v>6</v>
      </c>
      <c r="AQ292" s="1" t="s">
        <v>3465</v>
      </c>
    </row>
    <row r="293" spans="1:46" x14ac:dyDescent="0.15">
      <c r="A293" t="str">
        <f t="shared" si="52"/>
        <v>|BFZ|緑|クリーチャー|1/1|コモン|《[[腐敗のシャンブラー]]》|</v>
      </c>
      <c r="B293" t="s">
        <v>3211</v>
      </c>
      <c r="C293" t="str">
        <f t="shared" si="53"/>
        <v>BFZ</v>
      </c>
      <c r="D293">
        <f>IF(AA293="","",VLOOKUP(C293,tnpl!$Z$1:$AA$11,2,TRUE))</f>
        <v>2</v>
      </c>
      <c r="E293" t="s">
        <v>3211</v>
      </c>
      <c r="F293" t="str">
        <f t="shared" si="54"/>
        <v>緑</v>
      </c>
      <c r="G293">
        <f>IF(AB293="","",VLOOKUP(F293,tnpl!$X$1:$Y$16,2,TRUE))</f>
        <v>5</v>
      </c>
      <c r="H293" t="s">
        <v>3211</v>
      </c>
      <c r="I293" t="str">
        <f t="shared" si="55"/>
        <v>クリーチャー</v>
      </c>
      <c r="J293" t="s">
        <v>3211</v>
      </c>
      <c r="K293">
        <f t="shared" si="56"/>
        <v>1</v>
      </c>
      <c r="L293">
        <f t="shared" si="57"/>
        <v>1</v>
      </c>
      <c r="M293" t="str">
        <f t="shared" si="58"/>
        <v>1/1</v>
      </c>
      <c r="N293" t="s">
        <v>3267</v>
      </c>
      <c r="O293" t="str">
        <f t="shared" si="59"/>
        <v>コモン</v>
      </c>
      <c r="R293" t="s">
        <v>3267</v>
      </c>
      <c r="S293" t="s">
        <v>4854</v>
      </c>
      <c r="T293" t="str">
        <f t="shared" si="60"/>
        <v>腐敗のシャンブラー</v>
      </c>
      <c r="W293" t="s">
        <v>4855</v>
      </c>
      <c r="X293" t="s">
        <v>3267</v>
      </c>
      <c r="Y293" s="9"/>
      <c r="Z293" s="3">
        <v>396</v>
      </c>
      <c r="AA293" s="2" t="s">
        <v>3213</v>
      </c>
      <c r="AB293" s="1" t="s">
        <v>1540</v>
      </c>
      <c r="AC293" s="1" t="s">
        <v>1771</v>
      </c>
      <c r="AD293" s="1">
        <v>12</v>
      </c>
      <c r="AE293" s="1" t="s">
        <v>1967</v>
      </c>
      <c r="AF293" s="1" t="s">
        <v>1966</v>
      </c>
      <c r="AG293" s="1" t="s">
        <v>349</v>
      </c>
      <c r="AH293" s="1" t="s">
        <v>1965</v>
      </c>
      <c r="AI293" s="1"/>
      <c r="AJ293" s="1"/>
      <c r="AK293" s="1" t="s">
        <v>1964</v>
      </c>
      <c r="AL293" s="1"/>
      <c r="AM293" s="1"/>
      <c r="AN293" s="1"/>
      <c r="AO293" s="1">
        <v>1</v>
      </c>
      <c r="AP293" s="1">
        <v>1</v>
      </c>
      <c r="AQ293" s="1" t="s">
        <v>1964</v>
      </c>
    </row>
    <row r="294" spans="1:46" x14ac:dyDescent="0.15">
      <c r="A294" t="str">
        <f t="shared" si="52"/>
        <v>|BFZ|緑|クリーチャー|0/1|コモン|《[[タジュールの重鎮]]》|</v>
      </c>
      <c r="B294" t="s">
        <v>3211</v>
      </c>
      <c r="C294" t="str">
        <f t="shared" si="53"/>
        <v>BFZ</v>
      </c>
      <c r="D294">
        <f>IF(AA294="","",VLOOKUP(C294,tnpl!$Z$1:$AA$11,2,TRUE))</f>
        <v>2</v>
      </c>
      <c r="E294" t="s">
        <v>3211</v>
      </c>
      <c r="F294" t="str">
        <f t="shared" si="54"/>
        <v>緑</v>
      </c>
      <c r="G294">
        <f>IF(AB294="","",VLOOKUP(F294,tnpl!$X$1:$Y$16,2,TRUE))</f>
        <v>5</v>
      </c>
      <c r="H294" t="s">
        <v>3211</v>
      </c>
      <c r="I294" t="str">
        <f t="shared" si="55"/>
        <v>クリーチャー</v>
      </c>
      <c r="J294" t="s">
        <v>3211</v>
      </c>
      <c r="K294">
        <f t="shared" si="56"/>
        <v>0</v>
      </c>
      <c r="L294">
        <f t="shared" si="57"/>
        <v>1</v>
      </c>
      <c r="M294" t="str">
        <f t="shared" si="58"/>
        <v>0/1</v>
      </c>
      <c r="N294" t="s">
        <v>3267</v>
      </c>
      <c r="O294" t="str">
        <f t="shared" si="59"/>
        <v>コモン</v>
      </c>
      <c r="R294" t="s">
        <v>3267</v>
      </c>
      <c r="S294" t="s">
        <v>4854</v>
      </c>
      <c r="T294" t="str">
        <f t="shared" si="60"/>
        <v>タジュールの重鎮</v>
      </c>
      <c r="W294" t="s">
        <v>4855</v>
      </c>
      <c r="X294" t="s">
        <v>3267</v>
      </c>
      <c r="Y294" s="9"/>
      <c r="Z294" s="3">
        <v>399</v>
      </c>
      <c r="AA294" s="2" t="s">
        <v>3213</v>
      </c>
      <c r="AB294" s="1" t="s">
        <v>1540</v>
      </c>
      <c r="AC294" s="1" t="s">
        <v>1771</v>
      </c>
      <c r="AD294" s="1">
        <v>12</v>
      </c>
      <c r="AE294" s="1" t="s">
        <v>1958</v>
      </c>
      <c r="AF294" s="1" t="s">
        <v>1957</v>
      </c>
      <c r="AG294" s="1" t="s">
        <v>349</v>
      </c>
      <c r="AH294" s="1" t="s">
        <v>1501</v>
      </c>
      <c r="AI294" s="1" t="s">
        <v>1956</v>
      </c>
      <c r="AJ294" s="1" t="s">
        <v>1500</v>
      </c>
      <c r="AK294" s="1" t="s">
        <v>1971</v>
      </c>
      <c r="AL294" s="1" t="s">
        <v>1840</v>
      </c>
      <c r="AM294" s="1"/>
      <c r="AN294" s="1"/>
      <c r="AO294" s="1">
        <v>0</v>
      </c>
      <c r="AP294" s="1">
        <v>1</v>
      </c>
      <c r="AQ294" s="1" t="s">
        <v>3473</v>
      </c>
    </row>
    <row r="295" spans="1:46" x14ac:dyDescent="0.15">
      <c r="A295" t="str">
        <f t="shared" si="52"/>
        <v>|BFZ|青赤|クリーチャー|3/5|アンコモン|《[[コジレックの伝令]]》|</v>
      </c>
      <c r="B295" t="s">
        <v>3211</v>
      </c>
      <c r="C295" t="str">
        <f t="shared" si="53"/>
        <v>BFZ</v>
      </c>
      <c r="D295">
        <f>IF(AA295="","",VLOOKUP(C295,tnpl!$Z$1:$AA$11,2,TRUE))</f>
        <v>2</v>
      </c>
      <c r="E295" t="s">
        <v>3211</v>
      </c>
      <c r="F295" t="str">
        <f t="shared" si="54"/>
        <v>青赤</v>
      </c>
      <c r="G295">
        <f>IF(AB295="","",VLOOKUP(F295,tnpl!$X$1:$Y$16,2,TRUE))</f>
        <v>12</v>
      </c>
      <c r="H295" t="s">
        <v>3211</v>
      </c>
      <c r="I295" t="str">
        <f t="shared" si="55"/>
        <v>クリーチャー</v>
      </c>
      <c r="J295" t="s">
        <v>3211</v>
      </c>
      <c r="K295">
        <f t="shared" si="56"/>
        <v>3</v>
      </c>
      <c r="L295">
        <f t="shared" si="57"/>
        <v>5</v>
      </c>
      <c r="M295" t="str">
        <f t="shared" si="58"/>
        <v>3/5</v>
      </c>
      <c r="N295" t="s">
        <v>3267</v>
      </c>
      <c r="O295" t="str">
        <f t="shared" si="59"/>
        <v>アンコモン</v>
      </c>
      <c r="R295" t="s">
        <v>3267</v>
      </c>
      <c r="S295" t="s">
        <v>4854</v>
      </c>
      <c r="T295" t="str">
        <f t="shared" si="60"/>
        <v>コジレックの伝令</v>
      </c>
      <c r="W295" t="s">
        <v>4855</v>
      </c>
      <c r="X295" t="s">
        <v>3267</v>
      </c>
      <c r="Y295" s="9"/>
      <c r="Z295" s="3">
        <v>432</v>
      </c>
      <c r="AA295" s="2" t="s">
        <v>3213</v>
      </c>
      <c r="AB295" s="1" t="s">
        <v>1489</v>
      </c>
      <c r="AC295" s="1" t="s">
        <v>1473</v>
      </c>
      <c r="AD295" s="1">
        <v>12</v>
      </c>
      <c r="AE295" s="1" t="s">
        <v>1851</v>
      </c>
      <c r="AF295" s="1" t="s">
        <v>1850</v>
      </c>
      <c r="AG295" s="1" t="s">
        <v>349</v>
      </c>
      <c r="AH295" s="1" t="s">
        <v>1457</v>
      </c>
      <c r="AI295" s="1" t="s">
        <v>1523</v>
      </c>
      <c r="AJ295" s="1"/>
      <c r="AK295" s="1" t="s">
        <v>3412</v>
      </c>
      <c r="AL295" s="1" t="s">
        <v>1849</v>
      </c>
      <c r="AM295" s="1"/>
      <c r="AN295" s="1"/>
      <c r="AO295" s="1">
        <v>3</v>
      </c>
      <c r="AP295" s="1">
        <v>5</v>
      </c>
      <c r="AQ295" s="1" t="s">
        <v>3487</v>
      </c>
    </row>
    <row r="296" spans="1:46" x14ac:dyDescent="0.15">
      <c r="A296" t="str">
        <f t="shared" si="52"/>
        <v>|BFZ|青赤|呪文||レア|《[[粗暴な排除]]》|</v>
      </c>
      <c r="B296" t="s">
        <v>3211</v>
      </c>
      <c r="C296" t="str">
        <f t="shared" si="53"/>
        <v>BFZ</v>
      </c>
      <c r="D296">
        <f>IF(AA296="","",VLOOKUP(C296,tnpl!$Z$1:$AA$11,2,TRUE))</f>
        <v>2</v>
      </c>
      <c r="E296" t="s">
        <v>3211</v>
      </c>
      <c r="F296" t="str">
        <f t="shared" si="54"/>
        <v>青赤</v>
      </c>
      <c r="G296">
        <f>IF(AB296="","",VLOOKUP(F296,tnpl!$X$1:$Y$16,2,TRUE))</f>
        <v>12</v>
      </c>
      <c r="H296" t="s">
        <v>3211</v>
      </c>
      <c r="I296" t="str">
        <f t="shared" si="55"/>
        <v>呪文</v>
      </c>
      <c r="J296" t="s">
        <v>3211</v>
      </c>
      <c r="K296">
        <f t="shared" si="56"/>
        <v>0</v>
      </c>
      <c r="L296">
        <f t="shared" si="57"/>
        <v>0</v>
      </c>
      <c r="M296" t="str">
        <f t="shared" si="58"/>
        <v/>
      </c>
      <c r="N296" t="s">
        <v>3267</v>
      </c>
      <c r="O296" t="str">
        <f t="shared" si="59"/>
        <v>レア</v>
      </c>
      <c r="R296" t="s">
        <v>3267</v>
      </c>
      <c r="S296" t="s">
        <v>4854</v>
      </c>
      <c r="T296" t="str">
        <f t="shared" si="60"/>
        <v>粗暴な排除</v>
      </c>
      <c r="W296" t="s">
        <v>4855</v>
      </c>
      <c r="X296" t="s">
        <v>3267</v>
      </c>
      <c r="Y296" s="9"/>
      <c r="Z296" s="3">
        <v>441</v>
      </c>
      <c r="AA296" s="2" t="s">
        <v>3213</v>
      </c>
      <c r="AB296" s="1" t="s">
        <v>1489</v>
      </c>
      <c r="AC296" s="1" t="s">
        <v>1463</v>
      </c>
      <c r="AD296" s="1">
        <v>12</v>
      </c>
      <c r="AE296" s="1" t="s">
        <v>1818</v>
      </c>
      <c r="AF296" s="1" t="s">
        <v>1817</v>
      </c>
      <c r="AG296" s="1" t="s">
        <v>1475</v>
      </c>
      <c r="AH296" s="1"/>
      <c r="AI296" s="1"/>
      <c r="AJ296" s="1"/>
      <c r="AK296" s="1" t="s">
        <v>3412</v>
      </c>
      <c r="AL296" s="1" t="s">
        <v>1816</v>
      </c>
      <c r="AM296" s="1"/>
      <c r="AN296" s="1"/>
      <c r="AO296" s="1"/>
      <c r="AP296" s="1"/>
      <c r="AQ296" s="1" t="s">
        <v>3495</v>
      </c>
    </row>
    <row r="297" spans="1:46" x14ac:dyDescent="0.15">
      <c r="A297" t="str">
        <f t="shared" si="52"/>
        <v>|BFZ|無色|呪文||コモン|《[[存在の一掃]]》|</v>
      </c>
      <c r="B297" t="s">
        <v>3211</v>
      </c>
      <c r="C297" t="str">
        <f t="shared" si="53"/>
        <v>BFZ</v>
      </c>
      <c r="D297">
        <f>IF(AA297="","",VLOOKUP(C297,tnpl!$Z$1:$AA$11,2,TRUE))</f>
        <v>2</v>
      </c>
      <c r="E297" t="s">
        <v>3211</v>
      </c>
      <c r="F297" t="str">
        <f t="shared" si="54"/>
        <v>無色</v>
      </c>
      <c r="G297">
        <f>IF(AB297="","",VLOOKUP(F297,tnpl!$X$1:$Y$16,2,TRUE))</f>
        <v>16</v>
      </c>
      <c r="H297" t="s">
        <v>3211</v>
      </c>
      <c r="I297" t="str">
        <f t="shared" si="55"/>
        <v>呪文</v>
      </c>
      <c r="J297" t="s">
        <v>3211</v>
      </c>
      <c r="K297">
        <f t="shared" si="56"/>
        <v>0</v>
      </c>
      <c r="L297">
        <f t="shared" si="57"/>
        <v>0</v>
      </c>
      <c r="M297" t="str">
        <f t="shared" si="58"/>
        <v/>
      </c>
      <c r="N297" t="s">
        <v>3267</v>
      </c>
      <c r="O297" t="str">
        <f t="shared" si="59"/>
        <v>コモン</v>
      </c>
      <c r="R297" t="s">
        <v>3267</v>
      </c>
      <c r="S297" t="s">
        <v>4854</v>
      </c>
      <c r="T297" t="str">
        <f t="shared" si="60"/>
        <v>存在の一掃</v>
      </c>
      <c r="W297" t="s">
        <v>4855</v>
      </c>
      <c r="X297" t="s">
        <v>3267</v>
      </c>
      <c r="Y297" s="9"/>
      <c r="Z297" s="3">
        <v>449</v>
      </c>
      <c r="AA297" s="2" t="s">
        <v>3213</v>
      </c>
      <c r="AB297" s="1" t="s">
        <v>301</v>
      </c>
      <c r="AC297" s="1" t="s">
        <v>1771</v>
      </c>
      <c r="AD297" s="1">
        <v>12</v>
      </c>
      <c r="AE297" s="1" t="s">
        <v>1789</v>
      </c>
      <c r="AF297" s="1" t="s">
        <v>1788</v>
      </c>
      <c r="AG297" s="1" t="s">
        <v>1475</v>
      </c>
      <c r="AH297" s="1"/>
      <c r="AI297" s="1"/>
      <c r="AJ297" s="1"/>
      <c r="AK297" s="1" t="s">
        <v>1787</v>
      </c>
      <c r="AL297" s="1"/>
      <c r="AM297" s="1"/>
      <c r="AN297" s="1"/>
      <c r="AO297" s="1"/>
      <c r="AP297" s="1"/>
      <c r="AQ297" s="1" t="s">
        <v>1787</v>
      </c>
    </row>
    <row r="298" spans="1:46" x14ac:dyDescent="0.15">
      <c r="A298" t="str">
        <f t="shared" si="52"/>
        <v>|OGW|黒|クリーチャー|3/4|神話レア|《[[ゲトの裏切り者、カリタス]]》|</v>
      </c>
      <c r="B298" t="s">
        <v>3211</v>
      </c>
      <c r="C298" t="str">
        <f t="shared" si="53"/>
        <v>OGW</v>
      </c>
      <c r="D298">
        <f>IF(AA298="","",VLOOKUP(C298,tnpl!$Z$1:$AA$11,2,TRUE))</f>
        <v>3</v>
      </c>
      <c r="E298" t="s">
        <v>3211</v>
      </c>
      <c r="F298" t="str">
        <f t="shared" si="54"/>
        <v>黒</v>
      </c>
      <c r="G298">
        <f>IF(AB298="","",VLOOKUP(F298,tnpl!$X$1:$Y$16,2,TRUE))</f>
        <v>3</v>
      </c>
      <c r="H298" t="s">
        <v>3211</v>
      </c>
      <c r="I298" t="str">
        <f t="shared" si="55"/>
        <v>クリーチャー</v>
      </c>
      <c r="J298" t="s">
        <v>3211</v>
      </c>
      <c r="K298">
        <f t="shared" si="56"/>
        <v>3</v>
      </c>
      <c r="L298">
        <f t="shared" si="57"/>
        <v>4</v>
      </c>
      <c r="M298" t="str">
        <f t="shared" si="58"/>
        <v>3/4</v>
      </c>
      <c r="N298" t="s">
        <v>3267</v>
      </c>
      <c r="O298" t="str">
        <f t="shared" si="59"/>
        <v>神話レア</v>
      </c>
      <c r="R298" t="s">
        <v>3267</v>
      </c>
      <c r="S298" t="s">
        <v>4854</v>
      </c>
      <c r="T298" t="str">
        <f t="shared" si="60"/>
        <v>ゲトの裏切り者、カリタス</v>
      </c>
      <c r="W298" t="s">
        <v>4855</v>
      </c>
      <c r="X298" t="s">
        <v>3267</v>
      </c>
      <c r="Y298" s="9"/>
      <c r="Z298" s="3">
        <v>503</v>
      </c>
      <c r="AA298" s="2" t="s">
        <v>3214</v>
      </c>
      <c r="AB298" s="1" t="s">
        <v>1606</v>
      </c>
      <c r="AC298" s="1" t="s">
        <v>1453</v>
      </c>
      <c r="AD298" s="1">
        <v>12</v>
      </c>
      <c r="AE298" s="1" t="s">
        <v>1605</v>
      </c>
      <c r="AF298" s="1" t="s">
        <v>1604</v>
      </c>
      <c r="AG298" s="1" t="s">
        <v>349</v>
      </c>
      <c r="AH298" s="1" t="s">
        <v>1516</v>
      </c>
      <c r="AI298" s="1" t="s">
        <v>1515</v>
      </c>
      <c r="AJ298" s="1"/>
      <c r="AK298" s="1" t="s">
        <v>3151</v>
      </c>
      <c r="AL298" s="1" t="s">
        <v>1603</v>
      </c>
      <c r="AM298" s="1" t="s">
        <v>1602</v>
      </c>
      <c r="AN298" s="1"/>
      <c r="AO298" s="1">
        <v>3</v>
      </c>
      <c r="AP298" s="1">
        <v>4</v>
      </c>
      <c r="AQ298" s="1" t="s">
        <v>3505</v>
      </c>
    </row>
    <row r="299" spans="1:46" x14ac:dyDescent="0.15">
      <c r="A299" t="str">
        <f t="shared" si="52"/>
        <v>|OGW|青赤|クリーチャー|2/4|アンコモン|《[[嵐追いの魔道士]]》|</v>
      </c>
      <c r="B299" t="s">
        <v>3211</v>
      </c>
      <c r="C299" t="str">
        <f t="shared" si="53"/>
        <v>OGW</v>
      </c>
      <c r="D299">
        <f>IF(AA299="","",VLOOKUP(C299,tnpl!$Z$1:$AA$11,2,TRUE))</f>
        <v>3</v>
      </c>
      <c r="E299" t="s">
        <v>3211</v>
      </c>
      <c r="F299" t="str">
        <f t="shared" si="54"/>
        <v>青赤</v>
      </c>
      <c r="G299">
        <f>IF(AB299="","",VLOOKUP(F299,tnpl!$X$1:$Y$16,2,TRUE))</f>
        <v>12</v>
      </c>
      <c r="H299" t="s">
        <v>3211</v>
      </c>
      <c r="I299" t="str">
        <f t="shared" si="55"/>
        <v>クリーチャー</v>
      </c>
      <c r="J299" t="s">
        <v>3211</v>
      </c>
      <c r="K299">
        <f t="shared" si="56"/>
        <v>2</v>
      </c>
      <c r="L299">
        <f t="shared" si="57"/>
        <v>4</v>
      </c>
      <c r="M299" t="str">
        <f t="shared" si="58"/>
        <v>2/4</v>
      </c>
      <c r="N299" t="s">
        <v>3267</v>
      </c>
      <c r="O299" t="str">
        <f t="shared" si="59"/>
        <v>アンコモン</v>
      </c>
      <c r="R299" t="s">
        <v>3267</v>
      </c>
      <c r="S299" t="s">
        <v>4854</v>
      </c>
      <c r="T299" t="str">
        <f t="shared" si="60"/>
        <v>嵐追いの魔道士</v>
      </c>
      <c r="W299" t="s">
        <v>4855</v>
      </c>
      <c r="X299" t="s">
        <v>3267</v>
      </c>
      <c r="Y299" s="9"/>
      <c r="Z299" s="3">
        <v>524</v>
      </c>
      <c r="AA299" s="2" t="s">
        <v>3214</v>
      </c>
      <c r="AB299" s="1" t="s">
        <v>1489</v>
      </c>
      <c r="AC299" s="1" t="s">
        <v>1473</v>
      </c>
      <c r="AD299" s="1">
        <v>12</v>
      </c>
      <c r="AE299" s="1" t="s">
        <v>1513</v>
      </c>
      <c r="AF299" s="1" t="s">
        <v>1512</v>
      </c>
      <c r="AG299" s="1" t="s">
        <v>349</v>
      </c>
      <c r="AH299" s="1" t="s">
        <v>1511</v>
      </c>
      <c r="AI299" s="1" t="s">
        <v>1485</v>
      </c>
      <c r="AJ299" s="1"/>
      <c r="AK299" s="1" t="s">
        <v>3467</v>
      </c>
      <c r="AL299" s="1" t="s">
        <v>1510</v>
      </c>
      <c r="AM299" s="1"/>
      <c r="AN299" s="1"/>
      <c r="AO299" s="1">
        <v>2</v>
      </c>
      <c r="AP299" s="1">
        <v>4</v>
      </c>
      <c r="AQ299" s="1" t="s">
        <v>3521</v>
      </c>
    </row>
    <row r="300" spans="1:46" x14ac:dyDescent="0.15">
      <c r="A300" t="str">
        <f t="shared" si="52"/>
        <v/>
      </c>
      <c r="V300" s="9"/>
      <c r="Y300" s="11"/>
      <c r="AC300" s="9"/>
      <c r="AD300" s="9"/>
      <c r="AE300" s="9"/>
      <c r="AF300" s="9"/>
      <c r="AG300" s="9"/>
      <c r="AH300" s="9"/>
      <c r="AI300" s="9"/>
      <c r="AJ300" s="9"/>
      <c r="AK300" s="9"/>
      <c r="AL300" s="9"/>
      <c r="AM300" s="9"/>
      <c r="AN300" s="9"/>
      <c r="AO300" s="9"/>
      <c r="AP300" s="9"/>
      <c r="AQ300" s="9"/>
      <c r="AR300" s="9"/>
      <c r="AS300" s="9"/>
      <c r="AT300" s="9"/>
    </row>
    <row r="301" spans="1:46" x14ac:dyDescent="0.15">
      <c r="A301" t="str">
        <f t="shared" si="52"/>
        <v>**イニストラードを覆う影ブロック</v>
      </c>
      <c r="B301" t="s">
        <v>4862</v>
      </c>
      <c r="Y301" s="11"/>
    </row>
    <row r="302" spans="1:46" x14ac:dyDescent="0.15">
      <c r="A302" t="str">
        <f>B302&amp;C302&amp;E302&amp;F302&amp;H302&amp;I302&amp;J302&amp;M302&amp;N302&amp;O302&amp;P302&amp;Q302&amp;R302&amp;S302&amp;T302&amp;U302&amp;V302&amp;W302&amp;X302&amp;Y302</f>
        <v>|LEFT:60|LEFT:50|LEFT:120|LEFT:50|LEFT:120|LEFT:450|c</v>
      </c>
      <c r="B302" t="s">
        <v>3211</v>
      </c>
      <c r="C302" t="s">
        <v>5192</v>
      </c>
      <c r="E302" t="s">
        <v>3211</v>
      </c>
      <c r="F302" t="s">
        <v>3204</v>
      </c>
      <c r="H302" t="s">
        <v>3211</v>
      </c>
      <c r="I302" t="s">
        <v>5157</v>
      </c>
      <c r="J302" t="s">
        <v>3211</v>
      </c>
      <c r="M302" t="s">
        <v>3204</v>
      </c>
      <c r="N302" t="s">
        <v>3267</v>
      </c>
      <c r="O302" t="s">
        <v>5157</v>
      </c>
      <c r="R302" t="s">
        <v>3267</v>
      </c>
      <c r="T302" t="s">
        <v>5189</v>
      </c>
      <c r="X302" t="s">
        <v>3267</v>
      </c>
      <c r="Y302" t="s">
        <v>3206</v>
      </c>
    </row>
    <row r="303" spans="1:46" x14ac:dyDescent="0.15">
      <c r="A303" t="str">
        <f>B303&amp;C303&amp;E303&amp;F303&amp;H303&amp;I303&amp;J303&amp;M303&amp;N303&amp;O303&amp;P303&amp;Q303&amp;R303&amp;S303&amp;T303&amp;U303&amp;V303&amp;W303&amp;X303&amp;Y303</f>
        <v>|セット|色|カード種|P/T|レアリティ|カード名|</v>
      </c>
      <c r="B303" t="s">
        <v>3211</v>
      </c>
      <c r="C303" t="s">
        <v>3212</v>
      </c>
      <c r="E303" t="s">
        <v>3211</v>
      </c>
      <c r="F303" t="s">
        <v>3181</v>
      </c>
      <c r="H303" t="s">
        <v>3211</v>
      </c>
      <c r="I303" t="s">
        <v>4902</v>
      </c>
      <c r="J303" t="s">
        <v>3211</v>
      </c>
      <c r="K303" t="s">
        <v>3168</v>
      </c>
      <c r="L303" t="s">
        <v>3167</v>
      </c>
      <c r="M303" t="str">
        <f>K303&amp;"/"&amp;L303</f>
        <v>P/T</v>
      </c>
      <c r="N303" t="s">
        <v>3267</v>
      </c>
      <c r="O303" t="s">
        <v>5187</v>
      </c>
      <c r="R303" t="s">
        <v>3267</v>
      </c>
      <c r="T303" t="s">
        <v>3208</v>
      </c>
      <c r="X303" t="s">
        <v>3267</v>
      </c>
      <c r="Z303" s="18"/>
      <c r="AA303" s="18"/>
      <c r="AB303" s="18"/>
      <c r="AC303" s="18"/>
      <c r="AD303" s="18"/>
      <c r="AE303" s="18"/>
      <c r="AF303" s="18"/>
      <c r="AG303" s="18"/>
      <c r="AH303" s="18"/>
      <c r="AI303" s="18"/>
      <c r="AJ303" s="18"/>
      <c r="AK303" s="18"/>
      <c r="AL303" s="18"/>
      <c r="AM303" s="18"/>
      <c r="AN303" s="18"/>
      <c r="AO303" s="18"/>
      <c r="AP303" s="18"/>
      <c r="AQ303" s="18"/>
    </row>
    <row r="304" spans="1:46" x14ac:dyDescent="0.15">
      <c r="A304" t="str">
        <f t="shared" si="52"/>
        <v>|SOI|白|クリーチャー|6/6|レア|《[[ハンウィアーの民兵隊長]]》|</v>
      </c>
      <c r="B304" t="s">
        <v>3211</v>
      </c>
      <c r="C304" t="str">
        <f t="shared" si="53"/>
        <v>SOI</v>
      </c>
      <c r="D304">
        <f>IF(AA304="","",VLOOKUP(C304,tnpl!$Z$1:$AA$11,2,TRUE))</f>
        <v>4</v>
      </c>
      <c r="E304" t="s">
        <v>3211</v>
      </c>
      <c r="F304" t="str">
        <f t="shared" si="54"/>
        <v>白</v>
      </c>
      <c r="G304">
        <f>IF(AB304="","",VLOOKUP(F304,tnpl!$X$1:$Y$16,2,TRUE))</f>
        <v>1</v>
      </c>
      <c r="H304" t="s">
        <v>3211</v>
      </c>
      <c r="I304" t="str">
        <f t="shared" si="55"/>
        <v>クリーチャー</v>
      </c>
      <c r="J304" t="s">
        <v>3211</v>
      </c>
      <c r="K304">
        <f t="shared" si="56"/>
        <v>6</v>
      </c>
      <c r="L304">
        <f t="shared" si="57"/>
        <v>6</v>
      </c>
      <c r="M304" t="str">
        <f t="shared" si="58"/>
        <v>6/6</v>
      </c>
      <c r="N304" t="s">
        <v>3267</v>
      </c>
      <c r="O304" t="str">
        <f t="shared" si="59"/>
        <v>レア</v>
      </c>
      <c r="R304" t="s">
        <v>3267</v>
      </c>
      <c r="S304" t="s">
        <v>4854</v>
      </c>
      <c r="T304" t="str">
        <f t="shared" si="60"/>
        <v>ハンウィアーの民兵隊長</v>
      </c>
      <c r="W304" t="s">
        <v>4855</v>
      </c>
      <c r="X304" t="s">
        <v>3267</v>
      </c>
      <c r="Y304" s="9"/>
      <c r="Z304" s="3">
        <v>566</v>
      </c>
      <c r="AA304" s="2" t="s">
        <v>3528</v>
      </c>
      <c r="AB304" s="1" t="s">
        <v>1653</v>
      </c>
      <c r="AC304" s="1" t="s">
        <v>1463</v>
      </c>
      <c r="AD304" s="1">
        <v>12</v>
      </c>
      <c r="AE304" s="1" t="s">
        <v>1397</v>
      </c>
      <c r="AF304" s="1" t="s">
        <v>1396</v>
      </c>
      <c r="AG304" s="1" t="s">
        <v>349</v>
      </c>
      <c r="AH304" s="1" t="s">
        <v>1511</v>
      </c>
      <c r="AI304" s="1" t="s">
        <v>1826</v>
      </c>
      <c r="AJ304" s="1"/>
      <c r="AK304" s="1" t="s">
        <v>3570</v>
      </c>
      <c r="AL304" s="1"/>
      <c r="AM304" s="1"/>
      <c r="AN304" s="1"/>
      <c r="AO304" s="1">
        <v>6</v>
      </c>
      <c r="AP304" s="1">
        <v>6</v>
      </c>
      <c r="AQ304" s="1" t="s">
        <v>3570</v>
      </c>
    </row>
    <row r="305" spans="1:43" x14ac:dyDescent="0.15">
      <c r="A305" t="str">
        <f t="shared" si="52"/>
        <v>|SOI|白|呪文||神話レア|《[[罪人への急襲]]》|</v>
      </c>
      <c r="B305" t="s">
        <v>3211</v>
      </c>
      <c r="C305" t="str">
        <f t="shared" si="53"/>
        <v>SOI</v>
      </c>
      <c r="D305">
        <f>IF(AA305="","",VLOOKUP(C305,tnpl!$Z$1:$AA$11,2,TRUE))</f>
        <v>4</v>
      </c>
      <c r="E305" t="s">
        <v>3211</v>
      </c>
      <c r="F305" t="str">
        <f t="shared" si="54"/>
        <v>白</v>
      </c>
      <c r="G305">
        <f>IF(AB305="","",VLOOKUP(F305,tnpl!$X$1:$Y$16,2,TRUE))</f>
        <v>1</v>
      </c>
      <c r="H305" t="s">
        <v>3211</v>
      </c>
      <c r="I305" t="str">
        <f t="shared" si="55"/>
        <v>呪文</v>
      </c>
      <c r="J305" t="s">
        <v>3211</v>
      </c>
      <c r="K305">
        <f t="shared" si="56"/>
        <v>0</v>
      </c>
      <c r="L305">
        <f t="shared" si="57"/>
        <v>0</v>
      </c>
      <c r="M305" t="str">
        <f t="shared" si="58"/>
        <v/>
      </c>
      <c r="N305" t="s">
        <v>3267</v>
      </c>
      <c r="O305" t="str">
        <f t="shared" si="59"/>
        <v>神話レア</v>
      </c>
      <c r="R305" t="s">
        <v>3267</v>
      </c>
      <c r="S305" t="s">
        <v>4854</v>
      </c>
      <c r="T305" t="str">
        <f t="shared" si="60"/>
        <v>罪人への急襲</v>
      </c>
      <c r="W305" t="s">
        <v>4855</v>
      </c>
      <c r="X305" t="s">
        <v>3267</v>
      </c>
      <c r="Y305" s="9"/>
      <c r="Z305" s="3">
        <v>575</v>
      </c>
      <c r="AA305" s="2" t="s">
        <v>3528</v>
      </c>
      <c r="AB305" s="1" t="s">
        <v>1653</v>
      </c>
      <c r="AC305" s="1" t="s">
        <v>1453</v>
      </c>
      <c r="AD305" s="1">
        <v>12</v>
      </c>
      <c r="AE305" s="1" t="s">
        <v>1383</v>
      </c>
      <c r="AF305" s="1" t="s">
        <v>1382</v>
      </c>
      <c r="AG305" s="1" t="s">
        <v>1475</v>
      </c>
      <c r="AH305" s="1"/>
      <c r="AI305" s="1"/>
      <c r="AJ305" s="1"/>
      <c r="AK305" s="1" t="s">
        <v>3590</v>
      </c>
      <c r="AL305" s="1" t="s">
        <v>3591</v>
      </c>
      <c r="AM305" s="1"/>
      <c r="AN305" s="1"/>
      <c r="AO305" s="1"/>
      <c r="AP305" s="1"/>
      <c r="AQ305" s="1" t="s">
        <v>3592</v>
      </c>
    </row>
    <row r="306" spans="1:43" x14ac:dyDescent="0.15">
      <c r="A306" t="str">
        <f t="shared" si="52"/>
        <v>|SOI|青|クリーチャー|4/4|アンコモン|《[[ドルナウの死体あさり]]》|</v>
      </c>
      <c r="B306" t="s">
        <v>3211</v>
      </c>
      <c r="C306" t="str">
        <f t="shared" si="53"/>
        <v>SOI</v>
      </c>
      <c r="D306">
        <f>IF(AA306="","",VLOOKUP(C306,tnpl!$Z$1:$AA$11,2,TRUE))</f>
        <v>4</v>
      </c>
      <c r="E306" t="s">
        <v>3211</v>
      </c>
      <c r="F306" t="str">
        <f t="shared" si="54"/>
        <v>青</v>
      </c>
      <c r="G306">
        <f>IF(AB306="","",VLOOKUP(F306,tnpl!$X$1:$Y$16,2,TRUE))</f>
        <v>2</v>
      </c>
      <c r="H306" t="s">
        <v>3211</v>
      </c>
      <c r="I306" t="str">
        <f t="shared" si="55"/>
        <v>クリーチャー</v>
      </c>
      <c r="J306" t="s">
        <v>3211</v>
      </c>
      <c r="K306">
        <f t="shared" si="56"/>
        <v>4</v>
      </c>
      <c r="L306">
        <f t="shared" si="57"/>
        <v>4</v>
      </c>
      <c r="M306" t="str">
        <f t="shared" si="58"/>
        <v>4/4</v>
      </c>
      <c r="N306" t="s">
        <v>3267</v>
      </c>
      <c r="O306" t="str">
        <f t="shared" si="59"/>
        <v>アンコモン</v>
      </c>
      <c r="R306" t="s">
        <v>3267</v>
      </c>
      <c r="S306" t="s">
        <v>4854</v>
      </c>
      <c r="T306" t="str">
        <f t="shared" si="60"/>
        <v>ドルナウの死体あさり</v>
      </c>
      <c r="W306" t="s">
        <v>4855</v>
      </c>
      <c r="X306" t="s">
        <v>3267</v>
      </c>
      <c r="Y306" s="9"/>
      <c r="Z306" s="3">
        <v>593</v>
      </c>
      <c r="AA306" s="2" t="s">
        <v>3528</v>
      </c>
      <c r="AB306" s="1" t="s">
        <v>1631</v>
      </c>
      <c r="AC306" s="1" t="s">
        <v>1473</v>
      </c>
      <c r="AD306" s="1">
        <v>12</v>
      </c>
      <c r="AE306" s="1" t="s">
        <v>1351</v>
      </c>
      <c r="AF306" s="1" t="s">
        <v>1350</v>
      </c>
      <c r="AG306" s="1" t="s">
        <v>349</v>
      </c>
      <c r="AH306" s="1" t="s">
        <v>1506</v>
      </c>
      <c r="AI306" s="1"/>
      <c r="AJ306" s="1"/>
      <c r="AK306" s="1" t="s">
        <v>3615</v>
      </c>
      <c r="AL306" s="1" t="s">
        <v>3616</v>
      </c>
      <c r="AM306" s="1"/>
      <c r="AN306" s="1"/>
      <c r="AO306" s="1">
        <v>4</v>
      </c>
      <c r="AP306" s="1">
        <v>4</v>
      </c>
      <c r="AQ306" s="1" t="s">
        <v>3617</v>
      </c>
    </row>
    <row r="307" spans="1:43" x14ac:dyDescent="0.15">
      <c r="A307" t="str">
        <f t="shared" si="52"/>
        <v>|SOI|青|サポート||アンコモン|《[[継続する調査]]》|</v>
      </c>
      <c r="B307" t="s">
        <v>3211</v>
      </c>
      <c r="C307" t="str">
        <f t="shared" si="53"/>
        <v>SOI</v>
      </c>
      <c r="D307">
        <f>IF(AA307="","",VLOOKUP(C307,tnpl!$Z$1:$AA$11,2,TRUE))</f>
        <v>4</v>
      </c>
      <c r="E307" t="s">
        <v>3211</v>
      </c>
      <c r="F307" t="str">
        <f t="shared" si="54"/>
        <v>青</v>
      </c>
      <c r="G307">
        <f>IF(AB307="","",VLOOKUP(F307,tnpl!$X$1:$Y$16,2,TRUE))</f>
        <v>2</v>
      </c>
      <c r="H307" t="s">
        <v>3211</v>
      </c>
      <c r="I307" t="str">
        <f t="shared" si="55"/>
        <v>サポート</v>
      </c>
      <c r="J307" t="s">
        <v>3211</v>
      </c>
      <c r="K307">
        <f t="shared" si="56"/>
        <v>0</v>
      </c>
      <c r="L307">
        <f t="shared" si="57"/>
        <v>0</v>
      </c>
      <c r="M307" t="str">
        <f t="shared" si="58"/>
        <v/>
      </c>
      <c r="N307" t="s">
        <v>3267</v>
      </c>
      <c r="O307" t="str">
        <f t="shared" si="59"/>
        <v>アンコモン</v>
      </c>
      <c r="R307" t="s">
        <v>3267</v>
      </c>
      <c r="S307" t="s">
        <v>4854</v>
      </c>
      <c r="T307" t="str">
        <f t="shared" si="60"/>
        <v>継続する調査</v>
      </c>
      <c r="W307" t="s">
        <v>4855</v>
      </c>
      <c r="X307" t="s">
        <v>3267</v>
      </c>
      <c r="Y307" s="9"/>
      <c r="Z307" s="3">
        <v>600</v>
      </c>
      <c r="AA307" s="2" t="s">
        <v>3528</v>
      </c>
      <c r="AB307" s="1" t="s">
        <v>1631</v>
      </c>
      <c r="AC307" s="1" t="s">
        <v>1473</v>
      </c>
      <c r="AD307" s="1">
        <v>12</v>
      </c>
      <c r="AE307" s="1" t="s">
        <v>1339</v>
      </c>
      <c r="AF307" s="1" t="s">
        <v>1338</v>
      </c>
      <c r="AG307" s="1" t="s">
        <v>297</v>
      </c>
      <c r="AH307" s="1"/>
      <c r="AI307" s="1"/>
      <c r="AJ307" s="1"/>
      <c r="AK307" s="1" t="s">
        <v>3624</v>
      </c>
      <c r="AL307" s="1"/>
      <c r="AM307" s="1"/>
      <c r="AN307" s="1">
        <v>2</v>
      </c>
      <c r="AO307" s="1"/>
      <c r="AP307" s="1"/>
      <c r="AQ307" s="1" t="s">
        <v>3624</v>
      </c>
    </row>
    <row r="308" spans="1:43" x14ac:dyDescent="0.15">
      <c r="A308" t="str">
        <f t="shared" si="52"/>
        <v>|SOI|黒|クリーチャー|2/3|コモン|《[[マウアー地所の双子]]》|</v>
      </c>
      <c r="B308" t="s">
        <v>3211</v>
      </c>
      <c r="C308" t="str">
        <f t="shared" si="53"/>
        <v>SOI</v>
      </c>
      <c r="D308">
        <f>IF(AA308="","",VLOOKUP(C308,tnpl!$Z$1:$AA$11,2,TRUE))</f>
        <v>4</v>
      </c>
      <c r="E308" t="s">
        <v>3211</v>
      </c>
      <c r="F308" t="str">
        <f t="shared" si="54"/>
        <v>黒</v>
      </c>
      <c r="G308">
        <f>IF(AB308="","",VLOOKUP(F308,tnpl!$X$1:$Y$16,2,TRUE))</f>
        <v>3</v>
      </c>
      <c r="H308" t="s">
        <v>3211</v>
      </c>
      <c r="I308" t="str">
        <f t="shared" si="55"/>
        <v>クリーチャー</v>
      </c>
      <c r="J308" t="s">
        <v>3211</v>
      </c>
      <c r="K308">
        <f t="shared" si="56"/>
        <v>2</v>
      </c>
      <c r="L308">
        <f t="shared" si="57"/>
        <v>3</v>
      </c>
      <c r="M308" t="str">
        <f t="shared" si="58"/>
        <v>2/3</v>
      </c>
      <c r="N308" t="s">
        <v>3267</v>
      </c>
      <c r="O308" t="str">
        <f t="shared" si="59"/>
        <v>コモン</v>
      </c>
      <c r="R308" t="s">
        <v>3267</v>
      </c>
      <c r="S308" t="s">
        <v>4854</v>
      </c>
      <c r="T308" t="str">
        <f t="shared" si="60"/>
        <v>マウアー地所の双子</v>
      </c>
      <c r="W308" t="s">
        <v>4855</v>
      </c>
      <c r="X308" t="s">
        <v>3267</v>
      </c>
      <c r="Y308" s="9"/>
      <c r="Z308" s="3">
        <v>617</v>
      </c>
      <c r="AA308" s="2" t="s">
        <v>3528</v>
      </c>
      <c r="AB308" s="1" t="s">
        <v>1606</v>
      </c>
      <c r="AC308" s="1" t="s">
        <v>1771</v>
      </c>
      <c r="AD308" s="1">
        <v>12</v>
      </c>
      <c r="AE308" s="1" t="s">
        <v>1309</v>
      </c>
      <c r="AF308" s="1" t="s">
        <v>1308</v>
      </c>
      <c r="AG308" s="1" t="s">
        <v>349</v>
      </c>
      <c r="AH308" s="1" t="s">
        <v>1516</v>
      </c>
      <c r="AI308" s="1"/>
      <c r="AJ308" s="1"/>
      <c r="AK308" s="1" t="s">
        <v>3603</v>
      </c>
      <c r="AL308" s="1"/>
      <c r="AM308" s="1"/>
      <c r="AN308" s="1"/>
      <c r="AO308" s="1">
        <v>2</v>
      </c>
      <c r="AP308" s="1">
        <v>3</v>
      </c>
      <c r="AQ308" s="1" t="s">
        <v>3603</v>
      </c>
    </row>
    <row r="309" spans="1:43" x14ac:dyDescent="0.15">
      <c r="A309" t="str">
        <f t="shared" si="52"/>
        <v>|SOI|黒|クリーチャー|2/2|アンコモン|《[[甘やかす貴種]]》|</v>
      </c>
      <c r="B309" t="s">
        <v>3211</v>
      </c>
      <c r="C309" t="str">
        <f t="shared" si="53"/>
        <v>SOI</v>
      </c>
      <c r="D309">
        <f>IF(AA309="","",VLOOKUP(C309,tnpl!$Z$1:$AA$11,2,TRUE))</f>
        <v>4</v>
      </c>
      <c r="E309" t="s">
        <v>3211</v>
      </c>
      <c r="F309" t="str">
        <f t="shared" si="54"/>
        <v>黒</v>
      </c>
      <c r="G309">
        <f>IF(AB309="","",VLOOKUP(F309,tnpl!$X$1:$Y$16,2,TRUE))</f>
        <v>3</v>
      </c>
      <c r="H309" t="s">
        <v>3211</v>
      </c>
      <c r="I309" t="str">
        <f t="shared" si="55"/>
        <v>クリーチャー</v>
      </c>
      <c r="J309" t="s">
        <v>3211</v>
      </c>
      <c r="K309">
        <f t="shared" si="56"/>
        <v>2</v>
      </c>
      <c r="L309">
        <f t="shared" si="57"/>
        <v>2</v>
      </c>
      <c r="M309" t="str">
        <f t="shared" si="58"/>
        <v>2/2</v>
      </c>
      <c r="N309" t="s">
        <v>3267</v>
      </c>
      <c r="O309" t="str">
        <f t="shared" si="59"/>
        <v>アンコモン</v>
      </c>
      <c r="R309" t="s">
        <v>3267</v>
      </c>
      <c r="S309" t="s">
        <v>4854</v>
      </c>
      <c r="T309" t="str">
        <f t="shared" si="60"/>
        <v>甘やかす貴種</v>
      </c>
      <c r="W309" t="s">
        <v>4855</v>
      </c>
      <c r="X309" t="s">
        <v>3267</v>
      </c>
      <c r="Y309" s="9"/>
      <c r="Z309" s="3">
        <v>627</v>
      </c>
      <c r="AA309" s="2" t="s">
        <v>3528</v>
      </c>
      <c r="AB309" s="1" t="s">
        <v>1606</v>
      </c>
      <c r="AC309" s="1" t="s">
        <v>1473</v>
      </c>
      <c r="AD309" s="1">
        <v>12</v>
      </c>
      <c r="AE309" s="1" t="s">
        <v>1291</v>
      </c>
      <c r="AF309" s="1" t="s">
        <v>1290</v>
      </c>
      <c r="AG309" s="1" t="s">
        <v>349</v>
      </c>
      <c r="AH309" s="1" t="s">
        <v>1516</v>
      </c>
      <c r="AI309" s="1"/>
      <c r="AJ309" s="1"/>
      <c r="AK309" s="1" t="s">
        <v>3151</v>
      </c>
      <c r="AL309" s="1" t="s">
        <v>3670</v>
      </c>
      <c r="AM309" s="1"/>
      <c r="AN309" s="1"/>
      <c r="AO309" s="1">
        <v>2</v>
      </c>
      <c r="AP309" s="1">
        <v>2</v>
      </c>
      <c r="AQ309" s="1" t="s">
        <v>3671</v>
      </c>
    </row>
    <row r="310" spans="1:43" x14ac:dyDescent="0.15">
      <c r="A310" t="str">
        <f t="shared" si="52"/>
        <v>|SOI|黒|クリーチャー|4/4|アンコモン|《[[トロスタッドの死騎手]]》|</v>
      </c>
      <c r="B310" t="s">
        <v>3211</v>
      </c>
      <c r="C310" t="str">
        <f t="shared" si="53"/>
        <v>SOI</v>
      </c>
      <c r="D310">
        <f>IF(AA310="","",VLOOKUP(C310,tnpl!$Z$1:$AA$11,2,TRUE))</f>
        <v>4</v>
      </c>
      <c r="E310" t="s">
        <v>3211</v>
      </c>
      <c r="F310" t="str">
        <f t="shared" si="54"/>
        <v>黒</v>
      </c>
      <c r="G310">
        <f>IF(AB310="","",VLOOKUP(F310,tnpl!$X$1:$Y$16,2,TRUE))</f>
        <v>3</v>
      </c>
      <c r="H310" t="s">
        <v>3211</v>
      </c>
      <c r="I310" t="str">
        <f t="shared" si="55"/>
        <v>クリーチャー</v>
      </c>
      <c r="J310" t="s">
        <v>3211</v>
      </c>
      <c r="K310">
        <f t="shared" si="56"/>
        <v>4</v>
      </c>
      <c r="L310">
        <f t="shared" si="57"/>
        <v>4</v>
      </c>
      <c r="M310" t="str">
        <f t="shared" si="58"/>
        <v>4/4</v>
      </c>
      <c r="N310" t="s">
        <v>3267</v>
      </c>
      <c r="O310" t="str">
        <f t="shared" si="59"/>
        <v>アンコモン</v>
      </c>
      <c r="R310" t="s">
        <v>3267</v>
      </c>
      <c r="S310" t="s">
        <v>4854</v>
      </c>
      <c r="T310" t="str">
        <f t="shared" si="60"/>
        <v>トロスタッドの死騎手</v>
      </c>
      <c r="W310" t="s">
        <v>4855</v>
      </c>
      <c r="X310" t="s">
        <v>3267</v>
      </c>
      <c r="Y310" s="9"/>
      <c r="Z310" s="3">
        <v>631</v>
      </c>
      <c r="AA310" s="2" t="s">
        <v>3528</v>
      </c>
      <c r="AB310" s="1" t="s">
        <v>1606</v>
      </c>
      <c r="AC310" s="1" t="s">
        <v>1473</v>
      </c>
      <c r="AD310" s="1">
        <v>12</v>
      </c>
      <c r="AE310" s="1" t="s">
        <v>1285</v>
      </c>
      <c r="AF310" s="1" t="s">
        <v>1284</v>
      </c>
      <c r="AG310" s="1" t="s">
        <v>349</v>
      </c>
      <c r="AH310" s="1" t="s">
        <v>2436</v>
      </c>
      <c r="AI310" s="1"/>
      <c r="AJ310" s="1"/>
      <c r="AK310" s="1" t="s">
        <v>3516</v>
      </c>
      <c r="AL310" s="1" t="s">
        <v>3677</v>
      </c>
      <c r="AM310" s="1"/>
      <c r="AN310" s="1"/>
      <c r="AO310" s="1">
        <v>4</v>
      </c>
      <c r="AP310" s="1">
        <v>4</v>
      </c>
      <c r="AQ310" s="1" t="s">
        <v>3678</v>
      </c>
    </row>
    <row r="311" spans="1:43" x14ac:dyDescent="0.15">
      <c r="A311" t="str">
        <f t="shared" si="52"/>
        <v>|SOI|黒|クリーチャー|2/2|レア|《[[神出鬼没な拷問者]]》|</v>
      </c>
      <c r="B311" t="s">
        <v>3211</v>
      </c>
      <c r="C311" t="str">
        <f t="shared" si="53"/>
        <v>SOI</v>
      </c>
      <c r="D311">
        <f>IF(AA311="","",VLOOKUP(C311,tnpl!$Z$1:$AA$11,2,TRUE))</f>
        <v>4</v>
      </c>
      <c r="E311" t="s">
        <v>3211</v>
      </c>
      <c r="F311" t="str">
        <f t="shared" si="54"/>
        <v>黒</v>
      </c>
      <c r="G311">
        <f>IF(AB311="","",VLOOKUP(F311,tnpl!$X$1:$Y$16,2,TRUE))</f>
        <v>3</v>
      </c>
      <c r="H311" t="s">
        <v>3211</v>
      </c>
      <c r="I311" t="str">
        <f t="shared" si="55"/>
        <v>クリーチャー</v>
      </c>
      <c r="J311" t="s">
        <v>3211</v>
      </c>
      <c r="K311">
        <f t="shared" si="56"/>
        <v>2</v>
      </c>
      <c r="L311">
        <f t="shared" si="57"/>
        <v>2</v>
      </c>
      <c r="M311" t="str">
        <f t="shared" si="58"/>
        <v>2/2</v>
      </c>
      <c r="N311" t="s">
        <v>3267</v>
      </c>
      <c r="O311" t="str">
        <f t="shared" si="59"/>
        <v>レア</v>
      </c>
      <c r="R311" t="s">
        <v>3267</v>
      </c>
      <c r="S311" t="s">
        <v>4854</v>
      </c>
      <c r="T311" t="str">
        <f t="shared" si="60"/>
        <v>神出鬼没な拷問者</v>
      </c>
      <c r="W311" t="s">
        <v>4855</v>
      </c>
      <c r="X311" t="s">
        <v>3267</v>
      </c>
      <c r="Y311" s="9"/>
      <c r="Z311" s="3">
        <v>635</v>
      </c>
      <c r="AA311" s="2" t="s">
        <v>3528</v>
      </c>
      <c r="AB311" s="1" t="s">
        <v>1606</v>
      </c>
      <c r="AC311" s="1" t="s">
        <v>1463</v>
      </c>
      <c r="AD311" s="1">
        <v>12</v>
      </c>
      <c r="AE311" s="1" t="s">
        <v>1277</v>
      </c>
      <c r="AF311" s="1" t="s">
        <v>1276</v>
      </c>
      <c r="AG311" s="1" t="s">
        <v>349</v>
      </c>
      <c r="AH311" s="1" t="s">
        <v>1516</v>
      </c>
      <c r="AI311" s="1" t="s">
        <v>1485</v>
      </c>
      <c r="AJ311" s="1"/>
      <c r="AK311" s="1" t="s">
        <v>3684</v>
      </c>
      <c r="AL311" s="1" t="s">
        <v>3685</v>
      </c>
      <c r="AM311" s="1"/>
      <c r="AN311" s="1"/>
      <c r="AO311" s="1">
        <v>2</v>
      </c>
      <c r="AP311" s="1">
        <v>2</v>
      </c>
      <c r="AQ311" s="1" t="s">
        <v>4868</v>
      </c>
    </row>
    <row r="312" spans="1:43" x14ac:dyDescent="0.15">
      <c r="A312" t="str">
        <f t="shared" si="52"/>
        <v>|SOI|赤|クリーチャー|1/3|コモン|《[[苛虐な魔道士]]》|</v>
      </c>
      <c r="B312" t="s">
        <v>3211</v>
      </c>
      <c r="C312" t="str">
        <f t="shared" si="53"/>
        <v>SOI</v>
      </c>
      <c r="D312">
        <f>IF(AA312="","",VLOOKUP(C312,tnpl!$Z$1:$AA$11,2,TRUE))</f>
        <v>4</v>
      </c>
      <c r="E312" t="s">
        <v>3211</v>
      </c>
      <c r="F312" t="str">
        <f t="shared" si="54"/>
        <v>赤</v>
      </c>
      <c r="G312">
        <f>IF(AB312="","",VLOOKUP(F312,tnpl!$X$1:$Y$16,2,TRUE))</f>
        <v>4</v>
      </c>
      <c r="H312" t="s">
        <v>3211</v>
      </c>
      <c r="I312" t="str">
        <f t="shared" si="55"/>
        <v>クリーチャー</v>
      </c>
      <c r="J312" t="s">
        <v>3211</v>
      </c>
      <c r="K312">
        <f t="shared" si="56"/>
        <v>1</v>
      </c>
      <c r="L312">
        <f t="shared" si="57"/>
        <v>3</v>
      </c>
      <c r="M312" t="str">
        <f t="shared" si="58"/>
        <v>1/3</v>
      </c>
      <c r="N312" t="s">
        <v>3267</v>
      </c>
      <c r="O312" t="str">
        <f t="shared" si="59"/>
        <v>コモン</v>
      </c>
      <c r="R312" t="s">
        <v>3267</v>
      </c>
      <c r="S312" t="s">
        <v>4854</v>
      </c>
      <c r="T312" t="str">
        <f t="shared" si="60"/>
        <v>苛虐な魔道士</v>
      </c>
      <c r="W312" t="s">
        <v>4855</v>
      </c>
      <c r="X312" t="s">
        <v>3267</v>
      </c>
      <c r="Y312" s="9"/>
      <c r="Z312" s="3">
        <v>650</v>
      </c>
      <c r="AA312" s="2" t="s">
        <v>3528</v>
      </c>
      <c r="AB312" s="1" t="s">
        <v>1575</v>
      </c>
      <c r="AC312" s="1" t="s">
        <v>1771</v>
      </c>
      <c r="AD312" s="1">
        <v>12</v>
      </c>
      <c r="AE312" s="1" t="s">
        <v>1253</v>
      </c>
      <c r="AF312" s="1" t="s">
        <v>1252</v>
      </c>
      <c r="AG312" s="1" t="s">
        <v>349</v>
      </c>
      <c r="AH312" s="1" t="s">
        <v>1516</v>
      </c>
      <c r="AI312" s="1" t="s">
        <v>1485</v>
      </c>
      <c r="AJ312" s="1"/>
      <c r="AK312" s="1" t="s">
        <v>3707</v>
      </c>
      <c r="AL312" s="1"/>
      <c r="AM312" s="1"/>
      <c r="AN312" s="1"/>
      <c r="AO312" s="1">
        <v>1</v>
      </c>
      <c r="AP312" s="1">
        <v>3</v>
      </c>
      <c r="AQ312" s="1" t="s">
        <v>3707</v>
      </c>
    </row>
    <row r="313" spans="1:43" x14ac:dyDescent="0.15">
      <c r="A313" t="str">
        <f t="shared" si="52"/>
        <v>|SOI|赤|クリーチャー|6/5|神話レア|《[[ガイアー岬の山賊]]》|</v>
      </c>
      <c r="B313" t="s">
        <v>3211</v>
      </c>
      <c r="C313" t="str">
        <f t="shared" si="53"/>
        <v>SOI</v>
      </c>
      <c r="D313">
        <f>IF(AA313="","",VLOOKUP(C313,tnpl!$Z$1:$AA$11,2,TRUE))</f>
        <v>4</v>
      </c>
      <c r="E313" t="s">
        <v>3211</v>
      </c>
      <c r="F313" t="str">
        <f t="shared" si="54"/>
        <v>赤</v>
      </c>
      <c r="G313">
        <f>IF(AB313="","",VLOOKUP(F313,tnpl!$X$1:$Y$16,2,TRUE))</f>
        <v>4</v>
      </c>
      <c r="H313" t="s">
        <v>3211</v>
      </c>
      <c r="I313" t="str">
        <f t="shared" si="55"/>
        <v>クリーチャー</v>
      </c>
      <c r="J313" t="s">
        <v>3211</v>
      </c>
      <c r="K313">
        <f t="shared" si="56"/>
        <v>6</v>
      </c>
      <c r="L313">
        <f t="shared" si="57"/>
        <v>5</v>
      </c>
      <c r="M313" t="str">
        <f t="shared" si="58"/>
        <v>6/5</v>
      </c>
      <c r="N313" t="s">
        <v>3267</v>
      </c>
      <c r="O313" t="str">
        <f t="shared" si="59"/>
        <v>神話レア</v>
      </c>
      <c r="R313" t="s">
        <v>3267</v>
      </c>
      <c r="S313" t="s">
        <v>4854</v>
      </c>
      <c r="T313" t="str">
        <f t="shared" si="60"/>
        <v>ガイアー岬の山賊</v>
      </c>
      <c r="W313" t="s">
        <v>4855</v>
      </c>
      <c r="X313" t="s">
        <v>3267</v>
      </c>
      <c r="Y313" s="9"/>
      <c r="Z313" s="3">
        <v>675</v>
      </c>
      <c r="AA313" s="2" t="s">
        <v>3528</v>
      </c>
      <c r="AB313" s="1" t="s">
        <v>1575</v>
      </c>
      <c r="AC313" s="1" t="s">
        <v>1453</v>
      </c>
      <c r="AD313" s="1">
        <v>12</v>
      </c>
      <c r="AE313" s="1" t="s">
        <v>1209</v>
      </c>
      <c r="AF313" s="1" t="s">
        <v>1208</v>
      </c>
      <c r="AG313" s="1" t="s">
        <v>349</v>
      </c>
      <c r="AH313" s="1" t="s">
        <v>1511</v>
      </c>
      <c r="AI313" s="1" t="s">
        <v>2976</v>
      </c>
      <c r="AJ313" s="1" t="s">
        <v>3702</v>
      </c>
      <c r="AK313" s="1" t="s">
        <v>2789</v>
      </c>
      <c r="AL313" s="1" t="s">
        <v>3703</v>
      </c>
      <c r="AM313" s="1" t="s">
        <v>3743</v>
      </c>
      <c r="AN313" s="1"/>
      <c r="AO313" s="1">
        <v>6</v>
      </c>
      <c r="AP313" s="1">
        <v>5</v>
      </c>
      <c r="AQ313" s="1" t="s">
        <v>3744</v>
      </c>
    </row>
    <row r="314" spans="1:43" x14ac:dyDescent="0.15">
      <c r="A314" t="str">
        <f t="shared" si="52"/>
        <v>|SOI|赤|サポート||神話レア|《[[嵐の活用]]》|</v>
      </c>
      <c r="B314" t="s">
        <v>3211</v>
      </c>
      <c r="C314" t="str">
        <f t="shared" si="53"/>
        <v>SOI</v>
      </c>
      <c r="D314">
        <f>IF(AA314="","",VLOOKUP(C314,tnpl!$Z$1:$AA$11,2,TRUE))</f>
        <v>4</v>
      </c>
      <c r="E314" t="s">
        <v>3211</v>
      </c>
      <c r="F314" t="str">
        <f t="shared" si="54"/>
        <v>赤</v>
      </c>
      <c r="G314">
        <f>IF(AB314="","",VLOOKUP(F314,tnpl!$X$1:$Y$16,2,TRUE))</f>
        <v>4</v>
      </c>
      <c r="H314" t="s">
        <v>3211</v>
      </c>
      <c r="I314" t="str">
        <f t="shared" si="55"/>
        <v>サポート</v>
      </c>
      <c r="J314" t="s">
        <v>3211</v>
      </c>
      <c r="K314">
        <f t="shared" si="56"/>
        <v>0</v>
      </c>
      <c r="L314">
        <f t="shared" si="57"/>
        <v>0</v>
      </c>
      <c r="M314" t="str">
        <f t="shared" si="58"/>
        <v/>
      </c>
      <c r="N314" t="s">
        <v>3267</v>
      </c>
      <c r="O314" t="str">
        <f t="shared" si="59"/>
        <v>神話レア</v>
      </c>
      <c r="R314" t="s">
        <v>3267</v>
      </c>
      <c r="S314" t="s">
        <v>4854</v>
      </c>
      <c r="T314" t="str">
        <f t="shared" si="60"/>
        <v>嵐の活用</v>
      </c>
      <c r="W314" t="s">
        <v>4855</v>
      </c>
      <c r="X314" t="s">
        <v>3267</v>
      </c>
      <c r="Y314" s="9"/>
      <c r="Z314" s="3">
        <v>678</v>
      </c>
      <c r="AA314" s="2" t="s">
        <v>3528</v>
      </c>
      <c r="AB314" s="1" t="s">
        <v>1575</v>
      </c>
      <c r="AC314" s="1" t="s">
        <v>1453</v>
      </c>
      <c r="AD314" s="1">
        <v>12</v>
      </c>
      <c r="AE314" s="1" t="s">
        <v>1205</v>
      </c>
      <c r="AF314" s="1" t="s">
        <v>1204</v>
      </c>
      <c r="AG314" s="1" t="s">
        <v>297</v>
      </c>
      <c r="AH314" s="1"/>
      <c r="AI314" s="1"/>
      <c r="AJ314" s="1"/>
      <c r="AK314" s="1" t="s">
        <v>3748</v>
      </c>
      <c r="AL314" s="1"/>
      <c r="AM314" s="1"/>
      <c r="AN314" s="1">
        <v>3</v>
      </c>
      <c r="AO314" s="1"/>
      <c r="AP314" s="1"/>
      <c r="AQ314" s="1" t="s">
        <v>3748</v>
      </c>
    </row>
    <row r="315" spans="1:43" x14ac:dyDescent="0.15">
      <c r="A315" t="str">
        <f t="shared" si="52"/>
        <v>|SOI|緑|クリーチャー|2/1|コモン|《[[内陸の木こり]]》|</v>
      </c>
      <c r="B315" t="s">
        <v>3211</v>
      </c>
      <c r="C315" t="str">
        <f t="shared" si="53"/>
        <v>SOI</v>
      </c>
      <c r="D315">
        <f>IF(AA315="","",VLOOKUP(C315,tnpl!$Z$1:$AA$11,2,TRUE))</f>
        <v>4</v>
      </c>
      <c r="E315" t="s">
        <v>3211</v>
      </c>
      <c r="F315" t="str">
        <f t="shared" si="54"/>
        <v>緑</v>
      </c>
      <c r="G315">
        <f>IF(AB315="","",VLOOKUP(F315,tnpl!$X$1:$Y$16,2,TRUE))</f>
        <v>5</v>
      </c>
      <c r="H315" t="s">
        <v>3211</v>
      </c>
      <c r="I315" t="str">
        <f t="shared" si="55"/>
        <v>クリーチャー</v>
      </c>
      <c r="J315" t="s">
        <v>3211</v>
      </c>
      <c r="K315">
        <f t="shared" si="56"/>
        <v>2</v>
      </c>
      <c r="L315">
        <f t="shared" si="57"/>
        <v>1</v>
      </c>
      <c r="M315" t="str">
        <f t="shared" si="58"/>
        <v>2/1</v>
      </c>
      <c r="N315" t="s">
        <v>3267</v>
      </c>
      <c r="O315" t="str">
        <f t="shared" si="59"/>
        <v>コモン</v>
      </c>
      <c r="R315" t="s">
        <v>3267</v>
      </c>
      <c r="S315" t="s">
        <v>4854</v>
      </c>
      <c r="T315" t="str">
        <f t="shared" si="60"/>
        <v>内陸の木こり</v>
      </c>
      <c r="W315" t="s">
        <v>4855</v>
      </c>
      <c r="X315" t="s">
        <v>3267</v>
      </c>
      <c r="Y315" s="9"/>
      <c r="Z315" s="3">
        <v>680</v>
      </c>
      <c r="AA315" s="2" t="s">
        <v>3528</v>
      </c>
      <c r="AB315" s="1" t="s">
        <v>1540</v>
      </c>
      <c r="AC315" s="1" t="s">
        <v>1771</v>
      </c>
      <c r="AD315" s="1">
        <v>12</v>
      </c>
      <c r="AE315" s="1" t="s">
        <v>1201</v>
      </c>
      <c r="AF315" s="1" t="s">
        <v>1200</v>
      </c>
      <c r="AG315" s="1" t="s">
        <v>349</v>
      </c>
      <c r="AH315" s="1" t="s">
        <v>1511</v>
      </c>
      <c r="AI315" s="1" t="s">
        <v>3702</v>
      </c>
      <c r="AJ315" s="1"/>
      <c r="AK315" s="1" t="s">
        <v>3703</v>
      </c>
      <c r="AL315" s="1"/>
      <c r="AM315" s="1"/>
      <c r="AN315" s="1"/>
      <c r="AO315" s="1">
        <v>2</v>
      </c>
      <c r="AP315" s="1">
        <v>1</v>
      </c>
      <c r="AQ315" s="1" t="s">
        <v>3703</v>
      </c>
    </row>
    <row r="316" spans="1:43" x14ac:dyDescent="0.15">
      <c r="A316" t="str">
        <f t="shared" si="52"/>
        <v>|SOI|緑青|呪文||レア|《[[もう一人の自分]]》|</v>
      </c>
      <c r="B316" t="s">
        <v>3211</v>
      </c>
      <c r="C316" t="str">
        <f t="shared" si="53"/>
        <v>SOI</v>
      </c>
      <c r="D316">
        <f>IF(AA316="","",VLOOKUP(C316,tnpl!$Z$1:$AA$11,2,TRUE))</f>
        <v>4</v>
      </c>
      <c r="E316" t="s">
        <v>3211</v>
      </c>
      <c r="F316" t="str">
        <f t="shared" si="54"/>
        <v>緑青</v>
      </c>
      <c r="G316">
        <f>IF(AB316="","",VLOOKUP(F316,tnpl!$X$1:$Y$16,2,TRUE))</f>
        <v>15</v>
      </c>
      <c r="H316" t="s">
        <v>3211</v>
      </c>
      <c r="I316" t="str">
        <f t="shared" si="55"/>
        <v>呪文</v>
      </c>
      <c r="J316" t="s">
        <v>3211</v>
      </c>
      <c r="K316">
        <f t="shared" si="56"/>
        <v>0</v>
      </c>
      <c r="L316">
        <f t="shared" si="57"/>
        <v>0</v>
      </c>
      <c r="M316" t="str">
        <f t="shared" si="58"/>
        <v/>
      </c>
      <c r="N316" t="s">
        <v>3267</v>
      </c>
      <c r="O316" t="str">
        <f t="shared" si="59"/>
        <v>レア</v>
      </c>
      <c r="R316" t="s">
        <v>3267</v>
      </c>
      <c r="S316" t="s">
        <v>4854</v>
      </c>
      <c r="T316" t="str">
        <f t="shared" si="60"/>
        <v>もう一人の自分</v>
      </c>
      <c r="W316" t="s">
        <v>4855</v>
      </c>
      <c r="X316" t="s">
        <v>3267</v>
      </c>
      <c r="Y316" s="9"/>
      <c r="Z316" s="3">
        <v>717</v>
      </c>
      <c r="AA316" s="2" t="s">
        <v>3528</v>
      </c>
      <c r="AB316" s="1" t="s">
        <v>1799</v>
      </c>
      <c r="AC316" s="1" t="s">
        <v>1463</v>
      </c>
      <c r="AD316" s="1">
        <v>12</v>
      </c>
      <c r="AE316" s="1" t="s">
        <v>1139</v>
      </c>
      <c r="AF316" s="1" t="s">
        <v>1138</v>
      </c>
      <c r="AG316" s="1" t="s">
        <v>1475</v>
      </c>
      <c r="AH316" s="1"/>
      <c r="AI316" s="1"/>
      <c r="AJ316" s="1"/>
      <c r="AK316" s="1" t="s">
        <v>3808</v>
      </c>
      <c r="AL316" s="1"/>
      <c r="AM316" s="1"/>
      <c r="AN316" s="1"/>
      <c r="AO316" s="1"/>
      <c r="AP316" s="1"/>
      <c r="AQ316" s="1" t="s">
        <v>3808</v>
      </c>
    </row>
    <row r="317" spans="1:43" x14ac:dyDescent="0.15">
      <c r="A317" t="str">
        <f t="shared" si="52"/>
        <v>|SOI|白黒|呪文||レア|《[[苦渋の破棄]]》|</v>
      </c>
      <c r="B317" t="s">
        <v>3211</v>
      </c>
      <c r="C317" t="str">
        <f t="shared" si="53"/>
        <v>SOI</v>
      </c>
      <c r="D317">
        <f>IF(AA317="","",VLOOKUP(C317,tnpl!$Z$1:$AA$11,2,TRUE))</f>
        <v>4</v>
      </c>
      <c r="E317" t="s">
        <v>3211</v>
      </c>
      <c r="F317" t="str">
        <f t="shared" si="54"/>
        <v>白黒</v>
      </c>
      <c r="G317">
        <f>IF(AB317="","",VLOOKUP(F317,tnpl!$X$1:$Y$16,2,TRUE))</f>
        <v>11</v>
      </c>
      <c r="H317" t="s">
        <v>3211</v>
      </c>
      <c r="I317" t="str">
        <f t="shared" si="55"/>
        <v>呪文</v>
      </c>
      <c r="J317" t="s">
        <v>3211</v>
      </c>
      <c r="K317">
        <f t="shared" si="56"/>
        <v>0</v>
      </c>
      <c r="L317">
        <f t="shared" si="57"/>
        <v>0</v>
      </c>
      <c r="M317" t="str">
        <f t="shared" si="58"/>
        <v/>
      </c>
      <c r="N317" t="s">
        <v>3267</v>
      </c>
      <c r="O317" t="str">
        <f t="shared" si="59"/>
        <v>レア</v>
      </c>
      <c r="R317" t="s">
        <v>3267</v>
      </c>
      <c r="S317" t="s">
        <v>4854</v>
      </c>
      <c r="T317" t="str">
        <f t="shared" si="60"/>
        <v>苦渋の破棄</v>
      </c>
      <c r="W317" t="s">
        <v>4855</v>
      </c>
      <c r="X317" t="s">
        <v>3267</v>
      </c>
      <c r="Y317" s="9"/>
      <c r="Z317" s="3">
        <v>718</v>
      </c>
      <c r="AA317" s="2" t="s">
        <v>3528</v>
      </c>
      <c r="AB317" s="1" t="s">
        <v>1496</v>
      </c>
      <c r="AC317" s="1" t="s">
        <v>1463</v>
      </c>
      <c r="AD317" s="1">
        <v>12</v>
      </c>
      <c r="AE317" s="1" t="s">
        <v>1137</v>
      </c>
      <c r="AF317" s="1" t="s">
        <v>1136</v>
      </c>
      <c r="AG317" s="1" t="s">
        <v>1475</v>
      </c>
      <c r="AH317" s="1"/>
      <c r="AI317" s="1"/>
      <c r="AJ317" s="1"/>
      <c r="AK317" s="1" t="s">
        <v>3809</v>
      </c>
      <c r="AL317" s="1" t="s">
        <v>3810</v>
      </c>
      <c r="AM317" s="1" t="s">
        <v>3811</v>
      </c>
      <c r="AN317" s="1"/>
      <c r="AO317" s="1"/>
      <c r="AP317" s="1"/>
      <c r="AQ317" s="1" t="s">
        <v>3812</v>
      </c>
    </row>
    <row r="318" spans="1:43" x14ac:dyDescent="0.15">
      <c r="A318" t="str">
        <f t="shared" si="52"/>
        <v>|SOI|白青|呪文||レア|《[[聖トラフトの祈祷]]》|</v>
      </c>
      <c r="B318" t="s">
        <v>3211</v>
      </c>
      <c r="C318" t="str">
        <f t="shared" si="53"/>
        <v>SOI</v>
      </c>
      <c r="D318">
        <f>IF(AA318="","",VLOOKUP(C318,tnpl!$Z$1:$AA$11,2,TRUE))</f>
        <v>4</v>
      </c>
      <c r="E318" t="s">
        <v>3211</v>
      </c>
      <c r="F318" t="str">
        <f t="shared" si="54"/>
        <v>白青</v>
      </c>
      <c r="G318">
        <f>IF(AB318="","",VLOOKUP(F318,tnpl!$X$1:$Y$16,2,TRUE))</f>
        <v>6</v>
      </c>
      <c r="H318" t="s">
        <v>3211</v>
      </c>
      <c r="I318" t="str">
        <f t="shared" si="55"/>
        <v>呪文</v>
      </c>
      <c r="J318" t="s">
        <v>3211</v>
      </c>
      <c r="K318">
        <f t="shared" si="56"/>
        <v>0</v>
      </c>
      <c r="L318">
        <f t="shared" si="57"/>
        <v>0</v>
      </c>
      <c r="M318" t="str">
        <f t="shared" si="58"/>
        <v/>
      </c>
      <c r="N318" t="s">
        <v>3267</v>
      </c>
      <c r="O318" t="str">
        <f t="shared" si="59"/>
        <v>レア</v>
      </c>
      <c r="R318" t="s">
        <v>3267</v>
      </c>
      <c r="S318" t="s">
        <v>4854</v>
      </c>
      <c r="T318" t="str">
        <f t="shared" si="60"/>
        <v>聖トラフトの祈祷</v>
      </c>
      <c r="W318" t="s">
        <v>4855</v>
      </c>
      <c r="X318" t="s">
        <v>3267</v>
      </c>
      <c r="Y318" s="9"/>
      <c r="Z318" s="3">
        <v>719</v>
      </c>
      <c r="AA318" s="2" t="s">
        <v>3528</v>
      </c>
      <c r="AB318" s="1" t="s">
        <v>1534</v>
      </c>
      <c r="AC318" s="1" t="s">
        <v>1463</v>
      </c>
      <c r="AD318" s="1">
        <v>12</v>
      </c>
      <c r="AE318" s="1" t="s">
        <v>1135</v>
      </c>
      <c r="AF318" s="1" t="s">
        <v>1134</v>
      </c>
      <c r="AG318" s="1" t="s">
        <v>1475</v>
      </c>
      <c r="AH318" s="1"/>
      <c r="AI318" s="1"/>
      <c r="AJ318" s="1"/>
      <c r="AK318" s="1" t="s">
        <v>3813</v>
      </c>
      <c r="AL318" s="1"/>
      <c r="AM318" s="1"/>
      <c r="AN318" s="1"/>
      <c r="AO318" s="1"/>
      <c r="AP318" s="1"/>
      <c r="AQ318" s="1" t="s">
        <v>3813</v>
      </c>
    </row>
    <row r="319" spans="1:43" x14ac:dyDescent="0.15">
      <c r="A319" t="str">
        <f t="shared" si="52"/>
        <v>|EMN|白|クリーチャー|8/8|神話レア|《[[折れた刃、ギセラ]]》|</v>
      </c>
      <c r="B319" t="s">
        <v>3211</v>
      </c>
      <c r="C319" t="str">
        <f t="shared" si="53"/>
        <v>EMN</v>
      </c>
      <c r="D319">
        <f>IF(AA319="","",VLOOKUP(C319,tnpl!$Z$1:$AA$11,2,TRUE))</f>
        <v>5</v>
      </c>
      <c r="E319" t="s">
        <v>3211</v>
      </c>
      <c r="F319" t="str">
        <f t="shared" si="54"/>
        <v>白</v>
      </c>
      <c r="G319">
        <f>IF(AB319="","",VLOOKUP(F319,tnpl!$X$1:$Y$16,2,TRUE))</f>
        <v>1</v>
      </c>
      <c r="H319" t="s">
        <v>3211</v>
      </c>
      <c r="I319" t="str">
        <f t="shared" si="55"/>
        <v>クリーチャー</v>
      </c>
      <c r="J319" t="s">
        <v>3211</v>
      </c>
      <c r="K319">
        <f t="shared" si="56"/>
        <v>8</v>
      </c>
      <c r="L319">
        <f t="shared" si="57"/>
        <v>8</v>
      </c>
      <c r="M319" t="str">
        <f t="shared" si="58"/>
        <v>8/8</v>
      </c>
      <c r="N319" t="s">
        <v>3267</v>
      </c>
      <c r="O319" t="str">
        <f t="shared" si="59"/>
        <v>神話レア</v>
      </c>
      <c r="R319" t="s">
        <v>3267</v>
      </c>
      <c r="S319" t="s">
        <v>4854</v>
      </c>
      <c r="T319" t="str">
        <f t="shared" si="60"/>
        <v>折れた刃、ギセラ</v>
      </c>
      <c r="W319" t="s">
        <v>4855</v>
      </c>
      <c r="X319" t="s">
        <v>3267</v>
      </c>
      <c r="Y319" s="9"/>
      <c r="Z319" s="3">
        <v>765</v>
      </c>
      <c r="AA319" s="2" t="s">
        <v>3870</v>
      </c>
      <c r="AB319" s="1" t="s">
        <v>1653</v>
      </c>
      <c r="AC319" s="1" t="s">
        <v>1453</v>
      </c>
      <c r="AD319" s="1">
        <v>12</v>
      </c>
      <c r="AE319" s="1" t="s">
        <v>997</v>
      </c>
      <c r="AF319" s="1" t="s">
        <v>996</v>
      </c>
      <c r="AG319" s="1" t="s">
        <v>349</v>
      </c>
      <c r="AH319" s="1" t="s">
        <v>358</v>
      </c>
      <c r="AI319" s="1" t="s">
        <v>2837</v>
      </c>
      <c r="AJ319" s="1"/>
      <c r="AK319" s="1" t="s">
        <v>3894</v>
      </c>
      <c r="AL319" s="1" t="s">
        <v>3895</v>
      </c>
      <c r="AM319" s="1"/>
      <c r="AN319" s="1"/>
      <c r="AO319" s="1">
        <v>8</v>
      </c>
      <c r="AP319" s="1">
        <v>8</v>
      </c>
      <c r="AQ319" s="1" t="s">
        <v>3896</v>
      </c>
    </row>
    <row r="320" spans="1:43" x14ac:dyDescent="0.15">
      <c r="A320" t="str">
        <f t="shared" si="52"/>
        <v>|EMN|緑|クリーチャー|4/4|アンコモン|《[[節くれ木のドライアド]]》|</v>
      </c>
      <c r="B320" t="s">
        <v>3211</v>
      </c>
      <c r="C320" t="str">
        <f t="shared" si="53"/>
        <v>EMN</v>
      </c>
      <c r="D320">
        <f>IF(AA320="","",VLOOKUP(C320,tnpl!$Z$1:$AA$11,2,TRUE))</f>
        <v>5</v>
      </c>
      <c r="E320" t="s">
        <v>3211</v>
      </c>
      <c r="F320" t="str">
        <f t="shared" si="54"/>
        <v>緑</v>
      </c>
      <c r="G320">
        <f>IF(AB320="","",VLOOKUP(F320,tnpl!$X$1:$Y$16,2,TRUE))</f>
        <v>5</v>
      </c>
      <c r="H320" t="s">
        <v>3211</v>
      </c>
      <c r="I320" t="str">
        <f t="shared" si="55"/>
        <v>クリーチャー</v>
      </c>
      <c r="J320" t="s">
        <v>3211</v>
      </c>
      <c r="K320">
        <f t="shared" si="56"/>
        <v>4</v>
      </c>
      <c r="L320">
        <f t="shared" si="57"/>
        <v>4</v>
      </c>
      <c r="M320" t="str">
        <f t="shared" si="58"/>
        <v>4/4</v>
      </c>
      <c r="N320" t="s">
        <v>3267</v>
      </c>
      <c r="O320" t="str">
        <f t="shared" si="59"/>
        <v>アンコモン</v>
      </c>
      <c r="R320" t="s">
        <v>3267</v>
      </c>
      <c r="S320" t="s">
        <v>4854</v>
      </c>
      <c r="T320" t="str">
        <f t="shared" si="60"/>
        <v>節くれ木のドライアド</v>
      </c>
      <c r="W320" t="s">
        <v>4855</v>
      </c>
      <c r="X320" t="s">
        <v>3267</v>
      </c>
      <c r="Y320" s="9"/>
      <c r="Z320" s="3">
        <v>813</v>
      </c>
      <c r="AA320" s="2" t="s">
        <v>3870</v>
      </c>
      <c r="AB320" s="1" t="s">
        <v>1540</v>
      </c>
      <c r="AC320" s="1" t="s">
        <v>1473</v>
      </c>
      <c r="AD320" s="1">
        <v>12</v>
      </c>
      <c r="AE320" s="1" t="s">
        <v>921</v>
      </c>
      <c r="AF320" s="1" t="s">
        <v>920</v>
      </c>
      <c r="AG320" s="1" t="s">
        <v>349</v>
      </c>
      <c r="AH320" s="1" t="s">
        <v>2646</v>
      </c>
      <c r="AI320" s="1" t="s">
        <v>2837</v>
      </c>
      <c r="AJ320" s="1"/>
      <c r="AK320" s="1" t="s">
        <v>3522</v>
      </c>
      <c r="AL320" s="1" t="s">
        <v>3988</v>
      </c>
      <c r="AM320" s="1"/>
      <c r="AN320" s="1"/>
      <c r="AO320" s="1">
        <v>4</v>
      </c>
      <c r="AP320" s="1">
        <v>4</v>
      </c>
      <c r="AQ320" s="1" t="s">
        <v>3989</v>
      </c>
    </row>
    <row r="321" spans="1:46" x14ac:dyDescent="0.15">
      <c r="A321" t="str">
        <f t="shared" si="52"/>
        <v>|EMN|無色|クリーチャー|3/3|レア|《[[永遠の災い魔]]》|</v>
      </c>
      <c r="B321" t="s">
        <v>3211</v>
      </c>
      <c r="C321" t="str">
        <f t="shared" si="53"/>
        <v>EMN</v>
      </c>
      <c r="D321">
        <f>IF(AA321="","",VLOOKUP(C321,tnpl!$Z$1:$AA$11,2,TRUE))</f>
        <v>5</v>
      </c>
      <c r="E321" t="s">
        <v>3211</v>
      </c>
      <c r="F321" t="str">
        <f t="shared" si="54"/>
        <v>無色</v>
      </c>
      <c r="G321">
        <f>IF(AB321="","",VLOOKUP(F321,tnpl!$X$1:$Y$16,2,TRUE))</f>
        <v>16</v>
      </c>
      <c r="H321" t="s">
        <v>3211</v>
      </c>
      <c r="I321" t="str">
        <f t="shared" si="55"/>
        <v>クリーチャー</v>
      </c>
      <c r="J321" t="s">
        <v>3211</v>
      </c>
      <c r="K321">
        <f t="shared" si="56"/>
        <v>3</v>
      </c>
      <c r="L321">
        <f t="shared" si="57"/>
        <v>3</v>
      </c>
      <c r="M321" t="str">
        <f t="shared" si="58"/>
        <v>3/3</v>
      </c>
      <c r="N321" t="s">
        <v>3267</v>
      </c>
      <c r="O321" t="str">
        <f t="shared" si="59"/>
        <v>レア</v>
      </c>
      <c r="R321" t="s">
        <v>3267</v>
      </c>
      <c r="S321" t="s">
        <v>4854</v>
      </c>
      <c r="T321" t="str">
        <f t="shared" si="60"/>
        <v>永遠の災い魔</v>
      </c>
      <c r="W321" t="s">
        <v>4855</v>
      </c>
      <c r="X321" t="s">
        <v>3267</v>
      </c>
      <c r="Y321" s="9"/>
      <c r="Z321" s="3">
        <v>831</v>
      </c>
      <c r="AA321" s="2" t="s">
        <v>3870</v>
      </c>
      <c r="AB321" s="1" t="s">
        <v>301</v>
      </c>
      <c r="AC321" s="1" t="s">
        <v>1463</v>
      </c>
      <c r="AD321" s="1">
        <v>12</v>
      </c>
      <c r="AE321" s="1" t="s">
        <v>887</v>
      </c>
      <c r="AF321" s="1" t="s">
        <v>886</v>
      </c>
      <c r="AG321" s="1" t="s">
        <v>349</v>
      </c>
      <c r="AH321" s="1" t="s">
        <v>1457</v>
      </c>
      <c r="AI321" s="1" t="s">
        <v>2837</v>
      </c>
      <c r="AJ321" s="1"/>
      <c r="AK321" s="1" t="s">
        <v>2627</v>
      </c>
      <c r="AL321" s="1" t="s">
        <v>3657</v>
      </c>
      <c r="AM321" s="1"/>
      <c r="AN321" s="1"/>
      <c r="AO321" s="1">
        <v>3</v>
      </c>
      <c r="AP321" s="1">
        <v>3</v>
      </c>
      <c r="AQ321" s="1" t="s">
        <v>3658</v>
      </c>
    </row>
    <row r="322" spans="1:46" x14ac:dyDescent="0.15">
      <c r="A322" t="str">
        <f t="shared" si="52"/>
        <v/>
      </c>
      <c r="V322" s="9"/>
      <c r="Y322" s="11"/>
      <c r="AC322" s="9"/>
      <c r="AD322" s="9"/>
      <c r="AE322" s="9"/>
      <c r="AF322" s="9"/>
      <c r="AG322" s="9"/>
      <c r="AH322" s="9"/>
      <c r="AI322" s="9"/>
      <c r="AJ322" s="9"/>
      <c r="AK322" s="9"/>
      <c r="AL322" s="9"/>
      <c r="AM322" s="9"/>
      <c r="AN322" s="9"/>
      <c r="AO322" s="9"/>
      <c r="AP322" s="9"/>
      <c r="AQ322" s="9"/>
      <c r="AR322" s="9"/>
      <c r="AS322" s="9"/>
      <c r="AT322" s="9"/>
    </row>
    <row r="323" spans="1:46" x14ac:dyDescent="0.15">
      <c r="A323" t="str">
        <f t="shared" si="52"/>
        <v>**カラデシュブロック</v>
      </c>
      <c r="B323" t="s">
        <v>4863</v>
      </c>
      <c r="Y323" s="11"/>
    </row>
    <row r="324" spans="1:46" x14ac:dyDescent="0.15">
      <c r="A324" t="str">
        <f>B324&amp;C324&amp;E324&amp;F324&amp;H324&amp;I324&amp;J324&amp;M324&amp;N324&amp;O324&amp;P324&amp;Q324&amp;R324&amp;S324&amp;T324&amp;U324&amp;V324&amp;W324&amp;X324&amp;Y324</f>
        <v>|LEFT:60|LEFT:50|LEFT:120|LEFT:50|LEFT:120|LEFT:450|c</v>
      </c>
      <c r="B324" t="s">
        <v>3211</v>
      </c>
      <c r="C324" t="s">
        <v>5192</v>
      </c>
      <c r="E324" t="s">
        <v>3211</v>
      </c>
      <c r="F324" t="s">
        <v>3204</v>
      </c>
      <c r="H324" t="s">
        <v>3211</v>
      </c>
      <c r="I324" t="s">
        <v>5157</v>
      </c>
      <c r="J324" t="s">
        <v>3211</v>
      </c>
      <c r="M324" t="s">
        <v>3204</v>
      </c>
      <c r="N324" t="s">
        <v>3267</v>
      </c>
      <c r="O324" t="s">
        <v>5157</v>
      </c>
      <c r="R324" t="s">
        <v>3267</v>
      </c>
      <c r="T324" t="s">
        <v>5189</v>
      </c>
      <c r="X324" t="s">
        <v>3267</v>
      </c>
      <c r="Y324" t="s">
        <v>3206</v>
      </c>
    </row>
    <row r="325" spans="1:46" x14ac:dyDescent="0.15">
      <c r="A325" t="str">
        <f>B325&amp;C325&amp;E325&amp;F325&amp;H325&amp;I325&amp;J325&amp;M325&amp;N325&amp;O325&amp;P325&amp;Q325&amp;R325&amp;S325&amp;T325&amp;U325&amp;V325&amp;W325&amp;X325&amp;Y325</f>
        <v>|セット|色|カード種|P/T|レアリティ|カード名|</v>
      </c>
      <c r="B325" t="s">
        <v>3211</v>
      </c>
      <c r="C325" t="s">
        <v>3212</v>
      </c>
      <c r="E325" t="s">
        <v>3211</v>
      </c>
      <c r="F325" t="s">
        <v>3181</v>
      </c>
      <c r="H325" t="s">
        <v>3211</v>
      </c>
      <c r="I325" t="s">
        <v>4902</v>
      </c>
      <c r="J325" t="s">
        <v>3211</v>
      </c>
      <c r="K325" t="s">
        <v>3168</v>
      </c>
      <c r="L325" t="s">
        <v>3167</v>
      </c>
      <c r="M325" t="str">
        <f>K325&amp;"/"&amp;L325</f>
        <v>P/T</v>
      </c>
      <c r="N325" t="s">
        <v>3267</v>
      </c>
      <c r="O325" t="s">
        <v>5187</v>
      </c>
      <c r="R325" t="s">
        <v>3267</v>
      </c>
      <c r="T325" t="s">
        <v>3208</v>
      </c>
      <c r="X325" t="s">
        <v>3267</v>
      </c>
      <c r="Z325" s="18"/>
      <c r="AA325" s="18"/>
      <c r="AB325" s="18"/>
      <c r="AC325" s="18"/>
      <c r="AD325" s="18"/>
      <c r="AE325" s="18"/>
      <c r="AF325" s="18"/>
      <c r="AG325" s="18"/>
      <c r="AH325" s="18"/>
      <c r="AI325" s="18"/>
      <c r="AJ325" s="18"/>
      <c r="AK325" s="18"/>
      <c r="AL325" s="18"/>
      <c r="AM325" s="18"/>
      <c r="AN325" s="18"/>
      <c r="AO325" s="18"/>
      <c r="AP325" s="18"/>
      <c r="AQ325" s="18"/>
    </row>
    <row r="326" spans="1:46" x14ac:dyDescent="0.15">
      <c r="A326" t="str">
        <f t="shared" si="52"/>
        <v>|KLD|白|クリーチャー|3/4|アンコモン|《[[空中対応員]]》|</v>
      </c>
      <c r="B326" t="s">
        <v>3211</v>
      </c>
      <c r="C326" t="str">
        <f t="shared" si="53"/>
        <v>KLD</v>
      </c>
      <c r="D326">
        <f>IF(AA326="","",VLOOKUP(C326,tnpl!$Z$1:$AA$11,2,TRUE))</f>
        <v>6</v>
      </c>
      <c r="E326" t="s">
        <v>3211</v>
      </c>
      <c r="F326" t="str">
        <f t="shared" si="54"/>
        <v>白</v>
      </c>
      <c r="G326">
        <f>IF(AB326="","",VLOOKUP(F326,tnpl!$X$1:$Y$16,2,TRUE))</f>
        <v>1</v>
      </c>
      <c r="H326" t="s">
        <v>3211</v>
      </c>
      <c r="I326" t="str">
        <f t="shared" si="55"/>
        <v>クリーチャー</v>
      </c>
      <c r="J326" t="s">
        <v>3211</v>
      </c>
      <c r="K326">
        <f t="shared" si="56"/>
        <v>3</v>
      </c>
      <c r="L326">
        <f t="shared" si="57"/>
        <v>4</v>
      </c>
      <c r="M326" t="str">
        <f t="shared" si="58"/>
        <v>3/4</v>
      </c>
      <c r="N326" t="s">
        <v>3267</v>
      </c>
      <c r="O326" t="str">
        <f t="shared" si="59"/>
        <v>アンコモン</v>
      </c>
      <c r="R326" t="s">
        <v>3267</v>
      </c>
      <c r="S326" t="s">
        <v>4854</v>
      </c>
      <c r="T326" t="str">
        <f t="shared" si="60"/>
        <v>空中対応員</v>
      </c>
      <c r="W326" t="s">
        <v>4855</v>
      </c>
      <c r="X326" t="s">
        <v>3267</v>
      </c>
      <c r="Y326" s="9"/>
      <c r="Z326" s="3">
        <v>846</v>
      </c>
      <c r="AA326" s="2" t="s">
        <v>4035</v>
      </c>
      <c r="AB326" s="1" t="s">
        <v>1653</v>
      </c>
      <c r="AC326" s="1" t="s">
        <v>1473</v>
      </c>
      <c r="AD326" s="1">
        <v>12</v>
      </c>
      <c r="AE326" s="1" t="s">
        <v>831</v>
      </c>
      <c r="AF326" s="1" t="s">
        <v>830</v>
      </c>
      <c r="AG326" s="1" t="s">
        <v>349</v>
      </c>
      <c r="AH326" s="1" t="s">
        <v>4036</v>
      </c>
      <c r="AI326" s="1" t="s">
        <v>1826</v>
      </c>
      <c r="AJ326" s="1"/>
      <c r="AK326" s="1" t="s">
        <v>4052</v>
      </c>
      <c r="AL326" s="1"/>
      <c r="AM326" s="1"/>
      <c r="AN326" s="1"/>
      <c r="AO326" s="1">
        <v>3</v>
      </c>
      <c r="AP326" s="1">
        <v>4</v>
      </c>
      <c r="AQ326" s="1" t="s">
        <v>4052</v>
      </c>
    </row>
    <row r="327" spans="1:46" x14ac:dyDescent="0.15">
      <c r="A327" t="str">
        <f t="shared" si="52"/>
        <v>|KLD|青|クリーチャー|3/4|アンコモン|《[[査問長官]]》|</v>
      </c>
      <c r="B327" t="s">
        <v>3211</v>
      </c>
      <c r="C327" t="str">
        <f t="shared" si="53"/>
        <v>KLD</v>
      </c>
      <c r="D327">
        <f>IF(AA327="","",VLOOKUP(C327,tnpl!$Z$1:$AA$11,2,TRUE))</f>
        <v>6</v>
      </c>
      <c r="E327" t="s">
        <v>3211</v>
      </c>
      <c r="F327" t="str">
        <f t="shared" si="54"/>
        <v>青</v>
      </c>
      <c r="G327">
        <f>IF(AB327="","",VLOOKUP(F327,tnpl!$X$1:$Y$16,2,TRUE))</f>
        <v>2</v>
      </c>
      <c r="H327" t="s">
        <v>3211</v>
      </c>
      <c r="I327" t="str">
        <f t="shared" si="55"/>
        <v>クリーチャー</v>
      </c>
      <c r="J327" t="s">
        <v>3211</v>
      </c>
      <c r="K327">
        <f t="shared" si="56"/>
        <v>3</v>
      </c>
      <c r="L327">
        <f t="shared" si="57"/>
        <v>4</v>
      </c>
      <c r="M327" t="str">
        <f t="shared" si="58"/>
        <v>3/4</v>
      </c>
      <c r="N327" t="s">
        <v>3267</v>
      </c>
      <c r="O327" t="str">
        <f t="shared" si="59"/>
        <v>アンコモン</v>
      </c>
      <c r="R327" t="s">
        <v>3267</v>
      </c>
      <c r="S327" t="s">
        <v>4854</v>
      </c>
      <c r="T327" t="str">
        <f t="shared" si="60"/>
        <v>査問長官</v>
      </c>
      <c r="W327" t="s">
        <v>4855</v>
      </c>
      <c r="X327" t="s">
        <v>3267</v>
      </c>
      <c r="Y327" s="9"/>
      <c r="Z327" s="3">
        <v>876</v>
      </c>
      <c r="AA327" s="2" t="s">
        <v>4035</v>
      </c>
      <c r="AB327" s="1" t="s">
        <v>1631</v>
      </c>
      <c r="AC327" s="1" t="s">
        <v>1473</v>
      </c>
      <c r="AD327" s="1">
        <v>12</v>
      </c>
      <c r="AE327" s="1" t="s">
        <v>769</v>
      </c>
      <c r="AF327" s="1" t="s">
        <v>768</v>
      </c>
      <c r="AG327" s="1" t="s">
        <v>349</v>
      </c>
      <c r="AH327" s="1" t="s">
        <v>2949</v>
      </c>
      <c r="AI327" s="1" t="s">
        <v>4105</v>
      </c>
      <c r="AJ327" s="1"/>
      <c r="AK327" s="1" t="s">
        <v>4038</v>
      </c>
      <c r="AL327" s="1" t="s">
        <v>4106</v>
      </c>
      <c r="AM327" s="1"/>
      <c r="AN327" s="1"/>
      <c r="AO327" s="1">
        <v>3</v>
      </c>
      <c r="AP327" s="1">
        <v>4</v>
      </c>
      <c r="AQ327" s="1" t="s">
        <v>4107</v>
      </c>
    </row>
    <row r="328" spans="1:46" x14ac:dyDescent="0.15">
      <c r="A328" t="str">
        <f t="shared" si="52"/>
        <v>|KLD|黒|呪文||アンコモン|《[[病的な好奇心]]》|</v>
      </c>
      <c r="B328" t="s">
        <v>3211</v>
      </c>
      <c r="C328" t="str">
        <f t="shared" si="53"/>
        <v>KLD</v>
      </c>
      <c r="D328">
        <f>IF(AA328="","",VLOOKUP(C328,tnpl!$Z$1:$AA$11,2,TRUE))</f>
        <v>6</v>
      </c>
      <c r="E328" t="s">
        <v>3211</v>
      </c>
      <c r="F328" t="str">
        <f t="shared" si="54"/>
        <v>黒</v>
      </c>
      <c r="G328">
        <f>IF(AB328="","",VLOOKUP(F328,tnpl!$X$1:$Y$16,2,TRUE))</f>
        <v>3</v>
      </c>
      <c r="H328" t="s">
        <v>3211</v>
      </c>
      <c r="I328" t="str">
        <f t="shared" si="55"/>
        <v>呪文</v>
      </c>
      <c r="J328" t="s">
        <v>3211</v>
      </c>
      <c r="K328">
        <f t="shared" si="56"/>
        <v>0</v>
      </c>
      <c r="L328">
        <f t="shared" si="57"/>
        <v>0</v>
      </c>
      <c r="M328" t="str">
        <f t="shared" si="58"/>
        <v/>
      </c>
      <c r="N328" t="s">
        <v>3267</v>
      </c>
      <c r="O328" t="str">
        <f t="shared" si="59"/>
        <v>アンコモン</v>
      </c>
      <c r="R328" t="s">
        <v>3267</v>
      </c>
      <c r="S328" t="s">
        <v>4854</v>
      </c>
      <c r="T328" t="str">
        <f t="shared" si="60"/>
        <v>病的な好奇心</v>
      </c>
      <c r="W328" t="s">
        <v>4855</v>
      </c>
      <c r="X328" t="s">
        <v>3267</v>
      </c>
      <c r="Y328" s="9"/>
      <c r="Z328" s="3">
        <v>904</v>
      </c>
      <c r="AA328" s="2" t="s">
        <v>4035</v>
      </c>
      <c r="AB328" s="1" t="s">
        <v>1606</v>
      </c>
      <c r="AC328" s="1" t="s">
        <v>1473</v>
      </c>
      <c r="AD328" s="1">
        <v>12</v>
      </c>
      <c r="AE328" s="1" t="s">
        <v>719</v>
      </c>
      <c r="AF328" s="1" t="s">
        <v>718</v>
      </c>
      <c r="AG328" s="1" t="s">
        <v>1475</v>
      </c>
      <c r="AH328" s="1"/>
      <c r="AI328" s="1"/>
      <c r="AJ328" s="1"/>
      <c r="AK328" s="1" t="s">
        <v>4152</v>
      </c>
      <c r="AL328" s="1"/>
      <c r="AM328" s="1"/>
      <c r="AN328" s="1"/>
      <c r="AO328" s="1"/>
      <c r="AP328" s="1"/>
      <c r="AQ328" s="1" t="s">
        <v>4152</v>
      </c>
    </row>
    <row r="329" spans="1:46" x14ac:dyDescent="0.15">
      <c r="A329" t="str">
        <f t="shared" si="52"/>
        <v>|KLD|黒|クリーチャー|6/4|レア|《[[楕円競走の無謀者]]》|</v>
      </c>
      <c r="B329" t="s">
        <v>3211</v>
      </c>
      <c r="C329" t="str">
        <f t="shared" si="53"/>
        <v>KLD</v>
      </c>
      <c r="D329">
        <f>IF(AA329="","",VLOOKUP(C329,tnpl!$Z$1:$AA$11,2,TRUE))</f>
        <v>6</v>
      </c>
      <c r="E329" t="s">
        <v>3211</v>
      </c>
      <c r="F329" t="str">
        <f t="shared" si="54"/>
        <v>黒</v>
      </c>
      <c r="G329">
        <f>IF(AB329="","",VLOOKUP(F329,tnpl!$X$1:$Y$16,2,TRUE))</f>
        <v>3</v>
      </c>
      <c r="H329" t="s">
        <v>3211</v>
      </c>
      <c r="I329" t="str">
        <f t="shared" si="55"/>
        <v>クリーチャー</v>
      </c>
      <c r="J329" t="s">
        <v>3211</v>
      </c>
      <c r="K329">
        <f t="shared" si="56"/>
        <v>6</v>
      </c>
      <c r="L329">
        <f t="shared" si="57"/>
        <v>4</v>
      </c>
      <c r="M329" t="str">
        <f t="shared" si="58"/>
        <v>6/4</v>
      </c>
      <c r="N329" t="s">
        <v>3267</v>
      </c>
      <c r="O329" t="str">
        <f t="shared" si="59"/>
        <v>レア</v>
      </c>
      <c r="R329" t="s">
        <v>3267</v>
      </c>
      <c r="S329" t="s">
        <v>4854</v>
      </c>
      <c r="T329" t="str">
        <f t="shared" si="60"/>
        <v>楕円競走の無謀者</v>
      </c>
      <c r="W329" t="s">
        <v>4855</v>
      </c>
      <c r="X329" t="s">
        <v>3267</v>
      </c>
      <c r="Y329" s="9"/>
      <c r="Z329" s="3">
        <v>906</v>
      </c>
      <c r="AA329" s="2" t="s">
        <v>4035</v>
      </c>
      <c r="AB329" s="1" t="s">
        <v>1606</v>
      </c>
      <c r="AC329" s="1" t="s">
        <v>1463</v>
      </c>
      <c r="AD329" s="1">
        <v>12</v>
      </c>
      <c r="AE329" s="1" t="s">
        <v>707</v>
      </c>
      <c r="AF329" s="1" t="s">
        <v>706</v>
      </c>
      <c r="AG329" s="1" t="s">
        <v>349</v>
      </c>
      <c r="AH329" s="1" t="s">
        <v>1511</v>
      </c>
      <c r="AI329" s="1" t="s">
        <v>4055</v>
      </c>
      <c r="AJ329" s="1"/>
      <c r="AK329" s="1" t="s">
        <v>4155</v>
      </c>
      <c r="AL329" s="1"/>
      <c r="AM329" s="1"/>
      <c r="AN329" s="1"/>
      <c r="AO329" s="1">
        <v>6</v>
      </c>
      <c r="AP329" s="1">
        <v>4</v>
      </c>
      <c r="AQ329" s="1" t="s">
        <v>4155</v>
      </c>
    </row>
    <row r="330" spans="1:46" x14ac:dyDescent="0.15">
      <c r="A330" t="str">
        <f t="shared" si="52"/>
        <v>|KLD|黒|呪文||レア|《[[失われた遺産]]》|</v>
      </c>
      <c r="B330" t="s">
        <v>3211</v>
      </c>
      <c r="C330" t="str">
        <f t="shared" si="53"/>
        <v>KLD</v>
      </c>
      <c r="D330">
        <f>IF(AA330="","",VLOOKUP(C330,tnpl!$Z$1:$AA$11,2,TRUE))</f>
        <v>6</v>
      </c>
      <c r="E330" t="s">
        <v>3211</v>
      </c>
      <c r="F330" t="str">
        <f t="shared" si="54"/>
        <v>黒</v>
      </c>
      <c r="G330">
        <f>IF(AB330="","",VLOOKUP(F330,tnpl!$X$1:$Y$16,2,TRUE))</f>
        <v>3</v>
      </c>
      <c r="H330" t="s">
        <v>3211</v>
      </c>
      <c r="I330" t="str">
        <f t="shared" si="55"/>
        <v>呪文</v>
      </c>
      <c r="J330" t="s">
        <v>3211</v>
      </c>
      <c r="K330">
        <f t="shared" si="56"/>
        <v>0</v>
      </c>
      <c r="L330">
        <f t="shared" si="57"/>
        <v>0</v>
      </c>
      <c r="M330" t="str">
        <f t="shared" si="58"/>
        <v/>
      </c>
      <c r="N330" t="s">
        <v>3267</v>
      </c>
      <c r="O330" t="str">
        <f t="shared" si="59"/>
        <v>レア</v>
      </c>
      <c r="R330" t="s">
        <v>3267</v>
      </c>
      <c r="S330" t="s">
        <v>4854</v>
      </c>
      <c r="T330" t="str">
        <f t="shared" si="60"/>
        <v>失われた遺産</v>
      </c>
      <c r="W330" t="s">
        <v>4855</v>
      </c>
      <c r="X330" t="s">
        <v>3267</v>
      </c>
      <c r="Y330" s="9"/>
      <c r="Z330" s="3">
        <v>908</v>
      </c>
      <c r="AA330" s="2" t="s">
        <v>4035</v>
      </c>
      <c r="AB330" s="1" t="s">
        <v>1606</v>
      </c>
      <c r="AC330" s="1" t="s">
        <v>1463</v>
      </c>
      <c r="AD330" s="1">
        <v>12</v>
      </c>
      <c r="AE330" s="1" t="s">
        <v>711</v>
      </c>
      <c r="AF330" s="1" t="s">
        <v>710</v>
      </c>
      <c r="AG330" s="1" t="s">
        <v>1475</v>
      </c>
      <c r="AH330" s="1"/>
      <c r="AI330" s="1"/>
      <c r="AJ330" s="1"/>
      <c r="AK330" s="1" t="s">
        <v>4157</v>
      </c>
      <c r="AL330" s="1"/>
      <c r="AM330" s="1"/>
      <c r="AN330" s="1"/>
      <c r="AO330" s="1"/>
      <c r="AP330" s="1"/>
      <c r="AQ330" s="1" t="s">
        <v>4157</v>
      </c>
    </row>
    <row r="331" spans="1:46" x14ac:dyDescent="0.15">
      <c r="A331" t="str">
        <f t="shared" si="52"/>
        <v>|KLD|赤|クリーチャー|1/3|コモン|《[[無謀な炎織り]]》|</v>
      </c>
      <c r="B331" t="s">
        <v>3211</v>
      </c>
      <c r="C331" t="str">
        <f t="shared" si="53"/>
        <v>KLD</v>
      </c>
      <c r="D331">
        <f>IF(AA331="","",VLOOKUP(C331,tnpl!$Z$1:$AA$11,2,TRUE))</f>
        <v>6</v>
      </c>
      <c r="E331" t="s">
        <v>3211</v>
      </c>
      <c r="F331" t="str">
        <f t="shared" si="54"/>
        <v>赤</v>
      </c>
      <c r="G331">
        <f>IF(AB331="","",VLOOKUP(F331,tnpl!$X$1:$Y$16,2,TRUE))</f>
        <v>4</v>
      </c>
      <c r="H331" t="s">
        <v>3211</v>
      </c>
      <c r="I331" t="str">
        <f t="shared" si="55"/>
        <v>クリーチャー</v>
      </c>
      <c r="J331" t="s">
        <v>3211</v>
      </c>
      <c r="K331">
        <f t="shared" si="56"/>
        <v>1</v>
      </c>
      <c r="L331">
        <f t="shared" si="57"/>
        <v>3</v>
      </c>
      <c r="M331" t="str">
        <f t="shared" si="58"/>
        <v>1/3</v>
      </c>
      <c r="N331" t="s">
        <v>3267</v>
      </c>
      <c r="O331" t="str">
        <f t="shared" si="59"/>
        <v>コモン</v>
      </c>
      <c r="R331" t="s">
        <v>3267</v>
      </c>
      <c r="S331" t="s">
        <v>4854</v>
      </c>
      <c r="T331" t="str">
        <f t="shared" si="60"/>
        <v>無謀な炎織り</v>
      </c>
      <c r="W331" t="s">
        <v>4855</v>
      </c>
      <c r="X331" t="s">
        <v>3267</v>
      </c>
      <c r="Y331" s="9"/>
      <c r="Z331" s="3">
        <v>915</v>
      </c>
      <c r="AA331" s="2" t="s">
        <v>4035</v>
      </c>
      <c r="AB331" s="1" t="s">
        <v>1575</v>
      </c>
      <c r="AC331" s="1" t="s">
        <v>1771</v>
      </c>
      <c r="AD331" s="1">
        <v>12</v>
      </c>
      <c r="AE331" s="1" t="s">
        <v>689</v>
      </c>
      <c r="AF331" s="1" t="s">
        <v>688</v>
      </c>
      <c r="AG331" s="1" t="s">
        <v>349</v>
      </c>
      <c r="AH331" s="1" t="s">
        <v>1511</v>
      </c>
      <c r="AI331" s="1" t="s">
        <v>1667</v>
      </c>
      <c r="AJ331" s="1"/>
      <c r="AK331" s="1" t="s">
        <v>4173</v>
      </c>
      <c r="AL331" s="1"/>
      <c r="AM331" s="1"/>
      <c r="AN331" s="1"/>
      <c r="AO331" s="1">
        <v>1</v>
      </c>
      <c r="AP331" s="1">
        <v>3</v>
      </c>
      <c r="AQ331" s="1" t="s">
        <v>4173</v>
      </c>
    </row>
    <row r="332" spans="1:46" x14ac:dyDescent="0.15">
      <c r="A332" t="str">
        <f t="shared" si="52"/>
        <v>|KLD|赤|クリーチャー|3/4|アンコモン|《[[改革派の霊気砲手]]》|</v>
      </c>
      <c r="B332" t="s">
        <v>3211</v>
      </c>
      <c r="C332" t="str">
        <f t="shared" si="53"/>
        <v>KLD</v>
      </c>
      <c r="D332">
        <f>IF(AA332="","",VLOOKUP(C332,tnpl!$Z$1:$AA$11,2,TRUE))</f>
        <v>6</v>
      </c>
      <c r="E332" t="s">
        <v>3211</v>
      </c>
      <c r="F332" t="str">
        <f t="shared" si="54"/>
        <v>赤</v>
      </c>
      <c r="G332">
        <f>IF(AB332="","",VLOOKUP(F332,tnpl!$X$1:$Y$16,2,TRUE))</f>
        <v>4</v>
      </c>
      <c r="H332" t="s">
        <v>3211</v>
      </c>
      <c r="I332" t="str">
        <f t="shared" si="55"/>
        <v>クリーチャー</v>
      </c>
      <c r="J332" t="s">
        <v>3211</v>
      </c>
      <c r="K332">
        <f t="shared" si="56"/>
        <v>3</v>
      </c>
      <c r="L332">
        <f t="shared" si="57"/>
        <v>4</v>
      </c>
      <c r="M332" t="str">
        <f t="shared" si="58"/>
        <v>3/4</v>
      </c>
      <c r="N332" t="s">
        <v>3267</v>
      </c>
      <c r="O332" t="str">
        <f t="shared" si="59"/>
        <v>アンコモン</v>
      </c>
      <c r="R332" t="s">
        <v>3267</v>
      </c>
      <c r="S332" t="s">
        <v>4854</v>
      </c>
      <c r="T332" t="str">
        <f t="shared" si="60"/>
        <v>改革派の霊気砲手</v>
      </c>
      <c r="W332" t="s">
        <v>4855</v>
      </c>
      <c r="X332" t="s">
        <v>3267</v>
      </c>
      <c r="Y332" s="9"/>
      <c r="Z332" s="3">
        <v>925</v>
      </c>
      <c r="AA332" s="2" t="s">
        <v>4035</v>
      </c>
      <c r="AB332" s="1" t="s">
        <v>1575</v>
      </c>
      <c r="AC332" s="1" t="s">
        <v>1473</v>
      </c>
      <c r="AD332" s="1">
        <v>12</v>
      </c>
      <c r="AE332" s="1" t="s">
        <v>675</v>
      </c>
      <c r="AF332" s="1" t="s">
        <v>674</v>
      </c>
      <c r="AG332" s="1" t="s">
        <v>349</v>
      </c>
      <c r="AH332" s="1" t="s">
        <v>1511</v>
      </c>
      <c r="AI332" s="1" t="s">
        <v>2976</v>
      </c>
      <c r="AJ332" s="1"/>
      <c r="AK332" s="1" t="s">
        <v>4087</v>
      </c>
      <c r="AL332" s="1" t="s">
        <v>4184</v>
      </c>
      <c r="AM332" s="1"/>
      <c r="AN332" s="1"/>
      <c r="AO332" s="1">
        <v>3</v>
      </c>
      <c r="AP332" s="1">
        <v>4</v>
      </c>
      <c r="AQ332" s="1" t="s">
        <v>4185</v>
      </c>
    </row>
    <row r="333" spans="1:46" x14ac:dyDescent="0.15">
      <c r="A333" t="str">
        <f t="shared" si="52"/>
        <v>|KLD|緑|クリーチャー|1/1|神話レア|《[[逆毛ハイドラ]]》|</v>
      </c>
      <c r="B333" t="s">
        <v>3211</v>
      </c>
      <c r="C333" t="str">
        <f t="shared" si="53"/>
        <v>KLD</v>
      </c>
      <c r="D333">
        <f>IF(AA333="","",VLOOKUP(C333,tnpl!$Z$1:$AA$11,2,TRUE))</f>
        <v>6</v>
      </c>
      <c r="E333" t="s">
        <v>3211</v>
      </c>
      <c r="F333" t="str">
        <f t="shared" si="54"/>
        <v>緑</v>
      </c>
      <c r="G333">
        <f>IF(AB333="","",VLOOKUP(F333,tnpl!$X$1:$Y$16,2,TRUE))</f>
        <v>5</v>
      </c>
      <c r="H333" t="s">
        <v>3211</v>
      </c>
      <c r="I333" t="str">
        <f t="shared" si="55"/>
        <v>クリーチャー</v>
      </c>
      <c r="J333" t="s">
        <v>3211</v>
      </c>
      <c r="K333">
        <f t="shared" si="56"/>
        <v>1</v>
      </c>
      <c r="L333">
        <f t="shared" si="57"/>
        <v>1</v>
      </c>
      <c r="M333" t="str">
        <f t="shared" si="58"/>
        <v>1/1</v>
      </c>
      <c r="N333" t="s">
        <v>3267</v>
      </c>
      <c r="O333" t="str">
        <f t="shared" si="59"/>
        <v>神話レア</v>
      </c>
      <c r="R333" t="s">
        <v>3267</v>
      </c>
      <c r="S333" t="s">
        <v>4854</v>
      </c>
      <c r="T333" t="str">
        <f t="shared" si="60"/>
        <v>逆毛ハイドラ</v>
      </c>
      <c r="W333" t="s">
        <v>4855</v>
      </c>
      <c r="X333" t="s">
        <v>3267</v>
      </c>
      <c r="Y333" s="9"/>
      <c r="Z333" s="3">
        <v>969</v>
      </c>
      <c r="AA333" s="2" t="s">
        <v>4035</v>
      </c>
      <c r="AB333" s="1" t="s">
        <v>1540</v>
      </c>
      <c r="AC333" s="1" t="s">
        <v>1453</v>
      </c>
      <c r="AD333" s="1">
        <v>12</v>
      </c>
      <c r="AE333" s="1" t="s">
        <v>587</v>
      </c>
      <c r="AF333" s="1" t="s">
        <v>586</v>
      </c>
      <c r="AG333" s="1" t="s">
        <v>349</v>
      </c>
      <c r="AH333" s="1" t="s">
        <v>1890</v>
      </c>
      <c r="AI333" s="1"/>
      <c r="AJ333" s="1"/>
      <c r="AK333" s="1" t="s">
        <v>4081</v>
      </c>
      <c r="AL333" s="1" t="s">
        <v>4247</v>
      </c>
      <c r="AM333" s="1"/>
      <c r="AN333" s="1"/>
      <c r="AO333" s="1">
        <v>1</v>
      </c>
      <c r="AP333" s="1">
        <v>1</v>
      </c>
      <c r="AQ333" s="1" t="s">
        <v>4248</v>
      </c>
    </row>
    <row r="334" spans="1:46" x14ac:dyDescent="0.15">
      <c r="A334" t="str">
        <f t="shared" si="52"/>
        <v>|KLD|青黒|クリーチャー|2/5|アンコモン|《[[禁制品の黒幕]]》|</v>
      </c>
      <c r="B334" t="s">
        <v>3211</v>
      </c>
      <c r="C334" t="str">
        <f t="shared" si="53"/>
        <v>KLD</v>
      </c>
      <c r="D334">
        <f>IF(AA334="","",VLOOKUP(C334,tnpl!$Z$1:$AA$11,2,TRUE))</f>
        <v>6</v>
      </c>
      <c r="E334" t="s">
        <v>3211</v>
      </c>
      <c r="F334" t="str">
        <f t="shared" si="54"/>
        <v>青黒</v>
      </c>
      <c r="G334">
        <f>IF(AB334="","",VLOOKUP(F334,tnpl!$X$1:$Y$16,2,TRUE))</f>
        <v>7</v>
      </c>
      <c r="H334" t="s">
        <v>3211</v>
      </c>
      <c r="I334" t="str">
        <f t="shared" si="55"/>
        <v>クリーチャー</v>
      </c>
      <c r="J334" t="s">
        <v>3211</v>
      </c>
      <c r="K334">
        <f t="shared" si="56"/>
        <v>2</v>
      </c>
      <c r="L334">
        <f t="shared" si="57"/>
        <v>5</v>
      </c>
      <c r="M334" t="str">
        <f t="shared" si="58"/>
        <v>2/5</v>
      </c>
      <c r="N334" t="s">
        <v>3267</v>
      </c>
      <c r="O334" t="str">
        <f t="shared" si="59"/>
        <v>アンコモン</v>
      </c>
      <c r="R334" t="s">
        <v>3267</v>
      </c>
      <c r="S334" t="s">
        <v>4854</v>
      </c>
      <c r="T334" t="str">
        <f t="shared" si="60"/>
        <v>禁制品の黒幕</v>
      </c>
      <c r="W334" t="s">
        <v>4855</v>
      </c>
      <c r="X334" t="s">
        <v>3267</v>
      </c>
      <c r="Y334" s="9"/>
      <c r="Z334" s="3">
        <v>973</v>
      </c>
      <c r="AA334" s="2" t="s">
        <v>4035</v>
      </c>
      <c r="AB334" s="1" t="s">
        <v>1530</v>
      </c>
      <c r="AC334" s="1" t="s">
        <v>1473</v>
      </c>
      <c r="AD334" s="1">
        <v>12</v>
      </c>
      <c r="AE334" s="1" t="s">
        <v>579</v>
      </c>
      <c r="AF334" s="1" t="s">
        <v>578</v>
      </c>
      <c r="AG334" s="1" t="s">
        <v>349</v>
      </c>
      <c r="AH334" s="1" t="s">
        <v>4129</v>
      </c>
      <c r="AI334" s="1" t="s">
        <v>2976</v>
      </c>
      <c r="AJ334" s="1"/>
      <c r="AK334" s="1" t="s">
        <v>3151</v>
      </c>
      <c r="AL334" s="1" t="s">
        <v>4255</v>
      </c>
      <c r="AM334" s="1"/>
      <c r="AN334" s="1"/>
      <c r="AO334" s="1">
        <v>2</v>
      </c>
      <c r="AP334" s="1">
        <v>5</v>
      </c>
      <c r="AQ334" s="1" t="s">
        <v>4256</v>
      </c>
    </row>
    <row r="335" spans="1:46" x14ac:dyDescent="0.15">
      <c r="A335" t="str">
        <f t="shared" si="52"/>
        <v>|KLD|無色|クリーチャー|4/4|アンコモン|《[[鉄華会の馬]]》|</v>
      </c>
      <c r="B335" t="s">
        <v>3211</v>
      </c>
      <c r="C335" t="str">
        <f t="shared" si="53"/>
        <v>KLD</v>
      </c>
      <c r="D335">
        <f>IF(AA335="","",VLOOKUP(C335,tnpl!$Z$1:$AA$11,2,TRUE))</f>
        <v>6</v>
      </c>
      <c r="E335" t="s">
        <v>3211</v>
      </c>
      <c r="F335" t="str">
        <f t="shared" si="54"/>
        <v>無色</v>
      </c>
      <c r="G335">
        <f>IF(AB335="","",VLOOKUP(F335,tnpl!$X$1:$Y$16,2,TRUE))</f>
        <v>16</v>
      </c>
      <c r="H335" t="s">
        <v>3211</v>
      </c>
      <c r="I335" t="str">
        <f t="shared" si="55"/>
        <v>クリーチャー</v>
      </c>
      <c r="J335" t="s">
        <v>3211</v>
      </c>
      <c r="K335">
        <f t="shared" si="56"/>
        <v>4</v>
      </c>
      <c r="L335">
        <f t="shared" si="57"/>
        <v>4</v>
      </c>
      <c r="M335" t="str">
        <f t="shared" si="58"/>
        <v>4/4</v>
      </c>
      <c r="N335" t="s">
        <v>3267</v>
      </c>
      <c r="O335" t="str">
        <f t="shared" si="59"/>
        <v>アンコモン</v>
      </c>
      <c r="R335" t="s">
        <v>3267</v>
      </c>
      <c r="S335" t="s">
        <v>4854</v>
      </c>
      <c r="T335" t="str">
        <f t="shared" si="60"/>
        <v>鉄華会の馬</v>
      </c>
      <c r="W335" t="s">
        <v>4855</v>
      </c>
      <c r="X335" t="s">
        <v>3267</v>
      </c>
      <c r="Y335" s="9"/>
      <c r="Z335" s="3">
        <v>1000</v>
      </c>
      <c r="AA335" s="2" t="s">
        <v>4035</v>
      </c>
      <c r="AB335" s="1" t="s">
        <v>301</v>
      </c>
      <c r="AC335" s="1" t="s">
        <v>1473</v>
      </c>
      <c r="AD335" s="1">
        <v>12</v>
      </c>
      <c r="AE335" s="1" t="s">
        <v>519</v>
      </c>
      <c r="AF335" s="1" t="s">
        <v>518</v>
      </c>
      <c r="AG335" s="1" t="s">
        <v>349</v>
      </c>
      <c r="AH335" s="1" t="s">
        <v>362</v>
      </c>
      <c r="AI335" s="1"/>
      <c r="AJ335" s="1"/>
      <c r="AK335" s="1" t="s">
        <v>2789</v>
      </c>
      <c r="AL335" s="1" t="s">
        <v>4041</v>
      </c>
      <c r="AM335" s="1"/>
      <c r="AN335" s="1"/>
      <c r="AO335" s="1">
        <v>4</v>
      </c>
      <c r="AP335" s="1">
        <v>4</v>
      </c>
      <c r="AQ335" s="1" t="s">
        <v>4297</v>
      </c>
    </row>
    <row r="336" spans="1:46" x14ac:dyDescent="0.15">
      <c r="A336" t="str">
        <f t="shared" si="52"/>
        <v>|KLD|無色|クリーチャー|4/4|アンコモン|《[[楕円競走車]]》|</v>
      </c>
      <c r="B336" t="s">
        <v>3211</v>
      </c>
      <c r="C336" t="str">
        <f t="shared" si="53"/>
        <v>KLD</v>
      </c>
      <c r="D336">
        <f>IF(AA336="","",VLOOKUP(C336,tnpl!$Z$1:$AA$11,2,TRUE))</f>
        <v>6</v>
      </c>
      <c r="E336" t="s">
        <v>3211</v>
      </c>
      <c r="F336" t="str">
        <f t="shared" si="54"/>
        <v>無色</v>
      </c>
      <c r="G336">
        <f>IF(AB336="","",VLOOKUP(F336,tnpl!$X$1:$Y$16,2,TRUE))</f>
        <v>16</v>
      </c>
      <c r="H336" t="s">
        <v>3211</v>
      </c>
      <c r="I336" t="str">
        <f t="shared" si="55"/>
        <v>クリーチャー</v>
      </c>
      <c r="J336" t="s">
        <v>3211</v>
      </c>
      <c r="K336">
        <f t="shared" si="56"/>
        <v>4</v>
      </c>
      <c r="L336">
        <f t="shared" si="57"/>
        <v>4</v>
      </c>
      <c r="M336" t="str">
        <f t="shared" si="58"/>
        <v>4/4</v>
      </c>
      <c r="N336" t="s">
        <v>3267</v>
      </c>
      <c r="O336" t="str">
        <f t="shared" si="59"/>
        <v>アンコモン</v>
      </c>
      <c r="R336" t="s">
        <v>3267</v>
      </c>
      <c r="S336" t="s">
        <v>4854</v>
      </c>
      <c r="T336" t="str">
        <f t="shared" si="60"/>
        <v>楕円競走車</v>
      </c>
      <c r="W336" t="s">
        <v>4855</v>
      </c>
      <c r="X336" t="s">
        <v>3267</v>
      </c>
      <c r="Y336" s="9"/>
      <c r="Z336" s="3">
        <v>1001</v>
      </c>
      <c r="AA336" s="2" t="s">
        <v>4035</v>
      </c>
      <c r="AB336" s="1" t="s">
        <v>301</v>
      </c>
      <c r="AC336" s="1" t="s">
        <v>1473</v>
      </c>
      <c r="AD336" s="1">
        <v>12</v>
      </c>
      <c r="AE336" s="1" t="s">
        <v>517</v>
      </c>
      <c r="AF336" s="1" t="s">
        <v>516</v>
      </c>
      <c r="AG336" s="1" t="s">
        <v>349</v>
      </c>
      <c r="AH336" s="1" t="s">
        <v>4273</v>
      </c>
      <c r="AI336" s="1"/>
      <c r="AJ336" s="1"/>
      <c r="AK336" s="1" t="s">
        <v>2789</v>
      </c>
      <c r="AL336" s="1" t="s">
        <v>4289</v>
      </c>
      <c r="AM336" s="1"/>
      <c r="AN336" s="1"/>
      <c r="AO336" s="1">
        <v>4</v>
      </c>
      <c r="AP336" s="1">
        <v>4</v>
      </c>
      <c r="AQ336" s="1" t="s">
        <v>4298</v>
      </c>
    </row>
    <row r="337" spans="1:43" x14ac:dyDescent="0.15">
      <c r="A337" t="str">
        <f t="shared" si="52"/>
        <v>|KLD|無色|クリーチャー|4/3|アンコモン|《[[捕獲飛行機械]]》|</v>
      </c>
      <c r="B337" t="s">
        <v>3211</v>
      </c>
      <c r="C337" t="str">
        <f t="shared" si="53"/>
        <v>KLD</v>
      </c>
      <c r="D337">
        <f>IF(AA337="","",VLOOKUP(C337,tnpl!$Z$1:$AA$11,2,TRUE))</f>
        <v>6</v>
      </c>
      <c r="E337" t="s">
        <v>3211</v>
      </c>
      <c r="F337" t="str">
        <f t="shared" si="54"/>
        <v>無色</v>
      </c>
      <c r="G337">
        <f>IF(AB337="","",VLOOKUP(F337,tnpl!$X$1:$Y$16,2,TRUE))</f>
        <v>16</v>
      </c>
      <c r="H337" t="s">
        <v>3211</v>
      </c>
      <c r="I337" t="str">
        <f t="shared" si="55"/>
        <v>クリーチャー</v>
      </c>
      <c r="J337" t="s">
        <v>3211</v>
      </c>
      <c r="K337">
        <f t="shared" si="56"/>
        <v>4</v>
      </c>
      <c r="L337">
        <f t="shared" si="57"/>
        <v>3</v>
      </c>
      <c r="M337" t="str">
        <f t="shared" si="58"/>
        <v>4/3</v>
      </c>
      <c r="N337" t="s">
        <v>3267</v>
      </c>
      <c r="O337" t="str">
        <f t="shared" si="59"/>
        <v>アンコモン</v>
      </c>
      <c r="R337" t="s">
        <v>3267</v>
      </c>
      <c r="S337" t="s">
        <v>4854</v>
      </c>
      <c r="T337" t="str">
        <f t="shared" si="60"/>
        <v>捕獲飛行機械</v>
      </c>
      <c r="W337" t="s">
        <v>4855</v>
      </c>
      <c r="X337" t="s">
        <v>3267</v>
      </c>
      <c r="Y337" s="9"/>
      <c r="Z337" s="3">
        <v>1002</v>
      </c>
      <c r="AA337" s="2" t="s">
        <v>4035</v>
      </c>
      <c r="AB337" s="1" t="s">
        <v>301</v>
      </c>
      <c r="AC337" s="1" t="s">
        <v>1473</v>
      </c>
      <c r="AD337" s="1">
        <v>12</v>
      </c>
      <c r="AE337" s="1" t="s">
        <v>515</v>
      </c>
      <c r="AF337" s="1" t="s">
        <v>514</v>
      </c>
      <c r="AG337" s="1" t="s">
        <v>349</v>
      </c>
      <c r="AH337" s="1" t="s">
        <v>363</v>
      </c>
      <c r="AI337" s="1"/>
      <c r="AJ337" s="1"/>
      <c r="AK337" s="1" t="s">
        <v>3467</v>
      </c>
      <c r="AL337" s="1"/>
      <c r="AM337" s="1"/>
      <c r="AN337" s="1"/>
      <c r="AO337" s="1">
        <v>4</v>
      </c>
      <c r="AP337" s="1">
        <v>3</v>
      </c>
      <c r="AQ337" s="1" t="s">
        <v>3467</v>
      </c>
    </row>
    <row r="338" spans="1:43" x14ac:dyDescent="0.15">
      <c r="A338" t="str">
        <f t="shared" si="52"/>
        <v>|KLD|無色|クリーチャー|6/6|レア|《[[ボーマットの急使]]》|</v>
      </c>
      <c r="B338" t="s">
        <v>3211</v>
      </c>
      <c r="C338" t="str">
        <f t="shared" si="53"/>
        <v>KLD</v>
      </c>
      <c r="D338">
        <f>IF(AA338="","",VLOOKUP(C338,tnpl!$Z$1:$AA$11,2,TRUE))</f>
        <v>6</v>
      </c>
      <c r="E338" t="s">
        <v>3211</v>
      </c>
      <c r="F338" t="str">
        <f t="shared" si="54"/>
        <v>無色</v>
      </c>
      <c r="G338">
        <f>IF(AB338="","",VLOOKUP(F338,tnpl!$X$1:$Y$16,2,TRUE))</f>
        <v>16</v>
      </c>
      <c r="H338" t="s">
        <v>3211</v>
      </c>
      <c r="I338" t="str">
        <f t="shared" si="55"/>
        <v>クリーチャー</v>
      </c>
      <c r="J338" t="s">
        <v>3211</v>
      </c>
      <c r="K338">
        <f t="shared" si="56"/>
        <v>6</v>
      </c>
      <c r="L338">
        <f t="shared" si="57"/>
        <v>6</v>
      </c>
      <c r="M338" t="str">
        <f t="shared" si="58"/>
        <v>6/6</v>
      </c>
      <c r="N338" t="s">
        <v>3267</v>
      </c>
      <c r="O338" t="str">
        <f t="shared" si="59"/>
        <v>レア</v>
      </c>
      <c r="R338" t="s">
        <v>3267</v>
      </c>
      <c r="S338" t="s">
        <v>4854</v>
      </c>
      <c r="T338" t="str">
        <f t="shared" si="60"/>
        <v>ボーマットの急使</v>
      </c>
      <c r="W338" t="s">
        <v>4855</v>
      </c>
      <c r="X338" t="s">
        <v>3267</v>
      </c>
      <c r="Y338" s="9"/>
      <c r="Z338" s="3">
        <v>1006</v>
      </c>
      <c r="AA338" s="2" t="s">
        <v>4035</v>
      </c>
      <c r="AB338" s="1" t="s">
        <v>301</v>
      </c>
      <c r="AC338" s="1" t="s">
        <v>1463</v>
      </c>
      <c r="AD338" s="1">
        <v>12</v>
      </c>
      <c r="AE338" s="1" t="s">
        <v>511</v>
      </c>
      <c r="AF338" s="1" t="s">
        <v>510</v>
      </c>
      <c r="AG338" s="1" t="s">
        <v>349</v>
      </c>
      <c r="AH338" s="1" t="s">
        <v>362</v>
      </c>
      <c r="AI338" s="1"/>
      <c r="AJ338" s="1"/>
      <c r="AK338" s="1" t="s">
        <v>4305</v>
      </c>
      <c r="AL338" s="1" t="s">
        <v>4306</v>
      </c>
      <c r="AM338" s="1"/>
      <c r="AN338" s="1"/>
      <c r="AO338" s="1">
        <v>6</v>
      </c>
      <c r="AP338" s="1">
        <v>6</v>
      </c>
      <c r="AQ338" s="1" t="s">
        <v>4307</v>
      </c>
    </row>
    <row r="339" spans="1:43" x14ac:dyDescent="0.15">
      <c r="A339" t="str">
        <f t="shared" si="52"/>
        <v>|KLD|無色|クリーチャー|6/6|レア|《[[多用途な逸品]]》|</v>
      </c>
      <c r="B339" t="s">
        <v>3211</v>
      </c>
      <c r="C339" t="str">
        <f t="shared" si="53"/>
        <v>KLD</v>
      </c>
      <c r="D339">
        <f>IF(AA339="","",VLOOKUP(C339,tnpl!$Z$1:$AA$11,2,TRUE))</f>
        <v>6</v>
      </c>
      <c r="E339" t="s">
        <v>3211</v>
      </c>
      <c r="F339" t="str">
        <f t="shared" si="54"/>
        <v>無色</v>
      </c>
      <c r="G339">
        <f>IF(AB339="","",VLOOKUP(F339,tnpl!$X$1:$Y$16,2,TRUE))</f>
        <v>16</v>
      </c>
      <c r="H339" t="s">
        <v>3211</v>
      </c>
      <c r="I339" t="str">
        <f t="shared" si="55"/>
        <v>クリーチャー</v>
      </c>
      <c r="J339" t="s">
        <v>3211</v>
      </c>
      <c r="K339">
        <f t="shared" si="56"/>
        <v>6</v>
      </c>
      <c r="L339">
        <f t="shared" si="57"/>
        <v>6</v>
      </c>
      <c r="M339" t="str">
        <f t="shared" si="58"/>
        <v>6/6</v>
      </c>
      <c r="N339" t="s">
        <v>3267</v>
      </c>
      <c r="O339" t="str">
        <f t="shared" si="59"/>
        <v>レア</v>
      </c>
      <c r="R339" t="s">
        <v>3267</v>
      </c>
      <c r="S339" t="s">
        <v>4854</v>
      </c>
      <c r="T339" t="str">
        <f t="shared" si="60"/>
        <v>多用途な逸品</v>
      </c>
      <c r="W339" t="s">
        <v>4855</v>
      </c>
      <c r="X339" t="s">
        <v>3267</v>
      </c>
      <c r="Y339" s="9"/>
      <c r="Z339" s="3">
        <v>1010</v>
      </c>
      <c r="AA339" s="2" t="s">
        <v>4035</v>
      </c>
      <c r="AB339" s="1" t="s">
        <v>301</v>
      </c>
      <c r="AC339" s="1" t="s">
        <v>1463</v>
      </c>
      <c r="AD339" s="1">
        <v>12</v>
      </c>
      <c r="AE339" s="1" t="s">
        <v>501</v>
      </c>
      <c r="AF339" s="1" t="s">
        <v>500</v>
      </c>
      <c r="AG339" s="1" t="s">
        <v>349</v>
      </c>
      <c r="AH339" s="1" t="s">
        <v>362</v>
      </c>
      <c r="AI339" s="1"/>
      <c r="AJ339" s="1"/>
      <c r="AK339" s="1" t="s">
        <v>4081</v>
      </c>
      <c r="AL339" s="1" t="s">
        <v>4311</v>
      </c>
      <c r="AM339" s="1" t="s">
        <v>4312</v>
      </c>
      <c r="AN339" s="1"/>
      <c r="AO339" s="1">
        <v>6</v>
      </c>
      <c r="AP339" s="1">
        <v>6</v>
      </c>
      <c r="AQ339" s="1" t="s">
        <v>4313</v>
      </c>
    </row>
    <row r="340" spans="1:43" x14ac:dyDescent="0.15">
      <c r="A340" t="str">
        <f t="shared" si="52"/>
        <v>|AER|無色|クリーチャー|4/4|アンコモン|《[[財宝の守り手]]》|</v>
      </c>
      <c r="B340" t="s">
        <v>3211</v>
      </c>
      <c r="C340" t="str">
        <f t="shared" si="53"/>
        <v>AER</v>
      </c>
      <c r="D340">
        <f>IF(AA340="","",VLOOKUP(C340,tnpl!$Z$1:$AA$11,2,TRUE))</f>
        <v>7</v>
      </c>
      <c r="E340" t="s">
        <v>3211</v>
      </c>
      <c r="F340" t="str">
        <f t="shared" si="54"/>
        <v>無色</v>
      </c>
      <c r="G340">
        <f>IF(AB340="","",VLOOKUP(F340,tnpl!$X$1:$Y$16,2,TRUE))</f>
        <v>16</v>
      </c>
      <c r="H340" t="s">
        <v>3211</v>
      </c>
      <c r="I340" t="str">
        <f t="shared" si="55"/>
        <v>クリーチャー</v>
      </c>
      <c r="J340" t="s">
        <v>3211</v>
      </c>
      <c r="K340">
        <f t="shared" si="56"/>
        <v>4</v>
      </c>
      <c r="L340">
        <f t="shared" si="57"/>
        <v>4</v>
      </c>
      <c r="M340" t="str">
        <f t="shared" si="58"/>
        <v>4/4</v>
      </c>
      <c r="N340" t="s">
        <v>3267</v>
      </c>
      <c r="O340" t="str">
        <f t="shared" si="59"/>
        <v>アンコモン</v>
      </c>
      <c r="R340" t="s">
        <v>3267</v>
      </c>
      <c r="S340" t="s">
        <v>4854</v>
      </c>
      <c r="T340" t="str">
        <f t="shared" si="60"/>
        <v>財宝の守り手</v>
      </c>
      <c r="W340" t="s">
        <v>4855</v>
      </c>
      <c r="X340" t="s">
        <v>3267</v>
      </c>
      <c r="Y340" s="9"/>
      <c r="Z340" s="3">
        <v>1070</v>
      </c>
      <c r="AA340" s="2" t="s">
        <v>4335</v>
      </c>
      <c r="AB340" s="1" t="s">
        <v>301</v>
      </c>
      <c r="AC340" s="1" t="s">
        <v>1473</v>
      </c>
      <c r="AD340" s="1">
        <v>12</v>
      </c>
      <c r="AE340" s="1" t="s">
        <v>385</v>
      </c>
      <c r="AF340" s="1" t="s">
        <v>384</v>
      </c>
      <c r="AG340" s="1" t="s">
        <v>349</v>
      </c>
      <c r="AH340" s="1" t="s">
        <v>362</v>
      </c>
      <c r="AI340" s="1"/>
      <c r="AJ340" s="1"/>
      <c r="AK340" s="1" t="s">
        <v>4415</v>
      </c>
      <c r="AL340" s="1"/>
      <c r="AM340" s="1"/>
      <c r="AN340" s="1"/>
      <c r="AO340" s="1">
        <v>4</v>
      </c>
      <c r="AP340" s="1">
        <v>4</v>
      </c>
      <c r="AQ340" s="1" t="s">
        <v>4415</v>
      </c>
    </row>
    <row r="341" spans="1:43" x14ac:dyDescent="0.15">
      <c r="A341" t="str">
        <f t="shared" si="52"/>
        <v>|KLDP|赤|クリーチャー|6/5|レア|《[[むら気な巨人]]》|</v>
      </c>
      <c r="B341" t="s">
        <v>3211</v>
      </c>
      <c r="C341" t="str">
        <f t="shared" si="53"/>
        <v>KLDP</v>
      </c>
      <c r="D341">
        <f>IF(AA341="","",VLOOKUP(C341,tnpl!$Z$1:$AA$11,2,TRUE))</f>
        <v>8</v>
      </c>
      <c r="E341" t="s">
        <v>3211</v>
      </c>
      <c r="F341" t="str">
        <f t="shared" si="54"/>
        <v>赤</v>
      </c>
      <c r="G341">
        <f>IF(AB341="","",VLOOKUP(F341,tnpl!$X$1:$Y$16,2,TRUE))</f>
        <v>4</v>
      </c>
      <c r="H341" t="s">
        <v>3211</v>
      </c>
      <c r="I341" t="str">
        <f t="shared" si="55"/>
        <v>クリーチャー</v>
      </c>
      <c r="J341" t="s">
        <v>3211</v>
      </c>
      <c r="K341">
        <f t="shared" si="56"/>
        <v>6</v>
      </c>
      <c r="L341">
        <f t="shared" si="57"/>
        <v>5</v>
      </c>
      <c r="M341" t="str">
        <f t="shared" si="58"/>
        <v>6/5</v>
      </c>
      <c r="N341" t="s">
        <v>3267</v>
      </c>
      <c r="O341" t="str">
        <f t="shared" si="59"/>
        <v>レア</v>
      </c>
      <c r="R341" t="s">
        <v>3267</v>
      </c>
      <c r="S341" t="s">
        <v>4854</v>
      </c>
      <c r="T341" t="str">
        <f t="shared" si="60"/>
        <v>むら気な巨人</v>
      </c>
      <c r="W341" t="s">
        <v>4855</v>
      </c>
      <c r="X341" t="s">
        <v>3267</v>
      </c>
      <c r="Y341" s="9"/>
      <c r="Z341" s="3">
        <v>1079</v>
      </c>
      <c r="AA341" s="2" t="s">
        <v>4431</v>
      </c>
      <c r="AB341" s="1" t="s">
        <v>1575</v>
      </c>
      <c r="AC341" s="1" t="s">
        <v>1463</v>
      </c>
      <c r="AD341" s="1">
        <v>12</v>
      </c>
      <c r="AE341" s="1" t="s">
        <v>4435</v>
      </c>
      <c r="AF341" s="1" t="s">
        <v>4436</v>
      </c>
      <c r="AG341" s="1" t="s">
        <v>349</v>
      </c>
      <c r="AH341" s="1" t="s">
        <v>2077</v>
      </c>
      <c r="AI341" s="1"/>
      <c r="AJ341" s="1"/>
      <c r="AK341" s="1" t="s">
        <v>4437</v>
      </c>
      <c r="AL341" s="1"/>
      <c r="AM341" s="1"/>
      <c r="AN341" s="1"/>
      <c r="AO341" s="1">
        <v>6</v>
      </c>
      <c r="AP341" s="1">
        <v>5</v>
      </c>
      <c r="AQ341" s="1" t="s">
        <v>4437</v>
      </c>
    </row>
    <row r="342" spans="1:43" x14ac:dyDescent="0.15">
      <c r="Z342" s="9"/>
      <c r="AA342" s="9"/>
      <c r="AB342" s="9"/>
      <c r="AC342" s="9"/>
      <c r="AD342" s="9"/>
      <c r="AE342" s="9"/>
      <c r="AF342" s="9"/>
      <c r="AG342" s="9"/>
      <c r="AH342" s="9"/>
      <c r="AI342" s="9"/>
      <c r="AJ342" s="9"/>
      <c r="AK342" s="9"/>
      <c r="AL342" s="9"/>
      <c r="AM342" s="9"/>
      <c r="AN342" s="9"/>
      <c r="AO342" s="9"/>
      <c r="AP342" s="9"/>
      <c r="AQ342" s="9"/>
    </row>
    <row r="343" spans="1:43" x14ac:dyDescent="0.15">
      <c r="A343" t="str">
        <f t="shared" ref="A343" si="61">B343&amp;C343&amp;E343&amp;F343&amp;H343&amp;I343&amp;J343&amp;M343&amp;N343&amp;O343&amp;P343&amp;Q343&amp;R343&amp;S343&amp;T343&amp;U343&amp;V343&amp;W343&amp;X343&amp;Y343</f>
        <v>**アモンケットブロック</v>
      </c>
      <c r="B343" t="s">
        <v>4865</v>
      </c>
      <c r="Y343" s="11"/>
    </row>
    <row r="344" spans="1:43" x14ac:dyDescent="0.15">
      <c r="A344" t="str">
        <f>B344&amp;C344&amp;E344&amp;F344&amp;H344&amp;I344&amp;J344&amp;M344&amp;N344&amp;O344&amp;P344&amp;Q344&amp;R344&amp;S344&amp;T344&amp;U344&amp;V344&amp;W344&amp;X344&amp;Y344</f>
        <v>|LEFT:60|LEFT:50|LEFT:120|LEFT:50|LEFT:120|LEFT:450|c</v>
      </c>
      <c r="B344" t="s">
        <v>3211</v>
      </c>
      <c r="C344" t="s">
        <v>5192</v>
      </c>
      <c r="E344" t="s">
        <v>3211</v>
      </c>
      <c r="F344" t="s">
        <v>3204</v>
      </c>
      <c r="H344" t="s">
        <v>3211</v>
      </c>
      <c r="I344" t="s">
        <v>5157</v>
      </c>
      <c r="J344" t="s">
        <v>3211</v>
      </c>
      <c r="M344" t="s">
        <v>3204</v>
      </c>
      <c r="N344" t="s">
        <v>3267</v>
      </c>
      <c r="O344" t="s">
        <v>5157</v>
      </c>
      <c r="R344" t="s">
        <v>3267</v>
      </c>
      <c r="T344" t="s">
        <v>5189</v>
      </c>
      <c r="X344" t="s">
        <v>3267</v>
      </c>
      <c r="Y344" t="s">
        <v>3206</v>
      </c>
    </row>
    <row r="345" spans="1:43" x14ac:dyDescent="0.15">
      <c r="A345" t="str">
        <f>B345&amp;C345&amp;E345&amp;F345&amp;H345&amp;I345&amp;J345&amp;M345&amp;N345&amp;O345&amp;P345&amp;Q345&amp;R345&amp;S345&amp;T345&amp;U345&amp;V345&amp;W345&amp;X345&amp;Y345</f>
        <v>|セット|色|カード種|P/T|レアリティ|カード名|</v>
      </c>
      <c r="B345" t="s">
        <v>3211</v>
      </c>
      <c r="C345" t="s">
        <v>3212</v>
      </c>
      <c r="E345" t="s">
        <v>3211</v>
      </c>
      <c r="F345" t="s">
        <v>3181</v>
      </c>
      <c r="H345" t="s">
        <v>3211</v>
      </c>
      <c r="I345" t="s">
        <v>4902</v>
      </c>
      <c r="J345" t="s">
        <v>3211</v>
      </c>
      <c r="K345" t="s">
        <v>3168</v>
      </c>
      <c r="L345" t="s">
        <v>3167</v>
      </c>
      <c r="M345" t="str">
        <f>K345&amp;"/"&amp;L345</f>
        <v>P/T</v>
      </c>
      <c r="N345" t="s">
        <v>3267</v>
      </c>
      <c r="O345" t="s">
        <v>5187</v>
      </c>
      <c r="R345" t="s">
        <v>3267</v>
      </c>
      <c r="T345" t="s">
        <v>3208</v>
      </c>
      <c r="X345" t="s">
        <v>3267</v>
      </c>
      <c r="Z345" s="18"/>
      <c r="AA345" s="18"/>
      <c r="AB345" s="18"/>
      <c r="AC345" s="18"/>
      <c r="AD345" s="18"/>
      <c r="AE345" s="18"/>
      <c r="AF345" s="18"/>
      <c r="AG345" s="18"/>
      <c r="AH345" s="18"/>
      <c r="AI345" s="18"/>
      <c r="AJ345" s="18"/>
      <c r="AK345" s="18"/>
      <c r="AL345" s="18"/>
      <c r="AM345" s="18"/>
      <c r="AN345" s="18"/>
      <c r="AO345" s="18"/>
      <c r="AP345" s="18"/>
      <c r="AQ345" s="18"/>
    </row>
    <row r="346" spans="1:43" x14ac:dyDescent="0.15">
      <c r="A346" t="str">
        <f t="shared" si="52"/>
        <v>|AKH|白|クリーチャー|4/4|アンコモン|《[[オケチラの従者]]》|</v>
      </c>
      <c r="B346" t="s">
        <v>3211</v>
      </c>
      <c r="C346" t="str">
        <f t="shared" si="53"/>
        <v>AKH</v>
      </c>
      <c r="D346">
        <f>IF(AA346="","",VLOOKUP(C346,tnpl!$Z$1:$AA$11,2,TRUE))</f>
        <v>10</v>
      </c>
      <c r="E346" t="s">
        <v>3211</v>
      </c>
      <c r="F346" t="str">
        <f t="shared" si="54"/>
        <v>白</v>
      </c>
      <c r="G346">
        <f>IF(AB346="","",VLOOKUP(F346,tnpl!$X$1:$Y$16,2,TRUE))</f>
        <v>1</v>
      </c>
      <c r="H346" t="s">
        <v>3211</v>
      </c>
      <c r="I346" t="str">
        <f t="shared" si="55"/>
        <v>クリーチャー</v>
      </c>
      <c r="J346" t="s">
        <v>3211</v>
      </c>
      <c r="K346">
        <f t="shared" si="56"/>
        <v>4</v>
      </c>
      <c r="L346">
        <f t="shared" si="57"/>
        <v>4</v>
      </c>
      <c r="M346" t="str">
        <f t="shared" si="58"/>
        <v>4/4</v>
      </c>
      <c r="N346" t="s">
        <v>3267</v>
      </c>
      <c r="O346" t="str">
        <f t="shared" si="59"/>
        <v>アンコモン</v>
      </c>
      <c r="R346" t="s">
        <v>3267</v>
      </c>
      <c r="S346" t="s">
        <v>4854</v>
      </c>
      <c r="T346" t="str">
        <f t="shared" si="60"/>
        <v>オケチラの従者</v>
      </c>
      <c r="W346" t="s">
        <v>4855</v>
      </c>
      <c r="X346" t="s">
        <v>3267</v>
      </c>
      <c r="Y346" s="9"/>
      <c r="Z346" s="3">
        <v>1116</v>
      </c>
      <c r="AA346" s="2" t="s">
        <v>4450</v>
      </c>
      <c r="AB346" s="1" t="s">
        <v>1653</v>
      </c>
      <c r="AC346" s="1" t="s">
        <v>1473</v>
      </c>
      <c r="AD346" s="1">
        <v>12</v>
      </c>
      <c r="AE346" s="1" t="s">
        <v>267</v>
      </c>
      <c r="AF346" s="1" t="s">
        <v>266</v>
      </c>
      <c r="AG346" s="1" t="s">
        <v>349</v>
      </c>
      <c r="AH346" s="1" t="s">
        <v>2987</v>
      </c>
      <c r="AI346" s="1" t="s">
        <v>1826</v>
      </c>
      <c r="AJ346" s="1"/>
      <c r="AK346" s="1" t="s">
        <v>361</v>
      </c>
      <c r="AL346" s="1" t="s">
        <v>4474</v>
      </c>
      <c r="AM346" s="1" t="s">
        <v>4475</v>
      </c>
      <c r="AN346" s="1"/>
      <c r="AO346" s="1">
        <v>4</v>
      </c>
      <c r="AP346" s="1">
        <v>4</v>
      </c>
      <c r="AQ346" s="1" t="s">
        <v>4476</v>
      </c>
    </row>
    <row r="347" spans="1:43" x14ac:dyDescent="0.15">
      <c r="A347" t="str">
        <f t="shared" ref="A347:A358" si="62">B347&amp;C347&amp;E347&amp;F347&amp;H347&amp;I347&amp;J347&amp;M347&amp;N347&amp;O347&amp;P347&amp;Q347&amp;R347&amp;S347&amp;T347&amp;U347&amp;V347&amp;W347&amp;X347&amp;Y347</f>
        <v>|AKH|青|呪文||コモン|《[[抗えない主張]]》|</v>
      </c>
      <c r="B347" t="s">
        <v>3211</v>
      </c>
      <c r="C347" t="str">
        <f t="shared" ref="C347:C358" si="63">AA347</f>
        <v>AKH</v>
      </c>
      <c r="D347">
        <f>IF(AA347="","",VLOOKUP(C347,tnpl!$Z$1:$AA$11,2,TRUE))</f>
        <v>10</v>
      </c>
      <c r="E347" t="s">
        <v>3211</v>
      </c>
      <c r="F347" t="str">
        <f t="shared" ref="F347:F358" si="64">AB347</f>
        <v>青</v>
      </c>
      <c r="G347">
        <f>IF(AB347="","",VLOOKUP(F347,tnpl!$X$1:$Y$16,2,TRUE))</f>
        <v>2</v>
      </c>
      <c r="H347" t="s">
        <v>3211</v>
      </c>
      <c r="I347" t="str">
        <f t="shared" ref="I347:I358" si="65">AG347</f>
        <v>呪文</v>
      </c>
      <c r="J347" t="s">
        <v>3211</v>
      </c>
      <c r="K347">
        <f t="shared" ref="K347:K358" si="66">AO347</f>
        <v>0</v>
      </c>
      <c r="L347">
        <f t="shared" ref="L347:L358" si="67">AP347</f>
        <v>0</v>
      </c>
      <c r="M347" t="str">
        <f t="shared" ref="M347:M358" si="68">IF(AG347="クリーチャー",K347&amp;"/"&amp;L347,"")</f>
        <v/>
      </c>
      <c r="N347" t="s">
        <v>3267</v>
      </c>
      <c r="O347" t="str">
        <f t="shared" ref="O347:O358" si="69">AC347</f>
        <v>コモン</v>
      </c>
      <c r="R347" t="s">
        <v>3267</v>
      </c>
      <c r="S347" t="s">
        <v>4854</v>
      </c>
      <c r="T347" t="str">
        <f t="shared" ref="T347:T358" si="70">AE347</f>
        <v>抗えない主張</v>
      </c>
      <c r="W347" t="s">
        <v>4855</v>
      </c>
      <c r="X347" t="s">
        <v>3267</v>
      </c>
      <c r="Y347" s="9"/>
      <c r="Z347" s="3">
        <v>1134</v>
      </c>
      <c r="AA347" s="2" t="s">
        <v>4450</v>
      </c>
      <c r="AB347" s="1" t="s">
        <v>1631</v>
      </c>
      <c r="AC347" s="1" t="s">
        <v>1771</v>
      </c>
      <c r="AD347" s="1">
        <v>12</v>
      </c>
      <c r="AE347" s="1" t="s">
        <v>233</v>
      </c>
      <c r="AF347" s="1" t="s">
        <v>232</v>
      </c>
      <c r="AG347" s="1" t="s">
        <v>1475</v>
      </c>
      <c r="AH347" s="1"/>
      <c r="AI347" s="1"/>
      <c r="AJ347" s="1"/>
      <c r="AK347" s="1" t="s">
        <v>4513</v>
      </c>
      <c r="AL347" s="1" t="s">
        <v>4463</v>
      </c>
      <c r="AM347" s="1"/>
      <c r="AN347" s="1"/>
      <c r="AO347" s="1"/>
      <c r="AP347" s="1"/>
      <c r="AQ347" s="1" t="s">
        <v>4514</v>
      </c>
    </row>
    <row r="348" spans="1:43" x14ac:dyDescent="0.15">
      <c r="A348" t="str">
        <f t="shared" si="62"/>
        <v>|AKH|黒|クリーチャー|6/5|レア|《[[疫病吹き]]》|</v>
      </c>
      <c r="B348" t="s">
        <v>3211</v>
      </c>
      <c r="C348" t="str">
        <f t="shared" si="63"/>
        <v>AKH</v>
      </c>
      <c r="D348">
        <f>IF(AA348="","",VLOOKUP(C348,tnpl!$Z$1:$AA$11,2,TRUE))</f>
        <v>10</v>
      </c>
      <c r="E348" t="s">
        <v>3211</v>
      </c>
      <c r="F348" t="str">
        <f t="shared" si="64"/>
        <v>黒</v>
      </c>
      <c r="G348">
        <f>IF(AB348="","",VLOOKUP(F348,tnpl!$X$1:$Y$16,2,TRUE))</f>
        <v>3</v>
      </c>
      <c r="H348" t="s">
        <v>3211</v>
      </c>
      <c r="I348" t="str">
        <f t="shared" si="65"/>
        <v>クリーチャー</v>
      </c>
      <c r="J348" t="s">
        <v>3211</v>
      </c>
      <c r="K348">
        <f t="shared" si="66"/>
        <v>6</v>
      </c>
      <c r="L348">
        <f t="shared" si="67"/>
        <v>5</v>
      </c>
      <c r="M348" t="str">
        <f t="shared" si="68"/>
        <v>6/5</v>
      </c>
      <c r="N348" t="s">
        <v>3267</v>
      </c>
      <c r="O348" t="str">
        <f t="shared" si="69"/>
        <v>レア</v>
      </c>
      <c r="R348" t="s">
        <v>3267</v>
      </c>
      <c r="S348" t="s">
        <v>4854</v>
      </c>
      <c r="T348" t="str">
        <f t="shared" si="70"/>
        <v>疫病吹き</v>
      </c>
      <c r="W348" t="s">
        <v>4855</v>
      </c>
      <c r="X348" t="s">
        <v>3267</v>
      </c>
      <c r="Y348" s="9"/>
      <c r="Z348" s="3">
        <v>1172</v>
      </c>
      <c r="AA348" s="2" t="s">
        <v>4450</v>
      </c>
      <c r="AB348" s="1" t="s">
        <v>1606</v>
      </c>
      <c r="AC348" s="1" t="s">
        <v>1463</v>
      </c>
      <c r="AD348" s="1">
        <v>12</v>
      </c>
      <c r="AE348" s="1" t="s">
        <v>157</v>
      </c>
      <c r="AF348" s="1" t="s">
        <v>156</v>
      </c>
      <c r="AG348" s="1" t="s">
        <v>349</v>
      </c>
      <c r="AH348" s="1" t="s">
        <v>1506</v>
      </c>
      <c r="AI348" s="1" t="s">
        <v>367</v>
      </c>
      <c r="AJ348" s="1"/>
      <c r="AK348" s="1" t="s">
        <v>2076</v>
      </c>
      <c r="AL348" s="1" t="s">
        <v>4589</v>
      </c>
      <c r="AM348" s="1" t="s">
        <v>4590</v>
      </c>
      <c r="AN348" s="1"/>
      <c r="AO348" s="1">
        <v>6</v>
      </c>
      <c r="AP348" s="1">
        <v>5</v>
      </c>
      <c r="AQ348" s="1" t="s">
        <v>4591</v>
      </c>
    </row>
    <row r="349" spans="1:43" x14ac:dyDescent="0.15">
      <c r="A349" t="str">
        <f t="shared" si="62"/>
        <v>|AKH|黒|呪文||レア|《[[葬送の影]]》|</v>
      </c>
      <c r="B349" t="s">
        <v>3211</v>
      </c>
      <c r="C349" t="str">
        <f t="shared" si="63"/>
        <v>AKH</v>
      </c>
      <c r="D349">
        <f>IF(AA349="","",VLOOKUP(C349,tnpl!$Z$1:$AA$11,2,TRUE))</f>
        <v>10</v>
      </c>
      <c r="E349" t="s">
        <v>3211</v>
      </c>
      <c r="F349" t="str">
        <f t="shared" si="64"/>
        <v>黒</v>
      </c>
      <c r="G349">
        <f>IF(AB349="","",VLOOKUP(F349,tnpl!$X$1:$Y$16,2,TRUE))</f>
        <v>3</v>
      </c>
      <c r="H349" t="s">
        <v>3211</v>
      </c>
      <c r="I349" t="str">
        <f t="shared" si="65"/>
        <v>呪文</v>
      </c>
      <c r="J349" t="s">
        <v>3211</v>
      </c>
      <c r="K349">
        <f t="shared" si="66"/>
        <v>0</v>
      </c>
      <c r="L349">
        <f t="shared" si="67"/>
        <v>0</v>
      </c>
      <c r="M349" t="str">
        <f t="shared" si="68"/>
        <v/>
      </c>
      <c r="N349" t="s">
        <v>3267</v>
      </c>
      <c r="O349" t="str">
        <f t="shared" si="69"/>
        <v>レア</v>
      </c>
      <c r="R349" t="s">
        <v>3267</v>
      </c>
      <c r="S349" t="s">
        <v>4854</v>
      </c>
      <c r="T349" t="str">
        <f t="shared" si="70"/>
        <v>葬送の影</v>
      </c>
      <c r="W349" t="s">
        <v>4855</v>
      </c>
      <c r="X349" t="s">
        <v>3267</v>
      </c>
      <c r="Y349" s="9"/>
      <c r="Z349" s="3">
        <v>1173</v>
      </c>
      <c r="AA349" s="2" t="s">
        <v>4450</v>
      </c>
      <c r="AB349" s="1" t="s">
        <v>1606</v>
      </c>
      <c r="AC349" s="1" t="s">
        <v>1463</v>
      </c>
      <c r="AD349" s="1">
        <v>12</v>
      </c>
      <c r="AE349" s="1" t="s">
        <v>155</v>
      </c>
      <c r="AF349" s="1" t="s">
        <v>154</v>
      </c>
      <c r="AG349" s="1" t="s">
        <v>1475</v>
      </c>
      <c r="AH349" s="1"/>
      <c r="AI349" s="1"/>
      <c r="AJ349" s="1"/>
      <c r="AK349" s="1" t="s">
        <v>4592</v>
      </c>
      <c r="AL349" s="1"/>
      <c r="AM349" s="1"/>
      <c r="AN349" s="1"/>
      <c r="AO349" s="1"/>
      <c r="AP349" s="1"/>
      <c r="AQ349" s="1" t="s">
        <v>4592</v>
      </c>
    </row>
    <row r="350" spans="1:43" x14ac:dyDescent="0.15">
      <c r="A350" t="str">
        <f t="shared" si="62"/>
        <v>|AKH|緑|呪文||コモン|《[[花粉のもや]]》|</v>
      </c>
      <c r="B350" t="s">
        <v>3211</v>
      </c>
      <c r="C350" t="str">
        <f t="shared" si="63"/>
        <v>AKH</v>
      </c>
      <c r="D350">
        <f>IF(AA350="","",VLOOKUP(C350,tnpl!$Z$1:$AA$11,2,TRUE))</f>
        <v>10</v>
      </c>
      <c r="E350" t="s">
        <v>3211</v>
      </c>
      <c r="F350" t="str">
        <f t="shared" si="64"/>
        <v>緑</v>
      </c>
      <c r="G350">
        <f>IF(AB350="","",VLOOKUP(F350,tnpl!$X$1:$Y$16,2,TRUE))</f>
        <v>5</v>
      </c>
      <c r="H350" t="s">
        <v>3211</v>
      </c>
      <c r="I350" t="str">
        <f t="shared" si="65"/>
        <v>呪文</v>
      </c>
      <c r="J350" t="s">
        <v>3211</v>
      </c>
      <c r="K350">
        <f t="shared" si="66"/>
        <v>0</v>
      </c>
      <c r="L350">
        <f t="shared" si="67"/>
        <v>0</v>
      </c>
      <c r="M350" t="str">
        <f t="shared" si="68"/>
        <v/>
      </c>
      <c r="N350" t="s">
        <v>3267</v>
      </c>
      <c r="O350" t="str">
        <f t="shared" si="69"/>
        <v>コモン</v>
      </c>
      <c r="R350" t="s">
        <v>3267</v>
      </c>
      <c r="S350" t="s">
        <v>4854</v>
      </c>
      <c r="T350" t="str">
        <f t="shared" si="70"/>
        <v>花粉のもや</v>
      </c>
      <c r="W350" t="s">
        <v>4855</v>
      </c>
      <c r="X350" t="s">
        <v>3267</v>
      </c>
      <c r="Y350" s="9"/>
      <c r="Z350" s="3">
        <v>1208</v>
      </c>
      <c r="AA350" s="2" t="s">
        <v>4450</v>
      </c>
      <c r="AB350" s="1" t="s">
        <v>1540</v>
      </c>
      <c r="AC350" s="1" t="s">
        <v>1771</v>
      </c>
      <c r="AD350" s="1">
        <v>12</v>
      </c>
      <c r="AE350" s="1" t="s">
        <v>87</v>
      </c>
      <c r="AF350" s="1" t="s">
        <v>86</v>
      </c>
      <c r="AG350" s="1" t="s">
        <v>1475</v>
      </c>
      <c r="AH350" s="1"/>
      <c r="AI350" s="1"/>
      <c r="AJ350" s="1"/>
      <c r="AK350" s="1" t="s">
        <v>4647</v>
      </c>
      <c r="AL350" s="1" t="s">
        <v>4527</v>
      </c>
      <c r="AM350" s="1"/>
      <c r="AN350" s="1"/>
      <c r="AO350" s="1"/>
      <c r="AP350" s="1"/>
      <c r="AQ350" s="1" t="s">
        <v>4648</v>
      </c>
    </row>
    <row r="351" spans="1:43" x14ac:dyDescent="0.15">
      <c r="A351" t="str">
        <f t="shared" si="62"/>
        <v>|AKH|緑|サポート||コモン|《[[楽園の贈り物]]》|</v>
      </c>
      <c r="B351" t="s">
        <v>3211</v>
      </c>
      <c r="C351" t="str">
        <f t="shared" si="63"/>
        <v>AKH</v>
      </c>
      <c r="D351">
        <f>IF(AA351="","",VLOOKUP(C351,tnpl!$Z$1:$AA$11,2,TRUE))</f>
        <v>10</v>
      </c>
      <c r="E351" t="s">
        <v>3211</v>
      </c>
      <c r="F351" t="str">
        <f t="shared" si="64"/>
        <v>緑</v>
      </c>
      <c r="G351">
        <f>IF(AB351="","",VLOOKUP(F351,tnpl!$X$1:$Y$16,2,TRUE))</f>
        <v>5</v>
      </c>
      <c r="H351" t="s">
        <v>3211</v>
      </c>
      <c r="I351" t="str">
        <f t="shared" si="65"/>
        <v>サポート</v>
      </c>
      <c r="J351" t="s">
        <v>3211</v>
      </c>
      <c r="K351">
        <f t="shared" si="66"/>
        <v>0</v>
      </c>
      <c r="L351">
        <f t="shared" si="67"/>
        <v>0</v>
      </c>
      <c r="M351" t="str">
        <f t="shared" si="68"/>
        <v/>
      </c>
      <c r="N351" t="s">
        <v>3267</v>
      </c>
      <c r="O351" t="str">
        <f t="shared" si="69"/>
        <v>コモン</v>
      </c>
      <c r="R351" t="s">
        <v>3267</v>
      </c>
      <c r="S351" t="s">
        <v>4854</v>
      </c>
      <c r="T351" t="str">
        <f t="shared" si="70"/>
        <v>楽園の贈り物</v>
      </c>
      <c r="W351" t="s">
        <v>4855</v>
      </c>
      <c r="X351" t="s">
        <v>3267</v>
      </c>
      <c r="Y351" s="9"/>
      <c r="Z351" s="3">
        <v>1213</v>
      </c>
      <c r="AA351" s="2" t="s">
        <v>4450</v>
      </c>
      <c r="AB351" s="1" t="s">
        <v>1540</v>
      </c>
      <c r="AC351" s="1" t="s">
        <v>1771</v>
      </c>
      <c r="AD351" s="1">
        <v>12</v>
      </c>
      <c r="AE351" s="1" t="s">
        <v>77</v>
      </c>
      <c r="AF351" s="1" t="s">
        <v>76</v>
      </c>
      <c r="AG351" s="1" t="s">
        <v>297</v>
      </c>
      <c r="AH351" s="1"/>
      <c r="AI351" s="1"/>
      <c r="AJ351" s="1"/>
      <c r="AK351" s="1" t="s">
        <v>4656</v>
      </c>
      <c r="AL351" s="1" t="s">
        <v>4657</v>
      </c>
      <c r="AM351" s="1"/>
      <c r="AN351" s="1">
        <v>3</v>
      </c>
      <c r="AO351" s="1"/>
      <c r="AP351" s="1"/>
      <c r="AQ351" s="1" t="s">
        <v>4658</v>
      </c>
    </row>
    <row r="352" spans="1:43" x14ac:dyDescent="0.15">
      <c r="A352" t="str">
        <f t="shared" si="62"/>
        <v>|AKH|緑|クリーチャー|6/5|レア|《[[シェフェトのオオトカゲ]]》|</v>
      </c>
      <c r="B352" t="s">
        <v>3211</v>
      </c>
      <c r="C352" t="str">
        <f t="shared" si="63"/>
        <v>AKH</v>
      </c>
      <c r="D352">
        <f>IF(AA352="","",VLOOKUP(C352,tnpl!$Z$1:$AA$11,2,TRUE))</f>
        <v>10</v>
      </c>
      <c r="E352" t="s">
        <v>3211</v>
      </c>
      <c r="F352" t="str">
        <f t="shared" si="64"/>
        <v>緑</v>
      </c>
      <c r="G352">
        <f>IF(AB352="","",VLOOKUP(F352,tnpl!$X$1:$Y$16,2,TRUE))</f>
        <v>5</v>
      </c>
      <c r="H352" t="s">
        <v>3211</v>
      </c>
      <c r="I352" t="str">
        <f t="shared" si="65"/>
        <v>クリーチャー</v>
      </c>
      <c r="J352" t="s">
        <v>3211</v>
      </c>
      <c r="K352">
        <f t="shared" si="66"/>
        <v>6</v>
      </c>
      <c r="L352">
        <f t="shared" si="67"/>
        <v>5</v>
      </c>
      <c r="M352" t="str">
        <f t="shared" si="68"/>
        <v>6/5</v>
      </c>
      <c r="N352" t="s">
        <v>3267</v>
      </c>
      <c r="O352" t="str">
        <f t="shared" si="69"/>
        <v>レア</v>
      </c>
      <c r="R352" t="s">
        <v>3267</v>
      </c>
      <c r="S352" t="s">
        <v>4854</v>
      </c>
      <c r="T352" t="str">
        <f t="shared" si="70"/>
        <v>シェフェトのオオトカゲ</v>
      </c>
      <c r="W352" t="s">
        <v>4855</v>
      </c>
      <c r="X352" t="s">
        <v>3267</v>
      </c>
      <c r="Y352" s="9"/>
      <c r="Z352" s="3">
        <v>1219</v>
      </c>
      <c r="AA352" s="2" t="s">
        <v>4450</v>
      </c>
      <c r="AB352" s="1" t="s">
        <v>1540</v>
      </c>
      <c r="AC352" s="1" t="s">
        <v>1463</v>
      </c>
      <c r="AD352" s="1">
        <v>12</v>
      </c>
      <c r="AE352" s="1" t="s">
        <v>65</v>
      </c>
      <c r="AF352" s="1" t="s">
        <v>64</v>
      </c>
      <c r="AG352" s="1" t="s">
        <v>349</v>
      </c>
      <c r="AH352" s="1" t="s">
        <v>2563</v>
      </c>
      <c r="AI352" s="1"/>
      <c r="AJ352" s="1"/>
      <c r="AK352" s="1" t="s">
        <v>4665</v>
      </c>
      <c r="AL352" s="1" t="s">
        <v>4666</v>
      </c>
      <c r="AM352" s="1"/>
      <c r="AN352" s="1"/>
      <c r="AO352" s="1">
        <v>6</v>
      </c>
      <c r="AP352" s="1">
        <v>5</v>
      </c>
      <c r="AQ352" s="1" t="s">
        <v>4667</v>
      </c>
    </row>
    <row r="353" spans="1:43" x14ac:dyDescent="0.15">
      <c r="A353" t="str">
        <f t="shared" si="62"/>
        <v>|AKH|青赤|クリーチャー|1/1|アンコモン|《[[奇怪なドレイク]]》|</v>
      </c>
      <c r="B353" t="s">
        <v>3211</v>
      </c>
      <c r="C353" t="str">
        <f t="shared" si="63"/>
        <v>AKH</v>
      </c>
      <c r="D353">
        <f>IF(AA353="","",VLOOKUP(C353,tnpl!$Z$1:$AA$11,2,TRUE))</f>
        <v>10</v>
      </c>
      <c r="E353" t="s">
        <v>3211</v>
      </c>
      <c r="F353" t="str">
        <f t="shared" si="64"/>
        <v>青赤</v>
      </c>
      <c r="G353">
        <f>IF(AB353="","",VLOOKUP(F353,tnpl!$X$1:$Y$16,2,TRUE))</f>
        <v>12</v>
      </c>
      <c r="H353" t="s">
        <v>3211</v>
      </c>
      <c r="I353" t="str">
        <f t="shared" si="65"/>
        <v>クリーチャー</v>
      </c>
      <c r="J353" t="s">
        <v>3211</v>
      </c>
      <c r="K353">
        <f t="shared" si="66"/>
        <v>1</v>
      </c>
      <c r="L353">
        <f t="shared" si="67"/>
        <v>1</v>
      </c>
      <c r="M353" t="str">
        <f t="shared" si="68"/>
        <v>1/1</v>
      </c>
      <c r="N353" t="s">
        <v>3267</v>
      </c>
      <c r="O353" t="str">
        <f t="shared" si="69"/>
        <v>アンコモン</v>
      </c>
      <c r="R353" t="s">
        <v>3267</v>
      </c>
      <c r="S353" t="s">
        <v>4854</v>
      </c>
      <c r="T353" t="str">
        <f t="shared" si="70"/>
        <v>奇怪なドレイク</v>
      </c>
      <c r="W353" t="s">
        <v>4855</v>
      </c>
      <c r="X353" t="s">
        <v>3267</v>
      </c>
      <c r="Y353" s="9"/>
      <c r="Z353" s="3">
        <v>1228</v>
      </c>
      <c r="AA353" s="2" t="s">
        <v>4450</v>
      </c>
      <c r="AB353" s="1" t="s">
        <v>1489</v>
      </c>
      <c r="AC353" s="1" t="s">
        <v>1473</v>
      </c>
      <c r="AD353" s="1">
        <v>12</v>
      </c>
      <c r="AE353" s="1" t="s">
        <v>49</v>
      </c>
      <c r="AF353" s="1" t="s">
        <v>48</v>
      </c>
      <c r="AG353" s="1" t="s">
        <v>349</v>
      </c>
      <c r="AH353" s="1" t="s">
        <v>2546</v>
      </c>
      <c r="AI353" s="1"/>
      <c r="AJ353" s="1"/>
      <c r="AK353" s="1" t="s">
        <v>361</v>
      </c>
      <c r="AL353" s="1" t="s">
        <v>4691</v>
      </c>
      <c r="AM353" s="1"/>
      <c r="AN353" s="1"/>
      <c r="AO353" s="1">
        <v>1</v>
      </c>
      <c r="AP353" s="1">
        <v>1</v>
      </c>
      <c r="AQ353" s="1" t="s">
        <v>4692</v>
      </c>
    </row>
    <row r="354" spans="1:43" x14ac:dyDescent="0.15">
      <c r="A354" t="str">
        <f t="shared" si="62"/>
        <v>|AKH|赤緑|クリーチャー|4/4|アンコモン|《[[ケンラの戦車乗り]]》|</v>
      </c>
      <c r="B354" t="s">
        <v>3211</v>
      </c>
      <c r="C354" t="str">
        <f t="shared" si="63"/>
        <v>AKH</v>
      </c>
      <c r="D354">
        <f>IF(AA354="","",VLOOKUP(C354,tnpl!$Z$1:$AA$11,2,TRUE))</f>
        <v>10</v>
      </c>
      <c r="E354" t="s">
        <v>3211</v>
      </c>
      <c r="F354" t="str">
        <f t="shared" si="64"/>
        <v>赤緑</v>
      </c>
      <c r="G354">
        <f>IF(AB354="","",VLOOKUP(F354,tnpl!$X$1:$Y$16,2,TRUE))</f>
        <v>9</v>
      </c>
      <c r="H354" t="s">
        <v>3211</v>
      </c>
      <c r="I354" t="str">
        <f t="shared" si="65"/>
        <v>クリーチャー</v>
      </c>
      <c r="J354" t="s">
        <v>3211</v>
      </c>
      <c r="K354">
        <f t="shared" si="66"/>
        <v>4</v>
      </c>
      <c r="L354">
        <f t="shared" si="67"/>
        <v>4</v>
      </c>
      <c r="M354" t="str">
        <f t="shared" si="68"/>
        <v>4/4</v>
      </c>
      <c r="N354" t="s">
        <v>3267</v>
      </c>
      <c r="O354" t="str">
        <f t="shared" si="69"/>
        <v>アンコモン</v>
      </c>
      <c r="R354" t="s">
        <v>3267</v>
      </c>
      <c r="S354" t="s">
        <v>4854</v>
      </c>
      <c r="T354" t="str">
        <f t="shared" si="70"/>
        <v>ケンラの戦車乗り</v>
      </c>
      <c r="W354" t="s">
        <v>4855</v>
      </c>
      <c r="X354" t="s">
        <v>3267</v>
      </c>
      <c r="Y354" s="9"/>
      <c r="Z354" s="3">
        <v>1229</v>
      </c>
      <c r="AA354" s="2" t="s">
        <v>4450</v>
      </c>
      <c r="AB354" s="1" t="s">
        <v>1504</v>
      </c>
      <c r="AC354" s="1" t="s">
        <v>1473</v>
      </c>
      <c r="AD354" s="1">
        <v>12</v>
      </c>
      <c r="AE354" s="1" t="s">
        <v>47</v>
      </c>
      <c r="AF354" s="1" t="s">
        <v>46</v>
      </c>
      <c r="AG354" s="1" t="s">
        <v>349</v>
      </c>
      <c r="AH354" s="1" t="s">
        <v>4555</v>
      </c>
      <c r="AI354" s="1" t="s">
        <v>1515</v>
      </c>
      <c r="AJ354" s="1"/>
      <c r="AK354" s="1" t="s">
        <v>4693</v>
      </c>
      <c r="AL354" s="1"/>
      <c r="AM354" s="1"/>
      <c r="AN354" s="1"/>
      <c r="AO354" s="1">
        <v>4</v>
      </c>
      <c r="AP354" s="1">
        <v>4</v>
      </c>
      <c r="AQ354" s="1" t="s">
        <v>4693</v>
      </c>
    </row>
    <row r="355" spans="1:43" x14ac:dyDescent="0.15">
      <c r="A355" t="str">
        <f t="shared" si="62"/>
        <v>|AKH|白|クリーチャー|4/3|アンコモン|《[[療治の侍臣]]》|</v>
      </c>
      <c r="B355" t="s">
        <v>3211</v>
      </c>
      <c r="C355" t="str">
        <f t="shared" si="63"/>
        <v>AKH</v>
      </c>
      <c r="D355">
        <f>IF(AA355="","",VLOOKUP(C355,tnpl!$Z$1:$AA$11,2,TRUE))</f>
        <v>10</v>
      </c>
      <c r="E355" t="s">
        <v>3211</v>
      </c>
      <c r="F355" t="str">
        <f t="shared" si="64"/>
        <v>白</v>
      </c>
      <c r="G355">
        <f>IF(AB355="","",VLOOKUP(F355,tnpl!$X$1:$Y$16,2,TRUE))</f>
        <v>1</v>
      </c>
      <c r="H355" t="s">
        <v>3211</v>
      </c>
      <c r="I355" t="str">
        <f t="shared" si="65"/>
        <v>クリーチャー</v>
      </c>
      <c r="J355" t="s">
        <v>3211</v>
      </c>
      <c r="K355">
        <f t="shared" si="66"/>
        <v>4</v>
      </c>
      <c r="L355">
        <f t="shared" si="67"/>
        <v>3</v>
      </c>
      <c r="M355" t="str">
        <f t="shared" si="68"/>
        <v>4/3</v>
      </c>
      <c r="N355" t="s">
        <v>3267</v>
      </c>
      <c r="O355" t="str">
        <f t="shared" si="69"/>
        <v>アンコモン</v>
      </c>
      <c r="R355" t="s">
        <v>3267</v>
      </c>
      <c r="S355" t="s">
        <v>4854</v>
      </c>
      <c r="T355" t="str">
        <f t="shared" si="70"/>
        <v>療治の侍臣</v>
      </c>
      <c r="W355" t="s">
        <v>4855</v>
      </c>
      <c r="X355" t="s">
        <v>3267</v>
      </c>
      <c r="Y355" s="9"/>
      <c r="Z355" s="3">
        <v>1265</v>
      </c>
      <c r="AA355" s="2" t="s">
        <v>4450</v>
      </c>
      <c r="AB355" s="1" t="s">
        <v>1653</v>
      </c>
      <c r="AC355" s="1" t="s">
        <v>1473</v>
      </c>
      <c r="AD355" s="1">
        <v>12</v>
      </c>
      <c r="AE355" s="1" t="s">
        <v>4763</v>
      </c>
      <c r="AF355" s="1" t="s">
        <v>4764</v>
      </c>
      <c r="AG355" s="1" t="s">
        <v>349</v>
      </c>
      <c r="AH355" s="1" t="s">
        <v>1511</v>
      </c>
      <c r="AI355" s="1" t="s">
        <v>1492</v>
      </c>
      <c r="AJ355" s="1"/>
      <c r="AK355" s="1" t="s">
        <v>4765</v>
      </c>
      <c r="AL355" s="1"/>
      <c r="AM355" s="1"/>
      <c r="AN355" s="1"/>
      <c r="AO355" s="1">
        <v>4</v>
      </c>
      <c r="AP355" s="1">
        <v>3</v>
      </c>
      <c r="AQ355" s="1" t="s">
        <v>4765</v>
      </c>
    </row>
    <row r="356" spans="1:43" x14ac:dyDescent="0.15">
      <c r="A356" t="str">
        <f t="shared" si="62"/>
        <v>|AKH|青|クリーチャー|4/4|アンコモン|《[[釣りドレイク]]》|</v>
      </c>
      <c r="B356" t="s">
        <v>3211</v>
      </c>
      <c r="C356" t="str">
        <f t="shared" si="63"/>
        <v>AKH</v>
      </c>
      <c r="D356">
        <f>IF(AA356="","",VLOOKUP(C356,tnpl!$Z$1:$AA$11,2,TRUE))</f>
        <v>10</v>
      </c>
      <c r="E356" t="s">
        <v>3211</v>
      </c>
      <c r="F356" t="str">
        <f t="shared" si="64"/>
        <v>青</v>
      </c>
      <c r="G356">
        <f>IF(AB356="","",VLOOKUP(F356,tnpl!$X$1:$Y$16,2,TRUE))</f>
        <v>2</v>
      </c>
      <c r="H356" t="s">
        <v>3211</v>
      </c>
      <c r="I356" t="str">
        <f t="shared" si="65"/>
        <v>クリーチャー</v>
      </c>
      <c r="J356" t="s">
        <v>3211</v>
      </c>
      <c r="K356">
        <f t="shared" si="66"/>
        <v>4</v>
      </c>
      <c r="L356">
        <f t="shared" si="67"/>
        <v>4</v>
      </c>
      <c r="M356" t="str">
        <f t="shared" si="68"/>
        <v>4/4</v>
      </c>
      <c r="N356" t="s">
        <v>3267</v>
      </c>
      <c r="O356" t="str">
        <f t="shared" si="69"/>
        <v>アンコモン</v>
      </c>
      <c r="R356" t="s">
        <v>3267</v>
      </c>
      <c r="S356" t="s">
        <v>4854</v>
      </c>
      <c r="T356" t="str">
        <f t="shared" si="70"/>
        <v>釣りドレイク</v>
      </c>
      <c r="W356" t="s">
        <v>4855</v>
      </c>
      <c r="X356" t="s">
        <v>3267</v>
      </c>
      <c r="Y356" s="9"/>
      <c r="Z356" s="3">
        <v>1268</v>
      </c>
      <c r="AA356" s="2" t="s">
        <v>4450</v>
      </c>
      <c r="AB356" s="1" t="s">
        <v>1631</v>
      </c>
      <c r="AC356" s="1" t="s">
        <v>1473</v>
      </c>
      <c r="AD356" s="1">
        <v>12</v>
      </c>
      <c r="AE356" s="1" t="s">
        <v>4774</v>
      </c>
      <c r="AF356" s="1" t="s">
        <v>4775</v>
      </c>
      <c r="AG356" s="1" t="s">
        <v>349</v>
      </c>
      <c r="AH356" s="1" t="s">
        <v>2546</v>
      </c>
      <c r="AI356" s="1"/>
      <c r="AJ356" s="1"/>
      <c r="AK356" s="1" t="s">
        <v>361</v>
      </c>
      <c r="AL356" s="1" t="s">
        <v>4776</v>
      </c>
      <c r="AM356" s="1"/>
      <c r="AN356" s="1"/>
      <c r="AO356" s="1">
        <v>4</v>
      </c>
      <c r="AP356" s="1">
        <v>4</v>
      </c>
      <c r="AQ356" s="1" t="s">
        <v>4777</v>
      </c>
    </row>
    <row r="357" spans="1:43" x14ac:dyDescent="0.15">
      <c r="A357" t="str">
        <f t="shared" si="62"/>
        <v>|AKH|黒赤|クリーチャー|4/2|アンコモン|《[[無慈悲な投槍手]]》|</v>
      </c>
      <c r="B357" t="s">
        <v>3211</v>
      </c>
      <c r="C357" t="str">
        <f t="shared" si="63"/>
        <v>AKH</v>
      </c>
      <c r="D357">
        <f>IF(AA357="","",VLOOKUP(C357,tnpl!$Z$1:$AA$11,2,TRUE))</f>
        <v>10</v>
      </c>
      <c r="E357" t="s">
        <v>3211</v>
      </c>
      <c r="F357" t="str">
        <f t="shared" si="64"/>
        <v>黒赤</v>
      </c>
      <c r="G357">
        <f>IF(AB357="","",VLOOKUP(F357,tnpl!$X$1:$Y$16,2,TRUE))</f>
        <v>8</v>
      </c>
      <c r="H357" t="s">
        <v>3211</v>
      </c>
      <c r="I357" t="str">
        <f t="shared" si="65"/>
        <v>クリーチャー</v>
      </c>
      <c r="J357" t="s">
        <v>3211</v>
      </c>
      <c r="K357">
        <f t="shared" si="66"/>
        <v>4</v>
      </c>
      <c r="L357">
        <f t="shared" si="67"/>
        <v>2</v>
      </c>
      <c r="M357" t="str">
        <f t="shared" si="68"/>
        <v>4/2</v>
      </c>
      <c r="N357" t="s">
        <v>3267</v>
      </c>
      <c r="O357" t="str">
        <f t="shared" si="69"/>
        <v>アンコモン</v>
      </c>
      <c r="R357" t="s">
        <v>3267</v>
      </c>
      <c r="S357" t="s">
        <v>4854</v>
      </c>
      <c r="T357" t="str">
        <f t="shared" si="70"/>
        <v>無慈悲な投槍手</v>
      </c>
      <c r="W357" t="s">
        <v>4855</v>
      </c>
      <c r="X357" t="s">
        <v>3267</v>
      </c>
      <c r="Y357" s="9"/>
      <c r="Z357" s="3">
        <v>1288</v>
      </c>
      <c r="AA357" s="2" t="s">
        <v>4450</v>
      </c>
      <c r="AB357" s="1" t="s">
        <v>1526</v>
      </c>
      <c r="AC357" s="1" t="s">
        <v>1473</v>
      </c>
      <c r="AD357" s="1">
        <v>12</v>
      </c>
      <c r="AE357" s="1" t="s">
        <v>4838</v>
      </c>
      <c r="AF357" s="1" t="s">
        <v>4839</v>
      </c>
      <c r="AG357" s="1" t="s">
        <v>349</v>
      </c>
      <c r="AH357" s="1" t="s">
        <v>4557</v>
      </c>
      <c r="AI357" s="1" t="s">
        <v>1515</v>
      </c>
      <c r="AJ357" s="1"/>
      <c r="AK357" s="1" t="s">
        <v>4840</v>
      </c>
      <c r="AL357" s="1"/>
      <c r="AM357" s="1"/>
      <c r="AN357" s="1"/>
      <c r="AO357" s="1">
        <v>4</v>
      </c>
      <c r="AP357" s="1">
        <v>2</v>
      </c>
      <c r="AQ357" s="1" t="s">
        <v>4840</v>
      </c>
    </row>
    <row r="358" spans="1:43" x14ac:dyDescent="0.15">
      <c r="A358" t="str">
        <f t="shared" si="62"/>
        <v>|AKH|赤白|クリーチャー|4/3|アンコモン|《[[名誉ある門長]]》|</v>
      </c>
      <c r="B358" t="s">
        <v>3211</v>
      </c>
      <c r="C358" t="str">
        <f t="shared" si="63"/>
        <v>AKH</v>
      </c>
      <c r="D358">
        <f>IF(AA358="","",VLOOKUP(C358,tnpl!$Z$1:$AA$11,2,TRUE))</f>
        <v>10</v>
      </c>
      <c r="E358" t="s">
        <v>3211</v>
      </c>
      <c r="F358" t="str">
        <f t="shared" si="64"/>
        <v>赤白</v>
      </c>
      <c r="G358">
        <f>IF(AB358="","",VLOOKUP(F358,tnpl!$X$1:$Y$16,2,TRUE))</f>
        <v>14</v>
      </c>
      <c r="H358" t="s">
        <v>3211</v>
      </c>
      <c r="I358" t="str">
        <f t="shared" si="65"/>
        <v>クリーチャー</v>
      </c>
      <c r="J358" t="s">
        <v>3211</v>
      </c>
      <c r="K358">
        <f t="shared" si="66"/>
        <v>4</v>
      </c>
      <c r="L358">
        <f t="shared" si="67"/>
        <v>3</v>
      </c>
      <c r="M358" t="str">
        <f t="shared" si="68"/>
        <v>4/3</v>
      </c>
      <c r="N358" t="s">
        <v>3267</v>
      </c>
      <c r="O358" t="str">
        <f t="shared" si="69"/>
        <v>アンコモン</v>
      </c>
      <c r="R358" t="s">
        <v>3267</v>
      </c>
      <c r="S358" t="s">
        <v>4854</v>
      </c>
      <c r="T358" t="str">
        <f t="shared" si="70"/>
        <v>名誉ある門長</v>
      </c>
      <c r="W358" t="s">
        <v>4855</v>
      </c>
      <c r="X358" t="s">
        <v>3267</v>
      </c>
      <c r="Y358" s="9"/>
      <c r="Z358" s="3">
        <v>1289</v>
      </c>
      <c r="AA358" s="2" t="s">
        <v>4450</v>
      </c>
      <c r="AB358" s="1" t="s">
        <v>1811</v>
      </c>
      <c r="AC358" s="1" t="s">
        <v>1473</v>
      </c>
      <c r="AD358" s="1">
        <v>12</v>
      </c>
      <c r="AE358" s="1" t="s">
        <v>4841</v>
      </c>
      <c r="AF358" s="1" t="s">
        <v>4842</v>
      </c>
      <c r="AG358" s="1" t="s">
        <v>349</v>
      </c>
      <c r="AH358" s="1" t="s">
        <v>1511</v>
      </c>
      <c r="AI358" s="1" t="s">
        <v>1515</v>
      </c>
      <c r="AJ358" s="1"/>
      <c r="AK358" s="1" t="s">
        <v>2627</v>
      </c>
      <c r="AL358" s="1" t="s">
        <v>4843</v>
      </c>
      <c r="AM358" s="1"/>
      <c r="AN358" s="1"/>
      <c r="AO358" s="1">
        <v>4</v>
      </c>
      <c r="AP358" s="1">
        <v>3</v>
      </c>
      <c r="AQ358" s="1" t="s">
        <v>4844</v>
      </c>
    </row>
    <row r="359" spans="1:43" x14ac:dyDescent="0.15">
      <c r="A359" t="str">
        <f>B359&amp;C359&amp;E359&amp;F359&amp;H359&amp;I359&amp;J359&amp;M359&amp;N359&amp;O359&amp;P359&amp;Q359&amp;R359&amp;S359&amp;T359&amp;V359&amp;W359&amp;X359&amp;Y359</f>
        <v/>
      </c>
    </row>
    <row r="360" spans="1:43" x14ac:dyDescent="0.15">
      <c r="A360" t="str">
        <f>B360&amp;C360&amp;E360&amp;F360&amp;H360&amp;I360&amp;J360&amp;M360&amp;N360&amp;O360&amp;P360&amp;Q360&amp;R360&amp;S360&amp;T360&amp;V360&amp;W360&amp;X360&amp;Y360</f>
        <v>*13マナカード一覧</v>
      </c>
      <c r="B360" t="s">
        <v>3229</v>
      </c>
      <c r="C360">
        <f>AD365</f>
        <v>13</v>
      </c>
      <c r="E360" t="s">
        <v>5183</v>
      </c>
      <c r="F360" t="s">
        <v>3228</v>
      </c>
    </row>
    <row r="361" spans="1:43" x14ac:dyDescent="0.15">
      <c r="A361" t="str">
        <f>B361&amp;C361&amp;E361&amp;F361&amp;H361&amp;I361&amp;J361&amp;M361&amp;N361&amp;O361&amp;P361&amp;Q361&amp;R361&amp;S361&amp;T361&amp;V361&amp;W361&amp;X361&amp;Y361</f>
        <v/>
      </c>
    </row>
    <row r="362" spans="1:43" x14ac:dyDescent="0.15">
      <c r="A362" t="str">
        <f>B362&amp;C362&amp;E362&amp;F362&amp;H362&amp;I362&amp;J362&amp;M362&amp;N362&amp;O362&amp;P362&amp;Q362&amp;R362&amp;S362&amp;T362&amp;V362&amp;W362&amp;X362&amp;Y362</f>
        <v>**マジック:オリジン</v>
      </c>
      <c r="B362" t="s">
        <v>4856</v>
      </c>
      <c r="C362" t="s">
        <v>4860</v>
      </c>
      <c r="Z362" s="11"/>
    </row>
    <row r="363" spans="1:43" x14ac:dyDescent="0.15">
      <c r="A363" t="str">
        <f>B363&amp;C363&amp;E363&amp;F363&amp;H363&amp;I363&amp;J363&amp;M363&amp;N363&amp;O363&amp;P363&amp;Q363&amp;R363&amp;S363&amp;T363&amp;U363&amp;V363&amp;W363&amp;X363&amp;Y363</f>
        <v>|LEFT:60|LEFT:50|LEFT:120|LEFT:50|LEFT:120|LEFT:450|c</v>
      </c>
      <c r="B363" t="s">
        <v>3211</v>
      </c>
      <c r="C363" t="s">
        <v>5191</v>
      </c>
      <c r="E363" t="s">
        <v>3211</v>
      </c>
      <c r="F363" t="s">
        <v>3204</v>
      </c>
      <c r="H363" t="s">
        <v>3211</v>
      </c>
      <c r="I363" t="s">
        <v>5157</v>
      </c>
      <c r="J363" t="s">
        <v>3211</v>
      </c>
      <c r="M363" t="s">
        <v>3204</v>
      </c>
      <c r="N363" t="s">
        <v>3267</v>
      </c>
      <c r="O363" t="s">
        <v>5157</v>
      </c>
      <c r="R363" t="s">
        <v>3267</v>
      </c>
      <c r="T363" t="s">
        <v>5190</v>
      </c>
      <c r="X363" t="s">
        <v>3267</v>
      </c>
      <c r="Y363" t="s">
        <v>3206</v>
      </c>
    </row>
    <row r="364" spans="1:43" x14ac:dyDescent="0.15">
      <c r="A364" t="str">
        <f>B364&amp;C364&amp;E364&amp;F364&amp;H364&amp;I364&amp;J364&amp;M364&amp;N364&amp;O364&amp;P364&amp;Q364&amp;R364&amp;S364&amp;T364&amp;U364&amp;V364&amp;W364&amp;X364&amp;Y364</f>
        <v>|セット|色|カード種|P/T|レアリティ|カード名|</v>
      </c>
      <c r="B364" t="s">
        <v>3211</v>
      </c>
      <c r="C364" t="s">
        <v>3212</v>
      </c>
      <c r="E364" t="s">
        <v>3211</v>
      </c>
      <c r="F364" t="s">
        <v>3181</v>
      </c>
      <c r="H364" t="s">
        <v>3211</v>
      </c>
      <c r="I364" t="s">
        <v>4902</v>
      </c>
      <c r="J364" t="s">
        <v>3211</v>
      </c>
      <c r="K364" t="s">
        <v>3168</v>
      </c>
      <c r="L364" t="s">
        <v>3167</v>
      </c>
      <c r="M364" t="str">
        <f>K364&amp;"/"&amp;L364</f>
        <v>P/T</v>
      </c>
      <c r="N364" t="s">
        <v>3267</v>
      </c>
      <c r="O364" t="s">
        <v>5187</v>
      </c>
      <c r="R364" t="s">
        <v>3267</v>
      </c>
      <c r="T364" t="s">
        <v>3208</v>
      </c>
      <c r="X364" t="s">
        <v>3267</v>
      </c>
      <c r="Z364" s="18"/>
      <c r="AA364" s="18"/>
      <c r="AB364" s="18"/>
      <c r="AC364" s="18"/>
      <c r="AD364" s="18"/>
      <c r="AE364" s="18"/>
      <c r="AF364" s="18"/>
      <c r="AG364" s="18"/>
      <c r="AH364" s="18"/>
      <c r="AI364" s="18"/>
      <c r="AJ364" s="18"/>
      <c r="AK364" s="18"/>
      <c r="AL364" s="18"/>
      <c r="AM364" s="18"/>
      <c r="AN364" s="18"/>
      <c r="AO364" s="18"/>
      <c r="AP364" s="18"/>
      <c r="AQ364" s="18"/>
    </row>
    <row r="365" spans="1:43" x14ac:dyDescent="0.15">
      <c r="A365" t="str">
        <f>B365&amp;C365&amp;E365&amp;F365&amp;H365&amp;I365&amp;J365&amp;M365&amp;N365&amp;O365&amp;P365&amp;Q365&amp;R365&amp;S365&amp;T365&amp;U365&amp;V365&amp;W365&amp;X365&amp;Y365</f>
        <v>|ORI|白|クリーチャー|4/4|アンコモン|《[[祝福された霊魂]]》|</v>
      </c>
      <c r="B365" t="s">
        <v>3211</v>
      </c>
      <c r="C365" t="str">
        <f t="shared" ref="C365" si="71">AA365</f>
        <v>ORI</v>
      </c>
      <c r="D365">
        <f>IF(AA365="","",VLOOKUP(C365,tnpl!$Z$1:$AA$11,2,TRUE))</f>
        <v>1</v>
      </c>
      <c r="E365" t="s">
        <v>3211</v>
      </c>
      <c r="F365" t="str">
        <f t="shared" ref="F365" si="72">AB365</f>
        <v>白</v>
      </c>
      <c r="G365">
        <f>IF(AB365="","",VLOOKUP(F365,tnpl!$X$1:$Y$16,2,TRUE))</f>
        <v>1</v>
      </c>
      <c r="H365" t="s">
        <v>3211</v>
      </c>
      <c r="I365" t="str">
        <f>AG365</f>
        <v>クリーチャー</v>
      </c>
      <c r="J365" t="s">
        <v>3211</v>
      </c>
      <c r="K365">
        <f t="shared" ref="K365" si="73">AO365</f>
        <v>4</v>
      </c>
      <c r="L365">
        <f t="shared" ref="L365" si="74">AP365</f>
        <v>4</v>
      </c>
      <c r="M365" t="str">
        <f>IF(AG365="クリーチャー",K365&amp;"/"&amp;L365,"")</f>
        <v>4/4</v>
      </c>
      <c r="N365" t="s">
        <v>3267</v>
      </c>
      <c r="O365" t="str">
        <f>AC365</f>
        <v>アンコモン</v>
      </c>
      <c r="R365" t="s">
        <v>3267</v>
      </c>
      <c r="S365" t="s">
        <v>4854</v>
      </c>
      <c r="T365" t="str">
        <f t="shared" ref="T365" si="75">AE365</f>
        <v>祝福された霊魂</v>
      </c>
      <c r="W365" t="s">
        <v>4855</v>
      </c>
      <c r="X365" t="s">
        <v>3267</v>
      </c>
      <c r="Y365" s="9"/>
      <c r="Z365" s="3">
        <v>18</v>
      </c>
      <c r="AA365" s="2" t="s">
        <v>3271</v>
      </c>
      <c r="AB365" s="1" t="s">
        <v>1653</v>
      </c>
      <c r="AC365" s="1" t="s">
        <v>1473</v>
      </c>
      <c r="AD365" s="1">
        <v>13</v>
      </c>
      <c r="AE365" s="1" t="s">
        <v>3117</v>
      </c>
      <c r="AF365" s="1" t="s">
        <v>3116</v>
      </c>
      <c r="AG365" s="1" t="s">
        <v>349</v>
      </c>
      <c r="AH365" s="1" t="s">
        <v>2436</v>
      </c>
      <c r="AI365" s="1"/>
      <c r="AJ365" s="1"/>
      <c r="AK365" s="1" t="s">
        <v>361</v>
      </c>
      <c r="AL365" s="1" t="s">
        <v>3115</v>
      </c>
      <c r="AM365" s="1"/>
      <c r="AN365" s="1"/>
      <c r="AO365" s="1">
        <v>4</v>
      </c>
      <c r="AP365" s="1">
        <v>4</v>
      </c>
      <c r="AQ365" s="1" t="s">
        <v>3278</v>
      </c>
    </row>
    <row r="366" spans="1:43" x14ac:dyDescent="0.15">
      <c r="A366" t="str">
        <f t="shared" ref="A366:A430" si="76">B366&amp;C366&amp;E366&amp;F366&amp;H366&amp;I366&amp;J366&amp;M366&amp;N366&amp;O366&amp;P366&amp;Q366&amp;R366&amp;S366&amp;T366&amp;U366&amp;V366&amp;W366&amp;X366&amp;Y366</f>
        <v>|ORI|青|サポート||神話レア|《[[飛行機械の諜報網]]》|</v>
      </c>
      <c r="B366" t="s">
        <v>3211</v>
      </c>
      <c r="C366" t="str">
        <f t="shared" ref="C366:C430" si="77">AA366</f>
        <v>ORI</v>
      </c>
      <c r="D366">
        <f>IF(AA366="","",VLOOKUP(C366,tnpl!$Z$1:$AA$11,2,TRUE))</f>
        <v>1</v>
      </c>
      <c r="E366" t="s">
        <v>3211</v>
      </c>
      <c r="F366" t="str">
        <f t="shared" ref="F366:F430" si="78">AB366</f>
        <v>青</v>
      </c>
      <c r="G366">
        <f>IF(AB366="","",VLOOKUP(F366,tnpl!$X$1:$Y$16,2,TRUE))</f>
        <v>2</v>
      </c>
      <c r="H366" t="s">
        <v>3211</v>
      </c>
      <c r="I366" t="str">
        <f t="shared" ref="I366:I430" si="79">AG366</f>
        <v>サポート</v>
      </c>
      <c r="J366" t="s">
        <v>3211</v>
      </c>
      <c r="K366">
        <f t="shared" ref="K366:K430" si="80">AO366</f>
        <v>0</v>
      </c>
      <c r="L366">
        <f t="shared" ref="L366:L430" si="81">AP366</f>
        <v>0</v>
      </c>
      <c r="M366" t="str">
        <f t="shared" ref="M366:M430" si="82">IF(AG366="クリーチャー",K366&amp;"/"&amp;L366,"")</f>
        <v/>
      </c>
      <c r="N366" t="s">
        <v>3267</v>
      </c>
      <c r="O366" t="str">
        <f t="shared" ref="O366:O430" si="83">AC366</f>
        <v>神話レア</v>
      </c>
      <c r="R366" t="s">
        <v>3267</v>
      </c>
      <c r="S366" t="s">
        <v>4854</v>
      </c>
      <c r="T366" t="str">
        <f t="shared" ref="T366:T430" si="84">AE366</f>
        <v>飛行機械の諜報網</v>
      </c>
      <c r="W366" t="s">
        <v>4855</v>
      </c>
      <c r="X366" t="s">
        <v>3267</v>
      </c>
      <c r="Y366" s="9"/>
      <c r="Z366" s="3">
        <v>82</v>
      </c>
      <c r="AA366" s="2" t="s">
        <v>3271</v>
      </c>
      <c r="AB366" s="1" t="s">
        <v>1631</v>
      </c>
      <c r="AC366" s="1" t="s">
        <v>1453</v>
      </c>
      <c r="AD366" s="1">
        <v>13</v>
      </c>
      <c r="AE366" s="1" t="s">
        <v>2917</v>
      </c>
      <c r="AF366" s="1" t="s">
        <v>2916</v>
      </c>
      <c r="AG366" s="1" t="s">
        <v>297</v>
      </c>
      <c r="AH366" s="1"/>
      <c r="AI366" s="1"/>
      <c r="AJ366" s="1"/>
      <c r="AK366" s="1" t="s">
        <v>3319</v>
      </c>
      <c r="AL366" s="1" t="s">
        <v>3320</v>
      </c>
      <c r="AM366" s="1"/>
      <c r="AN366" s="1">
        <v>3</v>
      </c>
      <c r="AO366" s="1"/>
      <c r="AP366" s="1"/>
      <c r="AQ366" s="1" t="s">
        <v>2915</v>
      </c>
    </row>
    <row r="367" spans="1:43" x14ac:dyDescent="0.15">
      <c r="A367" t="str">
        <f t="shared" si="76"/>
        <v>|ORI|黒|クリーチャー|3/5|アンコモン|《[[蘇りしケンタウルス]]》|</v>
      </c>
      <c r="B367" t="s">
        <v>3211</v>
      </c>
      <c r="C367" t="str">
        <f t="shared" si="77"/>
        <v>ORI</v>
      </c>
      <c r="D367">
        <f>IF(AA367="","",VLOOKUP(C367,tnpl!$Z$1:$AA$11,2,TRUE))</f>
        <v>1</v>
      </c>
      <c r="E367" t="s">
        <v>3211</v>
      </c>
      <c r="F367" t="str">
        <f t="shared" si="78"/>
        <v>黒</v>
      </c>
      <c r="G367">
        <f>IF(AB367="","",VLOOKUP(F367,tnpl!$X$1:$Y$16,2,TRUE))</f>
        <v>3</v>
      </c>
      <c r="H367" t="s">
        <v>3211</v>
      </c>
      <c r="I367" t="str">
        <f t="shared" si="79"/>
        <v>クリーチャー</v>
      </c>
      <c r="J367" t="s">
        <v>3211</v>
      </c>
      <c r="K367">
        <f t="shared" si="80"/>
        <v>3</v>
      </c>
      <c r="L367">
        <f t="shared" si="81"/>
        <v>5</v>
      </c>
      <c r="M367" t="str">
        <f t="shared" si="82"/>
        <v>3/5</v>
      </c>
      <c r="N367" t="s">
        <v>3267</v>
      </c>
      <c r="O367" t="str">
        <f t="shared" si="83"/>
        <v>アンコモン</v>
      </c>
      <c r="R367" t="s">
        <v>3267</v>
      </c>
      <c r="S367" t="s">
        <v>4854</v>
      </c>
      <c r="T367" t="str">
        <f t="shared" si="84"/>
        <v>蘇りしケンタウルス</v>
      </c>
      <c r="W367" t="s">
        <v>4855</v>
      </c>
      <c r="X367" t="s">
        <v>3267</v>
      </c>
      <c r="Y367" s="9"/>
      <c r="Z367" s="3">
        <v>101</v>
      </c>
      <c r="AA367" s="2" t="s">
        <v>3271</v>
      </c>
      <c r="AB367" s="1" t="s">
        <v>1606</v>
      </c>
      <c r="AC367" s="1" t="s">
        <v>1473</v>
      </c>
      <c r="AD367" s="1">
        <v>13</v>
      </c>
      <c r="AE367" s="1" t="s">
        <v>2866</v>
      </c>
      <c r="AF367" s="1" t="s">
        <v>2865</v>
      </c>
      <c r="AG367" s="1" t="s">
        <v>349</v>
      </c>
      <c r="AH367" s="1" t="s">
        <v>1506</v>
      </c>
      <c r="AI367" s="1" t="s">
        <v>2607</v>
      </c>
      <c r="AJ367" s="1"/>
      <c r="AK367" s="1" t="s">
        <v>2864</v>
      </c>
      <c r="AL367" s="1"/>
      <c r="AM367" s="1"/>
      <c r="AN367" s="1"/>
      <c r="AO367" s="1">
        <v>3</v>
      </c>
      <c r="AP367" s="1">
        <v>5</v>
      </c>
      <c r="AQ367" s="1" t="s">
        <v>2864</v>
      </c>
    </row>
    <row r="368" spans="1:43" x14ac:dyDescent="0.15">
      <c r="A368" t="str">
        <f t="shared" si="76"/>
        <v>|ORI|赤|サポート||アンコモン|《[[満月の呼び声]]》|</v>
      </c>
      <c r="B368" t="s">
        <v>3211</v>
      </c>
      <c r="C368" t="str">
        <f t="shared" si="77"/>
        <v>ORI</v>
      </c>
      <c r="D368">
        <f>IF(AA368="","",VLOOKUP(C368,tnpl!$Z$1:$AA$11,2,TRUE))</f>
        <v>1</v>
      </c>
      <c r="E368" t="s">
        <v>3211</v>
      </c>
      <c r="F368" t="str">
        <f t="shared" si="78"/>
        <v>赤</v>
      </c>
      <c r="G368">
        <f>IF(AB368="","",VLOOKUP(F368,tnpl!$X$1:$Y$16,2,TRUE))</f>
        <v>4</v>
      </c>
      <c r="H368" t="s">
        <v>3211</v>
      </c>
      <c r="I368" t="str">
        <f t="shared" si="79"/>
        <v>サポート</v>
      </c>
      <c r="J368" t="s">
        <v>3211</v>
      </c>
      <c r="K368">
        <f t="shared" si="80"/>
        <v>0</v>
      </c>
      <c r="L368">
        <f t="shared" si="81"/>
        <v>0</v>
      </c>
      <c r="M368" t="str">
        <f t="shared" si="82"/>
        <v/>
      </c>
      <c r="N368" t="s">
        <v>3267</v>
      </c>
      <c r="O368" t="str">
        <f t="shared" si="83"/>
        <v>アンコモン</v>
      </c>
      <c r="R368" t="s">
        <v>3267</v>
      </c>
      <c r="S368" t="s">
        <v>4854</v>
      </c>
      <c r="T368" t="str">
        <f t="shared" si="84"/>
        <v>満月の呼び声</v>
      </c>
      <c r="W368" t="s">
        <v>4855</v>
      </c>
      <c r="X368" t="s">
        <v>3267</v>
      </c>
      <c r="Y368" s="9"/>
      <c r="Z368" s="3">
        <v>152</v>
      </c>
      <c r="AA368" s="2" t="s">
        <v>3271</v>
      </c>
      <c r="AB368" s="1" t="s">
        <v>1575</v>
      </c>
      <c r="AC368" s="1" t="s">
        <v>1473</v>
      </c>
      <c r="AD368" s="1">
        <v>13</v>
      </c>
      <c r="AE368" s="1" t="s">
        <v>2719</v>
      </c>
      <c r="AF368" s="1" t="s">
        <v>2718</v>
      </c>
      <c r="AG368" s="1" t="s">
        <v>297</v>
      </c>
      <c r="AH368" s="1"/>
      <c r="AI368" s="1"/>
      <c r="AJ368" s="1"/>
      <c r="AK368" s="1" t="s">
        <v>2717</v>
      </c>
      <c r="AL368" s="1"/>
      <c r="AM368" s="1"/>
      <c r="AN368" s="1">
        <v>2</v>
      </c>
      <c r="AO368" s="1"/>
      <c r="AP368" s="1"/>
      <c r="AQ368" s="1" t="s">
        <v>2717</v>
      </c>
    </row>
    <row r="369" spans="1:46" x14ac:dyDescent="0.15">
      <c r="A369" t="str">
        <f t="shared" si="76"/>
        <v>|ORI|赤|クリーチャー|6/5|レア|《[[ケラル砦の修道院長]]》|</v>
      </c>
      <c r="B369" t="s">
        <v>3211</v>
      </c>
      <c r="C369" t="str">
        <f t="shared" si="77"/>
        <v>ORI</v>
      </c>
      <c r="D369">
        <f>IF(AA369="","",VLOOKUP(C369,tnpl!$Z$1:$AA$11,2,TRUE))</f>
        <v>1</v>
      </c>
      <c r="E369" t="s">
        <v>3211</v>
      </c>
      <c r="F369" t="str">
        <f t="shared" si="78"/>
        <v>赤</v>
      </c>
      <c r="G369">
        <f>IF(AB369="","",VLOOKUP(F369,tnpl!$X$1:$Y$16,2,TRUE))</f>
        <v>4</v>
      </c>
      <c r="H369" t="s">
        <v>3211</v>
      </c>
      <c r="I369" t="str">
        <f t="shared" si="79"/>
        <v>クリーチャー</v>
      </c>
      <c r="J369" t="s">
        <v>3211</v>
      </c>
      <c r="K369">
        <f t="shared" si="80"/>
        <v>6</v>
      </c>
      <c r="L369">
        <f t="shared" si="81"/>
        <v>5</v>
      </c>
      <c r="M369" t="str">
        <f t="shared" si="82"/>
        <v>6/5</v>
      </c>
      <c r="N369" t="s">
        <v>3267</v>
      </c>
      <c r="O369" t="str">
        <f t="shared" si="83"/>
        <v>レア</v>
      </c>
      <c r="R369" t="s">
        <v>3267</v>
      </c>
      <c r="S369" t="s">
        <v>4854</v>
      </c>
      <c r="T369" t="str">
        <f t="shared" si="84"/>
        <v>ケラル砦の修道院長</v>
      </c>
      <c r="W369" t="s">
        <v>4855</v>
      </c>
      <c r="X369" t="s">
        <v>3267</v>
      </c>
      <c r="Y369" s="9"/>
      <c r="Z369" s="3">
        <v>153</v>
      </c>
      <c r="AA369" s="2" t="s">
        <v>3271</v>
      </c>
      <c r="AB369" s="1" t="s">
        <v>1575</v>
      </c>
      <c r="AC369" s="1" t="s">
        <v>1463</v>
      </c>
      <c r="AD369" s="1">
        <v>13</v>
      </c>
      <c r="AE369" s="1" t="s">
        <v>2716</v>
      </c>
      <c r="AF369" s="1" t="s">
        <v>2715</v>
      </c>
      <c r="AG369" s="1" t="s">
        <v>349</v>
      </c>
      <c r="AH369" s="1" t="s">
        <v>1511</v>
      </c>
      <c r="AI369" s="1" t="s">
        <v>2667</v>
      </c>
      <c r="AJ369" s="1"/>
      <c r="AK369" s="1" t="s">
        <v>2714</v>
      </c>
      <c r="AL369" s="1"/>
      <c r="AM369" s="1"/>
      <c r="AN369" s="1"/>
      <c r="AO369" s="1">
        <v>6</v>
      </c>
      <c r="AP369" s="1">
        <v>5</v>
      </c>
      <c r="AQ369" s="1" t="s">
        <v>2714</v>
      </c>
    </row>
    <row r="370" spans="1:46" x14ac:dyDescent="0.15">
      <c r="A370" t="str">
        <f t="shared" si="76"/>
        <v>|ORI|緑|クリーチャー|4/4|アンコモン|《[[ドゥイネンの精鋭]]》|</v>
      </c>
      <c r="B370" t="s">
        <v>3211</v>
      </c>
      <c r="C370" t="str">
        <f t="shared" si="77"/>
        <v>ORI</v>
      </c>
      <c r="D370">
        <f>IF(AA370="","",VLOOKUP(C370,tnpl!$Z$1:$AA$11,2,TRUE))</f>
        <v>1</v>
      </c>
      <c r="E370" t="s">
        <v>3211</v>
      </c>
      <c r="F370" t="str">
        <f t="shared" si="78"/>
        <v>緑</v>
      </c>
      <c r="G370">
        <f>IF(AB370="","",VLOOKUP(F370,tnpl!$X$1:$Y$16,2,TRUE))</f>
        <v>5</v>
      </c>
      <c r="H370" t="s">
        <v>3211</v>
      </c>
      <c r="I370" t="str">
        <f t="shared" si="79"/>
        <v>クリーチャー</v>
      </c>
      <c r="J370" t="s">
        <v>3211</v>
      </c>
      <c r="K370">
        <f t="shared" si="80"/>
        <v>4</v>
      </c>
      <c r="L370">
        <f t="shared" si="81"/>
        <v>4</v>
      </c>
      <c r="M370" t="str">
        <f t="shared" si="82"/>
        <v>4/4</v>
      </c>
      <c r="N370" t="s">
        <v>3267</v>
      </c>
      <c r="O370" t="str">
        <f t="shared" si="83"/>
        <v>アンコモン</v>
      </c>
      <c r="R370" t="s">
        <v>3267</v>
      </c>
      <c r="S370" t="s">
        <v>4854</v>
      </c>
      <c r="T370" t="str">
        <f t="shared" si="84"/>
        <v>ドゥイネンの精鋭</v>
      </c>
      <c r="W370" t="s">
        <v>4855</v>
      </c>
      <c r="X370" t="s">
        <v>3267</v>
      </c>
      <c r="Y370" s="9"/>
      <c r="Z370" s="3">
        <v>179</v>
      </c>
      <c r="AA370" s="2" t="s">
        <v>3271</v>
      </c>
      <c r="AB370" s="1" t="s">
        <v>1540</v>
      </c>
      <c r="AC370" s="1" t="s">
        <v>1473</v>
      </c>
      <c r="AD370" s="1">
        <v>13</v>
      </c>
      <c r="AE370" s="1" t="s">
        <v>2644</v>
      </c>
      <c r="AF370" s="1" t="s">
        <v>2643</v>
      </c>
      <c r="AG370" s="1" t="s">
        <v>349</v>
      </c>
      <c r="AH370" s="1" t="s">
        <v>1501</v>
      </c>
      <c r="AI370" s="1" t="s">
        <v>1515</v>
      </c>
      <c r="AJ370" s="1"/>
      <c r="AK370" s="1" t="s">
        <v>1971</v>
      </c>
      <c r="AL370" s="1" t="s">
        <v>3363</v>
      </c>
      <c r="AM370" s="1"/>
      <c r="AN370" s="1"/>
      <c r="AO370" s="1">
        <v>4</v>
      </c>
      <c r="AP370" s="1">
        <v>4</v>
      </c>
      <c r="AQ370" s="1" t="s">
        <v>3364</v>
      </c>
    </row>
    <row r="371" spans="1:46" x14ac:dyDescent="0.15">
      <c r="A371" t="str">
        <f t="shared" si="76"/>
        <v>|ORI|緑|クリーチャー|4/4|アンコモン|《[[地底街のトロール]]》|</v>
      </c>
      <c r="B371" t="s">
        <v>3211</v>
      </c>
      <c r="C371" t="str">
        <f t="shared" si="77"/>
        <v>ORI</v>
      </c>
      <c r="D371">
        <f>IF(AA371="","",VLOOKUP(C371,tnpl!$Z$1:$AA$11,2,TRUE))</f>
        <v>1</v>
      </c>
      <c r="E371" t="s">
        <v>3211</v>
      </c>
      <c r="F371" t="str">
        <f t="shared" si="78"/>
        <v>緑</v>
      </c>
      <c r="G371">
        <f>IF(AB371="","",VLOOKUP(F371,tnpl!$X$1:$Y$16,2,TRUE))</f>
        <v>5</v>
      </c>
      <c r="H371" t="s">
        <v>3211</v>
      </c>
      <c r="I371" t="str">
        <f t="shared" si="79"/>
        <v>クリーチャー</v>
      </c>
      <c r="J371" t="s">
        <v>3211</v>
      </c>
      <c r="K371">
        <f t="shared" si="80"/>
        <v>4</v>
      </c>
      <c r="L371">
        <f t="shared" si="81"/>
        <v>4</v>
      </c>
      <c r="M371" t="str">
        <f t="shared" si="82"/>
        <v>4/4</v>
      </c>
      <c r="N371" t="s">
        <v>3267</v>
      </c>
      <c r="O371" t="str">
        <f t="shared" si="83"/>
        <v>アンコモン</v>
      </c>
      <c r="R371" t="s">
        <v>3267</v>
      </c>
      <c r="S371" t="s">
        <v>4854</v>
      </c>
      <c r="T371" t="str">
        <f t="shared" si="84"/>
        <v>地底街のトロール</v>
      </c>
      <c r="W371" t="s">
        <v>4855</v>
      </c>
      <c r="X371" t="s">
        <v>3267</v>
      </c>
      <c r="Y371" s="9"/>
      <c r="Z371" s="3">
        <v>183</v>
      </c>
      <c r="AA371" s="2" t="s">
        <v>3271</v>
      </c>
      <c r="AB371" s="1" t="s">
        <v>1540</v>
      </c>
      <c r="AC371" s="1" t="s">
        <v>1473</v>
      </c>
      <c r="AD371" s="1">
        <v>13</v>
      </c>
      <c r="AE371" s="1" t="s">
        <v>2632</v>
      </c>
      <c r="AF371" s="1" t="s">
        <v>2631</v>
      </c>
      <c r="AG371" s="1" t="s">
        <v>349</v>
      </c>
      <c r="AH371" s="1" t="s">
        <v>2630</v>
      </c>
      <c r="AI371" s="1"/>
      <c r="AJ371" s="1"/>
      <c r="AK371" s="1" t="s">
        <v>3366</v>
      </c>
      <c r="AL371" s="1"/>
      <c r="AM371" s="1"/>
      <c r="AN371" s="1"/>
      <c r="AO371" s="1">
        <v>4</v>
      </c>
      <c r="AP371" s="1">
        <v>4</v>
      </c>
      <c r="AQ371" s="1" t="s">
        <v>3366</v>
      </c>
    </row>
    <row r="372" spans="1:46" x14ac:dyDescent="0.15">
      <c r="A372" t="str">
        <f t="shared" si="76"/>
        <v>|ORI|緑|呪文||神話レア|《[[ニッサの天啓]]》|</v>
      </c>
      <c r="B372" t="s">
        <v>3211</v>
      </c>
      <c r="C372" t="str">
        <f t="shared" si="77"/>
        <v>ORI</v>
      </c>
      <c r="D372">
        <f>IF(AA372="","",VLOOKUP(C372,tnpl!$Z$1:$AA$11,2,TRUE))</f>
        <v>1</v>
      </c>
      <c r="E372" t="s">
        <v>3211</v>
      </c>
      <c r="F372" t="str">
        <f t="shared" si="78"/>
        <v>緑</v>
      </c>
      <c r="G372">
        <f>IF(AB372="","",VLOOKUP(F372,tnpl!$X$1:$Y$16,2,TRUE))</f>
        <v>5</v>
      </c>
      <c r="H372" t="s">
        <v>3211</v>
      </c>
      <c r="I372" t="str">
        <f t="shared" si="79"/>
        <v>呪文</v>
      </c>
      <c r="J372" t="s">
        <v>3211</v>
      </c>
      <c r="K372">
        <f t="shared" si="80"/>
        <v>0</v>
      </c>
      <c r="L372">
        <f t="shared" si="81"/>
        <v>0</v>
      </c>
      <c r="M372" t="str">
        <f t="shared" si="82"/>
        <v/>
      </c>
      <c r="N372" t="s">
        <v>3267</v>
      </c>
      <c r="O372" t="str">
        <f t="shared" si="83"/>
        <v>神話レア</v>
      </c>
      <c r="R372" t="s">
        <v>3267</v>
      </c>
      <c r="S372" t="s">
        <v>4854</v>
      </c>
      <c r="T372" t="str">
        <f t="shared" si="84"/>
        <v>ニッサの天啓</v>
      </c>
      <c r="W372" t="s">
        <v>4855</v>
      </c>
      <c r="X372" t="s">
        <v>3267</v>
      </c>
      <c r="Y372" s="9"/>
      <c r="Z372" s="3">
        <v>201</v>
      </c>
      <c r="AA372" s="2" t="s">
        <v>3271</v>
      </c>
      <c r="AB372" s="1" t="s">
        <v>1540</v>
      </c>
      <c r="AC372" s="1" t="s">
        <v>1453</v>
      </c>
      <c r="AD372" s="1">
        <v>13</v>
      </c>
      <c r="AE372" s="1" t="s">
        <v>2581</v>
      </c>
      <c r="AF372" s="1" t="s">
        <v>2580</v>
      </c>
      <c r="AG372" s="1" t="s">
        <v>1475</v>
      </c>
      <c r="AH372" s="1"/>
      <c r="AI372" s="1"/>
      <c r="AJ372" s="1"/>
      <c r="AK372" s="1" t="s">
        <v>3381</v>
      </c>
      <c r="AL372" s="1" t="s">
        <v>3382</v>
      </c>
      <c r="AM372" s="1"/>
      <c r="AN372" s="1"/>
      <c r="AO372" s="1"/>
      <c r="AP372" s="1"/>
      <c r="AQ372" s="1" t="s">
        <v>2579</v>
      </c>
    </row>
    <row r="373" spans="1:46" x14ac:dyDescent="0.15">
      <c r="A373" t="str">
        <f t="shared" si="76"/>
        <v>|ORI|青黒|クリーチャー|4/3|アンコモン|《[[取り憑かれたスカーブ]]》|</v>
      </c>
      <c r="B373" t="s">
        <v>3211</v>
      </c>
      <c r="C373" t="str">
        <f t="shared" si="77"/>
        <v>ORI</v>
      </c>
      <c r="D373">
        <f>IF(AA373="","",VLOOKUP(C373,tnpl!$Z$1:$AA$11,2,TRUE))</f>
        <v>1</v>
      </c>
      <c r="E373" t="s">
        <v>3211</v>
      </c>
      <c r="F373" t="str">
        <f t="shared" si="78"/>
        <v>青黒</v>
      </c>
      <c r="G373">
        <f>IF(AB373="","",VLOOKUP(F373,tnpl!$X$1:$Y$16,2,TRUE))</f>
        <v>7</v>
      </c>
      <c r="H373" t="s">
        <v>3211</v>
      </c>
      <c r="I373" t="str">
        <f t="shared" si="79"/>
        <v>クリーチャー</v>
      </c>
      <c r="J373" t="s">
        <v>3211</v>
      </c>
      <c r="K373">
        <f t="shared" si="80"/>
        <v>4</v>
      </c>
      <c r="L373">
        <f t="shared" si="81"/>
        <v>3</v>
      </c>
      <c r="M373" t="str">
        <f t="shared" si="82"/>
        <v>4/3</v>
      </c>
      <c r="N373" t="s">
        <v>3267</v>
      </c>
      <c r="O373" t="str">
        <f t="shared" si="83"/>
        <v>アンコモン</v>
      </c>
      <c r="R373" t="s">
        <v>3267</v>
      </c>
      <c r="S373" t="s">
        <v>4854</v>
      </c>
      <c r="T373" t="str">
        <f t="shared" si="84"/>
        <v>取り憑かれたスカーブ</v>
      </c>
      <c r="W373" t="s">
        <v>4855</v>
      </c>
      <c r="X373" t="s">
        <v>3267</v>
      </c>
      <c r="Y373" s="9"/>
      <c r="Z373" s="3">
        <v>209</v>
      </c>
      <c r="AA373" s="2" t="s">
        <v>3271</v>
      </c>
      <c r="AB373" s="1" t="s">
        <v>1530</v>
      </c>
      <c r="AC373" s="1" t="s">
        <v>1473</v>
      </c>
      <c r="AD373" s="1">
        <v>13</v>
      </c>
      <c r="AE373" s="1" t="s">
        <v>2557</v>
      </c>
      <c r="AF373" s="1" t="s">
        <v>2556</v>
      </c>
      <c r="AG373" s="1" t="s">
        <v>349</v>
      </c>
      <c r="AH373" s="1" t="s">
        <v>1506</v>
      </c>
      <c r="AI373" s="1"/>
      <c r="AJ373" s="1"/>
      <c r="AK373" s="1" t="s">
        <v>2555</v>
      </c>
      <c r="AL373" s="1"/>
      <c r="AM373" s="1"/>
      <c r="AN373" s="1"/>
      <c r="AO373" s="1">
        <v>4</v>
      </c>
      <c r="AP373" s="1">
        <v>3</v>
      </c>
      <c r="AQ373" s="1" t="s">
        <v>2555</v>
      </c>
    </row>
    <row r="374" spans="1:46" x14ac:dyDescent="0.15">
      <c r="A374" t="str">
        <f t="shared" si="76"/>
        <v/>
      </c>
      <c r="V374" s="9"/>
      <c r="Y374" s="11"/>
      <c r="AC374" s="9"/>
      <c r="AD374" s="9"/>
      <c r="AE374" s="9"/>
      <c r="AF374" s="9"/>
      <c r="AG374" s="9"/>
      <c r="AH374" s="9"/>
      <c r="AI374" s="9"/>
      <c r="AJ374" s="9"/>
      <c r="AK374" s="9"/>
      <c r="AL374" s="9"/>
      <c r="AM374" s="9"/>
      <c r="AN374" s="9"/>
      <c r="AO374" s="9"/>
      <c r="AP374" s="9"/>
      <c r="AQ374" s="9"/>
      <c r="AR374" s="9"/>
      <c r="AS374" s="9"/>
      <c r="AT374" s="9"/>
    </row>
    <row r="375" spans="1:46" x14ac:dyDescent="0.15">
      <c r="A375" t="str">
        <f t="shared" si="76"/>
        <v>**戦乱のゼンディカーブロック</v>
      </c>
      <c r="B375" t="s">
        <v>4861</v>
      </c>
      <c r="Y375" s="11"/>
    </row>
    <row r="376" spans="1:46" x14ac:dyDescent="0.15">
      <c r="A376" t="str">
        <f>B376&amp;C376&amp;E376&amp;F376&amp;H376&amp;I376&amp;J376&amp;M376&amp;N376&amp;O376&amp;P376&amp;Q376&amp;R376&amp;S376&amp;T376&amp;U376&amp;V376&amp;W376&amp;X376&amp;Y376</f>
        <v>|LEFT:60|LEFT:50|LEFT:120|LEFT:50|LEFT:120|LEFT:450|c</v>
      </c>
      <c r="B376" t="s">
        <v>3211</v>
      </c>
      <c r="C376" t="s">
        <v>5192</v>
      </c>
      <c r="E376" t="s">
        <v>3211</v>
      </c>
      <c r="F376" t="s">
        <v>3204</v>
      </c>
      <c r="H376" t="s">
        <v>3211</v>
      </c>
      <c r="I376" t="s">
        <v>5157</v>
      </c>
      <c r="J376" t="s">
        <v>3211</v>
      </c>
      <c r="M376" t="s">
        <v>3204</v>
      </c>
      <c r="N376" t="s">
        <v>3267</v>
      </c>
      <c r="O376" t="s">
        <v>5157</v>
      </c>
      <c r="R376" t="s">
        <v>3267</v>
      </c>
      <c r="T376" t="s">
        <v>5189</v>
      </c>
      <c r="X376" t="s">
        <v>3267</v>
      </c>
      <c r="Y376" t="s">
        <v>3206</v>
      </c>
    </row>
    <row r="377" spans="1:46" x14ac:dyDescent="0.15">
      <c r="A377" t="str">
        <f>B377&amp;C377&amp;E377&amp;F377&amp;H377&amp;I377&amp;J377&amp;M377&amp;N377&amp;O377&amp;P377&amp;Q377&amp;R377&amp;S377&amp;T377&amp;U377&amp;V377&amp;W377&amp;X377&amp;Y377</f>
        <v>|セット|色|カード種|P/T|レアリティ|カード名|</v>
      </c>
      <c r="B377" t="s">
        <v>3211</v>
      </c>
      <c r="C377" t="s">
        <v>3212</v>
      </c>
      <c r="E377" t="s">
        <v>3211</v>
      </c>
      <c r="F377" t="s">
        <v>3181</v>
      </c>
      <c r="H377" t="s">
        <v>3211</v>
      </c>
      <c r="I377" t="s">
        <v>4902</v>
      </c>
      <c r="J377" t="s">
        <v>3211</v>
      </c>
      <c r="K377" t="s">
        <v>3168</v>
      </c>
      <c r="L377" t="s">
        <v>3167</v>
      </c>
      <c r="M377" t="str">
        <f>K377&amp;"/"&amp;L377</f>
        <v>P/T</v>
      </c>
      <c r="N377" t="s">
        <v>3267</v>
      </c>
      <c r="O377" t="s">
        <v>5187</v>
      </c>
      <c r="R377" t="s">
        <v>3267</v>
      </c>
      <c r="T377" t="s">
        <v>3208</v>
      </c>
      <c r="X377" t="s">
        <v>3267</v>
      </c>
      <c r="Z377" s="18"/>
      <c r="AA377" s="18"/>
      <c r="AB377" s="18"/>
      <c r="AC377" s="18"/>
      <c r="AD377" s="18"/>
      <c r="AE377" s="18"/>
      <c r="AF377" s="18"/>
      <c r="AG377" s="18"/>
      <c r="AH377" s="18"/>
      <c r="AI377" s="18"/>
      <c r="AJ377" s="18"/>
      <c r="AK377" s="18"/>
      <c r="AL377" s="18"/>
      <c r="AM377" s="18"/>
      <c r="AN377" s="18"/>
      <c r="AO377" s="18"/>
      <c r="AP377" s="18"/>
      <c r="AQ377" s="18"/>
    </row>
    <row r="378" spans="1:46" x14ac:dyDescent="0.15">
      <c r="A378" t="str">
        <f t="shared" si="76"/>
        <v>|BFZ|白|クリーチャー|4/4|アンコモン|《[[回生の天使]]》|</v>
      </c>
      <c r="B378" t="s">
        <v>3211</v>
      </c>
      <c r="C378" t="str">
        <f t="shared" si="77"/>
        <v>BFZ</v>
      </c>
      <c r="D378">
        <f>IF(AA378="","",VLOOKUP(C378,tnpl!$Z$1:$AA$11,2,TRUE))</f>
        <v>2</v>
      </c>
      <c r="E378" t="s">
        <v>3211</v>
      </c>
      <c r="F378" t="str">
        <f t="shared" si="78"/>
        <v>白</v>
      </c>
      <c r="G378">
        <f>IF(AB378="","",VLOOKUP(F378,tnpl!$X$1:$Y$16,2,TRUE))</f>
        <v>1</v>
      </c>
      <c r="H378" t="s">
        <v>3211</v>
      </c>
      <c r="I378" t="str">
        <f t="shared" si="79"/>
        <v>クリーチャー</v>
      </c>
      <c r="J378" t="s">
        <v>3211</v>
      </c>
      <c r="K378">
        <f t="shared" si="80"/>
        <v>4</v>
      </c>
      <c r="L378">
        <f t="shared" si="81"/>
        <v>4</v>
      </c>
      <c r="M378" t="str">
        <f t="shared" si="82"/>
        <v>4/4</v>
      </c>
      <c r="N378" t="s">
        <v>3267</v>
      </c>
      <c r="O378" t="str">
        <f t="shared" si="83"/>
        <v>アンコモン</v>
      </c>
      <c r="R378" t="s">
        <v>3267</v>
      </c>
      <c r="S378" t="s">
        <v>4854</v>
      </c>
      <c r="T378" t="str">
        <f t="shared" si="84"/>
        <v>回生の天使</v>
      </c>
      <c r="W378" t="s">
        <v>4855</v>
      </c>
      <c r="X378" t="s">
        <v>3267</v>
      </c>
      <c r="Y378" s="9"/>
      <c r="Z378" s="3">
        <v>264</v>
      </c>
      <c r="AA378" s="2" t="s">
        <v>3213</v>
      </c>
      <c r="AB378" s="1" t="s">
        <v>1653</v>
      </c>
      <c r="AC378" s="1" t="s">
        <v>1473</v>
      </c>
      <c r="AD378" s="1">
        <v>13</v>
      </c>
      <c r="AE378" s="1" t="s">
        <v>2395</v>
      </c>
      <c r="AF378" s="1" t="s">
        <v>2394</v>
      </c>
      <c r="AG378" s="1" t="s">
        <v>349</v>
      </c>
      <c r="AH378" s="1" t="s">
        <v>358</v>
      </c>
      <c r="AI378" s="1" t="s">
        <v>1500</v>
      </c>
      <c r="AJ378" s="1"/>
      <c r="AK378" s="1" t="s">
        <v>361</v>
      </c>
      <c r="AL378" s="1" t="s">
        <v>2393</v>
      </c>
      <c r="AM378" s="1"/>
      <c r="AN378" s="1"/>
      <c r="AO378" s="1">
        <v>4</v>
      </c>
      <c r="AP378" s="1">
        <v>4</v>
      </c>
      <c r="AQ378" s="1" t="s">
        <v>3408</v>
      </c>
    </row>
    <row r="379" spans="1:46" x14ac:dyDescent="0.15">
      <c r="A379" t="str">
        <f t="shared" si="76"/>
        <v>|BFZ|白|クリーチャー|4/4|アンコモン|《[[コーの刃振り]]》|</v>
      </c>
      <c r="B379" t="s">
        <v>3211</v>
      </c>
      <c r="C379" t="str">
        <f t="shared" si="77"/>
        <v>BFZ</v>
      </c>
      <c r="D379">
        <f>IF(AA379="","",VLOOKUP(C379,tnpl!$Z$1:$AA$11,2,TRUE))</f>
        <v>2</v>
      </c>
      <c r="E379" t="s">
        <v>3211</v>
      </c>
      <c r="F379" t="str">
        <f t="shared" si="78"/>
        <v>白</v>
      </c>
      <c r="G379">
        <f>IF(AB379="","",VLOOKUP(F379,tnpl!$X$1:$Y$16,2,TRUE))</f>
        <v>1</v>
      </c>
      <c r="H379" t="s">
        <v>3211</v>
      </c>
      <c r="I379" t="str">
        <f t="shared" si="79"/>
        <v>クリーチャー</v>
      </c>
      <c r="J379" t="s">
        <v>3211</v>
      </c>
      <c r="K379">
        <f t="shared" si="80"/>
        <v>4</v>
      </c>
      <c r="L379">
        <f t="shared" si="81"/>
        <v>4</v>
      </c>
      <c r="M379" t="str">
        <f t="shared" si="82"/>
        <v>4/4</v>
      </c>
      <c r="N379" t="s">
        <v>3267</v>
      </c>
      <c r="O379" t="str">
        <f t="shared" si="83"/>
        <v>アンコモン</v>
      </c>
      <c r="R379" t="s">
        <v>3267</v>
      </c>
      <c r="S379" t="s">
        <v>4854</v>
      </c>
      <c r="T379" t="str">
        <f t="shared" si="84"/>
        <v>コーの刃振り</v>
      </c>
      <c r="W379" t="s">
        <v>4855</v>
      </c>
      <c r="X379" t="s">
        <v>3267</v>
      </c>
      <c r="Y379" s="9"/>
      <c r="Z379" s="3">
        <v>266</v>
      </c>
      <c r="AA379" s="2" t="s">
        <v>3213</v>
      </c>
      <c r="AB379" s="1" t="s">
        <v>1653</v>
      </c>
      <c r="AC379" s="1" t="s">
        <v>1473</v>
      </c>
      <c r="AD379" s="1">
        <v>13</v>
      </c>
      <c r="AE379" s="1" t="s">
        <v>2389</v>
      </c>
      <c r="AF379" s="1" t="s">
        <v>2388</v>
      </c>
      <c r="AG379" s="1" t="s">
        <v>349</v>
      </c>
      <c r="AH379" s="1" t="s">
        <v>1493</v>
      </c>
      <c r="AI379" s="1" t="s">
        <v>1826</v>
      </c>
      <c r="AJ379" s="1" t="s">
        <v>1500</v>
      </c>
      <c r="AK379" s="1" t="s">
        <v>2387</v>
      </c>
      <c r="AL379" s="1"/>
      <c r="AM379" s="1"/>
      <c r="AN379" s="1"/>
      <c r="AO379" s="1">
        <v>4</v>
      </c>
      <c r="AP379" s="1">
        <v>4</v>
      </c>
      <c r="AQ379" s="1" t="s">
        <v>2387</v>
      </c>
    </row>
    <row r="380" spans="1:46" x14ac:dyDescent="0.15">
      <c r="A380" t="str">
        <f t="shared" si="76"/>
        <v>|BFZ|青|クリーチャー|5/6|レア|《[[タジームの守護者]]》|</v>
      </c>
      <c r="B380" t="s">
        <v>3211</v>
      </c>
      <c r="C380" t="str">
        <f t="shared" si="77"/>
        <v>BFZ</v>
      </c>
      <c r="D380">
        <f>IF(AA380="","",VLOOKUP(C380,tnpl!$Z$1:$AA$11,2,TRUE))</f>
        <v>2</v>
      </c>
      <c r="E380" t="s">
        <v>3211</v>
      </c>
      <c r="F380" t="str">
        <f t="shared" si="78"/>
        <v>青</v>
      </c>
      <c r="G380">
        <f>IF(AB380="","",VLOOKUP(F380,tnpl!$X$1:$Y$16,2,TRUE))</f>
        <v>2</v>
      </c>
      <c r="H380" t="s">
        <v>3211</v>
      </c>
      <c r="I380" t="str">
        <f t="shared" si="79"/>
        <v>クリーチャー</v>
      </c>
      <c r="J380" t="s">
        <v>3211</v>
      </c>
      <c r="K380">
        <f t="shared" si="80"/>
        <v>5</v>
      </c>
      <c r="L380">
        <f t="shared" si="81"/>
        <v>6</v>
      </c>
      <c r="M380" t="str">
        <f t="shared" si="82"/>
        <v>5/6</v>
      </c>
      <c r="N380" t="s">
        <v>3267</v>
      </c>
      <c r="O380" t="str">
        <f t="shared" si="83"/>
        <v>レア</v>
      </c>
      <c r="R380" t="s">
        <v>3267</v>
      </c>
      <c r="S380" t="s">
        <v>4854</v>
      </c>
      <c r="T380" t="str">
        <f t="shared" si="84"/>
        <v>タジームの守護者</v>
      </c>
      <c r="W380" t="s">
        <v>4855</v>
      </c>
      <c r="X380" t="s">
        <v>3267</v>
      </c>
      <c r="Y380" s="9"/>
      <c r="Z380" s="3">
        <v>310</v>
      </c>
      <c r="AA380" s="2" t="s">
        <v>3213</v>
      </c>
      <c r="AB380" s="1" t="s">
        <v>1631</v>
      </c>
      <c r="AC380" s="1" t="s">
        <v>1463</v>
      </c>
      <c r="AD380" s="1">
        <v>13</v>
      </c>
      <c r="AE380" s="1" t="s">
        <v>2245</v>
      </c>
      <c r="AF380" s="1" t="s">
        <v>2244</v>
      </c>
      <c r="AG380" s="1" t="s">
        <v>349</v>
      </c>
      <c r="AH380" s="1" t="s">
        <v>1633</v>
      </c>
      <c r="AI380" s="1"/>
      <c r="AJ380" s="1"/>
      <c r="AK380" s="1" t="s">
        <v>361</v>
      </c>
      <c r="AL380" s="1" t="s">
        <v>2243</v>
      </c>
      <c r="AM380" s="1" t="s">
        <v>2242</v>
      </c>
      <c r="AN380" s="1"/>
      <c r="AO380" s="1">
        <v>5</v>
      </c>
      <c r="AP380" s="1">
        <v>6</v>
      </c>
      <c r="AQ380" s="1" t="s">
        <v>3430</v>
      </c>
    </row>
    <row r="381" spans="1:46" x14ac:dyDescent="0.15">
      <c r="A381" t="str">
        <f t="shared" si="76"/>
        <v>|BFZ|黒|クリーチャー|1/2|コモン|《[[カラストリアの癒し手]]》|</v>
      </c>
      <c r="B381" t="s">
        <v>3211</v>
      </c>
      <c r="C381" t="str">
        <f t="shared" si="77"/>
        <v>BFZ</v>
      </c>
      <c r="D381">
        <f>IF(AA381="","",VLOOKUP(C381,tnpl!$Z$1:$AA$11,2,TRUE))</f>
        <v>2</v>
      </c>
      <c r="E381" t="s">
        <v>3211</v>
      </c>
      <c r="F381" t="str">
        <f t="shared" si="78"/>
        <v>黒</v>
      </c>
      <c r="G381">
        <f>IF(AB381="","",VLOOKUP(F381,tnpl!$X$1:$Y$16,2,TRUE))</f>
        <v>3</v>
      </c>
      <c r="H381" t="s">
        <v>3211</v>
      </c>
      <c r="I381" t="str">
        <f t="shared" si="79"/>
        <v>クリーチャー</v>
      </c>
      <c r="J381" t="s">
        <v>3211</v>
      </c>
      <c r="K381">
        <f t="shared" si="80"/>
        <v>1</v>
      </c>
      <c r="L381">
        <f t="shared" si="81"/>
        <v>2</v>
      </c>
      <c r="M381" t="str">
        <f t="shared" si="82"/>
        <v>1/2</v>
      </c>
      <c r="N381" t="s">
        <v>3267</v>
      </c>
      <c r="O381" t="str">
        <f t="shared" si="83"/>
        <v>コモン</v>
      </c>
      <c r="R381" t="s">
        <v>3267</v>
      </c>
      <c r="S381" t="s">
        <v>4854</v>
      </c>
      <c r="T381" t="str">
        <f t="shared" si="84"/>
        <v>カラストリアの癒し手</v>
      </c>
      <c r="W381" t="s">
        <v>4855</v>
      </c>
      <c r="X381" t="s">
        <v>3267</v>
      </c>
      <c r="Y381" s="9"/>
      <c r="Z381" s="3">
        <v>320</v>
      </c>
      <c r="AA381" s="2" t="s">
        <v>3213</v>
      </c>
      <c r="AB381" s="1" t="s">
        <v>1606</v>
      </c>
      <c r="AC381" s="1" t="s">
        <v>1771</v>
      </c>
      <c r="AD381" s="1">
        <v>13</v>
      </c>
      <c r="AE381" s="1" t="s">
        <v>2214</v>
      </c>
      <c r="AF381" s="1" t="s">
        <v>2213</v>
      </c>
      <c r="AG381" s="1" t="s">
        <v>349</v>
      </c>
      <c r="AH381" s="1" t="s">
        <v>1516</v>
      </c>
      <c r="AI381" s="1" t="s">
        <v>1492</v>
      </c>
      <c r="AJ381" s="1" t="s">
        <v>1500</v>
      </c>
      <c r="AK381" s="1" t="s">
        <v>2212</v>
      </c>
      <c r="AL381" s="1"/>
      <c r="AM381" s="1"/>
      <c r="AN381" s="1"/>
      <c r="AO381" s="1">
        <v>1</v>
      </c>
      <c r="AP381" s="1">
        <v>2</v>
      </c>
      <c r="AQ381" s="1" t="s">
        <v>2212</v>
      </c>
    </row>
    <row r="382" spans="1:46" x14ac:dyDescent="0.15">
      <c r="A382" t="str">
        <f t="shared" si="76"/>
        <v>|BFZ|緑|クリーチャー|1/1|コモン|《[[目なしの見張り]]》|</v>
      </c>
      <c r="B382" t="s">
        <v>3211</v>
      </c>
      <c r="C382" t="str">
        <f t="shared" si="77"/>
        <v>BFZ</v>
      </c>
      <c r="D382">
        <f>IF(AA382="","",VLOOKUP(C382,tnpl!$Z$1:$AA$11,2,TRUE))</f>
        <v>2</v>
      </c>
      <c r="E382" t="s">
        <v>3211</v>
      </c>
      <c r="F382" t="str">
        <f t="shared" si="78"/>
        <v>緑</v>
      </c>
      <c r="G382">
        <f>IF(AB382="","",VLOOKUP(F382,tnpl!$X$1:$Y$16,2,TRUE))</f>
        <v>5</v>
      </c>
      <c r="H382" t="s">
        <v>3211</v>
      </c>
      <c r="I382" t="str">
        <f t="shared" si="79"/>
        <v>クリーチャー</v>
      </c>
      <c r="J382" t="s">
        <v>3211</v>
      </c>
      <c r="K382">
        <f t="shared" si="80"/>
        <v>1</v>
      </c>
      <c r="L382">
        <f t="shared" si="81"/>
        <v>1</v>
      </c>
      <c r="M382" t="str">
        <f t="shared" si="82"/>
        <v>1/1</v>
      </c>
      <c r="N382" t="s">
        <v>3267</v>
      </c>
      <c r="O382" t="str">
        <f t="shared" si="83"/>
        <v>コモン</v>
      </c>
      <c r="R382" t="s">
        <v>3267</v>
      </c>
      <c r="S382" t="s">
        <v>4854</v>
      </c>
      <c r="T382" t="str">
        <f t="shared" si="84"/>
        <v>目なしの見張り</v>
      </c>
      <c r="W382" t="s">
        <v>4855</v>
      </c>
      <c r="X382" t="s">
        <v>3267</v>
      </c>
      <c r="Y382" s="9"/>
      <c r="Z382" s="3">
        <v>393</v>
      </c>
      <c r="AA382" s="2" t="s">
        <v>3213</v>
      </c>
      <c r="AB382" s="1" t="s">
        <v>1540</v>
      </c>
      <c r="AC382" s="1" t="s">
        <v>1771</v>
      </c>
      <c r="AD382" s="1">
        <v>13</v>
      </c>
      <c r="AE382" s="1" t="s">
        <v>1976</v>
      </c>
      <c r="AF382" s="1" t="s">
        <v>1975</v>
      </c>
      <c r="AG382" s="1" t="s">
        <v>349</v>
      </c>
      <c r="AH382" s="1" t="s">
        <v>1457</v>
      </c>
      <c r="AI382" s="1" t="s">
        <v>1523</v>
      </c>
      <c r="AJ382" s="1"/>
      <c r="AK382" s="1" t="s">
        <v>3412</v>
      </c>
      <c r="AL382" s="1" t="s">
        <v>1567</v>
      </c>
      <c r="AM382" s="1"/>
      <c r="AN382" s="1"/>
      <c r="AO382" s="1">
        <v>1</v>
      </c>
      <c r="AP382" s="1">
        <v>1</v>
      </c>
      <c r="AQ382" s="1" t="s">
        <v>3472</v>
      </c>
    </row>
    <row r="383" spans="1:46" x14ac:dyDescent="0.15">
      <c r="A383" t="str">
        <f t="shared" si="76"/>
        <v>|BFZ|緑|クリーチャー|2/2|コモン|《[[タジュールの獣使い]]》|</v>
      </c>
      <c r="B383" t="s">
        <v>3211</v>
      </c>
      <c r="C383" t="str">
        <f t="shared" si="77"/>
        <v>BFZ</v>
      </c>
      <c r="D383">
        <f>IF(AA383="","",VLOOKUP(C383,tnpl!$Z$1:$AA$11,2,TRUE))</f>
        <v>2</v>
      </c>
      <c r="E383" t="s">
        <v>3211</v>
      </c>
      <c r="F383" t="str">
        <f t="shared" si="78"/>
        <v>緑</v>
      </c>
      <c r="G383">
        <f>IF(AB383="","",VLOOKUP(F383,tnpl!$X$1:$Y$16,2,TRUE))</f>
        <v>5</v>
      </c>
      <c r="H383" t="s">
        <v>3211</v>
      </c>
      <c r="I383" t="str">
        <f t="shared" si="79"/>
        <v>クリーチャー</v>
      </c>
      <c r="J383" t="s">
        <v>3211</v>
      </c>
      <c r="K383">
        <f t="shared" si="80"/>
        <v>2</v>
      </c>
      <c r="L383">
        <f t="shared" si="81"/>
        <v>2</v>
      </c>
      <c r="M383" t="str">
        <f t="shared" si="82"/>
        <v>2/2</v>
      </c>
      <c r="N383" t="s">
        <v>3267</v>
      </c>
      <c r="O383" t="str">
        <f t="shared" si="83"/>
        <v>コモン</v>
      </c>
      <c r="R383" t="s">
        <v>3267</v>
      </c>
      <c r="S383" t="s">
        <v>4854</v>
      </c>
      <c r="T383" t="str">
        <f t="shared" si="84"/>
        <v>タジュールの獣使い</v>
      </c>
      <c r="W383" t="s">
        <v>4855</v>
      </c>
      <c r="X383" t="s">
        <v>3267</v>
      </c>
      <c r="Y383" s="9"/>
      <c r="Z383" s="3">
        <v>398</v>
      </c>
      <c r="AA383" s="2" t="s">
        <v>3213</v>
      </c>
      <c r="AB383" s="1" t="s">
        <v>1540</v>
      </c>
      <c r="AC383" s="1" t="s">
        <v>1771</v>
      </c>
      <c r="AD383" s="1">
        <v>13</v>
      </c>
      <c r="AE383" s="1" t="s">
        <v>1961</v>
      </c>
      <c r="AF383" s="1" t="s">
        <v>1960</v>
      </c>
      <c r="AG383" s="1" t="s">
        <v>349</v>
      </c>
      <c r="AH383" s="1" t="s">
        <v>1501</v>
      </c>
      <c r="AI383" s="1" t="s">
        <v>1515</v>
      </c>
      <c r="AJ383" s="1"/>
      <c r="AK383" s="1" t="s">
        <v>1959</v>
      </c>
      <c r="AL383" s="1"/>
      <c r="AM383" s="1"/>
      <c r="AN383" s="1"/>
      <c r="AO383" s="1">
        <v>2</v>
      </c>
      <c r="AP383" s="1">
        <v>2</v>
      </c>
      <c r="AQ383" s="1" t="s">
        <v>1959</v>
      </c>
    </row>
    <row r="384" spans="1:46" x14ac:dyDescent="0.15">
      <c r="A384" t="str">
        <f t="shared" si="76"/>
        <v>|BFZ|赤緑|クリーチャー|4/4|アンコモン|《[[林の喧騒者]]》|</v>
      </c>
      <c r="B384" t="s">
        <v>3211</v>
      </c>
      <c r="C384" t="str">
        <f t="shared" si="77"/>
        <v>BFZ</v>
      </c>
      <c r="D384">
        <f>IF(AA384="","",VLOOKUP(C384,tnpl!$Z$1:$AA$11,2,TRUE))</f>
        <v>2</v>
      </c>
      <c r="E384" t="s">
        <v>3211</v>
      </c>
      <c r="F384" t="str">
        <f t="shared" si="78"/>
        <v>赤緑</v>
      </c>
      <c r="G384">
        <f>IF(AB384="","",VLOOKUP(F384,tnpl!$X$1:$Y$16,2,TRUE))</f>
        <v>9</v>
      </c>
      <c r="H384" t="s">
        <v>3211</v>
      </c>
      <c r="I384" t="str">
        <f t="shared" si="79"/>
        <v>クリーチャー</v>
      </c>
      <c r="J384" t="s">
        <v>3211</v>
      </c>
      <c r="K384">
        <f t="shared" si="80"/>
        <v>4</v>
      </c>
      <c r="L384">
        <f t="shared" si="81"/>
        <v>4</v>
      </c>
      <c r="M384" t="str">
        <f t="shared" si="82"/>
        <v>4/4</v>
      </c>
      <c r="N384" t="s">
        <v>3267</v>
      </c>
      <c r="O384" t="str">
        <f t="shared" si="83"/>
        <v>アンコモン</v>
      </c>
      <c r="R384" t="s">
        <v>3267</v>
      </c>
      <c r="S384" t="s">
        <v>4854</v>
      </c>
      <c r="T384" t="str">
        <f t="shared" si="84"/>
        <v>林の喧騒者</v>
      </c>
      <c r="W384" t="s">
        <v>4855</v>
      </c>
      <c r="X384" t="s">
        <v>3267</v>
      </c>
      <c r="Y384" s="9"/>
      <c r="Z384" s="3">
        <v>429</v>
      </c>
      <c r="AA384" s="2" t="s">
        <v>3213</v>
      </c>
      <c r="AB384" s="1" t="s">
        <v>1504</v>
      </c>
      <c r="AC384" s="1" t="s">
        <v>1473</v>
      </c>
      <c r="AD384" s="1">
        <v>13</v>
      </c>
      <c r="AE384" s="1" t="s">
        <v>1860</v>
      </c>
      <c r="AF384" s="1" t="s">
        <v>1859</v>
      </c>
      <c r="AG384" s="1" t="s">
        <v>349</v>
      </c>
      <c r="AH384" s="1" t="s">
        <v>1559</v>
      </c>
      <c r="AI384" s="1"/>
      <c r="AJ384" s="1"/>
      <c r="AK384" s="1" t="s">
        <v>1733</v>
      </c>
      <c r="AL384" s="1" t="s">
        <v>1858</v>
      </c>
      <c r="AM384" s="1"/>
      <c r="AN384" s="1"/>
      <c r="AO384" s="1">
        <v>4</v>
      </c>
      <c r="AP384" s="1">
        <v>4</v>
      </c>
      <c r="AQ384" s="1" t="s">
        <v>3485</v>
      </c>
    </row>
    <row r="385" spans="1:46" x14ac:dyDescent="0.15">
      <c r="A385" t="str">
        <f t="shared" si="76"/>
        <v>|BFZ|黒緑|クリーチャー|3/4|アンコモン|《[[地下墓地の選別者]]》|</v>
      </c>
      <c r="B385" t="s">
        <v>3211</v>
      </c>
      <c r="C385" t="str">
        <f t="shared" si="77"/>
        <v>BFZ</v>
      </c>
      <c r="D385">
        <f>IF(AA385="","",VLOOKUP(C385,tnpl!$Z$1:$AA$11,2,TRUE))</f>
        <v>2</v>
      </c>
      <c r="E385" t="s">
        <v>3211</v>
      </c>
      <c r="F385" t="str">
        <f t="shared" si="78"/>
        <v>黒緑</v>
      </c>
      <c r="G385">
        <f>IF(AB385="","",VLOOKUP(F385,tnpl!$X$1:$Y$16,2,TRUE))</f>
        <v>13</v>
      </c>
      <c r="H385" t="s">
        <v>3211</v>
      </c>
      <c r="I385" t="str">
        <f t="shared" si="79"/>
        <v>クリーチャー</v>
      </c>
      <c r="J385" t="s">
        <v>3211</v>
      </c>
      <c r="K385">
        <f t="shared" si="80"/>
        <v>3</v>
      </c>
      <c r="L385">
        <f t="shared" si="81"/>
        <v>4</v>
      </c>
      <c r="M385" t="str">
        <f t="shared" si="82"/>
        <v>3/4</v>
      </c>
      <c r="N385" t="s">
        <v>3267</v>
      </c>
      <c r="O385" t="str">
        <f t="shared" si="83"/>
        <v>アンコモン</v>
      </c>
      <c r="R385" t="s">
        <v>3267</v>
      </c>
      <c r="S385" t="s">
        <v>4854</v>
      </c>
      <c r="T385" t="str">
        <f t="shared" si="84"/>
        <v>地下墓地の選別者</v>
      </c>
      <c r="W385" t="s">
        <v>4855</v>
      </c>
      <c r="X385" t="s">
        <v>3267</v>
      </c>
      <c r="Y385" s="9"/>
      <c r="Z385" s="3">
        <v>433</v>
      </c>
      <c r="AA385" s="2" t="s">
        <v>3213</v>
      </c>
      <c r="AB385" s="1" t="s">
        <v>1509</v>
      </c>
      <c r="AC385" s="1" t="s">
        <v>1473</v>
      </c>
      <c r="AD385" s="1">
        <v>13</v>
      </c>
      <c r="AE385" s="1" t="s">
        <v>1848</v>
      </c>
      <c r="AF385" s="1" t="s">
        <v>1847</v>
      </c>
      <c r="AG385" s="1" t="s">
        <v>349</v>
      </c>
      <c r="AH385" s="1" t="s">
        <v>1457</v>
      </c>
      <c r="AI385" s="1" t="s">
        <v>1523</v>
      </c>
      <c r="AJ385" s="1"/>
      <c r="AK385" s="1" t="s">
        <v>3416</v>
      </c>
      <c r="AL385" s="1" t="s">
        <v>1813</v>
      </c>
      <c r="AM385" s="1" t="s">
        <v>1846</v>
      </c>
      <c r="AN385" s="1"/>
      <c r="AO385" s="1">
        <v>3</v>
      </c>
      <c r="AP385" s="1">
        <v>4</v>
      </c>
      <c r="AQ385" s="1" t="s">
        <v>3488</v>
      </c>
    </row>
    <row r="386" spans="1:46" x14ac:dyDescent="0.15">
      <c r="A386" t="str">
        <f t="shared" si="76"/>
        <v>|BFZ|無色|クリーチャー|4/4|アンコモン|《[[巡礼者の目]]》|</v>
      </c>
      <c r="B386" t="s">
        <v>3211</v>
      </c>
      <c r="C386" t="str">
        <f t="shared" si="77"/>
        <v>BFZ</v>
      </c>
      <c r="D386">
        <f>IF(AA386="","",VLOOKUP(C386,tnpl!$Z$1:$AA$11,2,TRUE))</f>
        <v>2</v>
      </c>
      <c r="E386" t="s">
        <v>3211</v>
      </c>
      <c r="F386" t="str">
        <f t="shared" si="78"/>
        <v>無色</v>
      </c>
      <c r="G386">
        <f>IF(AB386="","",VLOOKUP(F386,tnpl!$X$1:$Y$16,2,TRUE))</f>
        <v>16</v>
      </c>
      <c r="H386" t="s">
        <v>3211</v>
      </c>
      <c r="I386" t="str">
        <f t="shared" si="79"/>
        <v>クリーチャー</v>
      </c>
      <c r="J386" t="s">
        <v>3211</v>
      </c>
      <c r="K386">
        <f t="shared" si="80"/>
        <v>4</v>
      </c>
      <c r="L386">
        <f t="shared" si="81"/>
        <v>4</v>
      </c>
      <c r="M386" t="str">
        <f t="shared" si="82"/>
        <v>4/4</v>
      </c>
      <c r="N386" t="s">
        <v>3267</v>
      </c>
      <c r="O386" t="str">
        <f t="shared" si="83"/>
        <v>アンコモン</v>
      </c>
      <c r="R386" t="s">
        <v>3267</v>
      </c>
      <c r="S386" t="s">
        <v>4854</v>
      </c>
      <c r="T386" t="str">
        <f t="shared" si="84"/>
        <v>巡礼者の目</v>
      </c>
      <c r="W386" t="s">
        <v>4855</v>
      </c>
      <c r="X386" t="s">
        <v>3267</v>
      </c>
      <c r="Y386" s="9"/>
      <c r="Z386" s="3">
        <v>458</v>
      </c>
      <c r="AA386" s="2" t="s">
        <v>3213</v>
      </c>
      <c r="AB386" s="1" t="s">
        <v>301</v>
      </c>
      <c r="AC386" s="1" t="s">
        <v>1473</v>
      </c>
      <c r="AD386" s="1">
        <v>13</v>
      </c>
      <c r="AE386" s="1" t="s">
        <v>1762</v>
      </c>
      <c r="AF386" s="1" t="s">
        <v>1761</v>
      </c>
      <c r="AG386" s="1" t="s">
        <v>349</v>
      </c>
      <c r="AH386" s="1" t="s">
        <v>363</v>
      </c>
      <c r="AI386" s="1"/>
      <c r="AJ386" s="1"/>
      <c r="AK386" s="1" t="s">
        <v>361</v>
      </c>
      <c r="AL386" s="1"/>
      <c r="AM386" s="1"/>
      <c r="AN386" s="1"/>
      <c r="AO386" s="1">
        <v>4</v>
      </c>
      <c r="AP386" s="1">
        <v>4</v>
      </c>
      <c r="AQ386" s="1" t="s">
        <v>361</v>
      </c>
    </row>
    <row r="387" spans="1:46" x14ac:dyDescent="0.15">
      <c r="A387" t="str">
        <f t="shared" si="76"/>
        <v>|OGW|赤|クリーチャー|4/4|レア|《[[ゴブリンの闇住まい]]》|</v>
      </c>
      <c r="B387" t="s">
        <v>3211</v>
      </c>
      <c r="C387" t="str">
        <f t="shared" si="77"/>
        <v>OGW</v>
      </c>
      <c r="D387">
        <f>IF(AA387="","",VLOOKUP(C387,tnpl!$Z$1:$AA$11,2,TRUE))</f>
        <v>3</v>
      </c>
      <c r="E387" t="s">
        <v>3211</v>
      </c>
      <c r="F387" t="str">
        <f t="shared" si="78"/>
        <v>赤</v>
      </c>
      <c r="G387">
        <f>IF(AB387="","",VLOOKUP(F387,tnpl!$X$1:$Y$16,2,TRUE))</f>
        <v>4</v>
      </c>
      <c r="H387" t="s">
        <v>3211</v>
      </c>
      <c r="I387" t="str">
        <f t="shared" si="79"/>
        <v>クリーチャー</v>
      </c>
      <c r="J387" t="s">
        <v>3211</v>
      </c>
      <c r="K387">
        <f t="shared" si="80"/>
        <v>4</v>
      </c>
      <c r="L387">
        <f t="shared" si="81"/>
        <v>4</v>
      </c>
      <c r="M387" t="str">
        <f t="shared" si="82"/>
        <v>4/4</v>
      </c>
      <c r="N387" t="s">
        <v>3267</v>
      </c>
      <c r="O387" t="str">
        <f t="shared" si="83"/>
        <v>レア</v>
      </c>
      <c r="R387" t="s">
        <v>3267</v>
      </c>
      <c r="S387" t="s">
        <v>4854</v>
      </c>
      <c r="T387" t="str">
        <f t="shared" si="84"/>
        <v>ゴブリンの闇住まい</v>
      </c>
      <c r="W387" t="s">
        <v>4855</v>
      </c>
      <c r="X387" t="s">
        <v>3267</v>
      </c>
      <c r="Y387" s="9"/>
      <c r="Z387" s="3">
        <v>507</v>
      </c>
      <c r="AA387" s="2" t="s">
        <v>3214</v>
      </c>
      <c r="AB387" s="1" t="s">
        <v>1575</v>
      </c>
      <c r="AC387" s="1" t="s">
        <v>1463</v>
      </c>
      <c r="AD387" s="1">
        <v>13</v>
      </c>
      <c r="AE387" s="1" t="s">
        <v>1589</v>
      </c>
      <c r="AF387" s="1" t="s">
        <v>1588</v>
      </c>
      <c r="AG387" s="1" t="s">
        <v>349</v>
      </c>
      <c r="AH387" s="1" t="s">
        <v>1587</v>
      </c>
      <c r="AI387" s="1"/>
      <c r="AJ387" s="1"/>
      <c r="AK387" s="1" t="s">
        <v>2076</v>
      </c>
      <c r="AL387" s="1" t="s">
        <v>1586</v>
      </c>
      <c r="AM387" s="1"/>
      <c r="AN387" s="1"/>
      <c r="AO387" s="1">
        <v>4</v>
      </c>
      <c r="AP387" s="1">
        <v>4</v>
      </c>
      <c r="AQ387" s="1" t="s">
        <v>3506</v>
      </c>
    </row>
    <row r="388" spans="1:46" x14ac:dyDescent="0.15">
      <c r="A388" t="str">
        <f t="shared" si="76"/>
        <v>|OGW|無色|クリーチャー|4/3|レア|《[[作り変えるもの]]》|</v>
      </c>
      <c r="B388" t="s">
        <v>3211</v>
      </c>
      <c r="C388" t="str">
        <f t="shared" si="77"/>
        <v>OGW</v>
      </c>
      <c r="D388">
        <f>IF(AA388="","",VLOOKUP(C388,tnpl!$Z$1:$AA$11,2,TRUE))</f>
        <v>3</v>
      </c>
      <c r="E388" t="s">
        <v>3211</v>
      </c>
      <c r="F388" t="str">
        <f t="shared" si="78"/>
        <v>無色</v>
      </c>
      <c r="G388">
        <f>IF(AB388="","",VLOOKUP(F388,tnpl!$X$1:$Y$16,2,TRUE))</f>
        <v>16</v>
      </c>
      <c r="H388" t="s">
        <v>3211</v>
      </c>
      <c r="I388" t="str">
        <f t="shared" si="79"/>
        <v>クリーチャー</v>
      </c>
      <c r="J388" t="s">
        <v>3211</v>
      </c>
      <c r="K388">
        <f t="shared" si="80"/>
        <v>4</v>
      </c>
      <c r="L388">
        <f t="shared" si="81"/>
        <v>3</v>
      </c>
      <c r="M388" t="str">
        <f t="shared" si="82"/>
        <v>4/3</v>
      </c>
      <c r="N388" t="s">
        <v>3267</v>
      </c>
      <c r="O388" t="str">
        <f t="shared" si="83"/>
        <v>レア</v>
      </c>
      <c r="R388" t="s">
        <v>3267</v>
      </c>
      <c r="S388" t="s">
        <v>4854</v>
      </c>
      <c r="T388" t="str">
        <f t="shared" si="84"/>
        <v>作り変えるもの</v>
      </c>
      <c r="W388" t="s">
        <v>4855</v>
      </c>
      <c r="X388" t="s">
        <v>3267</v>
      </c>
      <c r="Y388" s="9"/>
      <c r="Z388" s="3">
        <v>533</v>
      </c>
      <c r="AA388" s="2" t="s">
        <v>3214</v>
      </c>
      <c r="AB388" s="1" t="s">
        <v>301</v>
      </c>
      <c r="AC388" s="1" t="s">
        <v>1463</v>
      </c>
      <c r="AD388" s="1">
        <v>13</v>
      </c>
      <c r="AE388" s="1" t="s">
        <v>1469</v>
      </c>
      <c r="AF388" s="1" t="s">
        <v>1468</v>
      </c>
      <c r="AG388" s="1" t="s">
        <v>349</v>
      </c>
      <c r="AH388" s="1" t="s">
        <v>1457</v>
      </c>
      <c r="AI388" s="1"/>
      <c r="AJ388" s="1"/>
      <c r="AK388" s="1" t="s">
        <v>1467</v>
      </c>
      <c r="AL388" s="1"/>
      <c r="AM388" s="1"/>
      <c r="AN388" s="1"/>
      <c r="AO388" s="1">
        <v>4</v>
      </c>
      <c r="AP388" s="1">
        <v>3</v>
      </c>
      <c r="AQ388" s="1" t="s">
        <v>1467</v>
      </c>
    </row>
    <row r="389" spans="1:46" x14ac:dyDescent="0.15">
      <c r="A389" t="str">
        <f t="shared" si="76"/>
        <v/>
      </c>
      <c r="V389" s="9"/>
      <c r="Y389" s="11"/>
      <c r="AC389" s="9"/>
      <c r="AD389" s="9"/>
      <c r="AE389" s="9"/>
      <c r="AF389" s="9"/>
      <c r="AG389" s="9"/>
      <c r="AH389" s="9"/>
      <c r="AI389" s="9"/>
      <c r="AJ389" s="9"/>
      <c r="AK389" s="9"/>
      <c r="AL389" s="9"/>
      <c r="AM389" s="9"/>
      <c r="AN389" s="9"/>
      <c r="AO389" s="9"/>
      <c r="AP389" s="9"/>
      <c r="AQ389" s="9"/>
      <c r="AR389" s="9"/>
      <c r="AS389" s="9"/>
      <c r="AT389" s="9"/>
    </row>
    <row r="390" spans="1:46" x14ac:dyDescent="0.15">
      <c r="A390" t="str">
        <f t="shared" si="76"/>
        <v>**イニストラードを覆う影ブロック</v>
      </c>
      <c r="B390" t="s">
        <v>4862</v>
      </c>
      <c r="Y390" s="11"/>
    </row>
    <row r="391" spans="1:46" x14ac:dyDescent="0.15">
      <c r="A391" t="str">
        <f>B391&amp;C391&amp;E391&amp;F391&amp;H391&amp;I391&amp;J391&amp;M391&amp;N391&amp;O391&amp;P391&amp;Q391&amp;R391&amp;S391&amp;T391&amp;U391&amp;V391&amp;W391&amp;X391&amp;Y391</f>
        <v>|LEFT:60|LEFT:50|LEFT:120|LEFT:50|LEFT:120|LEFT:450|c</v>
      </c>
      <c r="B391" t="s">
        <v>3211</v>
      </c>
      <c r="C391" t="s">
        <v>5192</v>
      </c>
      <c r="E391" t="s">
        <v>3211</v>
      </c>
      <c r="F391" t="s">
        <v>3204</v>
      </c>
      <c r="H391" t="s">
        <v>3211</v>
      </c>
      <c r="I391" t="s">
        <v>5157</v>
      </c>
      <c r="J391" t="s">
        <v>3211</v>
      </c>
      <c r="M391" t="s">
        <v>3204</v>
      </c>
      <c r="N391" t="s">
        <v>3267</v>
      </c>
      <c r="O391" t="s">
        <v>5157</v>
      </c>
      <c r="R391" t="s">
        <v>3267</v>
      </c>
      <c r="T391" t="s">
        <v>5189</v>
      </c>
      <c r="X391" t="s">
        <v>3267</v>
      </c>
      <c r="Y391" t="s">
        <v>3206</v>
      </c>
    </row>
    <row r="392" spans="1:46" x14ac:dyDescent="0.15">
      <c r="A392" t="str">
        <f>B392&amp;C392&amp;E392&amp;F392&amp;H392&amp;I392&amp;J392&amp;M392&amp;N392&amp;O392&amp;P392&amp;Q392&amp;R392&amp;S392&amp;T392&amp;U392&amp;V392&amp;W392&amp;X392&amp;Y392</f>
        <v>|セット|色|カード種|P/T|レアリティ|カード名|</v>
      </c>
      <c r="B392" t="s">
        <v>3211</v>
      </c>
      <c r="C392" t="s">
        <v>3212</v>
      </c>
      <c r="E392" t="s">
        <v>3211</v>
      </c>
      <c r="F392" t="s">
        <v>3181</v>
      </c>
      <c r="H392" t="s">
        <v>3211</v>
      </c>
      <c r="I392" t="s">
        <v>4902</v>
      </c>
      <c r="J392" t="s">
        <v>3211</v>
      </c>
      <c r="K392" t="s">
        <v>3168</v>
      </c>
      <c r="L392" t="s">
        <v>3167</v>
      </c>
      <c r="M392" t="str">
        <f>K392&amp;"/"&amp;L392</f>
        <v>P/T</v>
      </c>
      <c r="N392" t="s">
        <v>3267</v>
      </c>
      <c r="O392" t="s">
        <v>5187</v>
      </c>
      <c r="R392" t="s">
        <v>3267</v>
      </c>
      <c r="T392" t="s">
        <v>3208</v>
      </c>
      <c r="X392" t="s">
        <v>3267</v>
      </c>
      <c r="Z392" s="18"/>
      <c r="AA392" s="18"/>
      <c r="AB392" s="18"/>
      <c r="AC392" s="18"/>
      <c r="AD392" s="18"/>
      <c r="AE392" s="18"/>
      <c r="AF392" s="18"/>
      <c r="AG392" s="18"/>
      <c r="AH392" s="18"/>
      <c r="AI392" s="18"/>
      <c r="AJ392" s="18"/>
      <c r="AK392" s="18"/>
      <c r="AL392" s="18"/>
      <c r="AM392" s="18"/>
      <c r="AN392" s="18"/>
      <c r="AO392" s="18"/>
      <c r="AP392" s="18"/>
      <c r="AQ392" s="18"/>
    </row>
    <row r="393" spans="1:46" x14ac:dyDescent="0.15">
      <c r="A393" t="str">
        <f t="shared" si="76"/>
        <v>|SOI|白|クリーチャー|6/6|レア|《[[ドラグスコルの騎兵]]》|</v>
      </c>
      <c r="B393" t="s">
        <v>3211</v>
      </c>
      <c r="C393" t="str">
        <f t="shared" si="77"/>
        <v>SOI</v>
      </c>
      <c r="D393">
        <f>IF(AA393="","",VLOOKUP(C393,tnpl!$Z$1:$AA$11,2,TRUE))</f>
        <v>4</v>
      </c>
      <c r="E393" t="s">
        <v>3211</v>
      </c>
      <c r="F393" t="str">
        <f t="shared" si="78"/>
        <v>白</v>
      </c>
      <c r="G393">
        <f>IF(AB393="","",VLOOKUP(F393,tnpl!$X$1:$Y$16,2,TRUE))</f>
        <v>1</v>
      </c>
      <c r="H393" t="s">
        <v>3211</v>
      </c>
      <c r="I393" t="str">
        <f t="shared" si="79"/>
        <v>クリーチャー</v>
      </c>
      <c r="J393" t="s">
        <v>3211</v>
      </c>
      <c r="K393">
        <f t="shared" si="80"/>
        <v>6</v>
      </c>
      <c r="L393">
        <f t="shared" si="81"/>
        <v>6</v>
      </c>
      <c r="M393" t="str">
        <f t="shared" si="82"/>
        <v>6/6</v>
      </c>
      <c r="N393" t="s">
        <v>3267</v>
      </c>
      <c r="O393" t="str">
        <f t="shared" si="83"/>
        <v>レア</v>
      </c>
      <c r="R393" t="s">
        <v>3267</v>
      </c>
      <c r="S393" t="s">
        <v>4854</v>
      </c>
      <c r="T393" t="str">
        <f t="shared" si="84"/>
        <v>ドラグスコルの騎兵</v>
      </c>
      <c r="W393" t="s">
        <v>4855</v>
      </c>
      <c r="X393" t="s">
        <v>3267</v>
      </c>
      <c r="Y393" s="9"/>
      <c r="Z393" s="3">
        <v>565</v>
      </c>
      <c r="AA393" s="2" t="s">
        <v>3528</v>
      </c>
      <c r="AB393" s="1" t="s">
        <v>1653</v>
      </c>
      <c r="AC393" s="1" t="s">
        <v>1463</v>
      </c>
      <c r="AD393" s="1">
        <v>13</v>
      </c>
      <c r="AE393" s="1" t="s">
        <v>1399</v>
      </c>
      <c r="AF393" s="1" t="s">
        <v>1398</v>
      </c>
      <c r="AG393" s="1" t="s">
        <v>349</v>
      </c>
      <c r="AH393" s="1" t="s">
        <v>2436</v>
      </c>
      <c r="AI393" s="1" t="s">
        <v>1555</v>
      </c>
      <c r="AJ393" s="1"/>
      <c r="AK393" s="1" t="s">
        <v>3272</v>
      </c>
      <c r="AL393" s="1" t="s">
        <v>3567</v>
      </c>
      <c r="AM393" s="1" t="s">
        <v>3568</v>
      </c>
      <c r="AN393" s="1"/>
      <c r="AO393" s="1">
        <v>6</v>
      </c>
      <c r="AP393" s="1">
        <v>6</v>
      </c>
      <c r="AQ393" s="1" t="s">
        <v>3569</v>
      </c>
    </row>
    <row r="394" spans="1:46" x14ac:dyDescent="0.15">
      <c r="A394" t="str">
        <f t="shared" si="76"/>
        <v>|SOI|白|クリーチャー|1/1|レア|《[[サリアの副官]]》|</v>
      </c>
      <c r="B394" t="s">
        <v>3211</v>
      </c>
      <c r="C394" t="str">
        <f t="shared" si="77"/>
        <v>SOI</v>
      </c>
      <c r="D394">
        <f>IF(AA394="","",VLOOKUP(C394,tnpl!$Z$1:$AA$11,2,TRUE))</f>
        <v>4</v>
      </c>
      <c r="E394" t="s">
        <v>3211</v>
      </c>
      <c r="F394" t="str">
        <f t="shared" si="78"/>
        <v>白</v>
      </c>
      <c r="G394">
        <f>IF(AB394="","",VLOOKUP(F394,tnpl!$X$1:$Y$16,2,TRUE))</f>
        <v>1</v>
      </c>
      <c r="H394" t="s">
        <v>3211</v>
      </c>
      <c r="I394" t="str">
        <f t="shared" si="79"/>
        <v>クリーチャー</v>
      </c>
      <c r="J394" t="s">
        <v>3211</v>
      </c>
      <c r="K394">
        <f t="shared" si="80"/>
        <v>1</v>
      </c>
      <c r="L394">
        <f t="shared" si="81"/>
        <v>1</v>
      </c>
      <c r="M394" t="str">
        <f t="shared" si="82"/>
        <v>1/1</v>
      </c>
      <c r="N394" t="s">
        <v>3267</v>
      </c>
      <c r="O394" t="str">
        <f t="shared" si="83"/>
        <v>レア</v>
      </c>
      <c r="R394" t="s">
        <v>3267</v>
      </c>
      <c r="S394" t="s">
        <v>4854</v>
      </c>
      <c r="T394" t="str">
        <f t="shared" si="84"/>
        <v>サリアの副官</v>
      </c>
      <c r="W394" t="s">
        <v>4855</v>
      </c>
      <c r="X394" t="s">
        <v>3267</v>
      </c>
      <c r="Y394" s="9"/>
      <c r="Z394" s="3">
        <v>568</v>
      </c>
      <c r="AA394" s="2" t="s">
        <v>3528</v>
      </c>
      <c r="AB394" s="1" t="s">
        <v>1653</v>
      </c>
      <c r="AC394" s="1" t="s">
        <v>1463</v>
      </c>
      <c r="AD394" s="1">
        <v>13</v>
      </c>
      <c r="AE394" s="1" t="s">
        <v>1395</v>
      </c>
      <c r="AF394" s="1" t="s">
        <v>1394</v>
      </c>
      <c r="AG394" s="1" t="s">
        <v>349</v>
      </c>
      <c r="AH394" s="1" t="s">
        <v>1511</v>
      </c>
      <c r="AI394" s="1" t="s">
        <v>1826</v>
      </c>
      <c r="AJ394" s="1"/>
      <c r="AK394" s="1" t="s">
        <v>3575</v>
      </c>
      <c r="AL394" s="1" t="s">
        <v>3576</v>
      </c>
      <c r="AM394" s="1"/>
      <c r="AN394" s="1"/>
      <c r="AO394" s="1">
        <v>1</v>
      </c>
      <c r="AP394" s="1">
        <v>1</v>
      </c>
      <c r="AQ394" s="1" t="s">
        <v>3577</v>
      </c>
    </row>
    <row r="395" spans="1:46" x14ac:dyDescent="0.15">
      <c r="A395" t="str">
        <f t="shared" si="76"/>
        <v>|SOI|青|クリーチャー|3/3|アンコモン|《[[招かれざる霊]]》|</v>
      </c>
      <c r="B395" t="s">
        <v>3211</v>
      </c>
      <c r="C395" t="str">
        <f t="shared" si="77"/>
        <v>SOI</v>
      </c>
      <c r="D395">
        <f>IF(AA395="","",VLOOKUP(C395,tnpl!$Z$1:$AA$11,2,TRUE))</f>
        <v>4</v>
      </c>
      <c r="E395" t="s">
        <v>3211</v>
      </c>
      <c r="F395" t="str">
        <f t="shared" si="78"/>
        <v>青</v>
      </c>
      <c r="G395">
        <f>IF(AB395="","",VLOOKUP(F395,tnpl!$X$1:$Y$16,2,TRUE))</f>
        <v>2</v>
      </c>
      <c r="H395" t="s">
        <v>3211</v>
      </c>
      <c r="I395" t="str">
        <f t="shared" si="79"/>
        <v>クリーチャー</v>
      </c>
      <c r="J395" t="s">
        <v>3211</v>
      </c>
      <c r="K395">
        <f t="shared" si="80"/>
        <v>3</v>
      </c>
      <c r="L395">
        <f t="shared" si="81"/>
        <v>3</v>
      </c>
      <c r="M395" t="str">
        <f t="shared" si="82"/>
        <v>3/3</v>
      </c>
      <c r="N395" t="s">
        <v>3267</v>
      </c>
      <c r="O395" t="str">
        <f t="shared" si="83"/>
        <v>アンコモン</v>
      </c>
      <c r="R395" t="s">
        <v>3267</v>
      </c>
      <c r="S395" t="s">
        <v>4854</v>
      </c>
      <c r="T395" t="str">
        <f t="shared" si="84"/>
        <v>招かれざる霊</v>
      </c>
      <c r="W395" t="s">
        <v>4855</v>
      </c>
      <c r="X395" t="s">
        <v>3267</v>
      </c>
      <c r="Y395" s="9"/>
      <c r="Z395" s="3">
        <v>595</v>
      </c>
      <c r="AA395" s="2" t="s">
        <v>3528</v>
      </c>
      <c r="AB395" s="1" t="s">
        <v>1631</v>
      </c>
      <c r="AC395" s="1" t="s">
        <v>1473</v>
      </c>
      <c r="AD395" s="1">
        <v>13</v>
      </c>
      <c r="AE395" s="1" t="s">
        <v>1347</v>
      </c>
      <c r="AF395" s="1" t="s">
        <v>1346</v>
      </c>
      <c r="AG395" s="1" t="s">
        <v>349</v>
      </c>
      <c r="AH395" s="1" t="s">
        <v>2436</v>
      </c>
      <c r="AI395" s="1"/>
      <c r="AJ395" s="1"/>
      <c r="AK395" s="1" t="s">
        <v>3620</v>
      </c>
      <c r="AL395" s="1"/>
      <c r="AM395" s="1"/>
      <c r="AN395" s="1"/>
      <c r="AO395" s="1">
        <v>3</v>
      </c>
      <c r="AP395" s="1">
        <v>3</v>
      </c>
      <c r="AQ395" s="1" t="s">
        <v>3620</v>
      </c>
    </row>
    <row r="396" spans="1:46" x14ac:dyDescent="0.15">
      <c r="A396" t="str">
        <f t="shared" si="76"/>
        <v>|SOI|黒|呪文||レア|《[[末永く]]》|</v>
      </c>
      <c r="B396" t="s">
        <v>3211</v>
      </c>
      <c r="C396" t="str">
        <f t="shared" si="77"/>
        <v>SOI</v>
      </c>
      <c r="D396">
        <f>IF(AA396="","",VLOOKUP(C396,tnpl!$Z$1:$AA$11,2,TRUE))</f>
        <v>4</v>
      </c>
      <c r="E396" t="s">
        <v>3211</v>
      </c>
      <c r="F396" t="str">
        <f t="shared" si="78"/>
        <v>黒</v>
      </c>
      <c r="G396">
        <f>IF(AB396="","",VLOOKUP(F396,tnpl!$X$1:$Y$16,2,TRUE))</f>
        <v>3</v>
      </c>
      <c r="H396" t="s">
        <v>3211</v>
      </c>
      <c r="I396" t="str">
        <f t="shared" si="79"/>
        <v>呪文</v>
      </c>
      <c r="J396" t="s">
        <v>3211</v>
      </c>
      <c r="K396">
        <f t="shared" si="80"/>
        <v>0</v>
      </c>
      <c r="L396">
        <f t="shared" si="81"/>
        <v>0</v>
      </c>
      <c r="M396" t="str">
        <f t="shared" si="82"/>
        <v/>
      </c>
      <c r="N396" t="s">
        <v>3267</v>
      </c>
      <c r="O396" t="str">
        <f t="shared" si="83"/>
        <v>レア</v>
      </c>
      <c r="R396" t="s">
        <v>3267</v>
      </c>
      <c r="S396" t="s">
        <v>4854</v>
      </c>
      <c r="T396" t="str">
        <f t="shared" si="84"/>
        <v>末永く</v>
      </c>
      <c r="W396" t="s">
        <v>4855</v>
      </c>
      <c r="X396" t="s">
        <v>3267</v>
      </c>
      <c r="Y396" s="9"/>
      <c r="Z396" s="3">
        <v>637</v>
      </c>
      <c r="AA396" s="2" t="s">
        <v>3528</v>
      </c>
      <c r="AB396" s="1" t="s">
        <v>1606</v>
      </c>
      <c r="AC396" s="1" t="s">
        <v>1463</v>
      </c>
      <c r="AD396" s="1">
        <v>13</v>
      </c>
      <c r="AE396" s="1" t="s">
        <v>1275</v>
      </c>
      <c r="AF396" s="1" t="s">
        <v>1274</v>
      </c>
      <c r="AG396" s="1" t="s">
        <v>1475</v>
      </c>
      <c r="AH396" s="1"/>
      <c r="AI396" s="1"/>
      <c r="AJ396" s="1"/>
      <c r="AK396" s="1" t="s">
        <v>3688</v>
      </c>
      <c r="AL396" s="1"/>
      <c r="AM396" s="1"/>
      <c r="AN396" s="1"/>
      <c r="AO396" s="1"/>
      <c r="AP396" s="1"/>
      <c r="AQ396" s="1" t="s">
        <v>3688</v>
      </c>
    </row>
    <row r="397" spans="1:46" x14ac:dyDescent="0.15">
      <c r="A397" t="str">
        <f t="shared" si="76"/>
        <v>|SOI|赤|クリーチャー|3/2|アンコモン|《[[ケッシグの鍛冶場主]]》|</v>
      </c>
      <c r="B397" t="s">
        <v>3211</v>
      </c>
      <c r="C397" t="str">
        <f t="shared" si="77"/>
        <v>SOI</v>
      </c>
      <c r="D397">
        <f>IF(AA397="","",VLOOKUP(C397,tnpl!$Z$1:$AA$11,2,TRUE))</f>
        <v>4</v>
      </c>
      <c r="E397" t="s">
        <v>3211</v>
      </c>
      <c r="F397" t="str">
        <f t="shared" si="78"/>
        <v>赤</v>
      </c>
      <c r="G397">
        <f>IF(AB397="","",VLOOKUP(F397,tnpl!$X$1:$Y$16,2,TRUE))</f>
        <v>4</v>
      </c>
      <c r="H397" t="s">
        <v>3211</v>
      </c>
      <c r="I397" t="str">
        <f t="shared" si="79"/>
        <v>クリーチャー</v>
      </c>
      <c r="J397" t="s">
        <v>3211</v>
      </c>
      <c r="K397">
        <f t="shared" si="80"/>
        <v>3</v>
      </c>
      <c r="L397">
        <f t="shared" si="81"/>
        <v>2</v>
      </c>
      <c r="M397" t="str">
        <f t="shared" si="82"/>
        <v>3/2</v>
      </c>
      <c r="N397" t="s">
        <v>3267</v>
      </c>
      <c r="O397" t="str">
        <f t="shared" si="83"/>
        <v>アンコモン</v>
      </c>
      <c r="R397" t="s">
        <v>3267</v>
      </c>
      <c r="S397" t="s">
        <v>4854</v>
      </c>
      <c r="T397" t="str">
        <f t="shared" si="84"/>
        <v>ケッシグの鍛冶場主</v>
      </c>
      <c r="W397" t="s">
        <v>4855</v>
      </c>
      <c r="X397" t="s">
        <v>3267</v>
      </c>
      <c r="Y397" s="9"/>
      <c r="Z397" s="3">
        <v>660</v>
      </c>
      <c r="AA397" s="2" t="s">
        <v>3528</v>
      </c>
      <c r="AB397" s="1" t="s">
        <v>1575</v>
      </c>
      <c r="AC397" s="1" t="s">
        <v>1473</v>
      </c>
      <c r="AD397" s="1">
        <v>13</v>
      </c>
      <c r="AE397" s="1" t="s">
        <v>1235</v>
      </c>
      <c r="AF397" s="1" t="s">
        <v>1234</v>
      </c>
      <c r="AG397" s="1" t="s">
        <v>349</v>
      </c>
      <c r="AH397" s="1" t="s">
        <v>1511</v>
      </c>
      <c r="AI397" s="1" t="s">
        <v>1894</v>
      </c>
      <c r="AJ397" s="1" t="s">
        <v>3702</v>
      </c>
      <c r="AK397" s="1" t="s">
        <v>3719</v>
      </c>
      <c r="AL397" s="1" t="s">
        <v>3703</v>
      </c>
      <c r="AM397" s="1"/>
      <c r="AN397" s="1"/>
      <c r="AO397" s="1">
        <v>3</v>
      </c>
      <c r="AP397" s="1">
        <v>2</v>
      </c>
      <c r="AQ397" s="1" t="s">
        <v>3720</v>
      </c>
    </row>
    <row r="398" spans="1:46" x14ac:dyDescent="0.15">
      <c r="A398" t="str">
        <f t="shared" si="76"/>
        <v>|SOI|赤|クリーチャー|4/3|レア|《[[ファルケンラスの過食者]]》|</v>
      </c>
      <c r="B398" t="s">
        <v>3211</v>
      </c>
      <c r="C398" t="str">
        <f t="shared" si="77"/>
        <v>SOI</v>
      </c>
      <c r="D398">
        <f>IF(AA398="","",VLOOKUP(C398,tnpl!$Z$1:$AA$11,2,TRUE))</f>
        <v>4</v>
      </c>
      <c r="E398" t="s">
        <v>3211</v>
      </c>
      <c r="F398" t="str">
        <f t="shared" si="78"/>
        <v>赤</v>
      </c>
      <c r="G398">
        <f>IF(AB398="","",VLOOKUP(F398,tnpl!$X$1:$Y$16,2,TRUE))</f>
        <v>4</v>
      </c>
      <c r="H398" t="s">
        <v>3211</v>
      </c>
      <c r="I398" t="str">
        <f t="shared" si="79"/>
        <v>クリーチャー</v>
      </c>
      <c r="J398" t="s">
        <v>3211</v>
      </c>
      <c r="K398">
        <f t="shared" si="80"/>
        <v>4</v>
      </c>
      <c r="L398">
        <f t="shared" si="81"/>
        <v>3</v>
      </c>
      <c r="M398" t="str">
        <f t="shared" si="82"/>
        <v>4/3</v>
      </c>
      <c r="N398" t="s">
        <v>3267</v>
      </c>
      <c r="O398" t="str">
        <f t="shared" si="83"/>
        <v>レア</v>
      </c>
      <c r="R398" t="s">
        <v>3267</v>
      </c>
      <c r="S398" t="s">
        <v>4854</v>
      </c>
      <c r="T398" t="str">
        <f t="shared" si="84"/>
        <v>ファルケンラスの過食者</v>
      </c>
      <c r="W398" t="s">
        <v>4855</v>
      </c>
      <c r="X398" t="s">
        <v>3267</v>
      </c>
      <c r="Y398" s="9"/>
      <c r="Z398" s="3">
        <v>669</v>
      </c>
      <c r="AA398" s="2" t="s">
        <v>3528</v>
      </c>
      <c r="AB398" s="1" t="s">
        <v>1575</v>
      </c>
      <c r="AC398" s="1" t="s">
        <v>1463</v>
      </c>
      <c r="AD398" s="1">
        <v>13</v>
      </c>
      <c r="AE398" s="1" t="s">
        <v>1221</v>
      </c>
      <c r="AF398" s="1" t="s">
        <v>1220</v>
      </c>
      <c r="AG398" s="1" t="s">
        <v>349</v>
      </c>
      <c r="AH398" s="1" t="s">
        <v>1516</v>
      </c>
      <c r="AI398" s="1" t="s">
        <v>1765</v>
      </c>
      <c r="AJ398" s="1"/>
      <c r="AK398" s="1" t="s">
        <v>3733</v>
      </c>
      <c r="AL398" s="1"/>
      <c r="AM398" s="1"/>
      <c r="AN398" s="1"/>
      <c r="AO398" s="1">
        <v>4</v>
      </c>
      <c r="AP398" s="1">
        <v>3</v>
      </c>
      <c r="AQ398" s="1" t="s">
        <v>3733</v>
      </c>
    </row>
    <row r="399" spans="1:46" x14ac:dyDescent="0.15">
      <c r="A399" t="str">
        <f t="shared" si="76"/>
        <v>|SOI|緑|クリーチャー|2/2|レア|《[[銀毛の援護者]]》|</v>
      </c>
      <c r="B399" t="s">
        <v>3211</v>
      </c>
      <c r="C399" t="str">
        <f t="shared" si="77"/>
        <v>SOI</v>
      </c>
      <c r="D399">
        <f>IF(AA399="","",VLOOKUP(C399,tnpl!$Z$1:$AA$11,2,TRUE))</f>
        <v>4</v>
      </c>
      <c r="E399" t="s">
        <v>3211</v>
      </c>
      <c r="F399" t="str">
        <f t="shared" si="78"/>
        <v>緑</v>
      </c>
      <c r="G399">
        <f>IF(AB399="","",VLOOKUP(F399,tnpl!$X$1:$Y$16,2,TRUE))</f>
        <v>5</v>
      </c>
      <c r="H399" t="s">
        <v>3211</v>
      </c>
      <c r="I399" t="str">
        <f t="shared" si="79"/>
        <v>クリーチャー</v>
      </c>
      <c r="J399" t="s">
        <v>3211</v>
      </c>
      <c r="K399">
        <f t="shared" si="80"/>
        <v>2</v>
      </c>
      <c r="L399">
        <f t="shared" si="81"/>
        <v>2</v>
      </c>
      <c r="M399" t="str">
        <f t="shared" si="82"/>
        <v>2/2</v>
      </c>
      <c r="N399" t="s">
        <v>3267</v>
      </c>
      <c r="O399" t="str">
        <f t="shared" si="83"/>
        <v>レア</v>
      </c>
      <c r="R399" t="s">
        <v>3267</v>
      </c>
      <c r="S399" t="s">
        <v>4854</v>
      </c>
      <c r="T399" t="str">
        <f t="shared" si="84"/>
        <v>銀毛の援護者</v>
      </c>
      <c r="W399" t="s">
        <v>4855</v>
      </c>
      <c r="X399" t="s">
        <v>3267</v>
      </c>
      <c r="Y399" s="9"/>
      <c r="Z399" s="3">
        <v>711</v>
      </c>
      <c r="AA399" s="2" t="s">
        <v>3528</v>
      </c>
      <c r="AB399" s="1" t="s">
        <v>1540</v>
      </c>
      <c r="AC399" s="1" t="s">
        <v>1463</v>
      </c>
      <c r="AD399" s="1">
        <v>13</v>
      </c>
      <c r="AE399" s="1" t="s">
        <v>1151</v>
      </c>
      <c r="AF399" s="1" t="s">
        <v>1150</v>
      </c>
      <c r="AG399" s="1" t="s">
        <v>349</v>
      </c>
      <c r="AH399" s="1" t="s">
        <v>2637</v>
      </c>
      <c r="AI399" s="1" t="s">
        <v>1515</v>
      </c>
      <c r="AJ399" s="1"/>
      <c r="AK399" s="1" t="s">
        <v>1733</v>
      </c>
      <c r="AL399" s="1" t="s">
        <v>3794</v>
      </c>
      <c r="AM399" s="1"/>
      <c r="AN399" s="1"/>
      <c r="AO399" s="1">
        <v>2</v>
      </c>
      <c r="AP399" s="1">
        <v>2</v>
      </c>
      <c r="AQ399" s="1" t="s">
        <v>3795</v>
      </c>
    </row>
    <row r="400" spans="1:46" x14ac:dyDescent="0.15">
      <c r="A400" t="str">
        <f t="shared" si="76"/>
        <v>|SOI|無色|クリーチャー|4/4|アンコモン|《[[収穫の手]]》|</v>
      </c>
      <c r="B400" t="s">
        <v>3211</v>
      </c>
      <c r="C400" t="str">
        <f t="shared" si="77"/>
        <v>SOI</v>
      </c>
      <c r="D400">
        <f>IF(AA400="","",VLOOKUP(C400,tnpl!$Z$1:$AA$11,2,TRUE))</f>
        <v>4</v>
      </c>
      <c r="E400" t="s">
        <v>3211</v>
      </c>
      <c r="F400" t="str">
        <f t="shared" si="78"/>
        <v>無色</v>
      </c>
      <c r="G400">
        <f>IF(AB400="","",VLOOKUP(F400,tnpl!$X$1:$Y$16,2,TRUE))</f>
        <v>16</v>
      </c>
      <c r="H400" t="s">
        <v>3211</v>
      </c>
      <c r="I400" t="str">
        <f t="shared" si="79"/>
        <v>クリーチャー</v>
      </c>
      <c r="J400" t="s">
        <v>3211</v>
      </c>
      <c r="K400">
        <f t="shared" si="80"/>
        <v>4</v>
      </c>
      <c r="L400">
        <f t="shared" si="81"/>
        <v>4</v>
      </c>
      <c r="M400" t="str">
        <f t="shared" si="82"/>
        <v>4/4</v>
      </c>
      <c r="N400" t="s">
        <v>3267</v>
      </c>
      <c r="O400" t="str">
        <f t="shared" si="83"/>
        <v>アンコモン</v>
      </c>
      <c r="R400" t="s">
        <v>3267</v>
      </c>
      <c r="S400" t="s">
        <v>4854</v>
      </c>
      <c r="T400" t="str">
        <f t="shared" si="84"/>
        <v>収穫の手</v>
      </c>
      <c r="W400" t="s">
        <v>4855</v>
      </c>
      <c r="X400" t="s">
        <v>3267</v>
      </c>
      <c r="Y400" s="9"/>
      <c r="Z400" s="3">
        <v>736</v>
      </c>
      <c r="AA400" s="2" t="s">
        <v>3528</v>
      </c>
      <c r="AB400" s="1" t="s">
        <v>301</v>
      </c>
      <c r="AC400" s="1" t="s">
        <v>1473</v>
      </c>
      <c r="AD400" s="1">
        <v>13</v>
      </c>
      <c r="AE400" s="1" t="s">
        <v>1101</v>
      </c>
      <c r="AF400" s="1" t="s">
        <v>1100</v>
      </c>
      <c r="AG400" s="1" t="s">
        <v>349</v>
      </c>
      <c r="AH400" s="1" t="s">
        <v>3821</v>
      </c>
      <c r="AI400" s="1"/>
      <c r="AJ400" s="1"/>
      <c r="AK400" s="1" t="s">
        <v>2627</v>
      </c>
      <c r="AL400" s="1" t="s">
        <v>3834</v>
      </c>
      <c r="AM400" s="1"/>
      <c r="AN400" s="1"/>
      <c r="AO400" s="1">
        <v>4</v>
      </c>
      <c r="AP400" s="1">
        <v>4</v>
      </c>
      <c r="AQ400" s="1" t="s">
        <v>3835</v>
      </c>
    </row>
    <row r="401" spans="1:46" x14ac:dyDescent="0.15">
      <c r="A401" t="str">
        <f t="shared" si="76"/>
        <v>|EMN|青|クリーチャー|5/5|レア|《[[波止場の潜入者]]》|</v>
      </c>
      <c r="B401" t="s">
        <v>3211</v>
      </c>
      <c r="C401" t="str">
        <f t="shared" si="77"/>
        <v>EMN</v>
      </c>
      <c r="D401">
        <f>IF(AA401="","",VLOOKUP(C401,tnpl!$Z$1:$AA$11,2,TRUE))</f>
        <v>5</v>
      </c>
      <c r="E401" t="s">
        <v>3211</v>
      </c>
      <c r="F401" t="str">
        <f t="shared" si="78"/>
        <v>青</v>
      </c>
      <c r="G401">
        <f>IF(AB401="","",VLOOKUP(F401,tnpl!$X$1:$Y$16,2,TRUE))</f>
        <v>2</v>
      </c>
      <c r="H401" t="s">
        <v>3211</v>
      </c>
      <c r="I401" t="str">
        <f t="shared" si="79"/>
        <v>クリーチャー</v>
      </c>
      <c r="J401" t="s">
        <v>3211</v>
      </c>
      <c r="K401">
        <f t="shared" si="80"/>
        <v>5</v>
      </c>
      <c r="L401">
        <f t="shared" si="81"/>
        <v>5</v>
      </c>
      <c r="M401" t="str">
        <f t="shared" si="82"/>
        <v>5/5</v>
      </c>
      <c r="N401" t="s">
        <v>3267</v>
      </c>
      <c r="O401" t="str">
        <f t="shared" si="83"/>
        <v>レア</v>
      </c>
      <c r="R401" t="s">
        <v>3267</v>
      </c>
      <c r="S401" t="s">
        <v>4854</v>
      </c>
      <c r="T401" t="str">
        <f t="shared" si="84"/>
        <v>波止場の潜入者</v>
      </c>
      <c r="W401" t="s">
        <v>4855</v>
      </c>
      <c r="X401" t="s">
        <v>3267</v>
      </c>
      <c r="Y401" s="9"/>
      <c r="Z401" s="3">
        <v>777</v>
      </c>
      <c r="AA401" s="2" t="s">
        <v>3870</v>
      </c>
      <c r="AB401" s="1" t="s">
        <v>1631</v>
      </c>
      <c r="AC401" s="1" t="s">
        <v>1463</v>
      </c>
      <c r="AD401" s="1">
        <v>13</v>
      </c>
      <c r="AE401" s="1" t="s">
        <v>977</v>
      </c>
      <c r="AF401" s="1" t="s">
        <v>976</v>
      </c>
      <c r="AG401" s="1" t="s">
        <v>349</v>
      </c>
      <c r="AH401" s="1" t="s">
        <v>1511</v>
      </c>
      <c r="AI401" s="1" t="s">
        <v>2837</v>
      </c>
      <c r="AJ401" s="1"/>
      <c r="AK401" s="1" t="s">
        <v>3516</v>
      </c>
      <c r="AL401" s="1" t="s">
        <v>3921</v>
      </c>
      <c r="AM401" s="1" t="s">
        <v>3922</v>
      </c>
      <c r="AN401" s="1"/>
      <c r="AO401" s="1">
        <v>5</v>
      </c>
      <c r="AP401" s="1">
        <v>5</v>
      </c>
      <c r="AQ401" s="1" t="s">
        <v>3923</v>
      </c>
    </row>
    <row r="402" spans="1:46" x14ac:dyDescent="0.15">
      <c r="A402" t="str">
        <f t="shared" si="76"/>
        <v>|EMN|赤|クリーチャー|5/6|レア|《[[騒乱の歓楽者]]》|</v>
      </c>
      <c r="B402" t="s">
        <v>3211</v>
      </c>
      <c r="C402" t="str">
        <f t="shared" si="77"/>
        <v>EMN</v>
      </c>
      <c r="D402">
        <f>IF(AA402="","",VLOOKUP(C402,tnpl!$Z$1:$AA$11,2,TRUE))</f>
        <v>5</v>
      </c>
      <c r="E402" t="s">
        <v>3211</v>
      </c>
      <c r="F402" t="str">
        <f t="shared" si="78"/>
        <v>赤</v>
      </c>
      <c r="G402">
        <f>IF(AB402="","",VLOOKUP(F402,tnpl!$X$1:$Y$16,2,TRUE))</f>
        <v>4</v>
      </c>
      <c r="H402" t="s">
        <v>3211</v>
      </c>
      <c r="I402" t="str">
        <f t="shared" si="79"/>
        <v>クリーチャー</v>
      </c>
      <c r="J402" t="s">
        <v>3211</v>
      </c>
      <c r="K402">
        <f t="shared" si="80"/>
        <v>5</v>
      </c>
      <c r="L402">
        <f t="shared" si="81"/>
        <v>6</v>
      </c>
      <c r="M402" t="str">
        <f t="shared" si="82"/>
        <v>5/6</v>
      </c>
      <c r="N402" t="s">
        <v>3267</v>
      </c>
      <c r="O402" t="str">
        <f t="shared" si="83"/>
        <v>レア</v>
      </c>
      <c r="R402" t="s">
        <v>3267</v>
      </c>
      <c r="S402" t="s">
        <v>4854</v>
      </c>
      <c r="T402" t="str">
        <f t="shared" si="84"/>
        <v>騒乱の歓楽者</v>
      </c>
      <c r="W402" t="s">
        <v>4855</v>
      </c>
      <c r="X402" t="s">
        <v>3267</v>
      </c>
      <c r="Y402" s="9"/>
      <c r="Z402" s="3">
        <v>800</v>
      </c>
      <c r="AA402" s="2" t="s">
        <v>3870</v>
      </c>
      <c r="AB402" s="1" t="s">
        <v>1575</v>
      </c>
      <c r="AC402" s="1" t="s">
        <v>1463</v>
      </c>
      <c r="AD402" s="1">
        <v>13</v>
      </c>
      <c r="AE402" s="1" t="s">
        <v>939</v>
      </c>
      <c r="AF402" s="1" t="s">
        <v>938</v>
      </c>
      <c r="AG402" s="1" t="s">
        <v>349</v>
      </c>
      <c r="AH402" s="1" t="s">
        <v>3706</v>
      </c>
      <c r="AI402" s="1" t="s">
        <v>2837</v>
      </c>
      <c r="AJ402" s="1"/>
      <c r="AK402" s="1" t="s">
        <v>1510</v>
      </c>
      <c r="AL402" s="1" t="s">
        <v>3968</v>
      </c>
      <c r="AM402" s="1"/>
      <c r="AN402" s="1"/>
      <c r="AO402" s="1">
        <v>5</v>
      </c>
      <c r="AP402" s="1">
        <v>6</v>
      </c>
      <c r="AQ402" s="1" t="s">
        <v>3969</v>
      </c>
    </row>
    <row r="403" spans="1:46" x14ac:dyDescent="0.15">
      <c r="A403" t="str">
        <f t="shared" si="76"/>
        <v>|EMN|緑|クリーチャー|6/5|レア|《[[エムラクールの福音者]]》|</v>
      </c>
      <c r="B403" t="s">
        <v>3211</v>
      </c>
      <c r="C403" t="str">
        <f t="shared" si="77"/>
        <v>EMN</v>
      </c>
      <c r="D403">
        <f>IF(AA403="","",VLOOKUP(C403,tnpl!$Z$1:$AA$11,2,TRUE))</f>
        <v>5</v>
      </c>
      <c r="E403" t="s">
        <v>3211</v>
      </c>
      <c r="F403" t="str">
        <f t="shared" si="78"/>
        <v>緑</v>
      </c>
      <c r="G403">
        <f>IF(AB403="","",VLOOKUP(F403,tnpl!$X$1:$Y$16,2,TRUE))</f>
        <v>5</v>
      </c>
      <c r="H403" t="s">
        <v>3211</v>
      </c>
      <c r="I403" t="str">
        <f t="shared" si="79"/>
        <v>クリーチャー</v>
      </c>
      <c r="J403" t="s">
        <v>3211</v>
      </c>
      <c r="K403">
        <f t="shared" si="80"/>
        <v>6</v>
      </c>
      <c r="L403">
        <f t="shared" si="81"/>
        <v>5</v>
      </c>
      <c r="M403" t="str">
        <f t="shared" si="82"/>
        <v>6/5</v>
      </c>
      <c r="N403" t="s">
        <v>3267</v>
      </c>
      <c r="O403" t="str">
        <f t="shared" si="83"/>
        <v>レア</v>
      </c>
      <c r="R403" t="s">
        <v>3267</v>
      </c>
      <c r="S403" t="s">
        <v>4854</v>
      </c>
      <c r="T403" t="str">
        <f t="shared" si="84"/>
        <v>エムラクールの福音者</v>
      </c>
      <c r="W403" t="s">
        <v>4855</v>
      </c>
      <c r="X403" t="s">
        <v>3267</v>
      </c>
      <c r="Y403" s="9"/>
      <c r="Z403" s="3">
        <v>815</v>
      </c>
      <c r="AA403" s="2" t="s">
        <v>3870</v>
      </c>
      <c r="AB403" s="1" t="s">
        <v>1540</v>
      </c>
      <c r="AC403" s="1" t="s">
        <v>1463</v>
      </c>
      <c r="AD403" s="1">
        <v>13</v>
      </c>
      <c r="AE403" s="1" t="s">
        <v>917</v>
      </c>
      <c r="AF403" s="1" t="s">
        <v>916</v>
      </c>
      <c r="AG403" s="1" t="s">
        <v>349</v>
      </c>
      <c r="AH403" s="1" t="s">
        <v>1511</v>
      </c>
      <c r="AI403" s="1" t="s">
        <v>2837</v>
      </c>
      <c r="AJ403" s="1"/>
      <c r="AK403" s="1" t="s">
        <v>3992</v>
      </c>
      <c r="AL403" s="1"/>
      <c r="AM403" s="1"/>
      <c r="AN403" s="1"/>
      <c r="AO403" s="1">
        <v>6</v>
      </c>
      <c r="AP403" s="1">
        <v>5</v>
      </c>
      <c r="AQ403" s="1" t="s">
        <v>3992</v>
      </c>
    </row>
    <row r="404" spans="1:46" x14ac:dyDescent="0.15">
      <c r="A404" t="str">
        <f t="shared" si="76"/>
        <v/>
      </c>
      <c r="V404" s="9"/>
      <c r="Y404" s="11"/>
      <c r="AC404" s="9"/>
      <c r="AD404" s="9"/>
      <c r="AE404" s="9"/>
      <c r="AF404" s="9"/>
      <c r="AG404" s="9"/>
      <c r="AH404" s="9"/>
      <c r="AI404" s="9"/>
      <c r="AJ404" s="9"/>
      <c r="AK404" s="9"/>
      <c r="AL404" s="9"/>
      <c r="AM404" s="9"/>
      <c r="AN404" s="9"/>
      <c r="AO404" s="9"/>
      <c r="AP404" s="9"/>
      <c r="AQ404" s="9"/>
      <c r="AR404" s="9"/>
      <c r="AS404" s="9"/>
      <c r="AT404" s="9"/>
    </row>
    <row r="405" spans="1:46" x14ac:dyDescent="0.15">
      <c r="A405" t="str">
        <f t="shared" si="76"/>
        <v>**カラデシュブロック</v>
      </c>
      <c r="B405" t="s">
        <v>4863</v>
      </c>
      <c r="Y405" s="11"/>
    </row>
    <row r="406" spans="1:46" x14ac:dyDescent="0.15">
      <c r="A406" t="str">
        <f>B406&amp;C406&amp;E406&amp;F406&amp;H406&amp;I406&amp;J406&amp;M406&amp;N406&amp;O406&amp;P406&amp;Q406&amp;R406&amp;S406&amp;T406&amp;U406&amp;V406&amp;W406&amp;X406&amp;Y406</f>
        <v>|LEFT:60|LEFT:50|LEFT:120|LEFT:50|LEFT:120|LEFT:450|c</v>
      </c>
      <c r="B406" t="s">
        <v>3211</v>
      </c>
      <c r="C406" t="s">
        <v>5192</v>
      </c>
      <c r="E406" t="s">
        <v>3211</v>
      </c>
      <c r="F406" t="s">
        <v>3204</v>
      </c>
      <c r="H406" t="s">
        <v>3211</v>
      </c>
      <c r="I406" t="s">
        <v>5157</v>
      </c>
      <c r="J406" t="s">
        <v>3211</v>
      </c>
      <c r="M406" t="s">
        <v>3204</v>
      </c>
      <c r="N406" t="s">
        <v>3267</v>
      </c>
      <c r="O406" t="s">
        <v>5157</v>
      </c>
      <c r="R406" t="s">
        <v>3267</v>
      </c>
      <c r="T406" t="s">
        <v>5189</v>
      </c>
      <c r="X406" t="s">
        <v>3267</v>
      </c>
      <c r="Y406" t="s">
        <v>3206</v>
      </c>
    </row>
    <row r="407" spans="1:46" x14ac:dyDescent="0.15">
      <c r="A407" t="str">
        <f>B407&amp;C407&amp;E407&amp;F407&amp;H407&amp;I407&amp;J407&amp;M407&amp;N407&amp;O407&amp;P407&amp;Q407&amp;R407&amp;S407&amp;T407&amp;U407&amp;V407&amp;W407&amp;X407&amp;Y407</f>
        <v>|セット|色|カード種|P/T|レアリティ|カード名|</v>
      </c>
      <c r="B407" t="s">
        <v>3211</v>
      </c>
      <c r="C407" t="s">
        <v>3212</v>
      </c>
      <c r="E407" t="s">
        <v>3211</v>
      </c>
      <c r="F407" t="s">
        <v>3181</v>
      </c>
      <c r="H407" t="s">
        <v>3211</v>
      </c>
      <c r="I407" t="s">
        <v>4902</v>
      </c>
      <c r="J407" t="s">
        <v>3211</v>
      </c>
      <c r="K407" t="s">
        <v>3168</v>
      </c>
      <c r="L407" t="s">
        <v>3167</v>
      </c>
      <c r="M407" t="str">
        <f>K407&amp;"/"&amp;L407</f>
        <v>P/T</v>
      </c>
      <c r="N407" t="s">
        <v>3267</v>
      </c>
      <c r="O407" t="s">
        <v>5187</v>
      </c>
      <c r="R407" t="s">
        <v>3267</v>
      </c>
      <c r="T407" t="s">
        <v>3208</v>
      </c>
      <c r="X407" t="s">
        <v>3267</v>
      </c>
      <c r="Z407" s="18"/>
      <c r="AA407" s="18"/>
      <c r="AB407" s="18"/>
      <c r="AC407" s="18"/>
      <c r="AD407" s="18"/>
      <c r="AE407" s="18"/>
      <c r="AF407" s="18"/>
      <c r="AG407" s="18"/>
      <c r="AH407" s="18"/>
      <c r="AI407" s="18"/>
      <c r="AJ407" s="18"/>
      <c r="AK407" s="18"/>
      <c r="AL407" s="18"/>
      <c r="AM407" s="18"/>
      <c r="AN407" s="18"/>
      <c r="AO407" s="18"/>
      <c r="AP407" s="18"/>
      <c r="AQ407" s="18"/>
    </row>
    <row r="408" spans="1:46" x14ac:dyDescent="0.15">
      <c r="A408" t="str">
        <f t="shared" si="76"/>
        <v>|KLD|白|呪文||アンコモン|《[[空鯨捕りの一撃]]》|</v>
      </c>
      <c r="B408" t="s">
        <v>3211</v>
      </c>
      <c r="C408" t="str">
        <f t="shared" si="77"/>
        <v>KLD</v>
      </c>
      <c r="D408">
        <f>IF(AA408="","",VLOOKUP(C408,tnpl!$Z$1:$AA$11,2,TRUE))</f>
        <v>6</v>
      </c>
      <c r="E408" t="s">
        <v>3211</v>
      </c>
      <c r="F408" t="str">
        <f t="shared" si="78"/>
        <v>白</v>
      </c>
      <c r="G408">
        <f>IF(AB408="","",VLOOKUP(F408,tnpl!$X$1:$Y$16,2,TRUE))</f>
        <v>1</v>
      </c>
      <c r="H408" t="s">
        <v>3211</v>
      </c>
      <c r="I408" t="str">
        <f t="shared" si="79"/>
        <v>呪文</v>
      </c>
      <c r="J408" t="s">
        <v>3211</v>
      </c>
      <c r="K408">
        <f t="shared" si="80"/>
        <v>0</v>
      </c>
      <c r="L408">
        <f t="shared" si="81"/>
        <v>0</v>
      </c>
      <c r="M408" t="str">
        <f t="shared" si="82"/>
        <v/>
      </c>
      <c r="N408" t="s">
        <v>3267</v>
      </c>
      <c r="O408" t="str">
        <f t="shared" si="83"/>
        <v>アンコモン</v>
      </c>
      <c r="R408" t="s">
        <v>3267</v>
      </c>
      <c r="S408" t="s">
        <v>4854</v>
      </c>
      <c r="T408" t="str">
        <f t="shared" si="84"/>
        <v>空鯨捕りの一撃</v>
      </c>
      <c r="W408" t="s">
        <v>4855</v>
      </c>
      <c r="X408" t="s">
        <v>3267</v>
      </c>
      <c r="Y408" s="9"/>
      <c r="Z408" s="3">
        <v>850</v>
      </c>
      <c r="AA408" s="2" t="s">
        <v>4035</v>
      </c>
      <c r="AB408" s="1" t="s">
        <v>1653</v>
      </c>
      <c r="AC408" s="1" t="s">
        <v>1473</v>
      </c>
      <c r="AD408" s="1">
        <v>13</v>
      </c>
      <c r="AE408" s="1" t="s">
        <v>823</v>
      </c>
      <c r="AF408" s="1" t="s">
        <v>822</v>
      </c>
      <c r="AG408" s="1" t="s">
        <v>1475</v>
      </c>
      <c r="AH408" s="1"/>
      <c r="AI408" s="1"/>
      <c r="AJ408" s="1"/>
      <c r="AK408" s="1" t="s">
        <v>4059</v>
      </c>
      <c r="AL408" s="1"/>
      <c r="AM408" s="1"/>
      <c r="AN408" s="1"/>
      <c r="AO408" s="1"/>
      <c r="AP408" s="1"/>
      <c r="AQ408" s="1" t="s">
        <v>4059</v>
      </c>
    </row>
    <row r="409" spans="1:46" x14ac:dyDescent="0.15">
      <c r="A409" t="str">
        <f t="shared" si="76"/>
        <v>|KLD|赤|クリーチャー|7/5|レア|《[[襲拳会の扉破り]]》|</v>
      </c>
      <c r="B409" t="s">
        <v>3211</v>
      </c>
      <c r="C409" t="str">
        <f t="shared" si="77"/>
        <v>KLD</v>
      </c>
      <c r="D409">
        <f>IF(AA409="","",VLOOKUP(C409,tnpl!$Z$1:$AA$11,2,TRUE))</f>
        <v>6</v>
      </c>
      <c r="E409" t="s">
        <v>3211</v>
      </c>
      <c r="F409" t="str">
        <f t="shared" si="78"/>
        <v>赤</v>
      </c>
      <c r="G409">
        <f>IF(AB409="","",VLOOKUP(F409,tnpl!$X$1:$Y$16,2,TRUE))</f>
        <v>4</v>
      </c>
      <c r="H409" t="s">
        <v>3211</v>
      </c>
      <c r="I409" t="str">
        <f t="shared" si="79"/>
        <v>クリーチャー</v>
      </c>
      <c r="J409" t="s">
        <v>3211</v>
      </c>
      <c r="K409">
        <f t="shared" si="80"/>
        <v>7</v>
      </c>
      <c r="L409">
        <f t="shared" si="81"/>
        <v>5</v>
      </c>
      <c r="M409" t="str">
        <f t="shared" si="82"/>
        <v>7/5</v>
      </c>
      <c r="N409" t="s">
        <v>3267</v>
      </c>
      <c r="O409" t="str">
        <f t="shared" si="83"/>
        <v>レア</v>
      </c>
      <c r="R409" t="s">
        <v>3267</v>
      </c>
      <c r="S409" t="s">
        <v>4854</v>
      </c>
      <c r="T409" t="str">
        <f t="shared" si="84"/>
        <v>襲拳会の扉破り</v>
      </c>
      <c r="W409" t="s">
        <v>4855</v>
      </c>
      <c r="X409" t="s">
        <v>3267</v>
      </c>
      <c r="Y409" s="9"/>
      <c r="Z409" s="3">
        <v>935</v>
      </c>
      <c r="AA409" s="2" t="s">
        <v>4035</v>
      </c>
      <c r="AB409" s="1" t="s">
        <v>1575</v>
      </c>
      <c r="AC409" s="1" t="s">
        <v>1463</v>
      </c>
      <c r="AD409" s="1">
        <v>13</v>
      </c>
      <c r="AE409" s="1" t="s">
        <v>649</v>
      </c>
      <c r="AF409" s="1" t="s">
        <v>648</v>
      </c>
      <c r="AG409" s="1" t="s">
        <v>349</v>
      </c>
      <c r="AH409" s="1" t="s">
        <v>1511</v>
      </c>
      <c r="AI409" s="1" t="s">
        <v>1515</v>
      </c>
      <c r="AJ409" s="1"/>
      <c r="AK409" s="1" t="s">
        <v>4038</v>
      </c>
      <c r="AL409" s="1" t="s">
        <v>4197</v>
      </c>
      <c r="AM409" s="1"/>
      <c r="AN409" s="1"/>
      <c r="AO409" s="1">
        <v>7</v>
      </c>
      <c r="AP409" s="1">
        <v>5</v>
      </c>
      <c r="AQ409" s="1" t="s">
        <v>4198</v>
      </c>
    </row>
    <row r="410" spans="1:46" x14ac:dyDescent="0.15">
      <c r="A410" t="str">
        <f t="shared" si="76"/>
        <v>|KLD|白青|クリーチャー|4/4|アンコモン|《[[雲先案内人]]》|</v>
      </c>
      <c r="B410" t="s">
        <v>3211</v>
      </c>
      <c r="C410" t="str">
        <f t="shared" si="77"/>
        <v>KLD</v>
      </c>
      <c r="D410">
        <f>IF(AA410="","",VLOOKUP(C410,tnpl!$Z$1:$AA$11,2,TRUE))</f>
        <v>6</v>
      </c>
      <c r="E410" t="s">
        <v>3211</v>
      </c>
      <c r="F410" t="str">
        <f t="shared" si="78"/>
        <v>白青</v>
      </c>
      <c r="G410">
        <f>IF(AB410="","",VLOOKUP(F410,tnpl!$X$1:$Y$16,2,TRUE))</f>
        <v>6</v>
      </c>
      <c r="H410" t="s">
        <v>3211</v>
      </c>
      <c r="I410" t="str">
        <f t="shared" si="79"/>
        <v>クリーチャー</v>
      </c>
      <c r="J410" t="s">
        <v>3211</v>
      </c>
      <c r="K410">
        <f t="shared" si="80"/>
        <v>4</v>
      </c>
      <c r="L410">
        <f t="shared" si="81"/>
        <v>4</v>
      </c>
      <c r="M410" t="str">
        <f t="shared" si="82"/>
        <v>4/4</v>
      </c>
      <c r="N410" t="s">
        <v>3267</v>
      </c>
      <c r="O410" t="str">
        <f t="shared" si="83"/>
        <v>アンコモン</v>
      </c>
      <c r="R410" t="s">
        <v>3267</v>
      </c>
      <c r="S410" t="s">
        <v>4854</v>
      </c>
      <c r="T410" t="str">
        <f t="shared" si="84"/>
        <v>雲先案内人</v>
      </c>
      <c r="W410" t="s">
        <v>4855</v>
      </c>
      <c r="X410" t="s">
        <v>3267</v>
      </c>
      <c r="Y410" s="9"/>
      <c r="Z410" s="3">
        <v>972</v>
      </c>
      <c r="AA410" s="2" t="s">
        <v>4035</v>
      </c>
      <c r="AB410" s="1" t="s">
        <v>1534</v>
      </c>
      <c r="AC410" s="1" t="s">
        <v>1473</v>
      </c>
      <c r="AD410" s="1">
        <v>13</v>
      </c>
      <c r="AE410" s="1" t="s">
        <v>581</v>
      </c>
      <c r="AF410" s="1" t="s">
        <v>580</v>
      </c>
      <c r="AG410" s="1" t="s">
        <v>349</v>
      </c>
      <c r="AH410" s="1" t="s">
        <v>1511</v>
      </c>
      <c r="AI410" s="1" t="s">
        <v>1956</v>
      </c>
      <c r="AJ410" s="1"/>
      <c r="AK410" s="1" t="s">
        <v>361</v>
      </c>
      <c r="AL410" s="1" t="s">
        <v>4253</v>
      </c>
      <c r="AM410" s="1"/>
      <c r="AN410" s="1"/>
      <c r="AO410" s="1">
        <v>4</v>
      </c>
      <c r="AP410" s="1">
        <v>4</v>
      </c>
      <c r="AQ410" s="1" t="s">
        <v>4254</v>
      </c>
    </row>
    <row r="411" spans="1:46" x14ac:dyDescent="0.15">
      <c r="A411" t="str">
        <f t="shared" si="76"/>
        <v>|KLD|無色|クリーチャー|4/4|アンコモン|《[[バリスタ突撃車]]》|</v>
      </c>
      <c r="B411" t="s">
        <v>3211</v>
      </c>
      <c r="C411" t="str">
        <f t="shared" si="77"/>
        <v>KLD</v>
      </c>
      <c r="D411">
        <f>IF(AA411="","",VLOOKUP(C411,tnpl!$Z$1:$AA$11,2,TRUE))</f>
        <v>6</v>
      </c>
      <c r="E411" t="s">
        <v>3211</v>
      </c>
      <c r="F411" t="str">
        <f t="shared" si="78"/>
        <v>無色</v>
      </c>
      <c r="G411">
        <f>IF(AB411="","",VLOOKUP(F411,tnpl!$X$1:$Y$16,2,TRUE))</f>
        <v>16</v>
      </c>
      <c r="H411" t="s">
        <v>3211</v>
      </c>
      <c r="I411" t="str">
        <f t="shared" si="79"/>
        <v>クリーチャー</v>
      </c>
      <c r="J411" t="s">
        <v>3211</v>
      </c>
      <c r="K411">
        <f t="shared" si="80"/>
        <v>4</v>
      </c>
      <c r="L411">
        <f t="shared" si="81"/>
        <v>4</v>
      </c>
      <c r="M411" t="str">
        <f t="shared" si="82"/>
        <v>4/4</v>
      </c>
      <c r="N411" t="s">
        <v>3267</v>
      </c>
      <c r="O411" t="str">
        <f t="shared" si="83"/>
        <v>アンコモン</v>
      </c>
      <c r="R411" t="s">
        <v>3267</v>
      </c>
      <c r="S411" t="s">
        <v>4854</v>
      </c>
      <c r="T411" t="str">
        <f t="shared" si="84"/>
        <v>バリスタ突撃車</v>
      </c>
      <c r="W411" t="s">
        <v>4855</v>
      </c>
      <c r="X411" t="s">
        <v>3267</v>
      </c>
      <c r="Y411" s="9"/>
      <c r="Z411" s="3">
        <v>996</v>
      </c>
      <c r="AA411" s="2" t="s">
        <v>4035</v>
      </c>
      <c r="AB411" s="1" t="s">
        <v>301</v>
      </c>
      <c r="AC411" s="1" t="s">
        <v>1473</v>
      </c>
      <c r="AD411" s="1">
        <v>13</v>
      </c>
      <c r="AE411" s="1" t="s">
        <v>533</v>
      </c>
      <c r="AF411" s="1" t="s">
        <v>532</v>
      </c>
      <c r="AG411" s="1" t="s">
        <v>349</v>
      </c>
      <c r="AH411" s="1" t="s">
        <v>4273</v>
      </c>
      <c r="AI411" s="1"/>
      <c r="AJ411" s="1"/>
      <c r="AK411" s="1" t="s">
        <v>4288</v>
      </c>
      <c r="AL411" s="1" t="s">
        <v>4289</v>
      </c>
      <c r="AM411" s="1"/>
      <c r="AN411" s="1"/>
      <c r="AO411" s="1">
        <v>4</v>
      </c>
      <c r="AP411" s="1">
        <v>4</v>
      </c>
      <c r="AQ411" s="1" t="s">
        <v>4290</v>
      </c>
    </row>
    <row r="412" spans="1:46" x14ac:dyDescent="0.15">
      <c r="A412" t="str">
        <f t="shared" si="76"/>
        <v>|KLD|無色|サポート||レア|《[[パンハモニコン]]》|</v>
      </c>
      <c r="B412" t="s">
        <v>3211</v>
      </c>
      <c r="C412" t="str">
        <f t="shared" si="77"/>
        <v>KLD</v>
      </c>
      <c r="D412">
        <f>IF(AA412="","",VLOOKUP(C412,tnpl!$Z$1:$AA$11,2,TRUE))</f>
        <v>6</v>
      </c>
      <c r="E412" t="s">
        <v>3211</v>
      </c>
      <c r="F412" t="str">
        <f t="shared" si="78"/>
        <v>無色</v>
      </c>
      <c r="G412">
        <f>IF(AB412="","",VLOOKUP(F412,tnpl!$X$1:$Y$16,2,TRUE))</f>
        <v>16</v>
      </c>
      <c r="H412" t="s">
        <v>3211</v>
      </c>
      <c r="I412" t="str">
        <f t="shared" si="79"/>
        <v>サポート</v>
      </c>
      <c r="J412" t="s">
        <v>3211</v>
      </c>
      <c r="K412">
        <f t="shared" si="80"/>
        <v>0</v>
      </c>
      <c r="L412">
        <f t="shared" si="81"/>
        <v>0</v>
      </c>
      <c r="M412" t="str">
        <f t="shared" si="82"/>
        <v/>
      </c>
      <c r="N412" t="s">
        <v>3267</v>
      </c>
      <c r="O412" t="str">
        <f t="shared" si="83"/>
        <v>レア</v>
      </c>
      <c r="R412" t="s">
        <v>3267</v>
      </c>
      <c r="S412" t="s">
        <v>4854</v>
      </c>
      <c r="T412" t="str">
        <f t="shared" si="84"/>
        <v>パンハモニコン</v>
      </c>
      <c r="W412" t="s">
        <v>4855</v>
      </c>
      <c r="X412" t="s">
        <v>3267</v>
      </c>
      <c r="Y412" s="9"/>
      <c r="Z412" s="3">
        <v>1015</v>
      </c>
      <c r="AA412" s="2" t="s">
        <v>4035</v>
      </c>
      <c r="AB412" s="1" t="s">
        <v>301</v>
      </c>
      <c r="AC412" s="1" t="s">
        <v>1463</v>
      </c>
      <c r="AD412" s="1">
        <v>13</v>
      </c>
      <c r="AE412" s="1" t="s">
        <v>499</v>
      </c>
      <c r="AF412" s="1" t="s">
        <v>498</v>
      </c>
      <c r="AG412" s="1" t="s">
        <v>297</v>
      </c>
      <c r="AH412" s="1"/>
      <c r="AI412" s="1"/>
      <c r="AJ412" s="1"/>
      <c r="AK412" s="1" t="s">
        <v>4323</v>
      </c>
      <c r="AL412" s="1"/>
      <c r="AM412" s="1"/>
      <c r="AN412" s="1">
        <v>5</v>
      </c>
      <c r="AO412" s="1"/>
      <c r="AP412" s="1"/>
      <c r="AQ412" s="1" t="s">
        <v>4323</v>
      </c>
    </row>
    <row r="413" spans="1:46" x14ac:dyDescent="0.15">
      <c r="A413" t="str">
        <f t="shared" si="76"/>
        <v>|AER|白|呪文||レア|《[[スラムの巧技]]》|</v>
      </c>
      <c r="B413" t="s">
        <v>3211</v>
      </c>
      <c r="C413" t="str">
        <f t="shared" si="77"/>
        <v>AER</v>
      </c>
      <c r="D413">
        <f>IF(AA413="","",VLOOKUP(C413,tnpl!$Z$1:$AA$11,2,TRUE))</f>
        <v>7</v>
      </c>
      <c r="E413" t="s">
        <v>3211</v>
      </c>
      <c r="F413" t="str">
        <f t="shared" si="78"/>
        <v>白</v>
      </c>
      <c r="G413">
        <f>IF(AB413="","",VLOOKUP(F413,tnpl!$X$1:$Y$16,2,TRUE))</f>
        <v>1</v>
      </c>
      <c r="H413" t="s">
        <v>3211</v>
      </c>
      <c r="I413" t="str">
        <f t="shared" si="79"/>
        <v>呪文</v>
      </c>
      <c r="J413" t="s">
        <v>3211</v>
      </c>
      <c r="K413">
        <f t="shared" si="80"/>
        <v>0</v>
      </c>
      <c r="L413">
        <f t="shared" si="81"/>
        <v>0</v>
      </c>
      <c r="M413" t="str">
        <f t="shared" si="82"/>
        <v/>
      </c>
      <c r="N413" t="s">
        <v>3267</v>
      </c>
      <c r="O413" t="str">
        <f t="shared" si="83"/>
        <v>レア</v>
      </c>
      <c r="R413" t="s">
        <v>3267</v>
      </c>
      <c r="S413" t="s">
        <v>4854</v>
      </c>
      <c r="T413" t="str">
        <f t="shared" si="84"/>
        <v>スラムの巧技</v>
      </c>
      <c r="W413" t="s">
        <v>4855</v>
      </c>
      <c r="X413" t="s">
        <v>3267</v>
      </c>
      <c r="Y413" s="9"/>
      <c r="Z413" s="3">
        <v>1026</v>
      </c>
      <c r="AA413" s="2" t="s">
        <v>4335</v>
      </c>
      <c r="AB413" s="1" t="s">
        <v>1653</v>
      </c>
      <c r="AC413" s="1" t="s">
        <v>1463</v>
      </c>
      <c r="AD413" s="1">
        <v>13</v>
      </c>
      <c r="AE413" s="1" t="s">
        <v>473</v>
      </c>
      <c r="AF413" s="1" t="s">
        <v>472</v>
      </c>
      <c r="AG413" s="1" t="s">
        <v>1475</v>
      </c>
      <c r="AH413" s="1"/>
      <c r="AI413" s="1"/>
      <c r="AJ413" s="1"/>
      <c r="AK413" s="1" t="s">
        <v>4343</v>
      </c>
      <c r="AL413" s="1"/>
      <c r="AM413" s="1"/>
      <c r="AN413" s="1"/>
      <c r="AO413" s="1"/>
      <c r="AP413" s="1"/>
      <c r="AQ413" s="1" t="s">
        <v>4343</v>
      </c>
    </row>
    <row r="414" spans="1:46" x14ac:dyDescent="0.15">
      <c r="A414" t="str">
        <f t="shared" si="76"/>
        <v>|AER|黒|クリーチャー|3/4|アンコモン|《[[才気ある霊基体]]》|</v>
      </c>
      <c r="B414" t="s">
        <v>3211</v>
      </c>
      <c r="C414" t="str">
        <f t="shared" si="77"/>
        <v>AER</v>
      </c>
      <c r="D414">
        <f>IF(AA414="","",VLOOKUP(C414,tnpl!$Z$1:$AA$11,2,TRUE))</f>
        <v>7</v>
      </c>
      <c r="E414" t="s">
        <v>3211</v>
      </c>
      <c r="F414" t="str">
        <f t="shared" si="78"/>
        <v>黒</v>
      </c>
      <c r="G414">
        <f>IF(AB414="","",VLOOKUP(F414,tnpl!$X$1:$Y$16,2,TRUE))</f>
        <v>3</v>
      </c>
      <c r="H414" t="s">
        <v>3211</v>
      </c>
      <c r="I414" t="str">
        <f t="shared" si="79"/>
        <v>クリーチャー</v>
      </c>
      <c r="J414" t="s">
        <v>3211</v>
      </c>
      <c r="K414">
        <f t="shared" si="80"/>
        <v>3</v>
      </c>
      <c r="L414">
        <f t="shared" si="81"/>
        <v>4</v>
      </c>
      <c r="M414" t="str">
        <f t="shared" si="82"/>
        <v>3/4</v>
      </c>
      <c r="N414" t="s">
        <v>3267</v>
      </c>
      <c r="O414" t="str">
        <f t="shared" si="83"/>
        <v>アンコモン</v>
      </c>
      <c r="R414" t="s">
        <v>3267</v>
      </c>
      <c r="S414" t="s">
        <v>4854</v>
      </c>
      <c r="T414" t="str">
        <f t="shared" si="84"/>
        <v>才気ある霊基体</v>
      </c>
      <c r="W414" t="s">
        <v>4855</v>
      </c>
      <c r="X414" t="s">
        <v>3267</v>
      </c>
      <c r="Y414" s="9"/>
      <c r="Z414" s="3">
        <v>1038</v>
      </c>
      <c r="AA414" s="2" t="s">
        <v>4335</v>
      </c>
      <c r="AB414" s="1" t="s">
        <v>1606</v>
      </c>
      <c r="AC414" s="1" t="s">
        <v>1473</v>
      </c>
      <c r="AD414" s="1">
        <v>13</v>
      </c>
      <c r="AE414" s="1" t="s">
        <v>449</v>
      </c>
      <c r="AF414" s="1" t="s">
        <v>448</v>
      </c>
      <c r="AG414" s="1" t="s">
        <v>349</v>
      </c>
      <c r="AH414" s="1" t="s">
        <v>4129</v>
      </c>
      <c r="AI414" s="1" t="s">
        <v>1516</v>
      </c>
      <c r="AJ414" s="1"/>
      <c r="AK414" s="1" t="s">
        <v>4362</v>
      </c>
      <c r="AL414" s="1"/>
      <c r="AM414" s="1"/>
      <c r="AN414" s="1"/>
      <c r="AO414" s="1">
        <v>3</v>
      </c>
      <c r="AP414" s="1">
        <v>4</v>
      </c>
      <c r="AQ414" s="1" t="s">
        <v>4362</v>
      </c>
    </row>
    <row r="415" spans="1:46" x14ac:dyDescent="0.15">
      <c r="A415" t="str">
        <f t="shared" si="76"/>
        <v>|AER|黒|クリーチャー|5/5|神話レア|《[[艱苦の伝令]]》|</v>
      </c>
      <c r="B415" t="s">
        <v>3211</v>
      </c>
      <c r="C415" t="str">
        <f t="shared" si="77"/>
        <v>AER</v>
      </c>
      <c r="D415">
        <f>IF(AA415="","",VLOOKUP(C415,tnpl!$Z$1:$AA$11,2,TRUE))</f>
        <v>7</v>
      </c>
      <c r="E415" t="s">
        <v>3211</v>
      </c>
      <c r="F415" t="str">
        <f t="shared" si="78"/>
        <v>黒</v>
      </c>
      <c r="G415">
        <f>IF(AB415="","",VLOOKUP(F415,tnpl!$X$1:$Y$16,2,TRUE))</f>
        <v>3</v>
      </c>
      <c r="H415" t="s">
        <v>3211</v>
      </c>
      <c r="I415" t="str">
        <f t="shared" si="79"/>
        <v>クリーチャー</v>
      </c>
      <c r="J415" t="s">
        <v>3211</v>
      </c>
      <c r="K415">
        <f t="shared" si="80"/>
        <v>5</v>
      </c>
      <c r="L415">
        <f t="shared" si="81"/>
        <v>5</v>
      </c>
      <c r="M415" t="str">
        <f t="shared" si="82"/>
        <v>5/5</v>
      </c>
      <c r="N415" t="s">
        <v>3267</v>
      </c>
      <c r="O415" t="str">
        <f t="shared" si="83"/>
        <v>神話レア</v>
      </c>
      <c r="R415" t="s">
        <v>3267</v>
      </c>
      <c r="S415" t="s">
        <v>4854</v>
      </c>
      <c r="T415" t="str">
        <f t="shared" si="84"/>
        <v>艱苦の伝令</v>
      </c>
      <c r="W415" t="s">
        <v>4855</v>
      </c>
      <c r="X415" t="s">
        <v>3267</v>
      </c>
      <c r="Y415" s="9"/>
      <c r="Z415" s="3">
        <v>1045</v>
      </c>
      <c r="AA415" s="2" t="s">
        <v>4335</v>
      </c>
      <c r="AB415" s="1" t="s">
        <v>1606</v>
      </c>
      <c r="AC415" s="1" t="s">
        <v>1453</v>
      </c>
      <c r="AD415" s="1">
        <v>13</v>
      </c>
      <c r="AE415" s="1" t="s">
        <v>435</v>
      </c>
      <c r="AF415" s="1" t="s">
        <v>434</v>
      </c>
      <c r="AG415" s="1" t="s">
        <v>349</v>
      </c>
      <c r="AH415" s="1" t="s">
        <v>2828</v>
      </c>
      <c r="AI415" s="1"/>
      <c r="AJ415" s="1"/>
      <c r="AK415" s="1" t="s">
        <v>361</v>
      </c>
      <c r="AL415" s="1" t="s">
        <v>4373</v>
      </c>
      <c r="AM415" s="1" t="s">
        <v>4374</v>
      </c>
      <c r="AN415" s="1"/>
      <c r="AO415" s="1">
        <v>5</v>
      </c>
      <c r="AP415" s="1">
        <v>5</v>
      </c>
      <c r="AQ415" s="1" t="s">
        <v>4375</v>
      </c>
    </row>
    <row r="416" spans="1:46" x14ac:dyDescent="0.15">
      <c r="A416" t="str">
        <f t="shared" si="76"/>
        <v>|AER|赤|クリーチャー|4/4|アンコモン|《[[怒れる巨人]]》|</v>
      </c>
      <c r="B416" t="s">
        <v>3211</v>
      </c>
      <c r="C416" t="str">
        <f t="shared" si="77"/>
        <v>AER</v>
      </c>
      <c r="D416">
        <f>IF(AA416="","",VLOOKUP(C416,tnpl!$Z$1:$AA$11,2,TRUE))</f>
        <v>7</v>
      </c>
      <c r="E416" t="s">
        <v>3211</v>
      </c>
      <c r="F416" t="str">
        <f t="shared" si="78"/>
        <v>赤</v>
      </c>
      <c r="G416">
        <f>IF(AB416="","",VLOOKUP(F416,tnpl!$X$1:$Y$16,2,TRUE))</f>
        <v>4</v>
      </c>
      <c r="H416" t="s">
        <v>3211</v>
      </c>
      <c r="I416" t="str">
        <f t="shared" si="79"/>
        <v>クリーチャー</v>
      </c>
      <c r="J416" t="s">
        <v>3211</v>
      </c>
      <c r="K416">
        <f t="shared" si="80"/>
        <v>4</v>
      </c>
      <c r="L416">
        <f t="shared" si="81"/>
        <v>4</v>
      </c>
      <c r="M416" t="str">
        <f t="shared" si="82"/>
        <v>4/4</v>
      </c>
      <c r="N416" t="s">
        <v>3267</v>
      </c>
      <c r="O416" t="str">
        <f t="shared" si="83"/>
        <v>アンコモン</v>
      </c>
      <c r="R416" t="s">
        <v>3267</v>
      </c>
      <c r="S416" t="s">
        <v>4854</v>
      </c>
      <c r="T416" t="str">
        <f t="shared" si="84"/>
        <v>怒れる巨人</v>
      </c>
      <c r="W416" t="s">
        <v>4855</v>
      </c>
      <c r="X416" t="s">
        <v>3267</v>
      </c>
      <c r="Y416" s="9"/>
      <c r="Z416" s="3">
        <v>1047</v>
      </c>
      <c r="AA416" s="2" t="s">
        <v>4335</v>
      </c>
      <c r="AB416" s="1" t="s">
        <v>1575</v>
      </c>
      <c r="AC416" s="1" t="s">
        <v>1473</v>
      </c>
      <c r="AD416" s="1">
        <v>13</v>
      </c>
      <c r="AE416" s="1" t="s">
        <v>431</v>
      </c>
      <c r="AF416" s="1" t="s">
        <v>430</v>
      </c>
      <c r="AG416" s="1" t="s">
        <v>349</v>
      </c>
      <c r="AH416" s="1" t="s">
        <v>2077</v>
      </c>
      <c r="AI416" s="1"/>
      <c r="AJ416" s="1"/>
      <c r="AK416" s="1" t="s">
        <v>3964</v>
      </c>
      <c r="AL416" s="1"/>
      <c r="AM416" s="1"/>
      <c r="AN416" s="1"/>
      <c r="AO416" s="1">
        <v>4</v>
      </c>
      <c r="AP416" s="1">
        <v>4</v>
      </c>
      <c r="AQ416" s="1" t="s">
        <v>3964</v>
      </c>
    </row>
    <row r="417" spans="1:43" x14ac:dyDescent="0.15">
      <c r="A417" t="str">
        <f t="shared" si="76"/>
        <v>|AER|緑|クリーチャー|4/3|アンコモン|《[[ピーマの霊気予見者]]》|</v>
      </c>
      <c r="B417" t="s">
        <v>3211</v>
      </c>
      <c r="C417" t="str">
        <f t="shared" si="77"/>
        <v>AER</v>
      </c>
      <c r="D417">
        <f>IF(AA417="","",VLOOKUP(C417,tnpl!$Z$1:$AA$11,2,TRUE))</f>
        <v>7</v>
      </c>
      <c r="E417" t="s">
        <v>3211</v>
      </c>
      <c r="F417" t="str">
        <f t="shared" si="78"/>
        <v>緑</v>
      </c>
      <c r="G417">
        <f>IF(AB417="","",VLOOKUP(F417,tnpl!$X$1:$Y$16,2,TRUE))</f>
        <v>5</v>
      </c>
      <c r="H417" t="s">
        <v>3211</v>
      </c>
      <c r="I417" t="str">
        <f t="shared" si="79"/>
        <v>クリーチャー</v>
      </c>
      <c r="J417" t="s">
        <v>3211</v>
      </c>
      <c r="K417">
        <f t="shared" si="80"/>
        <v>4</v>
      </c>
      <c r="L417">
        <f t="shared" si="81"/>
        <v>3</v>
      </c>
      <c r="M417" t="str">
        <f t="shared" si="82"/>
        <v>4/3</v>
      </c>
      <c r="N417" t="s">
        <v>3267</v>
      </c>
      <c r="O417" t="str">
        <f t="shared" si="83"/>
        <v>アンコモン</v>
      </c>
      <c r="R417" t="s">
        <v>3267</v>
      </c>
      <c r="S417" t="s">
        <v>4854</v>
      </c>
      <c r="T417" t="str">
        <f t="shared" si="84"/>
        <v>ピーマの霊気予見者</v>
      </c>
      <c r="W417" t="s">
        <v>4855</v>
      </c>
      <c r="X417" t="s">
        <v>3267</v>
      </c>
      <c r="Y417" s="9"/>
      <c r="Z417" s="3">
        <v>1058</v>
      </c>
      <c r="AA417" s="2" t="s">
        <v>4335</v>
      </c>
      <c r="AB417" s="1" t="s">
        <v>1540</v>
      </c>
      <c r="AC417" s="1" t="s">
        <v>1473</v>
      </c>
      <c r="AD417" s="1">
        <v>13</v>
      </c>
      <c r="AE417" s="1" t="s">
        <v>409</v>
      </c>
      <c r="AF417" s="1" t="s">
        <v>408</v>
      </c>
      <c r="AG417" s="1" t="s">
        <v>349</v>
      </c>
      <c r="AH417" s="1" t="s">
        <v>1501</v>
      </c>
      <c r="AI417" s="1" t="s">
        <v>1551</v>
      </c>
      <c r="AJ417" s="1"/>
      <c r="AK417" s="1" t="s">
        <v>4395</v>
      </c>
      <c r="AL417" s="1" t="s">
        <v>4396</v>
      </c>
      <c r="AM417" s="1"/>
      <c r="AN417" s="1"/>
      <c r="AO417" s="1">
        <v>4</v>
      </c>
      <c r="AP417" s="1">
        <v>3</v>
      </c>
      <c r="AQ417" s="1" t="s">
        <v>4397</v>
      </c>
    </row>
    <row r="418" spans="1:43" x14ac:dyDescent="0.15">
      <c r="A418" t="str">
        <f t="shared" si="76"/>
        <v>|KLDM|無色|クリーチャー|8/8|Masterpiece|《[[電結の荒廃者]]》|</v>
      </c>
      <c r="B418" t="s">
        <v>3211</v>
      </c>
      <c r="C418" t="str">
        <f t="shared" si="77"/>
        <v>KLDM</v>
      </c>
      <c r="D418">
        <f>IF(AA418="","",VLOOKUP(C418,tnpl!$Z$1:$AA$11,2,TRUE))</f>
        <v>9</v>
      </c>
      <c r="E418" t="s">
        <v>3211</v>
      </c>
      <c r="F418" t="str">
        <f t="shared" si="78"/>
        <v>無色</v>
      </c>
      <c r="G418">
        <f>IF(AB418="","",VLOOKUP(F418,tnpl!$X$1:$Y$16,2,TRUE))</f>
        <v>16</v>
      </c>
      <c r="H418" t="s">
        <v>3211</v>
      </c>
      <c r="I418" t="str">
        <f t="shared" si="79"/>
        <v>クリーチャー</v>
      </c>
      <c r="J418" t="s">
        <v>3211</v>
      </c>
      <c r="K418">
        <f t="shared" si="80"/>
        <v>8</v>
      </c>
      <c r="L418">
        <f t="shared" si="81"/>
        <v>8</v>
      </c>
      <c r="M418" t="str">
        <f t="shared" si="82"/>
        <v>8/8</v>
      </c>
      <c r="N418" t="s">
        <v>3267</v>
      </c>
      <c r="O418" t="str">
        <f t="shared" si="83"/>
        <v>Masterpiece</v>
      </c>
      <c r="R418" t="s">
        <v>3267</v>
      </c>
      <c r="S418" t="s">
        <v>4854</v>
      </c>
      <c r="T418" t="str">
        <f t="shared" si="84"/>
        <v>電結の荒廃者</v>
      </c>
      <c r="W418" t="s">
        <v>4855</v>
      </c>
      <c r="X418" t="s">
        <v>3267</v>
      </c>
      <c r="Y418" s="9"/>
      <c r="Z418" s="3">
        <v>1082</v>
      </c>
      <c r="AA418" s="2" t="s">
        <v>4443</v>
      </c>
      <c r="AB418" s="1" t="s">
        <v>301</v>
      </c>
      <c r="AC418" s="1" t="s">
        <v>3203</v>
      </c>
      <c r="AD418" s="1">
        <v>13</v>
      </c>
      <c r="AE418" s="1" t="s">
        <v>369</v>
      </c>
      <c r="AF418" s="1" t="s">
        <v>368</v>
      </c>
      <c r="AG418" s="1" t="s">
        <v>349</v>
      </c>
      <c r="AH418" s="1" t="s">
        <v>367</v>
      </c>
      <c r="AI418" s="1"/>
      <c r="AJ418" s="1"/>
      <c r="AK418" s="1" t="s">
        <v>366</v>
      </c>
      <c r="AL418" s="1"/>
      <c r="AM418" s="1"/>
      <c r="AN418" s="1"/>
      <c r="AO418" s="1">
        <v>8</v>
      </c>
      <c r="AP418" s="1">
        <v>8</v>
      </c>
      <c r="AQ418" s="1" t="s">
        <v>366</v>
      </c>
    </row>
    <row r="419" spans="1:43" x14ac:dyDescent="0.15">
      <c r="A419" t="str">
        <f t="shared" si="76"/>
        <v>|KLDM|無色|クリーチャー|4/4|Masterpiece|《[[白金の天使]]》|</v>
      </c>
      <c r="B419" t="s">
        <v>3211</v>
      </c>
      <c r="C419" t="str">
        <f t="shared" si="77"/>
        <v>KLDM</v>
      </c>
      <c r="D419">
        <f>IF(AA419="","",VLOOKUP(C419,tnpl!$Z$1:$AA$11,2,TRUE))</f>
        <v>9</v>
      </c>
      <c r="E419" t="s">
        <v>3211</v>
      </c>
      <c r="F419" t="str">
        <f t="shared" si="78"/>
        <v>無色</v>
      </c>
      <c r="G419">
        <f>IF(AB419="","",VLOOKUP(F419,tnpl!$X$1:$Y$16,2,TRUE))</f>
        <v>16</v>
      </c>
      <c r="H419" t="s">
        <v>3211</v>
      </c>
      <c r="I419" t="str">
        <f t="shared" si="79"/>
        <v>クリーチャー</v>
      </c>
      <c r="J419" t="s">
        <v>3211</v>
      </c>
      <c r="K419">
        <f t="shared" si="80"/>
        <v>4</v>
      </c>
      <c r="L419">
        <f t="shared" si="81"/>
        <v>4</v>
      </c>
      <c r="M419" t="str">
        <f t="shared" si="82"/>
        <v>4/4</v>
      </c>
      <c r="N419" t="s">
        <v>3267</v>
      </c>
      <c r="O419" t="str">
        <f t="shared" si="83"/>
        <v>Masterpiece</v>
      </c>
      <c r="R419" t="s">
        <v>3267</v>
      </c>
      <c r="S419" t="s">
        <v>4854</v>
      </c>
      <c r="T419" t="str">
        <f t="shared" si="84"/>
        <v>白金の天使</v>
      </c>
      <c r="W419" t="s">
        <v>4855</v>
      </c>
      <c r="X419" t="s">
        <v>3267</v>
      </c>
      <c r="Y419" s="9"/>
      <c r="Z419" s="3">
        <v>1084</v>
      </c>
      <c r="AA419" s="2" t="s">
        <v>4443</v>
      </c>
      <c r="AB419" s="1" t="s">
        <v>301</v>
      </c>
      <c r="AC419" s="1" t="s">
        <v>3203</v>
      </c>
      <c r="AD419" s="1">
        <v>13</v>
      </c>
      <c r="AE419" s="1" t="s">
        <v>360</v>
      </c>
      <c r="AF419" s="1" t="s">
        <v>359</v>
      </c>
      <c r="AG419" s="1" t="s">
        <v>349</v>
      </c>
      <c r="AH419" s="1" t="s">
        <v>358</v>
      </c>
      <c r="AI419" s="1"/>
      <c r="AJ419" s="1"/>
      <c r="AK419" s="1" t="s">
        <v>361</v>
      </c>
      <c r="AL419" s="1" t="s">
        <v>357</v>
      </c>
      <c r="AM419" s="1" t="s">
        <v>356</v>
      </c>
      <c r="AN419" s="1"/>
      <c r="AO419" s="1">
        <v>4</v>
      </c>
      <c r="AP419" s="1">
        <v>4</v>
      </c>
      <c r="AQ419" s="1" t="s">
        <v>4444</v>
      </c>
    </row>
    <row r="420" spans="1:43" x14ac:dyDescent="0.15">
      <c r="A420" t="str">
        <f t="shared" si="76"/>
        <v>|KLDM|無色|サポート||Masterpiece|《[[火と氷の剣]]》|</v>
      </c>
      <c r="B420" t="s">
        <v>3211</v>
      </c>
      <c r="C420" t="str">
        <f t="shared" si="77"/>
        <v>KLDM</v>
      </c>
      <c r="D420">
        <f>IF(AA420="","",VLOOKUP(C420,tnpl!$Z$1:$AA$11,2,TRUE))</f>
        <v>9</v>
      </c>
      <c r="E420" t="s">
        <v>3211</v>
      </c>
      <c r="F420" t="str">
        <f t="shared" si="78"/>
        <v>無色</v>
      </c>
      <c r="G420">
        <f>IF(AB420="","",VLOOKUP(F420,tnpl!$X$1:$Y$16,2,TRUE))</f>
        <v>16</v>
      </c>
      <c r="H420" t="s">
        <v>3211</v>
      </c>
      <c r="I420" t="str">
        <f t="shared" si="79"/>
        <v>サポート</v>
      </c>
      <c r="J420" t="s">
        <v>3211</v>
      </c>
      <c r="K420">
        <f t="shared" si="80"/>
        <v>0</v>
      </c>
      <c r="L420">
        <f t="shared" si="81"/>
        <v>0</v>
      </c>
      <c r="M420" t="str">
        <f t="shared" si="82"/>
        <v/>
      </c>
      <c r="N420" t="s">
        <v>3267</v>
      </c>
      <c r="O420" t="str">
        <f t="shared" si="83"/>
        <v>Masterpiece</v>
      </c>
      <c r="R420" t="s">
        <v>3267</v>
      </c>
      <c r="S420" t="s">
        <v>4854</v>
      </c>
      <c r="T420" t="str">
        <f t="shared" si="84"/>
        <v>火と氷の剣</v>
      </c>
      <c r="W420" t="s">
        <v>4855</v>
      </c>
      <c r="X420" t="s">
        <v>3267</v>
      </c>
      <c r="Y420" s="9"/>
      <c r="Z420" s="3">
        <v>1098</v>
      </c>
      <c r="AA420" s="2" t="s">
        <v>4443</v>
      </c>
      <c r="AB420" s="1" t="s">
        <v>301</v>
      </c>
      <c r="AC420" s="1" t="s">
        <v>3203</v>
      </c>
      <c r="AD420" s="1">
        <v>13</v>
      </c>
      <c r="AE420" s="1" t="s">
        <v>307</v>
      </c>
      <c r="AF420" s="1" t="s">
        <v>306</v>
      </c>
      <c r="AG420" s="1" t="s">
        <v>297</v>
      </c>
      <c r="AH420" s="1"/>
      <c r="AI420" s="1"/>
      <c r="AJ420" s="1"/>
      <c r="AK420" s="1" t="s">
        <v>305</v>
      </c>
      <c r="AL420" s="1"/>
      <c r="AM420" s="1"/>
      <c r="AN420" s="1">
        <v>2</v>
      </c>
      <c r="AO420" s="1"/>
      <c r="AP420" s="1"/>
      <c r="AQ420" s="1" t="s">
        <v>305</v>
      </c>
    </row>
    <row r="421" spans="1:43" x14ac:dyDescent="0.15">
      <c r="Z421" s="9"/>
      <c r="AA421" s="9"/>
      <c r="AB421" s="9"/>
      <c r="AC421" s="9"/>
      <c r="AD421" s="9"/>
      <c r="AE421" s="9"/>
      <c r="AF421" s="9"/>
      <c r="AG421" s="9"/>
      <c r="AH421" s="9"/>
      <c r="AI421" s="9"/>
      <c r="AJ421" s="9"/>
      <c r="AK421" s="9"/>
      <c r="AL421" s="9"/>
      <c r="AM421" s="9"/>
      <c r="AN421" s="9"/>
      <c r="AO421" s="9"/>
      <c r="AP421" s="9"/>
      <c r="AQ421" s="9"/>
    </row>
    <row r="422" spans="1:43" x14ac:dyDescent="0.15">
      <c r="A422" t="str">
        <f t="shared" ref="A422" si="85">B422&amp;C422&amp;E422&amp;F422&amp;H422&amp;I422&amp;J422&amp;M422&amp;N422&amp;O422&amp;P422&amp;Q422&amp;R422&amp;S422&amp;T422&amp;U422&amp;V422&amp;W422&amp;X422&amp;Y422</f>
        <v>**アモンケットブロック</v>
      </c>
      <c r="B422" t="s">
        <v>4865</v>
      </c>
      <c r="Y422" s="11"/>
    </row>
    <row r="423" spans="1:43" x14ac:dyDescent="0.15">
      <c r="A423" t="str">
        <f>B423&amp;C423&amp;E423&amp;F423&amp;H423&amp;I423&amp;J423&amp;M423&amp;N423&amp;O423&amp;P423&amp;Q423&amp;R423&amp;S423&amp;T423&amp;U423&amp;V423&amp;W423&amp;X423&amp;Y423</f>
        <v>|LEFT:60|LEFT:50|LEFT:120|LEFT:50|LEFT:120|LEFT:450|c</v>
      </c>
      <c r="B423" t="s">
        <v>3211</v>
      </c>
      <c r="C423" t="s">
        <v>5192</v>
      </c>
      <c r="E423" t="s">
        <v>3211</v>
      </c>
      <c r="F423" t="s">
        <v>3204</v>
      </c>
      <c r="H423" t="s">
        <v>3211</v>
      </c>
      <c r="I423" t="s">
        <v>5157</v>
      </c>
      <c r="J423" t="s">
        <v>3211</v>
      </c>
      <c r="M423" t="s">
        <v>3204</v>
      </c>
      <c r="N423" t="s">
        <v>3267</v>
      </c>
      <c r="O423" t="s">
        <v>5157</v>
      </c>
      <c r="R423" t="s">
        <v>3267</v>
      </c>
      <c r="T423" t="s">
        <v>5189</v>
      </c>
      <c r="X423" t="s">
        <v>3267</v>
      </c>
      <c r="Y423" t="s">
        <v>3206</v>
      </c>
    </row>
    <row r="424" spans="1:43" x14ac:dyDescent="0.15">
      <c r="A424" t="str">
        <f>B424&amp;C424&amp;E424&amp;F424&amp;H424&amp;I424&amp;J424&amp;M424&amp;N424&amp;O424&amp;P424&amp;Q424&amp;R424&amp;S424&amp;T424&amp;U424&amp;V424&amp;W424&amp;X424&amp;Y424</f>
        <v>|セット|色|カード種|P/T|レアリティ|カード名|</v>
      </c>
      <c r="B424" t="s">
        <v>3211</v>
      </c>
      <c r="C424" t="s">
        <v>3212</v>
      </c>
      <c r="E424" t="s">
        <v>3211</v>
      </c>
      <c r="F424" t="s">
        <v>3181</v>
      </c>
      <c r="H424" t="s">
        <v>3211</v>
      </c>
      <c r="I424" t="s">
        <v>4902</v>
      </c>
      <c r="J424" t="s">
        <v>3211</v>
      </c>
      <c r="K424" t="s">
        <v>3168</v>
      </c>
      <c r="L424" t="s">
        <v>3167</v>
      </c>
      <c r="M424" t="str">
        <f>K424&amp;"/"&amp;L424</f>
        <v>P/T</v>
      </c>
      <c r="N424" t="s">
        <v>3267</v>
      </c>
      <c r="O424" t="s">
        <v>5187</v>
      </c>
      <c r="R424" t="s">
        <v>3267</v>
      </c>
      <c r="T424" t="s">
        <v>3208</v>
      </c>
      <c r="X424" t="s">
        <v>3267</v>
      </c>
      <c r="Z424" s="18"/>
      <c r="AA424" s="18"/>
      <c r="AB424" s="18"/>
      <c r="AC424" s="18"/>
      <c r="AD424" s="18"/>
      <c r="AE424" s="18"/>
      <c r="AF424" s="18"/>
      <c r="AG424" s="18"/>
      <c r="AH424" s="18"/>
      <c r="AI424" s="18"/>
      <c r="AJ424" s="18"/>
      <c r="AK424" s="18"/>
      <c r="AL424" s="18"/>
      <c r="AM424" s="18"/>
      <c r="AN424" s="18"/>
      <c r="AO424" s="18"/>
      <c r="AP424" s="18"/>
      <c r="AQ424" s="18"/>
    </row>
    <row r="425" spans="1:43" x14ac:dyDescent="0.15">
      <c r="A425" t="str">
        <f t="shared" si="76"/>
        <v>|AKH|白|クリーチャー|2/2|コモン|《[[ター一門の精鋭]]》|</v>
      </c>
      <c r="B425" t="s">
        <v>3211</v>
      </c>
      <c r="C425" t="str">
        <f t="shared" si="77"/>
        <v>AKH</v>
      </c>
      <c r="D425">
        <f>IF(AA425="","",VLOOKUP(C425,tnpl!$Z$1:$AA$11,2,TRUE))</f>
        <v>10</v>
      </c>
      <c r="E425" t="s">
        <v>3211</v>
      </c>
      <c r="F425" t="str">
        <f t="shared" si="78"/>
        <v>白</v>
      </c>
      <c r="G425">
        <f>IF(AB425="","",VLOOKUP(F425,tnpl!$X$1:$Y$16,2,TRUE))</f>
        <v>1</v>
      </c>
      <c r="H425" t="s">
        <v>3211</v>
      </c>
      <c r="I425" t="str">
        <f t="shared" si="79"/>
        <v>クリーチャー</v>
      </c>
      <c r="J425" t="s">
        <v>3211</v>
      </c>
      <c r="K425">
        <f t="shared" si="80"/>
        <v>2</v>
      </c>
      <c r="L425">
        <f t="shared" si="81"/>
        <v>2</v>
      </c>
      <c r="M425" t="str">
        <f t="shared" si="82"/>
        <v>2/2</v>
      </c>
      <c r="N425" t="s">
        <v>3267</v>
      </c>
      <c r="O425" t="str">
        <f t="shared" si="83"/>
        <v>コモン</v>
      </c>
      <c r="R425" t="s">
        <v>3267</v>
      </c>
      <c r="S425" t="s">
        <v>4854</v>
      </c>
      <c r="T425" t="str">
        <f t="shared" si="84"/>
        <v>ター一門の精鋭</v>
      </c>
      <c r="W425" t="s">
        <v>4855</v>
      </c>
      <c r="X425" t="s">
        <v>3267</v>
      </c>
      <c r="Y425" s="9"/>
      <c r="Z425" s="3">
        <v>1107</v>
      </c>
      <c r="AA425" s="2" t="s">
        <v>4450</v>
      </c>
      <c r="AB425" s="1" t="s">
        <v>1653</v>
      </c>
      <c r="AC425" s="1" t="s">
        <v>1771</v>
      </c>
      <c r="AD425" s="1">
        <v>13</v>
      </c>
      <c r="AE425" s="1" t="s">
        <v>285</v>
      </c>
      <c r="AF425" s="1" t="s">
        <v>284</v>
      </c>
      <c r="AG425" s="1" t="s">
        <v>349</v>
      </c>
      <c r="AH425" s="1" t="s">
        <v>2987</v>
      </c>
      <c r="AI425" s="1" t="s">
        <v>1515</v>
      </c>
      <c r="AJ425" s="1"/>
      <c r="AK425" s="1" t="s">
        <v>361</v>
      </c>
      <c r="AL425" s="1" t="s">
        <v>4459</v>
      </c>
      <c r="AM425" s="1"/>
      <c r="AN425" s="1"/>
      <c r="AO425" s="1">
        <v>2</v>
      </c>
      <c r="AP425" s="1">
        <v>2</v>
      </c>
      <c r="AQ425" s="1" t="s">
        <v>4460</v>
      </c>
    </row>
    <row r="426" spans="1:43" x14ac:dyDescent="0.15">
      <c r="A426" t="str">
        <f t="shared" si="76"/>
        <v>|AKH|青|クリーチャー|3/4|コモン|《[[微光鱗のドレイク]]》|</v>
      </c>
      <c r="B426" t="s">
        <v>3211</v>
      </c>
      <c r="C426" t="str">
        <f t="shared" si="77"/>
        <v>AKH</v>
      </c>
      <c r="D426">
        <f>IF(AA426="","",VLOOKUP(C426,tnpl!$Z$1:$AA$11,2,TRUE))</f>
        <v>10</v>
      </c>
      <c r="E426" t="s">
        <v>3211</v>
      </c>
      <c r="F426" t="str">
        <f t="shared" si="78"/>
        <v>青</v>
      </c>
      <c r="G426">
        <f>IF(AB426="","",VLOOKUP(F426,tnpl!$X$1:$Y$16,2,TRUE))</f>
        <v>2</v>
      </c>
      <c r="H426" t="s">
        <v>3211</v>
      </c>
      <c r="I426" t="str">
        <f t="shared" si="79"/>
        <v>クリーチャー</v>
      </c>
      <c r="J426" t="s">
        <v>3211</v>
      </c>
      <c r="K426">
        <f t="shared" si="80"/>
        <v>3</v>
      </c>
      <c r="L426">
        <f t="shared" si="81"/>
        <v>4</v>
      </c>
      <c r="M426" t="str">
        <f t="shared" si="82"/>
        <v>3/4</v>
      </c>
      <c r="N426" t="s">
        <v>3267</v>
      </c>
      <c r="O426" t="str">
        <f t="shared" si="83"/>
        <v>コモン</v>
      </c>
      <c r="R426" t="s">
        <v>3267</v>
      </c>
      <c r="S426" t="s">
        <v>4854</v>
      </c>
      <c r="T426" t="str">
        <f t="shared" si="84"/>
        <v>微光鱗のドレイク</v>
      </c>
      <c r="W426" t="s">
        <v>4855</v>
      </c>
      <c r="X426" t="s">
        <v>3267</v>
      </c>
      <c r="Y426" s="9"/>
      <c r="Z426" s="3">
        <v>1131</v>
      </c>
      <c r="AA426" s="2" t="s">
        <v>4450</v>
      </c>
      <c r="AB426" s="1" t="s">
        <v>1631</v>
      </c>
      <c r="AC426" s="1" t="s">
        <v>1771</v>
      </c>
      <c r="AD426" s="1">
        <v>13</v>
      </c>
      <c r="AE426" s="1" t="s">
        <v>239</v>
      </c>
      <c r="AF426" s="1" t="s">
        <v>238</v>
      </c>
      <c r="AG426" s="1" t="s">
        <v>349</v>
      </c>
      <c r="AH426" s="1" t="s">
        <v>2546</v>
      </c>
      <c r="AI426" s="1"/>
      <c r="AJ426" s="1"/>
      <c r="AK426" s="1" t="s">
        <v>361</v>
      </c>
      <c r="AL426" s="1" t="s">
        <v>4484</v>
      </c>
      <c r="AM426" s="1"/>
      <c r="AN426" s="1"/>
      <c r="AO426" s="1">
        <v>3</v>
      </c>
      <c r="AP426" s="1">
        <v>4</v>
      </c>
      <c r="AQ426" s="1" t="s">
        <v>4510</v>
      </c>
    </row>
    <row r="427" spans="1:43" x14ac:dyDescent="0.15">
      <c r="A427" t="str">
        <f t="shared" si="76"/>
        <v>|AKH|黒|クリーチャー|4/4|アンコモン|《[[グレイブディガー]]》|</v>
      </c>
      <c r="B427" t="s">
        <v>3211</v>
      </c>
      <c r="C427" t="str">
        <f t="shared" si="77"/>
        <v>AKH</v>
      </c>
      <c r="D427">
        <f>IF(AA427="","",VLOOKUP(C427,tnpl!$Z$1:$AA$11,2,TRUE))</f>
        <v>10</v>
      </c>
      <c r="E427" t="s">
        <v>3211</v>
      </c>
      <c r="F427" t="str">
        <f t="shared" si="78"/>
        <v>黒</v>
      </c>
      <c r="G427">
        <f>IF(AB427="","",VLOOKUP(F427,tnpl!$X$1:$Y$16,2,TRUE))</f>
        <v>3</v>
      </c>
      <c r="H427" t="s">
        <v>3211</v>
      </c>
      <c r="I427" t="str">
        <f t="shared" si="79"/>
        <v>クリーチャー</v>
      </c>
      <c r="J427" t="s">
        <v>3211</v>
      </c>
      <c r="K427">
        <f t="shared" si="80"/>
        <v>4</v>
      </c>
      <c r="L427">
        <f t="shared" si="81"/>
        <v>4</v>
      </c>
      <c r="M427" t="str">
        <f t="shared" si="82"/>
        <v>4/4</v>
      </c>
      <c r="N427" t="s">
        <v>3267</v>
      </c>
      <c r="O427" t="str">
        <f t="shared" si="83"/>
        <v>アンコモン</v>
      </c>
      <c r="R427" t="s">
        <v>3267</v>
      </c>
      <c r="S427" t="s">
        <v>4854</v>
      </c>
      <c r="T427" t="str">
        <f t="shared" si="84"/>
        <v>グレイブディガー</v>
      </c>
      <c r="W427" t="s">
        <v>4855</v>
      </c>
      <c r="X427" t="s">
        <v>3267</v>
      </c>
      <c r="Y427" s="9"/>
      <c r="Z427" s="3">
        <v>1164</v>
      </c>
      <c r="AA427" s="2" t="s">
        <v>4450</v>
      </c>
      <c r="AB427" s="1" t="s">
        <v>1606</v>
      </c>
      <c r="AC427" s="1" t="s">
        <v>1473</v>
      </c>
      <c r="AD427" s="1">
        <v>13</v>
      </c>
      <c r="AE427" s="1" t="s">
        <v>173</v>
      </c>
      <c r="AF427" s="1" t="s">
        <v>172</v>
      </c>
      <c r="AG427" s="1" t="s">
        <v>349</v>
      </c>
      <c r="AH427" s="1" t="s">
        <v>1506</v>
      </c>
      <c r="AI427" s="1"/>
      <c r="AJ427" s="1"/>
      <c r="AK427" s="1" t="s">
        <v>4572</v>
      </c>
      <c r="AL427" s="1"/>
      <c r="AM427" s="1"/>
      <c r="AN427" s="1"/>
      <c r="AO427" s="1">
        <v>4</v>
      </c>
      <c r="AP427" s="1">
        <v>4</v>
      </c>
      <c r="AQ427" s="1" t="s">
        <v>4572</v>
      </c>
    </row>
    <row r="428" spans="1:43" x14ac:dyDescent="0.15">
      <c r="A428" t="str">
        <f t="shared" si="76"/>
        <v>|AKH|無色|サポート||神話レア|《[[大瀑布]]》|</v>
      </c>
      <c r="B428" t="s">
        <v>3211</v>
      </c>
      <c r="C428" t="str">
        <f t="shared" si="77"/>
        <v>AKH</v>
      </c>
      <c r="D428">
        <f>IF(AA428="","",VLOOKUP(C428,tnpl!$Z$1:$AA$11,2,TRUE))</f>
        <v>10</v>
      </c>
      <c r="E428" t="s">
        <v>3211</v>
      </c>
      <c r="F428" t="str">
        <f t="shared" si="78"/>
        <v>無色</v>
      </c>
      <c r="G428">
        <f>IF(AB428="","",VLOOKUP(F428,tnpl!$X$1:$Y$16,2,TRUE))</f>
        <v>16</v>
      </c>
      <c r="H428" t="s">
        <v>3211</v>
      </c>
      <c r="I428" t="str">
        <f t="shared" si="79"/>
        <v>サポート</v>
      </c>
      <c r="J428" t="s">
        <v>3211</v>
      </c>
      <c r="K428">
        <f t="shared" si="80"/>
        <v>0</v>
      </c>
      <c r="L428">
        <f t="shared" si="81"/>
        <v>0</v>
      </c>
      <c r="M428" t="str">
        <f t="shared" si="82"/>
        <v/>
      </c>
      <c r="N428" t="s">
        <v>3267</v>
      </c>
      <c r="O428" t="str">
        <f t="shared" si="83"/>
        <v>神話レア</v>
      </c>
      <c r="R428" t="s">
        <v>3267</v>
      </c>
      <c r="S428" t="s">
        <v>4854</v>
      </c>
      <c r="T428" t="str">
        <f t="shared" si="84"/>
        <v>大瀑布</v>
      </c>
      <c r="W428" t="s">
        <v>4855</v>
      </c>
      <c r="X428" t="s">
        <v>3267</v>
      </c>
      <c r="Y428" s="9"/>
      <c r="Z428" s="3">
        <v>1251</v>
      </c>
      <c r="AA428" s="2" t="s">
        <v>4450</v>
      </c>
      <c r="AB428" s="1" t="s">
        <v>301</v>
      </c>
      <c r="AC428" s="1" t="s">
        <v>1453</v>
      </c>
      <c r="AD428" s="1">
        <v>13</v>
      </c>
      <c r="AE428" s="1" t="s">
        <v>3</v>
      </c>
      <c r="AF428" s="1" t="s">
        <v>2</v>
      </c>
      <c r="AG428" s="1" t="s">
        <v>297</v>
      </c>
      <c r="AH428" s="1"/>
      <c r="AI428" s="1"/>
      <c r="AJ428" s="1"/>
      <c r="AK428" s="1" t="s">
        <v>4741</v>
      </c>
      <c r="AL428" s="1"/>
      <c r="AM428" s="1"/>
      <c r="AN428" s="1">
        <v>3</v>
      </c>
      <c r="AO428" s="1"/>
      <c r="AP428" s="1"/>
      <c r="AQ428" s="1" t="s">
        <v>4741</v>
      </c>
    </row>
    <row r="429" spans="1:43" x14ac:dyDescent="0.15">
      <c r="A429" t="str">
        <f t="shared" si="76"/>
        <v>|AKHM|赤|サポート||Masterpiece|《[[追い討ち]]》|</v>
      </c>
      <c r="B429" t="s">
        <v>3211</v>
      </c>
      <c r="C429" t="str">
        <f t="shared" si="77"/>
        <v>AKHM</v>
      </c>
      <c r="D429">
        <f>IF(AA429="","",VLOOKUP(C429,tnpl!$Z$1:$AA$11,2,TRUE))</f>
        <v>11</v>
      </c>
      <c r="E429" t="s">
        <v>3211</v>
      </c>
      <c r="F429" t="str">
        <f t="shared" si="78"/>
        <v>赤</v>
      </c>
      <c r="G429">
        <f>IF(AB429="","",VLOOKUP(F429,tnpl!$X$1:$Y$16,2,TRUE))</f>
        <v>4</v>
      </c>
      <c r="H429" t="s">
        <v>3211</v>
      </c>
      <c r="I429" t="str">
        <f t="shared" si="79"/>
        <v>サポート</v>
      </c>
      <c r="J429" t="s">
        <v>3211</v>
      </c>
      <c r="K429">
        <f t="shared" si="80"/>
        <v>0</v>
      </c>
      <c r="L429">
        <f t="shared" si="81"/>
        <v>0</v>
      </c>
      <c r="M429" t="str">
        <f t="shared" si="82"/>
        <v/>
      </c>
      <c r="N429" t="s">
        <v>3267</v>
      </c>
      <c r="O429" t="str">
        <f t="shared" si="83"/>
        <v>Masterpiece</v>
      </c>
      <c r="R429" t="s">
        <v>3267</v>
      </c>
      <c r="S429" t="s">
        <v>4854</v>
      </c>
      <c r="T429" t="str">
        <f t="shared" si="84"/>
        <v>追い討ち</v>
      </c>
      <c r="W429" t="s">
        <v>4855</v>
      </c>
      <c r="X429" t="s">
        <v>3267</v>
      </c>
      <c r="Y429" s="9"/>
      <c r="Z429" s="3">
        <v>1260</v>
      </c>
      <c r="AA429" s="2" t="s">
        <v>4746</v>
      </c>
      <c r="AB429" s="1" t="s">
        <v>1575</v>
      </c>
      <c r="AC429" s="1" t="s">
        <v>3203</v>
      </c>
      <c r="AD429" s="1">
        <v>13</v>
      </c>
      <c r="AE429" s="1" t="s">
        <v>3199</v>
      </c>
      <c r="AF429" s="1" t="s">
        <v>3200</v>
      </c>
      <c r="AG429" s="1" t="s">
        <v>297</v>
      </c>
      <c r="AH429" s="1"/>
      <c r="AI429" s="1"/>
      <c r="AJ429" s="1"/>
      <c r="AK429" s="1" t="s">
        <v>4755</v>
      </c>
      <c r="AL429" s="1"/>
      <c r="AM429" s="1"/>
      <c r="AN429" s="1">
        <v>3</v>
      </c>
      <c r="AO429" s="1"/>
      <c r="AP429" s="1"/>
      <c r="AQ429" s="1" t="s">
        <v>4755</v>
      </c>
    </row>
    <row r="430" spans="1:43" x14ac:dyDescent="0.15">
      <c r="A430" t="str">
        <f t="shared" si="76"/>
        <v>|AKH|黒|サポート||レア|《[[リリアナの支配]]》|</v>
      </c>
      <c r="B430" t="s">
        <v>3211</v>
      </c>
      <c r="C430" t="str">
        <f t="shared" si="77"/>
        <v>AKH</v>
      </c>
      <c r="D430">
        <f>IF(AA430="","",VLOOKUP(C430,tnpl!$Z$1:$AA$11,2,TRUE))</f>
        <v>10</v>
      </c>
      <c r="E430" t="s">
        <v>3211</v>
      </c>
      <c r="F430" t="str">
        <f t="shared" si="78"/>
        <v>黒</v>
      </c>
      <c r="G430">
        <f>IF(AB430="","",VLOOKUP(F430,tnpl!$X$1:$Y$16,2,TRUE))</f>
        <v>3</v>
      </c>
      <c r="H430" t="s">
        <v>3211</v>
      </c>
      <c r="I430" t="str">
        <f t="shared" si="79"/>
        <v>サポート</v>
      </c>
      <c r="J430" t="s">
        <v>3211</v>
      </c>
      <c r="K430">
        <f t="shared" si="80"/>
        <v>0</v>
      </c>
      <c r="L430">
        <f t="shared" si="81"/>
        <v>0</v>
      </c>
      <c r="M430" t="str">
        <f t="shared" si="82"/>
        <v/>
      </c>
      <c r="N430" t="s">
        <v>3267</v>
      </c>
      <c r="O430" t="str">
        <f t="shared" si="83"/>
        <v>レア</v>
      </c>
      <c r="R430" t="s">
        <v>3267</v>
      </c>
      <c r="S430" t="s">
        <v>4854</v>
      </c>
      <c r="T430" t="str">
        <f t="shared" si="84"/>
        <v>リリアナの支配</v>
      </c>
      <c r="W430" t="s">
        <v>4855</v>
      </c>
      <c r="X430" t="s">
        <v>3267</v>
      </c>
      <c r="Y430" s="9"/>
      <c r="Z430" s="3">
        <v>1277</v>
      </c>
      <c r="AA430" s="2" t="s">
        <v>4450</v>
      </c>
      <c r="AB430" s="1" t="s">
        <v>1606</v>
      </c>
      <c r="AC430" s="1" t="s">
        <v>1463</v>
      </c>
      <c r="AD430" s="1">
        <v>13</v>
      </c>
      <c r="AE430" s="1" t="s">
        <v>4802</v>
      </c>
      <c r="AF430" s="1" t="s">
        <v>4803</v>
      </c>
      <c r="AG430" s="1" t="s">
        <v>297</v>
      </c>
      <c r="AH430" s="1"/>
      <c r="AI430" s="1"/>
      <c r="AJ430" s="1"/>
      <c r="AK430" s="1" t="s">
        <v>4804</v>
      </c>
      <c r="AL430" s="1" t="s">
        <v>4805</v>
      </c>
      <c r="AM430" s="1"/>
      <c r="AN430" s="1"/>
      <c r="AO430" s="1"/>
      <c r="AP430" s="1"/>
      <c r="AQ430" s="1" t="s">
        <v>4806</v>
      </c>
    </row>
    <row r="431" spans="1:43" x14ac:dyDescent="0.15">
      <c r="A431" t="str">
        <f>B431&amp;C431&amp;E431&amp;F431&amp;H431&amp;I431&amp;J431&amp;M431&amp;N431&amp;O431&amp;P431&amp;Q431&amp;R431&amp;S431&amp;T431&amp;V431&amp;W431&amp;X431&amp;Y431</f>
        <v/>
      </c>
    </row>
    <row r="432" spans="1:43" x14ac:dyDescent="0.15">
      <c r="A432" t="str">
        <f>B432&amp;C432&amp;E432&amp;F432&amp;H432&amp;I432&amp;J432&amp;M432&amp;N432&amp;O432&amp;P432&amp;Q432&amp;R432&amp;S432&amp;T432&amp;V432&amp;W432&amp;X432&amp;Y432</f>
        <v>*14マナカード一覧</v>
      </c>
      <c r="B432" t="s">
        <v>3229</v>
      </c>
      <c r="C432">
        <f>AD437</f>
        <v>14</v>
      </c>
      <c r="E432" t="s">
        <v>5183</v>
      </c>
      <c r="F432" t="s">
        <v>3228</v>
      </c>
    </row>
    <row r="433" spans="1:46" x14ac:dyDescent="0.15">
      <c r="A433" t="str">
        <f>B433&amp;C433&amp;E433&amp;F433&amp;H433&amp;I433&amp;J433&amp;M433&amp;N433&amp;O433&amp;P433&amp;Q433&amp;R433&amp;S433&amp;T433&amp;V433&amp;W433&amp;X433&amp;Y433</f>
        <v/>
      </c>
    </row>
    <row r="434" spans="1:46" x14ac:dyDescent="0.15">
      <c r="A434" t="str">
        <f>B434&amp;C434&amp;E434&amp;F434&amp;H434&amp;I434&amp;J434&amp;M434&amp;N434&amp;O434&amp;P434&amp;Q434&amp;R434&amp;S434&amp;T434&amp;V434&amp;W434&amp;X434&amp;Y434</f>
        <v>**マジック:オリジン</v>
      </c>
      <c r="B434" t="s">
        <v>4856</v>
      </c>
      <c r="C434" t="s">
        <v>4860</v>
      </c>
      <c r="Z434" s="11"/>
    </row>
    <row r="435" spans="1:46" x14ac:dyDescent="0.15">
      <c r="A435" t="str">
        <f>B435&amp;C435&amp;E435&amp;F435&amp;H435&amp;I435&amp;J435&amp;M435&amp;N435&amp;O435&amp;P435&amp;Q435&amp;R435&amp;S435&amp;T435&amp;U435&amp;V435&amp;W435&amp;X435&amp;Y435</f>
        <v>|LEFT:60|LEFT:50|LEFT:120|LEFT:50|LEFT:120|LEFT:450|c</v>
      </c>
      <c r="B435" t="s">
        <v>3211</v>
      </c>
      <c r="C435" t="s">
        <v>5191</v>
      </c>
      <c r="E435" t="s">
        <v>3211</v>
      </c>
      <c r="F435" t="s">
        <v>3204</v>
      </c>
      <c r="H435" t="s">
        <v>3211</v>
      </c>
      <c r="I435" t="s">
        <v>5157</v>
      </c>
      <c r="J435" t="s">
        <v>3211</v>
      </c>
      <c r="M435" t="s">
        <v>3204</v>
      </c>
      <c r="N435" t="s">
        <v>3267</v>
      </c>
      <c r="O435" t="s">
        <v>5157</v>
      </c>
      <c r="R435" t="s">
        <v>3267</v>
      </c>
      <c r="T435" t="s">
        <v>5190</v>
      </c>
      <c r="X435" t="s">
        <v>3267</v>
      </c>
      <c r="Y435" t="s">
        <v>3206</v>
      </c>
    </row>
    <row r="436" spans="1:46" x14ac:dyDescent="0.15">
      <c r="A436" t="str">
        <f>B436&amp;C436&amp;E436&amp;F436&amp;H436&amp;I436&amp;J436&amp;M436&amp;N436&amp;O436&amp;P436&amp;Q436&amp;R436&amp;S436&amp;T436&amp;U436&amp;V436&amp;W436&amp;X436&amp;Y436</f>
        <v>|セット|色|カード種|P/T|レアリティ|カード名|</v>
      </c>
      <c r="B436" t="s">
        <v>3211</v>
      </c>
      <c r="C436" t="s">
        <v>3212</v>
      </c>
      <c r="E436" t="s">
        <v>3211</v>
      </c>
      <c r="F436" t="s">
        <v>3181</v>
      </c>
      <c r="H436" t="s">
        <v>3211</v>
      </c>
      <c r="I436" t="s">
        <v>4902</v>
      </c>
      <c r="J436" t="s">
        <v>3211</v>
      </c>
      <c r="K436" t="s">
        <v>3168</v>
      </c>
      <c r="L436" t="s">
        <v>3167</v>
      </c>
      <c r="M436" t="str">
        <f>K436&amp;"/"&amp;L436</f>
        <v>P/T</v>
      </c>
      <c r="N436" t="s">
        <v>3267</v>
      </c>
      <c r="O436" t="s">
        <v>5187</v>
      </c>
      <c r="R436" t="s">
        <v>3267</v>
      </c>
      <c r="T436" t="s">
        <v>3208</v>
      </c>
      <c r="X436" t="s">
        <v>3267</v>
      </c>
      <c r="Z436" s="18"/>
      <c r="AA436" s="18"/>
      <c r="AB436" s="18"/>
      <c r="AC436" s="18"/>
      <c r="AD436" s="18"/>
      <c r="AE436" s="18"/>
      <c r="AF436" s="18"/>
      <c r="AG436" s="18"/>
      <c r="AH436" s="18"/>
      <c r="AI436" s="18"/>
      <c r="AJ436" s="18"/>
      <c r="AK436" s="18"/>
      <c r="AL436" s="18"/>
      <c r="AM436" s="18"/>
      <c r="AN436" s="18"/>
      <c r="AO436" s="18"/>
      <c r="AP436" s="18"/>
      <c r="AQ436" s="18"/>
    </row>
    <row r="437" spans="1:46" x14ac:dyDescent="0.15">
      <c r="A437" t="str">
        <f>B437&amp;C437&amp;E437&amp;F437&amp;H437&amp;I437&amp;J437&amp;M437&amp;N437&amp;O437&amp;P437&amp;Q437&amp;R437&amp;S437&amp;T437&amp;U437&amp;V437&amp;W437&amp;X437&amp;Y437</f>
        <v>|ORI|白|クリーチャー|4/4|アンコモン|《[[勇者の守護神]]》|</v>
      </c>
      <c r="B437" t="s">
        <v>3211</v>
      </c>
      <c r="C437" t="str">
        <f t="shared" ref="C437" si="86">AA437</f>
        <v>ORI</v>
      </c>
      <c r="D437">
        <f>IF(AA437="","",VLOOKUP(C437,tnpl!$Z$1:$AA$11,2,TRUE))</f>
        <v>1</v>
      </c>
      <c r="E437" t="s">
        <v>3211</v>
      </c>
      <c r="F437" t="str">
        <f t="shared" ref="F437" si="87">AB437</f>
        <v>白</v>
      </c>
      <c r="G437">
        <f>IF(AB437="","",VLOOKUP(F437,tnpl!$X$1:$Y$16,2,TRUE))</f>
        <v>1</v>
      </c>
      <c r="H437" t="s">
        <v>3211</v>
      </c>
      <c r="I437" t="str">
        <f>AG437</f>
        <v>クリーチャー</v>
      </c>
      <c r="J437" t="s">
        <v>3211</v>
      </c>
      <c r="K437">
        <f t="shared" ref="K437" si="88">AO437</f>
        <v>4</v>
      </c>
      <c r="L437">
        <f t="shared" ref="L437" si="89">AP437</f>
        <v>4</v>
      </c>
      <c r="M437" t="str">
        <f>IF(AG437="クリーチャー",K437&amp;"/"&amp;L437,"")</f>
        <v>4/4</v>
      </c>
      <c r="N437" t="s">
        <v>3267</v>
      </c>
      <c r="O437" t="str">
        <f>AC437</f>
        <v>アンコモン</v>
      </c>
      <c r="R437" t="s">
        <v>3267</v>
      </c>
      <c r="S437" t="s">
        <v>4854</v>
      </c>
      <c r="T437" t="str">
        <f t="shared" ref="T437" si="90">AE437</f>
        <v>勇者の守護神</v>
      </c>
      <c r="W437" t="s">
        <v>4855</v>
      </c>
      <c r="X437" t="s">
        <v>3267</v>
      </c>
      <c r="Y437" s="9"/>
      <c r="Z437" s="3">
        <v>21</v>
      </c>
      <c r="AA437" s="2" t="s">
        <v>3271</v>
      </c>
      <c r="AB437" s="1" t="s">
        <v>1653</v>
      </c>
      <c r="AC437" s="1" t="s">
        <v>1473</v>
      </c>
      <c r="AD437" s="1">
        <v>14</v>
      </c>
      <c r="AE437" s="1" t="s">
        <v>3109</v>
      </c>
      <c r="AF437" s="1" t="s">
        <v>3108</v>
      </c>
      <c r="AG437" s="1" t="s">
        <v>349</v>
      </c>
      <c r="AH437" s="1" t="s">
        <v>358</v>
      </c>
      <c r="AI437" s="1"/>
      <c r="AJ437" s="1"/>
      <c r="AK437" s="1" t="s">
        <v>361</v>
      </c>
      <c r="AL437" s="1" t="s">
        <v>3107</v>
      </c>
      <c r="AM437" s="1"/>
      <c r="AN437" s="1"/>
      <c r="AO437" s="1">
        <v>4</v>
      </c>
      <c r="AP437" s="1">
        <v>4</v>
      </c>
      <c r="AQ437" s="1" t="s">
        <v>3281</v>
      </c>
    </row>
    <row r="438" spans="1:46" x14ac:dyDescent="0.15">
      <c r="A438" t="str">
        <f t="shared" ref="A438:A504" si="91">B438&amp;C438&amp;E438&amp;F438&amp;H438&amp;I438&amp;J438&amp;M438&amp;N438&amp;O438&amp;P438&amp;Q438&amp;R438&amp;S438&amp;T438&amp;U438&amp;V438&amp;W438&amp;X438&amp;Y438</f>
        <v>|ORI|白|クリーチャー|6/5|レア|《[[キテオンの不正規軍]]》|</v>
      </c>
      <c r="B438" t="s">
        <v>3211</v>
      </c>
      <c r="C438" t="str">
        <f t="shared" ref="C438:C504" si="92">AA438</f>
        <v>ORI</v>
      </c>
      <c r="D438">
        <f>IF(AA438="","",VLOOKUP(C438,tnpl!$Z$1:$AA$11,2,TRUE))</f>
        <v>1</v>
      </c>
      <c r="E438" t="s">
        <v>3211</v>
      </c>
      <c r="F438" t="str">
        <f t="shared" ref="F438:F504" si="93">AB438</f>
        <v>白</v>
      </c>
      <c r="G438">
        <f>IF(AB438="","",VLOOKUP(F438,tnpl!$X$1:$Y$16,2,TRUE))</f>
        <v>1</v>
      </c>
      <c r="H438" t="s">
        <v>3211</v>
      </c>
      <c r="I438" t="str">
        <f t="shared" ref="I438:I504" si="94">AG438</f>
        <v>クリーチャー</v>
      </c>
      <c r="J438" t="s">
        <v>3211</v>
      </c>
      <c r="K438">
        <f t="shared" ref="K438:K504" si="95">AO438</f>
        <v>6</v>
      </c>
      <c r="L438">
        <f t="shared" ref="L438:L504" si="96">AP438</f>
        <v>5</v>
      </c>
      <c r="M438" t="str">
        <f t="shared" ref="M438:M504" si="97">IF(AG438="クリーチャー",K438&amp;"/"&amp;L438,"")</f>
        <v>6/5</v>
      </c>
      <c r="N438" t="s">
        <v>3267</v>
      </c>
      <c r="O438" t="str">
        <f t="shared" ref="O438:O504" si="98">AC438</f>
        <v>レア</v>
      </c>
      <c r="R438" t="s">
        <v>3267</v>
      </c>
      <c r="S438" t="s">
        <v>4854</v>
      </c>
      <c r="T438" t="str">
        <f t="shared" ref="T438:T504" si="99">AE438</f>
        <v>キテオンの不正規軍</v>
      </c>
      <c r="W438" t="s">
        <v>4855</v>
      </c>
      <c r="X438" t="s">
        <v>3267</v>
      </c>
      <c r="Y438" s="9"/>
      <c r="Z438" s="3">
        <v>30</v>
      </c>
      <c r="AA438" s="2" t="s">
        <v>3271</v>
      </c>
      <c r="AB438" s="1" t="s">
        <v>1653</v>
      </c>
      <c r="AC438" s="1" t="s">
        <v>1463</v>
      </c>
      <c r="AD438" s="1">
        <v>14</v>
      </c>
      <c r="AE438" s="1" t="s">
        <v>3079</v>
      </c>
      <c r="AF438" s="1" t="s">
        <v>3078</v>
      </c>
      <c r="AG438" s="1" t="s">
        <v>349</v>
      </c>
      <c r="AH438" s="1" t="s">
        <v>1511</v>
      </c>
      <c r="AI438" s="1" t="s">
        <v>1826</v>
      </c>
      <c r="AJ438" s="1"/>
      <c r="AK438" s="1" t="s">
        <v>3285</v>
      </c>
      <c r="AL438" s="1" t="s">
        <v>3077</v>
      </c>
      <c r="AM438" s="1"/>
      <c r="AN438" s="1"/>
      <c r="AO438" s="1">
        <v>6</v>
      </c>
      <c r="AP438" s="1">
        <v>5</v>
      </c>
      <c r="AQ438" s="1" t="s">
        <v>3286</v>
      </c>
    </row>
    <row r="439" spans="1:46" x14ac:dyDescent="0.15">
      <c r="A439" t="str">
        <f t="shared" si="91"/>
        <v>|ORI|白|サポート||レア|《[[空位の玉座の印章]]》|</v>
      </c>
      <c r="B439" t="s">
        <v>3211</v>
      </c>
      <c r="C439" t="str">
        <f t="shared" si="92"/>
        <v>ORI</v>
      </c>
      <c r="D439">
        <f>IF(AA439="","",VLOOKUP(C439,tnpl!$Z$1:$AA$11,2,TRUE))</f>
        <v>1</v>
      </c>
      <c r="E439" t="s">
        <v>3211</v>
      </c>
      <c r="F439" t="str">
        <f t="shared" si="93"/>
        <v>白</v>
      </c>
      <c r="G439">
        <f>IF(AB439="","",VLOOKUP(F439,tnpl!$X$1:$Y$16,2,TRUE))</f>
        <v>1</v>
      </c>
      <c r="H439" t="s">
        <v>3211</v>
      </c>
      <c r="I439" t="str">
        <f t="shared" si="94"/>
        <v>サポート</v>
      </c>
      <c r="J439" t="s">
        <v>3211</v>
      </c>
      <c r="K439">
        <f t="shared" si="95"/>
        <v>0</v>
      </c>
      <c r="L439">
        <f t="shared" si="96"/>
        <v>0</v>
      </c>
      <c r="M439" t="str">
        <f t="shared" si="97"/>
        <v/>
      </c>
      <c r="N439" t="s">
        <v>3267</v>
      </c>
      <c r="O439" t="str">
        <f t="shared" si="98"/>
        <v>レア</v>
      </c>
      <c r="R439" t="s">
        <v>3267</v>
      </c>
      <c r="S439" t="s">
        <v>4854</v>
      </c>
      <c r="T439" t="str">
        <f t="shared" si="99"/>
        <v>空位の玉座の印章</v>
      </c>
      <c r="W439" t="s">
        <v>4855</v>
      </c>
      <c r="X439" t="s">
        <v>3267</v>
      </c>
      <c r="Y439" s="9"/>
      <c r="Z439" s="3">
        <v>36</v>
      </c>
      <c r="AA439" s="2" t="s">
        <v>3271</v>
      </c>
      <c r="AB439" s="1" t="s">
        <v>1653</v>
      </c>
      <c r="AC439" s="1" t="s">
        <v>1463</v>
      </c>
      <c r="AD439" s="1">
        <v>14</v>
      </c>
      <c r="AE439" s="1" t="s">
        <v>3058</v>
      </c>
      <c r="AF439" s="1" t="s">
        <v>3057</v>
      </c>
      <c r="AG439" s="1" t="s">
        <v>297</v>
      </c>
      <c r="AH439" s="1"/>
      <c r="AI439" s="1"/>
      <c r="AJ439" s="1"/>
      <c r="AK439" s="1" t="s">
        <v>3056</v>
      </c>
      <c r="AL439" s="1"/>
      <c r="AM439" s="1"/>
      <c r="AN439" s="1">
        <v>2</v>
      </c>
      <c r="AO439" s="1"/>
      <c r="AP439" s="1"/>
      <c r="AQ439" s="1" t="s">
        <v>3056</v>
      </c>
    </row>
    <row r="440" spans="1:46" x14ac:dyDescent="0.15">
      <c r="A440" t="str">
        <f t="shared" si="91"/>
        <v>|ORI|青|呪文||レア|《[[変位の波]]》|</v>
      </c>
      <c r="B440" t="s">
        <v>3211</v>
      </c>
      <c r="C440" t="str">
        <f t="shared" si="92"/>
        <v>ORI</v>
      </c>
      <c r="D440">
        <f>IF(AA440="","",VLOOKUP(C440,tnpl!$Z$1:$AA$11,2,TRUE))</f>
        <v>1</v>
      </c>
      <c r="E440" t="s">
        <v>3211</v>
      </c>
      <c r="F440" t="str">
        <f t="shared" si="93"/>
        <v>青</v>
      </c>
      <c r="G440">
        <f>IF(AB440="","",VLOOKUP(F440,tnpl!$X$1:$Y$16,2,TRUE))</f>
        <v>2</v>
      </c>
      <c r="H440" t="s">
        <v>3211</v>
      </c>
      <c r="I440" t="str">
        <f t="shared" si="94"/>
        <v>呪文</v>
      </c>
      <c r="J440" t="s">
        <v>3211</v>
      </c>
      <c r="K440">
        <f t="shared" si="95"/>
        <v>0</v>
      </c>
      <c r="L440">
        <f t="shared" si="96"/>
        <v>0</v>
      </c>
      <c r="M440" t="str">
        <f t="shared" si="97"/>
        <v/>
      </c>
      <c r="N440" t="s">
        <v>3267</v>
      </c>
      <c r="O440" t="str">
        <f t="shared" si="98"/>
        <v>レア</v>
      </c>
      <c r="R440" t="s">
        <v>3267</v>
      </c>
      <c r="S440" t="s">
        <v>4854</v>
      </c>
      <c r="T440" t="str">
        <f t="shared" si="99"/>
        <v>変位の波</v>
      </c>
      <c r="W440" t="s">
        <v>4855</v>
      </c>
      <c r="X440" t="s">
        <v>3267</v>
      </c>
      <c r="Y440" s="9"/>
      <c r="Z440" s="3">
        <v>74</v>
      </c>
      <c r="AA440" s="2" t="s">
        <v>3271</v>
      </c>
      <c r="AB440" s="1" t="s">
        <v>1631</v>
      </c>
      <c r="AC440" s="1" t="s">
        <v>1463</v>
      </c>
      <c r="AD440" s="1">
        <v>14</v>
      </c>
      <c r="AE440" s="1" t="s">
        <v>2941</v>
      </c>
      <c r="AF440" s="1" t="s">
        <v>2940</v>
      </c>
      <c r="AG440" s="1" t="s">
        <v>1475</v>
      </c>
      <c r="AH440" s="1"/>
      <c r="AI440" s="1"/>
      <c r="AJ440" s="1"/>
      <c r="AK440" s="1" t="s">
        <v>2939</v>
      </c>
      <c r="AL440" s="1"/>
      <c r="AM440" s="1"/>
      <c r="AN440" s="1"/>
      <c r="AO440" s="1"/>
      <c r="AP440" s="1"/>
      <c r="AQ440" s="1" t="s">
        <v>2939</v>
      </c>
    </row>
    <row r="441" spans="1:46" x14ac:dyDescent="0.15">
      <c r="A441" t="str">
        <f t="shared" si="91"/>
        <v>|ORI|黒|クリーチャー|6/6|レア|《[[魂の貯蔵者、コソフェッド]]》|</v>
      </c>
      <c r="B441" t="s">
        <v>3211</v>
      </c>
      <c r="C441" t="str">
        <f t="shared" si="92"/>
        <v>ORI</v>
      </c>
      <c r="D441">
        <f>IF(AA441="","",VLOOKUP(C441,tnpl!$Z$1:$AA$11,2,TRUE))</f>
        <v>1</v>
      </c>
      <c r="E441" t="s">
        <v>3211</v>
      </c>
      <c r="F441" t="str">
        <f t="shared" si="93"/>
        <v>黒</v>
      </c>
      <c r="G441">
        <f>IF(AB441="","",VLOOKUP(F441,tnpl!$X$1:$Y$16,2,TRUE))</f>
        <v>3</v>
      </c>
      <c r="H441" t="s">
        <v>3211</v>
      </c>
      <c r="I441" t="str">
        <f t="shared" si="94"/>
        <v>クリーチャー</v>
      </c>
      <c r="J441" t="s">
        <v>3211</v>
      </c>
      <c r="K441">
        <f t="shared" si="95"/>
        <v>6</v>
      </c>
      <c r="L441">
        <f t="shared" si="96"/>
        <v>6</v>
      </c>
      <c r="M441" t="str">
        <f t="shared" si="97"/>
        <v>6/6</v>
      </c>
      <c r="N441" t="s">
        <v>3267</v>
      </c>
      <c r="O441" t="str">
        <f t="shared" si="98"/>
        <v>レア</v>
      </c>
      <c r="R441" t="s">
        <v>3267</v>
      </c>
      <c r="S441" t="s">
        <v>4854</v>
      </c>
      <c r="T441" t="str">
        <f t="shared" si="99"/>
        <v>魂の貯蔵者、コソフェッド</v>
      </c>
      <c r="W441" t="s">
        <v>4855</v>
      </c>
      <c r="X441" t="s">
        <v>3267</v>
      </c>
      <c r="Y441" s="9"/>
      <c r="Z441" s="3">
        <v>113</v>
      </c>
      <c r="AA441" s="2" t="s">
        <v>3271</v>
      </c>
      <c r="AB441" s="1" t="s">
        <v>1606</v>
      </c>
      <c r="AC441" s="1" t="s">
        <v>1463</v>
      </c>
      <c r="AD441" s="1">
        <v>14</v>
      </c>
      <c r="AE441" s="1" t="s">
        <v>2830</v>
      </c>
      <c r="AF441" s="1" t="s">
        <v>2829</v>
      </c>
      <c r="AG441" s="1" t="s">
        <v>349</v>
      </c>
      <c r="AH441" s="1" t="s">
        <v>2828</v>
      </c>
      <c r="AI441" s="1"/>
      <c r="AJ441" s="1"/>
      <c r="AK441" s="1" t="s">
        <v>361</v>
      </c>
      <c r="AL441" s="1" t="s">
        <v>3335</v>
      </c>
      <c r="AM441" s="1"/>
      <c r="AN441" s="1"/>
      <c r="AO441" s="1">
        <v>6</v>
      </c>
      <c r="AP441" s="1">
        <v>6</v>
      </c>
      <c r="AQ441" s="1" t="s">
        <v>3336</v>
      </c>
    </row>
    <row r="442" spans="1:46" x14ac:dyDescent="0.15">
      <c r="A442" t="str">
        <f t="shared" si="91"/>
        <v>|ORI|赤|クリーチャー|0/0|神話レア|《[[チャンドラの灯の目覚め]]》|</v>
      </c>
      <c r="B442" t="s">
        <v>3211</v>
      </c>
      <c r="C442" t="str">
        <f t="shared" si="92"/>
        <v>ORI</v>
      </c>
      <c r="D442">
        <f>IF(AA442="","",VLOOKUP(C442,tnpl!$Z$1:$AA$11,2,TRUE))</f>
        <v>1</v>
      </c>
      <c r="E442" t="s">
        <v>3211</v>
      </c>
      <c r="F442" t="str">
        <f t="shared" si="93"/>
        <v>赤</v>
      </c>
      <c r="G442">
        <f>IF(AB442="","",VLOOKUP(F442,tnpl!$X$1:$Y$16,2,TRUE))</f>
        <v>4</v>
      </c>
      <c r="H442" t="s">
        <v>3211</v>
      </c>
      <c r="I442" t="str">
        <f t="shared" si="94"/>
        <v>クリーチャー</v>
      </c>
      <c r="J442" t="s">
        <v>3211</v>
      </c>
      <c r="K442">
        <f t="shared" si="95"/>
        <v>0</v>
      </c>
      <c r="L442">
        <f t="shared" si="96"/>
        <v>0</v>
      </c>
      <c r="M442" t="str">
        <f t="shared" si="97"/>
        <v>0/0</v>
      </c>
      <c r="N442" t="s">
        <v>3267</v>
      </c>
      <c r="O442" t="str">
        <f t="shared" si="98"/>
        <v>神話レア</v>
      </c>
      <c r="R442" t="s">
        <v>3267</v>
      </c>
      <c r="S442" t="s">
        <v>4854</v>
      </c>
      <c r="T442" t="str">
        <f t="shared" si="99"/>
        <v>チャンドラの灯の目覚め</v>
      </c>
      <c r="W442" t="s">
        <v>4855</v>
      </c>
      <c r="X442" t="s">
        <v>3267</v>
      </c>
      <c r="Y442" s="9"/>
      <c r="Z442" s="3">
        <v>161</v>
      </c>
      <c r="AA442" s="2" t="s">
        <v>3271</v>
      </c>
      <c r="AB442" s="1" t="s">
        <v>1575</v>
      </c>
      <c r="AC442" s="1" t="s">
        <v>1453</v>
      </c>
      <c r="AD442" s="1">
        <v>14</v>
      </c>
      <c r="AE442" s="1" t="s">
        <v>2694</v>
      </c>
      <c r="AF442" s="1" t="s">
        <v>2693</v>
      </c>
      <c r="AG442" s="1" t="s">
        <v>349</v>
      </c>
      <c r="AH442" s="1"/>
      <c r="AI442" s="1"/>
      <c r="AJ442" s="1"/>
      <c r="AK442" s="1" t="s">
        <v>2692</v>
      </c>
      <c r="AL442" s="1"/>
      <c r="AM442" s="1"/>
      <c r="AN442" s="1"/>
      <c r="AO442" s="1"/>
      <c r="AP442" s="1"/>
      <c r="AQ442" s="1" t="s">
        <v>2692</v>
      </c>
    </row>
    <row r="443" spans="1:46" x14ac:dyDescent="0.15">
      <c r="A443" t="str">
        <f t="shared" si="91"/>
        <v>|ORI|緑|クリーチャー|5/6|レア|《[[光り葉の将帥、ドゥイネン]]》|</v>
      </c>
      <c r="B443" t="s">
        <v>3211</v>
      </c>
      <c r="C443" t="str">
        <f t="shared" si="92"/>
        <v>ORI</v>
      </c>
      <c r="D443">
        <f>IF(AA443="","",VLOOKUP(C443,tnpl!$Z$1:$AA$11,2,TRUE))</f>
        <v>1</v>
      </c>
      <c r="E443" t="s">
        <v>3211</v>
      </c>
      <c r="F443" t="str">
        <f t="shared" si="93"/>
        <v>緑</v>
      </c>
      <c r="G443">
        <f>IF(AB443="","",VLOOKUP(F443,tnpl!$X$1:$Y$16,2,TRUE))</f>
        <v>5</v>
      </c>
      <c r="H443" t="s">
        <v>3211</v>
      </c>
      <c r="I443" t="str">
        <f t="shared" si="94"/>
        <v>クリーチャー</v>
      </c>
      <c r="J443" t="s">
        <v>3211</v>
      </c>
      <c r="K443">
        <f t="shared" si="95"/>
        <v>5</v>
      </c>
      <c r="L443">
        <f t="shared" si="96"/>
        <v>6</v>
      </c>
      <c r="M443" t="str">
        <f t="shared" si="97"/>
        <v>5/6</v>
      </c>
      <c r="N443" t="s">
        <v>3267</v>
      </c>
      <c r="O443" t="str">
        <f t="shared" si="98"/>
        <v>レア</v>
      </c>
      <c r="R443" t="s">
        <v>3267</v>
      </c>
      <c r="S443" t="s">
        <v>4854</v>
      </c>
      <c r="T443" t="str">
        <f t="shared" si="99"/>
        <v>光り葉の将帥、ドゥイネン</v>
      </c>
      <c r="W443" t="s">
        <v>4855</v>
      </c>
      <c r="X443" t="s">
        <v>3267</v>
      </c>
      <c r="Y443" s="9"/>
      <c r="Z443" s="3">
        <v>190</v>
      </c>
      <c r="AA443" s="2" t="s">
        <v>3271</v>
      </c>
      <c r="AB443" s="1" t="s">
        <v>1540</v>
      </c>
      <c r="AC443" s="1" t="s">
        <v>1463</v>
      </c>
      <c r="AD443" s="1">
        <v>14</v>
      </c>
      <c r="AE443" s="1" t="s">
        <v>2611</v>
      </c>
      <c r="AF443" s="1" t="s">
        <v>2610</v>
      </c>
      <c r="AG443" s="1" t="s">
        <v>349</v>
      </c>
      <c r="AH443" s="1" t="s">
        <v>1501</v>
      </c>
      <c r="AI443" s="1" t="s">
        <v>1515</v>
      </c>
      <c r="AJ443" s="1"/>
      <c r="AK443" s="1" t="s">
        <v>1971</v>
      </c>
      <c r="AL443" s="1" t="s">
        <v>3370</v>
      </c>
      <c r="AM443" s="1"/>
      <c r="AN443" s="1"/>
      <c r="AO443" s="1">
        <v>5</v>
      </c>
      <c r="AP443" s="1">
        <v>6</v>
      </c>
      <c r="AQ443" s="1" t="s">
        <v>3371</v>
      </c>
    </row>
    <row r="444" spans="1:46" x14ac:dyDescent="0.15">
      <c r="A444" t="str">
        <f t="shared" si="91"/>
        <v>|ORI|緑|呪文||レア|《[[ジョラーガの祈祷]]》|</v>
      </c>
      <c r="B444" t="s">
        <v>3211</v>
      </c>
      <c r="C444" t="str">
        <f t="shared" si="92"/>
        <v>ORI</v>
      </c>
      <c r="D444">
        <f>IF(AA444="","",VLOOKUP(C444,tnpl!$Z$1:$AA$11,2,TRUE))</f>
        <v>1</v>
      </c>
      <c r="E444" t="s">
        <v>3211</v>
      </c>
      <c r="F444" t="str">
        <f t="shared" si="93"/>
        <v>緑</v>
      </c>
      <c r="G444">
        <f>IF(AB444="","",VLOOKUP(F444,tnpl!$X$1:$Y$16,2,TRUE))</f>
        <v>5</v>
      </c>
      <c r="H444" t="s">
        <v>3211</v>
      </c>
      <c r="I444" t="str">
        <f t="shared" si="94"/>
        <v>呪文</v>
      </c>
      <c r="J444" t="s">
        <v>3211</v>
      </c>
      <c r="K444">
        <f t="shared" si="95"/>
        <v>0</v>
      </c>
      <c r="L444">
        <f t="shared" si="96"/>
        <v>0</v>
      </c>
      <c r="M444" t="str">
        <f t="shared" si="97"/>
        <v/>
      </c>
      <c r="N444" t="s">
        <v>3267</v>
      </c>
      <c r="O444" t="str">
        <f t="shared" si="98"/>
        <v>レア</v>
      </c>
      <c r="R444" t="s">
        <v>3267</v>
      </c>
      <c r="S444" t="s">
        <v>4854</v>
      </c>
      <c r="T444" t="str">
        <f t="shared" si="99"/>
        <v>ジョラーガの祈祷</v>
      </c>
      <c r="W444" t="s">
        <v>4855</v>
      </c>
      <c r="X444" t="s">
        <v>3267</v>
      </c>
      <c r="Y444" s="9"/>
      <c r="Z444" s="3">
        <v>197</v>
      </c>
      <c r="AA444" s="2" t="s">
        <v>3271</v>
      </c>
      <c r="AB444" s="1" t="s">
        <v>1540</v>
      </c>
      <c r="AC444" s="1" t="s">
        <v>1463</v>
      </c>
      <c r="AD444" s="1">
        <v>14</v>
      </c>
      <c r="AE444" s="1" t="s">
        <v>2592</v>
      </c>
      <c r="AF444" s="1" t="s">
        <v>2591</v>
      </c>
      <c r="AG444" s="1" t="s">
        <v>1475</v>
      </c>
      <c r="AH444" s="1"/>
      <c r="AI444" s="1"/>
      <c r="AJ444" s="1"/>
      <c r="AK444" s="1" t="s">
        <v>2590</v>
      </c>
      <c r="AL444" s="1"/>
      <c r="AM444" s="1"/>
      <c r="AN444" s="1"/>
      <c r="AO444" s="1"/>
      <c r="AP444" s="1"/>
      <c r="AQ444" s="1" t="s">
        <v>2590</v>
      </c>
    </row>
    <row r="445" spans="1:46" x14ac:dyDescent="0.15">
      <c r="A445" t="str">
        <f t="shared" si="91"/>
        <v>|ORI|無色|サポート||アンコモン|《[[魔道士輪の魔力網]]》|</v>
      </c>
      <c r="B445" t="s">
        <v>3211</v>
      </c>
      <c r="C445" t="str">
        <f t="shared" si="92"/>
        <v>ORI</v>
      </c>
      <c r="D445">
        <f>IF(AA445="","",VLOOKUP(C445,tnpl!$Z$1:$AA$11,2,TRUE))</f>
        <v>1</v>
      </c>
      <c r="E445" t="s">
        <v>3211</v>
      </c>
      <c r="F445" t="str">
        <f t="shared" si="93"/>
        <v>無色</v>
      </c>
      <c r="G445">
        <f>IF(AB445="","",VLOOKUP(F445,tnpl!$X$1:$Y$16,2,TRUE))</f>
        <v>16</v>
      </c>
      <c r="H445" t="s">
        <v>3211</v>
      </c>
      <c r="I445" t="str">
        <f t="shared" si="94"/>
        <v>サポート</v>
      </c>
      <c r="J445" t="s">
        <v>3211</v>
      </c>
      <c r="K445">
        <f t="shared" si="95"/>
        <v>0</v>
      </c>
      <c r="L445">
        <f t="shared" si="96"/>
        <v>0</v>
      </c>
      <c r="M445" t="str">
        <f t="shared" si="97"/>
        <v/>
      </c>
      <c r="N445" t="s">
        <v>3267</v>
      </c>
      <c r="O445" t="str">
        <f t="shared" si="98"/>
        <v>アンコモン</v>
      </c>
      <c r="R445" t="s">
        <v>3267</v>
      </c>
      <c r="S445" t="s">
        <v>4854</v>
      </c>
      <c r="T445" t="str">
        <f t="shared" si="99"/>
        <v>魔道士輪の魔力網</v>
      </c>
      <c r="W445" t="s">
        <v>4855</v>
      </c>
      <c r="X445" t="s">
        <v>3267</v>
      </c>
      <c r="Y445" s="9"/>
      <c r="Z445" s="3">
        <v>234</v>
      </c>
      <c r="AA445" s="2" t="s">
        <v>3271</v>
      </c>
      <c r="AB445" s="1" t="s">
        <v>301</v>
      </c>
      <c r="AC445" s="1" t="s">
        <v>1473</v>
      </c>
      <c r="AD445" s="1">
        <v>14</v>
      </c>
      <c r="AE445" s="1" t="s">
        <v>2486</v>
      </c>
      <c r="AF445" s="1" t="s">
        <v>2485</v>
      </c>
      <c r="AG445" s="1" t="s">
        <v>297</v>
      </c>
      <c r="AH445" s="1"/>
      <c r="AI445" s="1"/>
      <c r="AJ445" s="1"/>
      <c r="AK445" s="1" t="s">
        <v>1752</v>
      </c>
      <c r="AL445" s="1" t="s">
        <v>3392</v>
      </c>
      <c r="AM445" s="1"/>
      <c r="AN445" s="1">
        <v>2</v>
      </c>
      <c r="AO445" s="1"/>
      <c r="AP445" s="1"/>
      <c r="AQ445" s="1" t="s">
        <v>2484</v>
      </c>
    </row>
    <row r="446" spans="1:46" x14ac:dyDescent="0.15">
      <c r="A446" t="str">
        <f t="shared" si="91"/>
        <v>|ORI|無色|サポート||アンコモン|《[[戦の角笛]]》|</v>
      </c>
      <c r="B446" t="s">
        <v>3211</v>
      </c>
      <c r="C446" t="str">
        <f t="shared" si="92"/>
        <v>ORI</v>
      </c>
      <c r="D446">
        <f>IF(AA446="","",VLOOKUP(C446,tnpl!$Z$1:$AA$11,2,TRUE))</f>
        <v>1</v>
      </c>
      <c r="E446" t="s">
        <v>3211</v>
      </c>
      <c r="F446" t="str">
        <f t="shared" si="93"/>
        <v>無色</v>
      </c>
      <c r="G446">
        <f>IF(AB446="","",VLOOKUP(F446,tnpl!$X$1:$Y$16,2,TRUE))</f>
        <v>16</v>
      </c>
      <c r="H446" t="s">
        <v>3211</v>
      </c>
      <c r="I446" t="str">
        <f t="shared" si="94"/>
        <v>サポート</v>
      </c>
      <c r="J446" t="s">
        <v>3211</v>
      </c>
      <c r="K446">
        <f t="shared" si="95"/>
        <v>0</v>
      </c>
      <c r="L446">
        <f t="shared" si="96"/>
        <v>0</v>
      </c>
      <c r="M446" t="str">
        <f t="shared" si="97"/>
        <v/>
      </c>
      <c r="N446" t="s">
        <v>3267</v>
      </c>
      <c r="O446" t="str">
        <f t="shared" si="98"/>
        <v>アンコモン</v>
      </c>
      <c r="R446" t="s">
        <v>3267</v>
      </c>
      <c r="S446" t="s">
        <v>4854</v>
      </c>
      <c r="T446" t="str">
        <f t="shared" si="99"/>
        <v>戦の角笛</v>
      </c>
      <c r="W446" t="s">
        <v>4855</v>
      </c>
      <c r="X446" t="s">
        <v>3267</v>
      </c>
      <c r="Y446" s="9"/>
      <c r="Z446" s="3">
        <v>238</v>
      </c>
      <c r="AA446" s="2" t="s">
        <v>3271</v>
      </c>
      <c r="AB446" s="1" t="s">
        <v>301</v>
      </c>
      <c r="AC446" s="1" t="s">
        <v>1473</v>
      </c>
      <c r="AD446" s="1">
        <v>14</v>
      </c>
      <c r="AE446" s="1" t="s">
        <v>2474</v>
      </c>
      <c r="AF446" s="1" t="s">
        <v>2473</v>
      </c>
      <c r="AG446" s="1" t="s">
        <v>297</v>
      </c>
      <c r="AH446" s="1"/>
      <c r="AI446" s="1"/>
      <c r="AJ446" s="1"/>
      <c r="AK446" s="1" t="s">
        <v>2472</v>
      </c>
      <c r="AL446" s="1"/>
      <c r="AM446" s="1"/>
      <c r="AN446" s="1">
        <v>3</v>
      </c>
      <c r="AO446" s="1"/>
      <c r="AP446" s="1"/>
      <c r="AQ446" s="1" t="s">
        <v>2472</v>
      </c>
    </row>
    <row r="447" spans="1:46" x14ac:dyDescent="0.15">
      <c r="A447" t="str">
        <f t="shared" si="91"/>
        <v>|ORI|無色|サポート||レア|《[[護法の宝珠]]》|</v>
      </c>
      <c r="B447" t="s">
        <v>3211</v>
      </c>
      <c r="C447" t="str">
        <f t="shared" si="92"/>
        <v>ORI</v>
      </c>
      <c r="D447">
        <f>IF(AA447="","",VLOOKUP(C447,tnpl!$Z$1:$AA$11,2,TRUE))</f>
        <v>1</v>
      </c>
      <c r="E447" t="s">
        <v>3211</v>
      </c>
      <c r="F447" t="str">
        <f t="shared" si="93"/>
        <v>無色</v>
      </c>
      <c r="G447">
        <f>IF(AB447="","",VLOOKUP(F447,tnpl!$X$1:$Y$16,2,TRUE))</f>
        <v>16</v>
      </c>
      <c r="H447" t="s">
        <v>3211</v>
      </c>
      <c r="I447" t="str">
        <f t="shared" si="94"/>
        <v>サポート</v>
      </c>
      <c r="J447" t="s">
        <v>3211</v>
      </c>
      <c r="K447">
        <f t="shared" si="95"/>
        <v>0</v>
      </c>
      <c r="L447">
        <f t="shared" si="96"/>
        <v>0</v>
      </c>
      <c r="M447" t="str">
        <f t="shared" si="97"/>
        <v/>
      </c>
      <c r="N447" t="s">
        <v>3267</v>
      </c>
      <c r="O447" t="str">
        <f t="shared" si="98"/>
        <v>レア</v>
      </c>
      <c r="R447" t="s">
        <v>3267</v>
      </c>
      <c r="S447" t="s">
        <v>4854</v>
      </c>
      <c r="T447" t="str">
        <f t="shared" si="99"/>
        <v>護法の宝珠</v>
      </c>
      <c r="W447" t="s">
        <v>4855</v>
      </c>
      <c r="X447" t="s">
        <v>3267</v>
      </c>
      <c r="Y447" s="9"/>
      <c r="Z447" s="3">
        <v>241</v>
      </c>
      <c r="AA447" s="2" t="s">
        <v>3271</v>
      </c>
      <c r="AB447" s="1" t="s">
        <v>301</v>
      </c>
      <c r="AC447" s="1" t="s">
        <v>1463</v>
      </c>
      <c r="AD447" s="1">
        <v>14</v>
      </c>
      <c r="AE447" s="1" t="s">
        <v>2465</v>
      </c>
      <c r="AF447" s="1" t="s">
        <v>2464</v>
      </c>
      <c r="AG447" s="1" t="s">
        <v>297</v>
      </c>
      <c r="AH447" s="1"/>
      <c r="AI447" s="1"/>
      <c r="AJ447" s="1"/>
      <c r="AK447" s="1" t="s">
        <v>2463</v>
      </c>
      <c r="AL447" s="1"/>
      <c r="AM447" s="1"/>
      <c r="AN447" s="1">
        <v>6</v>
      </c>
      <c r="AO447" s="1"/>
      <c r="AP447" s="1"/>
      <c r="AQ447" s="1" t="s">
        <v>2463</v>
      </c>
    </row>
    <row r="448" spans="1:46" x14ac:dyDescent="0.15">
      <c r="A448" t="str">
        <f t="shared" si="91"/>
        <v/>
      </c>
      <c r="V448" s="9"/>
      <c r="Y448" s="11"/>
      <c r="AC448" s="9"/>
      <c r="AD448" s="9"/>
      <c r="AE448" s="9"/>
      <c r="AF448" s="9"/>
      <c r="AG448" s="9"/>
      <c r="AH448" s="9"/>
      <c r="AI448" s="9"/>
      <c r="AJ448" s="9"/>
      <c r="AK448" s="9"/>
      <c r="AL448" s="9"/>
      <c r="AM448" s="9"/>
      <c r="AN448" s="9"/>
      <c r="AO448" s="9"/>
      <c r="AP448" s="9"/>
      <c r="AQ448" s="9"/>
      <c r="AR448" s="9"/>
      <c r="AS448" s="9"/>
      <c r="AT448" s="9"/>
    </row>
    <row r="449" spans="1:46" x14ac:dyDescent="0.15">
      <c r="A449" t="str">
        <f t="shared" si="91"/>
        <v>**戦乱のゼンディカーブロック</v>
      </c>
      <c r="B449" t="s">
        <v>4861</v>
      </c>
      <c r="Y449" s="11"/>
    </row>
    <row r="450" spans="1:46" x14ac:dyDescent="0.15">
      <c r="A450" t="str">
        <f>B450&amp;C450&amp;E450&amp;F450&amp;H450&amp;I450&amp;J450&amp;M450&amp;N450&amp;O450&amp;P450&amp;Q450&amp;R450&amp;S450&amp;T450&amp;U450&amp;V450&amp;W450&amp;X450&amp;Y450</f>
        <v>|LEFT:60|LEFT:50|LEFT:120|LEFT:50|LEFT:120|LEFT:450|c</v>
      </c>
      <c r="B450" t="s">
        <v>3211</v>
      </c>
      <c r="C450" t="s">
        <v>5192</v>
      </c>
      <c r="E450" t="s">
        <v>3211</v>
      </c>
      <c r="F450" t="s">
        <v>3204</v>
      </c>
      <c r="H450" t="s">
        <v>3211</v>
      </c>
      <c r="I450" t="s">
        <v>5157</v>
      </c>
      <c r="J450" t="s">
        <v>3211</v>
      </c>
      <c r="M450" t="s">
        <v>3204</v>
      </c>
      <c r="N450" t="s">
        <v>3267</v>
      </c>
      <c r="O450" t="s">
        <v>5157</v>
      </c>
      <c r="R450" t="s">
        <v>3267</v>
      </c>
      <c r="T450" t="s">
        <v>5189</v>
      </c>
      <c r="X450" t="s">
        <v>3267</v>
      </c>
      <c r="Y450" t="s">
        <v>3206</v>
      </c>
    </row>
    <row r="451" spans="1:46" x14ac:dyDescent="0.15">
      <c r="A451" t="str">
        <f>B451&amp;C451&amp;E451&amp;F451&amp;H451&amp;I451&amp;J451&amp;M451&amp;N451&amp;O451&amp;P451&amp;Q451&amp;R451&amp;S451&amp;T451&amp;U451&amp;V451&amp;W451&amp;X451&amp;Y451</f>
        <v>|セット|色|カード種|P/T|レアリティ|カード名|</v>
      </c>
      <c r="B451" t="s">
        <v>3211</v>
      </c>
      <c r="C451" t="s">
        <v>3212</v>
      </c>
      <c r="E451" t="s">
        <v>3211</v>
      </c>
      <c r="F451" t="s">
        <v>3181</v>
      </c>
      <c r="H451" t="s">
        <v>3211</v>
      </c>
      <c r="I451" t="s">
        <v>4902</v>
      </c>
      <c r="J451" t="s">
        <v>3211</v>
      </c>
      <c r="K451" t="s">
        <v>3168</v>
      </c>
      <c r="L451" t="s">
        <v>3167</v>
      </c>
      <c r="M451" t="str">
        <f>K451&amp;"/"&amp;L451</f>
        <v>P/T</v>
      </c>
      <c r="N451" t="s">
        <v>3267</v>
      </c>
      <c r="O451" t="s">
        <v>5187</v>
      </c>
      <c r="R451" t="s">
        <v>3267</v>
      </c>
      <c r="T451" t="s">
        <v>3208</v>
      </c>
      <c r="X451" t="s">
        <v>3267</v>
      </c>
      <c r="Z451" s="18"/>
      <c r="AA451" s="18"/>
      <c r="AB451" s="18"/>
      <c r="AC451" s="18"/>
      <c r="AD451" s="18"/>
      <c r="AE451" s="18"/>
      <c r="AF451" s="18"/>
      <c r="AG451" s="18"/>
      <c r="AH451" s="18"/>
      <c r="AI451" s="18"/>
      <c r="AJ451" s="18"/>
      <c r="AK451" s="18"/>
      <c r="AL451" s="18"/>
      <c r="AM451" s="18"/>
      <c r="AN451" s="18"/>
      <c r="AO451" s="18"/>
      <c r="AP451" s="18"/>
      <c r="AQ451" s="18"/>
    </row>
    <row r="452" spans="1:46" x14ac:dyDescent="0.15">
      <c r="A452" t="str">
        <f t="shared" si="91"/>
        <v>|BFZ|黒|クリーチャー|5/6|レア|《[[果敢な血王]]》|</v>
      </c>
      <c r="B452" t="s">
        <v>3211</v>
      </c>
      <c r="C452" t="str">
        <f t="shared" si="92"/>
        <v>BFZ</v>
      </c>
      <c r="D452">
        <f>IF(AA452="","",VLOOKUP(C452,tnpl!$Z$1:$AA$11,2,TRUE))</f>
        <v>2</v>
      </c>
      <c r="E452" t="s">
        <v>3211</v>
      </c>
      <c r="F452" t="str">
        <f t="shared" si="93"/>
        <v>黒</v>
      </c>
      <c r="G452">
        <f>IF(AB452="","",VLOOKUP(F452,tnpl!$X$1:$Y$16,2,TRUE))</f>
        <v>3</v>
      </c>
      <c r="H452" t="s">
        <v>3211</v>
      </c>
      <c r="I452" t="str">
        <f t="shared" si="94"/>
        <v>クリーチャー</v>
      </c>
      <c r="J452" t="s">
        <v>3211</v>
      </c>
      <c r="K452">
        <f t="shared" si="95"/>
        <v>5</v>
      </c>
      <c r="L452">
        <f t="shared" si="96"/>
        <v>6</v>
      </c>
      <c r="M452" t="str">
        <f t="shared" si="97"/>
        <v>5/6</v>
      </c>
      <c r="N452" t="s">
        <v>3267</v>
      </c>
      <c r="O452" t="str">
        <f t="shared" si="98"/>
        <v>レア</v>
      </c>
      <c r="R452" t="s">
        <v>3267</v>
      </c>
      <c r="S452" t="s">
        <v>4854</v>
      </c>
      <c r="T452" t="str">
        <f t="shared" si="99"/>
        <v>果敢な血王</v>
      </c>
      <c r="W452" t="s">
        <v>4855</v>
      </c>
      <c r="X452" t="s">
        <v>3267</v>
      </c>
      <c r="Y452" s="9"/>
      <c r="Z452" s="3">
        <v>346</v>
      </c>
      <c r="AA452" s="2" t="s">
        <v>3213</v>
      </c>
      <c r="AB452" s="1" t="s">
        <v>1606</v>
      </c>
      <c r="AC452" s="1" t="s">
        <v>1463</v>
      </c>
      <c r="AD452" s="1">
        <v>14</v>
      </c>
      <c r="AE452" s="1" t="s">
        <v>2126</v>
      </c>
      <c r="AF452" s="1" t="s">
        <v>2125</v>
      </c>
      <c r="AG452" s="1" t="s">
        <v>349</v>
      </c>
      <c r="AH452" s="1" t="s">
        <v>1516</v>
      </c>
      <c r="AI452" s="1"/>
      <c r="AJ452" s="1"/>
      <c r="AK452" s="1" t="s">
        <v>361</v>
      </c>
      <c r="AL452" s="1" t="s">
        <v>2124</v>
      </c>
      <c r="AM452" s="1"/>
      <c r="AN452" s="1"/>
      <c r="AO452" s="1">
        <v>5</v>
      </c>
      <c r="AP452" s="1">
        <v>6</v>
      </c>
      <c r="AQ452" s="1" t="s">
        <v>3449</v>
      </c>
    </row>
    <row r="453" spans="1:46" x14ac:dyDescent="0.15">
      <c r="A453" t="str">
        <f t="shared" si="91"/>
        <v>|BFZ|赤|呪文||神話レア|《[[うねる撃ちこみ]]》|</v>
      </c>
      <c r="B453" t="s">
        <v>3211</v>
      </c>
      <c r="C453" t="str">
        <f t="shared" si="92"/>
        <v>BFZ</v>
      </c>
      <c r="D453">
        <f>IF(AA453="","",VLOOKUP(C453,tnpl!$Z$1:$AA$11,2,TRUE))</f>
        <v>2</v>
      </c>
      <c r="E453" t="s">
        <v>3211</v>
      </c>
      <c r="F453" t="str">
        <f t="shared" si="93"/>
        <v>赤</v>
      </c>
      <c r="G453">
        <f>IF(AB453="","",VLOOKUP(F453,tnpl!$X$1:$Y$16,2,TRUE))</f>
        <v>4</v>
      </c>
      <c r="H453" t="s">
        <v>3211</v>
      </c>
      <c r="I453" t="str">
        <f t="shared" si="94"/>
        <v>呪文</v>
      </c>
      <c r="J453" t="s">
        <v>3211</v>
      </c>
      <c r="K453">
        <f t="shared" si="95"/>
        <v>0</v>
      </c>
      <c r="L453">
        <f t="shared" si="96"/>
        <v>0</v>
      </c>
      <c r="M453" t="str">
        <f t="shared" si="97"/>
        <v/>
      </c>
      <c r="N453" t="s">
        <v>3267</v>
      </c>
      <c r="O453" t="str">
        <f t="shared" si="98"/>
        <v>神話レア</v>
      </c>
      <c r="R453" t="s">
        <v>3267</v>
      </c>
      <c r="S453" t="s">
        <v>4854</v>
      </c>
      <c r="T453" t="str">
        <f t="shared" si="99"/>
        <v>うねる撃ちこみ</v>
      </c>
      <c r="W453" t="s">
        <v>4855</v>
      </c>
      <c r="X453" t="s">
        <v>3267</v>
      </c>
      <c r="Y453" s="9"/>
      <c r="Z453" s="3">
        <v>390</v>
      </c>
      <c r="AA453" s="2" t="s">
        <v>3213</v>
      </c>
      <c r="AB453" s="1" t="s">
        <v>1575</v>
      </c>
      <c r="AC453" s="1" t="s">
        <v>1453</v>
      </c>
      <c r="AD453" s="1">
        <v>14</v>
      </c>
      <c r="AE453" s="1" t="s">
        <v>1984</v>
      </c>
      <c r="AF453" s="1" t="s">
        <v>1983</v>
      </c>
      <c r="AG453" s="1" t="s">
        <v>1475</v>
      </c>
      <c r="AH453" s="1"/>
      <c r="AI453" s="1"/>
      <c r="AJ453" s="1"/>
      <c r="AK453" s="1" t="s">
        <v>3412</v>
      </c>
      <c r="AL453" s="1" t="s">
        <v>1982</v>
      </c>
      <c r="AM453" s="1"/>
      <c r="AN453" s="1"/>
      <c r="AO453" s="1"/>
      <c r="AP453" s="1"/>
      <c r="AQ453" s="1" t="s">
        <v>3470</v>
      </c>
    </row>
    <row r="454" spans="1:46" x14ac:dyDescent="0.15">
      <c r="A454" t="str">
        <f t="shared" si="91"/>
        <v>|BFZ|緑|クリーチャー|3/3|アンコモン|《[[血統の観察者]]》|</v>
      </c>
      <c r="B454" t="s">
        <v>3211</v>
      </c>
      <c r="C454" t="str">
        <f t="shared" si="92"/>
        <v>BFZ</v>
      </c>
      <c r="D454">
        <f>IF(AA454="","",VLOOKUP(C454,tnpl!$Z$1:$AA$11,2,TRUE))</f>
        <v>2</v>
      </c>
      <c r="E454" t="s">
        <v>3211</v>
      </c>
      <c r="F454" t="str">
        <f t="shared" si="93"/>
        <v>緑</v>
      </c>
      <c r="G454">
        <f>IF(AB454="","",VLOOKUP(F454,tnpl!$X$1:$Y$16,2,TRUE))</f>
        <v>5</v>
      </c>
      <c r="H454" t="s">
        <v>3211</v>
      </c>
      <c r="I454" t="str">
        <f t="shared" si="94"/>
        <v>クリーチャー</v>
      </c>
      <c r="J454" t="s">
        <v>3211</v>
      </c>
      <c r="K454">
        <f t="shared" si="95"/>
        <v>3</v>
      </c>
      <c r="L454">
        <f t="shared" si="96"/>
        <v>3</v>
      </c>
      <c r="M454" t="str">
        <f t="shared" si="97"/>
        <v>3/3</v>
      </c>
      <c r="N454" t="s">
        <v>3267</v>
      </c>
      <c r="O454" t="str">
        <f t="shared" si="98"/>
        <v>アンコモン</v>
      </c>
      <c r="R454" t="s">
        <v>3267</v>
      </c>
      <c r="S454" t="s">
        <v>4854</v>
      </c>
      <c r="T454" t="str">
        <f t="shared" si="99"/>
        <v>血統の観察者</v>
      </c>
      <c r="W454" t="s">
        <v>4855</v>
      </c>
      <c r="X454" t="s">
        <v>3267</v>
      </c>
      <c r="Y454" s="9"/>
      <c r="Z454" s="3">
        <v>408</v>
      </c>
      <c r="AA454" s="2" t="s">
        <v>3213</v>
      </c>
      <c r="AB454" s="1" t="s">
        <v>1540</v>
      </c>
      <c r="AC454" s="1" t="s">
        <v>1473</v>
      </c>
      <c r="AD454" s="1">
        <v>14</v>
      </c>
      <c r="AE454" s="1" t="s">
        <v>1930</v>
      </c>
      <c r="AF454" s="1" t="s">
        <v>1929</v>
      </c>
      <c r="AG454" s="1" t="s">
        <v>349</v>
      </c>
      <c r="AH454" s="1" t="s">
        <v>1457</v>
      </c>
      <c r="AI454" s="1" t="s">
        <v>1523</v>
      </c>
      <c r="AJ454" s="1"/>
      <c r="AK454" s="1" t="s">
        <v>3416</v>
      </c>
      <c r="AL454" s="1" t="s">
        <v>1813</v>
      </c>
      <c r="AM454" s="1"/>
      <c r="AN454" s="1"/>
      <c r="AO454" s="1">
        <v>3</v>
      </c>
      <c r="AP454" s="1">
        <v>3</v>
      </c>
      <c r="AQ454" s="1" t="s">
        <v>3475</v>
      </c>
    </row>
    <row r="455" spans="1:46" x14ac:dyDescent="0.15">
      <c r="A455" t="str">
        <f t="shared" si="91"/>
        <v>|BFZ|緑|クリーチャー|1/1|アンコモン|《[[生命湧きのドルイド]]》|</v>
      </c>
      <c r="B455" t="s">
        <v>3211</v>
      </c>
      <c r="C455" t="str">
        <f t="shared" si="92"/>
        <v>BFZ</v>
      </c>
      <c r="D455">
        <f>IF(AA455="","",VLOOKUP(C455,tnpl!$Z$1:$AA$11,2,TRUE))</f>
        <v>2</v>
      </c>
      <c r="E455" t="s">
        <v>3211</v>
      </c>
      <c r="F455" t="str">
        <f t="shared" si="93"/>
        <v>緑</v>
      </c>
      <c r="G455">
        <f>IF(AB455="","",VLOOKUP(F455,tnpl!$X$1:$Y$16,2,TRUE))</f>
        <v>5</v>
      </c>
      <c r="H455" t="s">
        <v>3211</v>
      </c>
      <c r="I455" t="str">
        <f t="shared" si="94"/>
        <v>クリーチャー</v>
      </c>
      <c r="J455" t="s">
        <v>3211</v>
      </c>
      <c r="K455">
        <f t="shared" si="95"/>
        <v>1</v>
      </c>
      <c r="L455">
        <f t="shared" si="96"/>
        <v>1</v>
      </c>
      <c r="M455" t="str">
        <f t="shared" si="97"/>
        <v>1/1</v>
      </c>
      <c r="N455" t="s">
        <v>3267</v>
      </c>
      <c r="O455" t="str">
        <f t="shared" si="98"/>
        <v>アンコモン</v>
      </c>
      <c r="R455" t="s">
        <v>3267</v>
      </c>
      <c r="S455" t="s">
        <v>4854</v>
      </c>
      <c r="T455" t="str">
        <f t="shared" si="99"/>
        <v>生命湧きのドルイド</v>
      </c>
      <c r="W455" t="s">
        <v>4855</v>
      </c>
      <c r="X455" t="s">
        <v>3267</v>
      </c>
      <c r="Y455" s="9"/>
      <c r="Z455" s="3">
        <v>409</v>
      </c>
      <c r="AA455" s="2" t="s">
        <v>3213</v>
      </c>
      <c r="AB455" s="1" t="s">
        <v>1540</v>
      </c>
      <c r="AC455" s="1" t="s">
        <v>1473</v>
      </c>
      <c r="AD455" s="1">
        <v>14</v>
      </c>
      <c r="AE455" s="1" t="s">
        <v>1928</v>
      </c>
      <c r="AF455" s="1" t="s">
        <v>1927</v>
      </c>
      <c r="AG455" s="1" t="s">
        <v>349</v>
      </c>
      <c r="AH455" s="1" t="s">
        <v>1501</v>
      </c>
      <c r="AI455" s="1" t="s">
        <v>1551</v>
      </c>
      <c r="AJ455" s="1"/>
      <c r="AK455" s="1" t="s">
        <v>1926</v>
      </c>
      <c r="AL455" s="1"/>
      <c r="AM455" s="1"/>
      <c r="AN455" s="1"/>
      <c r="AO455" s="1">
        <v>1</v>
      </c>
      <c r="AP455" s="1">
        <v>1</v>
      </c>
      <c r="AQ455" s="1" t="s">
        <v>1926</v>
      </c>
    </row>
    <row r="456" spans="1:46" x14ac:dyDescent="0.15">
      <c r="A456" t="str">
        <f t="shared" si="91"/>
        <v>|BFZ|無色|クリーチャー|4/4|コモン|《[[コジレックの媒介者]]》|</v>
      </c>
      <c r="B456" t="s">
        <v>3211</v>
      </c>
      <c r="C456" t="str">
        <f t="shared" si="92"/>
        <v>BFZ</v>
      </c>
      <c r="D456">
        <f>IF(AA456="","",VLOOKUP(C456,tnpl!$Z$1:$AA$11,2,TRUE))</f>
        <v>2</v>
      </c>
      <c r="E456" t="s">
        <v>3211</v>
      </c>
      <c r="F456" t="str">
        <f t="shared" si="93"/>
        <v>無色</v>
      </c>
      <c r="G456">
        <f>IF(AB456="","",VLOOKUP(F456,tnpl!$X$1:$Y$16,2,TRUE))</f>
        <v>16</v>
      </c>
      <c r="H456" t="s">
        <v>3211</v>
      </c>
      <c r="I456" t="str">
        <f t="shared" si="94"/>
        <v>クリーチャー</v>
      </c>
      <c r="J456" t="s">
        <v>3211</v>
      </c>
      <c r="K456">
        <f t="shared" si="95"/>
        <v>4</v>
      </c>
      <c r="L456">
        <f t="shared" si="96"/>
        <v>4</v>
      </c>
      <c r="M456" t="str">
        <f t="shared" si="97"/>
        <v>4/4</v>
      </c>
      <c r="N456" t="s">
        <v>3267</v>
      </c>
      <c r="O456" t="str">
        <f t="shared" si="98"/>
        <v>コモン</v>
      </c>
      <c r="R456" t="s">
        <v>3267</v>
      </c>
      <c r="S456" t="s">
        <v>4854</v>
      </c>
      <c r="T456" t="str">
        <f t="shared" si="99"/>
        <v>コジレックの媒介者</v>
      </c>
      <c r="W456" t="s">
        <v>4855</v>
      </c>
      <c r="X456" t="s">
        <v>3267</v>
      </c>
      <c r="Y456" s="9"/>
      <c r="Z456" s="3">
        <v>447</v>
      </c>
      <c r="AA456" s="2" t="s">
        <v>3213</v>
      </c>
      <c r="AB456" s="1" t="s">
        <v>301</v>
      </c>
      <c r="AC456" s="1" t="s">
        <v>1771</v>
      </c>
      <c r="AD456" s="1">
        <v>14</v>
      </c>
      <c r="AE456" s="1" t="s">
        <v>1795</v>
      </c>
      <c r="AF456" s="1" t="s">
        <v>1794</v>
      </c>
      <c r="AG456" s="1" t="s">
        <v>349</v>
      </c>
      <c r="AH456" s="1" t="s">
        <v>1457</v>
      </c>
      <c r="AI456" s="1"/>
      <c r="AJ456" s="1"/>
      <c r="AK456" s="1" t="s">
        <v>1793</v>
      </c>
      <c r="AL456" s="1"/>
      <c r="AM456" s="1"/>
      <c r="AN456" s="1"/>
      <c r="AO456" s="1">
        <v>4</v>
      </c>
      <c r="AP456" s="1">
        <v>4</v>
      </c>
      <c r="AQ456" s="1" t="s">
        <v>1793</v>
      </c>
    </row>
    <row r="457" spans="1:46" x14ac:dyDescent="0.15">
      <c r="A457" t="str">
        <f t="shared" si="91"/>
        <v>|BFZ|無色|クリーチャー|5/5|アンコモン|《[[ウラモグの強奪者]]》|</v>
      </c>
      <c r="B457" t="s">
        <v>3211</v>
      </c>
      <c r="C457" t="str">
        <f t="shared" si="92"/>
        <v>BFZ</v>
      </c>
      <c r="D457">
        <f>IF(AA457="","",VLOOKUP(C457,tnpl!$Z$1:$AA$11,2,TRUE))</f>
        <v>2</v>
      </c>
      <c r="E457" t="s">
        <v>3211</v>
      </c>
      <c r="F457" t="str">
        <f t="shared" si="93"/>
        <v>無色</v>
      </c>
      <c r="G457">
        <f>IF(AB457="","",VLOOKUP(F457,tnpl!$X$1:$Y$16,2,TRUE))</f>
        <v>16</v>
      </c>
      <c r="H457" t="s">
        <v>3211</v>
      </c>
      <c r="I457" t="str">
        <f t="shared" si="94"/>
        <v>クリーチャー</v>
      </c>
      <c r="J457" t="s">
        <v>3211</v>
      </c>
      <c r="K457">
        <f t="shared" si="95"/>
        <v>5</v>
      </c>
      <c r="L457">
        <f t="shared" si="96"/>
        <v>5</v>
      </c>
      <c r="M457" t="str">
        <f t="shared" si="97"/>
        <v>5/5</v>
      </c>
      <c r="N457" t="s">
        <v>3267</v>
      </c>
      <c r="O457" t="str">
        <f t="shared" si="98"/>
        <v>アンコモン</v>
      </c>
      <c r="R457" t="s">
        <v>3267</v>
      </c>
      <c r="S457" t="s">
        <v>4854</v>
      </c>
      <c r="T457" t="str">
        <f t="shared" si="99"/>
        <v>ウラモグの強奪者</v>
      </c>
      <c r="W457" t="s">
        <v>4855</v>
      </c>
      <c r="X457" t="s">
        <v>3267</v>
      </c>
      <c r="Y457" s="9"/>
      <c r="Z457" s="3">
        <v>459</v>
      </c>
      <c r="AA457" s="2" t="s">
        <v>3213</v>
      </c>
      <c r="AB457" s="1" t="s">
        <v>301</v>
      </c>
      <c r="AC457" s="1" t="s">
        <v>1473</v>
      </c>
      <c r="AD457" s="1">
        <v>14</v>
      </c>
      <c r="AE457" s="1" t="s">
        <v>1760</v>
      </c>
      <c r="AF457" s="1" t="s">
        <v>1759</v>
      </c>
      <c r="AG457" s="1" t="s">
        <v>349</v>
      </c>
      <c r="AH457" s="1" t="s">
        <v>1457</v>
      </c>
      <c r="AI457" s="1" t="s">
        <v>1743</v>
      </c>
      <c r="AJ457" s="1"/>
      <c r="AK457" s="1" t="s">
        <v>1758</v>
      </c>
      <c r="AL457" s="1"/>
      <c r="AM457" s="1"/>
      <c r="AN457" s="1"/>
      <c r="AO457" s="1">
        <v>5</v>
      </c>
      <c r="AP457" s="1">
        <v>5</v>
      </c>
      <c r="AQ457" s="1" t="s">
        <v>1758</v>
      </c>
    </row>
    <row r="458" spans="1:46" x14ac:dyDescent="0.15">
      <c r="A458" t="str">
        <f t="shared" si="91"/>
        <v>|BFZ|無色|クリーチャー|6/9|神話レア|《[[忘却蒔き]]》|</v>
      </c>
      <c r="B458" t="s">
        <v>3211</v>
      </c>
      <c r="C458" t="str">
        <f t="shared" si="92"/>
        <v>BFZ</v>
      </c>
      <c r="D458">
        <f>IF(AA458="","",VLOOKUP(C458,tnpl!$Z$1:$AA$11,2,TRUE))</f>
        <v>2</v>
      </c>
      <c r="E458" t="s">
        <v>3211</v>
      </c>
      <c r="F458" t="str">
        <f t="shared" si="93"/>
        <v>無色</v>
      </c>
      <c r="G458">
        <f>IF(AB458="","",VLOOKUP(F458,tnpl!$X$1:$Y$16,2,TRUE))</f>
        <v>16</v>
      </c>
      <c r="H458" t="s">
        <v>3211</v>
      </c>
      <c r="I458" t="str">
        <f t="shared" si="94"/>
        <v>クリーチャー</v>
      </c>
      <c r="J458" t="s">
        <v>3211</v>
      </c>
      <c r="K458">
        <f t="shared" si="95"/>
        <v>6</v>
      </c>
      <c r="L458">
        <f t="shared" si="96"/>
        <v>9</v>
      </c>
      <c r="M458" t="str">
        <f t="shared" si="97"/>
        <v>6/9</v>
      </c>
      <c r="N458" t="s">
        <v>3267</v>
      </c>
      <c r="O458" t="str">
        <f t="shared" si="98"/>
        <v>神話レア</v>
      </c>
      <c r="R458" t="s">
        <v>3267</v>
      </c>
      <c r="S458" t="s">
        <v>4854</v>
      </c>
      <c r="T458" t="str">
        <f t="shared" si="99"/>
        <v>忘却蒔き</v>
      </c>
      <c r="W458" t="s">
        <v>4855</v>
      </c>
      <c r="X458" t="s">
        <v>3267</v>
      </c>
      <c r="Y458" s="9"/>
      <c r="Z458" s="3">
        <v>482</v>
      </c>
      <c r="AA458" s="2" t="s">
        <v>3213</v>
      </c>
      <c r="AB458" s="1" t="s">
        <v>301</v>
      </c>
      <c r="AC458" s="1" t="s">
        <v>1453</v>
      </c>
      <c r="AD458" s="1">
        <v>14</v>
      </c>
      <c r="AE458" s="1" t="s">
        <v>1690</v>
      </c>
      <c r="AF458" s="1" t="s">
        <v>1689</v>
      </c>
      <c r="AG458" s="1" t="s">
        <v>349</v>
      </c>
      <c r="AH458" s="1" t="s">
        <v>1457</v>
      </c>
      <c r="AI458" s="1"/>
      <c r="AJ458" s="1"/>
      <c r="AK458" s="1" t="s">
        <v>1688</v>
      </c>
      <c r="AL458" s="1"/>
      <c r="AM458" s="1"/>
      <c r="AN458" s="1"/>
      <c r="AO458" s="1">
        <v>6</v>
      </c>
      <c r="AP458" s="1">
        <v>9</v>
      </c>
      <c r="AQ458" s="1" t="s">
        <v>1688</v>
      </c>
    </row>
    <row r="459" spans="1:46" x14ac:dyDescent="0.15">
      <c r="A459" t="str">
        <f t="shared" si="91"/>
        <v>|OGW|白|クリーチャー|4/4|レア|《[[ムンダの先兵]]》|</v>
      </c>
      <c r="B459" t="s">
        <v>3211</v>
      </c>
      <c r="C459" t="str">
        <f t="shared" si="92"/>
        <v>OGW</v>
      </c>
      <c r="D459">
        <f>IF(AA459="","",VLOOKUP(C459,tnpl!$Z$1:$AA$11,2,TRUE))</f>
        <v>3</v>
      </c>
      <c r="E459" t="s">
        <v>3211</v>
      </c>
      <c r="F459" t="str">
        <f t="shared" si="93"/>
        <v>白</v>
      </c>
      <c r="G459">
        <f>IF(AB459="","",VLOOKUP(F459,tnpl!$X$1:$Y$16,2,TRUE))</f>
        <v>1</v>
      </c>
      <c r="H459" t="s">
        <v>3211</v>
      </c>
      <c r="I459" t="str">
        <f t="shared" si="94"/>
        <v>クリーチャー</v>
      </c>
      <c r="J459" t="s">
        <v>3211</v>
      </c>
      <c r="K459">
        <f t="shared" si="95"/>
        <v>4</v>
      </c>
      <c r="L459">
        <f t="shared" si="96"/>
        <v>4</v>
      </c>
      <c r="M459" t="str">
        <f t="shared" si="97"/>
        <v>4/4</v>
      </c>
      <c r="N459" t="s">
        <v>3267</v>
      </c>
      <c r="O459" t="str">
        <f t="shared" si="98"/>
        <v>レア</v>
      </c>
      <c r="R459" t="s">
        <v>3267</v>
      </c>
      <c r="S459" t="s">
        <v>4854</v>
      </c>
      <c r="T459" t="str">
        <f t="shared" si="99"/>
        <v>ムンダの先兵</v>
      </c>
      <c r="W459" t="s">
        <v>4855</v>
      </c>
      <c r="X459" t="s">
        <v>3267</v>
      </c>
      <c r="Y459" s="9"/>
      <c r="Z459" s="3">
        <v>488</v>
      </c>
      <c r="AA459" s="2" t="s">
        <v>3214</v>
      </c>
      <c r="AB459" s="1" t="s">
        <v>1653</v>
      </c>
      <c r="AC459" s="1" t="s">
        <v>1463</v>
      </c>
      <c r="AD459" s="1">
        <v>14</v>
      </c>
      <c r="AE459" s="1" t="s">
        <v>1672</v>
      </c>
      <c r="AF459" s="1" t="s">
        <v>1671</v>
      </c>
      <c r="AG459" s="1" t="s">
        <v>349</v>
      </c>
      <c r="AH459" s="1" t="s">
        <v>1493</v>
      </c>
      <c r="AI459" s="1" t="s">
        <v>1555</v>
      </c>
      <c r="AJ459" s="1" t="s">
        <v>1500</v>
      </c>
      <c r="AK459" s="1" t="s">
        <v>1670</v>
      </c>
      <c r="AL459" s="1"/>
      <c r="AM459" s="1"/>
      <c r="AN459" s="1"/>
      <c r="AO459" s="1">
        <v>4</v>
      </c>
      <c r="AP459" s="1">
        <v>4</v>
      </c>
      <c r="AQ459" s="1" t="s">
        <v>1670</v>
      </c>
    </row>
    <row r="460" spans="1:46" x14ac:dyDescent="0.15">
      <c r="A460" t="str">
        <f t="shared" si="91"/>
        <v>|OGW|緑|サポート||神話レア|《[[ゼンディカーの復興者]]》|</v>
      </c>
      <c r="B460" t="s">
        <v>3211</v>
      </c>
      <c r="C460" t="str">
        <f t="shared" si="92"/>
        <v>OGW</v>
      </c>
      <c r="D460">
        <f>IF(AA460="","",VLOOKUP(C460,tnpl!$Z$1:$AA$11,2,TRUE))</f>
        <v>3</v>
      </c>
      <c r="E460" t="s">
        <v>3211</v>
      </c>
      <c r="F460" t="str">
        <f t="shared" si="93"/>
        <v>緑</v>
      </c>
      <c r="G460">
        <f>IF(AB460="","",VLOOKUP(F460,tnpl!$X$1:$Y$16,2,TRUE))</f>
        <v>5</v>
      </c>
      <c r="H460" t="s">
        <v>3211</v>
      </c>
      <c r="I460" t="str">
        <f t="shared" si="94"/>
        <v>サポート</v>
      </c>
      <c r="J460" t="s">
        <v>3211</v>
      </c>
      <c r="K460">
        <f t="shared" si="95"/>
        <v>0</v>
      </c>
      <c r="L460">
        <f t="shared" si="96"/>
        <v>0</v>
      </c>
      <c r="M460" t="str">
        <f t="shared" si="97"/>
        <v/>
      </c>
      <c r="N460" t="s">
        <v>3267</v>
      </c>
      <c r="O460" t="str">
        <f t="shared" si="98"/>
        <v>神話レア</v>
      </c>
      <c r="R460" t="s">
        <v>3267</v>
      </c>
      <c r="S460" t="s">
        <v>4854</v>
      </c>
      <c r="T460" t="str">
        <f t="shared" si="99"/>
        <v>ゼンディカーの復興者</v>
      </c>
      <c r="W460" t="s">
        <v>4855</v>
      </c>
      <c r="X460" t="s">
        <v>3267</v>
      </c>
      <c r="Y460" s="9"/>
      <c r="Z460" s="3">
        <v>518</v>
      </c>
      <c r="AA460" s="2" t="s">
        <v>3214</v>
      </c>
      <c r="AB460" s="1" t="s">
        <v>1540</v>
      </c>
      <c r="AC460" s="1" t="s">
        <v>1453</v>
      </c>
      <c r="AD460" s="1">
        <v>14</v>
      </c>
      <c r="AE460" s="1" t="s">
        <v>1539</v>
      </c>
      <c r="AF460" s="1" t="s">
        <v>1538</v>
      </c>
      <c r="AG460" s="1" t="s">
        <v>297</v>
      </c>
      <c r="AH460" s="1"/>
      <c r="AI460" s="1"/>
      <c r="AJ460" s="1"/>
      <c r="AK460" s="1" t="s">
        <v>1537</v>
      </c>
      <c r="AL460" s="1" t="s">
        <v>1536</v>
      </c>
      <c r="AM460" s="1"/>
      <c r="AN460" s="1">
        <v>3</v>
      </c>
      <c r="AO460" s="1"/>
      <c r="AP460" s="1"/>
      <c r="AQ460" s="1" t="s">
        <v>1535</v>
      </c>
    </row>
    <row r="461" spans="1:46" x14ac:dyDescent="0.15">
      <c r="A461" t="str">
        <f t="shared" si="91"/>
        <v>|OGW|赤緑|クリーチャー|6/6|レア|《[[野生生まれのミーナとデーン]]》|</v>
      </c>
      <c r="B461" t="s">
        <v>3211</v>
      </c>
      <c r="C461" t="str">
        <f t="shared" si="92"/>
        <v>OGW</v>
      </c>
      <c r="D461">
        <f>IF(AA461="","",VLOOKUP(C461,tnpl!$Z$1:$AA$11,2,TRUE))</f>
        <v>3</v>
      </c>
      <c r="E461" t="s">
        <v>3211</v>
      </c>
      <c r="F461" t="str">
        <f t="shared" si="93"/>
        <v>赤緑</v>
      </c>
      <c r="G461">
        <f>IF(AB461="","",VLOOKUP(F461,tnpl!$X$1:$Y$16,2,TRUE))</f>
        <v>9</v>
      </c>
      <c r="H461" t="s">
        <v>3211</v>
      </c>
      <c r="I461" t="str">
        <f t="shared" si="94"/>
        <v>クリーチャー</v>
      </c>
      <c r="J461" t="s">
        <v>3211</v>
      </c>
      <c r="K461">
        <f t="shared" si="95"/>
        <v>6</v>
      </c>
      <c r="L461">
        <f t="shared" si="96"/>
        <v>6</v>
      </c>
      <c r="M461" t="str">
        <f t="shared" si="97"/>
        <v>6/6</v>
      </c>
      <c r="N461" t="s">
        <v>3267</v>
      </c>
      <c r="O461" t="str">
        <f t="shared" si="98"/>
        <v>レア</v>
      </c>
      <c r="R461" t="s">
        <v>3267</v>
      </c>
      <c r="S461" t="s">
        <v>4854</v>
      </c>
      <c r="T461" t="str">
        <f t="shared" si="99"/>
        <v>野生生まれのミーナとデーン</v>
      </c>
      <c r="W461" t="s">
        <v>4855</v>
      </c>
      <c r="X461" t="s">
        <v>3267</v>
      </c>
      <c r="Y461" s="9"/>
      <c r="Z461" s="3">
        <v>526</v>
      </c>
      <c r="AA461" s="2" t="s">
        <v>3214</v>
      </c>
      <c r="AB461" s="1" t="s">
        <v>1504</v>
      </c>
      <c r="AC461" s="1" t="s">
        <v>1463</v>
      </c>
      <c r="AD461" s="1">
        <v>14</v>
      </c>
      <c r="AE461" s="1" t="s">
        <v>1503</v>
      </c>
      <c r="AF461" s="1" t="s">
        <v>1502</v>
      </c>
      <c r="AG461" s="1" t="s">
        <v>349</v>
      </c>
      <c r="AH461" s="1" t="s">
        <v>1501</v>
      </c>
      <c r="AI461" s="1" t="s">
        <v>1500</v>
      </c>
      <c r="AJ461" s="1"/>
      <c r="AK461" s="1" t="s">
        <v>1499</v>
      </c>
      <c r="AL461" s="1" t="s">
        <v>1498</v>
      </c>
      <c r="AM461" s="1"/>
      <c r="AN461" s="1"/>
      <c r="AO461" s="1">
        <v>6</v>
      </c>
      <c r="AP461" s="1">
        <v>6</v>
      </c>
      <c r="AQ461" s="1" t="s">
        <v>1497</v>
      </c>
    </row>
    <row r="462" spans="1:46" x14ac:dyDescent="0.15">
      <c r="A462" t="str">
        <f t="shared" si="91"/>
        <v/>
      </c>
      <c r="V462" s="9"/>
      <c r="Y462" s="11"/>
      <c r="AC462" s="9"/>
      <c r="AD462" s="9"/>
      <c r="AE462" s="9"/>
      <c r="AF462" s="9"/>
      <c r="AG462" s="9"/>
      <c r="AH462" s="9"/>
      <c r="AI462" s="9"/>
      <c r="AJ462" s="9"/>
      <c r="AK462" s="9"/>
      <c r="AL462" s="9"/>
      <c r="AM462" s="9"/>
      <c r="AN462" s="9"/>
      <c r="AO462" s="9"/>
      <c r="AP462" s="9"/>
      <c r="AQ462" s="9"/>
      <c r="AR462" s="9"/>
      <c r="AS462" s="9"/>
      <c r="AT462" s="9"/>
    </row>
    <row r="463" spans="1:46" x14ac:dyDescent="0.15">
      <c r="A463" t="str">
        <f t="shared" si="91"/>
        <v>**イニストラードを覆う影ブロック</v>
      </c>
      <c r="B463" t="s">
        <v>4862</v>
      </c>
      <c r="Y463" s="11"/>
    </row>
    <row r="464" spans="1:46" x14ac:dyDescent="0.15">
      <c r="A464" t="str">
        <f>B464&amp;C464&amp;E464&amp;F464&amp;H464&amp;I464&amp;J464&amp;M464&amp;N464&amp;O464&amp;P464&amp;Q464&amp;R464&amp;S464&amp;T464&amp;U464&amp;V464&amp;W464&amp;X464&amp;Y464</f>
        <v>|LEFT:60|LEFT:50|LEFT:120|LEFT:50|LEFT:120|LEFT:450|c</v>
      </c>
      <c r="B464" t="s">
        <v>3211</v>
      </c>
      <c r="C464" t="s">
        <v>5192</v>
      </c>
      <c r="E464" t="s">
        <v>3211</v>
      </c>
      <c r="F464" t="s">
        <v>3204</v>
      </c>
      <c r="H464" t="s">
        <v>3211</v>
      </c>
      <c r="I464" t="s">
        <v>5157</v>
      </c>
      <c r="J464" t="s">
        <v>3211</v>
      </c>
      <c r="M464" t="s">
        <v>3204</v>
      </c>
      <c r="N464" t="s">
        <v>3267</v>
      </c>
      <c r="O464" t="s">
        <v>5157</v>
      </c>
      <c r="R464" t="s">
        <v>3267</v>
      </c>
      <c r="T464" t="s">
        <v>5189</v>
      </c>
      <c r="X464" t="s">
        <v>3267</v>
      </c>
      <c r="Y464" t="s">
        <v>3206</v>
      </c>
    </row>
    <row r="465" spans="1:46" x14ac:dyDescent="0.15">
      <c r="A465" t="str">
        <f>B465&amp;C465&amp;E465&amp;F465&amp;H465&amp;I465&amp;J465&amp;M465&amp;N465&amp;O465&amp;P465&amp;Q465&amp;R465&amp;S465&amp;T465&amp;U465&amp;V465&amp;W465&amp;X465&amp;Y465</f>
        <v>|セット|色|カード種|P/T|レアリティ|カード名|</v>
      </c>
      <c r="B465" t="s">
        <v>3211</v>
      </c>
      <c r="C465" t="s">
        <v>3212</v>
      </c>
      <c r="E465" t="s">
        <v>3211</v>
      </c>
      <c r="F465" t="s">
        <v>3181</v>
      </c>
      <c r="H465" t="s">
        <v>3211</v>
      </c>
      <c r="I465" t="s">
        <v>4902</v>
      </c>
      <c r="J465" t="s">
        <v>3211</v>
      </c>
      <c r="K465" t="s">
        <v>3168</v>
      </c>
      <c r="L465" t="s">
        <v>3167</v>
      </c>
      <c r="M465" t="str">
        <f>K465&amp;"/"&amp;L465</f>
        <v>P/T</v>
      </c>
      <c r="N465" t="s">
        <v>3267</v>
      </c>
      <c r="O465" t="s">
        <v>5187</v>
      </c>
      <c r="R465" t="s">
        <v>3267</v>
      </c>
      <c r="T465" t="s">
        <v>3208</v>
      </c>
      <c r="X465" t="s">
        <v>3267</v>
      </c>
      <c r="Z465" s="18"/>
      <c r="AA465" s="18"/>
      <c r="AB465" s="18"/>
      <c r="AC465" s="18"/>
      <c r="AD465" s="18"/>
      <c r="AE465" s="18"/>
      <c r="AF465" s="18"/>
      <c r="AG465" s="18"/>
      <c r="AH465" s="18"/>
      <c r="AI465" s="18"/>
      <c r="AJ465" s="18"/>
      <c r="AK465" s="18"/>
      <c r="AL465" s="18"/>
      <c r="AM465" s="18"/>
      <c r="AN465" s="18"/>
      <c r="AO465" s="18"/>
      <c r="AP465" s="18"/>
      <c r="AQ465" s="18"/>
    </row>
    <row r="466" spans="1:46" x14ac:dyDescent="0.15">
      <c r="A466" t="str">
        <f t="shared" si="91"/>
        <v>|SOI|黒|サポート||アンコモン|《[[忍び寄る驚怖]]》|</v>
      </c>
      <c r="B466" t="s">
        <v>3211</v>
      </c>
      <c r="C466" t="str">
        <f t="shared" si="92"/>
        <v>SOI</v>
      </c>
      <c r="D466">
        <f>IF(AA466="","",VLOOKUP(C466,tnpl!$Z$1:$AA$11,2,TRUE))</f>
        <v>4</v>
      </c>
      <c r="E466" t="s">
        <v>3211</v>
      </c>
      <c r="F466" t="str">
        <f t="shared" si="93"/>
        <v>黒</v>
      </c>
      <c r="G466">
        <f>IF(AB466="","",VLOOKUP(F466,tnpl!$X$1:$Y$16,2,TRUE))</f>
        <v>3</v>
      </c>
      <c r="H466" t="s">
        <v>3211</v>
      </c>
      <c r="I466" t="str">
        <f t="shared" si="94"/>
        <v>サポート</v>
      </c>
      <c r="J466" t="s">
        <v>3211</v>
      </c>
      <c r="K466">
        <f t="shared" si="95"/>
        <v>0</v>
      </c>
      <c r="L466">
        <f t="shared" si="96"/>
        <v>0</v>
      </c>
      <c r="M466" t="str">
        <f t="shared" si="97"/>
        <v/>
      </c>
      <c r="N466" t="s">
        <v>3267</v>
      </c>
      <c r="O466" t="str">
        <f t="shared" si="98"/>
        <v>アンコモン</v>
      </c>
      <c r="R466" t="s">
        <v>3267</v>
      </c>
      <c r="S466" t="s">
        <v>4854</v>
      </c>
      <c r="T466" t="str">
        <f t="shared" si="99"/>
        <v>忍び寄る驚怖</v>
      </c>
      <c r="W466" t="s">
        <v>4855</v>
      </c>
      <c r="X466" t="s">
        <v>3267</v>
      </c>
      <c r="Y466" s="9"/>
      <c r="Z466" s="3">
        <v>633</v>
      </c>
      <c r="AA466" s="2" t="s">
        <v>3528</v>
      </c>
      <c r="AB466" s="1" t="s">
        <v>1606</v>
      </c>
      <c r="AC466" s="1" t="s">
        <v>1473</v>
      </c>
      <c r="AD466" s="1">
        <v>14</v>
      </c>
      <c r="AE466" s="1" t="s">
        <v>1281</v>
      </c>
      <c r="AF466" s="1" t="s">
        <v>1280</v>
      </c>
      <c r="AG466" s="1" t="s">
        <v>297</v>
      </c>
      <c r="AH466" s="1"/>
      <c r="AI466" s="1"/>
      <c r="AJ466" s="1"/>
      <c r="AK466" s="1" t="s">
        <v>3680</v>
      </c>
      <c r="AL466" s="1"/>
      <c r="AM466" s="1"/>
      <c r="AN466" s="1">
        <v>3</v>
      </c>
      <c r="AO466" s="1"/>
      <c r="AP466" s="1"/>
      <c r="AQ466" s="1" t="s">
        <v>3680</v>
      </c>
    </row>
    <row r="467" spans="1:46" x14ac:dyDescent="0.15">
      <c r="A467" t="str">
        <f t="shared" si="91"/>
        <v>|SOI|黒|クリーチャー|2/2|神話レア|《[[無情な死者]]》|</v>
      </c>
      <c r="B467" t="s">
        <v>3211</v>
      </c>
      <c r="C467" t="str">
        <f t="shared" si="92"/>
        <v>SOI</v>
      </c>
      <c r="D467">
        <f>IF(AA467="","",VLOOKUP(C467,tnpl!$Z$1:$AA$11,2,TRUE))</f>
        <v>4</v>
      </c>
      <c r="E467" t="s">
        <v>3211</v>
      </c>
      <c r="F467" t="str">
        <f t="shared" si="93"/>
        <v>黒</v>
      </c>
      <c r="G467">
        <f>IF(AB467="","",VLOOKUP(F467,tnpl!$X$1:$Y$16,2,TRUE))</f>
        <v>3</v>
      </c>
      <c r="H467" t="s">
        <v>3211</v>
      </c>
      <c r="I467" t="str">
        <f t="shared" si="94"/>
        <v>クリーチャー</v>
      </c>
      <c r="J467" t="s">
        <v>3211</v>
      </c>
      <c r="K467">
        <f t="shared" si="95"/>
        <v>2</v>
      </c>
      <c r="L467">
        <f t="shared" si="96"/>
        <v>2</v>
      </c>
      <c r="M467" t="str">
        <f t="shared" si="97"/>
        <v>2/2</v>
      </c>
      <c r="N467" t="s">
        <v>3267</v>
      </c>
      <c r="O467" t="str">
        <f t="shared" si="98"/>
        <v>神話レア</v>
      </c>
      <c r="R467" t="s">
        <v>3267</v>
      </c>
      <c r="S467" t="s">
        <v>4854</v>
      </c>
      <c r="T467" t="str">
        <f t="shared" si="99"/>
        <v>無情な死者</v>
      </c>
      <c r="W467" t="s">
        <v>4855</v>
      </c>
      <c r="X467" t="s">
        <v>3267</v>
      </c>
      <c r="Y467" s="9"/>
      <c r="Z467" s="3">
        <v>641</v>
      </c>
      <c r="AA467" s="2" t="s">
        <v>3528</v>
      </c>
      <c r="AB467" s="1" t="s">
        <v>1606</v>
      </c>
      <c r="AC467" s="1" t="s">
        <v>1453</v>
      </c>
      <c r="AD467" s="1">
        <v>14</v>
      </c>
      <c r="AE467" s="1" t="s">
        <v>1267</v>
      </c>
      <c r="AF467" s="1" t="s">
        <v>1266</v>
      </c>
      <c r="AG467" s="1" t="s">
        <v>349</v>
      </c>
      <c r="AH467" s="1" t="s">
        <v>1506</v>
      </c>
      <c r="AI467" s="1"/>
      <c r="AJ467" s="1"/>
      <c r="AK467" s="1" t="s">
        <v>2076</v>
      </c>
      <c r="AL467" s="1" t="s">
        <v>3697</v>
      </c>
      <c r="AM467" s="1"/>
      <c r="AN467" s="1"/>
      <c r="AO467" s="1">
        <v>2</v>
      </c>
      <c r="AP467" s="1">
        <v>2</v>
      </c>
      <c r="AQ467" s="1" t="s">
        <v>3698</v>
      </c>
    </row>
    <row r="468" spans="1:46" x14ac:dyDescent="0.15">
      <c r="A468" t="str">
        <f t="shared" si="91"/>
        <v>|SOI|緑|クリーチャー|1/4|コモン|《[[巣網から見張るもの]]》|</v>
      </c>
      <c r="B468" t="s">
        <v>3211</v>
      </c>
      <c r="C468" t="str">
        <f t="shared" si="92"/>
        <v>SOI</v>
      </c>
      <c r="D468">
        <f>IF(AA468="","",VLOOKUP(C468,tnpl!$Z$1:$AA$11,2,TRUE))</f>
        <v>4</v>
      </c>
      <c r="E468" t="s">
        <v>3211</v>
      </c>
      <c r="F468" t="str">
        <f t="shared" si="93"/>
        <v>緑</v>
      </c>
      <c r="G468">
        <f>IF(AB468="","",VLOOKUP(F468,tnpl!$X$1:$Y$16,2,TRUE))</f>
        <v>5</v>
      </c>
      <c r="H468" t="s">
        <v>3211</v>
      </c>
      <c r="I468" t="str">
        <f t="shared" si="94"/>
        <v>クリーチャー</v>
      </c>
      <c r="J468" t="s">
        <v>3211</v>
      </c>
      <c r="K468">
        <f t="shared" si="95"/>
        <v>1</v>
      </c>
      <c r="L468">
        <f t="shared" si="96"/>
        <v>4</v>
      </c>
      <c r="M468" t="str">
        <f t="shared" si="97"/>
        <v>1/4</v>
      </c>
      <c r="N468" t="s">
        <v>3267</v>
      </c>
      <c r="O468" t="str">
        <f t="shared" si="98"/>
        <v>コモン</v>
      </c>
      <c r="R468" t="s">
        <v>3267</v>
      </c>
      <c r="S468" t="s">
        <v>4854</v>
      </c>
      <c r="T468" t="str">
        <f t="shared" si="99"/>
        <v>巣網から見張るもの</v>
      </c>
      <c r="W468" t="s">
        <v>4855</v>
      </c>
      <c r="X468" t="s">
        <v>3267</v>
      </c>
      <c r="Y468" s="9"/>
      <c r="Z468" s="3">
        <v>688</v>
      </c>
      <c r="AA468" s="2" t="s">
        <v>3528</v>
      </c>
      <c r="AB468" s="1" t="s">
        <v>1540</v>
      </c>
      <c r="AC468" s="1" t="s">
        <v>1771</v>
      </c>
      <c r="AD468" s="1">
        <v>14</v>
      </c>
      <c r="AE468" s="1" t="s">
        <v>1189</v>
      </c>
      <c r="AF468" s="1" t="s">
        <v>1188</v>
      </c>
      <c r="AG468" s="1" t="s">
        <v>349</v>
      </c>
      <c r="AH468" s="1" t="s">
        <v>2596</v>
      </c>
      <c r="AI468" s="1"/>
      <c r="AJ468" s="1"/>
      <c r="AK468" s="1" t="s">
        <v>1971</v>
      </c>
      <c r="AL468" s="1"/>
      <c r="AM468" s="1"/>
      <c r="AN468" s="1"/>
      <c r="AO468" s="1">
        <v>1</v>
      </c>
      <c r="AP468" s="1">
        <v>4</v>
      </c>
      <c r="AQ468" s="1" t="s">
        <v>1971</v>
      </c>
    </row>
    <row r="469" spans="1:46" x14ac:dyDescent="0.15">
      <c r="A469" t="str">
        <f t="shared" si="91"/>
        <v>|SOI|緑|クリーチャー|4/4|アンコモン|《[[鬱後家蜘蛛]]》|</v>
      </c>
      <c r="B469" t="s">
        <v>3211</v>
      </c>
      <c r="C469" t="str">
        <f t="shared" si="92"/>
        <v>SOI</v>
      </c>
      <c r="D469">
        <f>IF(AA469="","",VLOOKUP(C469,tnpl!$Z$1:$AA$11,2,TRUE))</f>
        <v>4</v>
      </c>
      <c r="E469" t="s">
        <v>3211</v>
      </c>
      <c r="F469" t="str">
        <f t="shared" si="93"/>
        <v>緑</v>
      </c>
      <c r="G469">
        <f>IF(AB469="","",VLOOKUP(F469,tnpl!$X$1:$Y$16,2,TRUE))</f>
        <v>5</v>
      </c>
      <c r="H469" t="s">
        <v>3211</v>
      </c>
      <c r="I469" t="str">
        <f t="shared" si="94"/>
        <v>クリーチャー</v>
      </c>
      <c r="J469" t="s">
        <v>3211</v>
      </c>
      <c r="K469">
        <f t="shared" si="95"/>
        <v>4</v>
      </c>
      <c r="L469">
        <f t="shared" si="96"/>
        <v>4</v>
      </c>
      <c r="M469" t="str">
        <f t="shared" si="97"/>
        <v>4/4</v>
      </c>
      <c r="N469" t="s">
        <v>3267</v>
      </c>
      <c r="O469" t="str">
        <f t="shared" si="98"/>
        <v>アンコモン</v>
      </c>
      <c r="R469" t="s">
        <v>3267</v>
      </c>
      <c r="S469" t="s">
        <v>4854</v>
      </c>
      <c r="T469" t="str">
        <f t="shared" si="99"/>
        <v>鬱後家蜘蛛</v>
      </c>
      <c r="W469" t="s">
        <v>4855</v>
      </c>
      <c r="X469" t="s">
        <v>3267</v>
      </c>
      <c r="Y469" s="9"/>
      <c r="Z469" s="3">
        <v>697</v>
      </c>
      <c r="AA469" s="2" t="s">
        <v>3528</v>
      </c>
      <c r="AB469" s="1" t="s">
        <v>1540</v>
      </c>
      <c r="AC469" s="1" t="s">
        <v>1473</v>
      </c>
      <c r="AD469" s="1">
        <v>14</v>
      </c>
      <c r="AE469" s="1" t="s">
        <v>1173</v>
      </c>
      <c r="AF469" s="1" t="s">
        <v>1172</v>
      </c>
      <c r="AG469" s="1" t="s">
        <v>349</v>
      </c>
      <c r="AH469" s="1" t="s">
        <v>2596</v>
      </c>
      <c r="AI469" s="1"/>
      <c r="AJ469" s="1"/>
      <c r="AK469" s="1" t="s">
        <v>1971</v>
      </c>
      <c r="AL469" s="1"/>
      <c r="AM469" s="1"/>
      <c r="AN469" s="1"/>
      <c r="AO469" s="1">
        <v>4</v>
      </c>
      <c r="AP469" s="1">
        <v>4</v>
      </c>
      <c r="AQ469" s="1" t="s">
        <v>1971</v>
      </c>
    </row>
    <row r="470" spans="1:46" x14ac:dyDescent="0.15">
      <c r="A470" t="str">
        <f t="shared" si="91"/>
        <v>|SOI|緑|クリーチャー|1/1|神話レア|《[[ウルヴェンワルドのハイドラ]]》|</v>
      </c>
      <c r="B470" t="s">
        <v>3211</v>
      </c>
      <c r="C470" t="str">
        <f t="shared" si="92"/>
        <v>SOI</v>
      </c>
      <c r="D470">
        <f>IF(AA470="","",VLOOKUP(C470,tnpl!$Z$1:$AA$11,2,TRUE))</f>
        <v>4</v>
      </c>
      <c r="E470" t="s">
        <v>3211</v>
      </c>
      <c r="F470" t="str">
        <f t="shared" si="93"/>
        <v>緑</v>
      </c>
      <c r="G470">
        <f>IF(AB470="","",VLOOKUP(F470,tnpl!$X$1:$Y$16,2,TRUE))</f>
        <v>5</v>
      </c>
      <c r="H470" t="s">
        <v>3211</v>
      </c>
      <c r="I470" t="str">
        <f t="shared" si="94"/>
        <v>クリーチャー</v>
      </c>
      <c r="J470" t="s">
        <v>3211</v>
      </c>
      <c r="K470">
        <f t="shared" si="95"/>
        <v>1</v>
      </c>
      <c r="L470">
        <f t="shared" si="96"/>
        <v>1</v>
      </c>
      <c r="M470" t="str">
        <f t="shared" si="97"/>
        <v>1/1</v>
      </c>
      <c r="N470" t="s">
        <v>3267</v>
      </c>
      <c r="O470" t="str">
        <f t="shared" si="98"/>
        <v>神話レア</v>
      </c>
      <c r="R470" t="s">
        <v>3267</v>
      </c>
      <c r="S470" t="s">
        <v>4854</v>
      </c>
      <c r="T470" t="str">
        <f t="shared" si="99"/>
        <v>ウルヴェンワルドのハイドラ</v>
      </c>
      <c r="W470" t="s">
        <v>4855</v>
      </c>
      <c r="X470" t="s">
        <v>3267</v>
      </c>
      <c r="Y470" s="9"/>
      <c r="Z470" s="3">
        <v>714</v>
      </c>
      <c r="AA470" s="2" t="s">
        <v>3528</v>
      </c>
      <c r="AB470" s="1" t="s">
        <v>1540</v>
      </c>
      <c r="AC470" s="1" t="s">
        <v>1453</v>
      </c>
      <c r="AD470" s="1">
        <v>14</v>
      </c>
      <c r="AE470" s="1" t="s">
        <v>1145</v>
      </c>
      <c r="AF470" s="1" t="s">
        <v>1144</v>
      </c>
      <c r="AG470" s="1" t="s">
        <v>349</v>
      </c>
      <c r="AH470" s="1" t="s">
        <v>1890</v>
      </c>
      <c r="AI470" s="1"/>
      <c r="AJ470" s="1"/>
      <c r="AK470" s="1" t="s">
        <v>1971</v>
      </c>
      <c r="AL470" s="1" t="s">
        <v>3799</v>
      </c>
      <c r="AM470" s="1" t="s">
        <v>3800</v>
      </c>
      <c r="AN470" s="1"/>
      <c r="AO470" s="1">
        <v>1</v>
      </c>
      <c r="AP470" s="1">
        <v>1</v>
      </c>
      <c r="AQ470" s="1" t="s">
        <v>3801</v>
      </c>
    </row>
    <row r="471" spans="1:46" x14ac:dyDescent="0.15">
      <c r="A471" t="str">
        <f t="shared" si="91"/>
        <v>|EMN|青|クリーチャー|4/4|アンコモン|《[[詮索好きのホムンクルス]]》|</v>
      </c>
      <c r="B471" t="s">
        <v>3211</v>
      </c>
      <c r="C471" t="str">
        <f t="shared" si="92"/>
        <v>EMN</v>
      </c>
      <c r="D471">
        <f>IF(AA471="","",VLOOKUP(C471,tnpl!$Z$1:$AA$11,2,TRUE))</f>
        <v>5</v>
      </c>
      <c r="E471" t="s">
        <v>3211</v>
      </c>
      <c r="F471" t="str">
        <f t="shared" si="93"/>
        <v>青</v>
      </c>
      <c r="G471">
        <f>IF(AB471="","",VLOOKUP(F471,tnpl!$X$1:$Y$16,2,TRUE))</f>
        <v>2</v>
      </c>
      <c r="H471" t="s">
        <v>3211</v>
      </c>
      <c r="I471" t="str">
        <f t="shared" si="94"/>
        <v>クリーチャー</v>
      </c>
      <c r="J471" t="s">
        <v>3211</v>
      </c>
      <c r="K471">
        <f t="shared" si="95"/>
        <v>4</v>
      </c>
      <c r="L471">
        <f t="shared" si="96"/>
        <v>4</v>
      </c>
      <c r="M471" t="str">
        <f t="shared" si="97"/>
        <v>4/4</v>
      </c>
      <c r="N471" t="s">
        <v>3267</v>
      </c>
      <c r="O471" t="str">
        <f t="shared" si="98"/>
        <v>アンコモン</v>
      </c>
      <c r="R471" t="s">
        <v>3267</v>
      </c>
      <c r="S471" t="s">
        <v>4854</v>
      </c>
      <c r="T471" t="str">
        <f t="shared" si="99"/>
        <v>詮索好きのホムンクルス</v>
      </c>
      <c r="W471" t="s">
        <v>4855</v>
      </c>
      <c r="X471" t="s">
        <v>3267</v>
      </c>
      <c r="Y471" s="9"/>
      <c r="Z471" s="3">
        <v>769</v>
      </c>
      <c r="AA471" s="2" t="s">
        <v>3870</v>
      </c>
      <c r="AB471" s="1" t="s">
        <v>1631</v>
      </c>
      <c r="AC471" s="1" t="s">
        <v>1473</v>
      </c>
      <c r="AD471" s="1">
        <v>14</v>
      </c>
      <c r="AE471" s="1" t="s">
        <v>991</v>
      </c>
      <c r="AF471" s="1" t="s">
        <v>990</v>
      </c>
      <c r="AG471" s="1" t="s">
        <v>349</v>
      </c>
      <c r="AH471" s="1" t="s">
        <v>3903</v>
      </c>
      <c r="AI471" s="1"/>
      <c r="AJ471" s="1"/>
      <c r="AK471" s="1" t="s">
        <v>3904</v>
      </c>
      <c r="AL471" s="1" t="s">
        <v>3905</v>
      </c>
      <c r="AM471" s="1"/>
      <c r="AN471" s="1"/>
      <c r="AO471" s="1">
        <v>4</v>
      </c>
      <c r="AP471" s="1">
        <v>4</v>
      </c>
      <c r="AQ471" s="12" t="s">
        <v>5036</v>
      </c>
    </row>
    <row r="472" spans="1:46" x14ac:dyDescent="0.15">
      <c r="A472" t="str">
        <f t="shared" si="91"/>
        <v>|EMN|黒|クリーチャー|6/6|レア|《[[ヴォルダーレンの下層民]]》|</v>
      </c>
      <c r="B472" t="s">
        <v>3211</v>
      </c>
      <c r="C472" t="str">
        <f t="shared" si="92"/>
        <v>EMN</v>
      </c>
      <c r="D472">
        <f>IF(AA472="","",VLOOKUP(C472,tnpl!$Z$1:$AA$11,2,TRUE))</f>
        <v>5</v>
      </c>
      <c r="E472" t="s">
        <v>3211</v>
      </c>
      <c r="F472" t="str">
        <f t="shared" si="93"/>
        <v>黒</v>
      </c>
      <c r="G472">
        <f>IF(AB472="","",VLOOKUP(F472,tnpl!$X$1:$Y$16,2,TRUE))</f>
        <v>3</v>
      </c>
      <c r="H472" t="s">
        <v>3211</v>
      </c>
      <c r="I472" t="str">
        <f t="shared" si="94"/>
        <v>クリーチャー</v>
      </c>
      <c r="J472" t="s">
        <v>3211</v>
      </c>
      <c r="K472">
        <f t="shared" si="95"/>
        <v>6</v>
      </c>
      <c r="L472">
        <f t="shared" si="96"/>
        <v>6</v>
      </c>
      <c r="M472" t="str">
        <f t="shared" si="97"/>
        <v>6/6</v>
      </c>
      <c r="N472" t="s">
        <v>3267</v>
      </c>
      <c r="O472" t="str">
        <f t="shared" si="98"/>
        <v>レア</v>
      </c>
      <c r="R472" t="s">
        <v>3267</v>
      </c>
      <c r="S472" t="s">
        <v>4854</v>
      </c>
      <c r="T472" t="str">
        <f t="shared" si="99"/>
        <v>ヴォルダーレンの下層民</v>
      </c>
      <c r="W472" t="s">
        <v>4855</v>
      </c>
      <c r="X472" t="s">
        <v>3267</v>
      </c>
      <c r="Y472" s="9"/>
      <c r="Z472" s="3">
        <v>785</v>
      </c>
      <c r="AA472" s="2" t="s">
        <v>3870</v>
      </c>
      <c r="AB472" s="1" t="s">
        <v>1606</v>
      </c>
      <c r="AC472" s="1" t="s">
        <v>1463</v>
      </c>
      <c r="AD472" s="1">
        <v>14</v>
      </c>
      <c r="AE472" s="1" t="s">
        <v>963</v>
      </c>
      <c r="AF472" s="1" t="s">
        <v>962</v>
      </c>
      <c r="AG472" s="1" t="s">
        <v>349</v>
      </c>
      <c r="AH472" s="1" t="s">
        <v>1516</v>
      </c>
      <c r="AI472" s="1" t="s">
        <v>2837</v>
      </c>
      <c r="AJ472" s="1"/>
      <c r="AK472" s="1" t="s">
        <v>361</v>
      </c>
      <c r="AL472" s="1" t="s">
        <v>3605</v>
      </c>
      <c r="AM472" s="1" t="s">
        <v>3937</v>
      </c>
      <c r="AN472" s="1"/>
      <c r="AO472" s="1">
        <v>6</v>
      </c>
      <c r="AP472" s="1">
        <v>6</v>
      </c>
      <c r="AQ472" s="1" t="s">
        <v>3938</v>
      </c>
    </row>
    <row r="473" spans="1:46" x14ac:dyDescent="0.15">
      <c r="A473" t="str">
        <f t="shared" si="91"/>
        <v>|EMN|黒|クリーチャー|6/6|レア|《[[流城の死刑囚]]》|</v>
      </c>
      <c r="B473" t="s">
        <v>3211</v>
      </c>
      <c r="C473" t="str">
        <f t="shared" si="92"/>
        <v>EMN</v>
      </c>
      <c r="D473">
        <f>IF(AA473="","",VLOOKUP(C473,tnpl!$Z$1:$AA$11,2,TRUE))</f>
        <v>5</v>
      </c>
      <c r="E473" t="s">
        <v>3211</v>
      </c>
      <c r="F473" t="str">
        <f t="shared" si="93"/>
        <v>黒</v>
      </c>
      <c r="G473">
        <f>IF(AB473="","",VLOOKUP(F473,tnpl!$X$1:$Y$16,2,TRUE))</f>
        <v>3</v>
      </c>
      <c r="H473" t="s">
        <v>3211</v>
      </c>
      <c r="I473" t="str">
        <f t="shared" si="94"/>
        <v>クリーチャー</v>
      </c>
      <c r="J473" t="s">
        <v>3211</v>
      </c>
      <c r="K473">
        <f t="shared" si="95"/>
        <v>6</v>
      </c>
      <c r="L473">
        <f t="shared" si="96"/>
        <v>6</v>
      </c>
      <c r="M473" t="str">
        <f t="shared" si="97"/>
        <v>6/6</v>
      </c>
      <c r="N473" t="s">
        <v>3267</v>
      </c>
      <c r="O473" t="str">
        <f t="shared" si="98"/>
        <v>レア</v>
      </c>
      <c r="R473" t="s">
        <v>3267</v>
      </c>
      <c r="S473" t="s">
        <v>4854</v>
      </c>
      <c r="T473" t="str">
        <f t="shared" si="99"/>
        <v>流城の死刑囚</v>
      </c>
      <c r="W473" t="s">
        <v>4855</v>
      </c>
      <c r="X473" t="s">
        <v>3267</v>
      </c>
      <c r="Y473" s="9"/>
      <c r="Z473" s="3">
        <v>788</v>
      </c>
      <c r="AA473" s="2" t="s">
        <v>3870</v>
      </c>
      <c r="AB473" s="1" t="s">
        <v>1606</v>
      </c>
      <c r="AC473" s="1" t="s">
        <v>1463</v>
      </c>
      <c r="AD473" s="1">
        <v>14</v>
      </c>
      <c r="AE473" s="1" t="s">
        <v>959</v>
      </c>
      <c r="AF473" s="1" t="s">
        <v>958</v>
      </c>
      <c r="AG473" s="1" t="s">
        <v>349</v>
      </c>
      <c r="AH473" s="1" t="s">
        <v>1516</v>
      </c>
      <c r="AI473" s="1" t="s">
        <v>2837</v>
      </c>
      <c r="AJ473" s="1"/>
      <c r="AK473" s="1" t="s">
        <v>3942</v>
      </c>
      <c r="AL473" s="1"/>
      <c r="AM473" s="1"/>
      <c r="AN473" s="1"/>
      <c r="AO473" s="1">
        <v>6</v>
      </c>
      <c r="AP473" s="1">
        <v>6</v>
      </c>
      <c r="AQ473" s="1" t="s">
        <v>3942</v>
      </c>
    </row>
    <row r="474" spans="1:46" x14ac:dyDescent="0.15">
      <c r="A474" t="str">
        <f t="shared" si="91"/>
        <v>|EMN|赤|クリーチャー|3/2|アンコモン|《[[くすぶる狼男]]》|</v>
      </c>
      <c r="B474" t="s">
        <v>3211</v>
      </c>
      <c r="C474" t="str">
        <f t="shared" si="92"/>
        <v>EMN</v>
      </c>
      <c r="D474">
        <f>IF(AA474="","",VLOOKUP(C474,tnpl!$Z$1:$AA$11,2,TRUE))</f>
        <v>5</v>
      </c>
      <c r="E474" t="s">
        <v>3211</v>
      </c>
      <c r="F474" t="str">
        <f t="shared" si="93"/>
        <v>赤</v>
      </c>
      <c r="G474">
        <f>IF(AB474="","",VLOOKUP(F474,tnpl!$X$1:$Y$16,2,TRUE))</f>
        <v>4</v>
      </c>
      <c r="H474" t="s">
        <v>3211</v>
      </c>
      <c r="I474" t="str">
        <f t="shared" si="94"/>
        <v>クリーチャー</v>
      </c>
      <c r="J474" t="s">
        <v>3211</v>
      </c>
      <c r="K474">
        <f t="shared" si="95"/>
        <v>3</v>
      </c>
      <c r="L474">
        <f t="shared" si="96"/>
        <v>2</v>
      </c>
      <c r="M474" t="str">
        <f t="shared" si="97"/>
        <v>3/2</v>
      </c>
      <c r="N474" t="s">
        <v>3267</v>
      </c>
      <c r="O474" t="str">
        <f t="shared" si="98"/>
        <v>アンコモン</v>
      </c>
      <c r="R474" t="s">
        <v>3267</v>
      </c>
      <c r="S474" t="s">
        <v>4854</v>
      </c>
      <c r="T474" t="str">
        <f t="shared" si="99"/>
        <v>くすぶる狼男</v>
      </c>
      <c r="W474" t="s">
        <v>4855</v>
      </c>
      <c r="X474" t="s">
        <v>3267</v>
      </c>
      <c r="Y474" s="9"/>
      <c r="Z474" s="3">
        <v>796</v>
      </c>
      <c r="AA474" s="2" t="s">
        <v>3870</v>
      </c>
      <c r="AB474" s="1" t="s">
        <v>1575</v>
      </c>
      <c r="AC474" s="1" t="s">
        <v>1473</v>
      </c>
      <c r="AD474" s="1">
        <v>14</v>
      </c>
      <c r="AE474" s="1" t="s">
        <v>945</v>
      </c>
      <c r="AF474" s="1" t="s">
        <v>944</v>
      </c>
      <c r="AG474" s="1" t="s">
        <v>349</v>
      </c>
      <c r="AH474" s="1" t="s">
        <v>3702</v>
      </c>
      <c r="AI474" s="1" t="s">
        <v>2837</v>
      </c>
      <c r="AJ474" s="1"/>
      <c r="AK474" s="1" t="s">
        <v>3958</v>
      </c>
      <c r="AL474" s="1" t="s">
        <v>3959</v>
      </c>
      <c r="AM474" s="1"/>
      <c r="AN474" s="1"/>
      <c r="AO474" s="1">
        <v>3</v>
      </c>
      <c r="AP474" s="1">
        <v>2</v>
      </c>
      <c r="AQ474" s="1" t="s">
        <v>3960</v>
      </c>
    </row>
    <row r="475" spans="1:46" x14ac:dyDescent="0.15">
      <c r="A475" t="str">
        <f t="shared" si="91"/>
        <v>|EMN|緑|クリーチャー|6/6|レア|《[[ウルヴェンワルドの観察者]]》|</v>
      </c>
      <c r="B475" t="s">
        <v>3211</v>
      </c>
      <c r="C475" t="str">
        <f t="shared" si="92"/>
        <v>EMN</v>
      </c>
      <c r="D475">
        <f>IF(AA475="","",VLOOKUP(C475,tnpl!$Z$1:$AA$11,2,TRUE))</f>
        <v>5</v>
      </c>
      <c r="E475" t="s">
        <v>3211</v>
      </c>
      <c r="F475" t="str">
        <f t="shared" si="93"/>
        <v>緑</v>
      </c>
      <c r="G475">
        <f>IF(AB475="","",VLOOKUP(F475,tnpl!$X$1:$Y$16,2,TRUE))</f>
        <v>5</v>
      </c>
      <c r="H475" t="s">
        <v>3211</v>
      </c>
      <c r="I475" t="str">
        <f t="shared" si="94"/>
        <v>クリーチャー</v>
      </c>
      <c r="J475" t="s">
        <v>3211</v>
      </c>
      <c r="K475">
        <f t="shared" si="95"/>
        <v>6</v>
      </c>
      <c r="L475">
        <f t="shared" si="96"/>
        <v>6</v>
      </c>
      <c r="M475" t="str">
        <f t="shared" si="97"/>
        <v>6/6</v>
      </c>
      <c r="N475" t="s">
        <v>3267</v>
      </c>
      <c r="O475" t="str">
        <f t="shared" si="98"/>
        <v>レア</v>
      </c>
      <c r="R475" t="s">
        <v>3267</v>
      </c>
      <c r="S475" t="s">
        <v>4854</v>
      </c>
      <c r="T475" t="str">
        <f t="shared" si="99"/>
        <v>ウルヴェンワルドの観察者</v>
      </c>
      <c r="W475" t="s">
        <v>4855</v>
      </c>
      <c r="X475" t="s">
        <v>3267</v>
      </c>
      <c r="Y475" s="9"/>
      <c r="Z475" s="3">
        <v>814</v>
      </c>
      <c r="AA475" s="2" t="s">
        <v>3870</v>
      </c>
      <c r="AB475" s="1" t="s">
        <v>1540</v>
      </c>
      <c r="AC475" s="1" t="s">
        <v>1463</v>
      </c>
      <c r="AD475" s="1">
        <v>14</v>
      </c>
      <c r="AE475" s="1" t="s">
        <v>919</v>
      </c>
      <c r="AF475" s="1" t="s">
        <v>918</v>
      </c>
      <c r="AG475" s="1" t="s">
        <v>349</v>
      </c>
      <c r="AH475" s="1" t="s">
        <v>3990</v>
      </c>
      <c r="AI475" s="1"/>
      <c r="AJ475" s="1"/>
      <c r="AK475" s="1" t="s">
        <v>3991</v>
      </c>
      <c r="AL475" s="1"/>
      <c r="AM475" s="1"/>
      <c r="AN475" s="1"/>
      <c r="AO475" s="1">
        <v>6</v>
      </c>
      <c r="AP475" s="1">
        <v>6</v>
      </c>
      <c r="AQ475" s="1" t="s">
        <v>3991</v>
      </c>
    </row>
    <row r="476" spans="1:46" x14ac:dyDescent="0.15">
      <c r="A476" t="str">
        <f t="shared" si="91"/>
        <v>|EMN|青黒|クリーチャー|8/8|神話レア|《[[ギサとゲラルフ]]》|</v>
      </c>
      <c r="B476" t="s">
        <v>3211</v>
      </c>
      <c r="C476" t="str">
        <f t="shared" si="92"/>
        <v>EMN</v>
      </c>
      <c r="D476">
        <f>IF(AA476="","",VLOOKUP(C476,tnpl!$Z$1:$AA$11,2,TRUE))</f>
        <v>5</v>
      </c>
      <c r="E476" t="s">
        <v>3211</v>
      </c>
      <c r="F476" t="str">
        <f t="shared" si="93"/>
        <v>青黒</v>
      </c>
      <c r="G476">
        <f>IF(AB476="","",VLOOKUP(F476,tnpl!$X$1:$Y$16,2,TRUE))</f>
        <v>7</v>
      </c>
      <c r="H476" t="s">
        <v>3211</v>
      </c>
      <c r="I476" t="str">
        <f t="shared" si="94"/>
        <v>クリーチャー</v>
      </c>
      <c r="J476" t="s">
        <v>3211</v>
      </c>
      <c r="K476">
        <f t="shared" si="95"/>
        <v>8</v>
      </c>
      <c r="L476">
        <f t="shared" si="96"/>
        <v>8</v>
      </c>
      <c r="M476" t="str">
        <f t="shared" si="97"/>
        <v>8/8</v>
      </c>
      <c r="N476" t="s">
        <v>3267</v>
      </c>
      <c r="O476" t="str">
        <f t="shared" si="98"/>
        <v>神話レア</v>
      </c>
      <c r="R476" t="s">
        <v>3267</v>
      </c>
      <c r="S476" t="s">
        <v>4854</v>
      </c>
      <c r="T476" t="str">
        <f t="shared" si="99"/>
        <v>ギサとゲラルフ</v>
      </c>
      <c r="W476" t="s">
        <v>4855</v>
      </c>
      <c r="X476" t="s">
        <v>3267</v>
      </c>
      <c r="Y476" s="9"/>
      <c r="Z476" s="3">
        <v>819</v>
      </c>
      <c r="AA476" s="2" t="s">
        <v>3870</v>
      </c>
      <c r="AB476" s="1" t="s">
        <v>1530</v>
      </c>
      <c r="AC476" s="1" t="s">
        <v>1453</v>
      </c>
      <c r="AD476" s="1">
        <v>14</v>
      </c>
      <c r="AE476" s="1" t="s">
        <v>909</v>
      </c>
      <c r="AF476" s="1" t="s">
        <v>908</v>
      </c>
      <c r="AG476" s="1" t="s">
        <v>349</v>
      </c>
      <c r="AH476" s="1" t="s">
        <v>1511</v>
      </c>
      <c r="AI476" s="1" t="s">
        <v>1485</v>
      </c>
      <c r="AJ476" s="1"/>
      <c r="AK476" s="1" t="s">
        <v>3998</v>
      </c>
      <c r="AL476" s="1" t="s">
        <v>3999</v>
      </c>
      <c r="AM476" s="1"/>
      <c r="AN476" s="1"/>
      <c r="AO476" s="1">
        <v>8</v>
      </c>
      <c r="AP476" s="1">
        <v>8</v>
      </c>
      <c r="AQ476" s="1" t="s">
        <v>4000</v>
      </c>
    </row>
    <row r="477" spans="1:46" x14ac:dyDescent="0.15">
      <c r="A477" t="str">
        <f t="shared" si="91"/>
        <v>|EMN|無色|クリーチャー|5/4|アンコモン|《[[絡み草の闇潜み]]》|</v>
      </c>
      <c r="B477" t="s">
        <v>3211</v>
      </c>
      <c r="C477" t="str">
        <f t="shared" si="92"/>
        <v>EMN</v>
      </c>
      <c r="D477">
        <f>IF(AA477="","",VLOOKUP(C477,tnpl!$Z$1:$AA$11,2,TRUE))</f>
        <v>5</v>
      </c>
      <c r="E477" t="s">
        <v>3211</v>
      </c>
      <c r="F477" t="str">
        <f t="shared" si="93"/>
        <v>無色</v>
      </c>
      <c r="G477">
        <f>IF(AB477="","",VLOOKUP(F477,tnpl!$X$1:$Y$16,2,TRUE))</f>
        <v>16</v>
      </c>
      <c r="H477" t="s">
        <v>3211</v>
      </c>
      <c r="I477" t="str">
        <f t="shared" si="94"/>
        <v>クリーチャー</v>
      </c>
      <c r="J477" t="s">
        <v>3211</v>
      </c>
      <c r="K477">
        <f t="shared" si="95"/>
        <v>5</v>
      </c>
      <c r="L477">
        <f t="shared" si="96"/>
        <v>4</v>
      </c>
      <c r="M477" t="str">
        <f t="shared" si="97"/>
        <v>5/4</v>
      </c>
      <c r="N477" t="s">
        <v>3267</v>
      </c>
      <c r="O477" t="str">
        <f t="shared" si="98"/>
        <v>アンコモン</v>
      </c>
      <c r="R477" t="s">
        <v>3267</v>
      </c>
      <c r="S477" t="s">
        <v>4854</v>
      </c>
      <c r="T477" t="str">
        <f t="shared" si="99"/>
        <v>絡み草の闇潜み</v>
      </c>
      <c r="W477" t="s">
        <v>4855</v>
      </c>
      <c r="X477" t="s">
        <v>3267</v>
      </c>
      <c r="Y477" s="9"/>
      <c r="Z477" s="3">
        <v>826</v>
      </c>
      <c r="AA477" s="2" t="s">
        <v>3870</v>
      </c>
      <c r="AB477" s="1" t="s">
        <v>301</v>
      </c>
      <c r="AC477" s="1" t="s">
        <v>1473</v>
      </c>
      <c r="AD477" s="1">
        <v>14</v>
      </c>
      <c r="AE477" s="1" t="s">
        <v>897</v>
      </c>
      <c r="AF477" s="1" t="s">
        <v>896</v>
      </c>
      <c r="AG477" s="1" t="s">
        <v>349</v>
      </c>
      <c r="AH477" s="1" t="s">
        <v>1457</v>
      </c>
      <c r="AI477" s="1" t="s">
        <v>2837</v>
      </c>
      <c r="AJ477" s="1"/>
      <c r="AK477" s="1" t="s">
        <v>4014</v>
      </c>
      <c r="AL477" s="1" t="s">
        <v>4015</v>
      </c>
      <c r="AM477" s="1"/>
      <c r="AN477" s="1"/>
      <c r="AO477" s="1">
        <v>5</v>
      </c>
      <c r="AP477" s="1">
        <v>4</v>
      </c>
      <c r="AQ477" s="1" t="s">
        <v>4016</v>
      </c>
    </row>
    <row r="478" spans="1:46" x14ac:dyDescent="0.15">
      <c r="A478" t="str">
        <f t="shared" si="91"/>
        <v>|EMN|無色|クリーチャー|4/5|アンコモン|《[[厄介な船沈め]]》|</v>
      </c>
      <c r="B478" t="s">
        <v>3211</v>
      </c>
      <c r="C478" t="str">
        <f t="shared" si="92"/>
        <v>EMN</v>
      </c>
      <c r="D478">
        <f>IF(AA478="","",VLOOKUP(C478,tnpl!$Z$1:$AA$11,2,TRUE))</f>
        <v>5</v>
      </c>
      <c r="E478" t="s">
        <v>3211</v>
      </c>
      <c r="F478" t="str">
        <f t="shared" si="93"/>
        <v>無色</v>
      </c>
      <c r="G478">
        <f>IF(AB478="","",VLOOKUP(F478,tnpl!$X$1:$Y$16,2,TRUE))</f>
        <v>16</v>
      </c>
      <c r="H478" t="s">
        <v>3211</v>
      </c>
      <c r="I478" t="str">
        <f t="shared" si="94"/>
        <v>クリーチャー</v>
      </c>
      <c r="J478" t="s">
        <v>3211</v>
      </c>
      <c r="K478">
        <f t="shared" si="95"/>
        <v>4</v>
      </c>
      <c r="L478">
        <f t="shared" si="96"/>
        <v>5</v>
      </c>
      <c r="M478" t="str">
        <f t="shared" si="97"/>
        <v>4/5</v>
      </c>
      <c r="N478" t="s">
        <v>3267</v>
      </c>
      <c r="O478" t="str">
        <f t="shared" si="98"/>
        <v>アンコモン</v>
      </c>
      <c r="R478" t="s">
        <v>3267</v>
      </c>
      <c r="S478" t="s">
        <v>4854</v>
      </c>
      <c r="T478" t="str">
        <f t="shared" si="99"/>
        <v>厄介な船沈め</v>
      </c>
      <c r="W478" t="s">
        <v>4855</v>
      </c>
      <c r="X478" t="s">
        <v>3267</v>
      </c>
      <c r="Y478" s="9"/>
      <c r="Z478" s="3">
        <v>830</v>
      </c>
      <c r="AA478" s="2" t="s">
        <v>3870</v>
      </c>
      <c r="AB478" s="1" t="s">
        <v>301</v>
      </c>
      <c r="AC478" s="1" t="s">
        <v>1473</v>
      </c>
      <c r="AD478" s="1">
        <v>14</v>
      </c>
      <c r="AE478" s="1" t="s">
        <v>889</v>
      </c>
      <c r="AF478" s="1" t="s">
        <v>888</v>
      </c>
      <c r="AG478" s="1" t="s">
        <v>349</v>
      </c>
      <c r="AH478" s="1" t="s">
        <v>1457</v>
      </c>
      <c r="AI478" s="1"/>
      <c r="AJ478" s="1"/>
      <c r="AK478" s="1" t="s">
        <v>4014</v>
      </c>
      <c r="AL478" s="1" t="s">
        <v>4023</v>
      </c>
      <c r="AM478" s="1"/>
      <c r="AN478" s="1"/>
      <c r="AO478" s="1">
        <v>4</v>
      </c>
      <c r="AP478" s="1">
        <v>5</v>
      </c>
      <c r="AQ478" s="1" t="s">
        <v>4024</v>
      </c>
    </row>
    <row r="479" spans="1:46" x14ac:dyDescent="0.15">
      <c r="A479" t="str">
        <f t="shared" si="91"/>
        <v/>
      </c>
      <c r="V479" s="9"/>
      <c r="Y479" s="11"/>
      <c r="AC479" s="9"/>
      <c r="AD479" s="9"/>
      <c r="AE479" s="9"/>
      <c r="AF479" s="9"/>
      <c r="AG479" s="9"/>
      <c r="AH479" s="9"/>
      <c r="AI479" s="9"/>
      <c r="AJ479" s="9"/>
      <c r="AK479" s="9"/>
      <c r="AL479" s="9"/>
      <c r="AM479" s="9"/>
      <c r="AN479" s="9"/>
      <c r="AO479" s="9"/>
      <c r="AP479" s="9"/>
      <c r="AQ479" s="9"/>
      <c r="AR479" s="9"/>
      <c r="AS479" s="9"/>
      <c r="AT479" s="9"/>
    </row>
    <row r="480" spans="1:46" x14ac:dyDescent="0.15">
      <c r="A480" t="str">
        <f t="shared" si="91"/>
        <v>**カラデシュブロック</v>
      </c>
      <c r="B480" t="s">
        <v>4863</v>
      </c>
      <c r="Y480" s="11"/>
    </row>
    <row r="481" spans="1:43" x14ac:dyDescent="0.15">
      <c r="A481" t="str">
        <f>B481&amp;C481&amp;E481&amp;F481&amp;H481&amp;I481&amp;J481&amp;M481&amp;N481&amp;O481&amp;P481&amp;Q481&amp;R481&amp;S481&amp;T481&amp;U481&amp;V481&amp;W481&amp;X481&amp;Y481</f>
        <v>|LEFT:60|LEFT:50|LEFT:120|LEFT:50|LEFT:120|LEFT:450|c</v>
      </c>
      <c r="B481" t="s">
        <v>3211</v>
      </c>
      <c r="C481" t="s">
        <v>5192</v>
      </c>
      <c r="E481" t="s">
        <v>3211</v>
      </c>
      <c r="F481" t="s">
        <v>3204</v>
      </c>
      <c r="H481" t="s">
        <v>3211</v>
      </c>
      <c r="I481" t="s">
        <v>5157</v>
      </c>
      <c r="J481" t="s">
        <v>3211</v>
      </c>
      <c r="M481" t="s">
        <v>3204</v>
      </c>
      <c r="N481" t="s">
        <v>3267</v>
      </c>
      <c r="O481" t="s">
        <v>5157</v>
      </c>
      <c r="R481" t="s">
        <v>3267</v>
      </c>
      <c r="T481" t="s">
        <v>5189</v>
      </c>
      <c r="X481" t="s">
        <v>3267</v>
      </c>
      <c r="Y481" t="s">
        <v>3206</v>
      </c>
    </row>
    <row r="482" spans="1:43" x14ac:dyDescent="0.15">
      <c r="A482" t="str">
        <f>B482&amp;C482&amp;E482&amp;F482&amp;H482&amp;I482&amp;J482&amp;M482&amp;N482&amp;O482&amp;P482&amp;Q482&amp;R482&amp;S482&amp;T482&amp;U482&amp;V482&amp;W482&amp;X482&amp;Y482</f>
        <v>|セット|色|カード種|P/T|レアリティ|カード名|</v>
      </c>
      <c r="B482" t="s">
        <v>3211</v>
      </c>
      <c r="C482" t="s">
        <v>3212</v>
      </c>
      <c r="E482" t="s">
        <v>3211</v>
      </c>
      <c r="F482" t="s">
        <v>3181</v>
      </c>
      <c r="H482" t="s">
        <v>3211</v>
      </c>
      <c r="I482" t="s">
        <v>4902</v>
      </c>
      <c r="J482" t="s">
        <v>3211</v>
      </c>
      <c r="K482" t="s">
        <v>3168</v>
      </c>
      <c r="L482" t="s">
        <v>3167</v>
      </c>
      <c r="M482" t="str">
        <f>K482&amp;"/"&amp;L482</f>
        <v>P/T</v>
      </c>
      <c r="N482" t="s">
        <v>3267</v>
      </c>
      <c r="O482" t="s">
        <v>5187</v>
      </c>
      <c r="R482" t="s">
        <v>3267</v>
      </c>
      <c r="T482" t="s">
        <v>3208</v>
      </c>
      <c r="X482" t="s">
        <v>3267</v>
      </c>
      <c r="Z482" s="18"/>
      <c r="AA482" s="18"/>
      <c r="AB482" s="18"/>
      <c r="AC482" s="18"/>
      <c r="AD482" s="18"/>
      <c r="AE482" s="18"/>
      <c r="AF482" s="18"/>
      <c r="AG482" s="18"/>
      <c r="AH482" s="18"/>
      <c r="AI482" s="18"/>
      <c r="AJ482" s="18"/>
      <c r="AK482" s="18"/>
      <c r="AL482" s="18"/>
      <c r="AM482" s="18"/>
      <c r="AN482" s="18"/>
      <c r="AO482" s="18"/>
      <c r="AP482" s="18"/>
      <c r="AQ482" s="18"/>
    </row>
    <row r="483" spans="1:43" x14ac:dyDescent="0.15">
      <c r="A483" t="str">
        <f t="shared" si="91"/>
        <v>|KLD|白|クリーチャー|8/8|神話レア|《[[霊気嵐のロック]]》|</v>
      </c>
      <c r="B483" t="s">
        <v>3211</v>
      </c>
      <c r="C483" t="str">
        <f t="shared" si="92"/>
        <v>KLD</v>
      </c>
      <c r="D483">
        <f>IF(AA483="","",VLOOKUP(C483,tnpl!$Z$1:$AA$11,2,TRUE))</f>
        <v>6</v>
      </c>
      <c r="E483" t="s">
        <v>3211</v>
      </c>
      <c r="F483" t="str">
        <f t="shared" si="93"/>
        <v>白</v>
      </c>
      <c r="G483">
        <f>IF(AB483="","",VLOOKUP(F483,tnpl!$X$1:$Y$16,2,TRUE))</f>
        <v>1</v>
      </c>
      <c r="H483" t="s">
        <v>3211</v>
      </c>
      <c r="I483" t="str">
        <f t="shared" si="94"/>
        <v>クリーチャー</v>
      </c>
      <c r="J483" t="s">
        <v>3211</v>
      </c>
      <c r="K483">
        <f t="shared" si="95"/>
        <v>8</v>
      </c>
      <c r="L483">
        <f t="shared" si="96"/>
        <v>8</v>
      </c>
      <c r="M483" t="str">
        <f t="shared" si="97"/>
        <v>8/8</v>
      </c>
      <c r="N483" t="s">
        <v>3267</v>
      </c>
      <c r="O483" t="str">
        <f t="shared" si="98"/>
        <v>神話レア</v>
      </c>
      <c r="R483" t="s">
        <v>3267</v>
      </c>
      <c r="S483" t="s">
        <v>4854</v>
      </c>
      <c r="T483" t="str">
        <f t="shared" si="99"/>
        <v>霊気嵐のロック</v>
      </c>
      <c r="W483" t="s">
        <v>4855</v>
      </c>
      <c r="X483" t="s">
        <v>3267</v>
      </c>
      <c r="Y483" s="9"/>
      <c r="Z483" s="3">
        <v>858</v>
      </c>
      <c r="AA483" s="2" t="s">
        <v>4035</v>
      </c>
      <c r="AB483" s="1" t="s">
        <v>1653</v>
      </c>
      <c r="AC483" s="1" t="s">
        <v>1453</v>
      </c>
      <c r="AD483" s="1">
        <v>14</v>
      </c>
      <c r="AE483" s="1" t="s">
        <v>807</v>
      </c>
      <c r="AF483" s="1" t="s">
        <v>806</v>
      </c>
      <c r="AG483" s="1" t="s">
        <v>349</v>
      </c>
      <c r="AH483" s="1" t="s">
        <v>2987</v>
      </c>
      <c r="AI483" s="1"/>
      <c r="AJ483" s="1"/>
      <c r="AK483" s="1" t="s">
        <v>361</v>
      </c>
      <c r="AL483" s="1" t="s">
        <v>4074</v>
      </c>
      <c r="AM483" s="1" t="s">
        <v>4075</v>
      </c>
      <c r="AN483" s="1"/>
      <c r="AO483" s="1">
        <v>8</v>
      </c>
      <c r="AP483" s="1">
        <v>8</v>
      </c>
      <c r="AQ483" s="1" t="s">
        <v>4076</v>
      </c>
    </row>
    <row r="484" spans="1:43" x14ac:dyDescent="0.15">
      <c r="A484" t="str">
        <f t="shared" si="91"/>
        <v>|KLD|赤|クリーチャー|4/4|神話レア|《[[ピア・ナラー]]》|</v>
      </c>
      <c r="B484" t="s">
        <v>3211</v>
      </c>
      <c r="C484" t="str">
        <f t="shared" si="92"/>
        <v>KLD</v>
      </c>
      <c r="D484">
        <f>IF(AA484="","",VLOOKUP(C484,tnpl!$Z$1:$AA$11,2,TRUE))</f>
        <v>6</v>
      </c>
      <c r="E484" t="s">
        <v>3211</v>
      </c>
      <c r="F484" t="str">
        <f t="shared" si="93"/>
        <v>赤</v>
      </c>
      <c r="G484">
        <f>IF(AB484="","",VLOOKUP(F484,tnpl!$X$1:$Y$16,2,TRUE))</f>
        <v>4</v>
      </c>
      <c r="H484" t="s">
        <v>3211</v>
      </c>
      <c r="I484" t="str">
        <f t="shared" si="94"/>
        <v>クリーチャー</v>
      </c>
      <c r="J484" t="s">
        <v>3211</v>
      </c>
      <c r="K484">
        <f t="shared" si="95"/>
        <v>4</v>
      </c>
      <c r="L484">
        <f t="shared" si="96"/>
        <v>4</v>
      </c>
      <c r="M484" t="str">
        <f t="shared" si="97"/>
        <v>4/4</v>
      </c>
      <c r="N484" t="s">
        <v>3267</v>
      </c>
      <c r="O484" t="str">
        <f t="shared" si="98"/>
        <v>神話レア</v>
      </c>
      <c r="R484" t="s">
        <v>3267</v>
      </c>
      <c r="S484" t="s">
        <v>4854</v>
      </c>
      <c r="T484" t="str">
        <f t="shared" si="99"/>
        <v>ピア・ナラー</v>
      </c>
      <c r="W484" t="s">
        <v>4855</v>
      </c>
      <c r="X484" t="s">
        <v>3267</v>
      </c>
      <c r="Y484" s="9"/>
      <c r="Z484" s="3">
        <v>941</v>
      </c>
      <c r="AA484" s="2" t="s">
        <v>4035</v>
      </c>
      <c r="AB484" s="1" t="s">
        <v>1575</v>
      </c>
      <c r="AC484" s="1" t="s">
        <v>1453</v>
      </c>
      <c r="AD484" s="1">
        <v>14</v>
      </c>
      <c r="AE484" s="1" t="s">
        <v>643</v>
      </c>
      <c r="AF484" s="1" t="s">
        <v>642</v>
      </c>
      <c r="AG484" s="1" t="s">
        <v>349</v>
      </c>
      <c r="AH484" s="1" t="s">
        <v>1511</v>
      </c>
      <c r="AI484" s="1" t="s">
        <v>1667</v>
      </c>
      <c r="AJ484" s="1"/>
      <c r="AK484" s="1" t="s">
        <v>4207</v>
      </c>
      <c r="AL484" s="1" t="s">
        <v>4208</v>
      </c>
      <c r="AM484" s="1"/>
      <c r="AN484" s="1"/>
      <c r="AO484" s="1">
        <v>4</v>
      </c>
      <c r="AP484" s="1">
        <v>4</v>
      </c>
      <c r="AQ484" s="12" t="s">
        <v>5037</v>
      </c>
    </row>
    <row r="485" spans="1:43" x14ac:dyDescent="0.15">
      <c r="A485" t="str">
        <f t="shared" si="91"/>
        <v>|KLD|緑|クリーチャー|4/4|アンコモン|《[[博覧会場の吠え象]]》|</v>
      </c>
      <c r="B485" t="s">
        <v>3211</v>
      </c>
      <c r="C485" t="str">
        <f t="shared" si="92"/>
        <v>KLD</v>
      </c>
      <c r="D485">
        <f>IF(AA485="","",VLOOKUP(C485,tnpl!$Z$1:$AA$11,2,TRUE))</f>
        <v>6</v>
      </c>
      <c r="E485" t="s">
        <v>3211</v>
      </c>
      <c r="F485" t="str">
        <f t="shared" si="93"/>
        <v>緑</v>
      </c>
      <c r="G485">
        <f>IF(AB485="","",VLOOKUP(F485,tnpl!$X$1:$Y$16,2,TRUE))</f>
        <v>5</v>
      </c>
      <c r="H485" t="s">
        <v>3211</v>
      </c>
      <c r="I485" t="str">
        <f t="shared" si="94"/>
        <v>クリーチャー</v>
      </c>
      <c r="J485" t="s">
        <v>3211</v>
      </c>
      <c r="K485">
        <f t="shared" si="95"/>
        <v>4</v>
      </c>
      <c r="L485">
        <f t="shared" si="96"/>
        <v>4</v>
      </c>
      <c r="M485" t="str">
        <f t="shared" si="97"/>
        <v>4/4</v>
      </c>
      <c r="N485" t="s">
        <v>3267</v>
      </c>
      <c r="O485" t="str">
        <f t="shared" si="98"/>
        <v>アンコモン</v>
      </c>
      <c r="R485" t="s">
        <v>3267</v>
      </c>
      <c r="S485" t="s">
        <v>4854</v>
      </c>
      <c r="T485" t="str">
        <f t="shared" si="99"/>
        <v>博覧会場の吠え象</v>
      </c>
      <c r="W485" t="s">
        <v>4855</v>
      </c>
      <c r="X485" t="s">
        <v>3267</v>
      </c>
      <c r="Y485" s="9"/>
      <c r="Z485" s="3">
        <v>956</v>
      </c>
      <c r="AA485" s="2" t="s">
        <v>4035</v>
      </c>
      <c r="AB485" s="1" t="s">
        <v>1540</v>
      </c>
      <c r="AC485" s="1" t="s">
        <v>1473</v>
      </c>
      <c r="AD485" s="1">
        <v>14</v>
      </c>
      <c r="AE485" s="1" t="s">
        <v>607</v>
      </c>
      <c r="AF485" s="1" t="s">
        <v>606</v>
      </c>
      <c r="AG485" s="1" t="s">
        <v>349</v>
      </c>
      <c r="AH485" s="1" t="s">
        <v>4224</v>
      </c>
      <c r="AI485" s="1"/>
      <c r="AJ485" s="1"/>
      <c r="AK485" s="1" t="s">
        <v>4225</v>
      </c>
      <c r="AL485" s="1"/>
      <c r="AM485" s="1"/>
      <c r="AN485" s="1"/>
      <c r="AO485" s="1">
        <v>4</v>
      </c>
      <c r="AP485" s="1">
        <v>4</v>
      </c>
      <c r="AQ485" s="1" t="s">
        <v>4225</v>
      </c>
    </row>
    <row r="486" spans="1:43" x14ac:dyDescent="0.15">
      <c r="A486" t="str">
        <f t="shared" si="91"/>
        <v>|KLD|緑|クリーチャー|6/5|レア|《[[高木背の踏みつけ]]》|</v>
      </c>
      <c r="B486" t="s">
        <v>3211</v>
      </c>
      <c r="C486" t="str">
        <f t="shared" si="92"/>
        <v>KLD</v>
      </c>
      <c r="D486">
        <f>IF(AA486="","",VLOOKUP(C486,tnpl!$Z$1:$AA$11,2,TRUE))</f>
        <v>6</v>
      </c>
      <c r="E486" t="s">
        <v>3211</v>
      </c>
      <c r="F486" t="str">
        <f t="shared" si="93"/>
        <v>緑</v>
      </c>
      <c r="G486">
        <f>IF(AB486="","",VLOOKUP(F486,tnpl!$X$1:$Y$16,2,TRUE))</f>
        <v>5</v>
      </c>
      <c r="H486" t="s">
        <v>3211</v>
      </c>
      <c r="I486" t="str">
        <f t="shared" si="94"/>
        <v>クリーチャー</v>
      </c>
      <c r="J486" t="s">
        <v>3211</v>
      </c>
      <c r="K486">
        <f t="shared" si="95"/>
        <v>6</v>
      </c>
      <c r="L486">
        <f t="shared" si="96"/>
        <v>5</v>
      </c>
      <c r="M486" t="str">
        <f t="shared" si="97"/>
        <v>6/5</v>
      </c>
      <c r="N486" t="s">
        <v>3267</v>
      </c>
      <c r="O486" t="str">
        <f t="shared" si="98"/>
        <v>レア</v>
      </c>
      <c r="R486" t="s">
        <v>3267</v>
      </c>
      <c r="S486" t="s">
        <v>4854</v>
      </c>
      <c r="T486" t="str">
        <f t="shared" si="99"/>
        <v>高木背の踏みつけ</v>
      </c>
      <c r="W486" t="s">
        <v>4855</v>
      </c>
      <c r="X486" t="s">
        <v>3267</v>
      </c>
      <c r="Y486" s="9"/>
      <c r="Z486" s="3">
        <v>962</v>
      </c>
      <c r="AA486" s="2" t="s">
        <v>4035</v>
      </c>
      <c r="AB486" s="1" t="s">
        <v>1540</v>
      </c>
      <c r="AC486" s="1" t="s">
        <v>1463</v>
      </c>
      <c r="AD486" s="1">
        <v>14</v>
      </c>
      <c r="AE486" s="1" t="s">
        <v>601</v>
      </c>
      <c r="AF486" s="1" t="s">
        <v>600</v>
      </c>
      <c r="AG486" s="1" t="s">
        <v>349</v>
      </c>
      <c r="AH486" s="1" t="s">
        <v>367</v>
      </c>
      <c r="AI486" s="1"/>
      <c r="AJ486" s="1"/>
      <c r="AK486" s="1" t="s">
        <v>1733</v>
      </c>
      <c r="AL486" s="1" t="s">
        <v>4230</v>
      </c>
      <c r="AM486" s="1" t="s">
        <v>4231</v>
      </c>
      <c r="AN486" s="1"/>
      <c r="AO486" s="1">
        <v>6</v>
      </c>
      <c r="AP486" s="1">
        <v>5</v>
      </c>
      <c r="AQ486" s="1" t="s">
        <v>4232</v>
      </c>
    </row>
    <row r="487" spans="1:43" x14ac:dyDescent="0.15">
      <c r="A487" t="str">
        <f t="shared" si="91"/>
        <v>|KLD|緑|クリーチャー|6/6|レア|《[[導路の召使い]]》|</v>
      </c>
      <c r="B487" t="s">
        <v>3211</v>
      </c>
      <c r="C487" t="str">
        <f t="shared" si="92"/>
        <v>KLD</v>
      </c>
      <c r="D487">
        <f>IF(AA487="","",VLOOKUP(C487,tnpl!$Z$1:$AA$11,2,TRUE))</f>
        <v>6</v>
      </c>
      <c r="E487" t="s">
        <v>3211</v>
      </c>
      <c r="F487" t="str">
        <f t="shared" si="93"/>
        <v>緑</v>
      </c>
      <c r="G487">
        <f>IF(AB487="","",VLOOKUP(F487,tnpl!$X$1:$Y$16,2,TRUE))</f>
        <v>5</v>
      </c>
      <c r="H487" t="s">
        <v>3211</v>
      </c>
      <c r="I487" t="str">
        <f t="shared" si="94"/>
        <v>クリーチャー</v>
      </c>
      <c r="J487" t="s">
        <v>3211</v>
      </c>
      <c r="K487">
        <f t="shared" si="95"/>
        <v>6</v>
      </c>
      <c r="L487">
        <f t="shared" si="96"/>
        <v>6</v>
      </c>
      <c r="M487" t="str">
        <f t="shared" si="97"/>
        <v>6/6</v>
      </c>
      <c r="N487" t="s">
        <v>3267</v>
      </c>
      <c r="O487" t="str">
        <f t="shared" si="98"/>
        <v>レア</v>
      </c>
      <c r="R487" t="s">
        <v>3267</v>
      </c>
      <c r="S487" t="s">
        <v>4854</v>
      </c>
      <c r="T487" t="str">
        <f t="shared" si="99"/>
        <v>導路の召使い</v>
      </c>
      <c r="W487" t="s">
        <v>4855</v>
      </c>
      <c r="X487" t="s">
        <v>3267</v>
      </c>
      <c r="Y487" s="9"/>
      <c r="Z487" s="3">
        <v>965</v>
      </c>
      <c r="AA487" s="2" t="s">
        <v>4035</v>
      </c>
      <c r="AB487" s="1" t="s">
        <v>1540</v>
      </c>
      <c r="AC487" s="1" t="s">
        <v>1463</v>
      </c>
      <c r="AD487" s="1">
        <v>14</v>
      </c>
      <c r="AE487" s="1" t="s">
        <v>593</v>
      </c>
      <c r="AF487" s="1" t="s">
        <v>592</v>
      </c>
      <c r="AG487" s="1" t="s">
        <v>349</v>
      </c>
      <c r="AH487" s="1" t="s">
        <v>1501</v>
      </c>
      <c r="AI487" s="1" t="s">
        <v>1551</v>
      </c>
      <c r="AJ487" s="1"/>
      <c r="AK487" s="1" t="s">
        <v>4038</v>
      </c>
      <c r="AL487" s="1" t="s">
        <v>4238</v>
      </c>
      <c r="AM487" s="1"/>
      <c r="AN487" s="1"/>
      <c r="AO487" s="1">
        <v>6</v>
      </c>
      <c r="AP487" s="1">
        <v>6</v>
      </c>
      <c r="AQ487" s="1" t="s">
        <v>4239</v>
      </c>
    </row>
    <row r="488" spans="1:43" x14ac:dyDescent="0.15">
      <c r="A488" t="str">
        <f t="shared" si="91"/>
        <v>|KLD|無色|クリーチャー|6/6|レア|《[[密輸人の回転翼機]]》|</v>
      </c>
      <c r="B488" t="s">
        <v>3211</v>
      </c>
      <c r="C488" t="str">
        <f t="shared" si="92"/>
        <v>KLD</v>
      </c>
      <c r="D488">
        <f>IF(AA488="","",VLOOKUP(C488,tnpl!$Z$1:$AA$11,2,TRUE))</f>
        <v>6</v>
      </c>
      <c r="E488" t="s">
        <v>3211</v>
      </c>
      <c r="F488" t="str">
        <f t="shared" si="93"/>
        <v>無色</v>
      </c>
      <c r="G488">
        <f>IF(AB488="","",VLOOKUP(F488,tnpl!$X$1:$Y$16,2,TRUE))</f>
        <v>16</v>
      </c>
      <c r="H488" t="s">
        <v>3211</v>
      </c>
      <c r="I488" t="str">
        <f t="shared" si="94"/>
        <v>クリーチャー</v>
      </c>
      <c r="J488" t="s">
        <v>3211</v>
      </c>
      <c r="K488">
        <f t="shared" si="95"/>
        <v>6</v>
      </c>
      <c r="L488">
        <f t="shared" si="96"/>
        <v>6</v>
      </c>
      <c r="M488" t="str">
        <f t="shared" si="97"/>
        <v>6/6</v>
      </c>
      <c r="N488" t="s">
        <v>3267</v>
      </c>
      <c r="O488" t="str">
        <f t="shared" si="98"/>
        <v>レア</v>
      </c>
      <c r="R488" t="s">
        <v>3267</v>
      </c>
      <c r="S488" t="s">
        <v>4854</v>
      </c>
      <c r="T488" t="str">
        <f t="shared" si="99"/>
        <v>密輸人の回転翼機</v>
      </c>
      <c r="W488" t="s">
        <v>4855</v>
      </c>
      <c r="X488" t="s">
        <v>3267</v>
      </c>
      <c r="Y488" s="9"/>
      <c r="Z488" s="3">
        <v>1012</v>
      </c>
      <c r="AA488" s="2" t="s">
        <v>4035</v>
      </c>
      <c r="AB488" s="1" t="s">
        <v>301</v>
      </c>
      <c r="AC488" s="1" t="s">
        <v>1463</v>
      </c>
      <c r="AD488" s="1">
        <v>14</v>
      </c>
      <c r="AE488" s="1" t="s">
        <v>495</v>
      </c>
      <c r="AF488" s="1" t="s">
        <v>494</v>
      </c>
      <c r="AG488" s="1" t="s">
        <v>349</v>
      </c>
      <c r="AH488" s="1" t="s">
        <v>4273</v>
      </c>
      <c r="AI488" s="1"/>
      <c r="AJ488" s="1"/>
      <c r="AK488" s="1" t="s">
        <v>361</v>
      </c>
      <c r="AL488" s="1" t="s">
        <v>4316</v>
      </c>
      <c r="AM488" s="1" t="s">
        <v>4317</v>
      </c>
      <c r="AN488" s="1"/>
      <c r="AO488" s="1">
        <v>6</v>
      </c>
      <c r="AP488" s="1">
        <v>6</v>
      </c>
      <c r="AQ488" s="1" t="s">
        <v>4318</v>
      </c>
    </row>
    <row r="489" spans="1:43" x14ac:dyDescent="0.15">
      <c r="A489" t="str">
        <f t="shared" si="91"/>
        <v>|KLD|無色|クリーチャー|12/12|神話レア|《[[金属製の巨像]]》|</v>
      </c>
      <c r="B489" t="s">
        <v>3211</v>
      </c>
      <c r="C489" t="str">
        <f t="shared" si="92"/>
        <v>KLD</v>
      </c>
      <c r="D489">
        <f>IF(AA489="","",VLOOKUP(C489,tnpl!$Z$1:$AA$11,2,TRUE))</f>
        <v>6</v>
      </c>
      <c r="E489" t="s">
        <v>3211</v>
      </c>
      <c r="F489" t="str">
        <f t="shared" si="93"/>
        <v>無色</v>
      </c>
      <c r="G489">
        <f>IF(AB489="","",VLOOKUP(F489,tnpl!$X$1:$Y$16,2,TRUE))</f>
        <v>16</v>
      </c>
      <c r="H489" t="s">
        <v>3211</v>
      </c>
      <c r="I489" t="str">
        <f t="shared" si="94"/>
        <v>クリーチャー</v>
      </c>
      <c r="J489" t="s">
        <v>3211</v>
      </c>
      <c r="K489">
        <f t="shared" si="95"/>
        <v>12</v>
      </c>
      <c r="L489">
        <f t="shared" si="96"/>
        <v>12</v>
      </c>
      <c r="M489" t="str">
        <f t="shared" si="97"/>
        <v>12/12</v>
      </c>
      <c r="N489" t="s">
        <v>3267</v>
      </c>
      <c r="O489" t="str">
        <f t="shared" si="98"/>
        <v>神話レア</v>
      </c>
      <c r="R489" t="s">
        <v>3267</v>
      </c>
      <c r="S489" t="s">
        <v>4854</v>
      </c>
      <c r="T489" t="str">
        <f t="shared" si="99"/>
        <v>金属製の巨像</v>
      </c>
      <c r="W489" t="s">
        <v>4855</v>
      </c>
      <c r="X489" t="s">
        <v>3267</v>
      </c>
      <c r="Y489" s="9"/>
      <c r="Z489" s="3">
        <v>1016</v>
      </c>
      <c r="AA489" s="2" t="s">
        <v>4035</v>
      </c>
      <c r="AB489" s="1" t="s">
        <v>301</v>
      </c>
      <c r="AC489" s="1" t="s">
        <v>1453</v>
      </c>
      <c r="AD489" s="1">
        <v>14</v>
      </c>
      <c r="AE489" s="1" t="s">
        <v>489</v>
      </c>
      <c r="AF489" s="1" t="s">
        <v>488</v>
      </c>
      <c r="AG489" s="1" t="s">
        <v>349</v>
      </c>
      <c r="AH489" s="1" t="s">
        <v>362</v>
      </c>
      <c r="AI489" s="1"/>
      <c r="AJ489" s="1"/>
      <c r="AK489" s="1" t="s">
        <v>2627</v>
      </c>
      <c r="AL489" s="1" t="s">
        <v>4324</v>
      </c>
      <c r="AM489" s="1" t="s">
        <v>4325</v>
      </c>
      <c r="AN489" s="1"/>
      <c r="AO489" s="1">
        <v>12</v>
      </c>
      <c r="AP489" s="1">
        <v>12</v>
      </c>
      <c r="AQ489" s="1" t="s">
        <v>4326</v>
      </c>
    </row>
    <row r="490" spans="1:43" x14ac:dyDescent="0.15">
      <c r="A490" t="str">
        <f t="shared" si="91"/>
        <v>|AER|黒|呪文||レア|《[[ヤヘンニの巧技]]》|</v>
      </c>
      <c r="B490" t="s">
        <v>3211</v>
      </c>
      <c r="C490" t="str">
        <f t="shared" si="92"/>
        <v>AER</v>
      </c>
      <c r="D490">
        <f>IF(AA490="","",VLOOKUP(C490,tnpl!$Z$1:$AA$11,2,TRUE))</f>
        <v>7</v>
      </c>
      <c r="E490" t="s">
        <v>3211</v>
      </c>
      <c r="F490" t="str">
        <f t="shared" si="93"/>
        <v>黒</v>
      </c>
      <c r="G490">
        <f>IF(AB490="","",VLOOKUP(F490,tnpl!$X$1:$Y$16,2,TRUE))</f>
        <v>3</v>
      </c>
      <c r="H490" t="s">
        <v>3211</v>
      </c>
      <c r="I490" t="str">
        <f t="shared" si="94"/>
        <v>呪文</v>
      </c>
      <c r="J490" t="s">
        <v>3211</v>
      </c>
      <c r="K490">
        <f t="shared" si="95"/>
        <v>0</v>
      </c>
      <c r="L490">
        <f t="shared" si="96"/>
        <v>0</v>
      </c>
      <c r="M490" t="str">
        <f t="shared" si="97"/>
        <v/>
      </c>
      <c r="N490" t="s">
        <v>3267</v>
      </c>
      <c r="O490" t="str">
        <f t="shared" si="98"/>
        <v>レア</v>
      </c>
      <c r="R490" t="s">
        <v>3267</v>
      </c>
      <c r="S490" t="s">
        <v>4854</v>
      </c>
      <c r="T490" t="str">
        <f t="shared" si="99"/>
        <v>ヤヘンニの巧技</v>
      </c>
      <c r="W490" t="s">
        <v>4855</v>
      </c>
      <c r="X490" t="s">
        <v>3267</v>
      </c>
      <c r="Y490" s="9"/>
      <c r="Z490" s="3">
        <v>1044</v>
      </c>
      <c r="AA490" s="2" t="s">
        <v>4335</v>
      </c>
      <c r="AB490" s="1" t="s">
        <v>1606</v>
      </c>
      <c r="AC490" s="1" t="s">
        <v>1463</v>
      </c>
      <c r="AD490" s="1">
        <v>14</v>
      </c>
      <c r="AE490" s="1" t="s">
        <v>437</v>
      </c>
      <c r="AF490" s="1" t="s">
        <v>436</v>
      </c>
      <c r="AG490" s="1" t="s">
        <v>1475</v>
      </c>
      <c r="AH490" s="1"/>
      <c r="AI490" s="1"/>
      <c r="AJ490" s="1"/>
      <c r="AK490" s="1" t="s">
        <v>4372</v>
      </c>
      <c r="AL490" s="1"/>
      <c r="AM490" s="1"/>
      <c r="AN490" s="1"/>
      <c r="AO490" s="1"/>
      <c r="AP490" s="1"/>
      <c r="AQ490" s="1" t="s">
        <v>4372</v>
      </c>
    </row>
    <row r="491" spans="1:43" x14ac:dyDescent="0.15">
      <c r="A491" t="str">
        <f t="shared" si="91"/>
        <v>|AER|緑|呪文||レア|《[[英雄的介入]]》|</v>
      </c>
      <c r="B491" t="s">
        <v>3211</v>
      </c>
      <c r="C491" t="str">
        <f t="shared" si="92"/>
        <v>AER</v>
      </c>
      <c r="D491">
        <f>IF(AA491="","",VLOOKUP(C491,tnpl!$Z$1:$AA$11,2,TRUE))</f>
        <v>7</v>
      </c>
      <c r="E491" t="s">
        <v>3211</v>
      </c>
      <c r="F491" t="str">
        <f t="shared" si="93"/>
        <v>緑</v>
      </c>
      <c r="G491">
        <f>IF(AB491="","",VLOOKUP(F491,tnpl!$X$1:$Y$16,2,TRUE))</f>
        <v>5</v>
      </c>
      <c r="H491" t="s">
        <v>3211</v>
      </c>
      <c r="I491" t="str">
        <f t="shared" si="94"/>
        <v>呪文</v>
      </c>
      <c r="J491" t="s">
        <v>3211</v>
      </c>
      <c r="K491">
        <f t="shared" si="95"/>
        <v>0</v>
      </c>
      <c r="L491">
        <f t="shared" si="96"/>
        <v>0</v>
      </c>
      <c r="M491" t="str">
        <f t="shared" si="97"/>
        <v/>
      </c>
      <c r="N491" t="s">
        <v>3267</v>
      </c>
      <c r="O491" t="str">
        <f t="shared" si="98"/>
        <v>レア</v>
      </c>
      <c r="R491" t="s">
        <v>3267</v>
      </c>
      <c r="S491" t="s">
        <v>4854</v>
      </c>
      <c r="T491" t="str">
        <f t="shared" si="99"/>
        <v>英雄的介入</v>
      </c>
      <c r="W491" t="s">
        <v>4855</v>
      </c>
      <c r="X491" t="s">
        <v>3267</v>
      </c>
      <c r="Y491" s="9"/>
      <c r="Z491" s="3">
        <v>1060</v>
      </c>
      <c r="AA491" s="2" t="s">
        <v>4335</v>
      </c>
      <c r="AB491" s="1" t="s">
        <v>1540</v>
      </c>
      <c r="AC491" s="1" t="s">
        <v>1463</v>
      </c>
      <c r="AD491" s="1">
        <v>14</v>
      </c>
      <c r="AE491" s="1" t="s">
        <v>405</v>
      </c>
      <c r="AF491" s="1" t="s">
        <v>404</v>
      </c>
      <c r="AG491" s="1" t="s">
        <v>1475</v>
      </c>
      <c r="AH491" s="1"/>
      <c r="AI491" s="1"/>
      <c r="AJ491" s="1"/>
      <c r="AK491" s="1" t="s">
        <v>4401</v>
      </c>
      <c r="AL491" s="1"/>
      <c r="AM491" s="1"/>
      <c r="AN491" s="1"/>
      <c r="AO491" s="1"/>
      <c r="AP491" s="1"/>
      <c r="AQ491" s="1" t="s">
        <v>4401</v>
      </c>
    </row>
    <row r="492" spans="1:43" x14ac:dyDescent="0.15">
      <c r="Z492" s="9"/>
      <c r="AA492" s="9"/>
      <c r="AB492" s="9"/>
      <c r="AC492" s="9"/>
      <c r="AD492" s="9"/>
      <c r="AE492" s="9"/>
      <c r="AF492" s="9"/>
      <c r="AG492" s="9"/>
      <c r="AH492" s="9"/>
      <c r="AI492" s="9"/>
      <c r="AJ492" s="9"/>
      <c r="AK492" s="9"/>
      <c r="AL492" s="9"/>
      <c r="AM492" s="9"/>
      <c r="AN492" s="9"/>
      <c r="AO492" s="9"/>
      <c r="AP492" s="9"/>
      <c r="AQ492" s="9"/>
    </row>
    <row r="493" spans="1:43" x14ac:dyDescent="0.15">
      <c r="A493" t="str">
        <f t="shared" ref="A493" si="100">B493&amp;C493&amp;E493&amp;F493&amp;H493&amp;I493&amp;J493&amp;M493&amp;N493&amp;O493&amp;P493&amp;Q493&amp;R493&amp;S493&amp;T493&amp;U493&amp;V493&amp;W493&amp;X493&amp;Y493</f>
        <v>**アモンケットブロック</v>
      </c>
      <c r="B493" t="s">
        <v>4865</v>
      </c>
      <c r="Y493" s="11"/>
    </row>
    <row r="494" spans="1:43" x14ac:dyDescent="0.15">
      <c r="A494" t="str">
        <f>B494&amp;C494&amp;E494&amp;F494&amp;H494&amp;I494&amp;J494&amp;M494&amp;N494&amp;O494&amp;P494&amp;Q494&amp;R494&amp;S494&amp;T494&amp;U494&amp;V494&amp;W494&amp;X494&amp;Y494</f>
        <v>|LEFT:60|LEFT:50|LEFT:120|LEFT:50|LEFT:120|LEFT:450|c</v>
      </c>
      <c r="B494" t="s">
        <v>3211</v>
      </c>
      <c r="C494" t="s">
        <v>5192</v>
      </c>
      <c r="E494" t="s">
        <v>3211</v>
      </c>
      <c r="F494" t="s">
        <v>3204</v>
      </c>
      <c r="H494" t="s">
        <v>3211</v>
      </c>
      <c r="I494" t="s">
        <v>5157</v>
      </c>
      <c r="J494" t="s">
        <v>3211</v>
      </c>
      <c r="M494" t="s">
        <v>3204</v>
      </c>
      <c r="N494" t="s">
        <v>3267</v>
      </c>
      <c r="O494" t="s">
        <v>5157</v>
      </c>
      <c r="R494" t="s">
        <v>3267</v>
      </c>
      <c r="T494" t="s">
        <v>5189</v>
      </c>
      <c r="X494" t="s">
        <v>3267</v>
      </c>
      <c r="Y494" t="s">
        <v>3206</v>
      </c>
    </row>
    <row r="495" spans="1:43" x14ac:dyDescent="0.15">
      <c r="A495" t="str">
        <f>B495&amp;C495&amp;E495&amp;F495&amp;H495&amp;I495&amp;J495&amp;M495&amp;N495&amp;O495&amp;P495&amp;Q495&amp;R495&amp;S495&amp;T495&amp;U495&amp;V495&amp;W495&amp;X495&amp;Y495</f>
        <v>|セット|色|カード種|P/T|レアリティ|カード名|</v>
      </c>
      <c r="B495" t="s">
        <v>3211</v>
      </c>
      <c r="C495" t="s">
        <v>3212</v>
      </c>
      <c r="E495" t="s">
        <v>3211</v>
      </c>
      <c r="F495" t="s">
        <v>3181</v>
      </c>
      <c r="H495" t="s">
        <v>3211</v>
      </c>
      <c r="I495" t="s">
        <v>4902</v>
      </c>
      <c r="J495" t="s">
        <v>3211</v>
      </c>
      <c r="K495" t="s">
        <v>3168</v>
      </c>
      <c r="L495" t="s">
        <v>3167</v>
      </c>
      <c r="M495" t="str">
        <f>K495&amp;"/"&amp;L495</f>
        <v>P/T</v>
      </c>
      <c r="N495" t="s">
        <v>3267</v>
      </c>
      <c r="O495" t="s">
        <v>5187</v>
      </c>
      <c r="R495" t="s">
        <v>3267</v>
      </c>
      <c r="T495" t="s">
        <v>3208</v>
      </c>
      <c r="X495" t="s">
        <v>3267</v>
      </c>
      <c r="Z495" s="18"/>
      <c r="AA495" s="18"/>
      <c r="AB495" s="18"/>
      <c r="AC495" s="18"/>
      <c r="AD495" s="18"/>
      <c r="AE495" s="18"/>
      <c r="AF495" s="18"/>
      <c r="AG495" s="18"/>
      <c r="AH495" s="18"/>
      <c r="AI495" s="18"/>
      <c r="AJ495" s="18"/>
      <c r="AK495" s="18"/>
      <c r="AL495" s="18"/>
      <c r="AM495" s="18"/>
      <c r="AN495" s="18"/>
      <c r="AO495" s="18"/>
      <c r="AP495" s="18"/>
      <c r="AQ495" s="18"/>
    </row>
    <row r="496" spans="1:43" x14ac:dyDescent="0.15">
      <c r="A496" t="str">
        <f t="shared" si="91"/>
        <v>|AKH|白|クリーチャー|3/3|コモン|《[[有翼の番人]]》|</v>
      </c>
      <c r="B496" t="s">
        <v>3211</v>
      </c>
      <c r="C496" t="str">
        <f t="shared" si="92"/>
        <v>AKH</v>
      </c>
      <c r="D496">
        <f>IF(AA496="","",VLOOKUP(C496,tnpl!$Z$1:$AA$11,2,TRUE))</f>
        <v>10</v>
      </c>
      <c r="E496" t="s">
        <v>3211</v>
      </c>
      <c r="F496" t="str">
        <f t="shared" si="93"/>
        <v>白</v>
      </c>
      <c r="G496">
        <f>IF(AB496="","",VLOOKUP(F496,tnpl!$X$1:$Y$16,2,TRUE))</f>
        <v>1</v>
      </c>
      <c r="H496" t="s">
        <v>3211</v>
      </c>
      <c r="I496" t="str">
        <f t="shared" si="94"/>
        <v>クリーチャー</v>
      </c>
      <c r="J496" t="s">
        <v>3211</v>
      </c>
      <c r="K496">
        <f t="shared" si="95"/>
        <v>3</v>
      </c>
      <c r="L496">
        <f t="shared" si="96"/>
        <v>3</v>
      </c>
      <c r="M496" t="str">
        <f t="shared" si="97"/>
        <v>3/3</v>
      </c>
      <c r="N496" t="s">
        <v>3267</v>
      </c>
      <c r="O496" t="str">
        <f t="shared" si="98"/>
        <v>コモン</v>
      </c>
      <c r="R496" t="s">
        <v>3267</v>
      </c>
      <c r="S496" t="s">
        <v>4854</v>
      </c>
      <c r="T496" t="str">
        <f t="shared" si="99"/>
        <v>有翼の番人</v>
      </c>
      <c r="W496" t="s">
        <v>4855</v>
      </c>
      <c r="X496" t="s">
        <v>3267</v>
      </c>
      <c r="Y496" s="9"/>
      <c r="Z496" s="3">
        <v>1110</v>
      </c>
      <c r="AA496" s="2" t="s">
        <v>4450</v>
      </c>
      <c r="AB496" s="1" t="s">
        <v>1653</v>
      </c>
      <c r="AC496" s="1" t="s">
        <v>1771</v>
      </c>
      <c r="AD496" s="1">
        <v>14</v>
      </c>
      <c r="AE496" s="1" t="s">
        <v>279</v>
      </c>
      <c r="AF496" s="1" t="s">
        <v>278</v>
      </c>
      <c r="AG496" s="1" t="s">
        <v>349</v>
      </c>
      <c r="AH496" s="1" t="s">
        <v>358</v>
      </c>
      <c r="AI496" s="1"/>
      <c r="AJ496" s="1"/>
      <c r="AK496" s="1" t="s">
        <v>2435</v>
      </c>
      <c r="AL496" s="1" t="s">
        <v>4463</v>
      </c>
      <c r="AM496" s="1"/>
      <c r="AN496" s="1"/>
      <c r="AO496" s="1">
        <v>3</v>
      </c>
      <c r="AP496" s="1">
        <v>3</v>
      </c>
      <c r="AQ496" s="1" t="s">
        <v>4464</v>
      </c>
    </row>
    <row r="497" spans="1:43" x14ac:dyDescent="0.15">
      <c r="A497" t="str">
        <f t="shared" si="91"/>
        <v>|AKH|黒|クリーチャー|3/4|アンコモン|《[[呪われた者の王]]》|</v>
      </c>
      <c r="B497" t="s">
        <v>3211</v>
      </c>
      <c r="C497" t="str">
        <f t="shared" si="92"/>
        <v>AKH</v>
      </c>
      <c r="D497">
        <f>IF(AA497="","",VLOOKUP(C497,tnpl!$Z$1:$AA$11,2,TRUE))</f>
        <v>10</v>
      </c>
      <c r="E497" t="s">
        <v>3211</v>
      </c>
      <c r="F497" t="str">
        <f t="shared" si="93"/>
        <v>黒</v>
      </c>
      <c r="G497">
        <f>IF(AB497="","",VLOOKUP(F497,tnpl!$X$1:$Y$16,2,TRUE))</f>
        <v>3</v>
      </c>
      <c r="H497" t="s">
        <v>3211</v>
      </c>
      <c r="I497" t="str">
        <f t="shared" si="94"/>
        <v>クリーチャー</v>
      </c>
      <c r="J497" t="s">
        <v>3211</v>
      </c>
      <c r="K497">
        <f t="shared" si="95"/>
        <v>3</v>
      </c>
      <c r="L497">
        <f t="shared" si="96"/>
        <v>4</v>
      </c>
      <c r="M497" t="str">
        <f t="shared" si="97"/>
        <v>3/4</v>
      </c>
      <c r="N497" t="s">
        <v>3267</v>
      </c>
      <c r="O497" t="str">
        <f t="shared" si="98"/>
        <v>アンコモン</v>
      </c>
      <c r="R497" t="s">
        <v>3267</v>
      </c>
      <c r="S497" t="s">
        <v>4854</v>
      </c>
      <c r="T497" t="str">
        <f t="shared" si="99"/>
        <v>呪われた者の王</v>
      </c>
      <c r="W497" t="s">
        <v>4855</v>
      </c>
      <c r="X497" t="s">
        <v>3267</v>
      </c>
      <c r="Y497" s="9"/>
      <c r="Z497" s="3">
        <v>1165</v>
      </c>
      <c r="AA497" s="2" t="s">
        <v>4450</v>
      </c>
      <c r="AB497" s="1" t="s">
        <v>1606</v>
      </c>
      <c r="AC497" s="1" t="s">
        <v>1473</v>
      </c>
      <c r="AD497" s="1">
        <v>14</v>
      </c>
      <c r="AE497" s="1" t="s">
        <v>171</v>
      </c>
      <c r="AF497" s="1" t="s">
        <v>170</v>
      </c>
      <c r="AG497" s="1" t="s">
        <v>349</v>
      </c>
      <c r="AH497" s="1" t="s">
        <v>1506</v>
      </c>
      <c r="AI497" s="1"/>
      <c r="AJ497" s="1"/>
      <c r="AK497" s="1" t="s">
        <v>4573</v>
      </c>
      <c r="AL497" s="1" t="s">
        <v>4574</v>
      </c>
      <c r="AM497" s="1"/>
      <c r="AN497" s="1"/>
      <c r="AO497" s="1">
        <v>3</v>
      </c>
      <c r="AP497" s="1">
        <v>4</v>
      </c>
      <c r="AQ497" s="1" t="s">
        <v>4575</v>
      </c>
    </row>
    <row r="498" spans="1:43" x14ac:dyDescent="0.15">
      <c r="A498" t="str">
        <f t="shared" si="91"/>
        <v>|AKH|緑|サポート||レア|《[[活力の試練]]》|</v>
      </c>
      <c r="B498" t="s">
        <v>3211</v>
      </c>
      <c r="C498" t="str">
        <f t="shared" si="92"/>
        <v>AKH</v>
      </c>
      <c r="D498">
        <f>IF(AA498="","",VLOOKUP(C498,tnpl!$Z$1:$AA$11,2,TRUE))</f>
        <v>10</v>
      </c>
      <c r="E498" t="s">
        <v>3211</v>
      </c>
      <c r="F498" t="str">
        <f t="shared" si="93"/>
        <v>緑</v>
      </c>
      <c r="G498">
        <f>IF(AB498="","",VLOOKUP(F498,tnpl!$X$1:$Y$16,2,TRUE))</f>
        <v>5</v>
      </c>
      <c r="H498" t="s">
        <v>3211</v>
      </c>
      <c r="I498" t="str">
        <f t="shared" si="94"/>
        <v>サポート</v>
      </c>
      <c r="J498" t="s">
        <v>3211</v>
      </c>
      <c r="K498">
        <f t="shared" si="95"/>
        <v>0</v>
      </c>
      <c r="L498">
        <f t="shared" si="96"/>
        <v>0</v>
      </c>
      <c r="M498" t="str">
        <f t="shared" si="97"/>
        <v/>
      </c>
      <c r="N498" t="s">
        <v>3267</v>
      </c>
      <c r="O498" t="str">
        <f t="shared" si="98"/>
        <v>レア</v>
      </c>
      <c r="R498" t="s">
        <v>3267</v>
      </c>
      <c r="S498" t="s">
        <v>4854</v>
      </c>
      <c r="T498" t="str">
        <f t="shared" si="99"/>
        <v>活力の試練</v>
      </c>
      <c r="W498" t="s">
        <v>4855</v>
      </c>
      <c r="X498" t="s">
        <v>3267</v>
      </c>
      <c r="Y498" s="9"/>
      <c r="Z498" s="3">
        <v>1220</v>
      </c>
      <c r="AA498" s="2" t="s">
        <v>4450</v>
      </c>
      <c r="AB498" s="1" t="s">
        <v>1540</v>
      </c>
      <c r="AC498" s="1" t="s">
        <v>1463</v>
      </c>
      <c r="AD498" s="1">
        <v>14</v>
      </c>
      <c r="AE498" s="1" t="s">
        <v>63</v>
      </c>
      <c r="AF498" s="1" t="s">
        <v>62</v>
      </c>
      <c r="AG498" s="1" t="s">
        <v>297</v>
      </c>
      <c r="AH498" s="1"/>
      <c r="AI498" s="1"/>
      <c r="AJ498" s="1"/>
      <c r="AK498" s="1" t="s">
        <v>4668</v>
      </c>
      <c r="AL498" s="1" t="s">
        <v>4494</v>
      </c>
      <c r="AM498" s="1" t="s">
        <v>4495</v>
      </c>
      <c r="AN498" s="1">
        <v>3</v>
      </c>
      <c r="AO498" s="1"/>
      <c r="AP498" s="1"/>
      <c r="AQ498" s="1" t="s">
        <v>4669</v>
      </c>
    </row>
    <row r="499" spans="1:43" x14ac:dyDescent="0.15">
      <c r="A499" t="str">
        <f t="shared" si="91"/>
        <v>|AKH|白黒|クリーチャー|4/4|アンコモン|《[[むら気な召使い]]》|</v>
      </c>
      <c r="B499" t="s">
        <v>3211</v>
      </c>
      <c r="C499" t="str">
        <f t="shared" si="92"/>
        <v>AKH</v>
      </c>
      <c r="D499">
        <f>IF(AA499="","",VLOOKUP(C499,tnpl!$Z$1:$AA$11,2,TRUE))</f>
        <v>10</v>
      </c>
      <c r="E499" t="s">
        <v>3211</v>
      </c>
      <c r="F499" t="str">
        <f t="shared" si="93"/>
        <v>白黒</v>
      </c>
      <c r="G499">
        <f>IF(AB499="","",VLOOKUP(F499,tnpl!$X$1:$Y$16,2,TRUE))</f>
        <v>11</v>
      </c>
      <c r="H499" t="s">
        <v>3211</v>
      </c>
      <c r="I499" t="str">
        <f t="shared" si="94"/>
        <v>クリーチャー</v>
      </c>
      <c r="J499" t="s">
        <v>3211</v>
      </c>
      <c r="K499">
        <f t="shared" si="95"/>
        <v>4</v>
      </c>
      <c r="L499">
        <f t="shared" si="96"/>
        <v>4</v>
      </c>
      <c r="M499" t="str">
        <f t="shared" si="97"/>
        <v>4/4</v>
      </c>
      <c r="N499" t="s">
        <v>3267</v>
      </c>
      <c r="O499" t="str">
        <f t="shared" si="98"/>
        <v>アンコモン</v>
      </c>
      <c r="R499" t="s">
        <v>3267</v>
      </c>
      <c r="S499" t="s">
        <v>4854</v>
      </c>
      <c r="T499" t="str">
        <f t="shared" si="99"/>
        <v>むら気な召使い</v>
      </c>
      <c r="W499" t="s">
        <v>4855</v>
      </c>
      <c r="X499" t="s">
        <v>3267</v>
      </c>
      <c r="Y499" s="9"/>
      <c r="Z499" s="3">
        <v>1231</v>
      </c>
      <c r="AA499" s="2" t="s">
        <v>4450</v>
      </c>
      <c r="AB499" s="1" t="s">
        <v>1496</v>
      </c>
      <c r="AC499" s="1" t="s">
        <v>1473</v>
      </c>
      <c r="AD499" s="1">
        <v>14</v>
      </c>
      <c r="AE499" s="1" t="s">
        <v>43</v>
      </c>
      <c r="AF499" s="1" t="s">
        <v>42</v>
      </c>
      <c r="AG499" s="1" t="s">
        <v>349</v>
      </c>
      <c r="AH499" s="1" t="s">
        <v>1506</v>
      </c>
      <c r="AI499" s="1"/>
      <c r="AJ499" s="1"/>
      <c r="AK499" s="1" t="s">
        <v>4696</v>
      </c>
      <c r="AL499" s="1"/>
      <c r="AM499" s="1"/>
      <c r="AN499" s="1"/>
      <c r="AO499" s="1">
        <v>4</v>
      </c>
      <c r="AP499" s="1">
        <v>4</v>
      </c>
      <c r="AQ499" s="1" t="s">
        <v>4696</v>
      </c>
    </row>
    <row r="500" spans="1:43" x14ac:dyDescent="0.15">
      <c r="A500" t="str">
        <f t="shared" si="91"/>
        <v>|AKH|緑青|クリーチャー|4/4|アンコモン|《[[水流織り]]》|</v>
      </c>
      <c r="B500" t="s">
        <v>3211</v>
      </c>
      <c r="C500" t="str">
        <f t="shared" si="92"/>
        <v>AKH</v>
      </c>
      <c r="D500">
        <f>IF(AA500="","",VLOOKUP(C500,tnpl!$Z$1:$AA$11,2,TRUE))</f>
        <v>10</v>
      </c>
      <c r="E500" t="s">
        <v>3211</v>
      </c>
      <c r="F500" t="str">
        <f t="shared" si="93"/>
        <v>緑青</v>
      </c>
      <c r="G500">
        <f>IF(AB500="","",VLOOKUP(F500,tnpl!$X$1:$Y$16,2,TRUE))</f>
        <v>15</v>
      </c>
      <c r="H500" t="s">
        <v>3211</v>
      </c>
      <c r="I500" t="str">
        <f t="shared" si="94"/>
        <v>クリーチャー</v>
      </c>
      <c r="J500" t="s">
        <v>3211</v>
      </c>
      <c r="K500">
        <f t="shared" si="95"/>
        <v>4</v>
      </c>
      <c r="L500">
        <f t="shared" si="96"/>
        <v>4</v>
      </c>
      <c r="M500" t="str">
        <f t="shared" si="97"/>
        <v>4/4</v>
      </c>
      <c r="N500" t="s">
        <v>3267</v>
      </c>
      <c r="O500" t="str">
        <f t="shared" si="98"/>
        <v>アンコモン</v>
      </c>
      <c r="R500" t="s">
        <v>3267</v>
      </c>
      <c r="S500" t="s">
        <v>4854</v>
      </c>
      <c r="T500" t="str">
        <f t="shared" si="99"/>
        <v>水流織り</v>
      </c>
      <c r="W500" t="s">
        <v>4855</v>
      </c>
      <c r="X500" t="s">
        <v>3267</v>
      </c>
      <c r="Y500" s="9"/>
      <c r="Z500" s="3">
        <v>1232</v>
      </c>
      <c r="AA500" s="2" t="s">
        <v>4450</v>
      </c>
      <c r="AB500" s="1" t="s">
        <v>1799</v>
      </c>
      <c r="AC500" s="1" t="s">
        <v>1473</v>
      </c>
      <c r="AD500" s="1">
        <v>14</v>
      </c>
      <c r="AE500" s="1" t="s">
        <v>41</v>
      </c>
      <c r="AF500" s="1" t="s">
        <v>40</v>
      </c>
      <c r="AG500" s="1" t="s">
        <v>349</v>
      </c>
      <c r="AH500" s="1" t="s">
        <v>4511</v>
      </c>
      <c r="AI500" s="1" t="s">
        <v>1551</v>
      </c>
      <c r="AJ500" s="1"/>
      <c r="AK500" s="1" t="s">
        <v>4697</v>
      </c>
      <c r="AL500" s="1"/>
      <c r="AM500" s="1"/>
      <c r="AN500" s="1"/>
      <c r="AO500" s="1">
        <v>4</v>
      </c>
      <c r="AP500" s="1">
        <v>4</v>
      </c>
      <c r="AQ500" s="1" t="s">
        <v>4697</v>
      </c>
    </row>
    <row r="501" spans="1:43" x14ac:dyDescent="0.15">
      <c r="A501" t="str">
        <f t="shared" si="91"/>
        <v>|AKH|白青|クリーチャー|8/8|神話レア|《[[ナクタムンの侍臣、テムメト]]》|</v>
      </c>
      <c r="B501" t="s">
        <v>3211</v>
      </c>
      <c r="C501" t="str">
        <f t="shared" si="92"/>
        <v>AKH</v>
      </c>
      <c r="D501">
        <f>IF(AA501="","",VLOOKUP(C501,tnpl!$Z$1:$AA$11,2,TRUE))</f>
        <v>10</v>
      </c>
      <c r="E501" t="s">
        <v>3211</v>
      </c>
      <c r="F501" t="str">
        <f t="shared" si="93"/>
        <v>白青</v>
      </c>
      <c r="G501">
        <f>IF(AB501="","",VLOOKUP(F501,tnpl!$X$1:$Y$16,2,TRUE))</f>
        <v>6</v>
      </c>
      <c r="H501" t="s">
        <v>3211</v>
      </c>
      <c r="I501" t="str">
        <f t="shared" si="94"/>
        <v>クリーチャー</v>
      </c>
      <c r="J501" t="s">
        <v>3211</v>
      </c>
      <c r="K501">
        <f t="shared" si="95"/>
        <v>8</v>
      </c>
      <c r="L501">
        <f t="shared" si="96"/>
        <v>8</v>
      </c>
      <c r="M501" t="str">
        <f t="shared" si="97"/>
        <v>8/8</v>
      </c>
      <c r="N501" t="s">
        <v>3267</v>
      </c>
      <c r="O501" t="str">
        <f t="shared" si="98"/>
        <v>神話レア</v>
      </c>
      <c r="R501" t="s">
        <v>3267</v>
      </c>
      <c r="S501" t="s">
        <v>4854</v>
      </c>
      <c r="T501" t="str">
        <f t="shared" si="99"/>
        <v>ナクタムンの侍臣、テムメト</v>
      </c>
      <c r="W501" t="s">
        <v>4855</v>
      </c>
      <c r="X501" t="s">
        <v>3267</v>
      </c>
      <c r="Y501" s="9"/>
      <c r="Z501" s="3">
        <v>1236</v>
      </c>
      <c r="AA501" s="2" t="s">
        <v>4450</v>
      </c>
      <c r="AB501" s="1" t="s">
        <v>1534</v>
      </c>
      <c r="AC501" s="1" t="s">
        <v>1453</v>
      </c>
      <c r="AD501" s="1">
        <v>14</v>
      </c>
      <c r="AE501" s="1" t="s">
        <v>33</v>
      </c>
      <c r="AF501" s="1" t="s">
        <v>32</v>
      </c>
      <c r="AG501" s="1" t="s">
        <v>349</v>
      </c>
      <c r="AH501" s="1" t="s">
        <v>1511</v>
      </c>
      <c r="AI501" s="1" t="s">
        <v>1492</v>
      </c>
      <c r="AJ501" s="1"/>
      <c r="AK501" s="1" t="s">
        <v>4704</v>
      </c>
      <c r="AL501" s="1" t="s">
        <v>4461</v>
      </c>
      <c r="AM501" s="1"/>
      <c r="AN501" s="1"/>
      <c r="AO501" s="1">
        <v>8</v>
      </c>
      <c r="AP501" s="1">
        <v>8</v>
      </c>
      <c r="AQ501" s="1" t="s">
        <v>4705</v>
      </c>
    </row>
    <row r="502" spans="1:43" x14ac:dyDescent="0.15">
      <c r="A502" t="str">
        <f t="shared" si="91"/>
        <v>|AKH|無色|サポート||アンコモン|《[[ハゾレトの碑]]》|</v>
      </c>
      <c r="B502" t="s">
        <v>3211</v>
      </c>
      <c r="C502" t="str">
        <f t="shared" si="92"/>
        <v>AKH</v>
      </c>
      <c r="D502">
        <f>IF(AA502="","",VLOOKUP(C502,tnpl!$Z$1:$AA$11,2,TRUE))</f>
        <v>10</v>
      </c>
      <c r="E502" t="s">
        <v>3211</v>
      </c>
      <c r="F502" t="str">
        <f t="shared" si="93"/>
        <v>無色</v>
      </c>
      <c r="G502">
        <f>IF(AB502="","",VLOOKUP(F502,tnpl!$X$1:$Y$16,2,TRUE))</f>
        <v>16</v>
      </c>
      <c r="H502" t="s">
        <v>3211</v>
      </c>
      <c r="I502" t="str">
        <f t="shared" si="94"/>
        <v>サポート</v>
      </c>
      <c r="J502" t="s">
        <v>3211</v>
      </c>
      <c r="K502">
        <f t="shared" si="95"/>
        <v>0</v>
      </c>
      <c r="L502">
        <f t="shared" si="96"/>
        <v>0</v>
      </c>
      <c r="M502" t="str">
        <f t="shared" si="97"/>
        <v/>
      </c>
      <c r="N502" t="s">
        <v>3267</v>
      </c>
      <c r="O502" t="str">
        <f t="shared" si="98"/>
        <v>アンコモン</v>
      </c>
      <c r="R502" t="s">
        <v>3267</v>
      </c>
      <c r="S502" t="s">
        <v>4854</v>
      </c>
      <c r="T502" t="str">
        <f t="shared" si="99"/>
        <v>ハゾレトの碑</v>
      </c>
      <c r="W502" t="s">
        <v>4855</v>
      </c>
      <c r="X502" t="s">
        <v>3267</v>
      </c>
      <c r="Y502" s="9"/>
      <c r="Z502" s="3">
        <v>1242</v>
      </c>
      <c r="AA502" s="2" t="s">
        <v>4450</v>
      </c>
      <c r="AB502" s="1" t="s">
        <v>301</v>
      </c>
      <c r="AC502" s="1" t="s">
        <v>1473</v>
      </c>
      <c r="AD502" s="1">
        <v>14</v>
      </c>
      <c r="AE502" s="1" t="s">
        <v>21</v>
      </c>
      <c r="AF502" s="1" t="s">
        <v>20</v>
      </c>
      <c r="AG502" s="1" t="s">
        <v>297</v>
      </c>
      <c r="AH502" s="1"/>
      <c r="AI502" s="1"/>
      <c r="AJ502" s="1"/>
      <c r="AK502" s="1" t="s">
        <v>4715</v>
      </c>
      <c r="AL502" s="1" t="s">
        <v>4716</v>
      </c>
      <c r="AM502" s="1" t="s">
        <v>4717</v>
      </c>
      <c r="AN502" s="1">
        <v>3</v>
      </c>
      <c r="AO502" s="1"/>
      <c r="AP502" s="1"/>
      <c r="AQ502" s="1" t="s">
        <v>4718</v>
      </c>
    </row>
    <row r="503" spans="1:43" x14ac:dyDescent="0.15">
      <c r="A503" t="str">
        <f t="shared" si="91"/>
        <v>|AKH|赤|クリーチャー|2/3|アンコモン|《[[戦炎の投槍手]]》|</v>
      </c>
      <c r="B503" t="s">
        <v>3211</v>
      </c>
      <c r="C503" t="str">
        <f t="shared" si="92"/>
        <v>AKH</v>
      </c>
      <c r="D503">
        <f>IF(AA503="","",VLOOKUP(C503,tnpl!$Z$1:$AA$11,2,TRUE))</f>
        <v>10</v>
      </c>
      <c r="E503" t="s">
        <v>3211</v>
      </c>
      <c r="F503" t="str">
        <f t="shared" si="93"/>
        <v>赤</v>
      </c>
      <c r="G503">
        <f>IF(AB503="","",VLOOKUP(F503,tnpl!$X$1:$Y$16,2,TRUE))</f>
        <v>4</v>
      </c>
      <c r="H503" t="s">
        <v>3211</v>
      </c>
      <c r="I503" t="str">
        <f t="shared" si="94"/>
        <v>クリーチャー</v>
      </c>
      <c r="J503" t="s">
        <v>3211</v>
      </c>
      <c r="K503">
        <f t="shared" si="95"/>
        <v>2</v>
      </c>
      <c r="L503">
        <f t="shared" si="96"/>
        <v>3</v>
      </c>
      <c r="M503" t="str">
        <f t="shared" si="97"/>
        <v>2/3</v>
      </c>
      <c r="N503" t="s">
        <v>3267</v>
      </c>
      <c r="O503" t="str">
        <f t="shared" si="98"/>
        <v>アンコモン</v>
      </c>
      <c r="R503" t="s">
        <v>3267</v>
      </c>
      <c r="S503" t="s">
        <v>4854</v>
      </c>
      <c r="T503" t="str">
        <f t="shared" si="99"/>
        <v>戦炎の投槍手</v>
      </c>
      <c r="W503" t="s">
        <v>4855</v>
      </c>
      <c r="X503" t="s">
        <v>3267</v>
      </c>
      <c r="Y503" s="9"/>
      <c r="Z503" s="3">
        <v>1279</v>
      </c>
      <c r="AA503" s="2" t="s">
        <v>4450</v>
      </c>
      <c r="AB503" s="1" t="s">
        <v>1575</v>
      </c>
      <c r="AC503" s="1" t="s">
        <v>1473</v>
      </c>
      <c r="AD503" s="1">
        <v>14</v>
      </c>
      <c r="AE503" s="1" t="s">
        <v>4810</v>
      </c>
      <c r="AF503" s="1" t="s">
        <v>4811</v>
      </c>
      <c r="AG503" s="1" t="s">
        <v>349</v>
      </c>
      <c r="AH503" s="1" t="s">
        <v>4557</v>
      </c>
      <c r="AI503" s="1" t="s">
        <v>1515</v>
      </c>
      <c r="AJ503" s="1"/>
      <c r="AK503" s="1" t="s">
        <v>4812</v>
      </c>
      <c r="AL503" s="1"/>
      <c r="AM503" s="1"/>
      <c r="AN503" s="1"/>
      <c r="AO503" s="1">
        <v>2</v>
      </c>
      <c r="AP503" s="1">
        <v>3</v>
      </c>
      <c r="AQ503" s="1" t="s">
        <v>4812</v>
      </c>
    </row>
    <row r="504" spans="1:43" x14ac:dyDescent="0.15">
      <c r="A504" t="str">
        <f t="shared" si="91"/>
        <v>|AKH|緑|クリーチャー|6/6|レア|《[[刻み角]]》|</v>
      </c>
      <c r="B504" t="s">
        <v>3211</v>
      </c>
      <c r="C504" t="str">
        <f t="shared" si="92"/>
        <v>AKH</v>
      </c>
      <c r="D504">
        <f>IF(AA504="","",VLOOKUP(C504,tnpl!$Z$1:$AA$11,2,TRUE))</f>
        <v>10</v>
      </c>
      <c r="E504" t="s">
        <v>3211</v>
      </c>
      <c r="F504" t="str">
        <f t="shared" si="93"/>
        <v>緑</v>
      </c>
      <c r="G504">
        <f>IF(AB504="","",VLOOKUP(F504,tnpl!$X$1:$Y$16,2,TRUE))</f>
        <v>5</v>
      </c>
      <c r="H504" t="s">
        <v>3211</v>
      </c>
      <c r="I504" t="str">
        <f t="shared" si="94"/>
        <v>クリーチャー</v>
      </c>
      <c r="J504" t="s">
        <v>3211</v>
      </c>
      <c r="K504">
        <f t="shared" si="95"/>
        <v>6</v>
      </c>
      <c r="L504">
        <f t="shared" si="96"/>
        <v>6</v>
      </c>
      <c r="M504" t="str">
        <f t="shared" si="97"/>
        <v>6/6</v>
      </c>
      <c r="N504" t="s">
        <v>3267</v>
      </c>
      <c r="O504" t="str">
        <f t="shared" si="98"/>
        <v>レア</v>
      </c>
      <c r="R504" t="s">
        <v>3267</v>
      </c>
      <c r="S504" t="s">
        <v>4854</v>
      </c>
      <c r="T504" t="str">
        <f t="shared" si="99"/>
        <v>刻み角</v>
      </c>
      <c r="W504" t="s">
        <v>4855</v>
      </c>
      <c r="X504" t="s">
        <v>3267</v>
      </c>
      <c r="Y504" s="9"/>
      <c r="Z504" s="3">
        <v>1286</v>
      </c>
      <c r="AA504" s="2" t="s">
        <v>4450</v>
      </c>
      <c r="AB504" s="1" t="s">
        <v>1540</v>
      </c>
      <c r="AC504" s="1" t="s">
        <v>1463</v>
      </c>
      <c r="AD504" s="1">
        <v>14</v>
      </c>
      <c r="AE504" s="1" t="s">
        <v>4831</v>
      </c>
      <c r="AF504" s="1" t="s">
        <v>4832</v>
      </c>
      <c r="AG504" s="1" t="s">
        <v>349</v>
      </c>
      <c r="AH504" s="1" t="s">
        <v>367</v>
      </c>
      <c r="AI504" s="1"/>
      <c r="AJ504" s="1"/>
      <c r="AK504" s="1" t="s">
        <v>2645</v>
      </c>
      <c r="AL504" s="1" t="s">
        <v>4833</v>
      </c>
      <c r="AM504" s="1"/>
      <c r="AN504" s="1"/>
      <c r="AO504" s="1">
        <v>6</v>
      </c>
      <c r="AP504" s="1">
        <v>6</v>
      </c>
      <c r="AQ504" s="1" t="s">
        <v>4834</v>
      </c>
    </row>
    <row r="505" spans="1:43" x14ac:dyDescent="0.15">
      <c r="A505" t="str">
        <f>B505&amp;C505&amp;E505&amp;F505&amp;H505&amp;I505&amp;J505&amp;M505&amp;N505&amp;O505&amp;P505&amp;Q505&amp;R505&amp;S505&amp;T505&amp;V505&amp;W505&amp;X505&amp;Y505</f>
        <v/>
      </c>
    </row>
    <row r="506" spans="1:43" x14ac:dyDescent="0.15">
      <c r="A506" t="str">
        <f>B506&amp;C506&amp;E506&amp;F506&amp;H506&amp;I506&amp;J506&amp;M506&amp;N506&amp;O506&amp;P506&amp;Q506&amp;R506&amp;S506&amp;T506&amp;V506&amp;W506&amp;X506&amp;Y506</f>
        <v>*15マナカード一覧</v>
      </c>
      <c r="B506" t="s">
        <v>3229</v>
      </c>
      <c r="C506">
        <f>AD511</f>
        <v>15</v>
      </c>
      <c r="E506" t="s">
        <v>5183</v>
      </c>
      <c r="F506" t="s">
        <v>3228</v>
      </c>
    </row>
    <row r="507" spans="1:43" x14ac:dyDescent="0.15">
      <c r="A507" t="str">
        <f>B507&amp;C507&amp;E507&amp;F507&amp;H507&amp;I507&amp;J507&amp;M507&amp;N507&amp;O507&amp;P507&amp;Q507&amp;R507&amp;S507&amp;T507&amp;V507&amp;W507&amp;X507&amp;Y507</f>
        <v/>
      </c>
    </row>
    <row r="508" spans="1:43" x14ac:dyDescent="0.15">
      <c r="A508" t="str">
        <f>B508&amp;C508&amp;E508&amp;F508&amp;H508&amp;I508&amp;J508&amp;M508&amp;N508&amp;O508&amp;P508&amp;Q508&amp;R508&amp;S508&amp;T508&amp;V508&amp;W508&amp;X508&amp;Y508</f>
        <v>**マジック:オリジン</v>
      </c>
      <c r="B508" t="s">
        <v>4856</v>
      </c>
      <c r="C508" t="s">
        <v>4860</v>
      </c>
      <c r="Z508" s="11"/>
    </row>
    <row r="509" spans="1:43" x14ac:dyDescent="0.15">
      <c r="A509" t="str">
        <f>B509&amp;C509&amp;E509&amp;F509&amp;H509&amp;I509&amp;J509&amp;M509&amp;N509&amp;O509&amp;P509&amp;Q509&amp;R509&amp;S509&amp;T509&amp;U509&amp;V509&amp;W509&amp;X509&amp;Y509</f>
        <v>|LEFT:60|LEFT:50|LEFT:120|LEFT:50|LEFT:120|LEFT:450|c</v>
      </c>
      <c r="B509" t="s">
        <v>3211</v>
      </c>
      <c r="C509" t="s">
        <v>5191</v>
      </c>
      <c r="E509" t="s">
        <v>3211</v>
      </c>
      <c r="F509" t="s">
        <v>3204</v>
      </c>
      <c r="H509" t="s">
        <v>3211</v>
      </c>
      <c r="I509" t="s">
        <v>5157</v>
      </c>
      <c r="J509" t="s">
        <v>3211</v>
      </c>
      <c r="M509" t="s">
        <v>3204</v>
      </c>
      <c r="N509" t="s">
        <v>3267</v>
      </c>
      <c r="O509" t="s">
        <v>5157</v>
      </c>
      <c r="R509" t="s">
        <v>3267</v>
      </c>
      <c r="T509" t="s">
        <v>5190</v>
      </c>
      <c r="X509" t="s">
        <v>3267</v>
      </c>
      <c r="Y509" t="s">
        <v>3206</v>
      </c>
    </row>
    <row r="510" spans="1:43" x14ac:dyDescent="0.15">
      <c r="A510" t="str">
        <f>B510&amp;C510&amp;E510&amp;F510&amp;H510&amp;I510&amp;J510&amp;M510&amp;N510&amp;O510&amp;P510&amp;Q510&amp;R510&amp;S510&amp;T510&amp;U510&amp;V510&amp;W510&amp;X510&amp;Y510</f>
        <v>|セット|色|カード種|P/T|レアリティ|カード名|</v>
      </c>
      <c r="B510" t="s">
        <v>3211</v>
      </c>
      <c r="C510" t="s">
        <v>3212</v>
      </c>
      <c r="E510" t="s">
        <v>3211</v>
      </c>
      <c r="F510" t="s">
        <v>3181</v>
      </c>
      <c r="H510" t="s">
        <v>3211</v>
      </c>
      <c r="I510" t="s">
        <v>4902</v>
      </c>
      <c r="J510" t="s">
        <v>3211</v>
      </c>
      <c r="K510" t="s">
        <v>3168</v>
      </c>
      <c r="L510" t="s">
        <v>3167</v>
      </c>
      <c r="M510" t="str">
        <f>K510&amp;"/"&amp;L510</f>
        <v>P/T</v>
      </c>
      <c r="N510" t="s">
        <v>3267</v>
      </c>
      <c r="O510" t="s">
        <v>5187</v>
      </c>
      <c r="R510" t="s">
        <v>3267</v>
      </c>
      <c r="T510" t="s">
        <v>3208</v>
      </c>
      <c r="X510" t="s">
        <v>3267</v>
      </c>
      <c r="Z510" s="18"/>
      <c r="AA510" s="18"/>
      <c r="AB510" s="18"/>
      <c r="AC510" s="18"/>
      <c r="AD510" s="18"/>
      <c r="AE510" s="18"/>
      <c r="AF510" s="18"/>
      <c r="AG510" s="18"/>
      <c r="AH510" s="18"/>
      <c r="AI510" s="18"/>
      <c r="AJ510" s="18"/>
      <c r="AK510" s="18"/>
      <c r="AL510" s="18"/>
      <c r="AM510" s="18"/>
      <c r="AN510" s="18"/>
      <c r="AO510" s="18"/>
      <c r="AP510" s="18"/>
      <c r="AQ510" s="18"/>
    </row>
    <row r="511" spans="1:43" x14ac:dyDescent="0.15">
      <c r="A511" t="str">
        <f>B511&amp;C511&amp;E511&amp;F511&amp;H511&amp;I511&amp;J511&amp;M511&amp;N511&amp;O511&amp;P511&amp;Q511&amp;R511&amp;S511&amp;T511&amp;U511&amp;V511&amp;W511&amp;X511&amp;Y511</f>
        <v>|ORI|白|クリーチャー|6/6|レア|《[[秘宝の探求者]]》|</v>
      </c>
      <c r="B511" t="s">
        <v>3211</v>
      </c>
      <c r="C511" t="str">
        <f t="shared" ref="C511" si="101">AA511</f>
        <v>ORI</v>
      </c>
      <c r="D511">
        <f>IF(AA511="","",VLOOKUP(C511,tnpl!$Z$1:$AA$11,2,TRUE))</f>
        <v>1</v>
      </c>
      <c r="E511" t="s">
        <v>3211</v>
      </c>
      <c r="F511" t="str">
        <f t="shared" ref="F511" si="102">AB511</f>
        <v>白</v>
      </c>
      <c r="G511">
        <f>IF(AB511="","",VLOOKUP(F511,tnpl!$X$1:$Y$16,2,TRUE))</f>
        <v>1</v>
      </c>
      <c r="H511" t="s">
        <v>3211</v>
      </c>
      <c r="I511" t="str">
        <f>AG511</f>
        <v>クリーチャー</v>
      </c>
      <c r="J511" t="s">
        <v>3211</v>
      </c>
      <c r="K511">
        <f t="shared" ref="K511" si="103">AO511</f>
        <v>6</v>
      </c>
      <c r="L511">
        <f t="shared" ref="L511" si="104">AP511</f>
        <v>6</v>
      </c>
      <c r="M511" t="str">
        <f>IF(AG511="クリーチャー",K511&amp;"/"&amp;L511,"")</f>
        <v>6/6</v>
      </c>
      <c r="N511" t="s">
        <v>3267</v>
      </c>
      <c r="O511" t="str">
        <f>AC511</f>
        <v>レア</v>
      </c>
      <c r="R511" t="s">
        <v>3267</v>
      </c>
      <c r="S511" t="s">
        <v>4854</v>
      </c>
      <c r="T511" t="str">
        <f t="shared" ref="T511" si="105">AE511</f>
        <v>秘宝の探求者</v>
      </c>
      <c r="W511" t="s">
        <v>4855</v>
      </c>
      <c r="X511" t="s">
        <v>3267</v>
      </c>
      <c r="Y511" s="9"/>
      <c r="Z511" s="3">
        <v>31</v>
      </c>
      <c r="AA511" s="2" t="s">
        <v>3271</v>
      </c>
      <c r="AB511" s="1" t="s">
        <v>1653</v>
      </c>
      <c r="AC511" s="1" t="s">
        <v>1463</v>
      </c>
      <c r="AD511" s="1">
        <v>15</v>
      </c>
      <c r="AE511" s="1" t="s">
        <v>3076</v>
      </c>
      <c r="AF511" s="1" t="s">
        <v>3075</v>
      </c>
      <c r="AG511" s="1" t="s">
        <v>349</v>
      </c>
      <c r="AH511" s="1" t="s">
        <v>1511</v>
      </c>
      <c r="AI511" s="1" t="s">
        <v>1826</v>
      </c>
      <c r="AJ511" s="1"/>
      <c r="AK511" s="1" t="s">
        <v>3287</v>
      </c>
      <c r="AL511" s="1" t="s">
        <v>3074</v>
      </c>
      <c r="AM511" s="1"/>
      <c r="AN511" s="1"/>
      <c r="AO511" s="1">
        <v>6</v>
      </c>
      <c r="AP511" s="1">
        <v>6</v>
      </c>
      <c r="AQ511" s="1" t="s">
        <v>3288</v>
      </c>
    </row>
    <row r="512" spans="1:43" x14ac:dyDescent="0.15">
      <c r="A512" t="str">
        <f t="shared" ref="A512:A586" si="106">B512&amp;C512&amp;E512&amp;F512&amp;H512&amp;I512&amp;J512&amp;M512&amp;N512&amp;O512&amp;P512&amp;Q512&amp;R512&amp;S512&amp;T512&amp;U512&amp;V512&amp;W512&amp;X512&amp;Y512</f>
        <v>|ORI|青|クリーチャー|4/4|アンコモン|《[[つむじ風のならず者]]》|</v>
      </c>
      <c r="B512" t="s">
        <v>3211</v>
      </c>
      <c r="C512" t="str">
        <f t="shared" ref="C512:C586" si="107">AA512</f>
        <v>ORI</v>
      </c>
      <c r="D512">
        <f>IF(AA512="","",VLOOKUP(C512,tnpl!$Z$1:$AA$11,2,TRUE))</f>
        <v>1</v>
      </c>
      <c r="E512" t="s">
        <v>3211</v>
      </c>
      <c r="F512" t="str">
        <f t="shared" ref="F512:F586" si="108">AB512</f>
        <v>青</v>
      </c>
      <c r="G512">
        <f>IF(AB512="","",VLOOKUP(F512,tnpl!$X$1:$Y$16,2,TRUE))</f>
        <v>2</v>
      </c>
      <c r="H512" t="s">
        <v>3211</v>
      </c>
      <c r="I512" t="str">
        <f t="shared" ref="I512:I586" si="109">AG512</f>
        <v>クリーチャー</v>
      </c>
      <c r="J512" t="s">
        <v>3211</v>
      </c>
      <c r="K512">
        <f t="shared" ref="K512:K586" si="110">AO512</f>
        <v>4</v>
      </c>
      <c r="L512">
        <f t="shared" ref="L512:L586" si="111">AP512</f>
        <v>4</v>
      </c>
      <c r="M512" t="str">
        <f t="shared" ref="M512:M586" si="112">IF(AG512="クリーチャー",K512&amp;"/"&amp;L512,"")</f>
        <v>4/4</v>
      </c>
      <c r="N512" t="s">
        <v>3267</v>
      </c>
      <c r="O512" t="str">
        <f t="shared" ref="O512:O586" si="113">AC512</f>
        <v>アンコモン</v>
      </c>
      <c r="R512" t="s">
        <v>3267</v>
      </c>
      <c r="S512" t="s">
        <v>4854</v>
      </c>
      <c r="T512" t="str">
        <f t="shared" ref="T512:T586" si="114">AE512</f>
        <v>つむじ風のならず者</v>
      </c>
      <c r="W512" t="s">
        <v>4855</v>
      </c>
      <c r="X512" t="s">
        <v>3267</v>
      </c>
      <c r="Y512" s="9"/>
      <c r="Z512" s="3">
        <v>62</v>
      </c>
      <c r="AA512" s="2" t="s">
        <v>3271</v>
      </c>
      <c r="AB512" s="1" t="s">
        <v>1631</v>
      </c>
      <c r="AC512" s="1" t="s">
        <v>1473</v>
      </c>
      <c r="AD512" s="1">
        <v>15</v>
      </c>
      <c r="AE512" s="1" t="s">
        <v>2978</v>
      </c>
      <c r="AF512" s="1" t="s">
        <v>2977</v>
      </c>
      <c r="AG512" s="1" t="s">
        <v>349</v>
      </c>
      <c r="AH512" s="1" t="s">
        <v>1511</v>
      </c>
      <c r="AI512" s="1" t="s">
        <v>2976</v>
      </c>
      <c r="AJ512" s="1" t="s">
        <v>1667</v>
      </c>
      <c r="AK512" s="1" t="s">
        <v>2975</v>
      </c>
      <c r="AL512" s="1"/>
      <c r="AM512" s="1"/>
      <c r="AN512" s="1"/>
      <c r="AO512" s="1">
        <v>4</v>
      </c>
      <c r="AP512" s="1">
        <v>4</v>
      </c>
      <c r="AQ512" s="1" t="s">
        <v>2975</v>
      </c>
    </row>
    <row r="513" spans="1:46" x14ac:dyDescent="0.15">
      <c r="A513" t="str">
        <f t="shared" si="106"/>
        <v>|ORI|黒|クリーチャー|3/4|アンコモン|《[[黄泉からの帰還者]]》|</v>
      </c>
      <c r="B513" t="s">
        <v>3211</v>
      </c>
      <c r="C513" t="str">
        <f t="shared" si="107"/>
        <v>ORI</v>
      </c>
      <c r="D513">
        <f>IF(AA513="","",VLOOKUP(C513,tnpl!$Z$1:$AA$11,2,TRUE))</f>
        <v>1</v>
      </c>
      <c r="E513" t="s">
        <v>3211</v>
      </c>
      <c r="F513" t="str">
        <f t="shared" si="108"/>
        <v>黒</v>
      </c>
      <c r="G513">
        <f>IF(AB513="","",VLOOKUP(F513,tnpl!$X$1:$Y$16,2,TRUE))</f>
        <v>3</v>
      </c>
      <c r="H513" t="s">
        <v>3211</v>
      </c>
      <c r="I513" t="str">
        <f t="shared" si="109"/>
        <v>クリーチャー</v>
      </c>
      <c r="J513" t="s">
        <v>3211</v>
      </c>
      <c r="K513">
        <f t="shared" si="110"/>
        <v>3</v>
      </c>
      <c r="L513">
        <f t="shared" si="111"/>
        <v>4</v>
      </c>
      <c r="M513" t="str">
        <f t="shared" si="112"/>
        <v>3/4</v>
      </c>
      <c r="N513" t="s">
        <v>3267</v>
      </c>
      <c r="O513" t="str">
        <f t="shared" si="113"/>
        <v>アンコモン</v>
      </c>
      <c r="R513" t="s">
        <v>3267</v>
      </c>
      <c r="S513" t="s">
        <v>4854</v>
      </c>
      <c r="T513" t="str">
        <f t="shared" si="114"/>
        <v>黄泉からの帰還者</v>
      </c>
      <c r="W513" t="s">
        <v>4855</v>
      </c>
      <c r="X513" t="s">
        <v>3267</v>
      </c>
      <c r="Y513" s="9"/>
      <c r="Z513" s="3">
        <v>102</v>
      </c>
      <c r="AA513" s="2" t="s">
        <v>3271</v>
      </c>
      <c r="AB513" s="1" t="s">
        <v>1606</v>
      </c>
      <c r="AC513" s="1" t="s">
        <v>1473</v>
      </c>
      <c r="AD513" s="1">
        <v>15</v>
      </c>
      <c r="AE513" s="1" t="s">
        <v>2863</v>
      </c>
      <c r="AF513" s="1" t="s">
        <v>2862</v>
      </c>
      <c r="AG513" s="1" t="s">
        <v>349</v>
      </c>
      <c r="AH513" s="1" t="s">
        <v>2436</v>
      </c>
      <c r="AI513" s="1"/>
      <c r="AJ513" s="1"/>
      <c r="AK513" s="1" t="s">
        <v>2861</v>
      </c>
      <c r="AL513" s="1"/>
      <c r="AM513" s="1"/>
      <c r="AN513" s="1"/>
      <c r="AO513" s="1">
        <v>3</v>
      </c>
      <c r="AP513" s="1">
        <v>4</v>
      </c>
      <c r="AQ513" s="1" t="s">
        <v>2861</v>
      </c>
    </row>
    <row r="514" spans="1:46" x14ac:dyDescent="0.15">
      <c r="A514" t="str">
        <f t="shared" si="106"/>
        <v>|ORI|黒|呪文||アンコモン|《[[血による聖別]]》|</v>
      </c>
      <c r="B514" t="s">
        <v>3211</v>
      </c>
      <c r="C514" t="str">
        <f t="shared" si="107"/>
        <v>ORI</v>
      </c>
      <c r="D514">
        <f>IF(AA514="","",VLOOKUP(C514,tnpl!$Z$1:$AA$11,2,TRUE))</f>
        <v>1</v>
      </c>
      <c r="E514" t="s">
        <v>3211</v>
      </c>
      <c r="F514" t="str">
        <f t="shared" si="108"/>
        <v>黒</v>
      </c>
      <c r="G514">
        <f>IF(AB514="","",VLOOKUP(F514,tnpl!$X$1:$Y$16,2,TRUE))</f>
        <v>3</v>
      </c>
      <c r="H514" t="s">
        <v>3211</v>
      </c>
      <c r="I514" t="str">
        <f t="shared" si="109"/>
        <v>呪文</v>
      </c>
      <c r="J514" t="s">
        <v>3211</v>
      </c>
      <c r="K514">
        <f t="shared" si="110"/>
        <v>0</v>
      </c>
      <c r="L514">
        <f t="shared" si="111"/>
        <v>0</v>
      </c>
      <c r="M514" t="str">
        <f t="shared" si="112"/>
        <v/>
      </c>
      <c r="N514" t="s">
        <v>3267</v>
      </c>
      <c r="O514" t="str">
        <f t="shared" si="113"/>
        <v>アンコモン</v>
      </c>
      <c r="R514" t="s">
        <v>3267</v>
      </c>
      <c r="S514" t="s">
        <v>4854</v>
      </c>
      <c r="T514" t="str">
        <f t="shared" si="114"/>
        <v>血による聖別</v>
      </c>
      <c r="W514" t="s">
        <v>4855</v>
      </c>
      <c r="X514" t="s">
        <v>3267</v>
      </c>
      <c r="Y514" s="9"/>
      <c r="Z514" s="3">
        <v>103</v>
      </c>
      <c r="AA514" s="2" t="s">
        <v>3271</v>
      </c>
      <c r="AB514" s="1" t="s">
        <v>1606</v>
      </c>
      <c r="AC514" s="1" t="s">
        <v>1473</v>
      </c>
      <c r="AD514" s="1">
        <v>15</v>
      </c>
      <c r="AE514" s="1" t="s">
        <v>2860</v>
      </c>
      <c r="AF514" s="1" t="s">
        <v>2859</v>
      </c>
      <c r="AG514" s="1" t="s">
        <v>1475</v>
      </c>
      <c r="AH514" s="1"/>
      <c r="AI514" s="1"/>
      <c r="AJ514" s="1"/>
      <c r="AK514" s="1" t="s">
        <v>2858</v>
      </c>
      <c r="AL514" s="1"/>
      <c r="AM514" s="1"/>
      <c r="AN514" s="1"/>
      <c r="AO514" s="1"/>
      <c r="AP514" s="1"/>
      <c r="AQ514" s="1" t="s">
        <v>2858</v>
      </c>
    </row>
    <row r="515" spans="1:46" x14ac:dyDescent="0.15">
      <c r="A515" t="str">
        <f t="shared" si="106"/>
        <v>|ORI|黒|クリーチャー|4/7|レア|《[[墓刃の匪賊]]》|</v>
      </c>
      <c r="B515" t="s">
        <v>3211</v>
      </c>
      <c r="C515" t="str">
        <f t="shared" si="107"/>
        <v>ORI</v>
      </c>
      <c r="D515">
        <f>IF(AA515="","",VLOOKUP(C515,tnpl!$Z$1:$AA$11,2,TRUE))</f>
        <v>1</v>
      </c>
      <c r="E515" t="s">
        <v>3211</v>
      </c>
      <c r="F515" t="str">
        <f t="shared" si="108"/>
        <v>黒</v>
      </c>
      <c r="G515">
        <f>IF(AB515="","",VLOOKUP(F515,tnpl!$X$1:$Y$16,2,TRUE))</f>
        <v>3</v>
      </c>
      <c r="H515" t="s">
        <v>3211</v>
      </c>
      <c r="I515" t="str">
        <f t="shared" si="109"/>
        <v>クリーチャー</v>
      </c>
      <c r="J515" t="s">
        <v>3211</v>
      </c>
      <c r="K515">
        <f t="shared" si="110"/>
        <v>4</v>
      </c>
      <c r="L515">
        <f t="shared" si="111"/>
        <v>7</v>
      </c>
      <c r="M515" t="str">
        <f t="shared" si="112"/>
        <v>4/7</v>
      </c>
      <c r="N515" t="s">
        <v>3267</v>
      </c>
      <c r="O515" t="str">
        <f t="shared" si="113"/>
        <v>レア</v>
      </c>
      <c r="R515" t="s">
        <v>3267</v>
      </c>
      <c r="S515" t="s">
        <v>4854</v>
      </c>
      <c r="T515" t="str">
        <f t="shared" si="114"/>
        <v>墓刃の匪賊</v>
      </c>
      <c r="W515" t="s">
        <v>4855</v>
      </c>
      <c r="X515" t="s">
        <v>3267</v>
      </c>
      <c r="Y515" s="9"/>
      <c r="Z515" s="3">
        <v>112</v>
      </c>
      <c r="AA515" s="2" t="s">
        <v>3271</v>
      </c>
      <c r="AB515" s="1" t="s">
        <v>1606</v>
      </c>
      <c r="AC515" s="1" t="s">
        <v>1463</v>
      </c>
      <c r="AD515" s="1">
        <v>15</v>
      </c>
      <c r="AE515" s="1" t="s">
        <v>2832</v>
      </c>
      <c r="AF515" s="1" t="s">
        <v>2831</v>
      </c>
      <c r="AG515" s="1" t="s">
        <v>349</v>
      </c>
      <c r="AH515" s="1" t="s">
        <v>1511</v>
      </c>
      <c r="AI515" s="1" t="s">
        <v>1515</v>
      </c>
      <c r="AJ515" s="1"/>
      <c r="AK515" s="1" t="s">
        <v>3332</v>
      </c>
      <c r="AL515" s="1" t="s">
        <v>3333</v>
      </c>
      <c r="AM515" s="1"/>
      <c r="AN515" s="1"/>
      <c r="AO515" s="1">
        <v>4</v>
      </c>
      <c r="AP515" s="1">
        <v>7</v>
      </c>
      <c r="AQ515" s="1" t="s">
        <v>3334</v>
      </c>
    </row>
    <row r="516" spans="1:46" x14ac:dyDescent="0.15">
      <c r="A516" t="str">
        <f t="shared" si="106"/>
        <v>|ORI|黒|サポート||レア|《[[穢れた療法]]》|</v>
      </c>
      <c r="B516" t="s">
        <v>3211</v>
      </c>
      <c r="C516" t="str">
        <f t="shared" si="107"/>
        <v>ORI</v>
      </c>
      <c r="D516">
        <f>IF(AA516="","",VLOOKUP(C516,tnpl!$Z$1:$AA$11,2,TRUE))</f>
        <v>1</v>
      </c>
      <c r="E516" t="s">
        <v>3211</v>
      </c>
      <c r="F516" t="str">
        <f t="shared" si="108"/>
        <v>黒</v>
      </c>
      <c r="G516">
        <f>IF(AB516="","",VLOOKUP(F516,tnpl!$X$1:$Y$16,2,TRUE))</f>
        <v>3</v>
      </c>
      <c r="H516" t="s">
        <v>3211</v>
      </c>
      <c r="I516" t="str">
        <f t="shared" si="109"/>
        <v>サポート</v>
      </c>
      <c r="J516" t="s">
        <v>3211</v>
      </c>
      <c r="K516">
        <f t="shared" si="110"/>
        <v>0</v>
      </c>
      <c r="L516">
        <f t="shared" si="111"/>
        <v>0</v>
      </c>
      <c r="M516" t="str">
        <f t="shared" si="112"/>
        <v/>
      </c>
      <c r="N516" t="s">
        <v>3267</v>
      </c>
      <c r="O516" t="str">
        <f t="shared" si="113"/>
        <v>レア</v>
      </c>
      <c r="R516" t="s">
        <v>3267</v>
      </c>
      <c r="S516" t="s">
        <v>4854</v>
      </c>
      <c r="T516" t="str">
        <f t="shared" si="114"/>
        <v>穢れた療法</v>
      </c>
      <c r="W516" t="s">
        <v>4855</v>
      </c>
      <c r="X516" t="s">
        <v>3267</v>
      </c>
      <c r="Y516" s="9"/>
      <c r="Z516" s="3">
        <v>119</v>
      </c>
      <c r="AA516" s="2" t="s">
        <v>3271</v>
      </c>
      <c r="AB516" s="1" t="s">
        <v>1606</v>
      </c>
      <c r="AC516" s="1" t="s">
        <v>1463</v>
      </c>
      <c r="AD516" s="1">
        <v>15</v>
      </c>
      <c r="AE516" s="1" t="s">
        <v>2812</v>
      </c>
      <c r="AF516" s="1" t="s">
        <v>2811</v>
      </c>
      <c r="AG516" s="1" t="s">
        <v>297</v>
      </c>
      <c r="AH516" s="1"/>
      <c r="AI516" s="1"/>
      <c r="AJ516" s="1"/>
      <c r="AK516" s="1" t="s">
        <v>2810</v>
      </c>
      <c r="AL516" s="1"/>
      <c r="AM516" s="1"/>
      <c r="AN516" s="1">
        <v>3</v>
      </c>
      <c r="AO516" s="1"/>
      <c r="AP516" s="1"/>
      <c r="AQ516" s="1" t="s">
        <v>2810</v>
      </c>
    </row>
    <row r="517" spans="1:46" x14ac:dyDescent="0.15">
      <c r="A517" t="str">
        <f t="shared" si="106"/>
        <v>|ORI|赤|クリーチャー|8/8|神話レア|《[[強欲なドラゴン]]》|</v>
      </c>
      <c r="B517" t="s">
        <v>3211</v>
      </c>
      <c r="C517" t="str">
        <f t="shared" si="107"/>
        <v>ORI</v>
      </c>
      <c r="D517">
        <f>IF(AA517="","",VLOOKUP(C517,tnpl!$Z$1:$AA$11,2,TRUE))</f>
        <v>1</v>
      </c>
      <c r="E517" t="s">
        <v>3211</v>
      </c>
      <c r="F517" t="str">
        <f t="shared" si="108"/>
        <v>赤</v>
      </c>
      <c r="G517">
        <f>IF(AB517="","",VLOOKUP(F517,tnpl!$X$1:$Y$16,2,TRUE))</f>
        <v>4</v>
      </c>
      <c r="H517" t="s">
        <v>3211</v>
      </c>
      <c r="I517" t="str">
        <f t="shared" si="109"/>
        <v>クリーチャー</v>
      </c>
      <c r="J517" t="s">
        <v>3211</v>
      </c>
      <c r="K517">
        <f t="shared" si="110"/>
        <v>8</v>
      </c>
      <c r="L517">
        <f t="shared" si="111"/>
        <v>8</v>
      </c>
      <c r="M517" t="str">
        <f t="shared" si="112"/>
        <v>8/8</v>
      </c>
      <c r="N517" t="s">
        <v>3267</v>
      </c>
      <c r="O517" t="str">
        <f t="shared" si="113"/>
        <v>神話レア</v>
      </c>
      <c r="R517" t="s">
        <v>3267</v>
      </c>
      <c r="S517" t="s">
        <v>4854</v>
      </c>
      <c r="T517" t="str">
        <f t="shared" si="114"/>
        <v>強欲なドラゴン</v>
      </c>
      <c r="W517" t="s">
        <v>4855</v>
      </c>
      <c r="X517" t="s">
        <v>3267</v>
      </c>
      <c r="Y517" s="9"/>
      <c r="Z517" s="3">
        <v>160</v>
      </c>
      <c r="AA517" s="2" t="s">
        <v>3271</v>
      </c>
      <c r="AB517" s="1" t="s">
        <v>1575</v>
      </c>
      <c r="AC517" s="1" t="s">
        <v>1453</v>
      </c>
      <c r="AD517" s="1">
        <v>15</v>
      </c>
      <c r="AE517" s="1" t="s">
        <v>2696</v>
      </c>
      <c r="AF517" s="1" t="s">
        <v>2695</v>
      </c>
      <c r="AG517" s="1" t="s">
        <v>349</v>
      </c>
      <c r="AH517" s="1" t="s">
        <v>1578</v>
      </c>
      <c r="AI517" s="1"/>
      <c r="AJ517" s="1"/>
      <c r="AK517" s="1" t="s">
        <v>361</v>
      </c>
      <c r="AL517" s="1" t="s">
        <v>3359</v>
      </c>
      <c r="AM517" s="1"/>
      <c r="AN517" s="1"/>
      <c r="AO517" s="1">
        <v>8</v>
      </c>
      <c r="AP517" s="1">
        <v>8</v>
      </c>
      <c r="AQ517" s="1" t="s">
        <v>3360</v>
      </c>
    </row>
    <row r="518" spans="1:46" x14ac:dyDescent="0.15">
      <c r="A518" t="str">
        <f t="shared" si="106"/>
        <v>|ORI|緑|クリーチャー|6/6|レア|《[[辺境地の巨人]]》|</v>
      </c>
      <c r="B518" t="s">
        <v>3211</v>
      </c>
      <c r="C518" t="str">
        <f t="shared" si="107"/>
        <v>ORI</v>
      </c>
      <c r="D518">
        <f>IF(AA518="","",VLOOKUP(C518,tnpl!$Z$1:$AA$11,2,TRUE))</f>
        <v>1</v>
      </c>
      <c r="E518" t="s">
        <v>3211</v>
      </c>
      <c r="F518" t="str">
        <f t="shared" si="108"/>
        <v>緑</v>
      </c>
      <c r="G518">
        <f>IF(AB518="","",VLOOKUP(F518,tnpl!$X$1:$Y$16,2,TRUE))</f>
        <v>5</v>
      </c>
      <c r="H518" t="s">
        <v>3211</v>
      </c>
      <c r="I518" t="str">
        <f t="shared" si="109"/>
        <v>クリーチャー</v>
      </c>
      <c r="J518" t="s">
        <v>3211</v>
      </c>
      <c r="K518">
        <f t="shared" si="110"/>
        <v>6</v>
      </c>
      <c r="L518">
        <f t="shared" si="111"/>
        <v>6</v>
      </c>
      <c r="M518" t="str">
        <f t="shared" si="112"/>
        <v>6/6</v>
      </c>
      <c r="N518" t="s">
        <v>3267</v>
      </c>
      <c r="O518" t="str">
        <f t="shared" si="113"/>
        <v>レア</v>
      </c>
      <c r="R518" t="s">
        <v>3267</v>
      </c>
      <c r="S518" t="s">
        <v>4854</v>
      </c>
      <c r="T518" t="str">
        <f t="shared" si="114"/>
        <v>辺境地の巨人</v>
      </c>
      <c r="W518" t="s">
        <v>4855</v>
      </c>
      <c r="X518" t="s">
        <v>3267</v>
      </c>
      <c r="Y518" s="9"/>
      <c r="Z518" s="3">
        <v>194</v>
      </c>
      <c r="AA518" s="2" t="s">
        <v>3271</v>
      </c>
      <c r="AB518" s="1" t="s">
        <v>1540</v>
      </c>
      <c r="AC518" s="1" t="s">
        <v>1463</v>
      </c>
      <c r="AD518" s="1">
        <v>15</v>
      </c>
      <c r="AE518" s="1" t="s">
        <v>2601</v>
      </c>
      <c r="AF518" s="1" t="s">
        <v>2600</v>
      </c>
      <c r="AG518" s="1" t="s">
        <v>349</v>
      </c>
      <c r="AH518" s="1" t="s">
        <v>2077</v>
      </c>
      <c r="AI518" s="1"/>
      <c r="AJ518" s="1"/>
      <c r="AK518" s="1" t="s">
        <v>2599</v>
      </c>
      <c r="AL518" s="1"/>
      <c r="AM518" s="1"/>
      <c r="AN518" s="1"/>
      <c r="AO518" s="1">
        <v>6</v>
      </c>
      <c r="AP518" s="1">
        <v>6</v>
      </c>
      <c r="AQ518" s="1" t="s">
        <v>2599</v>
      </c>
    </row>
    <row r="519" spans="1:46" x14ac:dyDescent="0.15">
      <c r="A519" t="str">
        <f t="shared" si="106"/>
        <v>|ORI|緑|呪文||神話レア|《[[大オーロラ]]》|</v>
      </c>
      <c r="B519" t="s">
        <v>3211</v>
      </c>
      <c r="C519" t="str">
        <f t="shared" si="107"/>
        <v>ORI</v>
      </c>
      <c r="D519">
        <f>IF(AA519="","",VLOOKUP(C519,tnpl!$Z$1:$AA$11,2,TRUE))</f>
        <v>1</v>
      </c>
      <c r="E519" t="s">
        <v>3211</v>
      </c>
      <c r="F519" t="str">
        <f t="shared" si="108"/>
        <v>緑</v>
      </c>
      <c r="G519">
        <f>IF(AB519="","",VLOOKUP(F519,tnpl!$X$1:$Y$16,2,TRUE))</f>
        <v>5</v>
      </c>
      <c r="H519" t="s">
        <v>3211</v>
      </c>
      <c r="I519" t="str">
        <f t="shared" si="109"/>
        <v>呪文</v>
      </c>
      <c r="J519" t="s">
        <v>3211</v>
      </c>
      <c r="K519">
        <f t="shared" si="110"/>
        <v>0</v>
      </c>
      <c r="L519">
        <f t="shared" si="111"/>
        <v>0</v>
      </c>
      <c r="M519" t="str">
        <f t="shared" si="112"/>
        <v/>
      </c>
      <c r="N519" t="s">
        <v>3267</v>
      </c>
      <c r="O519" t="str">
        <f t="shared" si="113"/>
        <v>神話レア</v>
      </c>
      <c r="R519" t="s">
        <v>3267</v>
      </c>
      <c r="S519" t="s">
        <v>4854</v>
      </c>
      <c r="T519" t="str">
        <f t="shared" si="114"/>
        <v>大オーロラ</v>
      </c>
      <c r="W519" t="s">
        <v>4855</v>
      </c>
      <c r="X519" t="s">
        <v>3267</v>
      </c>
      <c r="Y519" s="9"/>
      <c r="Z519" s="3">
        <v>202</v>
      </c>
      <c r="AA519" s="2" t="s">
        <v>3271</v>
      </c>
      <c r="AB519" s="1" t="s">
        <v>1540</v>
      </c>
      <c r="AC519" s="1" t="s">
        <v>1453</v>
      </c>
      <c r="AD519" s="1">
        <v>15</v>
      </c>
      <c r="AE519" s="1" t="s">
        <v>2578</v>
      </c>
      <c r="AF519" s="1" t="s">
        <v>2577</v>
      </c>
      <c r="AG519" s="1" t="s">
        <v>1475</v>
      </c>
      <c r="AH519" s="1"/>
      <c r="AI519" s="1"/>
      <c r="AJ519" s="1"/>
      <c r="AK519" s="1" t="s">
        <v>2576</v>
      </c>
      <c r="AL519" s="1"/>
      <c r="AM519" s="1"/>
      <c r="AN519" s="1"/>
      <c r="AO519" s="1"/>
      <c r="AP519" s="1"/>
      <c r="AQ519" s="1" t="s">
        <v>2576</v>
      </c>
    </row>
    <row r="520" spans="1:46" x14ac:dyDescent="0.15">
      <c r="A520" t="str">
        <f t="shared" si="106"/>
        <v>|ORI|緑|サポート||神話レア|《[[進化の飛躍]]》|</v>
      </c>
      <c r="B520" t="s">
        <v>3211</v>
      </c>
      <c r="C520" t="str">
        <f t="shared" si="107"/>
        <v>ORI</v>
      </c>
      <c r="D520">
        <f>IF(AA520="","",VLOOKUP(C520,tnpl!$Z$1:$AA$11,2,TRUE))</f>
        <v>1</v>
      </c>
      <c r="E520" t="s">
        <v>3211</v>
      </c>
      <c r="F520" t="str">
        <f t="shared" si="108"/>
        <v>緑</v>
      </c>
      <c r="G520">
        <f>IF(AB520="","",VLOOKUP(F520,tnpl!$X$1:$Y$16,2,TRUE))</f>
        <v>5</v>
      </c>
      <c r="H520" t="s">
        <v>3211</v>
      </c>
      <c r="I520" t="str">
        <f t="shared" si="109"/>
        <v>サポート</v>
      </c>
      <c r="J520" t="s">
        <v>3211</v>
      </c>
      <c r="K520">
        <f t="shared" si="110"/>
        <v>0</v>
      </c>
      <c r="L520">
        <f t="shared" si="111"/>
        <v>0</v>
      </c>
      <c r="M520" t="str">
        <f t="shared" si="112"/>
        <v/>
      </c>
      <c r="N520" t="s">
        <v>3267</v>
      </c>
      <c r="O520" t="str">
        <f t="shared" si="113"/>
        <v>神話レア</v>
      </c>
      <c r="R520" t="s">
        <v>3267</v>
      </c>
      <c r="S520" t="s">
        <v>4854</v>
      </c>
      <c r="T520" t="str">
        <f t="shared" si="114"/>
        <v>進化の飛躍</v>
      </c>
      <c r="W520" t="s">
        <v>4855</v>
      </c>
      <c r="X520" t="s">
        <v>3267</v>
      </c>
      <c r="Y520" s="9"/>
      <c r="Z520" s="3">
        <v>203</v>
      </c>
      <c r="AA520" s="2" t="s">
        <v>3271</v>
      </c>
      <c r="AB520" s="1" t="s">
        <v>1540</v>
      </c>
      <c r="AC520" s="1" t="s">
        <v>1453</v>
      </c>
      <c r="AD520" s="1">
        <v>15</v>
      </c>
      <c r="AE520" s="1" t="s">
        <v>2575</v>
      </c>
      <c r="AF520" s="1" t="s">
        <v>2574</v>
      </c>
      <c r="AG520" s="1" t="s">
        <v>297</v>
      </c>
      <c r="AH520" s="1"/>
      <c r="AI520" s="1"/>
      <c r="AJ520" s="1"/>
      <c r="AK520" s="1" t="s">
        <v>2573</v>
      </c>
      <c r="AL520" s="1"/>
      <c r="AM520" s="1"/>
      <c r="AN520" s="1">
        <v>2</v>
      </c>
      <c r="AO520" s="1"/>
      <c r="AP520" s="1"/>
      <c r="AQ520" s="1" t="s">
        <v>2573</v>
      </c>
    </row>
    <row r="521" spans="1:46" x14ac:dyDescent="0.15">
      <c r="A521" t="str">
        <f t="shared" si="106"/>
        <v>|ORI|無色|クリーチャー|7/7|レア|《[[魔道士輪の対応者]]》|</v>
      </c>
      <c r="B521" t="s">
        <v>3211</v>
      </c>
      <c r="C521" t="str">
        <f t="shared" si="107"/>
        <v>ORI</v>
      </c>
      <c r="D521">
        <f>IF(AA521="","",VLOOKUP(C521,tnpl!$Z$1:$AA$11,2,TRUE))</f>
        <v>1</v>
      </c>
      <c r="E521" t="s">
        <v>3211</v>
      </c>
      <c r="F521" t="str">
        <f t="shared" si="108"/>
        <v>無色</v>
      </c>
      <c r="G521">
        <f>IF(AB521="","",VLOOKUP(F521,tnpl!$X$1:$Y$16,2,TRUE))</f>
        <v>16</v>
      </c>
      <c r="H521" t="s">
        <v>3211</v>
      </c>
      <c r="I521" t="str">
        <f t="shared" si="109"/>
        <v>クリーチャー</v>
      </c>
      <c r="J521" t="s">
        <v>3211</v>
      </c>
      <c r="K521">
        <f t="shared" si="110"/>
        <v>7</v>
      </c>
      <c r="L521">
        <f t="shared" si="111"/>
        <v>7</v>
      </c>
      <c r="M521" t="str">
        <f t="shared" si="112"/>
        <v>7/7</v>
      </c>
      <c r="N521" t="s">
        <v>3267</v>
      </c>
      <c r="O521" t="str">
        <f t="shared" si="113"/>
        <v>レア</v>
      </c>
      <c r="R521" t="s">
        <v>3267</v>
      </c>
      <c r="S521" t="s">
        <v>4854</v>
      </c>
      <c r="T521" t="str">
        <f t="shared" si="114"/>
        <v>魔道士輪の対応者</v>
      </c>
      <c r="W521" t="s">
        <v>4855</v>
      </c>
      <c r="X521" t="s">
        <v>3267</v>
      </c>
      <c r="Y521" s="9"/>
      <c r="Z521" s="3">
        <v>239</v>
      </c>
      <c r="AA521" s="2" t="s">
        <v>3271</v>
      </c>
      <c r="AB521" s="1" t="s">
        <v>301</v>
      </c>
      <c r="AC521" s="1" t="s">
        <v>1463</v>
      </c>
      <c r="AD521" s="1">
        <v>15</v>
      </c>
      <c r="AE521" s="1" t="s">
        <v>2471</v>
      </c>
      <c r="AF521" s="1" t="s">
        <v>2470</v>
      </c>
      <c r="AG521" s="1" t="s">
        <v>349</v>
      </c>
      <c r="AH521" s="1" t="s">
        <v>353</v>
      </c>
      <c r="AI521" s="1"/>
      <c r="AJ521" s="1"/>
      <c r="AK521" s="1" t="s">
        <v>3398</v>
      </c>
      <c r="AL521" s="1" t="s">
        <v>3399</v>
      </c>
      <c r="AM521" s="1" t="s">
        <v>3400</v>
      </c>
      <c r="AN521" s="1"/>
      <c r="AO521" s="1">
        <v>7</v>
      </c>
      <c r="AP521" s="1">
        <v>7</v>
      </c>
      <c r="AQ521" s="1" t="s">
        <v>2469</v>
      </c>
    </row>
    <row r="522" spans="1:46" x14ac:dyDescent="0.15">
      <c r="A522" t="str">
        <f t="shared" si="106"/>
        <v/>
      </c>
      <c r="V522" s="9"/>
      <c r="Y522" s="11"/>
      <c r="AC522" s="9"/>
      <c r="AD522" s="9"/>
      <c r="AE522" s="9"/>
      <c r="AF522" s="9"/>
      <c r="AG522" s="9"/>
      <c r="AH522" s="9"/>
      <c r="AI522" s="9"/>
      <c r="AJ522" s="9"/>
      <c r="AK522" s="9"/>
      <c r="AL522" s="9"/>
      <c r="AM522" s="9"/>
      <c r="AN522" s="9"/>
      <c r="AO522" s="9"/>
      <c r="AP522" s="9"/>
      <c r="AQ522" s="9"/>
      <c r="AR522" s="9"/>
      <c r="AS522" s="9"/>
      <c r="AT522" s="9"/>
    </row>
    <row r="523" spans="1:46" x14ac:dyDescent="0.15">
      <c r="A523" t="str">
        <f t="shared" si="106"/>
        <v>**戦乱のゼンディカーブロック</v>
      </c>
      <c r="B523" t="s">
        <v>4861</v>
      </c>
      <c r="Y523" s="11"/>
    </row>
    <row r="524" spans="1:46" x14ac:dyDescent="0.15">
      <c r="A524" t="str">
        <f>B524&amp;C524&amp;E524&amp;F524&amp;H524&amp;I524&amp;J524&amp;M524&amp;N524&amp;O524&amp;P524&amp;Q524&amp;R524&amp;S524&amp;T524&amp;U524&amp;V524&amp;W524&amp;X524&amp;Y524</f>
        <v>|LEFT:60|LEFT:50|LEFT:120|LEFT:50|LEFT:120|LEFT:450|c</v>
      </c>
      <c r="B524" t="s">
        <v>3211</v>
      </c>
      <c r="C524" t="s">
        <v>5192</v>
      </c>
      <c r="E524" t="s">
        <v>3211</v>
      </c>
      <c r="F524" t="s">
        <v>3204</v>
      </c>
      <c r="H524" t="s">
        <v>3211</v>
      </c>
      <c r="I524" t="s">
        <v>5157</v>
      </c>
      <c r="J524" t="s">
        <v>3211</v>
      </c>
      <c r="M524" t="s">
        <v>3204</v>
      </c>
      <c r="N524" t="s">
        <v>3267</v>
      </c>
      <c r="O524" t="s">
        <v>5157</v>
      </c>
      <c r="R524" t="s">
        <v>3267</v>
      </c>
      <c r="T524" t="s">
        <v>5189</v>
      </c>
      <c r="X524" t="s">
        <v>3267</v>
      </c>
      <c r="Y524" t="s">
        <v>3206</v>
      </c>
    </row>
    <row r="525" spans="1:46" x14ac:dyDescent="0.15">
      <c r="A525" t="str">
        <f>B525&amp;C525&amp;E525&amp;F525&amp;H525&amp;I525&amp;J525&amp;M525&amp;N525&amp;O525&amp;P525&amp;Q525&amp;R525&amp;S525&amp;T525&amp;U525&amp;V525&amp;W525&amp;X525&amp;Y525</f>
        <v>|セット|色|カード種|P/T|レアリティ|カード名|</v>
      </c>
      <c r="B525" t="s">
        <v>3211</v>
      </c>
      <c r="C525" t="s">
        <v>3212</v>
      </c>
      <c r="E525" t="s">
        <v>3211</v>
      </c>
      <c r="F525" t="s">
        <v>3181</v>
      </c>
      <c r="H525" t="s">
        <v>3211</v>
      </c>
      <c r="I525" t="s">
        <v>4902</v>
      </c>
      <c r="J525" t="s">
        <v>3211</v>
      </c>
      <c r="K525" t="s">
        <v>3168</v>
      </c>
      <c r="L525" t="s">
        <v>3167</v>
      </c>
      <c r="M525" t="str">
        <f>K525&amp;"/"&amp;L525</f>
        <v>P/T</v>
      </c>
      <c r="N525" t="s">
        <v>3267</v>
      </c>
      <c r="O525" t="s">
        <v>5187</v>
      </c>
      <c r="R525" t="s">
        <v>3267</v>
      </c>
      <c r="T525" t="s">
        <v>3208</v>
      </c>
      <c r="X525" t="s">
        <v>3267</v>
      </c>
      <c r="Z525" s="18"/>
      <c r="AA525" s="18"/>
      <c r="AB525" s="18"/>
      <c r="AC525" s="18"/>
      <c r="AD525" s="18"/>
      <c r="AE525" s="18"/>
      <c r="AF525" s="18"/>
      <c r="AG525" s="18"/>
      <c r="AH525" s="18"/>
      <c r="AI525" s="18"/>
      <c r="AJ525" s="18"/>
      <c r="AK525" s="18"/>
      <c r="AL525" s="18"/>
      <c r="AM525" s="18"/>
      <c r="AN525" s="18"/>
      <c r="AO525" s="18"/>
      <c r="AP525" s="18"/>
      <c r="AQ525" s="18"/>
    </row>
    <row r="526" spans="1:46" x14ac:dyDescent="0.15">
      <c r="A526" t="str">
        <f t="shared" si="106"/>
        <v>|BFZ|白|サポート||神話レア|《[[隔離の場]]》|</v>
      </c>
      <c r="B526" t="s">
        <v>3211</v>
      </c>
      <c r="C526" t="str">
        <f t="shared" si="107"/>
        <v>BFZ</v>
      </c>
      <c r="D526">
        <f>IF(AA526="","",VLOOKUP(C526,tnpl!$Z$1:$AA$11,2,TRUE))</f>
        <v>2</v>
      </c>
      <c r="E526" t="s">
        <v>3211</v>
      </c>
      <c r="F526" t="str">
        <f t="shared" si="108"/>
        <v>白</v>
      </c>
      <c r="G526">
        <f>IF(AB526="","",VLOOKUP(F526,tnpl!$X$1:$Y$16,2,TRUE))</f>
        <v>1</v>
      </c>
      <c r="H526" t="s">
        <v>3211</v>
      </c>
      <c r="I526" t="str">
        <f t="shared" si="109"/>
        <v>サポート</v>
      </c>
      <c r="J526" t="s">
        <v>3211</v>
      </c>
      <c r="K526">
        <f t="shared" si="110"/>
        <v>0</v>
      </c>
      <c r="L526">
        <f t="shared" si="111"/>
        <v>0</v>
      </c>
      <c r="M526" t="str">
        <f t="shared" si="112"/>
        <v/>
      </c>
      <c r="N526" t="s">
        <v>3267</v>
      </c>
      <c r="O526" t="str">
        <f t="shared" si="113"/>
        <v>神話レア</v>
      </c>
      <c r="R526" t="s">
        <v>3267</v>
      </c>
      <c r="S526" t="s">
        <v>4854</v>
      </c>
      <c r="T526" t="str">
        <f t="shared" si="114"/>
        <v>隔離の場</v>
      </c>
      <c r="W526" t="s">
        <v>4855</v>
      </c>
      <c r="X526" t="s">
        <v>3267</v>
      </c>
      <c r="Y526" s="9"/>
      <c r="Z526" s="3">
        <v>279</v>
      </c>
      <c r="AA526" s="2" t="s">
        <v>3213</v>
      </c>
      <c r="AB526" s="1" t="s">
        <v>1653</v>
      </c>
      <c r="AC526" s="1" t="s">
        <v>1453</v>
      </c>
      <c r="AD526" s="1">
        <v>15</v>
      </c>
      <c r="AE526" s="1" t="s">
        <v>2346</v>
      </c>
      <c r="AF526" s="1" t="s">
        <v>2345</v>
      </c>
      <c r="AG526" s="1" t="s">
        <v>297</v>
      </c>
      <c r="AH526" s="1"/>
      <c r="AI526" s="1"/>
      <c r="AJ526" s="1"/>
      <c r="AK526" s="1" t="s">
        <v>2344</v>
      </c>
      <c r="AL526" s="1" t="s">
        <v>2343</v>
      </c>
      <c r="AM526" s="1"/>
      <c r="AN526" s="1">
        <v>3</v>
      </c>
      <c r="AO526" s="1"/>
      <c r="AP526" s="1"/>
      <c r="AQ526" s="1" t="s">
        <v>2342</v>
      </c>
    </row>
    <row r="527" spans="1:46" x14ac:dyDescent="0.15">
      <c r="A527" t="str">
        <f t="shared" si="106"/>
        <v>|BFZ|黒|クリーチャー|5/6|レア|《[[グール・ドラズの監視者]]》|</v>
      </c>
      <c r="B527" t="s">
        <v>3211</v>
      </c>
      <c r="C527" t="str">
        <f t="shared" si="107"/>
        <v>BFZ</v>
      </c>
      <c r="D527">
        <f>IF(AA527="","",VLOOKUP(C527,tnpl!$Z$1:$AA$11,2,TRUE))</f>
        <v>2</v>
      </c>
      <c r="E527" t="s">
        <v>3211</v>
      </c>
      <c r="F527" t="str">
        <f t="shared" si="108"/>
        <v>黒</v>
      </c>
      <c r="G527">
        <f>IF(AB527="","",VLOOKUP(F527,tnpl!$X$1:$Y$16,2,TRUE))</f>
        <v>3</v>
      </c>
      <c r="H527" t="s">
        <v>3211</v>
      </c>
      <c r="I527" t="str">
        <f t="shared" si="109"/>
        <v>クリーチャー</v>
      </c>
      <c r="J527" t="s">
        <v>3211</v>
      </c>
      <c r="K527">
        <f t="shared" si="110"/>
        <v>5</v>
      </c>
      <c r="L527">
        <f t="shared" si="111"/>
        <v>6</v>
      </c>
      <c r="M527" t="str">
        <f t="shared" si="112"/>
        <v>5/6</v>
      </c>
      <c r="N527" t="s">
        <v>3267</v>
      </c>
      <c r="O527" t="str">
        <f t="shared" si="113"/>
        <v>レア</v>
      </c>
      <c r="R527" t="s">
        <v>3267</v>
      </c>
      <c r="S527" t="s">
        <v>4854</v>
      </c>
      <c r="T527" t="str">
        <f t="shared" si="114"/>
        <v>グール・ドラズの監視者</v>
      </c>
      <c r="W527" t="s">
        <v>4855</v>
      </c>
      <c r="X527" t="s">
        <v>3267</v>
      </c>
      <c r="Y527" s="9"/>
      <c r="Z527" s="3">
        <v>347</v>
      </c>
      <c r="AA527" s="2" t="s">
        <v>3213</v>
      </c>
      <c r="AB527" s="1" t="s">
        <v>1606</v>
      </c>
      <c r="AC527" s="1" t="s">
        <v>1463</v>
      </c>
      <c r="AD527" s="1">
        <v>15</v>
      </c>
      <c r="AE527" s="1" t="s">
        <v>2123</v>
      </c>
      <c r="AF527" s="1" t="s">
        <v>2122</v>
      </c>
      <c r="AG527" s="1" t="s">
        <v>349</v>
      </c>
      <c r="AH527" s="1" t="s">
        <v>1516</v>
      </c>
      <c r="AI527" s="1"/>
      <c r="AJ527" s="1"/>
      <c r="AK527" s="1" t="s">
        <v>361</v>
      </c>
      <c r="AL527" s="1" t="s">
        <v>2121</v>
      </c>
      <c r="AM527" s="1" t="s">
        <v>2120</v>
      </c>
      <c r="AN527" s="1"/>
      <c r="AO527" s="1">
        <v>5</v>
      </c>
      <c r="AP527" s="1">
        <v>6</v>
      </c>
      <c r="AQ527" s="1" t="s">
        <v>3450</v>
      </c>
    </row>
    <row r="528" spans="1:46" x14ac:dyDescent="0.15">
      <c r="A528" t="str">
        <f t="shared" si="106"/>
        <v>|BFZ|赤|サポート||コモン|《[[そびえる尖頂]]》|</v>
      </c>
      <c r="B528" t="s">
        <v>3211</v>
      </c>
      <c r="C528" t="str">
        <f t="shared" si="107"/>
        <v>BFZ</v>
      </c>
      <c r="D528">
        <f>IF(AA528="","",VLOOKUP(C528,tnpl!$Z$1:$AA$11,2,TRUE))</f>
        <v>2</v>
      </c>
      <c r="E528" t="s">
        <v>3211</v>
      </c>
      <c r="F528" t="str">
        <f t="shared" si="108"/>
        <v>赤</v>
      </c>
      <c r="G528">
        <f>IF(AB528="","",VLOOKUP(F528,tnpl!$X$1:$Y$16,2,TRUE))</f>
        <v>4</v>
      </c>
      <c r="H528" t="s">
        <v>3211</v>
      </c>
      <c r="I528" t="str">
        <f t="shared" si="109"/>
        <v>サポート</v>
      </c>
      <c r="J528" t="s">
        <v>3211</v>
      </c>
      <c r="K528">
        <f t="shared" si="110"/>
        <v>0</v>
      </c>
      <c r="L528">
        <f t="shared" si="111"/>
        <v>0</v>
      </c>
      <c r="M528" t="str">
        <f t="shared" si="112"/>
        <v/>
      </c>
      <c r="N528" t="s">
        <v>3267</v>
      </c>
      <c r="O528" t="str">
        <f t="shared" si="113"/>
        <v>コモン</v>
      </c>
      <c r="R528" t="s">
        <v>3267</v>
      </c>
      <c r="S528" t="s">
        <v>4854</v>
      </c>
      <c r="T528" t="str">
        <f t="shared" si="114"/>
        <v>そびえる尖頂</v>
      </c>
      <c r="W528" t="s">
        <v>4855</v>
      </c>
      <c r="X528" t="s">
        <v>3267</v>
      </c>
      <c r="Y528" s="9"/>
      <c r="Z528" s="3">
        <v>371</v>
      </c>
      <c r="AA528" s="2" t="s">
        <v>3213</v>
      </c>
      <c r="AB528" s="1" t="s">
        <v>1575</v>
      </c>
      <c r="AC528" s="1" t="s">
        <v>1771</v>
      </c>
      <c r="AD528" s="1">
        <v>15</v>
      </c>
      <c r="AE528" s="1" t="s">
        <v>2047</v>
      </c>
      <c r="AF528" s="1" t="s">
        <v>2046</v>
      </c>
      <c r="AG528" s="1" t="s">
        <v>297</v>
      </c>
      <c r="AH528" s="1"/>
      <c r="AI528" s="1"/>
      <c r="AJ528" s="1"/>
      <c r="AK528" s="1" t="s">
        <v>2045</v>
      </c>
      <c r="AL528" s="1" t="s">
        <v>1700</v>
      </c>
      <c r="AM528" s="1"/>
      <c r="AN528" s="1">
        <v>2</v>
      </c>
      <c r="AO528" s="1"/>
      <c r="AP528" s="1"/>
      <c r="AQ528" s="1" t="s">
        <v>2044</v>
      </c>
    </row>
    <row r="529" spans="1:46" x14ac:dyDescent="0.15">
      <c r="A529" t="str">
        <f t="shared" si="106"/>
        <v>|BFZ|赤|呪文||レア|《[[光輝の炎]]》|</v>
      </c>
      <c r="B529" t="s">
        <v>3211</v>
      </c>
      <c r="C529" t="str">
        <f t="shared" si="107"/>
        <v>BFZ</v>
      </c>
      <c r="D529">
        <f>IF(AA529="","",VLOOKUP(C529,tnpl!$Z$1:$AA$11,2,TRUE))</f>
        <v>2</v>
      </c>
      <c r="E529" t="s">
        <v>3211</v>
      </c>
      <c r="F529" t="str">
        <f t="shared" si="108"/>
        <v>赤</v>
      </c>
      <c r="G529">
        <f>IF(AB529="","",VLOOKUP(F529,tnpl!$X$1:$Y$16,2,TRUE))</f>
        <v>4</v>
      </c>
      <c r="H529" t="s">
        <v>3211</v>
      </c>
      <c r="I529" t="str">
        <f t="shared" si="109"/>
        <v>呪文</v>
      </c>
      <c r="J529" t="s">
        <v>3211</v>
      </c>
      <c r="K529">
        <f t="shared" si="110"/>
        <v>0</v>
      </c>
      <c r="L529">
        <f t="shared" si="111"/>
        <v>0</v>
      </c>
      <c r="M529" t="str">
        <f t="shared" si="112"/>
        <v/>
      </c>
      <c r="N529" t="s">
        <v>3267</v>
      </c>
      <c r="O529" t="str">
        <f t="shared" si="113"/>
        <v>レア</v>
      </c>
      <c r="R529" t="s">
        <v>3267</v>
      </c>
      <c r="S529" t="s">
        <v>4854</v>
      </c>
      <c r="T529" t="str">
        <f t="shared" si="114"/>
        <v>光輝の炎</v>
      </c>
      <c r="W529" t="s">
        <v>4855</v>
      </c>
      <c r="X529" t="s">
        <v>3267</v>
      </c>
      <c r="Y529" s="9"/>
      <c r="Z529" s="3">
        <v>386</v>
      </c>
      <c r="AA529" s="2" t="s">
        <v>3213</v>
      </c>
      <c r="AB529" s="1" t="s">
        <v>1575</v>
      </c>
      <c r="AC529" s="1" t="s">
        <v>1463</v>
      </c>
      <c r="AD529" s="1">
        <v>15</v>
      </c>
      <c r="AE529" s="1" t="s">
        <v>1997</v>
      </c>
      <c r="AF529" s="1" t="s">
        <v>1996</v>
      </c>
      <c r="AG529" s="1" t="s">
        <v>1475</v>
      </c>
      <c r="AH529" s="1"/>
      <c r="AI529" s="1"/>
      <c r="AJ529" s="1"/>
      <c r="AK529" s="1" t="s">
        <v>1995</v>
      </c>
      <c r="AL529" s="1"/>
      <c r="AM529" s="1"/>
      <c r="AN529" s="1"/>
      <c r="AO529" s="1"/>
      <c r="AP529" s="1"/>
      <c r="AQ529" s="1" t="s">
        <v>1995</v>
      </c>
    </row>
    <row r="530" spans="1:46" x14ac:dyDescent="0.15">
      <c r="A530" t="str">
        <f t="shared" si="106"/>
        <v>|BFZ|赤|クリーチャー|8/8|神話レア|《[[アクームの火の鳥]]》|</v>
      </c>
      <c r="B530" t="s">
        <v>3211</v>
      </c>
      <c r="C530" t="str">
        <f t="shared" si="107"/>
        <v>BFZ</v>
      </c>
      <c r="D530">
        <f>IF(AA530="","",VLOOKUP(C530,tnpl!$Z$1:$AA$11,2,TRUE))</f>
        <v>2</v>
      </c>
      <c r="E530" t="s">
        <v>3211</v>
      </c>
      <c r="F530" t="str">
        <f t="shared" si="108"/>
        <v>赤</v>
      </c>
      <c r="G530">
        <f>IF(AB530="","",VLOOKUP(F530,tnpl!$X$1:$Y$16,2,TRUE))</f>
        <v>4</v>
      </c>
      <c r="H530" t="s">
        <v>3211</v>
      </c>
      <c r="I530" t="str">
        <f t="shared" si="109"/>
        <v>クリーチャー</v>
      </c>
      <c r="J530" t="s">
        <v>3211</v>
      </c>
      <c r="K530">
        <f t="shared" si="110"/>
        <v>8</v>
      </c>
      <c r="L530">
        <f t="shared" si="111"/>
        <v>8</v>
      </c>
      <c r="M530" t="str">
        <f t="shared" si="112"/>
        <v>8/8</v>
      </c>
      <c r="N530" t="s">
        <v>3267</v>
      </c>
      <c r="O530" t="str">
        <f t="shared" si="113"/>
        <v>神話レア</v>
      </c>
      <c r="R530" t="s">
        <v>3267</v>
      </c>
      <c r="S530" t="s">
        <v>4854</v>
      </c>
      <c r="T530" t="str">
        <f t="shared" si="114"/>
        <v>アクームの火の鳥</v>
      </c>
      <c r="W530" t="s">
        <v>4855</v>
      </c>
      <c r="X530" t="s">
        <v>3267</v>
      </c>
      <c r="Y530" s="9"/>
      <c r="Z530" s="3">
        <v>387</v>
      </c>
      <c r="AA530" s="2" t="s">
        <v>3213</v>
      </c>
      <c r="AB530" s="1" t="s">
        <v>1575</v>
      </c>
      <c r="AC530" s="1" t="s">
        <v>1453</v>
      </c>
      <c r="AD530" s="1">
        <v>15</v>
      </c>
      <c r="AE530" s="1" t="s">
        <v>1994</v>
      </c>
      <c r="AF530" s="1" t="s">
        <v>1993</v>
      </c>
      <c r="AG530" s="1" t="s">
        <v>349</v>
      </c>
      <c r="AH530" s="1" t="s">
        <v>1992</v>
      </c>
      <c r="AI530" s="1"/>
      <c r="AJ530" s="1"/>
      <c r="AK530" s="1" t="s">
        <v>3467</v>
      </c>
      <c r="AL530" s="1" t="s">
        <v>1991</v>
      </c>
      <c r="AM530" s="1"/>
      <c r="AN530" s="1"/>
      <c r="AO530" s="1">
        <v>8</v>
      </c>
      <c r="AP530" s="1">
        <v>8</v>
      </c>
      <c r="AQ530" s="1" t="s">
        <v>3468</v>
      </c>
    </row>
    <row r="531" spans="1:46" x14ac:dyDescent="0.15">
      <c r="A531" t="str">
        <f t="shared" si="106"/>
        <v>|BFZ|緑|クリーチャー|4/4|レア|《[[獣呼びの学者]]》|</v>
      </c>
      <c r="B531" t="s">
        <v>3211</v>
      </c>
      <c r="C531" t="str">
        <f t="shared" si="107"/>
        <v>BFZ</v>
      </c>
      <c r="D531">
        <f>IF(AA531="","",VLOOKUP(C531,tnpl!$Z$1:$AA$11,2,TRUE))</f>
        <v>2</v>
      </c>
      <c r="E531" t="s">
        <v>3211</v>
      </c>
      <c r="F531" t="str">
        <f t="shared" si="108"/>
        <v>緑</v>
      </c>
      <c r="G531">
        <f>IF(AB531="","",VLOOKUP(F531,tnpl!$X$1:$Y$16,2,TRUE))</f>
        <v>5</v>
      </c>
      <c r="H531" t="s">
        <v>3211</v>
      </c>
      <c r="I531" t="str">
        <f t="shared" si="109"/>
        <v>クリーチャー</v>
      </c>
      <c r="J531" t="s">
        <v>3211</v>
      </c>
      <c r="K531">
        <f t="shared" si="110"/>
        <v>4</v>
      </c>
      <c r="L531">
        <f t="shared" si="111"/>
        <v>4</v>
      </c>
      <c r="M531" t="str">
        <f t="shared" si="112"/>
        <v>4/4</v>
      </c>
      <c r="N531" t="s">
        <v>3267</v>
      </c>
      <c r="O531" t="str">
        <f t="shared" si="113"/>
        <v>レア</v>
      </c>
      <c r="R531" t="s">
        <v>3267</v>
      </c>
      <c r="S531" t="s">
        <v>4854</v>
      </c>
      <c r="T531" t="str">
        <f t="shared" si="114"/>
        <v>獣呼びの学者</v>
      </c>
      <c r="W531" t="s">
        <v>4855</v>
      </c>
      <c r="X531" t="s">
        <v>3267</v>
      </c>
      <c r="Y531" s="9"/>
      <c r="Z531" s="3">
        <v>419</v>
      </c>
      <c r="AA531" s="2" t="s">
        <v>3213</v>
      </c>
      <c r="AB531" s="1" t="s">
        <v>1540</v>
      </c>
      <c r="AC531" s="1" t="s">
        <v>1463</v>
      </c>
      <c r="AD531" s="1">
        <v>15</v>
      </c>
      <c r="AE531" s="1" t="s">
        <v>1896</v>
      </c>
      <c r="AF531" s="1" t="s">
        <v>1895</v>
      </c>
      <c r="AG531" s="1" t="s">
        <v>349</v>
      </c>
      <c r="AH531" s="1" t="s">
        <v>1501</v>
      </c>
      <c r="AI531" s="1" t="s">
        <v>1894</v>
      </c>
      <c r="AJ531" s="1" t="s">
        <v>1500</v>
      </c>
      <c r="AK531" s="1" t="s">
        <v>2789</v>
      </c>
      <c r="AL531" s="1" t="s">
        <v>1893</v>
      </c>
      <c r="AM531" s="1"/>
      <c r="AN531" s="1"/>
      <c r="AO531" s="1">
        <v>4</v>
      </c>
      <c r="AP531" s="1">
        <v>4</v>
      </c>
      <c r="AQ531" s="1" t="s">
        <v>3477</v>
      </c>
    </row>
    <row r="532" spans="1:46" x14ac:dyDescent="0.15">
      <c r="A532" t="str">
        <f t="shared" si="106"/>
        <v>|BFZ|緑|クリーチャー|5/5|レア|《[[オラン＝リーフのハイドラ]]》|</v>
      </c>
      <c r="B532" t="s">
        <v>3211</v>
      </c>
      <c r="C532" t="str">
        <f t="shared" si="107"/>
        <v>BFZ</v>
      </c>
      <c r="D532">
        <f>IF(AA532="","",VLOOKUP(C532,tnpl!$Z$1:$AA$11,2,TRUE))</f>
        <v>2</v>
      </c>
      <c r="E532" t="s">
        <v>3211</v>
      </c>
      <c r="F532" t="str">
        <f t="shared" si="108"/>
        <v>緑</v>
      </c>
      <c r="G532">
        <f>IF(AB532="","",VLOOKUP(F532,tnpl!$X$1:$Y$16,2,TRUE))</f>
        <v>5</v>
      </c>
      <c r="H532" t="s">
        <v>3211</v>
      </c>
      <c r="I532" t="str">
        <f t="shared" si="109"/>
        <v>クリーチャー</v>
      </c>
      <c r="J532" t="s">
        <v>3211</v>
      </c>
      <c r="K532">
        <f t="shared" si="110"/>
        <v>5</v>
      </c>
      <c r="L532">
        <f t="shared" si="111"/>
        <v>5</v>
      </c>
      <c r="M532" t="str">
        <f t="shared" si="112"/>
        <v>5/5</v>
      </c>
      <c r="N532" t="s">
        <v>3267</v>
      </c>
      <c r="O532" t="str">
        <f t="shared" si="113"/>
        <v>レア</v>
      </c>
      <c r="R532" t="s">
        <v>3267</v>
      </c>
      <c r="S532" t="s">
        <v>4854</v>
      </c>
      <c r="T532" t="str">
        <f t="shared" si="114"/>
        <v>オラン＝リーフのハイドラ</v>
      </c>
      <c r="W532" t="s">
        <v>4855</v>
      </c>
      <c r="X532" t="s">
        <v>3267</v>
      </c>
      <c r="Y532" s="9"/>
      <c r="Z532" s="3">
        <v>420</v>
      </c>
      <c r="AA532" s="2" t="s">
        <v>3213</v>
      </c>
      <c r="AB532" s="1" t="s">
        <v>1540</v>
      </c>
      <c r="AC532" s="1" t="s">
        <v>1463</v>
      </c>
      <c r="AD532" s="1">
        <v>15</v>
      </c>
      <c r="AE532" s="1" t="s">
        <v>1892</v>
      </c>
      <c r="AF532" s="1" t="s">
        <v>1891</v>
      </c>
      <c r="AG532" s="1" t="s">
        <v>349</v>
      </c>
      <c r="AH532" s="1" t="s">
        <v>1890</v>
      </c>
      <c r="AI532" s="1"/>
      <c r="AJ532" s="1"/>
      <c r="AK532" s="1" t="s">
        <v>1733</v>
      </c>
      <c r="AL532" s="1" t="s">
        <v>1889</v>
      </c>
      <c r="AM532" s="1" t="s">
        <v>1875</v>
      </c>
      <c r="AN532" s="1"/>
      <c r="AO532" s="1">
        <v>5</v>
      </c>
      <c r="AP532" s="1">
        <v>5</v>
      </c>
      <c r="AQ532" s="1" t="s">
        <v>3478</v>
      </c>
    </row>
    <row r="533" spans="1:46" x14ac:dyDescent="0.15">
      <c r="A533" t="str">
        <f t="shared" si="106"/>
        <v>|BFZ|緑|クリーチャー|3/3|レア|《[[放浪する森林]]》|</v>
      </c>
      <c r="B533" t="s">
        <v>3211</v>
      </c>
      <c r="C533" t="str">
        <f t="shared" si="107"/>
        <v>BFZ</v>
      </c>
      <c r="D533">
        <f>IF(AA533="","",VLOOKUP(C533,tnpl!$Z$1:$AA$11,2,TRUE))</f>
        <v>2</v>
      </c>
      <c r="E533" t="s">
        <v>3211</v>
      </c>
      <c r="F533" t="str">
        <f t="shared" si="108"/>
        <v>緑</v>
      </c>
      <c r="G533">
        <f>IF(AB533="","",VLOOKUP(F533,tnpl!$X$1:$Y$16,2,TRUE))</f>
        <v>5</v>
      </c>
      <c r="H533" t="s">
        <v>3211</v>
      </c>
      <c r="I533" t="str">
        <f t="shared" si="109"/>
        <v>クリーチャー</v>
      </c>
      <c r="J533" t="s">
        <v>3211</v>
      </c>
      <c r="K533">
        <f t="shared" si="110"/>
        <v>3</v>
      </c>
      <c r="L533">
        <f t="shared" si="111"/>
        <v>3</v>
      </c>
      <c r="M533" t="str">
        <f t="shared" si="112"/>
        <v>3/3</v>
      </c>
      <c r="N533" t="s">
        <v>3267</v>
      </c>
      <c r="O533" t="str">
        <f t="shared" si="113"/>
        <v>レア</v>
      </c>
      <c r="R533" t="s">
        <v>3267</v>
      </c>
      <c r="S533" t="s">
        <v>4854</v>
      </c>
      <c r="T533" t="str">
        <f t="shared" si="114"/>
        <v>放浪する森林</v>
      </c>
      <c r="W533" t="s">
        <v>4855</v>
      </c>
      <c r="X533" t="s">
        <v>3267</v>
      </c>
      <c r="Y533" s="9"/>
      <c r="Z533" s="3">
        <v>421</v>
      </c>
      <c r="AA533" s="2" t="s">
        <v>3213</v>
      </c>
      <c r="AB533" s="1" t="s">
        <v>1540</v>
      </c>
      <c r="AC533" s="1" t="s">
        <v>1463</v>
      </c>
      <c r="AD533" s="1">
        <v>15</v>
      </c>
      <c r="AE533" s="1" t="s">
        <v>1888</v>
      </c>
      <c r="AF533" s="1" t="s">
        <v>1887</v>
      </c>
      <c r="AG533" s="1" t="s">
        <v>349</v>
      </c>
      <c r="AH533" s="1" t="s">
        <v>1559</v>
      </c>
      <c r="AI533" s="1"/>
      <c r="AJ533" s="1"/>
      <c r="AK533" s="1" t="s">
        <v>3479</v>
      </c>
      <c r="AL533" s="1" t="s">
        <v>1886</v>
      </c>
      <c r="AM533" s="1"/>
      <c r="AN533" s="1"/>
      <c r="AO533" s="1">
        <v>3</v>
      </c>
      <c r="AP533" s="1">
        <v>3</v>
      </c>
      <c r="AQ533" s="1" t="s">
        <v>3480</v>
      </c>
    </row>
    <row r="534" spans="1:46" x14ac:dyDescent="0.15">
      <c r="A534" t="str">
        <f t="shared" si="106"/>
        <v>|BFZ|緑白|クリーチャー|1/1|レア|《[[古参の戦導者]]》|</v>
      </c>
      <c r="B534" t="s">
        <v>3211</v>
      </c>
      <c r="C534" t="str">
        <f t="shared" si="107"/>
        <v>BFZ</v>
      </c>
      <c r="D534">
        <f>IF(AA534="","",VLOOKUP(C534,tnpl!$Z$1:$AA$11,2,TRUE))</f>
        <v>2</v>
      </c>
      <c r="E534" t="s">
        <v>3211</v>
      </c>
      <c r="F534" t="str">
        <f t="shared" si="108"/>
        <v>緑白</v>
      </c>
      <c r="G534">
        <f>IF(AB534="","",VLOOKUP(F534,tnpl!$X$1:$Y$16,2,TRUE))</f>
        <v>10</v>
      </c>
      <c r="H534" t="s">
        <v>3211</v>
      </c>
      <c r="I534" t="str">
        <f t="shared" si="109"/>
        <v>クリーチャー</v>
      </c>
      <c r="J534" t="s">
        <v>3211</v>
      </c>
      <c r="K534">
        <f t="shared" si="110"/>
        <v>1</v>
      </c>
      <c r="L534">
        <f t="shared" si="111"/>
        <v>1</v>
      </c>
      <c r="M534" t="str">
        <f t="shared" si="112"/>
        <v>1/1</v>
      </c>
      <c r="N534" t="s">
        <v>3267</v>
      </c>
      <c r="O534" t="str">
        <f t="shared" si="113"/>
        <v>レア</v>
      </c>
      <c r="R534" t="s">
        <v>3267</v>
      </c>
      <c r="S534" t="s">
        <v>4854</v>
      </c>
      <c r="T534" t="str">
        <f t="shared" si="114"/>
        <v>古参の戦導者</v>
      </c>
      <c r="W534" t="s">
        <v>4855</v>
      </c>
      <c r="X534" t="s">
        <v>3267</v>
      </c>
      <c r="Y534" s="9"/>
      <c r="Z534" s="3">
        <v>439</v>
      </c>
      <c r="AA534" s="2" t="s">
        <v>3213</v>
      </c>
      <c r="AB534" s="1" t="s">
        <v>1829</v>
      </c>
      <c r="AC534" s="1" t="s">
        <v>1463</v>
      </c>
      <c r="AD534" s="1">
        <v>15</v>
      </c>
      <c r="AE534" s="1" t="s">
        <v>1828</v>
      </c>
      <c r="AF534" s="1" t="s">
        <v>1827</v>
      </c>
      <c r="AG534" s="1" t="s">
        <v>349</v>
      </c>
      <c r="AH534" s="1" t="s">
        <v>1511</v>
      </c>
      <c r="AI534" s="1" t="s">
        <v>1826</v>
      </c>
      <c r="AJ534" s="1" t="s">
        <v>1500</v>
      </c>
      <c r="AK534" s="1" t="s">
        <v>1825</v>
      </c>
      <c r="AL534" s="1" t="s">
        <v>1824</v>
      </c>
      <c r="AM534" s="1" t="s">
        <v>1823</v>
      </c>
      <c r="AN534" s="1"/>
      <c r="AO534" s="1">
        <v>1</v>
      </c>
      <c r="AP534" s="1">
        <v>1</v>
      </c>
      <c r="AQ534" s="1" t="s">
        <v>1822</v>
      </c>
    </row>
    <row r="535" spans="1:46" x14ac:dyDescent="0.15">
      <c r="A535" t="str">
        <f t="shared" si="106"/>
        <v>|BFZ|無色|サポート||コモン|《[[砂岩の橋]]》|</v>
      </c>
      <c r="B535" t="s">
        <v>3211</v>
      </c>
      <c r="C535" t="str">
        <f t="shared" si="107"/>
        <v>BFZ</v>
      </c>
      <c r="D535">
        <f>IF(AA535="","",VLOOKUP(C535,tnpl!$Z$1:$AA$11,2,TRUE))</f>
        <v>2</v>
      </c>
      <c r="E535" t="s">
        <v>3211</v>
      </c>
      <c r="F535" t="str">
        <f t="shared" si="108"/>
        <v>無色</v>
      </c>
      <c r="G535">
        <f>IF(AB535="","",VLOOKUP(F535,tnpl!$X$1:$Y$16,2,TRUE))</f>
        <v>16</v>
      </c>
      <c r="H535" t="s">
        <v>3211</v>
      </c>
      <c r="I535" t="str">
        <f t="shared" si="109"/>
        <v>サポート</v>
      </c>
      <c r="J535" t="s">
        <v>3211</v>
      </c>
      <c r="K535">
        <f t="shared" si="110"/>
        <v>0</v>
      </c>
      <c r="L535">
        <f t="shared" si="111"/>
        <v>0</v>
      </c>
      <c r="M535" t="str">
        <f t="shared" si="112"/>
        <v/>
      </c>
      <c r="N535" t="s">
        <v>3267</v>
      </c>
      <c r="O535" t="str">
        <f t="shared" si="113"/>
        <v>コモン</v>
      </c>
      <c r="R535" t="s">
        <v>3267</v>
      </c>
      <c r="S535" t="s">
        <v>4854</v>
      </c>
      <c r="T535" t="str">
        <f t="shared" si="114"/>
        <v>砂岩の橋</v>
      </c>
      <c r="W535" t="s">
        <v>4855</v>
      </c>
      <c r="X535" t="s">
        <v>3267</v>
      </c>
      <c r="Y535" s="9"/>
      <c r="Z535" s="3">
        <v>454</v>
      </c>
      <c r="AA535" s="2" t="s">
        <v>3213</v>
      </c>
      <c r="AB535" s="1" t="s">
        <v>301</v>
      </c>
      <c r="AC535" s="1" t="s">
        <v>1771</v>
      </c>
      <c r="AD535" s="1">
        <v>15</v>
      </c>
      <c r="AE535" s="1" t="s">
        <v>1774</v>
      </c>
      <c r="AF535" s="1" t="s">
        <v>1773</v>
      </c>
      <c r="AG535" s="1" t="s">
        <v>297</v>
      </c>
      <c r="AH535" s="1"/>
      <c r="AI535" s="1"/>
      <c r="AJ535" s="1"/>
      <c r="AK535" s="1" t="s">
        <v>1772</v>
      </c>
      <c r="AL535" s="1"/>
      <c r="AM535" s="1"/>
      <c r="AN535" s="1">
        <v>2</v>
      </c>
      <c r="AO535" s="1"/>
      <c r="AP535" s="1"/>
      <c r="AQ535" s="1" t="s">
        <v>1772</v>
      </c>
    </row>
    <row r="536" spans="1:46" x14ac:dyDescent="0.15">
      <c r="A536" t="str">
        <f t="shared" si="106"/>
        <v>|BFZ|無色|クリーチャー|5/5|レア|《[[破滅の伝導者]]》|</v>
      </c>
      <c r="B536" t="s">
        <v>3211</v>
      </c>
      <c r="C536" t="str">
        <f t="shared" si="107"/>
        <v>BFZ</v>
      </c>
      <c r="D536">
        <f>IF(AA536="","",VLOOKUP(C536,tnpl!$Z$1:$AA$11,2,TRUE))</f>
        <v>2</v>
      </c>
      <c r="E536" t="s">
        <v>3211</v>
      </c>
      <c r="F536" t="str">
        <f t="shared" si="108"/>
        <v>無色</v>
      </c>
      <c r="G536">
        <f>IF(AB536="","",VLOOKUP(F536,tnpl!$X$1:$Y$16,2,TRUE))</f>
        <v>16</v>
      </c>
      <c r="H536" t="s">
        <v>3211</v>
      </c>
      <c r="I536" t="str">
        <f t="shared" si="109"/>
        <v>クリーチャー</v>
      </c>
      <c r="J536" t="s">
        <v>3211</v>
      </c>
      <c r="K536">
        <f t="shared" si="110"/>
        <v>5</v>
      </c>
      <c r="L536">
        <f t="shared" si="111"/>
        <v>5</v>
      </c>
      <c r="M536" t="str">
        <f t="shared" si="112"/>
        <v>5/5</v>
      </c>
      <c r="N536" t="s">
        <v>3267</v>
      </c>
      <c r="O536" t="str">
        <f t="shared" si="113"/>
        <v>レア</v>
      </c>
      <c r="R536" t="s">
        <v>3267</v>
      </c>
      <c r="S536" t="s">
        <v>4854</v>
      </c>
      <c r="T536" t="str">
        <f t="shared" si="114"/>
        <v>破滅の伝導者</v>
      </c>
      <c r="W536" t="s">
        <v>4855</v>
      </c>
      <c r="X536" t="s">
        <v>3267</v>
      </c>
      <c r="Y536" s="9"/>
      <c r="Z536" s="3">
        <v>465</v>
      </c>
      <c r="AA536" s="2" t="s">
        <v>3213</v>
      </c>
      <c r="AB536" s="1" t="s">
        <v>301</v>
      </c>
      <c r="AC536" s="1" t="s">
        <v>1463</v>
      </c>
      <c r="AD536" s="1">
        <v>15</v>
      </c>
      <c r="AE536" s="1" t="s">
        <v>1741</v>
      </c>
      <c r="AF536" s="1" t="s">
        <v>1740</v>
      </c>
      <c r="AG536" s="1" t="s">
        <v>349</v>
      </c>
      <c r="AH536" s="1" t="s">
        <v>1457</v>
      </c>
      <c r="AI536" s="1"/>
      <c r="AJ536" s="1"/>
      <c r="AK536" s="1" t="s">
        <v>1739</v>
      </c>
      <c r="AL536" s="1"/>
      <c r="AM536" s="1"/>
      <c r="AN536" s="1"/>
      <c r="AO536" s="1">
        <v>5</v>
      </c>
      <c r="AP536" s="1">
        <v>5</v>
      </c>
      <c r="AQ536" s="1" t="s">
        <v>1739</v>
      </c>
    </row>
    <row r="537" spans="1:46" x14ac:dyDescent="0.15">
      <c r="A537" t="str">
        <f t="shared" si="106"/>
        <v>|OGW|白|呪文||アンコモン|《[[抗戦]]》|</v>
      </c>
      <c r="B537" t="s">
        <v>3211</v>
      </c>
      <c r="C537" t="str">
        <f t="shared" si="107"/>
        <v>OGW</v>
      </c>
      <c r="D537">
        <f>IF(AA537="","",VLOOKUP(C537,tnpl!$Z$1:$AA$11,2,TRUE))</f>
        <v>3</v>
      </c>
      <c r="E537" t="s">
        <v>3211</v>
      </c>
      <c r="F537" t="str">
        <f t="shared" si="108"/>
        <v>白</v>
      </c>
      <c r="G537">
        <f>IF(AB537="","",VLOOKUP(F537,tnpl!$X$1:$Y$16,2,TRUE))</f>
        <v>1</v>
      </c>
      <c r="H537" t="s">
        <v>3211</v>
      </c>
      <c r="I537" t="str">
        <f t="shared" si="109"/>
        <v>呪文</v>
      </c>
      <c r="J537" t="s">
        <v>3211</v>
      </c>
      <c r="K537">
        <f t="shared" si="110"/>
        <v>0</v>
      </c>
      <c r="L537">
        <f t="shared" si="111"/>
        <v>0</v>
      </c>
      <c r="M537" t="str">
        <f t="shared" si="112"/>
        <v/>
      </c>
      <c r="N537" t="s">
        <v>3267</v>
      </c>
      <c r="O537" t="str">
        <f t="shared" si="113"/>
        <v>アンコモン</v>
      </c>
      <c r="R537" t="s">
        <v>3267</v>
      </c>
      <c r="S537" t="s">
        <v>4854</v>
      </c>
      <c r="T537" t="str">
        <f t="shared" si="114"/>
        <v>抗戦</v>
      </c>
      <c r="W537" t="s">
        <v>4855</v>
      </c>
      <c r="X537" t="s">
        <v>3267</v>
      </c>
      <c r="Y537" s="9"/>
      <c r="Z537" s="3">
        <v>487</v>
      </c>
      <c r="AA537" s="2" t="s">
        <v>3214</v>
      </c>
      <c r="AB537" s="1" t="s">
        <v>1653</v>
      </c>
      <c r="AC537" s="1" t="s">
        <v>1473</v>
      </c>
      <c r="AD537" s="1">
        <v>15</v>
      </c>
      <c r="AE537" s="1" t="s">
        <v>1675</v>
      </c>
      <c r="AF537" s="1" t="s">
        <v>1674</v>
      </c>
      <c r="AG537" s="1" t="s">
        <v>1475</v>
      </c>
      <c r="AH537" s="1"/>
      <c r="AI537" s="1"/>
      <c r="AJ537" s="1"/>
      <c r="AK537" s="1" t="s">
        <v>1673</v>
      </c>
      <c r="AL537" s="1"/>
      <c r="AM537" s="1"/>
      <c r="AN537" s="1"/>
      <c r="AO537" s="1"/>
      <c r="AP537" s="1"/>
      <c r="AQ537" s="1" t="s">
        <v>1673</v>
      </c>
    </row>
    <row r="538" spans="1:46" x14ac:dyDescent="0.15">
      <c r="A538" t="str">
        <f t="shared" si="106"/>
        <v>|OGW|緑|クリーチャー|3/4|レア|《[[森の代言者]]》|</v>
      </c>
      <c r="B538" t="s">
        <v>3211</v>
      </c>
      <c r="C538" t="str">
        <f t="shared" si="107"/>
        <v>OGW</v>
      </c>
      <c r="D538">
        <f>IF(AA538="","",VLOOKUP(C538,tnpl!$Z$1:$AA$11,2,TRUE))</f>
        <v>3</v>
      </c>
      <c r="E538" t="s">
        <v>3211</v>
      </c>
      <c r="F538" t="str">
        <f t="shared" si="108"/>
        <v>緑</v>
      </c>
      <c r="G538">
        <f>IF(AB538="","",VLOOKUP(F538,tnpl!$X$1:$Y$16,2,TRUE))</f>
        <v>5</v>
      </c>
      <c r="H538" t="s">
        <v>3211</v>
      </c>
      <c r="I538" t="str">
        <f t="shared" si="109"/>
        <v>クリーチャー</v>
      </c>
      <c r="J538" t="s">
        <v>3211</v>
      </c>
      <c r="K538">
        <f t="shared" si="110"/>
        <v>3</v>
      </c>
      <c r="L538">
        <f t="shared" si="111"/>
        <v>4</v>
      </c>
      <c r="M538" t="str">
        <f t="shared" si="112"/>
        <v>3/4</v>
      </c>
      <c r="N538" t="s">
        <v>3267</v>
      </c>
      <c r="O538" t="str">
        <f t="shared" si="113"/>
        <v>レア</v>
      </c>
      <c r="R538" t="s">
        <v>3267</v>
      </c>
      <c r="S538" t="s">
        <v>4854</v>
      </c>
      <c r="T538" t="str">
        <f t="shared" si="114"/>
        <v>森の代言者</v>
      </c>
      <c r="W538" t="s">
        <v>4855</v>
      </c>
      <c r="X538" t="s">
        <v>3267</v>
      </c>
      <c r="Y538" s="9"/>
      <c r="Z538" s="3">
        <v>515</v>
      </c>
      <c r="AA538" s="2" t="s">
        <v>3214</v>
      </c>
      <c r="AB538" s="1" t="s">
        <v>1540</v>
      </c>
      <c r="AC538" s="1" t="s">
        <v>1463</v>
      </c>
      <c r="AD538" s="1">
        <v>15</v>
      </c>
      <c r="AE538" s="1" t="s">
        <v>1553</v>
      </c>
      <c r="AF538" s="1" t="s">
        <v>1552</v>
      </c>
      <c r="AG538" s="1" t="s">
        <v>349</v>
      </c>
      <c r="AH538" s="1" t="s">
        <v>1501</v>
      </c>
      <c r="AI538" s="1" t="s">
        <v>1551</v>
      </c>
      <c r="AJ538" s="1" t="s">
        <v>1500</v>
      </c>
      <c r="AK538" s="1" t="s">
        <v>3289</v>
      </c>
      <c r="AL538" s="1" t="s">
        <v>1550</v>
      </c>
      <c r="AM538" s="1"/>
      <c r="AN538" s="1"/>
      <c r="AO538" s="1">
        <v>3</v>
      </c>
      <c r="AP538" s="1">
        <v>4</v>
      </c>
      <c r="AQ538" s="1" t="s">
        <v>3513</v>
      </c>
    </row>
    <row r="539" spans="1:46" x14ac:dyDescent="0.15">
      <c r="A539" t="str">
        <f t="shared" si="106"/>
        <v>|OGW|緑|サポート||レア|《[[ニッサの誓い]]》|</v>
      </c>
      <c r="B539" t="s">
        <v>3211</v>
      </c>
      <c r="C539" t="str">
        <f t="shared" si="107"/>
        <v>OGW</v>
      </c>
      <c r="D539">
        <f>IF(AA539="","",VLOOKUP(C539,tnpl!$Z$1:$AA$11,2,TRUE))</f>
        <v>3</v>
      </c>
      <c r="E539" t="s">
        <v>3211</v>
      </c>
      <c r="F539" t="str">
        <f t="shared" si="108"/>
        <v>緑</v>
      </c>
      <c r="G539">
        <f>IF(AB539="","",VLOOKUP(F539,tnpl!$X$1:$Y$16,2,TRUE))</f>
        <v>5</v>
      </c>
      <c r="H539" t="s">
        <v>3211</v>
      </c>
      <c r="I539" t="str">
        <f t="shared" si="109"/>
        <v>サポート</v>
      </c>
      <c r="J539" t="s">
        <v>3211</v>
      </c>
      <c r="K539">
        <f t="shared" si="110"/>
        <v>0</v>
      </c>
      <c r="L539">
        <f t="shared" si="111"/>
        <v>0</v>
      </c>
      <c r="M539" t="str">
        <f t="shared" si="112"/>
        <v/>
      </c>
      <c r="N539" t="s">
        <v>3267</v>
      </c>
      <c r="O539" t="str">
        <f t="shared" si="113"/>
        <v>レア</v>
      </c>
      <c r="R539" t="s">
        <v>3267</v>
      </c>
      <c r="S539" t="s">
        <v>4854</v>
      </c>
      <c r="T539" t="str">
        <f t="shared" si="114"/>
        <v>ニッサの誓い</v>
      </c>
      <c r="W539" t="s">
        <v>4855</v>
      </c>
      <c r="X539" t="s">
        <v>3267</v>
      </c>
      <c r="Y539" s="9"/>
      <c r="Z539" s="3">
        <v>516</v>
      </c>
      <c r="AA539" s="2" t="s">
        <v>3214</v>
      </c>
      <c r="AB539" s="1" t="s">
        <v>1540</v>
      </c>
      <c r="AC539" s="1" t="s">
        <v>1463</v>
      </c>
      <c r="AD539" s="1">
        <v>15</v>
      </c>
      <c r="AE539" s="1" t="s">
        <v>1549</v>
      </c>
      <c r="AF539" s="1" t="s">
        <v>1548</v>
      </c>
      <c r="AG539" s="1" t="s">
        <v>297</v>
      </c>
      <c r="AH539" s="1"/>
      <c r="AI539" s="1"/>
      <c r="AJ539" s="1"/>
      <c r="AK539" s="1" t="s">
        <v>1547</v>
      </c>
      <c r="AL539" s="1" t="s">
        <v>1546</v>
      </c>
      <c r="AM539" s="1"/>
      <c r="AN539" s="1">
        <v>3</v>
      </c>
      <c r="AO539" s="1"/>
      <c r="AP539" s="1"/>
      <c r="AQ539" s="1" t="s">
        <v>1545</v>
      </c>
    </row>
    <row r="540" spans="1:46" x14ac:dyDescent="0.15">
      <c r="A540" t="str">
        <f t="shared" si="106"/>
        <v>|OGW|黒赤|クリーチャー|4/2|アンコモン|《[[鞭打ちドローン]]》|</v>
      </c>
      <c r="B540" t="s">
        <v>3211</v>
      </c>
      <c r="C540" t="str">
        <f t="shared" si="107"/>
        <v>OGW</v>
      </c>
      <c r="D540">
        <f>IF(AA540="","",VLOOKUP(C540,tnpl!$Z$1:$AA$11,2,TRUE))</f>
        <v>3</v>
      </c>
      <c r="E540" t="s">
        <v>3211</v>
      </c>
      <c r="F540" t="str">
        <f t="shared" si="108"/>
        <v>黒赤</v>
      </c>
      <c r="G540">
        <f>IF(AB540="","",VLOOKUP(F540,tnpl!$X$1:$Y$16,2,TRUE))</f>
        <v>8</v>
      </c>
      <c r="H540" t="s">
        <v>3211</v>
      </c>
      <c r="I540" t="str">
        <f t="shared" si="109"/>
        <v>クリーチャー</v>
      </c>
      <c r="J540" t="s">
        <v>3211</v>
      </c>
      <c r="K540">
        <f t="shared" si="110"/>
        <v>4</v>
      </c>
      <c r="L540">
        <f t="shared" si="111"/>
        <v>2</v>
      </c>
      <c r="M540" t="str">
        <f t="shared" si="112"/>
        <v>4/2</v>
      </c>
      <c r="N540" t="s">
        <v>3267</v>
      </c>
      <c r="O540" t="str">
        <f t="shared" si="113"/>
        <v>アンコモン</v>
      </c>
      <c r="R540" t="s">
        <v>3267</v>
      </c>
      <c r="S540" t="s">
        <v>4854</v>
      </c>
      <c r="T540" t="str">
        <f t="shared" si="114"/>
        <v>鞭打ちドローン</v>
      </c>
      <c r="W540" t="s">
        <v>4855</v>
      </c>
      <c r="X540" t="s">
        <v>3267</v>
      </c>
      <c r="Y540" s="9"/>
      <c r="Z540" s="3">
        <v>521</v>
      </c>
      <c r="AA540" s="2" t="s">
        <v>3214</v>
      </c>
      <c r="AB540" s="1" t="s">
        <v>1526</v>
      </c>
      <c r="AC540" s="1" t="s">
        <v>1473</v>
      </c>
      <c r="AD540" s="1">
        <v>15</v>
      </c>
      <c r="AE540" s="1" t="s">
        <v>1525</v>
      </c>
      <c r="AF540" s="1" t="s">
        <v>1524</v>
      </c>
      <c r="AG540" s="1" t="s">
        <v>349</v>
      </c>
      <c r="AH540" s="1" t="s">
        <v>1457</v>
      </c>
      <c r="AI540" s="1" t="s">
        <v>1523</v>
      </c>
      <c r="AJ540" s="1"/>
      <c r="AK540" s="1" t="s">
        <v>3518</v>
      </c>
      <c r="AL540" s="1" t="s">
        <v>1522</v>
      </c>
      <c r="AM540" s="1"/>
      <c r="AN540" s="1"/>
      <c r="AO540" s="1">
        <v>4</v>
      </c>
      <c r="AP540" s="1">
        <v>2</v>
      </c>
      <c r="AQ540" s="1" t="s">
        <v>3519</v>
      </c>
    </row>
    <row r="541" spans="1:46" x14ac:dyDescent="0.15">
      <c r="A541" t="str">
        <f t="shared" si="106"/>
        <v>|OGW|無色|クリーチャー|4/4|アンコモン|《[[荒地を歩くもの]]》|</v>
      </c>
      <c r="B541" t="s">
        <v>3211</v>
      </c>
      <c r="C541" t="str">
        <f t="shared" si="107"/>
        <v>OGW</v>
      </c>
      <c r="D541">
        <f>IF(AA541="","",VLOOKUP(C541,tnpl!$Z$1:$AA$11,2,TRUE))</f>
        <v>3</v>
      </c>
      <c r="E541" t="s">
        <v>3211</v>
      </c>
      <c r="F541" t="str">
        <f t="shared" si="108"/>
        <v>無色</v>
      </c>
      <c r="G541">
        <f>IF(AB541="","",VLOOKUP(F541,tnpl!$X$1:$Y$16,2,TRUE))</f>
        <v>16</v>
      </c>
      <c r="H541" t="s">
        <v>3211</v>
      </c>
      <c r="I541" t="str">
        <f t="shared" si="109"/>
        <v>クリーチャー</v>
      </c>
      <c r="J541" t="s">
        <v>3211</v>
      </c>
      <c r="K541">
        <f t="shared" si="110"/>
        <v>4</v>
      </c>
      <c r="L541">
        <f t="shared" si="111"/>
        <v>4</v>
      </c>
      <c r="M541" t="str">
        <f t="shared" si="112"/>
        <v>4/4</v>
      </c>
      <c r="N541" t="s">
        <v>3267</v>
      </c>
      <c r="O541" t="str">
        <f t="shared" si="113"/>
        <v>アンコモン</v>
      </c>
      <c r="R541" t="s">
        <v>3267</v>
      </c>
      <c r="S541" t="s">
        <v>4854</v>
      </c>
      <c r="T541" t="str">
        <f t="shared" si="114"/>
        <v>荒地を歩くもの</v>
      </c>
      <c r="W541" t="s">
        <v>4855</v>
      </c>
      <c r="X541" t="s">
        <v>3267</v>
      </c>
      <c r="Y541" s="9"/>
      <c r="Z541" s="3">
        <v>529</v>
      </c>
      <c r="AA541" s="2" t="s">
        <v>3214</v>
      </c>
      <c r="AB541" s="1" t="s">
        <v>301</v>
      </c>
      <c r="AC541" s="1" t="s">
        <v>1473</v>
      </c>
      <c r="AD541" s="1">
        <v>15</v>
      </c>
      <c r="AE541" s="1" t="s">
        <v>1483</v>
      </c>
      <c r="AF541" s="1" t="s">
        <v>1482</v>
      </c>
      <c r="AG541" s="1" t="s">
        <v>349</v>
      </c>
      <c r="AH541" s="1" t="s">
        <v>1457</v>
      </c>
      <c r="AI541" s="1"/>
      <c r="AJ541" s="1"/>
      <c r="AK541" s="1" t="s">
        <v>1733</v>
      </c>
      <c r="AL541" s="1" t="s">
        <v>1481</v>
      </c>
      <c r="AM541" s="1"/>
      <c r="AN541" s="1"/>
      <c r="AO541" s="1">
        <v>4</v>
      </c>
      <c r="AP541" s="1">
        <v>4</v>
      </c>
      <c r="AQ541" s="1" t="s">
        <v>3524</v>
      </c>
    </row>
    <row r="542" spans="1:46" x14ac:dyDescent="0.15">
      <c r="A542" t="str">
        <f t="shared" si="106"/>
        <v/>
      </c>
      <c r="V542" s="9"/>
      <c r="Y542" s="11"/>
      <c r="AC542" s="9"/>
      <c r="AD542" s="9"/>
      <c r="AE542" s="9"/>
      <c r="AF542" s="9"/>
      <c r="AG542" s="9"/>
      <c r="AH542" s="9"/>
      <c r="AI542" s="9"/>
      <c r="AJ542" s="9"/>
      <c r="AK542" s="9"/>
      <c r="AL542" s="9"/>
      <c r="AM542" s="9"/>
      <c r="AN542" s="9"/>
      <c r="AO542" s="9"/>
      <c r="AP542" s="9"/>
      <c r="AQ542" s="9"/>
      <c r="AR542" s="9"/>
      <c r="AS542" s="9"/>
      <c r="AT542" s="9"/>
    </row>
    <row r="543" spans="1:46" x14ac:dyDescent="0.15">
      <c r="A543" t="str">
        <f t="shared" si="106"/>
        <v>**イニストラードを覆う影ブロック</v>
      </c>
      <c r="B543" t="s">
        <v>4862</v>
      </c>
      <c r="Y543" s="11"/>
    </row>
    <row r="544" spans="1:46" x14ac:dyDescent="0.15">
      <c r="A544" t="str">
        <f>B544&amp;C544&amp;E544&amp;F544&amp;H544&amp;I544&amp;J544&amp;M544&amp;N544&amp;O544&amp;P544&amp;Q544&amp;R544&amp;S544&amp;T544&amp;U544&amp;V544&amp;W544&amp;X544&amp;Y544</f>
        <v>|LEFT:60|LEFT:50|LEFT:120|LEFT:50|LEFT:120|LEFT:450|c</v>
      </c>
      <c r="B544" t="s">
        <v>3211</v>
      </c>
      <c r="C544" t="s">
        <v>5192</v>
      </c>
      <c r="E544" t="s">
        <v>3211</v>
      </c>
      <c r="F544" t="s">
        <v>3204</v>
      </c>
      <c r="H544" t="s">
        <v>3211</v>
      </c>
      <c r="I544" t="s">
        <v>5157</v>
      </c>
      <c r="J544" t="s">
        <v>3211</v>
      </c>
      <c r="M544" t="s">
        <v>3204</v>
      </c>
      <c r="N544" t="s">
        <v>3267</v>
      </c>
      <c r="O544" t="s">
        <v>5157</v>
      </c>
      <c r="R544" t="s">
        <v>3267</v>
      </c>
      <c r="T544" t="s">
        <v>5189</v>
      </c>
      <c r="X544" t="s">
        <v>3267</v>
      </c>
      <c r="Y544" t="s">
        <v>3206</v>
      </c>
    </row>
    <row r="545" spans="1:46" x14ac:dyDescent="0.15">
      <c r="A545" t="str">
        <f>B545&amp;C545&amp;E545&amp;F545&amp;H545&amp;I545&amp;J545&amp;M545&amp;N545&amp;O545&amp;P545&amp;Q545&amp;R545&amp;S545&amp;T545&amp;U545&amp;V545&amp;W545&amp;X545&amp;Y545</f>
        <v>|セット|色|カード種|P/T|レアリティ|カード名|</v>
      </c>
      <c r="B545" t="s">
        <v>3211</v>
      </c>
      <c r="C545" t="s">
        <v>3212</v>
      </c>
      <c r="E545" t="s">
        <v>3211</v>
      </c>
      <c r="F545" t="s">
        <v>3181</v>
      </c>
      <c r="H545" t="s">
        <v>3211</v>
      </c>
      <c r="I545" t="s">
        <v>4902</v>
      </c>
      <c r="J545" t="s">
        <v>3211</v>
      </c>
      <c r="K545" t="s">
        <v>3168</v>
      </c>
      <c r="L545" t="s">
        <v>3167</v>
      </c>
      <c r="M545" t="str">
        <f>K545&amp;"/"&amp;L545</f>
        <v>P/T</v>
      </c>
      <c r="N545" t="s">
        <v>3267</v>
      </c>
      <c r="O545" t="s">
        <v>5187</v>
      </c>
      <c r="R545" t="s">
        <v>3267</v>
      </c>
      <c r="T545" t="s">
        <v>3208</v>
      </c>
      <c r="X545" t="s">
        <v>3267</v>
      </c>
      <c r="Z545" s="18"/>
      <c r="AA545" s="18"/>
      <c r="AB545" s="18"/>
      <c r="AC545" s="18"/>
      <c r="AD545" s="18"/>
      <c r="AE545" s="18"/>
      <c r="AF545" s="18"/>
      <c r="AG545" s="18"/>
      <c r="AH545" s="18"/>
      <c r="AI545" s="18"/>
      <c r="AJ545" s="18"/>
      <c r="AK545" s="18"/>
      <c r="AL545" s="18"/>
      <c r="AM545" s="18"/>
      <c r="AN545" s="18"/>
      <c r="AO545" s="18"/>
      <c r="AP545" s="18"/>
      <c r="AQ545" s="18"/>
    </row>
    <row r="546" spans="1:46" x14ac:dyDescent="0.15">
      <c r="A546" t="str">
        <f t="shared" si="106"/>
        <v>|SOI|青|呪文||アンコモン|《[[潮からの蘇生]]》|</v>
      </c>
      <c r="B546" t="s">
        <v>3211</v>
      </c>
      <c r="C546" t="str">
        <f t="shared" si="107"/>
        <v>SOI</v>
      </c>
      <c r="D546">
        <f>IF(AA546="","",VLOOKUP(C546,tnpl!$Z$1:$AA$11,2,TRUE))</f>
        <v>4</v>
      </c>
      <c r="E546" t="s">
        <v>3211</v>
      </c>
      <c r="F546" t="str">
        <f t="shared" si="108"/>
        <v>青</v>
      </c>
      <c r="G546">
        <f>IF(AB546="","",VLOOKUP(F546,tnpl!$X$1:$Y$16,2,TRUE))</f>
        <v>2</v>
      </c>
      <c r="H546" t="s">
        <v>3211</v>
      </c>
      <c r="I546" t="str">
        <f t="shared" si="109"/>
        <v>呪文</v>
      </c>
      <c r="J546" t="s">
        <v>3211</v>
      </c>
      <c r="K546">
        <f t="shared" si="110"/>
        <v>0</v>
      </c>
      <c r="L546">
        <f t="shared" si="111"/>
        <v>0</v>
      </c>
      <c r="M546" t="str">
        <f t="shared" si="112"/>
        <v/>
      </c>
      <c r="N546" t="s">
        <v>3267</v>
      </c>
      <c r="O546" t="str">
        <f t="shared" si="113"/>
        <v>アンコモン</v>
      </c>
      <c r="R546" t="s">
        <v>3267</v>
      </c>
      <c r="S546" t="s">
        <v>4854</v>
      </c>
      <c r="T546" t="str">
        <f t="shared" si="114"/>
        <v>潮からの蘇生</v>
      </c>
      <c r="W546" t="s">
        <v>4855</v>
      </c>
      <c r="X546" t="s">
        <v>3267</v>
      </c>
      <c r="Y546" s="9"/>
      <c r="Z546" s="3">
        <v>599</v>
      </c>
      <c r="AA546" s="2" t="s">
        <v>3528</v>
      </c>
      <c r="AB546" s="1" t="s">
        <v>1631</v>
      </c>
      <c r="AC546" s="1" t="s">
        <v>1473</v>
      </c>
      <c r="AD546" s="1">
        <v>15</v>
      </c>
      <c r="AE546" s="1" t="s">
        <v>1341</v>
      </c>
      <c r="AF546" s="1" t="s">
        <v>1340</v>
      </c>
      <c r="AG546" s="1" t="s">
        <v>1475</v>
      </c>
      <c r="AH546" s="1"/>
      <c r="AI546" s="1"/>
      <c r="AJ546" s="1"/>
      <c r="AK546" s="1" t="s">
        <v>3623</v>
      </c>
      <c r="AL546" s="1"/>
      <c r="AM546" s="1"/>
      <c r="AN546" s="1"/>
      <c r="AO546" s="1"/>
      <c r="AP546" s="1"/>
      <c r="AQ546" s="1" t="s">
        <v>3623</v>
      </c>
    </row>
    <row r="547" spans="1:46" x14ac:dyDescent="0.15">
      <c r="A547" t="str">
        <f t="shared" si="106"/>
        <v>|SOI|黒|呪文||神話レア|《[[来世の警告]]》|</v>
      </c>
      <c r="B547" t="s">
        <v>3211</v>
      </c>
      <c r="C547" t="str">
        <f t="shared" si="107"/>
        <v>SOI</v>
      </c>
      <c r="D547">
        <f>IF(AA547="","",VLOOKUP(C547,tnpl!$Z$1:$AA$11,2,TRUE))</f>
        <v>4</v>
      </c>
      <c r="E547" t="s">
        <v>3211</v>
      </c>
      <c r="F547" t="str">
        <f t="shared" si="108"/>
        <v>黒</v>
      </c>
      <c r="G547">
        <f>IF(AB547="","",VLOOKUP(F547,tnpl!$X$1:$Y$16,2,TRUE))</f>
        <v>3</v>
      </c>
      <c r="H547" t="s">
        <v>3211</v>
      </c>
      <c r="I547" t="str">
        <f t="shared" si="109"/>
        <v>呪文</v>
      </c>
      <c r="J547" t="s">
        <v>3211</v>
      </c>
      <c r="K547">
        <f t="shared" si="110"/>
        <v>0</v>
      </c>
      <c r="L547">
        <f t="shared" si="111"/>
        <v>0</v>
      </c>
      <c r="M547" t="str">
        <f t="shared" si="112"/>
        <v/>
      </c>
      <c r="N547" t="s">
        <v>3267</v>
      </c>
      <c r="O547" t="str">
        <f t="shared" si="113"/>
        <v>神話レア</v>
      </c>
      <c r="R547" t="s">
        <v>3267</v>
      </c>
      <c r="S547" t="s">
        <v>4854</v>
      </c>
      <c r="T547" t="str">
        <f t="shared" si="114"/>
        <v>来世の警告</v>
      </c>
      <c r="W547" t="s">
        <v>4855</v>
      </c>
      <c r="X547" t="s">
        <v>3267</v>
      </c>
      <c r="Y547" s="9"/>
      <c r="Z547" s="3">
        <v>642</v>
      </c>
      <c r="AA547" s="2" t="s">
        <v>3528</v>
      </c>
      <c r="AB547" s="1" t="s">
        <v>1606</v>
      </c>
      <c r="AC547" s="1" t="s">
        <v>1453</v>
      </c>
      <c r="AD547" s="1">
        <v>15</v>
      </c>
      <c r="AE547" s="1" t="s">
        <v>1265</v>
      </c>
      <c r="AF547" s="1" t="s">
        <v>1264</v>
      </c>
      <c r="AG547" s="1" t="s">
        <v>1475</v>
      </c>
      <c r="AH547" s="1"/>
      <c r="AI547" s="1"/>
      <c r="AJ547" s="1"/>
      <c r="AK547" s="1" t="s">
        <v>3699</v>
      </c>
      <c r="AL547" s="1"/>
      <c r="AM547" s="1"/>
      <c r="AN547" s="1"/>
      <c r="AO547" s="1"/>
      <c r="AP547" s="1"/>
      <c r="AQ547" s="1" t="s">
        <v>3699</v>
      </c>
    </row>
    <row r="548" spans="1:46" x14ac:dyDescent="0.15">
      <c r="A548" t="str">
        <f t="shared" si="106"/>
        <v>|SOI|緑|クリーチャー|1/2|コモン|《[[孤独な狩人]]》|</v>
      </c>
      <c r="B548" t="s">
        <v>3211</v>
      </c>
      <c r="C548" t="str">
        <f t="shared" si="107"/>
        <v>SOI</v>
      </c>
      <c r="D548">
        <f>IF(AA548="","",VLOOKUP(C548,tnpl!$Z$1:$AA$11,2,TRUE))</f>
        <v>4</v>
      </c>
      <c r="E548" t="s">
        <v>3211</v>
      </c>
      <c r="F548" t="str">
        <f t="shared" si="108"/>
        <v>緑</v>
      </c>
      <c r="G548">
        <f>IF(AB548="","",VLOOKUP(F548,tnpl!$X$1:$Y$16,2,TRUE))</f>
        <v>5</v>
      </c>
      <c r="H548" t="s">
        <v>3211</v>
      </c>
      <c r="I548" t="str">
        <f t="shared" si="109"/>
        <v>クリーチャー</v>
      </c>
      <c r="J548" t="s">
        <v>3211</v>
      </c>
      <c r="K548">
        <f t="shared" si="110"/>
        <v>1</v>
      </c>
      <c r="L548">
        <f t="shared" si="111"/>
        <v>2</v>
      </c>
      <c r="M548" t="str">
        <f t="shared" si="112"/>
        <v>1/2</v>
      </c>
      <c r="N548" t="s">
        <v>3267</v>
      </c>
      <c r="O548" t="str">
        <f t="shared" si="113"/>
        <v>コモン</v>
      </c>
      <c r="R548" t="s">
        <v>3267</v>
      </c>
      <c r="S548" t="s">
        <v>4854</v>
      </c>
      <c r="T548" t="str">
        <f t="shared" si="114"/>
        <v>孤独な狩人</v>
      </c>
      <c r="W548" t="s">
        <v>4855</v>
      </c>
      <c r="X548" t="s">
        <v>3267</v>
      </c>
      <c r="Y548" s="9"/>
      <c r="Z548" s="3">
        <v>686</v>
      </c>
      <c r="AA548" s="2" t="s">
        <v>3528</v>
      </c>
      <c r="AB548" s="1" t="s">
        <v>1540</v>
      </c>
      <c r="AC548" s="1" t="s">
        <v>1771</v>
      </c>
      <c r="AD548" s="1">
        <v>15</v>
      </c>
      <c r="AE548" s="1" t="s">
        <v>1191</v>
      </c>
      <c r="AF548" s="1" t="s">
        <v>1190</v>
      </c>
      <c r="AG548" s="1" t="s">
        <v>349</v>
      </c>
      <c r="AH548" s="1" t="s">
        <v>1511</v>
      </c>
      <c r="AI548" s="1" t="s">
        <v>1515</v>
      </c>
      <c r="AJ548" s="1" t="s">
        <v>3702</v>
      </c>
      <c r="AK548" s="1" t="s">
        <v>3703</v>
      </c>
      <c r="AL548" s="1"/>
      <c r="AM548" s="1"/>
      <c r="AN548" s="1"/>
      <c r="AO548" s="1">
        <v>1</v>
      </c>
      <c r="AP548" s="1">
        <v>2</v>
      </c>
      <c r="AQ548" s="1" t="s">
        <v>3703</v>
      </c>
    </row>
    <row r="549" spans="1:46" x14ac:dyDescent="0.15">
      <c r="A549" t="str">
        <f t="shared" si="106"/>
        <v>|SOI|緑白|クリーチャー|7/8|神話レア|《[[優雅な鷺、シガルダ]]》|</v>
      </c>
      <c r="B549" t="s">
        <v>3211</v>
      </c>
      <c r="C549" t="str">
        <f t="shared" si="107"/>
        <v>SOI</v>
      </c>
      <c r="D549">
        <f>IF(AA549="","",VLOOKUP(C549,tnpl!$Z$1:$AA$11,2,TRUE))</f>
        <v>4</v>
      </c>
      <c r="E549" t="s">
        <v>3211</v>
      </c>
      <c r="F549" t="str">
        <f t="shared" si="108"/>
        <v>緑白</v>
      </c>
      <c r="G549">
        <f>IF(AB549="","",VLOOKUP(F549,tnpl!$X$1:$Y$16,2,TRUE))</f>
        <v>10</v>
      </c>
      <c r="H549" t="s">
        <v>3211</v>
      </c>
      <c r="I549" t="str">
        <f t="shared" si="109"/>
        <v>クリーチャー</v>
      </c>
      <c r="J549" t="s">
        <v>3211</v>
      </c>
      <c r="K549">
        <f t="shared" si="110"/>
        <v>7</v>
      </c>
      <c r="L549">
        <f t="shared" si="111"/>
        <v>8</v>
      </c>
      <c r="M549" t="str">
        <f t="shared" si="112"/>
        <v>7/8</v>
      </c>
      <c r="N549" t="s">
        <v>3267</v>
      </c>
      <c r="O549" t="str">
        <f t="shared" si="113"/>
        <v>神話レア</v>
      </c>
      <c r="R549" t="s">
        <v>3267</v>
      </c>
      <c r="S549" t="s">
        <v>4854</v>
      </c>
      <c r="T549" t="str">
        <f t="shared" si="114"/>
        <v>優雅な鷺、シガルダ</v>
      </c>
      <c r="W549" t="s">
        <v>4855</v>
      </c>
      <c r="X549" t="s">
        <v>3267</v>
      </c>
      <c r="Y549" s="9"/>
      <c r="Z549" s="3">
        <v>722</v>
      </c>
      <c r="AA549" s="2" t="s">
        <v>3528</v>
      </c>
      <c r="AB549" s="1" t="s">
        <v>1829</v>
      </c>
      <c r="AC549" s="1" t="s">
        <v>1453</v>
      </c>
      <c r="AD549" s="1">
        <v>15</v>
      </c>
      <c r="AE549" s="1" t="s">
        <v>1129</v>
      </c>
      <c r="AF549" s="1" t="s">
        <v>1128</v>
      </c>
      <c r="AG549" s="1" t="s">
        <v>349</v>
      </c>
      <c r="AH549" s="1" t="s">
        <v>358</v>
      </c>
      <c r="AI549" s="1"/>
      <c r="AJ549" s="1"/>
      <c r="AK549" s="1" t="s">
        <v>2435</v>
      </c>
      <c r="AL549" s="1" t="s">
        <v>3818</v>
      </c>
      <c r="AM549" s="1" t="s">
        <v>3819</v>
      </c>
      <c r="AN549" s="1"/>
      <c r="AO549" s="1">
        <v>7</v>
      </c>
      <c r="AP549" s="1">
        <v>8</v>
      </c>
      <c r="AQ549" s="1" t="s">
        <v>3820</v>
      </c>
    </row>
    <row r="550" spans="1:46" x14ac:dyDescent="0.15">
      <c r="A550" t="str">
        <f t="shared" si="106"/>
        <v>|SOI|無色|クリーチャー|3/5|コモン|《[[墓碑のゴーレム]]》|</v>
      </c>
      <c r="B550" t="s">
        <v>3211</v>
      </c>
      <c r="C550" t="str">
        <f t="shared" si="107"/>
        <v>SOI</v>
      </c>
      <c r="D550">
        <f>IF(AA550="","",VLOOKUP(C550,tnpl!$Z$1:$AA$11,2,TRUE))</f>
        <v>4</v>
      </c>
      <c r="E550" t="s">
        <v>3211</v>
      </c>
      <c r="F550" t="str">
        <f t="shared" si="108"/>
        <v>無色</v>
      </c>
      <c r="G550">
        <f>IF(AB550="","",VLOOKUP(F550,tnpl!$X$1:$Y$16,2,TRUE))</f>
        <v>16</v>
      </c>
      <c r="H550" t="s">
        <v>3211</v>
      </c>
      <c r="I550" t="str">
        <f t="shared" si="109"/>
        <v>クリーチャー</v>
      </c>
      <c r="J550" t="s">
        <v>3211</v>
      </c>
      <c r="K550">
        <f t="shared" si="110"/>
        <v>3</v>
      </c>
      <c r="L550">
        <f t="shared" si="111"/>
        <v>5</v>
      </c>
      <c r="M550" t="str">
        <f t="shared" si="112"/>
        <v>3/5</v>
      </c>
      <c r="N550" t="s">
        <v>3267</v>
      </c>
      <c r="O550" t="str">
        <f t="shared" si="113"/>
        <v>コモン</v>
      </c>
      <c r="R550" t="s">
        <v>3267</v>
      </c>
      <c r="S550" t="s">
        <v>4854</v>
      </c>
      <c r="T550" t="str">
        <f t="shared" si="114"/>
        <v>墓碑のゴーレム</v>
      </c>
      <c r="W550" t="s">
        <v>4855</v>
      </c>
      <c r="X550" t="s">
        <v>3267</v>
      </c>
      <c r="Y550" s="9"/>
      <c r="Z550" s="3">
        <v>723</v>
      </c>
      <c r="AA550" s="2" t="s">
        <v>3528</v>
      </c>
      <c r="AB550" s="1" t="s">
        <v>301</v>
      </c>
      <c r="AC550" s="1" t="s">
        <v>1771</v>
      </c>
      <c r="AD550" s="1">
        <v>15</v>
      </c>
      <c r="AE550" s="1" t="s">
        <v>1127</v>
      </c>
      <c r="AF550" s="1" t="s">
        <v>1126</v>
      </c>
      <c r="AG550" s="1" t="s">
        <v>349</v>
      </c>
      <c r="AH550" s="1" t="s">
        <v>353</v>
      </c>
      <c r="AI550" s="1"/>
      <c r="AJ550" s="1"/>
      <c r="AK550" s="1" t="s">
        <v>2627</v>
      </c>
      <c r="AL550" s="1"/>
      <c r="AM550" s="1"/>
      <c r="AN550" s="1"/>
      <c r="AO550" s="1">
        <v>3</v>
      </c>
      <c r="AP550" s="1">
        <v>5</v>
      </c>
      <c r="AQ550" s="1" t="s">
        <v>2627</v>
      </c>
    </row>
    <row r="551" spans="1:46" x14ac:dyDescent="0.15">
      <c r="A551" t="str">
        <f t="shared" si="106"/>
        <v>|SOI|無色|クリーチャー|0/35|レア|《[[ウェストヴェイルの修道院]]》|</v>
      </c>
      <c r="B551" t="s">
        <v>3211</v>
      </c>
      <c r="C551" t="str">
        <f t="shared" si="107"/>
        <v>SOI</v>
      </c>
      <c r="D551">
        <f>IF(AA551="","",VLOOKUP(C551,tnpl!$Z$1:$AA$11,2,TRUE))</f>
        <v>4</v>
      </c>
      <c r="E551" t="s">
        <v>3211</v>
      </c>
      <c r="F551" t="str">
        <f t="shared" si="108"/>
        <v>無色</v>
      </c>
      <c r="G551">
        <f>IF(AB551="","",VLOOKUP(F551,tnpl!$X$1:$Y$16,2,TRUE))</f>
        <v>16</v>
      </c>
      <c r="H551" t="s">
        <v>3211</v>
      </c>
      <c r="I551" t="str">
        <f t="shared" si="109"/>
        <v>クリーチャー</v>
      </c>
      <c r="J551" t="s">
        <v>3211</v>
      </c>
      <c r="K551">
        <f t="shared" si="110"/>
        <v>0</v>
      </c>
      <c r="L551">
        <f t="shared" si="111"/>
        <v>35</v>
      </c>
      <c r="M551" t="str">
        <f t="shared" si="112"/>
        <v>0/35</v>
      </c>
      <c r="N551" t="s">
        <v>3267</v>
      </c>
      <c r="O551" t="str">
        <f t="shared" si="113"/>
        <v>レア</v>
      </c>
      <c r="R551" t="s">
        <v>3267</v>
      </c>
      <c r="S551" t="s">
        <v>4854</v>
      </c>
      <c r="T551" t="str">
        <f t="shared" si="114"/>
        <v>ウェストヴェイルの修道院</v>
      </c>
      <c r="W551" t="s">
        <v>4855</v>
      </c>
      <c r="X551" t="s">
        <v>3267</v>
      </c>
      <c r="Y551" s="9"/>
      <c r="Z551" s="3">
        <v>747</v>
      </c>
      <c r="AA551" s="2" t="s">
        <v>3528</v>
      </c>
      <c r="AB551" s="1" t="s">
        <v>301</v>
      </c>
      <c r="AC551" s="1" t="s">
        <v>1463</v>
      </c>
      <c r="AD551" s="1">
        <v>15</v>
      </c>
      <c r="AE551" s="1" t="s">
        <v>1081</v>
      </c>
      <c r="AF551" s="1" t="s">
        <v>1080</v>
      </c>
      <c r="AG551" s="1" t="s">
        <v>349</v>
      </c>
      <c r="AH551" s="1" t="s">
        <v>362</v>
      </c>
      <c r="AI551" s="1"/>
      <c r="AJ551" s="1"/>
      <c r="AK551" s="1" t="s">
        <v>3857</v>
      </c>
      <c r="AL551" s="1" t="s">
        <v>3858</v>
      </c>
      <c r="AM551" s="1" t="s">
        <v>3859</v>
      </c>
      <c r="AN551" s="1"/>
      <c r="AO551" s="1">
        <v>0</v>
      </c>
      <c r="AP551" s="1">
        <v>35</v>
      </c>
      <c r="AQ551" s="1" t="s">
        <v>3860</v>
      </c>
    </row>
    <row r="552" spans="1:46" x14ac:dyDescent="0.15">
      <c r="A552" t="str">
        <f t="shared" si="106"/>
        <v>|EMN|白|クリーチャー|2/5|アンコモン|《[[罪からの解放者]]》|</v>
      </c>
      <c r="B552" t="s">
        <v>3211</v>
      </c>
      <c r="C552" t="str">
        <f t="shared" si="107"/>
        <v>EMN</v>
      </c>
      <c r="D552">
        <f>IF(AA552="","",VLOOKUP(C552,tnpl!$Z$1:$AA$11,2,TRUE))</f>
        <v>5</v>
      </c>
      <c r="E552" t="s">
        <v>3211</v>
      </c>
      <c r="F552" t="str">
        <f t="shared" si="108"/>
        <v>白</v>
      </c>
      <c r="G552">
        <f>IF(AB552="","",VLOOKUP(F552,tnpl!$X$1:$Y$16,2,TRUE))</f>
        <v>1</v>
      </c>
      <c r="H552" t="s">
        <v>3211</v>
      </c>
      <c r="I552" t="str">
        <f t="shared" si="109"/>
        <v>クリーチャー</v>
      </c>
      <c r="J552" t="s">
        <v>3211</v>
      </c>
      <c r="K552">
        <f t="shared" si="110"/>
        <v>2</v>
      </c>
      <c r="L552">
        <f t="shared" si="111"/>
        <v>5</v>
      </c>
      <c r="M552" t="str">
        <f t="shared" si="112"/>
        <v>2/5</v>
      </c>
      <c r="N552" t="s">
        <v>3267</v>
      </c>
      <c r="O552" t="str">
        <f t="shared" si="113"/>
        <v>アンコモン</v>
      </c>
      <c r="R552" t="s">
        <v>3267</v>
      </c>
      <c r="S552" t="s">
        <v>4854</v>
      </c>
      <c r="T552" t="str">
        <f t="shared" si="114"/>
        <v>罪からの解放者</v>
      </c>
      <c r="W552" t="s">
        <v>4855</v>
      </c>
      <c r="X552" t="s">
        <v>3267</v>
      </c>
      <c r="Y552" s="9"/>
      <c r="Z552" s="3">
        <v>759</v>
      </c>
      <c r="AA552" s="2" t="s">
        <v>3870</v>
      </c>
      <c r="AB552" s="1" t="s">
        <v>1653</v>
      </c>
      <c r="AC552" s="1" t="s">
        <v>1473</v>
      </c>
      <c r="AD552" s="1">
        <v>15</v>
      </c>
      <c r="AE552" s="1" t="s">
        <v>1007</v>
      </c>
      <c r="AF552" s="1" t="s">
        <v>1006</v>
      </c>
      <c r="AG552" s="1" t="s">
        <v>349</v>
      </c>
      <c r="AH552" s="1" t="s">
        <v>1511</v>
      </c>
      <c r="AI552" s="1" t="s">
        <v>1492</v>
      </c>
      <c r="AJ552" s="1"/>
      <c r="AK552" s="1" t="s">
        <v>3878</v>
      </c>
      <c r="AL552" s="1" t="s">
        <v>3879</v>
      </c>
      <c r="AM552" s="1"/>
      <c r="AN552" s="1"/>
      <c r="AO552" s="1">
        <v>2</v>
      </c>
      <c r="AP552" s="1">
        <v>5</v>
      </c>
      <c r="AQ552" s="1" t="s">
        <v>3880</v>
      </c>
    </row>
    <row r="553" spans="1:46" x14ac:dyDescent="0.15">
      <c r="A553" t="str">
        <f t="shared" si="106"/>
        <v>|EMN|白|クリーチャー|6/5|レア|《[[異端聖戦士、サリア]]》|</v>
      </c>
      <c r="B553" t="s">
        <v>3211</v>
      </c>
      <c r="C553" t="str">
        <f t="shared" si="107"/>
        <v>EMN</v>
      </c>
      <c r="D553">
        <f>IF(AA553="","",VLOOKUP(C553,tnpl!$Z$1:$AA$11,2,TRUE))</f>
        <v>5</v>
      </c>
      <c r="E553" t="s">
        <v>3211</v>
      </c>
      <c r="F553" t="str">
        <f t="shared" si="108"/>
        <v>白</v>
      </c>
      <c r="G553">
        <f>IF(AB553="","",VLOOKUP(F553,tnpl!$X$1:$Y$16,2,TRUE))</f>
        <v>1</v>
      </c>
      <c r="H553" t="s">
        <v>3211</v>
      </c>
      <c r="I553" t="str">
        <f t="shared" si="109"/>
        <v>クリーチャー</v>
      </c>
      <c r="J553" t="s">
        <v>3211</v>
      </c>
      <c r="K553">
        <f t="shared" si="110"/>
        <v>6</v>
      </c>
      <c r="L553">
        <f t="shared" si="111"/>
        <v>5</v>
      </c>
      <c r="M553" t="str">
        <f t="shared" si="112"/>
        <v>6/5</v>
      </c>
      <c r="N553" t="s">
        <v>3267</v>
      </c>
      <c r="O553" t="str">
        <f t="shared" si="113"/>
        <v>レア</v>
      </c>
      <c r="R553" t="s">
        <v>3267</v>
      </c>
      <c r="S553" t="s">
        <v>4854</v>
      </c>
      <c r="T553" t="str">
        <f t="shared" si="114"/>
        <v>異端聖戦士、サリア</v>
      </c>
      <c r="W553" t="s">
        <v>4855</v>
      </c>
      <c r="X553" t="s">
        <v>3267</v>
      </c>
      <c r="Y553" s="9"/>
      <c r="Z553" s="3">
        <v>761</v>
      </c>
      <c r="AA553" s="2" t="s">
        <v>3870</v>
      </c>
      <c r="AB553" s="1" t="s">
        <v>1653</v>
      </c>
      <c r="AC553" s="1" t="s">
        <v>1463</v>
      </c>
      <c r="AD553" s="1">
        <v>15</v>
      </c>
      <c r="AE553" s="1" t="s">
        <v>1005</v>
      </c>
      <c r="AF553" s="1" t="s">
        <v>1004</v>
      </c>
      <c r="AG553" s="1" t="s">
        <v>349</v>
      </c>
      <c r="AH553" s="1" t="s">
        <v>1511</v>
      </c>
      <c r="AI553" s="1" t="s">
        <v>1826</v>
      </c>
      <c r="AJ553" s="1"/>
      <c r="AK553" s="1" t="s">
        <v>3406</v>
      </c>
      <c r="AL553" s="1" t="s">
        <v>3884</v>
      </c>
      <c r="AM553" s="1"/>
      <c r="AN553" s="1"/>
      <c r="AO553" s="1">
        <v>6</v>
      </c>
      <c r="AP553" s="1">
        <v>5</v>
      </c>
      <c r="AQ553" s="1" t="s">
        <v>3885</v>
      </c>
    </row>
    <row r="554" spans="1:46" x14ac:dyDescent="0.15">
      <c r="A554" t="str">
        <f t="shared" si="106"/>
        <v>|EMN|赤|クリーチャー|5/4|アンコモン|《[[嵐の伝導者]]》|</v>
      </c>
      <c r="B554" t="s">
        <v>3211</v>
      </c>
      <c r="C554" t="str">
        <f t="shared" si="107"/>
        <v>EMN</v>
      </c>
      <c r="D554">
        <f>IF(AA554="","",VLOOKUP(C554,tnpl!$Z$1:$AA$11,2,TRUE))</f>
        <v>5</v>
      </c>
      <c r="E554" t="s">
        <v>3211</v>
      </c>
      <c r="F554" t="str">
        <f t="shared" si="108"/>
        <v>赤</v>
      </c>
      <c r="G554">
        <f>IF(AB554="","",VLOOKUP(F554,tnpl!$X$1:$Y$16,2,TRUE))</f>
        <v>4</v>
      </c>
      <c r="H554" t="s">
        <v>3211</v>
      </c>
      <c r="I554" t="str">
        <f t="shared" si="109"/>
        <v>クリーチャー</v>
      </c>
      <c r="J554" t="s">
        <v>3211</v>
      </c>
      <c r="K554">
        <f t="shared" si="110"/>
        <v>5</v>
      </c>
      <c r="L554">
        <f t="shared" si="111"/>
        <v>4</v>
      </c>
      <c r="M554" t="str">
        <f t="shared" si="112"/>
        <v>5/4</v>
      </c>
      <c r="N554" t="s">
        <v>3267</v>
      </c>
      <c r="O554" t="str">
        <f t="shared" si="113"/>
        <v>アンコモン</v>
      </c>
      <c r="R554" t="s">
        <v>3267</v>
      </c>
      <c r="S554" t="s">
        <v>4854</v>
      </c>
      <c r="T554" t="str">
        <f t="shared" si="114"/>
        <v>嵐の伝導者</v>
      </c>
      <c r="W554" t="s">
        <v>4855</v>
      </c>
      <c r="X554" t="s">
        <v>3267</v>
      </c>
      <c r="Y554" s="9"/>
      <c r="Z554" s="3">
        <v>791</v>
      </c>
      <c r="AA554" s="2" t="s">
        <v>3870</v>
      </c>
      <c r="AB554" s="1" t="s">
        <v>1575</v>
      </c>
      <c r="AC554" s="1" t="s">
        <v>1473</v>
      </c>
      <c r="AD554" s="1">
        <v>15</v>
      </c>
      <c r="AE554" s="1" t="s">
        <v>953</v>
      </c>
      <c r="AF554" s="1" t="s">
        <v>952</v>
      </c>
      <c r="AG554" s="1" t="s">
        <v>349</v>
      </c>
      <c r="AH554" s="1" t="s">
        <v>3702</v>
      </c>
      <c r="AI554" s="1" t="s">
        <v>2837</v>
      </c>
      <c r="AJ554" s="1"/>
      <c r="AK554" s="1" t="s">
        <v>3949</v>
      </c>
      <c r="AL554" s="1" t="s">
        <v>3950</v>
      </c>
      <c r="AM554" s="1"/>
      <c r="AN554" s="1"/>
      <c r="AO554" s="1">
        <v>5</v>
      </c>
      <c r="AP554" s="1">
        <v>4</v>
      </c>
      <c r="AQ554" s="1" t="s">
        <v>3951</v>
      </c>
    </row>
    <row r="555" spans="1:46" x14ac:dyDescent="0.15">
      <c r="A555" t="str">
        <f t="shared" si="106"/>
        <v>|EMN|赤|クリーチャー|1/4|アンコモン|《[[稲妻織り]]》|</v>
      </c>
      <c r="B555" t="s">
        <v>3211</v>
      </c>
      <c r="C555" t="str">
        <f t="shared" si="107"/>
        <v>EMN</v>
      </c>
      <c r="D555">
        <f>IF(AA555="","",VLOOKUP(C555,tnpl!$Z$1:$AA$11,2,TRUE))</f>
        <v>5</v>
      </c>
      <c r="E555" t="s">
        <v>3211</v>
      </c>
      <c r="F555" t="str">
        <f t="shared" si="108"/>
        <v>赤</v>
      </c>
      <c r="G555">
        <f>IF(AB555="","",VLOOKUP(F555,tnpl!$X$1:$Y$16,2,TRUE))</f>
        <v>4</v>
      </c>
      <c r="H555" t="s">
        <v>3211</v>
      </c>
      <c r="I555" t="str">
        <f t="shared" si="109"/>
        <v>クリーチャー</v>
      </c>
      <c r="J555" t="s">
        <v>3211</v>
      </c>
      <c r="K555">
        <f t="shared" si="110"/>
        <v>1</v>
      </c>
      <c r="L555">
        <f t="shared" si="111"/>
        <v>4</v>
      </c>
      <c r="M555" t="str">
        <f t="shared" si="112"/>
        <v>1/4</v>
      </c>
      <c r="N555" t="s">
        <v>3267</v>
      </c>
      <c r="O555" t="str">
        <f t="shared" si="113"/>
        <v>アンコモン</v>
      </c>
      <c r="R555" t="s">
        <v>3267</v>
      </c>
      <c r="S555" t="s">
        <v>4854</v>
      </c>
      <c r="T555" t="str">
        <f t="shared" si="114"/>
        <v>稲妻織り</v>
      </c>
      <c r="W555" t="s">
        <v>4855</v>
      </c>
      <c r="X555" t="s">
        <v>3267</v>
      </c>
      <c r="Y555" s="9"/>
      <c r="Z555" s="3">
        <v>794</v>
      </c>
      <c r="AA555" s="2" t="s">
        <v>3870</v>
      </c>
      <c r="AB555" s="1" t="s">
        <v>1575</v>
      </c>
      <c r="AC555" s="1" t="s">
        <v>1473</v>
      </c>
      <c r="AD555" s="1">
        <v>15</v>
      </c>
      <c r="AE555" s="1" t="s">
        <v>949</v>
      </c>
      <c r="AF555" s="1" t="s">
        <v>948</v>
      </c>
      <c r="AG555" s="1" t="s">
        <v>349</v>
      </c>
      <c r="AH555" s="1" t="s">
        <v>1511</v>
      </c>
      <c r="AI555" s="1" t="s">
        <v>1894</v>
      </c>
      <c r="AJ555" s="1"/>
      <c r="AK555" s="1" t="s">
        <v>1971</v>
      </c>
      <c r="AL555" s="1" t="s">
        <v>3955</v>
      </c>
      <c r="AM555" s="1"/>
      <c r="AN555" s="1"/>
      <c r="AO555" s="1">
        <v>1</v>
      </c>
      <c r="AP555" s="1">
        <v>4</v>
      </c>
      <c r="AQ555" s="1" t="s">
        <v>3956</v>
      </c>
    </row>
    <row r="556" spans="1:46" x14ac:dyDescent="0.15">
      <c r="A556" t="str">
        <f t="shared" si="106"/>
        <v>|EMN|赤|クリーチャー|5/6|レア|《[[ハンウィアー守備隊]]》|</v>
      </c>
      <c r="B556" t="s">
        <v>3211</v>
      </c>
      <c r="C556" t="str">
        <f t="shared" si="107"/>
        <v>EMN</v>
      </c>
      <c r="D556">
        <f>IF(AA556="","",VLOOKUP(C556,tnpl!$Z$1:$AA$11,2,TRUE))</f>
        <v>5</v>
      </c>
      <c r="E556" t="s">
        <v>3211</v>
      </c>
      <c r="F556" t="str">
        <f t="shared" si="108"/>
        <v>赤</v>
      </c>
      <c r="G556">
        <f>IF(AB556="","",VLOOKUP(F556,tnpl!$X$1:$Y$16,2,TRUE))</f>
        <v>4</v>
      </c>
      <c r="H556" t="s">
        <v>3211</v>
      </c>
      <c r="I556" t="str">
        <f t="shared" si="109"/>
        <v>クリーチャー</v>
      </c>
      <c r="J556" t="s">
        <v>3211</v>
      </c>
      <c r="K556">
        <f t="shared" si="110"/>
        <v>5</v>
      </c>
      <c r="L556">
        <f t="shared" si="111"/>
        <v>6</v>
      </c>
      <c r="M556" t="str">
        <f t="shared" si="112"/>
        <v>5/6</v>
      </c>
      <c r="N556" t="s">
        <v>3267</v>
      </c>
      <c r="O556" t="str">
        <f t="shared" si="113"/>
        <v>レア</v>
      </c>
      <c r="R556" t="s">
        <v>3267</v>
      </c>
      <c r="S556" t="s">
        <v>4854</v>
      </c>
      <c r="T556" t="str">
        <f t="shared" si="114"/>
        <v>ハンウィアー守備隊</v>
      </c>
      <c r="W556" t="s">
        <v>4855</v>
      </c>
      <c r="X556" t="s">
        <v>3267</v>
      </c>
      <c r="Y556" s="9"/>
      <c r="Z556" s="3">
        <v>801</v>
      </c>
      <c r="AA556" s="2" t="s">
        <v>3870</v>
      </c>
      <c r="AB556" s="1" t="s">
        <v>1575</v>
      </c>
      <c r="AC556" s="1" t="s">
        <v>1463</v>
      </c>
      <c r="AD556" s="1">
        <v>15</v>
      </c>
      <c r="AE556" s="1" t="s">
        <v>937</v>
      </c>
      <c r="AF556" s="1" t="s">
        <v>936</v>
      </c>
      <c r="AG556" s="1" t="s">
        <v>349</v>
      </c>
      <c r="AH556" s="1" t="s">
        <v>1511</v>
      </c>
      <c r="AI556" s="1" t="s">
        <v>1826</v>
      </c>
      <c r="AJ556" s="1"/>
      <c r="AK556" s="1" t="s">
        <v>3970</v>
      </c>
      <c r="AL556" s="1" t="s">
        <v>3971</v>
      </c>
      <c r="AM556" s="1"/>
      <c r="AN556" s="1"/>
      <c r="AO556" s="1">
        <v>5</v>
      </c>
      <c r="AP556" s="1">
        <v>6</v>
      </c>
      <c r="AQ556" s="1" t="s">
        <v>3972</v>
      </c>
    </row>
    <row r="557" spans="1:46" x14ac:dyDescent="0.15">
      <c r="A557" t="str">
        <f t="shared" si="106"/>
        <v>|EMN|緑|クリーチャー|4/2|アンコモン|《[[けたたましく吠えるもの]]》|</v>
      </c>
      <c r="B557" t="s">
        <v>3211</v>
      </c>
      <c r="C557" t="str">
        <f t="shared" si="107"/>
        <v>EMN</v>
      </c>
      <c r="D557">
        <f>IF(AA557="","",VLOOKUP(C557,tnpl!$Z$1:$AA$11,2,TRUE))</f>
        <v>5</v>
      </c>
      <c r="E557" t="s">
        <v>3211</v>
      </c>
      <c r="F557" t="str">
        <f t="shared" si="108"/>
        <v>緑</v>
      </c>
      <c r="G557">
        <f>IF(AB557="","",VLOOKUP(F557,tnpl!$X$1:$Y$16,2,TRUE))</f>
        <v>5</v>
      </c>
      <c r="H557" t="s">
        <v>3211</v>
      </c>
      <c r="I557" t="str">
        <f t="shared" si="109"/>
        <v>クリーチャー</v>
      </c>
      <c r="J557" t="s">
        <v>3211</v>
      </c>
      <c r="K557">
        <f t="shared" si="110"/>
        <v>4</v>
      </c>
      <c r="L557">
        <f t="shared" si="111"/>
        <v>2</v>
      </c>
      <c r="M557" t="str">
        <f t="shared" si="112"/>
        <v>4/2</v>
      </c>
      <c r="N557" t="s">
        <v>3267</v>
      </c>
      <c r="O557" t="str">
        <f t="shared" si="113"/>
        <v>アンコモン</v>
      </c>
      <c r="R557" t="s">
        <v>3267</v>
      </c>
      <c r="S557" t="s">
        <v>4854</v>
      </c>
      <c r="T557" t="str">
        <f t="shared" si="114"/>
        <v>けたたましく吠えるもの</v>
      </c>
      <c r="W557" t="s">
        <v>4855</v>
      </c>
      <c r="X557" t="s">
        <v>3267</v>
      </c>
      <c r="Y557" s="9"/>
      <c r="Z557" s="3">
        <v>811</v>
      </c>
      <c r="AA557" s="2" t="s">
        <v>3870</v>
      </c>
      <c r="AB557" s="1" t="s">
        <v>1540</v>
      </c>
      <c r="AC557" s="1" t="s">
        <v>1473</v>
      </c>
      <c r="AD557" s="1">
        <v>15</v>
      </c>
      <c r="AE557" s="1" t="s">
        <v>923</v>
      </c>
      <c r="AF557" s="1" t="s">
        <v>922</v>
      </c>
      <c r="AG557" s="1" t="s">
        <v>349</v>
      </c>
      <c r="AH557" s="1" t="s">
        <v>3702</v>
      </c>
      <c r="AI557" s="1" t="s">
        <v>2837</v>
      </c>
      <c r="AJ557" s="1"/>
      <c r="AK557" s="1" t="s">
        <v>3516</v>
      </c>
      <c r="AL557" s="1" t="s">
        <v>3560</v>
      </c>
      <c r="AM557" s="1"/>
      <c r="AN557" s="1"/>
      <c r="AO557" s="1">
        <v>4</v>
      </c>
      <c r="AP557" s="1">
        <v>2</v>
      </c>
      <c r="AQ557" s="1" t="s">
        <v>3985</v>
      </c>
    </row>
    <row r="558" spans="1:46" x14ac:dyDescent="0.15">
      <c r="A558" t="str">
        <f t="shared" si="106"/>
        <v/>
      </c>
      <c r="V558" s="9"/>
      <c r="Y558" s="11"/>
      <c r="AC558" s="9"/>
      <c r="AD558" s="9"/>
      <c r="AE558" s="9"/>
      <c r="AF558" s="9"/>
      <c r="AG558" s="9"/>
      <c r="AH558" s="9"/>
      <c r="AI558" s="9"/>
      <c r="AJ558" s="9"/>
      <c r="AK558" s="9"/>
      <c r="AL558" s="9"/>
      <c r="AM558" s="9"/>
      <c r="AN558" s="9"/>
      <c r="AO558" s="9"/>
      <c r="AP558" s="9"/>
      <c r="AQ558" s="9"/>
      <c r="AR558" s="9"/>
      <c r="AS558" s="9"/>
      <c r="AT558" s="9"/>
    </row>
    <row r="559" spans="1:46" x14ac:dyDescent="0.15">
      <c r="A559" t="str">
        <f t="shared" si="106"/>
        <v>**カラデシュブロック</v>
      </c>
      <c r="B559" t="s">
        <v>4863</v>
      </c>
      <c r="Y559" s="11"/>
    </row>
    <row r="560" spans="1:46" x14ac:dyDescent="0.15">
      <c r="A560" t="str">
        <f>B560&amp;C560&amp;E560&amp;F560&amp;H560&amp;I560&amp;J560&amp;M560&amp;N560&amp;O560&amp;P560&amp;Q560&amp;R560&amp;S560&amp;T560&amp;U560&amp;V560&amp;W560&amp;X560&amp;Y560</f>
        <v>|LEFT:60|LEFT:50|LEFT:120|LEFT:50|LEFT:120|LEFT:450|c</v>
      </c>
      <c r="B560" t="s">
        <v>3211</v>
      </c>
      <c r="C560" t="s">
        <v>5192</v>
      </c>
      <c r="E560" t="s">
        <v>3211</v>
      </c>
      <c r="F560" t="s">
        <v>3204</v>
      </c>
      <c r="H560" t="s">
        <v>3211</v>
      </c>
      <c r="I560" t="s">
        <v>5157</v>
      </c>
      <c r="J560" t="s">
        <v>3211</v>
      </c>
      <c r="M560" t="s">
        <v>3204</v>
      </c>
      <c r="N560" t="s">
        <v>3267</v>
      </c>
      <c r="O560" t="s">
        <v>5157</v>
      </c>
      <c r="R560" t="s">
        <v>3267</v>
      </c>
      <c r="T560" t="s">
        <v>5189</v>
      </c>
      <c r="X560" t="s">
        <v>3267</v>
      </c>
      <c r="Y560" t="s">
        <v>3206</v>
      </c>
    </row>
    <row r="561" spans="1:43" x14ac:dyDescent="0.15">
      <c r="A561" t="str">
        <f>B561&amp;C561&amp;E561&amp;F561&amp;H561&amp;I561&amp;J561&amp;M561&amp;N561&amp;O561&amp;P561&amp;Q561&amp;R561&amp;S561&amp;T561&amp;U561&amp;V561&amp;W561&amp;X561&amp;Y561</f>
        <v>|セット|色|カード種|P/T|レアリティ|カード名|</v>
      </c>
      <c r="B561" t="s">
        <v>3211</v>
      </c>
      <c r="C561" t="s">
        <v>3212</v>
      </c>
      <c r="E561" t="s">
        <v>3211</v>
      </c>
      <c r="F561" t="s">
        <v>3181</v>
      </c>
      <c r="H561" t="s">
        <v>3211</v>
      </c>
      <c r="I561" t="s">
        <v>4902</v>
      </c>
      <c r="J561" t="s">
        <v>3211</v>
      </c>
      <c r="K561" t="s">
        <v>3168</v>
      </c>
      <c r="L561" t="s">
        <v>3167</v>
      </c>
      <c r="M561" t="str">
        <f>K561&amp;"/"&amp;L561</f>
        <v>P/T</v>
      </c>
      <c r="N561" t="s">
        <v>3267</v>
      </c>
      <c r="O561" t="s">
        <v>5187</v>
      </c>
      <c r="R561" t="s">
        <v>3267</v>
      </c>
      <c r="T561" t="s">
        <v>3208</v>
      </c>
      <c r="X561" t="s">
        <v>3267</v>
      </c>
      <c r="Z561" s="18"/>
      <c r="AA561" s="18"/>
      <c r="AB561" s="18"/>
      <c r="AC561" s="18"/>
      <c r="AD561" s="18"/>
      <c r="AE561" s="18"/>
      <c r="AF561" s="18"/>
      <c r="AG561" s="18"/>
      <c r="AH561" s="18"/>
      <c r="AI561" s="18"/>
      <c r="AJ561" s="18"/>
      <c r="AK561" s="18"/>
      <c r="AL561" s="18"/>
      <c r="AM561" s="18"/>
      <c r="AN561" s="18"/>
      <c r="AO561" s="18"/>
      <c r="AP561" s="18"/>
      <c r="AQ561" s="18"/>
    </row>
    <row r="562" spans="1:43" x14ac:dyDescent="0.15">
      <c r="A562" t="str">
        <f t="shared" si="106"/>
        <v>|KLD|白|クリーチャー|6/5|レア|《[[小物作りの達人]]》|</v>
      </c>
      <c r="B562" t="s">
        <v>3211</v>
      </c>
      <c r="C562" t="str">
        <f t="shared" si="107"/>
        <v>KLD</v>
      </c>
      <c r="D562">
        <f>IF(AA562="","",VLOOKUP(C562,tnpl!$Z$1:$AA$11,2,TRUE))</f>
        <v>6</v>
      </c>
      <c r="E562" t="s">
        <v>3211</v>
      </c>
      <c r="F562" t="str">
        <f t="shared" si="108"/>
        <v>白</v>
      </c>
      <c r="G562">
        <f>IF(AB562="","",VLOOKUP(F562,tnpl!$X$1:$Y$16,2,TRUE))</f>
        <v>1</v>
      </c>
      <c r="H562" t="s">
        <v>3211</v>
      </c>
      <c r="I562" t="str">
        <f t="shared" si="109"/>
        <v>クリーチャー</v>
      </c>
      <c r="J562" t="s">
        <v>3211</v>
      </c>
      <c r="K562">
        <f t="shared" si="110"/>
        <v>6</v>
      </c>
      <c r="L562">
        <f t="shared" si="111"/>
        <v>5</v>
      </c>
      <c r="M562" t="str">
        <f t="shared" si="112"/>
        <v>6/5</v>
      </c>
      <c r="N562" t="s">
        <v>3267</v>
      </c>
      <c r="O562" t="str">
        <f t="shared" si="113"/>
        <v>レア</v>
      </c>
      <c r="R562" t="s">
        <v>3267</v>
      </c>
      <c r="S562" t="s">
        <v>4854</v>
      </c>
      <c r="T562" t="str">
        <f t="shared" si="114"/>
        <v>小物作りの達人</v>
      </c>
      <c r="W562" t="s">
        <v>4855</v>
      </c>
      <c r="X562" t="s">
        <v>3267</v>
      </c>
      <c r="Y562" s="9"/>
      <c r="Z562" s="3">
        <v>852</v>
      </c>
      <c r="AA562" s="2" t="s">
        <v>4035</v>
      </c>
      <c r="AB562" s="1" t="s">
        <v>1653</v>
      </c>
      <c r="AC562" s="1" t="s">
        <v>1463</v>
      </c>
      <c r="AD562" s="1">
        <v>15</v>
      </c>
      <c r="AE562" s="1" t="s">
        <v>813</v>
      </c>
      <c r="AF562" s="1" t="s">
        <v>812</v>
      </c>
      <c r="AG562" s="1" t="s">
        <v>349</v>
      </c>
      <c r="AH562" s="1" t="s">
        <v>4036</v>
      </c>
      <c r="AI562" s="1" t="s">
        <v>1667</v>
      </c>
      <c r="AJ562" s="1"/>
      <c r="AK562" s="1" t="s">
        <v>4063</v>
      </c>
      <c r="AL562" s="1" t="s">
        <v>4064</v>
      </c>
      <c r="AM562" s="1"/>
      <c r="AN562" s="1"/>
      <c r="AO562" s="1">
        <v>6</v>
      </c>
      <c r="AP562" s="1">
        <v>5</v>
      </c>
      <c r="AQ562" s="1" t="s">
        <v>4065</v>
      </c>
    </row>
    <row r="563" spans="1:43" x14ac:dyDescent="0.15">
      <c r="A563" t="str">
        <f t="shared" si="106"/>
        <v>|KLD|青|クリーチャー|6/6|コモン|《[[タカシオヤドカリ]]》|</v>
      </c>
      <c r="B563" t="s">
        <v>3211</v>
      </c>
      <c r="C563" t="str">
        <f t="shared" si="107"/>
        <v>KLD</v>
      </c>
      <c r="D563">
        <f>IF(AA563="","",VLOOKUP(C563,tnpl!$Z$1:$AA$11,2,TRUE))</f>
        <v>6</v>
      </c>
      <c r="E563" t="s">
        <v>3211</v>
      </c>
      <c r="F563" t="str">
        <f t="shared" si="108"/>
        <v>青</v>
      </c>
      <c r="G563">
        <f>IF(AB563="","",VLOOKUP(F563,tnpl!$X$1:$Y$16,2,TRUE))</f>
        <v>2</v>
      </c>
      <c r="H563" t="s">
        <v>3211</v>
      </c>
      <c r="I563" t="str">
        <f t="shared" si="109"/>
        <v>クリーチャー</v>
      </c>
      <c r="J563" t="s">
        <v>3211</v>
      </c>
      <c r="K563">
        <f t="shared" si="110"/>
        <v>6</v>
      </c>
      <c r="L563">
        <f t="shared" si="111"/>
        <v>6</v>
      </c>
      <c r="M563" t="str">
        <f t="shared" si="112"/>
        <v>6/6</v>
      </c>
      <c r="N563" t="s">
        <v>3267</v>
      </c>
      <c r="O563" t="str">
        <f t="shared" si="113"/>
        <v>コモン</v>
      </c>
      <c r="R563" t="s">
        <v>3267</v>
      </c>
      <c r="S563" t="s">
        <v>4854</v>
      </c>
      <c r="T563" t="str">
        <f t="shared" si="114"/>
        <v>タカシオヤドカリ</v>
      </c>
      <c r="W563" t="s">
        <v>4855</v>
      </c>
      <c r="X563" t="s">
        <v>3267</v>
      </c>
      <c r="Y563" s="9"/>
      <c r="Z563" s="3">
        <v>863</v>
      </c>
      <c r="AA563" s="2" t="s">
        <v>4035</v>
      </c>
      <c r="AB563" s="1" t="s">
        <v>1631</v>
      </c>
      <c r="AC563" s="1" t="s">
        <v>1771</v>
      </c>
      <c r="AD563" s="1">
        <v>15</v>
      </c>
      <c r="AE563" s="1" t="s">
        <v>795</v>
      </c>
      <c r="AF563" s="1" t="s">
        <v>794</v>
      </c>
      <c r="AG563" s="1" t="s">
        <v>349</v>
      </c>
      <c r="AH563" s="1" t="s">
        <v>4085</v>
      </c>
      <c r="AI563" s="1"/>
      <c r="AJ563" s="1"/>
      <c r="AK563" s="1" t="s">
        <v>4086</v>
      </c>
      <c r="AL563" s="1" t="s">
        <v>4087</v>
      </c>
      <c r="AM563" s="1" t="s">
        <v>4088</v>
      </c>
      <c r="AN563" s="1"/>
      <c r="AO563" s="1">
        <v>6</v>
      </c>
      <c r="AP563" s="1">
        <v>6</v>
      </c>
      <c r="AQ563" s="1" t="s">
        <v>4089</v>
      </c>
    </row>
    <row r="564" spans="1:43" x14ac:dyDescent="0.15">
      <c r="A564" t="str">
        <f t="shared" si="106"/>
        <v>|KLD|青|呪文||レア|《[[慮外な押収]]》|</v>
      </c>
      <c r="B564" t="s">
        <v>3211</v>
      </c>
      <c r="C564" t="str">
        <f t="shared" si="107"/>
        <v>KLD</v>
      </c>
      <c r="D564">
        <f>IF(AA564="","",VLOOKUP(C564,tnpl!$Z$1:$AA$11,2,TRUE))</f>
        <v>6</v>
      </c>
      <c r="E564" t="s">
        <v>3211</v>
      </c>
      <c r="F564" t="str">
        <f t="shared" si="108"/>
        <v>青</v>
      </c>
      <c r="G564">
        <f>IF(AB564="","",VLOOKUP(F564,tnpl!$X$1:$Y$16,2,TRUE))</f>
        <v>2</v>
      </c>
      <c r="H564" t="s">
        <v>3211</v>
      </c>
      <c r="I564" t="str">
        <f t="shared" si="109"/>
        <v>呪文</v>
      </c>
      <c r="J564" t="s">
        <v>3211</v>
      </c>
      <c r="K564">
        <f t="shared" si="110"/>
        <v>0</v>
      </c>
      <c r="L564">
        <f t="shared" si="111"/>
        <v>0</v>
      </c>
      <c r="M564" t="str">
        <f t="shared" si="112"/>
        <v/>
      </c>
      <c r="N564" t="s">
        <v>3267</v>
      </c>
      <c r="O564" t="str">
        <f t="shared" si="113"/>
        <v>レア</v>
      </c>
      <c r="R564" t="s">
        <v>3267</v>
      </c>
      <c r="S564" t="s">
        <v>4854</v>
      </c>
      <c r="T564" t="str">
        <f t="shared" si="114"/>
        <v>慮外な押収</v>
      </c>
      <c r="W564" t="s">
        <v>4855</v>
      </c>
      <c r="X564" t="s">
        <v>3267</v>
      </c>
      <c r="Y564" s="9"/>
      <c r="Z564" s="3">
        <v>880</v>
      </c>
      <c r="AA564" s="2" t="s">
        <v>4035</v>
      </c>
      <c r="AB564" s="1" t="s">
        <v>1631</v>
      </c>
      <c r="AC564" s="1" t="s">
        <v>1463</v>
      </c>
      <c r="AD564" s="1">
        <v>15</v>
      </c>
      <c r="AE564" s="1" t="s">
        <v>765</v>
      </c>
      <c r="AF564" s="1" t="s">
        <v>764</v>
      </c>
      <c r="AG564" s="1" t="s">
        <v>1475</v>
      </c>
      <c r="AH564" s="1"/>
      <c r="AI564" s="1"/>
      <c r="AJ564" s="1"/>
      <c r="AK564" s="1" t="s">
        <v>4114</v>
      </c>
      <c r="AL564" s="1"/>
      <c r="AM564" s="1"/>
      <c r="AN564" s="1"/>
      <c r="AO564" s="1"/>
      <c r="AP564" s="1"/>
      <c r="AQ564" s="1" t="s">
        <v>4114</v>
      </c>
    </row>
    <row r="565" spans="1:43" x14ac:dyDescent="0.15">
      <c r="A565" t="str">
        <f t="shared" si="106"/>
        <v>|KLD|黒|クリーチャー|4/4|神話レア|《[[マリオネットの達人]]》|</v>
      </c>
      <c r="B565" t="s">
        <v>3211</v>
      </c>
      <c r="C565" t="str">
        <f t="shared" si="107"/>
        <v>KLD</v>
      </c>
      <c r="D565">
        <f>IF(AA565="","",VLOOKUP(C565,tnpl!$Z$1:$AA$11,2,TRUE))</f>
        <v>6</v>
      </c>
      <c r="E565" t="s">
        <v>3211</v>
      </c>
      <c r="F565" t="str">
        <f t="shared" si="108"/>
        <v>黒</v>
      </c>
      <c r="G565">
        <f>IF(AB565="","",VLOOKUP(F565,tnpl!$X$1:$Y$16,2,TRUE))</f>
        <v>3</v>
      </c>
      <c r="H565" t="s">
        <v>3211</v>
      </c>
      <c r="I565" t="str">
        <f t="shared" si="109"/>
        <v>クリーチャー</v>
      </c>
      <c r="J565" t="s">
        <v>3211</v>
      </c>
      <c r="K565">
        <f t="shared" si="110"/>
        <v>4</v>
      </c>
      <c r="L565">
        <f t="shared" si="111"/>
        <v>4</v>
      </c>
      <c r="M565" t="str">
        <f t="shared" si="112"/>
        <v>4/4</v>
      </c>
      <c r="N565" t="s">
        <v>3267</v>
      </c>
      <c r="O565" t="str">
        <f t="shared" si="113"/>
        <v>神話レア</v>
      </c>
      <c r="R565" t="s">
        <v>3267</v>
      </c>
      <c r="S565" t="s">
        <v>4854</v>
      </c>
      <c r="T565" t="str">
        <f t="shared" si="114"/>
        <v>マリオネットの達人</v>
      </c>
      <c r="W565" t="s">
        <v>4855</v>
      </c>
      <c r="X565" t="s">
        <v>3267</v>
      </c>
      <c r="Y565" s="9"/>
      <c r="Z565" s="3">
        <v>912</v>
      </c>
      <c r="AA565" s="2" t="s">
        <v>4035</v>
      </c>
      <c r="AB565" s="1" t="s">
        <v>1606</v>
      </c>
      <c r="AC565" s="1" t="s">
        <v>1453</v>
      </c>
      <c r="AD565" s="1">
        <v>15</v>
      </c>
      <c r="AE565" s="1" t="s">
        <v>701</v>
      </c>
      <c r="AF565" s="1" t="s">
        <v>700</v>
      </c>
      <c r="AG565" s="1" t="s">
        <v>349</v>
      </c>
      <c r="AH565" s="1" t="s">
        <v>1511</v>
      </c>
      <c r="AI565" s="1" t="s">
        <v>1667</v>
      </c>
      <c r="AJ565" s="1"/>
      <c r="AK565" s="1" t="s">
        <v>4167</v>
      </c>
      <c r="AL565" s="1" t="s">
        <v>4168</v>
      </c>
      <c r="AM565" s="1"/>
      <c r="AN565" s="1"/>
      <c r="AO565" s="1">
        <v>4</v>
      </c>
      <c r="AP565" s="1">
        <v>4</v>
      </c>
      <c r="AQ565" s="1" t="s">
        <v>4169</v>
      </c>
    </row>
    <row r="566" spans="1:43" x14ac:dyDescent="0.15">
      <c r="A566" t="str">
        <f t="shared" si="106"/>
        <v>|KLD|赤|クリーチャー|6/6|レア|《[[航空船に忍び寄るもの]]》|</v>
      </c>
      <c r="B566" t="s">
        <v>3211</v>
      </c>
      <c r="C566" t="str">
        <f t="shared" si="107"/>
        <v>KLD</v>
      </c>
      <c r="D566">
        <f>IF(AA566="","",VLOOKUP(C566,tnpl!$Z$1:$AA$11,2,TRUE))</f>
        <v>6</v>
      </c>
      <c r="E566" t="s">
        <v>3211</v>
      </c>
      <c r="F566" t="str">
        <f t="shared" si="108"/>
        <v>赤</v>
      </c>
      <c r="G566">
        <f>IF(AB566="","",VLOOKUP(F566,tnpl!$X$1:$Y$16,2,TRUE))</f>
        <v>4</v>
      </c>
      <c r="H566" t="s">
        <v>3211</v>
      </c>
      <c r="I566" t="str">
        <f t="shared" si="109"/>
        <v>クリーチャー</v>
      </c>
      <c r="J566" t="s">
        <v>3211</v>
      </c>
      <c r="K566">
        <f t="shared" si="110"/>
        <v>6</v>
      </c>
      <c r="L566">
        <f t="shared" si="111"/>
        <v>6</v>
      </c>
      <c r="M566" t="str">
        <f t="shared" si="112"/>
        <v>6/6</v>
      </c>
      <c r="N566" t="s">
        <v>3267</v>
      </c>
      <c r="O566" t="str">
        <f t="shared" si="113"/>
        <v>レア</v>
      </c>
      <c r="R566" t="s">
        <v>3267</v>
      </c>
      <c r="S566" t="s">
        <v>4854</v>
      </c>
      <c r="T566" t="str">
        <f t="shared" si="114"/>
        <v>航空船に忍び寄るもの</v>
      </c>
      <c r="W566" t="s">
        <v>4855</v>
      </c>
      <c r="X566" t="s">
        <v>3267</v>
      </c>
      <c r="Y566" s="9"/>
      <c r="Z566" s="3">
        <v>936</v>
      </c>
      <c r="AA566" s="2" t="s">
        <v>4035</v>
      </c>
      <c r="AB566" s="1" t="s">
        <v>1575</v>
      </c>
      <c r="AC566" s="1" t="s">
        <v>1463</v>
      </c>
      <c r="AD566" s="1">
        <v>15</v>
      </c>
      <c r="AE566" s="1" t="s">
        <v>647</v>
      </c>
      <c r="AF566" s="1" t="s">
        <v>646</v>
      </c>
      <c r="AG566" s="1" t="s">
        <v>349</v>
      </c>
      <c r="AH566" s="1" t="s">
        <v>1578</v>
      </c>
      <c r="AI566" s="1"/>
      <c r="AJ566" s="1"/>
      <c r="AK566" s="1" t="s">
        <v>361</v>
      </c>
      <c r="AL566" s="1" t="s">
        <v>4199</v>
      </c>
      <c r="AM566" s="1"/>
      <c r="AN566" s="1"/>
      <c r="AO566" s="1">
        <v>6</v>
      </c>
      <c r="AP566" s="1">
        <v>6</v>
      </c>
      <c r="AQ566" s="1" t="s">
        <v>4200</v>
      </c>
    </row>
    <row r="567" spans="1:43" x14ac:dyDescent="0.15">
      <c r="A567" t="str">
        <f t="shared" si="106"/>
        <v>|KLD|緑|クリーチャー|6/6|レア|《[[牙長獣の仔]]》|</v>
      </c>
      <c r="B567" t="s">
        <v>3211</v>
      </c>
      <c r="C567" t="str">
        <f t="shared" si="107"/>
        <v>KLD</v>
      </c>
      <c r="D567">
        <f>IF(AA567="","",VLOOKUP(C567,tnpl!$Z$1:$AA$11,2,TRUE))</f>
        <v>6</v>
      </c>
      <c r="E567" t="s">
        <v>3211</v>
      </c>
      <c r="F567" t="str">
        <f t="shared" si="108"/>
        <v>緑</v>
      </c>
      <c r="G567">
        <f>IF(AB567="","",VLOOKUP(F567,tnpl!$X$1:$Y$16,2,TRUE))</f>
        <v>5</v>
      </c>
      <c r="H567" t="s">
        <v>3211</v>
      </c>
      <c r="I567" t="str">
        <f t="shared" si="109"/>
        <v>クリーチャー</v>
      </c>
      <c r="J567" t="s">
        <v>3211</v>
      </c>
      <c r="K567">
        <f t="shared" si="110"/>
        <v>6</v>
      </c>
      <c r="L567">
        <f t="shared" si="111"/>
        <v>6</v>
      </c>
      <c r="M567" t="str">
        <f t="shared" si="112"/>
        <v>6/6</v>
      </c>
      <c r="N567" t="s">
        <v>3267</v>
      </c>
      <c r="O567" t="str">
        <f t="shared" si="113"/>
        <v>レア</v>
      </c>
      <c r="R567" t="s">
        <v>3267</v>
      </c>
      <c r="S567" t="s">
        <v>4854</v>
      </c>
      <c r="T567" t="str">
        <f t="shared" si="114"/>
        <v>牙長獣の仔</v>
      </c>
      <c r="W567" t="s">
        <v>4855</v>
      </c>
      <c r="X567" t="s">
        <v>3267</v>
      </c>
      <c r="Y567" s="9"/>
      <c r="Z567" s="3">
        <v>964</v>
      </c>
      <c r="AA567" s="2" t="s">
        <v>4035</v>
      </c>
      <c r="AB567" s="1" t="s">
        <v>1540</v>
      </c>
      <c r="AC567" s="1" t="s">
        <v>1463</v>
      </c>
      <c r="AD567" s="1">
        <v>15</v>
      </c>
      <c r="AE567" s="1" t="s">
        <v>595</v>
      </c>
      <c r="AF567" s="1" t="s">
        <v>594</v>
      </c>
      <c r="AG567" s="1" t="s">
        <v>349</v>
      </c>
      <c r="AH567" s="1" t="s">
        <v>1917</v>
      </c>
      <c r="AI567" s="1"/>
      <c r="AJ567" s="1"/>
      <c r="AK567" s="1" t="s">
        <v>4235</v>
      </c>
      <c r="AL567" s="1" t="s">
        <v>4236</v>
      </c>
      <c r="AM567" s="1"/>
      <c r="AN567" s="1"/>
      <c r="AO567" s="1">
        <v>6</v>
      </c>
      <c r="AP567" s="1">
        <v>6</v>
      </c>
      <c r="AQ567" s="1" t="s">
        <v>4237</v>
      </c>
    </row>
    <row r="568" spans="1:43" x14ac:dyDescent="0.15">
      <c r="A568" t="str">
        <f t="shared" si="106"/>
        <v>|KLD|無色|クリーチャー|6/6|レア|《[[高速警備車]]》|</v>
      </c>
      <c r="B568" t="s">
        <v>3211</v>
      </c>
      <c r="C568" t="str">
        <f t="shared" si="107"/>
        <v>KLD</v>
      </c>
      <c r="D568">
        <f>IF(AA568="","",VLOOKUP(C568,tnpl!$Z$1:$AA$11,2,TRUE))</f>
        <v>6</v>
      </c>
      <c r="E568" t="s">
        <v>3211</v>
      </c>
      <c r="F568" t="str">
        <f t="shared" si="108"/>
        <v>無色</v>
      </c>
      <c r="G568">
        <f>IF(AB568="","",VLOOKUP(F568,tnpl!$X$1:$Y$16,2,TRUE))</f>
        <v>16</v>
      </c>
      <c r="H568" t="s">
        <v>3211</v>
      </c>
      <c r="I568" t="str">
        <f t="shared" si="109"/>
        <v>クリーチャー</v>
      </c>
      <c r="J568" t="s">
        <v>3211</v>
      </c>
      <c r="K568">
        <f t="shared" si="110"/>
        <v>6</v>
      </c>
      <c r="L568">
        <f t="shared" si="111"/>
        <v>6</v>
      </c>
      <c r="M568" t="str">
        <f t="shared" si="112"/>
        <v>6/6</v>
      </c>
      <c r="N568" t="s">
        <v>3267</v>
      </c>
      <c r="O568" t="str">
        <f t="shared" si="113"/>
        <v>レア</v>
      </c>
      <c r="R568" t="s">
        <v>3267</v>
      </c>
      <c r="S568" t="s">
        <v>4854</v>
      </c>
      <c r="T568" t="str">
        <f t="shared" si="114"/>
        <v>高速警備車</v>
      </c>
      <c r="W568" t="s">
        <v>4855</v>
      </c>
      <c r="X568" t="s">
        <v>3267</v>
      </c>
      <c r="Y568" s="9"/>
      <c r="Z568" s="3">
        <v>1009</v>
      </c>
      <c r="AA568" s="2" t="s">
        <v>4035</v>
      </c>
      <c r="AB568" s="1" t="s">
        <v>301</v>
      </c>
      <c r="AC568" s="1" t="s">
        <v>1463</v>
      </c>
      <c r="AD568" s="1">
        <v>15</v>
      </c>
      <c r="AE568" s="1" t="s">
        <v>503</v>
      </c>
      <c r="AF568" s="1" t="s">
        <v>502</v>
      </c>
      <c r="AG568" s="1" t="s">
        <v>349</v>
      </c>
      <c r="AH568" s="1" t="s">
        <v>4273</v>
      </c>
      <c r="AI568" s="1"/>
      <c r="AJ568" s="1"/>
      <c r="AK568" s="1" t="s">
        <v>2789</v>
      </c>
      <c r="AL568" s="1" t="s">
        <v>4289</v>
      </c>
      <c r="AM568" s="1"/>
      <c r="AN568" s="1"/>
      <c r="AO568" s="1">
        <v>6</v>
      </c>
      <c r="AP568" s="1">
        <v>6</v>
      </c>
      <c r="AQ568" s="1" t="s">
        <v>4298</v>
      </c>
    </row>
    <row r="569" spans="1:43" x14ac:dyDescent="0.15">
      <c r="A569" t="str">
        <f t="shared" si="106"/>
        <v>|AER|赤|クリーチャー|6/6|レア|《[[無秩序街の主]]》|</v>
      </c>
      <c r="B569" t="s">
        <v>3211</v>
      </c>
      <c r="C569" t="str">
        <f t="shared" si="107"/>
        <v>AER</v>
      </c>
      <c r="D569">
        <f>IF(AA569="","",VLOOKUP(C569,tnpl!$Z$1:$AA$11,2,TRUE))</f>
        <v>7</v>
      </c>
      <c r="E569" t="s">
        <v>3211</v>
      </c>
      <c r="F569" t="str">
        <f t="shared" si="108"/>
        <v>赤</v>
      </c>
      <c r="G569">
        <f>IF(AB569="","",VLOOKUP(F569,tnpl!$X$1:$Y$16,2,TRUE))</f>
        <v>4</v>
      </c>
      <c r="H569" t="s">
        <v>3211</v>
      </c>
      <c r="I569" t="str">
        <f t="shared" si="109"/>
        <v>クリーチャー</v>
      </c>
      <c r="J569" t="s">
        <v>3211</v>
      </c>
      <c r="K569">
        <f t="shared" si="110"/>
        <v>6</v>
      </c>
      <c r="L569">
        <f t="shared" si="111"/>
        <v>6</v>
      </c>
      <c r="M569" t="str">
        <f t="shared" si="112"/>
        <v>6/6</v>
      </c>
      <c r="N569" t="s">
        <v>3267</v>
      </c>
      <c r="O569" t="str">
        <f t="shared" si="113"/>
        <v>レア</v>
      </c>
      <c r="R569" t="s">
        <v>3267</v>
      </c>
      <c r="S569" t="s">
        <v>4854</v>
      </c>
      <c r="T569" t="str">
        <f t="shared" si="114"/>
        <v>無秩序街の主</v>
      </c>
      <c r="W569" t="s">
        <v>4855</v>
      </c>
      <c r="X569" t="s">
        <v>3267</v>
      </c>
      <c r="Y569" s="9"/>
      <c r="Z569" s="3">
        <v>1051</v>
      </c>
      <c r="AA569" s="2" t="s">
        <v>4335</v>
      </c>
      <c r="AB569" s="1" t="s">
        <v>1575</v>
      </c>
      <c r="AC569" s="1" t="s">
        <v>1463</v>
      </c>
      <c r="AD569" s="1">
        <v>15</v>
      </c>
      <c r="AE569" s="1" t="s">
        <v>423</v>
      </c>
      <c r="AF569" s="1" t="s">
        <v>422</v>
      </c>
      <c r="AG569" s="1" t="s">
        <v>349</v>
      </c>
      <c r="AH569" s="1" t="s">
        <v>1578</v>
      </c>
      <c r="AI569" s="1"/>
      <c r="AJ569" s="1"/>
      <c r="AK569" s="1" t="s">
        <v>3272</v>
      </c>
      <c r="AL569" s="1" t="s">
        <v>4384</v>
      </c>
      <c r="AM569" s="1"/>
      <c r="AN569" s="1"/>
      <c r="AO569" s="1">
        <v>6</v>
      </c>
      <c r="AP569" s="1">
        <v>6</v>
      </c>
      <c r="AQ569" s="1" t="s">
        <v>4385</v>
      </c>
    </row>
    <row r="570" spans="1:43" x14ac:dyDescent="0.15">
      <c r="A570" t="str">
        <f t="shared" si="106"/>
        <v>|KLDP|青|サポート||神話レア|《[[飛行機械の配達網]]》|</v>
      </c>
      <c r="B570" t="s">
        <v>3211</v>
      </c>
      <c r="C570" t="str">
        <f t="shared" si="107"/>
        <v>KLDP</v>
      </c>
      <c r="D570">
        <f>IF(AA570="","",VLOOKUP(C570,tnpl!$Z$1:$AA$11,2,TRUE))</f>
        <v>8</v>
      </c>
      <c r="E570" t="s">
        <v>3211</v>
      </c>
      <c r="F570" t="str">
        <f t="shared" si="108"/>
        <v>青</v>
      </c>
      <c r="G570">
        <f>IF(AB570="","",VLOOKUP(F570,tnpl!$X$1:$Y$16,2,TRUE))</f>
        <v>2</v>
      </c>
      <c r="H570" t="s">
        <v>3211</v>
      </c>
      <c r="I570" t="str">
        <f t="shared" si="109"/>
        <v>サポート</v>
      </c>
      <c r="J570" t="s">
        <v>3211</v>
      </c>
      <c r="K570">
        <f t="shared" si="110"/>
        <v>0</v>
      </c>
      <c r="L570">
        <f t="shared" si="111"/>
        <v>0</v>
      </c>
      <c r="M570" t="str">
        <f t="shared" si="112"/>
        <v/>
      </c>
      <c r="N570" t="s">
        <v>3267</v>
      </c>
      <c r="O570" t="str">
        <f t="shared" si="113"/>
        <v>神話レア</v>
      </c>
      <c r="R570" t="s">
        <v>3267</v>
      </c>
      <c r="S570" t="s">
        <v>4854</v>
      </c>
      <c r="T570" t="str">
        <f t="shared" si="114"/>
        <v>飛行機械の配達網</v>
      </c>
      <c r="W570" t="s">
        <v>4855</v>
      </c>
      <c r="X570" t="s">
        <v>3267</v>
      </c>
      <c r="Y570" s="9"/>
      <c r="Z570" s="3">
        <v>1078</v>
      </c>
      <c r="AA570" s="2" t="s">
        <v>4431</v>
      </c>
      <c r="AB570" s="1" t="s">
        <v>1631</v>
      </c>
      <c r="AC570" s="1" t="s">
        <v>1453</v>
      </c>
      <c r="AD570" s="1">
        <v>15</v>
      </c>
      <c r="AE570" s="1" t="s">
        <v>4432</v>
      </c>
      <c r="AF570" s="1" t="s">
        <v>4433</v>
      </c>
      <c r="AG570" s="1" t="s">
        <v>297</v>
      </c>
      <c r="AH570" s="1"/>
      <c r="AI570" s="1"/>
      <c r="AJ570" s="1"/>
      <c r="AK570" s="1" t="s">
        <v>4434</v>
      </c>
      <c r="AL570" s="1"/>
      <c r="AM570" s="1"/>
      <c r="AN570" s="1">
        <v>3</v>
      </c>
      <c r="AO570" s="1"/>
      <c r="AP570" s="1"/>
      <c r="AQ570" s="1" t="s">
        <v>4434</v>
      </c>
    </row>
    <row r="571" spans="1:43" x14ac:dyDescent="0.15">
      <c r="A571" t="str">
        <f t="shared" si="106"/>
        <v>|KLDM|無色|サポート||Masterpiece|《[[黒の万力]]》|</v>
      </c>
      <c r="B571" t="s">
        <v>3211</v>
      </c>
      <c r="C571" t="str">
        <f t="shared" si="107"/>
        <v>KLDM</v>
      </c>
      <c r="D571">
        <f>IF(AA571="","",VLOOKUP(C571,tnpl!$Z$1:$AA$11,2,TRUE))</f>
        <v>9</v>
      </c>
      <c r="E571" t="s">
        <v>3211</v>
      </c>
      <c r="F571" t="str">
        <f t="shared" si="108"/>
        <v>無色</v>
      </c>
      <c r="G571">
        <f>IF(AB571="","",VLOOKUP(F571,tnpl!$X$1:$Y$16,2,TRUE))</f>
        <v>16</v>
      </c>
      <c r="H571" t="s">
        <v>3211</v>
      </c>
      <c r="I571" t="str">
        <f t="shared" si="109"/>
        <v>サポート</v>
      </c>
      <c r="J571" t="s">
        <v>3211</v>
      </c>
      <c r="K571">
        <f t="shared" si="110"/>
        <v>0</v>
      </c>
      <c r="L571">
        <f t="shared" si="111"/>
        <v>0</v>
      </c>
      <c r="M571" t="str">
        <f t="shared" si="112"/>
        <v/>
      </c>
      <c r="N571" t="s">
        <v>3267</v>
      </c>
      <c r="O571" t="str">
        <f t="shared" si="113"/>
        <v>Masterpiece</v>
      </c>
      <c r="R571" t="s">
        <v>3267</v>
      </c>
      <c r="S571" t="s">
        <v>4854</v>
      </c>
      <c r="T571" t="str">
        <f t="shared" si="114"/>
        <v>黒の万力</v>
      </c>
      <c r="W571" t="s">
        <v>4855</v>
      </c>
      <c r="X571" t="s">
        <v>3267</v>
      </c>
      <c r="Y571" s="9"/>
      <c r="Z571" s="3">
        <v>1087</v>
      </c>
      <c r="AA571" s="2" t="s">
        <v>4443</v>
      </c>
      <c r="AB571" s="1" t="s">
        <v>301</v>
      </c>
      <c r="AC571" s="1" t="s">
        <v>3203</v>
      </c>
      <c r="AD571" s="1">
        <v>15</v>
      </c>
      <c r="AE571" s="1" t="s">
        <v>346</v>
      </c>
      <c r="AF571" s="1" t="s">
        <v>345</v>
      </c>
      <c r="AG571" s="1" t="s">
        <v>297</v>
      </c>
      <c r="AH571" s="1"/>
      <c r="AI571" s="1"/>
      <c r="AJ571" s="1"/>
      <c r="AK571" s="1" t="s">
        <v>344</v>
      </c>
      <c r="AL571" s="1"/>
      <c r="AM571" s="1"/>
      <c r="AN571" s="1">
        <v>3</v>
      </c>
      <c r="AO571" s="1"/>
      <c r="AP571" s="1"/>
      <c r="AQ571" s="1" t="s">
        <v>344</v>
      </c>
    </row>
    <row r="572" spans="1:43" x14ac:dyDescent="0.15">
      <c r="A572" t="str">
        <f t="shared" si="106"/>
        <v>|KLDM|無色|サポート||Masterpiece|《[[饗宴と飢餓の剣]]》|</v>
      </c>
      <c r="B572" t="s">
        <v>3211</v>
      </c>
      <c r="C572" t="str">
        <f t="shared" si="107"/>
        <v>KLDM</v>
      </c>
      <c r="D572">
        <f>IF(AA572="","",VLOOKUP(C572,tnpl!$Z$1:$AA$11,2,TRUE))</f>
        <v>9</v>
      </c>
      <c r="E572" t="s">
        <v>3211</v>
      </c>
      <c r="F572" t="str">
        <f t="shared" si="108"/>
        <v>無色</v>
      </c>
      <c r="G572">
        <f>IF(AB572="","",VLOOKUP(F572,tnpl!$X$1:$Y$16,2,TRUE))</f>
        <v>16</v>
      </c>
      <c r="H572" t="s">
        <v>3211</v>
      </c>
      <c r="I572" t="str">
        <f t="shared" si="109"/>
        <v>サポート</v>
      </c>
      <c r="J572" t="s">
        <v>3211</v>
      </c>
      <c r="K572">
        <f t="shared" si="110"/>
        <v>0</v>
      </c>
      <c r="L572">
        <f t="shared" si="111"/>
        <v>0</v>
      </c>
      <c r="M572" t="str">
        <f t="shared" si="112"/>
        <v/>
      </c>
      <c r="N572" t="s">
        <v>3267</v>
      </c>
      <c r="O572" t="str">
        <f t="shared" si="113"/>
        <v>Masterpiece</v>
      </c>
      <c r="R572" t="s">
        <v>3267</v>
      </c>
      <c r="S572" t="s">
        <v>4854</v>
      </c>
      <c r="T572" t="str">
        <f t="shared" si="114"/>
        <v>饗宴と飢餓の剣</v>
      </c>
      <c r="W572" t="s">
        <v>4855</v>
      </c>
      <c r="X572" t="s">
        <v>3267</v>
      </c>
      <c r="Y572" s="9"/>
      <c r="Z572" s="3">
        <v>1097</v>
      </c>
      <c r="AA572" s="2" t="s">
        <v>4443</v>
      </c>
      <c r="AB572" s="1" t="s">
        <v>301</v>
      </c>
      <c r="AC572" s="1" t="s">
        <v>3203</v>
      </c>
      <c r="AD572" s="1">
        <v>15</v>
      </c>
      <c r="AE572" s="1" t="s">
        <v>310</v>
      </c>
      <c r="AF572" s="1" t="s">
        <v>309</v>
      </c>
      <c r="AG572" s="1" t="s">
        <v>297</v>
      </c>
      <c r="AH572" s="1"/>
      <c r="AI572" s="1"/>
      <c r="AJ572" s="1"/>
      <c r="AK572" s="1" t="s">
        <v>308</v>
      </c>
      <c r="AL572" s="1"/>
      <c r="AM572" s="1"/>
      <c r="AN572" s="1">
        <v>2</v>
      </c>
      <c r="AO572" s="1"/>
      <c r="AP572" s="1"/>
      <c r="AQ572" s="1" t="s">
        <v>308</v>
      </c>
    </row>
    <row r="573" spans="1:43" x14ac:dyDescent="0.15">
      <c r="A573" t="str">
        <f t="shared" si="106"/>
        <v>|KLDM|無色|サポート||Masterpiece|《[[ヴィダルケンの枷]]》|</v>
      </c>
      <c r="B573" t="s">
        <v>3211</v>
      </c>
      <c r="C573" t="str">
        <f t="shared" si="107"/>
        <v>KLDM</v>
      </c>
      <c r="D573">
        <f>IF(AA573="","",VLOOKUP(C573,tnpl!$Z$1:$AA$11,2,TRUE))</f>
        <v>9</v>
      </c>
      <c r="E573" t="s">
        <v>3211</v>
      </c>
      <c r="F573" t="str">
        <f t="shared" si="108"/>
        <v>無色</v>
      </c>
      <c r="G573">
        <f>IF(AB573="","",VLOOKUP(F573,tnpl!$X$1:$Y$16,2,TRUE))</f>
        <v>16</v>
      </c>
      <c r="H573" t="s">
        <v>3211</v>
      </c>
      <c r="I573" t="str">
        <f t="shared" si="109"/>
        <v>サポート</v>
      </c>
      <c r="J573" t="s">
        <v>3211</v>
      </c>
      <c r="K573">
        <f t="shared" si="110"/>
        <v>0</v>
      </c>
      <c r="L573">
        <f t="shared" si="111"/>
        <v>0</v>
      </c>
      <c r="M573" t="str">
        <f t="shared" si="112"/>
        <v/>
      </c>
      <c r="N573" t="s">
        <v>3267</v>
      </c>
      <c r="O573" t="str">
        <f t="shared" si="113"/>
        <v>Masterpiece</v>
      </c>
      <c r="R573" t="s">
        <v>3267</v>
      </c>
      <c r="S573" t="s">
        <v>4854</v>
      </c>
      <c r="T573" t="str">
        <f t="shared" si="114"/>
        <v>ヴィダルケンの枷</v>
      </c>
      <c r="W573" t="s">
        <v>4855</v>
      </c>
      <c r="X573" t="s">
        <v>3267</v>
      </c>
      <c r="Y573" s="9"/>
      <c r="Z573" s="3">
        <v>1101</v>
      </c>
      <c r="AA573" s="2" t="s">
        <v>4443</v>
      </c>
      <c r="AB573" s="1" t="s">
        <v>301</v>
      </c>
      <c r="AC573" s="1" t="s">
        <v>3203</v>
      </c>
      <c r="AD573" s="1">
        <v>15</v>
      </c>
      <c r="AE573" s="1" t="s">
        <v>4447</v>
      </c>
      <c r="AF573" s="1" t="s">
        <v>4448</v>
      </c>
      <c r="AG573" s="1" t="s">
        <v>297</v>
      </c>
      <c r="AH573" s="1"/>
      <c r="AI573" s="1"/>
      <c r="AJ573" s="1"/>
      <c r="AK573" s="1" t="s">
        <v>4449</v>
      </c>
      <c r="AL573" s="1"/>
      <c r="AM573" s="1"/>
      <c r="AN573" s="1">
        <v>1</v>
      </c>
      <c r="AO573" s="1"/>
      <c r="AP573" s="1"/>
      <c r="AQ573" s="1" t="s">
        <v>4449</v>
      </c>
    </row>
    <row r="574" spans="1:43" x14ac:dyDescent="0.15">
      <c r="Z574" s="9"/>
      <c r="AA574" s="9"/>
      <c r="AB574" s="9"/>
      <c r="AC574" s="9"/>
      <c r="AD574" s="9"/>
      <c r="AE574" s="9"/>
      <c r="AF574" s="9"/>
      <c r="AG574" s="9"/>
      <c r="AH574" s="9"/>
      <c r="AI574" s="9"/>
      <c r="AJ574" s="9"/>
      <c r="AK574" s="9"/>
      <c r="AL574" s="9"/>
      <c r="AM574" s="9"/>
      <c r="AN574" s="9"/>
      <c r="AO574" s="9"/>
      <c r="AP574" s="9"/>
      <c r="AQ574" s="9"/>
    </row>
    <row r="575" spans="1:43" x14ac:dyDescent="0.15">
      <c r="A575" t="str">
        <f t="shared" ref="A575" si="115">B575&amp;C575&amp;E575&amp;F575&amp;H575&amp;I575&amp;J575&amp;M575&amp;N575&amp;O575&amp;P575&amp;Q575&amp;R575&amp;S575&amp;T575&amp;U575&amp;V575&amp;W575&amp;X575&amp;Y575</f>
        <v>**アモンケットブロック</v>
      </c>
      <c r="B575" t="s">
        <v>4865</v>
      </c>
      <c r="Y575" s="11"/>
    </row>
    <row r="576" spans="1:43" x14ac:dyDescent="0.15">
      <c r="A576" t="str">
        <f>B576&amp;C576&amp;E576&amp;F576&amp;H576&amp;I576&amp;J576&amp;M576&amp;N576&amp;O576&amp;P576&amp;Q576&amp;R576&amp;S576&amp;T576&amp;U576&amp;V576&amp;W576&amp;X576&amp;Y576</f>
        <v>|LEFT:60|LEFT:50|LEFT:120|LEFT:50|LEFT:120|LEFT:450|c</v>
      </c>
      <c r="B576" t="s">
        <v>3211</v>
      </c>
      <c r="C576" t="s">
        <v>5192</v>
      </c>
      <c r="E576" t="s">
        <v>3211</v>
      </c>
      <c r="F576" t="s">
        <v>3204</v>
      </c>
      <c r="H576" t="s">
        <v>3211</v>
      </c>
      <c r="I576" t="s">
        <v>5157</v>
      </c>
      <c r="J576" t="s">
        <v>3211</v>
      </c>
      <c r="M576" t="s">
        <v>3204</v>
      </c>
      <c r="N576" t="s">
        <v>3267</v>
      </c>
      <c r="O576" t="s">
        <v>5157</v>
      </c>
      <c r="R576" t="s">
        <v>3267</v>
      </c>
      <c r="T576" t="s">
        <v>5189</v>
      </c>
      <c r="X576" t="s">
        <v>3267</v>
      </c>
      <c r="Y576" t="s">
        <v>3206</v>
      </c>
    </row>
    <row r="577" spans="1:43" x14ac:dyDescent="0.15">
      <c r="A577" t="str">
        <f>B577&amp;C577&amp;E577&amp;F577&amp;H577&amp;I577&amp;J577&amp;M577&amp;N577&amp;O577&amp;P577&amp;Q577&amp;R577&amp;S577&amp;T577&amp;U577&amp;V577&amp;W577&amp;X577&amp;Y577</f>
        <v>|セット|色|カード種|P/T|レアリティ|カード名|</v>
      </c>
      <c r="B577" t="s">
        <v>3211</v>
      </c>
      <c r="C577" t="s">
        <v>3212</v>
      </c>
      <c r="E577" t="s">
        <v>3211</v>
      </c>
      <c r="F577" t="s">
        <v>3181</v>
      </c>
      <c r="H577" t="s">
        <v>3211</v>
      </c>
      <c r="I577" t="s">
        <v>4902</v>
      </c>
      <c r="J577" t="s">
        <v>3211</v>
      </c>
      <c r="K577" t="s">
        <v>3168</v>
      </c>
      <c r="L577" t="s">
        <v>3167</v>
      </c>
      <c r="M577" t="str">
        <f>K577&amp;"/"&amp;L577</f>
        <v>P/T</v>
      </c>
      <c r="N577" t="s">
        <v>3267</v>
      </c>
      <c r="O577" t="s">
        <v>5187</v>
      </c>
      <c r="R577" t="s">
        <v>3267</v>
      </c>
      <c r="T577" t="s">
        <v>3208</v>
      </c>
      <c r="X577" t="s">
        <v>3267</v>
      </c>
      <c r="Z577" s="18"/>
      <c r="AA577" s="18"/>
      <c r="AB577" s="18"/>
      <c r="AC577" s="18"/>
      <c r="AD577" s="18"/>
      <c r="AE577" s="18"/>
      <c r="AF577" s="18"/>
      <c r="AG577" s="18"/>
      <c r="AH577" s="18"/>
      <c r="AI577" s="18"/>
      <c r="AJ577" s="18"/>
      <c r="AK577" s="18"/>
      <c r="AL577" s="18"/>
      <c r="AM577" s="18"/>
      <c r="AN577" s="18"/>
      <c r="AO577" s="18"/>
      <c r="AP577" s="18"/>
      <c r="AQ577" s="18"/>
    </row>
    <row r="578" spans="1:43" x14ac:dyDescent="0.15">
      <c r="A578" t="str">
        <f t="shared" si="106"/>
        <v>|AKH|青|クリーチャー|2/2|コモン|《[[周到の書記官]]》|</v>
      </c>
      <c r="B578" t="s">
        <v>3211</v>
      </c>
      <c r="C578" t="str">
        <f t="shared" si="107"/>
        <v>AKH</v>
      </c>
      <c r="D578">
        <f>IF(AA578="","",VLOOKUP(C578,tnpl!$Z$1:$AA$11,2,TRUE))</f>
        <v>10</v>
      </c>
      <c r="E578" t="s">
        <v>3211</v>
      </c>
      <c r="F578" t="str">
        <f t="shared" si="108"/>
        <v>青</v>
      </c>
      <c r="G578">
        <f>IF(AB578="","",VLOOKUP(F578,tnpl!$X$1:$Y$16,2,TRUE))</f>
        <v>2</v>
      </c>
      <c r="H578" t="s">
        <v>3211</v>
      </c>
      <c r="I578" t="str">
        <f t="shared" si="109"/>
        <v>クリーチャー</v>
      </c>
      <c r="J578" t="s">
        <v>3211</v>
      </c>
      <c r="K578">
        <f t="shared" si="110"/>
        <v>2</v>
      </c>
      <c r="L578">
        <f t="shared" si="111"/>
        <v>2</v>
      </c>
      <c r="M578" t="str">
        <f t="shared" si="112"/>
        <v>2/2</v>
      </c>
      <c r="N578" t="s">
        <v>3267</v>
      </c>
      <c r="O578" t="str">
        <f t="shared" si="113"/>
        <v>コモン</v>
      </c>
      <c r="R578" t="s">
        <v>3267</v>
      </c>
      <c r="S578" t="s">
        <v>4854</v>
      </c>
      <c r="T578" t="str">
        <f t="shared" si="114"/>
        <v>周到の書記官</v>
      </c>
      <c r="W578" t="s">
        <v>4855</v>
      </c>
      <c r="X578" t="s">
        <v>3267</v>
      </c>
      <c r="Y578" s="9"/>
      <c r="Z578" s="3">
        <v>1130</v>
      </c>
      <c r="AA578" s="2" t="s">
        <v>4450</v>
      </c>
      <c r="AB578" s="1" t="s">
        <v>1631</v>
      </c>
      <c r="AC578" s="1" t="s">
        <v>1771</v>
      </c>
      <c r="AD578" s="1">
        <v>15</v>
      </c>
      <c r="AE578" s="1" t="s">
        <v>241</v>
      </c>
      <c r="AF578" s="1" t="s">
        <v>240</v>
      </c>
      <c r="AG578" s="1" t="s">
        <v>349</v>
      </c>
      <c r="AH578" s="1" t="s">
        <v>1511</v>
      </c>
      <c r="AI578" s="1" t="s">
        <v>1492</v>
      </c>
      <c r="AJ578" s="1"/>
      <c r="AK578" s="1" t="s">
        <v>2627</v>
      </c>
      <c r="AL578" s="1" t="s">
        <v>4508</v>
      </c>
      <c r="AM578" s="1"/>
      <c r="AN578" s="1"/>
      <c r="AO578" s="1">
        <v>2</v>
      </c>
      <c r="AP578" s="1">
        <v>2</v>
      </c>
      <c r="AQ578" s="1" t="s">
        <v>4509</v>
      </c>
    </row>
    <row r="579" spans="1:43" x14ac:dyDescent="0.15">
      <c r="A579" t="str">
        <f t="shared" si="106"/>
        <v>|AKH|青|クリーチャー|6/6|レア|《[[象形の守り手]]》|</v>
      </c>
      <c r="B579" t="s">
        <v>3211</v>
      </c>
      <c r="C579" t="str">
        <f t="shared" si="107"/>
        <v>AKH</v>
      </c>
      <c r="D579">
        <f>IF(AA579="","",VLOOKUP(C579,tnpl!$Z$1:$AA$11,2,TRUE))</f>
        <v>10</v>
      </c>
      <c r="E579" t="s">
        <v>3211</v>
      </c>
      <c r="F579" t="str">
        <f t="shared" si="108"/>
        <v>青</v>
      </c>
      <c r="G579">
        <f>IF(AB579="","",VLOOKUP(F579,tnpl!$X$1:$Y$16,2,TRUE))</f>
        <v>2</v>
      </c>
      <c r="H579" t="s">
        <v>3211</v>
      </c>
      <c r="I579" t="str">
        <f t="shared" si="109"/>
        <v>クリーチャー</v>
      </c>
      <c r="J579" t="s">
        <v>3211</v>
      </c>
      <c r="K579">
        <f t="shared" si="110"/>
        <v>6</v>
      </c>
      <c r="L579">
        <f t="shared" si="111"/>
        <v>6</v>
      </c>
      <c r="M579" t="str">
        <f t="shared" si="112"/>
        <v>6/6</v>
      </c>
      <c r="N579" t="s">
        <v>3267</v>
      </c>
      <c r="O579" t="str">
        <f t="shared" si="113"/>
        <v>レア</v>
      </c>
      <c r="R579" t="s">
        <v>3267</v>
      </c>
      <c r="S579" t="s">
        <v>4854</v>
      </c>
      <c r="T579" t="str">
        <f t="shared" si="114"/>
        <v>象形の守り手</v>
      </c>
      <c r="W579" t="s">
        <v>4855</v>
      </c>
      <c r="X579" t="s">
        <v>3267</v>
      </c>
      <c r="Y579" s="9"/>
      <c r="Z579" s="3">
        <v>1144</v>
      </c>
      <c r="AA579" s="2" t="s">
        <v>4450</v>
      </c>
      <c r="AB579" s="1" t="s">
        <v>1631</v>
      </c>
      <c r="AC579" s="1" t="s">
        <v>1463</v>
      </c>
      <c r="AD579" s="1">
        <v>15</v>
      </c>
      <c r="AE579" s="1" t="s">
        <v>213</v>
      </c>
      <c r="AF579" s="1" t="s">
        <v>212</v>
      </c>
      <c r="AG579" s="1" t="s">
        <v>349</v>
      </c>
      <c r="AH579" s="1" t="s">
        <v>1633</v>
      </c>
      <c r="AI579" s="1"/>
      <c r="AJ579" s="1"/>
      <c r="AK579" s="1" t="s">
        <v>361</v>
      </c>
      <c r="AL579" s="1" t="s">
        <v>4533</v>
      </c>
      <c r="AM579" s="1" t="s">
        <v>4461</v>
      </c>
      <c r="AN579" s="1"/>
      <c r="AO579" s="1">
        <v>6</v>
      </c>
      <c r="AP579" s="1">
        <v>6</v>
      </c>
      <c r="AQ579" s="1" t="s">
        <v>4534</v>
      </c>
    </row>
    <row r="580" spans="1:43" x14ac:dyDescent="0.15">
      <c r="A580" t="str">
        <f t="shared" si="106"/>
        <v>|AKH|黒|クリーチャー|4/3|アンコモン|《[[ホネツツキ]]》|</v>
      </c>
      <c r="B580" t="s">
        <v>3211</v>
      </c>
      <c r="C580" t="str">
        <f t="shared" si="107"/>
        <v>AKH</v>
      </c>
      <c r="D580">
        <f>IF(AA580="","",VLOOKUP(C580,tnpl!$Z$1:$AA$11,2,TRUE))</f>
        <v>10</v>
      </c>
      <c r="E580" t="s">
        <v>3211</v>
      </c>
      <c r="F580" t="str">
        <f t="shared" si="108"/>
        <v>黒</v>
      </c>
      <c r="G580">
        <f>IF(AB580="","",VLOOKUP(F580,tnpl!$X$1:$Y$16,2,TRUE))</f>
        <v>3</v>
      </c>
      <c r="H580" t="s">
        <v>3211</v>
      </c>
      <c r="I580" t="str">
        <f t="shared" si="109"/>
        <v>クリーチャー</v>
      </c>
      <c r="J580" t="s">
        <v>3211</v>
      </c>
      <c r="K580">
        <f t="shared" si="110"/>
        <v>4</v>
      </c>
      <c r="L580">
        <f t="shared" si="111"/>
        <v>3</v>
      </c>
      <c r="M580" t="str">
        <f t="shared" si="112"/>
        <v>4/3</v>
      </c>
      <c r="N580" t="s">
        <v>3267</v>
      </c>
      <c r="O580" t="str">
        <f t="shared" si="113"/>
        <v>アンコモン</v>
      </c>
      <c r="R580" t="s">
        <v>3267</v>
      </c>
      <c r="S580" t="s">
        <v>4854</v>
      </c>
      <c r="T580" t="str">
        <f t="shared" si="114"/>
        <v>ホネツツキ</v>
      </c>
      <c r="W580" t="s">
        <v>4855</v>
      </c>
      <c r="X580" t="s">
        <v>3267</v>
      </c>
      <c r="Y580" s="9"/>
      <c r="Z580" s="3">
        <v>1163</v>
      </c>
      <c r="AA580" s="2" t="s">
        <v>4450</v>
      </c>
      <c r="AB580" s="1" t="s">
        <v>1606</v>
      </c>
      <c r="AC580" s="1" t="s">
        <v>1473</v>
      </c>
      <c r="AD580" s="1">
        <v>15</v>
      </c>
      <c r="AE580" s="1" t="s">
        <v>175</v>
      </c>
      <c r="AF580" s="1" t="s">
        <v>174</v>
      </c>
      <c r="AG580" s="1" t="s">
        <v>349</v>
      </c>
      <c r="AH580" s="1" t="s">
        <v>2987</v>
      </c>
      <c r="AI580" s="1"/>
      <c r="AJ580" s="1"/>
      <c r="AK580" s="1" t="s">
        <v>3444</v>
      </c>
      <c r="AL580" s="1" t="s">
        <v>4570</v>
      </c>
      <c r="AM580" s="1"/>
      <c r="AN580" s="1"/>
      <c r="AO580" s="1">
        <v>4</v>
      </c>
      <c r="AP580" s="1">
        <v>3</v>
      </c>
      <c r="AQ580" s="1" t="s">
        <v>4571</v>
      </c>
    </row>
    <row r="581" spans="1:43" x14ac:dyDescent="0.15">
      <c r="A581" t="str">
        <f t="shared" si="106"/>
        <v>|AKH|黒|クリーチャー|4/3|レア|《[[戦慄の放浪者]]》|</v>
      </c>
      <c r="B581" t="s">
        <v>3211</v>
      </c>
      <c r="C581" t="str">
        <f t="shared" si="107"/>
        <v>AKH</v>
      </c>
      <c r="D581">
        <f>IF(AA581="","",VLOOKUP(C581,tnpl!$Z$1:$AA$11,2,TRUE))</f>
        <v>10</v>
      </c>
      <c r="E581" t="s">
        <v>3211</v>
      </c>
      <c r="F581" t="str">
        <f t="shared" si="108"/>
        <v>黒</v>
      </c>
      <c r="G581">
        <f>IF(AB581="","",VLOOKUP(F581,tnpl!$X$1:$Y$16,2,TRUE))</f>
        <v>3</v>
      </c>
      <c r="H581" t="s">
        <v>3211</v>
      </c>
      <c r="I581" t="str">
        <f t="shared" si="109"/>
        <v>クリーチャー</v>
      </c>
      <c r="J581" t="s">
        <v>3211</v>
      </c>
      <c r="K581">
        <f t="shared" si="110"/>
        <v>4</v>
      </c>
      <c r="L581">
        <f t="shared" si="111"/>
        <v>3</v>
      </c>
      <c r="M581" t="str">
        <f t="shared" si="112"/>
        <v>4/3</v>
      </c>
      <c r="N581" t="s">
        <v>3267</v>
      </c>
      <c r="O581" t="str">
        <f t="shared" si="113"/>
        <v>レア</v>
      </c>
      <c r="R581" t="s">
        <v>3267</v>
      </c>
      <c r="S581" t="s">
        <v>4854</v>
      </c>
      <c r="T581" t="str">
        <f t="shared" si="114"/>
        <v>戦慄の放浪者</v>
      </c>
      <c r="W581" t="s">
        <v>4855</v>
      </c>
      <c r="X581" t="s">
        <v>3267</v>
      </c>
      <c r="Y581" s="9"/>
      <c r="Z581" s="3">
        <v>1171</v>
      </c>
      <c r="AA581" s="2" t="s">
        <v>4450</v>
      </c>
      <c r="AB581" s="1" t="s">
        <v>1606</v>
      </c>
      <c r="AC581" s="1" t="s">
        <v>1463</v>
      </c>
      <c r="AD581" s="1">
        <v>15</v>
      </c>
      <c r="AE581" s="1" t="s">
        <v>159</v>
      </c>
      <c r="AF581" s="1" t="s">
        <v>158</v>
      </c>
      <c r="AG581" s="1" t="s">
        <v>349</v>
      </c>
      <c r="AH581" s="1" t="s">
        <v>1506</v>
      </c>
      <c r="AI581" s="1" t="s">
        <v>4555</v>
      </c>
      <c r="AJ581" s="1"/>
      <c r="AK581" s="1" t="s">
        <v>2627</v>
      </c>
      <c r="AL581" s="1" t="s">
        <v>4586</v>
      </c>
      <c r="AM581" s="1" t="s">
        <v>4587</v>
      </c>
      <c r="AN581" s="1"/>
      <c r="AO581" s="1">
        <v>4</v>
      </c>
      <c r="AP581" s="1">
        <v>3</v>
      </c>
      <c r="AQ581" s="1" t="s">
        <v>4588</v>
      </c>
    </row>
    <row r="582" spans="1:43" x14ac:dyDescent="0.15">
      <c r="A582" t="str">
        <f t="shared" si="106"/>
        <v>|AKH|緑|クリーチャー|2/4|コモン|《[[大蜘蛛]]》|</v>
      </c>
      <c r="B582" t="s">
        <v>3211</v>
      </c>
      <c r="C582" t="str">
        <f t="shared" si="107"/>
        <v>AKH</v>
      </c>
      <c r="D582">
        <f>IF(AA582="","",VLOOKUP(C582,tnpl!$Z$1:$AA$11,2,TRUE))</f>
        <v>10</v>
      </c>
      <c r="E582" t="s">
        <v>3211</v>
      </c>
      <c r="F582" t="str">
        <f t="shared" si="108"/>
        <v>緑</v>
      </c>
      <c r="G582">
        <f>IF(AB582="","",VLOOKUP(F582,tnpl!$X$1:$Y$16,2,TRUE))</f>
        <v>5</v>
      </c>
      <c r="H582" t="s">
        <v>3211</v>
      </c>
      <c r="I582" t="str">
        <f t="shared" si="109"/>
        <v>クリーチャー</v>
      </c>
      <c r="J582" t="s">
        <v>3211</v>
      </c>
      <c r="K582">
        <f t="shared" si="110"/>
        <v>2</v>
      </c>
      <c r="L582">
        <f t="shared" si="111"/>
        <v>4</v>
      </c>
      <c r="M582" t="str">
        <f t="shared" si="112"/>
        <v>2/4</v>
      </c>
      <c r="N582" t="s">
        <v>3267</v>
      </c>
      <c r="O582" t="str">
        <f t="shared" si="113"/>
        <v>コモン</v>
      </c>
      <c r="R582" t="s">
        <v>3267</v>
      </c>
      <c r="S582" t="s">
        <v>4854</v>
      </c>
      <c r="T582" t="str">
        <f t="shared" si="114"/>
        <v>大蜘蛛</v>
      </c>
      <c r="W582" t="s">
        <v>4855</v>
      </c>
      <c r="X582" t="s">
        <v>3267</v>
      </c>
      <c r="Y582" s="9"/>
      <c r="Z582" s="3">
        <v>1203</v>
      </c>
      <c r="AA582" s="2" t="s">
        <v>4450</v>
      </c>
      <c r="AB582" s="1" t="s">
        <v>1540</v>
      </c>
      <c r="AC582" s="1" t="s">
        <v>1771</v>
      </c>
      <c r="AD582" s="1">
        <v>15</v>
      </c>
      <c r="AE582" s="1" t="s">
        <v>97</v>
      </c>
      <c r="AF582" s="1" t="s">
        <v>96</v>
      </c>
      <c r="AG582" s="1" t="s">
        <v>349</v>
      </c>
      <c r="AH582" s="1" t="s">
        <v>2596</v>
      </c>
      <c r="AI582" s="1"/>
      <c r="AJ582" s="1"/>
      <c r="AK582" s="1" t="s">
        <v>1971</v>
      </c>
      <c r="AL582" s="1"/>
      <c r="AM582" s="1"/>
      <c r="AN582" s="1"/>
      <c r="AO582" s="1">
        <v>2</v>
      </c>
      <c r="AP582" s="1">
        <v>4</v>
      </c>
      <c r="AQ582" s="1" t="s">
        <v>1971</v>
      </c>
    </row>
    <row r="583" spans="1:43" x14ac:dyDescent="0.15">
      <c r="A583" t="str">
        <f t="shared" si="106"/>
        <v>|AKH|緑|クリーチャー|5/5|コモン|《[[大いなるサンドワーム]]》|</v>
      </c>
      <c r="B583" t="s">
        <v>3211</v>
      </c>
      <c r="C583" t="str">
        <f t="shared" si="107"/>
        <v>AKH</v>
      </c>
      <c r="D583">
        <f>IF(AA583="","",VLOOKUP(C583,tnpl!$Z$1:$AA$11,2,TRUE))</f>
        <v>10</v>
      </c>
      <c r="E583" t="s">
        <v>3211</v>
      </c>
      <c r="F583" t="str">
        <f t="shared" si="108"/>
        <v>緑</v>
      </c>
      <c r="G583">
        <f>IF(AB583="","",VLOOKUP(F583,tnpl!$X$1:$Y$16,2,TRUE))</f>
        <v>5</v>
      </c>
      <c r="H583" t="s">
        <v>3211</v>
      </c>
      <c r="I583" t="str">
        <f t="shared" si="109"/>
        <v>クリーチャー</v>
      </c>
      <c r="J583" t="s">
        <v>3211</v>
      </c>
      <c r="K583">
        <f t="shared" si="110"/>
        <v>5</v>
      </c>
      <c r="L583">
        <f t="shared" si="111"/>
        <v>5</v>
      </c>
      <c r="M583" t="str">
        <f t="shared" si="112"/>
        <v>5/5</v>
      </c>
      <c r="N583" t="s">
        <v>3267</v>
      </c>
      <c r="O583" t="str">
        <f t="shared" si="113"/>
        <v>コモン</v>
      </c>
      <c r="R583" t="s">
        <v>3267</v>
      </c>
      <c r="S583" t="s">
        <v>4854</v>
      </c>
      <c r="T583" t="str">
        <f t="shared" si="114"/>
        <v>大いなるサンドワーム</v>
      </c>
      <c r="W583" t="s">
        <v>4855</v>
      </c>
      <c r="X583" t="s">
        <v>3267</v>
      </c>
      <c r="Y583" s="9"/>
      <c r="Z583" s="3">
        <v>1204</v>
      </c>
      <c r="AA583" s="2" t="s">
        <v>4450</v>
      </c>
      <c r="AB583" s="1" t="s">
        <v>1540</v>
      </c>
      <c r="AC583" s="1" t="s">
        <v>1771</v>
      </c>
      <c r="AD583" s="1">
        <v>15</v>
      </c>
      <c r="AE583" s="1" t="s">
        <v>95</v>
      </c>
      <c r="AF583" s="1" t="s">
        <v>94</v>
      </c>
      <c r="AG583" s="1" t="s">
        <v>349</v>
      </c>
      <c r="AH583" s="1" t="s">
        <v>348</v>
      </c>
      <c r="AI583" s="1"/>
      <c r="AJ583" s="1"/>
      <c r="AK583" s="1" t="s">
        <v>4463</v>
      </c>
      <c r="AL583" s="1"/>
      <c r="AM583" s="1"/>
      <c r="AN583" s="1"/>
      <c r="AO583" s="1">
        <v>5</v>
      </c>
      <c r="AP583" s="1">
        <v>5</v>
      </c>
      <c r="AQ583" s="1" t="s">
        <v>4463</v>
      </c>
    </row>
    <row r="584" spans="1:43" x14ac:dyDescent="0.15">
      <c r="A584" t="str">
        <f t="shared" si="106"/>
        <v>|AKH|緑|サポート||神話レア|《[[サンドワームの収斂]]》|</v>
      </c>
      <c r="B584" t="s">
        <v>3211</v>
      </c>
      <c r="C584" t="str">
        <f t="shared" si="107"/>
        <v>AKH</v>
      </c>
      <c r="D584">
        <f>IF(AA584="","",VLOOKUP(C584,tnpl!$Z$1:$AA$11,2,TRUE))</f>
        <v>10</v>
      </c>
      <c r="E584" t="s">
        <v>3211</v>
      </c>
      <c r="F584" t="str">
        <f t="shared" si="108"/>
        <v>緑</v>
      </c>
      <c r="G584">
        <f>IF(AB584="","",VLOOKUP(F584,tnpl!$X$1:$Y$16,2,TRUE))</f>
        <v>5</v>
      </c>
      <c r="H584" t="s">
        <v>3211</v>
      </c>
      <c r="I584" t="str">
        <f t="shared" si="109"/>
        <v>サポート</v>
      </c>
      <c r="J584" t="s">
        <v>3211</v>
      </c>
      <c r="K584">
        <f t="shared" si="110"/>
        <v>0</v>
      </c>
      <c r="L584">
        <f t="shared" si="111"/>
        <v>0</v>
      </c>
      <c r="M584" t="str">
        <f t="shared" si="112"/>
        <v/>
      </c>
      <c r="N584" t="s">
        <v>3267</v>
      </c>
      <c r="O584" t="str">
        <f t="shared" si="113"/>
        <v>神話レア</v>
      </c>
      <c r="R584" t="s">
        <v>3267</v>
      </c>
      <c r="S584" t="s">
        <v>4854</v>
      </c>
      <c r="T584" t="str">
        <f t="shared" si="114"/>
        <v>サンドワームの収斂</v>
      </c>
      <c r="W584" t="s">
        <v>4855</v>
      </c>
      <c r="X584" t="s">
        <v>3267</v>
      </c>
      <c r="Y584" s="9"/>
      <c r="Z584" s="3">
        <v>1224</v>
      </c>
      <c r="AA584" s="2" t="s">
        <v>4450</v>
      </c>
      <c r="AB584" s="1" t="s">
        <v>1540</v>
      </c>
      <c r="AC584" s="1" t="s">
        <v>1453</v>
      </c>
      <c r="AD584" s="1">
        <v>15</v>
      </c>
      <c r="AE584" s="1" t="s">
        <v>57</v>
      </c>
      <c r="AF584" s="1" t="s">
        <v>56</v>
      </c>
      <c r="AG584" s="1" t="s">
        <v>297</v>
      </c>
      <c r="AH584" s="1"/>
      <c r="AI584" s="1"/>
      <c r="AJ584" s="1"/>
      <c r="AK584" s="1" t="s">
        <v>4681</v>
      </c>
      <c r="AL584" s="1" t="s">
        <v>4682</v>
      </c>
      <c r="AM584" s="1"/>
      <c r="AN584" s="1">
        <v>3</v>
      </c>
      <c r="AO584" s="1"/>
      <c r="AP584" s="1"/>
      <c r="AQ584" s="1" t="s">
        <v>4683</v>
      </c>
    </row>
    <row r="585" spans="1:43" x14ac:dyDescent="0.15">
      <c r="A585" t="str">
        <f t="shared" si="106"/>
        <v>|AKH|無色|サポート||アンコモン|《[[オケチラの碑]]》|</v>
      </c>
      <c r="B585" t="s">
        <v>3211</v>
      </c>
      <c r="C585" t="str">
        <f t="shared" si="107"/>
        <v>AKH</v>
      </c>
      <c r="D585">
        <f>IF(AA585="","",VLOOKUP(C585,tnpl!$Z$1:$AA$11,2,TRUE))</f>
        <v>10</v>
      </c>
      <c r="E585" t="s">
        <v>3211</v>
      </c>
      <c r="F585" t="str">
        <f t="shared" si="108"/>
        <v>無色</v>
      </c>
      <c r="G585">
        <f>IF(AB585="","",VLOOKUP(F585,tnpl!$X$1:$Y$16,2,TRUE))</f>
        <v>16</v>
      </c>
      <c r="H585" t="s">
        <v>3211</v>
      </c>
      <c r="I585" t="str">
        <f t="shared" si="109"/>
        <v>サポート</v>
      </c>
      <c r="J585" t="s">
        <v>3211</v>
      </c>
      <c r="K585">
        <f t="shared" si="110"/>
        <v>0</v>
      </c>
      <c r="L585">
        <f t="shared" si="111"/>
        <v>0</v>
      </c>
      <c r="M585" t="str">
        <f t="shared" si="112"/>
        <v/>
      </c>
      <c r="N585" t="s">
        <v>3267</v>
      </c>
      <c r="O585" t="str">
        <f t="shared" si="113"/>
        <v>アンコモン</v>
      </c>
      <c r="R585" t="s">
        <v>3267</v>
      </c>
      <c r="S585" t="s">
        <v>4854</v>
      </c>
      <c r="T585" t="str">
        <f t="shared" si="114"/>
        <v>オケチラの碑</v>
      </c>
      <c r="W585" t="s">
        <v>4855</v>
      </c>
      <c r="X585" t="s">
        <v>3267</v>
      </c>
      <c r="Y585" s="9"/>
      <c r="Z585" s="3">
        <v>1244</v>
      </c>
      <c r="AA585" s="2" t="s">
        <v>4450</v>
      </c>
      <c r="AB585" s="1" t="s">
        <v>301</v>
      </c>
      <c r="AC585" s="1" t="s">
        <v>1473</v>
      </c>
      <c r="AD585" s="1">
        <v>15</v>
      </c>
      <c r="AE585" s="1" t="s">
        <v>17</v>
      </c>
      <c r="AF585" s="1" t="s">
        <v>16</v>
      </c>
      <c r="AG585" s="1" t="s">
        <v>297</v>
      </c>
      <c r="AH585" s="1"/>
      <c r="AI585" s="1"/>
      <c r="AJ585" s="1"/>
      <c r="AK585" s="1" t="s">
        <v>4723</v>
      </c>
      <c r="AL585" s="1" t="s">
        <v>4724</v>
      </c>
      <c r="AM585" s="1" t="s">
        <v>4725</v>
      </c>
      <c r="AN585" s="1">
        <v>3</v>
      </c>
      <c r="AO585" s="1"/>
      <c r="AP585" s="1"/>
      <c r="AQ585" s="1" t="s">
        <v>4726</v>
      </c>
    </row>
    <row r="586" spans="1:43" x14ac:dyDescent="0.15">
      <c r="A586" t="str">
        <f t="shared" si="106"/>
        <v>|AKH|無色|サポート||アンコモン|《[[ロナスの碑]]》|</v>
      </c>
      <c r="B586" t="s">
        <v>3211</v>
      </c>
      <c r="C586" t="str">
        <f t="shared" si="107"/>
        <v>AKH</v>
      </c>
      <c r="D586">
        <f>IF(AA586="","",VLOOKUP(C586,tnpl!$Z$1:$AA$11,2,TRUE))</f>
        <v>10</v>
      </c>
      <c r="E586" t="s">
        <v>3211</v>
      </c>
      <c r="F586" t="str">
        <f t="shared" si="108"/>
        <v>無色</v>
      </c>
      <c r="G586">
        <f>IF(AB586="","",VLOOKUP(F586,tnpl!$X$1:$Y$16,2,TRUE))</f>
        <v>16</v>
      </c>
      <c r="H586" t="s">
        <v>3211</v>
      </c>
      <c r="I586" t="str">
        <f t="shared" si="109"/>
        <v>サポート</v>
      </c>
      <c r="J586" t="s">
        <v>3211</v>
      </c>
      <c r="K586">
        <f t="shared" si="110"/>
        <v>0</v>
      </c>
      <c r="L586">
        <f t="shared" si="111"/>
        <v>0</v>
      </c>
      <c r="M586" t="str">
        <f t="shared" si="112"/>
        <v/>
      </c>
      <c r="N586" t="s">
        <v>3267</v>
      </c>
      <c r="O586" t="str">
        <f t="shared" si="113"/>
        <v>アンコモン</v>
      </c>
      <c r="R586" t="s">
        <v>3267</v>
      </c>
      <c r="S586" t="s">
        <v>4854</v>
      </c>
      <c r="T586" t="str">
        <f t="shared" si="114"/>
        <v>ロナスの碑</v>
      </c>
      <c r="W586" t="s">
        <v>4855</v>
      </c>
      <c r="X586" t="s">
        <v>3267</v>
      </c>
      <c r="Y586" s="9"/>
      <c r="Z586" s="3">
        <v>1245</v>
      </c>
      <c r="AA586" s="2" t="s">
        <v>4450</v>
      </c>
      <c r="AB586" s="1" t="s">
        <v>301</v>
      </c>
      <c r="AC586" s="1" t="s">
        <v>1473</v>
      </c>
      <c r="AD586" s="1">
        <v>15</v>
      </c>
      <c r="AE586" s="1" t="s">
        <v>15</v>
      </c>
      <c r="AF586" s="1" t="s">
        <v>14</v>
      </c>
      <c r="AG586" s="1" t="s">
        <v>297</v>
      </c>
      <c r="AH586" s="1"/>
      <c r="AI586" s="1"/>
      <c r="AJ586" s="1"/>
      <c r="AK586" s="1" t="s">
        <v>4727</v>
      </c>
      <c r="AL586" s="1" t="s">
        <v>4728</v>
      </c>
      <c r="AM586" s="1" t="s">
        <v>4729</v>
      </c>
      <c r="AN586" s="1">
        <v>3</v>
      </c>
      <c r="AO586" s="1"/>
      <c r="AP586" s="1"/>
      <c r="AQ586" s="1" t="s">
        <v>4730</v>
      </c>
    </row>
    <row r="587" spans="1:43" x14ac:dyDescent="0.15">
      <c r="A587" s="20" t="str">
        <f>B587&amp;C587&amp;E587&amp;F587&amp;H587&amp;I587&amp;J587&amp;M587&amp;N587&amp;O587&amp;P587&amp;Q587&amp;R587&amp;S587&amp;T587&amp;V587&amp;W587&amp;X587&amp;Y587</f>
        <v/>
      </c>
    </row>
    <row r="588" spans="1:43" x14ac:dyDescent="0.15">
      <c r="A588" t="str">
        <f>B588&amp;C588&amp;E588&amp;F588&amp;H588&amp;I588&amp;J588&amp;M588&amp;N588&amp;O588&amp;P588&amp;Q588&amp;R588&amp;S588&amp;T588&amp;V588&amp;W588&amp;X588&amp;Y588</f>
        <v>*16マナカード一覧</v>
      </c>
      <c r="B588" t="s">
        <v>3229</v>
      </c>
      <c r="C588">
        <f>AD593</f>
        <v>16</v>
      </c>
      <c r="E588" t="s">
        <v>5183</v>
      </c>
      <c r="F588" t="s">
        <v>3228</v>
      </c>
    </row>
    <row r="589" spans="1:43" x14ac:dyDescent="0.15">
      <c r="A589" t="str">
        <f>B589&amp;C589&amp;E589&amp;F589&amp;H589&amp;I589&amp;J589&amp;M589&amp;N589&amp;O589&amp;P589&amp;Q589&amp;R589&amp;S589&amp;T589&amp;V589&amp;W589&amp;X589&amp;Y589</f>
        <v/>
      </c>
    </row>
    <row r="590" spans="1:43" x14ac:dyDescent="0.15">
      <c r="A590" t="str">
        <f>B590&amp;C590&amp;E590&amp;F590&amp;H590&amp;I590&amp;J590&amp;M590&amp;N590&amp;O590&amp;P590&amp;Q590&amp;R590&amp;S590&amp;T590&amp;V590&amp;W590&amp;X590&amp;Y590</f>
        <v>**マジック:オリジン</v>
      </c>
      <c r="B590" t="s">
        <v>4856</v>
      </c>
      <c r="C590" t="s">
        <v>4860</v>
      </c>
      <c r="Z590" s="11"/>
    </row>
    <row r="591" spans="1:43" x14ac:dyDescent="0.15">
      <c r="A591" t="str">
        <f>B591&amp;C591&amp;E591&amp;F591&amp;H591&amp;I591&amp;J591&amp;M591&amp;N591&amp;O591&amp;P591&amp;Q591&amp;R591&amp;S591&amp;T591&amp;U591&amp;V591&amp;W591&amp;X591&amp;Y591</f>
        <v>|LEFT:60|LEFT:50|LEFT:120|LEFT:50|LEFT:120|LEFT:450|c</v>
      </c>
      <c r="B591" t="s">
        <v>3211</v>
      </c>
      <c r="C591" t="s">
        <v>5191</v>
      </c>
      <c r="E591" t="s">
        <v>3211</v>
      </c>
      <c r="F591" t="s">
        <v>3204</v>
      </c>
      <c r="H591" t="s">
        <v>3211</v>
      </c>
      <c r="I591" t="s">
        <v>5157</v>
      </c>
      <c r="J591" t="s">
        <v>3211</v>
      </c>
      <c r="M591" t="s">
        <v>3204</v>
      </c>
      <c r="N591" t="s">
        <v>3267</v>
      </c>
      <c r="O591" t="s">
        <v>5157</v>
      </c>
      <c r="R591" t="s">
        <v>3267</v>
      </c>
      <c r="T591" t="s">
        <v>5190</v>
      </c>
      <c r="X591" t="s">
        <v>3267</v>
      </c>
      <c r="Y591" t="s">
        <v>3206</v>
      </c>
    </row>
    <row r="592" spans="1:43" x14ac:dyDescent="0.15">
      <c r="A592" t="str">
        <f>B592&amp;C592&amp;E592&amp;F592&amp;H592&amp;I592&amp;J592&amp;M592&amp;N592&amp;O592&amp;P592&amp;Q592&amp;R592&amp;S592&amp;T592&amp;U592&amp;V592&amp;W592&amp;X592&amp;Y592</f>
        <v>|セット|色|カード種|P/T|レアリティ|カード名|</v>
      </c>
      <c r="B592" t="s">
        <v>3211</v>
      </c>
      <c r="C592" t="s">
        <v>3212</v>
      </c>
      <c r="E592" t="s">
        <v>3211</v>
      </c>
      <c r="F592" t="s">
        <v>3181</v>
      </c>
      <c r="H592" t="s">
        <v>3211</v>
      </c>
      <c r="I592" t="s">
        <v>4902</v>
      </c>
      <c r="J592" t="s">
        <v>3211</v>
      </c>
      <c r="K592" t="s">
        <v>3168</v>
      </c>
      <c r="L592" t="s">
        <v>3167</v>
      </c>
      <c r="M592" t="str">
        <f>K592&amp;"/"&amp;L592</f>
        <v>P/T</v>
      </c>
      <c r="N592" t="s">
        <v>3267</v>
      </c>
      <c r="O592" t="s">
        <v>5187</v>
      </c>
      <c r="R592" t="s">
        <v>3267</v>
      </c>
      <c r="T592" t="s">
        <v>3208</v>
      </c>
      <c r="X592" t="s">
        <v>3267</v>
      </c>
      <c r="Z592" s="18"/>
      <c r="AA592" s="18"/>
      <c r="AB592" s="18"/>
      <c r="AC592" s="18"/>
      <c r="AD592" s="18"/>
      <c r="AE592" s="18"/>
      <c r="AF592" s="18"/>
      <c r="AG592" s="18"/>
      <c r="AH592" s="18"/>
      <c r="AI592" s="18"/>
      <c r="AJ592" s="18"/>
      <c r="AK592" s="18"/>
      <c r="AL592" s="18"/>
      <c r="AM592" s="18"/>
      <c r="AN592" s="18"/>
      <c r="AO592" s="18"/>
      <c r="AP592" s="18"/>
      <c r="AQ592" s="18"/>
    </row>
    <row r="593" spans="1:46" x14ac:dyDescent="0.15">
      <c r="A593" t="str">
        <f>B593&amp;C593&amp;E593&amp;F593&amp;H593&amp;I593&amp;J593&amp;M593&amp;N593&amp;O593&amp;P593&amp;Q593&amp;R593&amp;S593&amp;T593&amp;U593&amp;V593&amp;W593&amp;X593&amp;Y593</f>
        <v>|ORI|白|クリーチャー|4/4|レア|《[[白蘭の騎士]]》|</v>
      </c>
      <c r="B593" t="s">
        <v>3211</v>
      </c>
      <c r="C593" t="str">
        <f t="shared" ref="C593" si="116">AA593</f>
        <v>ORI</v>
      </c>
      <c r="D593">
        <f>IF(AA593="","",VLOOKUP(C593,tnpl!$Z$1:$AA$11,2,TRUE))</f>
        <v>1</v>
      </c>
      <c r="E593" t="s">
        <v>3211</v>
      </c>
      <c r="F593" t="str">
        <f t="shared" ref="F593" si="117">AB593</f>
        <v>白</v>
      </c>
      <c r="G593">
        <f>IF(AB593="","",VLOOKUP(F593,tnpl!$X$1:$Y$16,2,TRUE))</f>
        <v>1</v>
      </c>
      <c r="H593" t="s">
        <v>3211</v>
      </c>
      <c r="I593" t="str">
        <f>AG593</f>
        <v>クリーチャー</v>
      </c>
      <c r="J593" t="s">
        <v>3211</v>
      </c>
      <c r="K593">
        <f t="shared" ref="K593" si="118">AO593</f>
        <v>4</v>
      </c>
      <c r="L593">
        <f t="shared" ref="L593" si="119">AP593</f>
        <v>4</v>
      </c>
      <c r="M593" t="str">
        <f>IF(AG593="クリーチャー",K593&amp;"/"&amp;L593,"")</f>
        <v>4/4</v>
      </c>
      <c r="N593" t="s">
        <v>3267</v>
      </c>
      <c r="O593" t="str">
        <f>AC593</f>
        <v>レア</v>
      </c>
      <c r="R593" t="s">
        <v>3267</v>
      </c>
      <c r="S593" t="s">
        <v>4854</v>
      </c>
      <c r="T593" t="str">
        <f t="shared" ref="T593" si="120">AE593</f>
        <v>白蘭の騎士</v>
      </c>
      <c r="W593" t="s">
        <v>4855</v>
      </c>
      <c r="X593" t="s">
        <v>3267</v>
      </c>
      <c r="Y593" s="9"/>
      <c r="Z593" s="3">
        <v>29</v>
      </c>
      <c r="AA593" s="2" t="s">
        <v>3271</v>
      </c>
      <c r="AB593" s="1" t="s">
        <v>1653</v>
      </c>
      <c r="AC593" s="1" t="s">
        <v>1463</v>
      </c>
      <c r="AD593" s="1">
        <v>16</v>
      </c>
      <c r="AE593" s="1" t="s">
        <v>3082</v>
      </c>
      <c r="AF593" s="1" t="s">
        <v>3081</v>
      </c>
      <c r="AG593" s="1" t="s">
        <v>349</v>
      </c>
      <c r="AH593" s="1" t="s">
        <v>1511</v>
      </c>
      <c r="AI593" s="1" t="s">
        <v>1555</v>
      </c>
      <c r="AJ593" s="1"/>
      <c r="AK593" s="1" t="s">
        <v>3283</v>
      </c>
      <c r="AL593" s="1" t="s">
        <v>3080</v>
      </c>
      <c r="AM593" s="1"/>
      <c r="AN593" s="1"/>
      <c r="AO593" s="1">
        <v>4</v>
      </c>
      <c r="AP593" s="1">
        <v>4</v>
      </c>
      <c r="AQ593" s="1" t="s">
        <v>3284</v>
      </c>
    </row>
    <row r="594" spans="1:46" x14ac:dyDescent="0.15">
      <c r="A594" t="str">
        <f t="shared" ref="A594:A662" si="121">B594&amp;C594&amp;E594&amp;F594&amp;H594&amp;I594&amp;J594&amp;M594&amp;N594&amp;O594&amp;P594&amp;Q594&amp;R594&amp;S594&amp;T594&amp;U594&amp;V594&amp;W594&amp;X594&amp;Y594</f>
        <v>|ORI|青|クリーチャー|6/6|レア|《[[高位調停者、アルハマレット]]》|</v>
      </c>
      <c r="B594" t="s">
        <v>3211</v>
      </c>
      <c r="C594" t="str">
        <f t="shared" ref="C594:C662" si="122">AA594</f>
        <v>ORI</v>
      </c>
      <c r="D594">
        <f>IF(AA594="","",VLOOKUP(C594,tnpl!$Z$1:$AA$11,2,TRUE))</f>
        <v>1</v>
      </c>
      <c r="E594" t="s">
        <v>3211</v>
      </c>
      <c r="F594" t="str">
        <f t="shared" ref="F594:F662" si="123">AB594</f>
        <v>青</v>
      </c>
      <c r="G594">
        <f>IF(AB594="","",VLOOKUP(F594,tnpl!$X$1:$Y$16,2,TRUE))</f>
        <v>2</v>
      </c>
      <c r="H594" t="s">
        <v>3211</v>
      </c>
      <c r="I594" t="str">
        <f t="shared" ref="I594:I662" si="124">AG594</f>
        <v>クリーチャー</v>
      </c>
      <c r="J594" t="s">
        <v>3211</v>
      </c>
      <c r="K594">
        <f t="shared" ref="K594:K662" si="125">AO594</f>
        <v>6</v>
      </c>
      <c r="L594">
        <f t="shared" ref="L594:L662" si="126">AP594</f>
        <v>6</v>
      </c>
      <c r="M594" t="str">
        <f t="shared" ref="M594:M662" si="127">IF(AG594="クリーチャー",K594&amp;"/"&amp;L594,"")</f>
        <v>6/6</v>
      </c>
      <c r="N594" t="s">
        <v>3267</v>
      </c>
      <c r="O594" t="str">
        <f t="shared" ref="O594:O662" si="128">AC594</f>
        <v>レア</v>
      </c>
      <c r="R594" t="s">
        <v>3267</v>
      </c>
      <c r="S594" t="s">
        <v>4854</v>
      </c>
      <c r="T594" t="str">
        <f t="shared" ref="T594:T662" si="129">AE594</f>
        <v>高位調停者、アルハマレット</v>
      </c>
      <c r="W594" t="s">
        <v>4855</v>
      </c>
      <c r="X594" t="s">
        <v>3267</v>
      </c>
      <c r="Y594" s="9"/>
      <c r="Z594" s="3">
        <v>69</v>
      </c>
      <c r="AA594" s="2" t="s">
        <v>3271</v>
      </c>
      <c r="AB594" s="1" t="s">
        <v>1631</v>
      </c>
      <c r="AC594" s="1" t="s">
        <v>1463</v>
      </c>
      <c r="AD594" s="1">
        <v>16</v>
      </c>
      <c r="AE594" s="1" t="s">
        <v>2956</v>
      </c>
      <c r="AF594" s="1" t="s">
        <v>2955</v>
      </c>
      <c r="AG594" s="1" t="s">
        <v>349</v>
      </c>
      <c r="AH594" s="1" t="s">
        <v>1633</v>
      </c>
      <c r="AI594" s="1"/>
      <c r="AJ594" s="1"/>
      <c r="AK594" s="1" t="s">
        <v>361</v>
      </c>
      <c r="AL594" s="1" t="s">
        <v>3309</v>
      </c>
      <c r="AM594" s="1"/>
      <c r="AN594" s="1"/>
      <c r="AO594" s="1">
        <v>6</v>
      </c>
      <c r="AP594" s="1">
        <v>6</v>
      </c>
      <c r="AQ594" s="1" t="s">
        <v>3310</v>
      </c>
    </row>
    <row r="595" spans="1:46" x14ac:dyDescent="0.15">
      <c r="A595" t="str">
        <f t="shared" si="121"/>
        <v>|ORI|青|呪文||神話レア|《[[戦慄水]]》|</v>
      </c>
      <c r="B595" t="s">
        <v>3211</v>
      </c>
      <c r="C595" t="str">
        <f t="shared" si="122"/>
        <v>ORI</v>
      </c>
      <c r="D595">
        <f>IF(AA595="","",VLOOKUP(C595,tnpl!$Z$1:$AA$11,2,TRUE))</f>
        <v>1</v>
      </c>
      <c r="E595" t="s">
        <v>3211</v>
      </c>
      <c r="F595" t="str">
        <f t="shared" si="123"/>
        <v>青</v>
      </c>
      <c r="G595">
        <f>IF(AB595="","",VLOOKUP(F595,tnpl!$X$1:$Y$16,2,TRUE))</f>
        <v>2</v>
      </c>
      <c r="H595" t="s">
        <v>3211</v>
      </c>
      <c r="I595" t="str">
        <f t="shared" si="124"/>
        <v>呪文</v>
      </c>
      <c r="J595" t="s">
        <v>3211</v>
      </c>
      <c r="K595">
        <f t="shared" si="125"/>
        <v>0</v>
      </c>
      <c r="L595">
        <f t="shared" si="126"/>
        <v>0</v>
      </c>
      <c r="M595" t="str">
        <f t="shared" si="127"/>
        <v/>
      </c>
      <c r="N595" t="s">
        <v>3267</v>
      </c>
      <c r="O595" t="str">
        <f t="shared" si="128"/>
        <v>神話レア</v>
      </c>
      <c r="R595" t="s">
        <v>3267</v>
      </c>
      <c r="S595" t="s">
        <v>4854</v>
      </c>
      <c r="T595" t="str">
        <f t="shared" si="129"/>
        <v>戦慄水</v>
      </c>
      <c r="W595" t="s">
        <v>4855</v>
      </c>
      <c r="X595" t="s">
        <v>3267</v>
      </c>
      <c r="Y595" s="9"/>
      <c r="Z595" s="3">
        <v>81</v>
      </c>
      <c r="AA595" s="2" t="s">
        <v>3271</v>
      </c>
      <c r="AB595" s="1" t="s">
        <v>1631</v>
      </c>
      <c r="AC595" s="1" t="s">
        <v>1453</v>
      </c>
      <c r="AD595" s="1">
        <v>16</v>
      </c>
      <c r="AE595" s="1" t="s">
        <v>2921</v>
      </c>
      <c r="AF595" s="1" t="s">
        <v>2920</v>
      </c>
      <c r="AG595" s="1" t="s">
        <v>1475</v>
      </c>
      <c r="AH595" s="1"/>
      <c r="AI595" s="1"/>
      <c r="AJ595" s="1"/>
      <c r="AK595" s="1" t="s">
        <v>2918</v>
      </c>
      <c r="AL595" s="1"/>
      <c r="AM595" s="1"/>
      <c r="AN595" s="1"/>
      <c r="AO595" s="1"/>
      <c r="AP595" s="1"/>
      <c r="AQ595" s="1" t="s">
        <v>2918</v>
      </c>
    </row>
    <row r="596" spans="1:46" x14ac:dyDescent="0.15">
      <c r="A596" t="str">
        <f t="shared" si="121"/>
        <v>|ORI|黒|クリーチャー|4/3|アンコモン|《[[光り葉の選別者]]》|</v>
      </c>
      <c r="B596" t="s">
        <v>3211</v>
      </c>
      <c r="C596" t="str">
        <f t="shared" si="122"/>
        <v>ORI</v>
      </c>
      <c r="D596">
        <f>IF(AA596="","",VLOOKUP(C596,tnpl!$Z$1:$AA$11,2,TRUE))</f>
        <v>1</v>
      </c>
      <c r="E596" t="s">
        <v>3211</v>
      </c>
      <c r="F596" t="str">
        <f t="shared" si="123"/>
        <v>黒</v>
      </c>
      <c r="G596">
        <f>IF(AB596="","",VLOOKUP(F596,tnpl!$X$1:$Y$16,2,TRUE))</f>
        <v>3</v>
      </c>
      <c r="H596" t="s">
        <v>3211</v>
      </c>
      <c r="I596" t="str">
        <f t="shared" si="124"/>
        <v>クリーチャー</v>
      </c>
      <c r="J596" t="s">
        <v>3211</v>
      </c>
      <c r="K596">
        <f t="shared" si="125"/>
        <v>4</v>
      </c>
      <c r="L596">
        <f t="shared" si="126"/>
        <v>3</v>
      </c>
      <c r="M596" t="str">
        <f t="shared" si="127"/>
        <v>4/3</v>
      </c>
      <c r="N596" t="s">
        <v>3267</v>
      </c>
      <c r="O596" t="str">
        <f t="shared" si="128"/>
        <v>アンコモン</v>
      </c>
      <c r="R596" t="s">
        <v>3267</v>
      </c>
      <c r="S596" t="s">
        <v>4854</v>
      </c>
      <c r="T596" t="str">
        <f t="shared" si="129"/>
        <v>光り葉の選別者</v>
      </c>
      <c r="W596" t="s">
        <v>4855</v>
      </c>
      <c r="X596" t="s">
        <v>3267</v>
      </c>
      <c r="Y596" s="9"/>
      <c r="Z596" s="3">
        <v>99</v>
      </c>
      <c r="AA596" s="2" t="s">
        <v>3271</v>
      </c>
      <c r="AB596" s="1" t="s">
        <v>1606</v>
      </c>
      <c r="AC596" s="1" t="s">
        <v>1473</v>
      </c>
      <c r="AD596" s="1">
        <v>16</v>
      </c>
      <c r="AE596" s="1" t="s">
        <v>2871</v>
      </c>
      <c r="AF596" s="1" t="s">
        <v>2870</v>
      </c>
      <c r="AG596" s="1" t="s">
        <v>349</v>
      </c>
      <c r="AH596" s="1" t="s">
        <v>1501</v>
      </c>
      <c r="AI596" s="1" t="s">
        <v>1515</v>
      </c>
      <c r="AJ596" s="1"/>
      <c r="AK596" s="1" t="s">
        <v>3327</v>
      </c>
      <c r="AL596" s="1"/>
      <c r="AM596" s="1"/>
      <c r="AN596" s="1"/>
      <c r="AO596" s="1">
        <v>4</v>
      </c>
      <c r="AP596" s="1">
        <v>3</v>
      </c>
      <c r="AQ596" s="1" t="s">
        <v>3327</v>
      </c>
    </row>
    <row r="597" spans="1:46" x14ac:dyDescent="0.15">
      <c r="A597" t="str">
        <f t="shared" si="121"/>
        <v>|ORI|赤|クリーチャー|5/6|レア|《[[燃えさし口のヘリオン]]》|</v>
      </c>
      <c r="B597" t="s">
        <v>3211</v>
      </c>
      <c r="C597" t="str">
        <f t="shared" si="122"/>
        <v>ORI</v>
      </c>
      <c r="D597">
        <f>IF(AA597="","",VLOOKUP(C597,tnpl!$Z$1:$AA$11,2,TRUE))</f>
        <v>1</v>
      </c>
      <c r="E597" t="s">
        <v>3211</v>
      </c>
      <c r="F597" t="str">
        <f t="shared" si="123"/>
        <v>赤</v>
      </c>
      <c r="G597">
        <f>IF(AB597="","",VLOOKUP(F597,tnpl!$X$1:$Y$16,2,TRUE))</f>
        <v>4</v>
      </c>
      <c r="H597" t="s">
        <v>3211</v>
      </c>
      <c r="I597" t="str">
        <f t="shared" si="124"/>
        <v>クリーチャー</v>
      </c>
      <c r="J597" t="s">
        <v>3211</v>
      </c>
      <c r="K597">
        <f t="shared" si="125"/>
        <v>5</v>
      </c>
      <c r="L597">
        <f t="shared" si="126"/>
        <v>6</v>
      </c>
      <c r="M597" t="str">
        <f t="shared" si="127"/>
        <v>5/6</v>
      </c>
      <c r="N597" t="s">
        <v>3267</v>
      </c>
      <c r="O597" t="str">
        <f t="shared" si="128"/>
        <v>レア</v>
      </c>
      <c r="R597" t="s">
        <v>3267</v>
      </c>
      <c r="S597" t="s">
        <v>4854</v>
      </c>
      <c r="T597" t="str">
        <f t="shared" si="129"/>
        <v>燃えさし口のヘリオン</v>
      </c>
      <c r="W597" t="s">
        <v>4855</v>
      </c>
      <c r="X597" t="s">
        <v>3267</v>
      </c>
      <c r="Y597" s="9"/>
      <c r="Z597" s="3">
        <v>154</v>
      </c>
      <c r="AA597" s="2" t="s">
        <v>3271</v>
      </c>
      <c r="AB597" s="1" t="s">
        <v>1575</v>
      </c>
      <c r="AC597" s="1" t="s">
        <v>1463</v>
      </c>
      <c r="AD597" s="1">
        <v>16</v>
      </c>
      <c r="AE597" s="1" t="s">
        <v>2713</v>
      </c>
      <c r="AF597" s="1" t="s">
        <v>2712</v>
      </c>
      <c r="AG597" s="1" t="s">
        <v>349</v>
      </c>
      <c r="AH597" s="1" t="s">
        <v>2711</v>
      </c>
      <c r="AI597" s="1"/>
      <c r="AJ597" s="1"/>
      <c r="AK597" s="1" t="s">
        <v>3313</v>
      </c>
      <c r="AL597" s="1" t="s">
        <v>3350</v>
      </c>
      <c r="AM597" s="1"/>
      <c r="AN597" s="1"/>
      <c r="AO597" s="1">
        <v>5</v>
      </c>
      <c r="AP597" s="1">
        <v>6</v>
      </c>
      <c r="AQ597" s="1" t="s">
        <v>3351</v>
      </c>
    </row>
    <row r="598" spans="1:46" x14ac:dyDescent="0.15">
      <c r="A598" t="str">
        <f t="shared" si="121"/>
        <v>|ORI|赤|クリーチャー|6/6|レア|《[[瘡蓋族の狂戦士]]》|</v>
      </c>
      <c r="B598" t="s">
        <v>3211</v>
      </c>
      <c r="C598" t="str">
        <f t="shared" si="122"/>
        <v>ORI</v>
      </c>
      <c r="D598">
        <f>IF(AA598="","",VLOOKUP(C598,tnpl!$Z$1:$AA$11,2,TRUE))</f>
        <v>1</v>
      </c>
      <c r="E598" t="s">
        <v>3211</v>
      </c>
      <c r="F598" t="str">
        <f t="shared" si="123"/>
        <v>赤</v>
      </c>
      <c r="G598">
        <f>IF(AB598="","",VLOOKUP(F598,tnpl!$X$1:$Y$16,2,TRUE))</f>
        <v>4</v>
      </c>
      <c r="H598" t="s">
        <v>3211</v>
      </c>
      <c r="I598" t="str">
        <f t="shared" si="124"/>
        <v>クリーチャー</v>
      </c>
      <c r="J598" t="s">
        <v>3211</v>
      </c>
      <c r="K598">
        <f t="shared" si="125"/>
        <v>6</v>
      </c>
      <c r="L598">
        <f t="shared" si="126"/>
        <v>6</v>
      </c>
      <c r="M598" t="str">
        <f t="shared" si="127"/>
        <v>6/6</v>
      </c>
      <c r="N598" t="s">
        <v>3267</v>
      </c>
      <c r="O598" t="str">
        <f t="shared" si="128"/>
        <v>レア</v>
      </c>
      <c r="R598" t="s">
        <v>3267</v>
      </c>
      <c r="S598" t="s">
        <v>4854</v>
      </c>
      <c r="T598" t="str">
        <f t="shared" si="129"/>
        <v>瘡蓋族の狂戦士</v>
      </c>
      <c r="W598" t="s">
        <v>4855</v>
      </c>
      <c r="X598" t="s">
        <v>3267</v>
      </c>
      <c r="Y598" s="9"/>
      <c r="Z598" s="3">
        <v>156</v>
      </c>
      <c r="AA598" s="2" t="s">
        <v>3271</v>
      </c>
      <c r="AB598" s="1" t="s">
        <v>1575</v>
      </c>
      <c r="AC598" s="1" t="s">
        <v>1463</v>
      </c>
      <c r="AD598" s="1">
        <v>16</v>
      </c>
      <c r="AE598" s="1" t="s">
        <v>2707</v>
      </c>
      <c r="AF598" s="1" t="s">
        <v>2706</v>
      </c>
      <c r="AG598" s="1" t="s">
        <v>349</v>
      </c>
      <c r="AH598" s="1" t="s">
        <v>1511</v>
      </c>
      <c r="AI598" s="1" t="s">
        <v>1765</v>
      </c>
      <c r="AJ598" s="1"/>
      <c r="AK598" s="1" t="s">
        <v>3354</v>
      </c>
      <c r="AL598" s="1" t="s">
        <v>3355</v>
      </c>
      <c r="AM598" s="1"/>
      <c r="AN598" s="1"/>
      <c r="AO598" s="1">
        <v>6</v>
      </c>
      <c r="AP598" s="1">
        <v>6</v>
      </c>
      <c r="AQ598" s="1" t="s">
        <v>3356</v>
      </c>
    </row>
    <row r="599" spans="1:46" x14ac:dyDescent="0.15">
      <c r="A599" t="str">
        <f t="shared" si="121"/>
        <v>|ORI|緑|クリーチャー|6/6|レア|《[[空網蜘蛛]]》|</v>
      </c>
      <c r="B599" t="s">
        <v>3211</v>
      </c>
      <c r="C599" t="str">
        <f t="shared" si="122"/>
        <v>ORI</v>
      </c>
      <c r="D599">
        <f>IF(AA599="","",VLOOKUP(C599,tnpl!$Z$1:$AA$11,2,TRUE))</f>
        <v>1</v>
      </c>
      <c r="E599" t="s">
        <v>3211</v>
      </c>
      <c r="F599" t="str">
        <f t="shared" si="123"/>
        <v>緑</v>
      </c>
      <c r="G599">
        <f>IF(AB599="","",VLOOKUP(F599,tnpl!$X$1:$Y$16,2,TRUE))</f>
        <v>5</v>
      </c>
      <c r="H599" t="s">
        <v>3211</v>
      </c>
      <c r="I599" t="str">
        <f t="shared" si="124"/>
        <v>クリーチャー</v>
      </c>
      <c r="J599" t="s">
        <v>3211</v>
      </c>
      <c r="K599">
        <f t="shared" si="125"/>
        <v>6</v>
      </c>
      <c r="L599">
        <f t="shared" si="126"/>
        <v>6</v>
      </c>
      <c r="M599" t="str">
        <f t="shared" si="127"/>
        <v>6/6</v>
      </c>
      <c r="N599" t="s">
        <v>3267</v>
      </c>
      <c r="O599" t="str">
        <f t="shared" si="128"/>
        <v>レア</v>
      </c>
      <c r="R599" t="s">
        <v>3267</v>
      </c>
      <c r="S599" t="s">
        <v>4854</v>
      </c>
      <c r="T599" t="str">
        <f t="shared" si="129"/>
        <v>空網蜘蛛</v>
      </c>
      <c r="W599" t="s">
        <v>4855</v>
      </c>
      <c r="X599" t="s">
        <v>3267</v>
      </c>
      <c r="Y599" s="9"/>
      <c r="Z599" s="3">
        <v>195</v>
      </c>
      <c r="AA599" s="2" t="s">
        <v>3271</v>
      </c>
      <c r="AB599" s="1" t="s">
        <v>1540</v>
      </c>
      <c r="AC599" s="1" t="s">
        <v>1463</v>
      </c>
      <c r="AD599" s="1">
        <v>16</v>
      </c>
      <c r="AE599" s="1" t="s">
        <v>2598</v>
      </c>
      <c r="AF599" s="1" t="s">
        <v>2597</v>
      </c>
      <c r="AG599" s="1" t="s">
        <v>349</v>
      </c>
      <c r="AH599" s="1" t="s">
        <v>2596</v>
      </c>
      <c r="AI599" s="1"/>
      <c r="AJ599" s="1"/>
      <c r="AK599" s="1" t="s">
        <v>1971</v>
      </c>
      <c r="AL599" s="1"/>
      <c r="AM599" s="1"/>
      <c r="AN599" s="1"/>
      <c r="AO599" s="1">
        <v>6</v>
      </c>
      <c r="AP599" s="1">
        <v>6</v>
      </c>
      <c r="AQ599" s="1" t="s">
        <v>1971</v>
      </c>
    </row>
    <row r="600" spans="1:46" x14ac:dyDescent="0.15">
      <c r="A600" t="str">
        <f t="shared" si="121"/>
        <v>|ORI|緑|クリーチャー|8/7|神話レア|《[[森林の怒声吠え]]》|</v>
      </c>
      <c r="B600" t="s">
        <v>3211</v>
      </c>
      <c r="C600" t="str">
        <f t="shared" si="122"/>
        <v>ORI</v>
      </c>
      <c r="D600">
        <f>IF(AA600="","",VLOOKUP(C600,tnpl!$Z$1:$AA$11,2,TRUE))</f>
        <v>1</v>
      </c>
      <c r="E600" t="s">
        <v>3211</v>
      </c>
      <c r="F600" t="str">
        <f t="shared" si="123"/>
        <v>緑</v>
      </c>
      <c r="G600">
        <f>IF(AB600="","",VLOOKUP(F600,tnpl!$X$1:$Y$16,2,TRUE))</f>
        <v>5</v>
      </c>
      <c r="H600" t="s">
        <v>3211</v>
      </c>
      <c r="I600" t="str">
        <f t="shared" si="124"/>
        <v>クリーチャー</v>
      </c>
      <c r="J600" t="s">
        <v>3211</v>
      </c>
      <c r="K600">
        <f t="shared" si="125"/>
        <v>8</v>
      </c>
      <c r="L600">
        <f t="shared" si="126"/>
        <v>7</v>
      </c>
      <c r="M600" t="str">
        <f t="shared" si="127"/>
        <v>8/7</v>
      </c>
      <c r="N600" t="s">
        <v>3267</v>
      </c>
      <c r="O600" t="str">
        <f t="shared" si="128"/>
        <v>神話レア</v>
      </c>
      <c r="R600" t="s">
        <v>3267</v>
      </c>
      <c r="S600" t="s">
        <v>4854</v>
      </c>
      <c r="T600" t="str">
        <f t="shared" si="129"/>
        <v>森林の怒声吠え</v>
      </c>
      <c r="W600" t="s">
        <v>4855</v>
      </c>
      <c r="X600" t="s">
        <v>3267</v>
      </c>
      <c r="Y600" s="9"/>
      <c r="Z600" s="3">
        <v>200</v>
      </c>
      <c r="AA600" s="2" t="s">
        <v>3271</v>
      </c>
      <c r="AB600" s="1" t="s">
        <v>1540</v>
      </c>
      <c r="AC600" s="1" t="s">
        <v>1453</v>
      </c>
      <c r="AD600" s="1">
        <v>16</v>
      </c>
      <c r="AE600" s="1" t="s">
        <v>2584</v>
      </c>
      <c r="AF600" s="1" t="s">
        <v>2583</v>
      </c>
      <c r="AG600" s="1" t="s">
        <v>349</v>
      </c>
      <c r="AH600" s="1" t="s">
        <v>367</v>
      </c>
      <c r="AI600" s="1"/>
      <c r="AJ600" s="1"/>
      <c r="AK600" s="1" t="s">
        <v>2582</v>
      </c>
      <c r="AL600" s="1"/>
      <c r="AM600" s="1"/>
      <c r="AN600" s="1"/>
      <c r="AO600" s="1">
        <v>8</v>
      </c>
      <c r="AP600" s="1">
        <v>7</v>
      </c>
      <c r="AQ600" s="1" t="s">
        <v>2582</v>
      </c>
    </row>
    <row r="601" spans="1:46" x14ac:dyDescent="0.15">
      <c r="A601" t="str">
        <f t="shared" si="121"/>
        <v>|ORI|緑白|クリーチャー|3/4|アンコモン|《[[城塞の主]]》|</v>
      </c>
      <c r="B601" t="s">
        <v>3211</v>
      </c>
      <c r="C601" t="str">
        <f t="shared" si="122"/>
        <v>ORI</v>
      </c>
      <c r="D601">
        <f>IF(AA601="","",VLOOKUP(C601,tnpl!$Z$1:$AA$11,2,TRUE))</f>
        <v>1</v>
      </c>
      <c r="E601" t="s">
        <v>3211</v>
      </c>
      <c r="F601" t="str">
        <f t="shared" si="123"/>
        <v>緑白</v>
      </c>
      <c r="G601">
        <f>IF(AB601="","",VLOOKUP(F601,tnpl!$X$1:$Y$16,2,TRUE))</f>
        <v>10</v>
      </c>
      <c r="H601" t="s">
        <v>3211</v>
      </c>
      <c r="I601" t="str">
        <f t="shared" si="124"/>
        <v>クリーチャー</v>
      </c>
      <c r="J601" t="s">
        <v>3211</v>
      </c>
      <c r="K601">
        <f t="shared" si="125"/>
        <v>3</v>
      </c>
      <c r="L601">
        <f t="shared" si="126"/>
        <v>4</v>
      </c>
      <c r="M601" t="str">
        <f t="shared" si="127"/>
        <v>3/4</v>
      </c>
      <c r="N601" t="s">
        <v>3267</v>
      </c>
      <c r="O601" t="str">
        <f t="shared" si="128"/>
        <v>アンコモン</v>
      </c>
      <c r="R601" t="s">
        <v>3267</v>
      </c>
      <c r="S601" t="s">
        <v>4854</v>
      </c>
      <c r="T601" t="str">
        <f t="shared" si="129"/>
        <v>城塞の主</v>
      </c>
      <c r="W601" t="s">
        <v>4855</v>
      </c>
      <c r="X601" t="s">
        <v>3267</v>
      </c>
      <c r="Y601" s="9"/>
      <c r="Z601" s="3">
        <v>207</v>
      </c>
      <c r="AA601" s="2" t="s">
        <v>3271</v>
      </c>
      <c r="AB601" s="1" t="s">
        <v>1829</v>
      </c>
      <c r="AC601" s="1" t="s">
        <v>1473</v>
      </c>
      <c r="AD601" s="1">
        <v>16</v>
      </c>
      <c r="AE601" s="1" t="s">
        <v>2561</v>
      </c>
      <c r="AF601" s="1" t="s">
        <v>2560</v>
      </c>
      <c r="AG601" s="1" t="s">
        <v>349</v>
      </c>
      <c r="AH601" s="1" t="s">
        <v>1511</v>
      </c>
      <c r="AI601" s="1" t="s">
        <v>1555</v>
      </c>
      <c r="AJ601" s="1"/>
      <c r="AK601" s="1" t="s">
        <v>3385</v>
      </c>
      <c r="AL601" s="1"/>
      <c r="AM601" s="1"/>
      <c r="AN601" s="1"/>
      <c r="AO601" s="1">
        <v>3</v>
      </c>
      <c r="AP601" s="1">
        <v>4</v>
      </c>
      <c r="AQ601" s="1" t="s">
        <v>3385</v>
      </c>
    </row>
    <row r="602" spans="1:46" x14ac:dyDescent="0.15">
      <c r="A602" t="str">
        <f t="shared" si="121"/>
        <v/>
      </c>
      <c r="V602" s="9"/>
      <c r="Y602" s="11"/>
      <c r="AC602" s="9"/>
      <c r="AD602" s="9"/>
      <c r="AE602" s="9"/>
      <c r="AF602" s="9"/>
      <c r="AG602" s="9"/>
      <c r="AH602" s="9"/>
      <c r="AI602" s="9"/>
      <c r="AJ602" s="9"/>
      <c r="AK602" s="9"/>
      <c r="AL602" s="9"/>
      <c r="AM602" s="9"/>
      <c r="AN602" s="9"/>
      <c r="AO602" s="9"/>
      <c r="AP602" s="9"/>
      <c r="AQ602" s="9"/>
      <c r="AR602" s="9"/>
      <c r="AS602" s="9"/>
      <c r="AT602" s="9"/>
    </row>
    <row r="603" spans="1:46" x14ac:dyDescent="0.15">
      <c r="A603" t="str">
        <f t="shared" si="121"/>
        <v>**戦乱のゼンディカーブロック</v>
      </c>
      <c r="B603" t="s">
        <v>4861</v>
      </c>
      <c r="Y603" s="11"/>
    </row>
    <row r="604" spans="1:46" x14ac:dyDescent="0.15">
      <c r="A604" t="str">
        <f>B604&amp;C604&amp;E604&amp;F604&amp;H604&amp;I604&amp;J604&amp;M604&amp;N604&amp;O604&amp;P604&amp;Q604&amp;R604&amp;S604&amp;T604&amp;U604&amp;V604&amp;W604&amp;X604&amp;Y604</f>
        <v>|LEFT:60|LEFT:50|LEFT:120|LEFT:50|LEFT:120|LEFT:450|c</v>
      </c>
      <c r="B604" t="s">
        <v>3211</v>
      </c>
      <c r="C604" t="s">
        <v>5192</v>
      </c>
      <c r="E604" t="s">
        <v>3211</v>
      </c>
      <c r="F604" t="s">
        <v>3204</v>
      </c>
      <c r="H604" t="s">
        <v>3211</v>
      </c>
      <c r="I604" t="s">
        <v>5157</v>
      </c>
      <c r="J604" t="s">
        <v>3211</v>
      </c>
      <c r="M604" t="s">
        <v>3204</v>
      </c>
      <c r="N604" t="s">
        <v>3267</v>
      </c>
      <c r="O604" t="s">
        <v>5157</v>
      </c>
      <c r="R604" t="s">
        <v>3267</v>
      </c>
      <c r="T604" t="s">
        <v>5189</v>
      </c>
      <c r="X604" t="s">
        <v>3267</v>
      </c>
      <c r="Y604" t="s">
        <v>3206</v>
      </c>
    </row>
    <row r="605" spans="1:46" x14ac:dyDescent="0.15">
      <c r="A605" t="str">
        <f>B605&amp;C605&amp;E605&amp;F605&amp;H605&amp;I605&amp;J605&amp;M605&amp;N605&amp;O605&amp;P605&amp;Q605&amp;R605&amp;S605&amp;T605&amp;U605&amp;V605&amp;W605&amp;X605&amp;Y605</f>
        <v>|セット|色|カード種|P/T|レアリティ|カード名|</v>
      </c>
      <c r="B605" t="s">
        <v>3211</v>
      </c>
      <c r="C605" t="s">
        <v>3212</v>
      </c>
      <c r="E605" t="s">
        <v>3211</v>
      </c>
      <c r="F605" t="s">
        <v>3181</v>
      </c>
      <c r="H605" t="s">
        <v>3211</v>
      </c>
      <c r="I605" t="s">
        <v>4902</v>
      </c>
      <c r="J605" t="s">
        <v>3211</v>
      </c>
      <c r="K605" t="s">
        <v>3168</v>
      </c>
      <c r="L605" t="s">
        <v>3167</v>
      </c>
      <c r="M605" t="str">
        <f>K605&amp;"/"&amp;L605</f>
        <v>P/T</v>
      </c>
      <c r="N605" t="s">
        <v>3267</v>
      </c>
      <c r="O605" t="s">
        <v>5187</v>
      </c>
      <c r="R605" t="s">
        <v>3267</v>
      </c>
      <c r="T605" t="s">
        <v>3208</v>
      </c>
      <c r="X605" t="s">
        <v>3267</v>
      </c>
      <c r="Z605" s="18"/>
      <c r="AA605" s="18"/>
      <c r="AB605" s="18"/>
      <c r="AC605" s="18"/>
      <c r="AD605" s="18"/>
      <c r="AE605" s="18"/>
      <c r="AF605" s="18"/>
      <c r="AG605" s="18"/>
      <c r="AH605" s="18"/>
      <c r="AI605" s="18"/>
      <c r="AJ605" s="18"/>
      <c r="AK605" s="18"/>
      <c r="AL605" s="18"/>
      <c r="AM605" s="18"/>
      <c r="AN605" s="18"/>
      <c r="AO605" s="18"/>
      <c r="AP605" s="18"/>
      <c r="AQ605" s="18"/>
    </row>
    <row r="606" spans="1:46" x14ac:dyDescent="0.15">
      <c r="A606" t="str">
        <f t="shared" si="121"/>
        <v>|BFZ|黒|クリーチャー|4/3|アンコモン|《[[捕らわれの宿主]]》|</v>
      </c>
      <c r="B606" t="s">
        <v>3211</v>
      </c>
      <c r="C606" t="str">
        <f t="shared" si="122"/>
        <v>BFZ</v>
      </c>
      <c r="D606">
        <f>IF(AA606="","",VLOOKUP(C606,tnpl!$Z$1:$AA$11,2,TRUE))</f>
        <v>2</v>
      </c>
      <c r="E606" t="s">
        <v>3211</v>
      </c>
      <c r="F606" t="str">
        <f t="shared" si="123"/>
        <v>黒</v>
      </c>
      <c r="G606">
        <f>IF(AB606="","",VLOOKUP(F606,tnpl!$X$1:$Y$16,2,TRUE))</f>
        <v>3</v>
      </c>
      <c r="H606" t="s">
        <v>3211</v>
      </c>
      <c r="I606" t="str">
        <f t="shared" si="124"/>
        <v>クリーチャー</v>
      </c>
      <c r="J606" t="s">
        <v>3211</v>
      </c>
      <c r="K606">
        <f t="shared" si="125"/>
        <v>4</v>
      </c>
      <c r="L606">
        <f t="shared" si="126"/>
        <v>3</v>
      </c>
      <c r="M606" t="str">
        <f t="shared" si="127"/>
        <v>4/3</v>
      </c>
      <c r="N606" t="s">
        <v>3267</v>
      </c>
      <c r="O606" t="str">
        <f t="shared" si="128"/>
        <v>アンコモン</v>
      </c>
      <c r="R606" t="s">
        <v>3267</v>
      </c>
      <c r="S606" t="s">
        <v>4854</v>
      </c>
      <c r="T606" t="str">
        <f t="shared" si="129"/>
        <v>捕らわれの宿主</v>
      </c>
      <c r="W606" t="s">
        <v>4855</v>
      </c>
      <c r="X606" t="s">
        <v>3267</v>
      </c>
      <c r="Y606" s="9"/>
      <c r="Z606" s="3">
        <v>335</v>
      </c>
      <c r="AA606" s="2" t="s">
        <v>3213</v>
      </c>
      <c r="AB606" s="1" t="s">
        <v>1606</v>
      </c>
      <c r="AC606" s="1" t="s">
        <v>1473</v>
      </c>
      <c r="AD606" s="1">
        <v>16</v>
      </c>
      <c r="AE606" s="1" t="s">
        <v>2165</v>
      </c>
      <c r="AF606" s="1" t="s">
        <v>2164</v>
      </c>
      <c r="AG606" s="1" t="s">
        <v>349</v>
      </c>
      <c r="AH606" s="1" t="s">
        <v>1516</v>
      </c>
      <c r="AI606" s="1"/>
      <c r="AJ606" s="1"/>
      <c r="AK606" s="1" t="s">
        <v>2627</v>
      </c>
      <c r="AL606" s="1" t="s">
        <v>2163</v>
      </c>
      <c r="AM606" s="1"/>
      <c r="AN606" s="1"/>
      <c r="AO606" s="1">
        <v>4</v>
      </c>
      <c r="AP606" s="1">
        <v>3</v>
      </c>
      <c r="AQ606" s="1" t="s">
        <v>3443</v>
      </c>
    </row>
    <row r="607" spans="1:46" x14ac:dyDescent="0.15">
      <c r="A607" t="str">
        <f t="shared" si="121"/>
        <v>|BFZ|黒|呪文||レア|《[[苦い真理]]》|</v>
      </c>
      <c r="B607" t="s">
        <v>3211</v>
      </c>
      <c r="C607" t="str">
        <f t="shared" si="122"/>
        <v>BFZ</v>
      </c>
      <c r="D607">
        <f>IF(AA607="","",VLOOKUP(C607,tnpl!$Z$1:$AA$11,2,TRUE))</f>
        <v>2</v>
      </c>
      <c r="E607" t="s">
        <v>3211</v>
      </c>
      <c r="F607" t="str">
        <f t="shared" si="123"/>
        <v>黒</v>
      </c>
      <c r="G607">
        <f>IF(AB607="","",VLOOKUP(F607,tnpl!$X$1:$Y$16,2,TRUE))</f>
        <v>3</v>
      </c>
      <c r="H607" t="s">
        <v>3211</v>
      </c>
      <c r="I607" t="str">
        <f t="shared" si="124"/>
        <v>呪文</v>
      </c>
      <c r="J607" t="s">
        <v>3211</v>
      </c>
      <c r="K607">
        <f t="shared" si="125"/>
        <v>0</v>
      </c>
      <c r="L607">
        <f t="shared" si="126"/>
        <v>0</v>
      </c>
      <c r="M607" t="str">
        <f t="shared" si="127"/>
        <v/>
      </c>
      <c r="N607" t="s">
        <v>3267</v>
      </c>
      <c r="O607" t="str">
        <f t="shared" si="128"/>
        <v>レア</v>
      </c>
      <c r="R607" t="s">
        <v>3267</v>
      </c>
      <c r="S607" t="s">
        <v>4854</v>
      </c>
      <c r="T607" t="str">
        <f t="shared" si="129"/>
        <v>苦い真理</v>
      </c>
      <c r="W607" t="s">
        <v>4855</v>
      </c>
      <c r="X607" t="s">
        <v>3267</v>
      </c>
      <c r="Y607" s="9"/>
      <c r="Z607" s="3">
        <v>348</v>
      </c>
      <c r="AA607" s="2" t="s">
        <v>3213</v>
      </c>
      <c r="AB607" s="1" t="s">
        <v>1606</v>
      </c>
      <c r="AC607" s="1" t="s">
        <v>1463</v>
      </c>
      <c r="AD607" s="1">
        <v>16</v>
      </c>
      <c r="AE607" s="1" t="s">
        <v>2119</v>
      </c>
      <c r="AF607" s="1" t="s">
        <v>2118</v>
      </c>
      <c r="AG607" s="1" t="s">
        <v>1475</v>
      </c>
      <c r="AH607" s="1"/>
      <c r="AI607" s="1"/>
      <c r="AJ607" s="1"/>
      <c r="AK607" s="1" t="s">
        <v>2117</v>
      </c>
      <c r="AL607" s="1"/>
      <c r="AM607" s="1"/>
      <c r="AN607" s="1"/>
      <c r="AO607" s="1"/>
      <c r="AP607" s="1"/>
      <c r="AQ607" s="1" t="s">
        <v>2117</v>
      </c>
    </row>
    <row r="608" spans="1:46" x14ac:dyDescent="0.15">
      <c r="A608" t="str">
        <f t="shared" si="121"/>
        <v>|BFZ|黒|クリーチャー|8/7|神話レア|《[[息詰まる忌まわしきもの]]》|</v>
      </c>
      <c r="B608" t="s">
        <v>3211</v>
      </c>
      <c r="C608" t="str">
        <f t="shared" si="122"/>
        <v>BFZ</v>
      </c>
      <c r="D608">
        <f>IF(AA608="","",VLOOKUP(C608,tnpl!$Z$1:$AA$11,2,TRUE))</f>
        <v>2</v>
      </c>
      <c r="E608" t="s">
        <v>3211</v>
      </c>
      <c r="F608" t="str">
        <f t="shared" si="123"/>
        <v>黒</v>
      </c>
      <c r="G608">
        <f>IF(AB608="","",VLOOKUP(F608,tnpl!$X$1:$Y$16,2,TRUE))</f>
        <v>3</v>
      </c>
      <c r="H608" t="s">
        <v>3211</v>
      </c>
      <c r="I608" t="str">
        <f t="shared" si="124"/>
        <v>クリーチャー</v>
      </c>
      <c r="J608" t="s">
        <v>3211</v>
      </c>
      <c r="K608">
        <f t="shared" si="125"/>
        <v>8</v>
      </c>
      <c r="L608">
        <f t="shared" si="126"/>
        <v>7</v>
      </c>
      <c r="M608" t="str">
        <f t="shared" si="127"/>
        <v>8/7</v>
      </c>
      <c r="N608" t="s">
        <v>3267</v>
      </c>
      <c r="O608" t="str">
        <f t="shared" si="128"/>
        <v>神話レア</v>
      </c>
      <c r="R608" t="s">
        <v>3267</v>
      </c>
      <c r="S608" t="s">
        <v>4854</v>
      </c>
      <c r="T608" t="str">
        <f t="shared" si="129"/>
        <v>息詰まる忌まわしきもの</v>
      </c>
      <c r="W608" t="s">
        <v>4855</v>
      </c>
      <c r="X608" t="s">
        <v>3267</v>
      </c>
      <c r="Y608" s="9"/>
      <c r="Z608" s="3">
        <v>351</v>
      </c>
      <c r="AA608" s="2" t="s">
        <v>3213</v>
      </c>
      <c r="AB608" s="1" t="s">
        <v>1606</v>
      </c>
      <c r="AC608" s="1" t="s">
        <v>1453</v>
      </c>
      <c r="AD608" s="1">
        <v>16</v>
      </c>
      <c r="AE608" s="1" t="s">
        <v>2108</v>
      </c>
      <c r="AF608" s="1" t="s">
        <v>2107</v>
      </c>
      <c r="AG608" s="1" t="s">
        <v>349</v>
      </c>
      <c r="AH608" s="1" t="s">
        <v>1457</v>
      </c>
      <c r="AI608" s="1"/>
      <c r="AJ608" s="1"/>
      <c r="AK608" s="1" t="s">
        <v>3453</v>
      </c>
      <c r="AL608" s="1" t="s">
        <v>2106</v>
      </c>
      <c r="AM608" s="1"/>
      <c r="AN608" s="1"/>
      <c r="AO608" s="1">
        <v>8</v>
      </c>
      <c r="AP608" s="1">
        <v>7</v>
      </c>
      <c r="AQ608" s="1" t="s">
        <v>3454</v>
      </c>
    </row>
    <row r="609" spans="1:46" x14ac:dyDescent="0.15">
      <c r="A609" t="str">
        <f t="shared" si="121"/>
        <v>|BFZ|赤|クリーチャー|7/5|レア|《[[連射する暴君]]》|</v>
      </c>
      <c r="B609" t="s">
        <v>3211</v>
      </c>
      <c r="C609" t="str">
        <f t="shared" si="122"/>
        <v>BFZ</v>
      </c>
      <c r="D609">
        <f>IF(AA609="","",VLOOKUP(C609,tnpl!$Z$1:$AA$11,2,TRUE))</f>
        <v>2</v>
      </c>
      <c r="E609" t="s">
        <v>3211</v>
      </c>
      <c r="F609" t="str">
        <f t="shared" si="123"/>
        <v>赤</v>
      </c>
      <c r="G609">
        <f>IF(AB609="","",VLOOKUP(F609,tnpl!$X$1:$Y$16,2,TRUE))</f>
        <v>4</v>
      </c>
      <c r="H609" t="s">
        <v>3211</v>
      </c>
      <c r="I609" t="str">
        <f t="shared" si="124"/>
        <v>クリーチャー</v>
      </c>
      <c r="J609" t="s">
        <v>3211</v>
      </c>
      <c r="K609">
        <f t="shared" si="125"/>
        <v>7</v>
      </c>
      <c r="L609">
        <f t="shared" si="126"/>
        <v>5</v>
      </c>
      <c r="M609" t="str">
        <f t="shared" si="127"/>
        <v>7/5</v>
      </c>
      <c r="N609" t="s">
        <v>3267</v>
      </c>
      <c r="O609" t="str">
        <f t="shared" si="128"/>
        <v>レア</v>
      </c>
      <c r="R609" t="s">
        <v>3267</v>
      </c>
      <c r="S609" t="s">
        <v>4854</v>
      </c>
      <c r="T609" t="str">
        <f t="shared" si="129"/>
        <v>連射する暴君</v>
      </c>
      <c r="W609" t="s">
        <v>4855</v>
      </c>
      <c r="X609" t="s">
        <v>3267</v>
      </c>
      <c r="Y609" s="9"/>
      <c r="Z609" s="3">
        <v>384</v>
      </c>
      <c r="AA609" s="2" t="s">
        <v>3213</v>
      </c>
      <c r="AB609" s="1" t="s">
        <v>1575</v>
      </c>
      <c r="AC609" s="1" t="s">
        <v>1463</v>
      </c>
      <c r="AD609" s="1">
        <v>16</v>
      </c>
      <c r="AE609" s="1" t="s">
        <v>2003</v>
      </c>
      <c r="AF609" s="1" t="s">
        <v>2002</v>
      </c>
      <c r="AG609" s="1" t="s">
        <v>349</v>
      </c>
      <c r="AH609" s="1" t="s">
        <v>1457</v>
      </c>
      <c r="AI609" s="1"/>
      <c r="AJ609" s="1"/>
      <c r="AK609" s="1" t="s">
        <v>3412</v>
      </c>
      <c r="AL609" s="1" t="s">
        <v>2001</v>
      </c>
      <c r="AM609" s="1"/>
      <c r="AN609" s="1"/>
      <c r="AO609" s="1">
        <v>7</v>
      </c>
      <c r="AP609" s="1">
        <v>5</v>
      </c>
      <c r="AQ609" s="1" t="s">
        <v>3466</v>
      </c>
    </row>
    <row r="610" spans="1:46" x14ac:dyDescent="0.15">
      <c r="A610" t="str">
        <f t="shared" si="121"/>
        <v>|BFZ|緑|クリーチャー|4/3|アンコモン|《[[タジュールの戦呼び]]》|</v>
      </c>
      <c r="B610" t="s">
        <v>3211</v>
      </c>
      <c r="C610" t="str">
        <f t="shared" si="122"/>
        <v>BFZ</v>
      </c>
      <c r="D610">
        <f>IF(AA610="","",VLOOKUP(C610,tnpl!$Z$1:$AA$11,2,TRUE))</f>
        <v>2</v>
      </c>
      <c r="E610" t="s">
        <v>3211</v>
      </c>
      <c r="F610" t="str">
        <f t="shared" si="123"/>
        <v>緑</v>
      </c>
      <c r="G610">
        <f>IF(AB610="","",VLOOKUP(F610,tnpl!$X$1:$Y$16,2,TRUE))</f>
        <v>5</v>
      </c>
      <c r="H610" t="s">
        <v>3211</v>
      </c>
      <c r="I610" t="str">
        <f t="shared" si="124"/>
        <v>クリーチャー</v>
      </c>
      <c r="J610" t="s">
        <v>3211</v>
      </c>
      <c r="K610">
        <f t="shared" si="125"/>
        <v>4</v>
      </c>
      <c r="L610">
        <f t="shared" si="126"/>
        <v>3</v>
      </c>
      <c r="M610" t="str">
        <f t="shared" si="127"/>
        <v>4/3</v>
      </c>
      <c r="N610" t="s">
        <v>3267</v>
      </c>
      <c r="O610" t="str">
        <f t="shared" si="128"/>
        <v>アンコモン</v>
      </c>
      <c r="R610" t="s">
        <v>3267</v>
      </c>
      <c r="S610" t="s">
        <v>4854</v>
      </c>
      <c r="T610" t="str">
        <f t="shared" si="129"/>
        <v>タジュールの戦呼び</v>
      </c>
      <c r="W610" t="s">
        <v>4855</v>
      </c>
      <c r="X610" t="s">
        <v>3267</v>
      </c>
      <c r="Y610" s="9"/>
      <c r="Z610" s="3">
        <v>413</v>
      </c>
      <c r="AA610" s="2" t="s">
        <v>3213</v>
      </c>
      <c r="AB610" s="1" t="s">
        <v>1540</v>
      </c>
      <c r="AC610" s="1" t="s">
        <v>1473</v>
      </c>
      <c r="AD610" s="1">
        <v>16</v>
      </c>
      <c r="AE610" s="1" t="s">
        <v>1915</v>
      </c>
      <c r="AF610" s="1" t="s">
        <v>1914</v>
      </c>
      <c r="AG610" s="1" t="s">
        <v>349</v>
      </c>
      <c r="AH610" s="1" t="s">
        <v>1501</v>
      </c>
      <c r="AI610" s="1" t="s">
        <v>1515</v>
      </c>
      <c r="AJ610" s="1" t="s">
        <v>1500</v>
      </c>
      <c r="AK610" s="1" t="s">
        <v>1913</v>
      </c>
      <c r="AL610" s="1"/>
      <c r="AM610" s="1"/>
      <c r="AN610" s="1"/>
      <c r="AO610" s="1">
        <v>4</v>
      </c>
      <c r="AP610" s="1">
        <v>3</v>
      </c>
      <c r="AQ610" s="1" t="s">
        <v>1913</v>
      </c>
    </row>
    <row r="611" spans="1:46" x14ac:dyDescent="0.15">
      <c r="A611" t="str">
        <f t="shared" si="121"/>
        <v>|BFZ|緑|呪文||アンコモン|《[[大自然の注入]]》|</v>
      </c>
      <c r="B611" t="s">
        <v>3211</v>
      </c>
      <c r="C611" t="str">
        <f t="shared" si="122"/>
        <v>BFZ</v>
      </c>
      <c r="D611">
        <f>IF(AA611="","",VLOOKUP(C611,tnpl!$Z$1:$AA$11,2,TRUE))</f>
        <v>2</v>
      </c>
      <c r="E611" t="s">
        <v>3211</v>
      </c>
      <c r="F611" t="str">
        <f t="shared" si="123"/>
        <v>緑</v>
      </c>
      <c r="G611">
        <f>IF(AB611="","",VLOOKUP(F611,tnpl!$X$1:$Y$16,2,TRUE))</f>
        <v>5</v>
      </c>
      <c r="H611" t="s">
        <v>3211</v>
      </c>
      <c r="I611" t="str">
        <f t="shared" si="124"/>
        <v>呪文</v>
      </c>
      <c r="J611" t="s">
        <v>3211</v>
      </c>
      <c r="K611">
        <f t="shared" si="125"/>
        <v>0</v>
      </c>
      <c r="L611">
        <f t="shared" si="126"/>
        <v>0</v>
      </c>
      <c r="M611" t="str">
        <f t="shared" si="127"/>
        <v/>
      </c>
      <c r="N611" t="s">
        <v>3267</v>
      </c>
      <c r="O611" t="str">
        <f t="shared" si="128"/>
        <v>アンコモン</v>
      </c>
      <c r="R611" t="s">
        <v>3267</v>
      </c>
      <c r="S611" t="s">
        <v>4854</v>
      </c>
      <c r="T611" t="str">
        <f t="shared" si="129"/>
        <v>大自然の注入</v>
      </c>
      <c r="W611" t="s">
        <v>4855</v>
      </c>
      <c r="X611" t="s">
        <v>3267</v>
      </c>
      <c r="Y611" s="9"/>
      <c r="Z611" s="3">
        <v>415</v>
      </c>
      <c r="AA611" s="2" t="s">
        <v>3213</v>
      </c>
      <c r="AB611" s="1" t="s">
        <v>1540</v>
      </c>
      <c r="AC611" s="1" t="s">
        <v>1473</v>
      </c>
      <c r="AD611" s="1">
        <v>16</v>
      </c>
      <c r="AE611" s="1" t="s">
        <v>1909</v>
      </c>
      <c r="AF611" s="1" t="s">
        <v>1908</v>
      </c>
      <c r="AG611" s="1" t="s">
        <v>1475</v>
      </c>
      <c r="AH611" s="1"/>
      <c r="AI611" s="1"/>
      <c r="AJ611" s="1"/>
      <c r="AK611" s="1" t="s">
        <v>1907</v>
      </c>
      <c r="AL611" s="1"/>
      <c r="AM611" s="1"/>
      <c r="AN611" s="1"/>
      <c r="AO611" s="1"/>
      <c r="AP611" s="1"/>
      <c r="AQ611" s="1" t="s">
        <v>1907</v>
      </c>
    </row>
    <row r="612" spans="1:46" x14ac:dyDescent="0.15">
      <c r="A612" t="str">
        <f t="shared" si="121"/>
        <v>|BFZ|緑|クリーチャー|4/4|神話レア|《[[下生えの勇者]]》|</v>
      </c>
      <c r="B612" t="s">
        <v>3211</v>
      </c>
      <c r="C612" t="str">
        <f t="shared" si="122"/>
        <v>BFZ</v>
      </c>
      <c r="D612">
        <f>IF(AA612="","",VLOOKUP(C612,tnpl!$Z$1:$AA$11,2,TRUE))</f>
        <v>2</v>
      </c>
      <c r="E612" t="s">
        <v>3211</v>
      </c>
      <c r="F612" t="str">
        <f t="shared" si="123"/>
        <v>緑</v>
      </c>
      <c r="G612">
        <f>IF(AB612="","",VLOOKUP(F612,tnpl!$X$1:$Y$16,2,TRUE))</f>
        <v>5</v>
      </c>
      <c r="H612" t="s">
        <v>3211</v>
      </c>
      <c r="I612" t="str">
        <f t="shared" si="124"/>
        <v>クリーチャー</v>
      </c>
      <c r="J612" t="s">
        <v>3211</v>
      </c>
      <c r="K612">
        <f t="shared" si="125"/>
        <v>4</v>
      </c>
      <c r="L612">
        <f t="shared" si="126"/>
        <v>4</v>
      </c>
      <c r="M612" t="str">
        <f t="shared" si="127"/>
        <v>4/4</v>
      </c>
      <c r="N612" t="s">
        <v>3267</v>
      </c>
      <c r="O612" t="str">
        <f t="shared" si="128"/>
        <v>神話レア</v>
      </c>
      <c r="R612" t="s">
        <v>3267</v>
      </c>
      <c r="S612" t="s">
        <v>4854</v>
      </c>
      <c r="T612" t="str">
        <f t="shared" si="129"/>
        <v>下生えの勇者</v>
      </c>
      <c r="W612" t="s">
        <v>4855</v>
      </c>
      <c r="X612" t="s">
        <v>3267</v>
      </c>
      <c r="Y612" s="9"/>
      <c r="Z612" s="3">
        <v>424</v>
      </c>
      <c r="AA612" s="2" t="s">
        <v>3213</v>
      </c>
      <c r="AB612" s="1" t="s">
        <v>1540</v>
      </c>
      <c r="AC612" s="1" t="s">
        <v>1453</v>
      </c>
      <c r="AD612" s="1">
        <v>16</v>
      </c>
      <c r="AE612" s="1" t="s">
        <v>1878</v>
      </c>
      <c r="AF612" s="1" t="s">
        <v>1877</v>
      </c>
      <c r="AG612" s="1" t="s">
        <v>349</v>
      </c>
      <c r="AH612" s="1" t="s">
        <v>1559</v>
      </c>
      <c r="AI612" s="1"/>
      <c r="AJ612" s="1"/>
      <c r="AK612" s="1" t="s">
        <v>2627</v>
      </c>
      <c r="AL612" s="1" t="s">
        <v>1876</v>
      </c>
      <c r="AM612" s="1" t="s">
        <v>1875</v>
      </c>
      <c r="AN612" s="1"/>
      <c r="AO612" s="1">
        <v>4</v>
      </c>
      <c r="AP612" s="1">
        <v>4</v>
      </c>
      <c r="AQ612" s="1" t="s">
        <v>3482</v>
      </c>
    </row>
    <row r="613" spans="1:46" x14ac:dyDescent="0.15">
      <c r="A613" t="str">
        <f t="shared" si="121"/>
        <v>|BFZ|赤白|クリーチャー|6/5|レア|《[[天使の隊長]]》|</v>
      </c>
      <c r="B613" t="s">
        <v>3211</v>
      </c>
      <c r="C613" t="str">
        <f t="shared" si="122"/>
        <v>BFZ</v>
      </c>
      <c r="D613">
        <f>IF(AA613="","",VLOOKUP(C613,tnpl!$Z$1:$AA$11,2,TRUE))</f>
        <v>2</v>
      </c>
      <c r="E613" t="s">
        <v>3211</v>
      </c>
      <c r="F613" t="str">
        <f t="shared" si="123"/>
        <v>赤白</v>
      </c>
      <c r="G613">
        <f>IF(AB613="","",VLOOKUP(F613,tnpl!$X$1:$Y$16,2,TRUE))</f>
        <v>14</v>
      </c>
      <c r="H613" t="s">
        <v>3211</v>
      </c>
      <c r="I613" t="str">
        <f t="shared" si="124"/>
        <v>クリーチャー</v>
      </c>
      <c r="J613" t="s">
        <v>3211</v>
      </c>
      <c r="K613">
        <f t="shared" si="125"/>
        <v>6</v>
      </c>
      <c r="L613">
        <f t="shared" si="126"/>
        <v>5</v>
      </c>
      <c r="M613" t="str">
        <f t="shared" si="127"/>
        <v>6/5</v>
      </c>
      <c r="N613" t="s">
        <v>3267</v>
      </c>
      <c r="O613" t="str">
        <f t="shared" si="128"/>
        <v>レア</v>
      </c>
      <c r="R613" t="s">
        <v>3267</v>
      </c>
      <c r="S613" t="s">
        <v>4854</v>
      </c>
      <c r="T613" t="str">
        <f t="shared" si="129"/>
        <v>天使の隊長</v>
      </c>
      <c r="W613" t="s">
        <v>4855</v>
      </c>
      <c r="X613" t="s">
        <v>3267</v>
      </c>
      <c r="Y613" s="9"/>
      <c r="Z613" s="3">
        <v>443</v>
      </c>
      <c r="AA613" s="2" t="s">
        <v>3213</v>
      </c>
      <c r="AB613" s="1" t="s">
        <v>1811</v>
      </c>
      <c r="AC613" s="1" t="s">
        <v>1463</v>
      </c>
      <c r="AD613" s="1">
        <v>16</v>
      </c>
      <c r="AE613" s="1" t="s">
        <v>1810</v>
      </c>
      <c r="AF613" s="1" t="s">
        <v>1809</v>
      </c>
      <c r="AG613" s="1" t="s">
        <v>349</v>
      </c>
      <c r="AH613" s="1" t="s">
        <v>358</v>
      </c>
      <c r="AI613" s="1" t="s">
        <v>1500</v>
      </c>
      <c r="AJ613" s="1"/>
      <c r="AK613" s="1" t="s">
        <v>361</v>
      </c>
      <c r="AL613" s="1" t="s">
        <v>1808</v>
      </c>
      <c r="AM613" s="1"/>
      <c r="AN613" s="1"/>
      <c r="AO613" s="1">
        <v>6</v>
      </c>
      <c r="AP613" s="1">
        <v>5</v>
      </c>
      <c r="AQ613" s="1" t="s">
        <v>3497</v>
      </c>
    </row>
    <row r="614" spans="1:46" x14ac:dyDescent="0.15">
      <c r="A614" t="str">
        <f t="shared" si="121"/>
        <v>|BFZ|無色|サポート||アンコモン|《[[繁殖苗床]]》|</v>
      </c>
      <c r="B614" t="s">
        <v>3211</v>
      </c>
      <c r="C614" t="str">
        <f t="shared" si="122"/>
        <v>BFZ</v>
      </c>
      <c r="D614">
        <f>IF(AA614="","",VLOOKUP(C614,tnpl!$Z$1:$AA$11,2,TRUE))</f>
        <v>2</v>
      </c>
      <c r="E614" t="s">
        <v>3211</v>
      </c>
      <c r="F614" t="str">
        <f t="shared" si="123"/>
        <v>無色</v>
      </c>
      <c r="G614">
        <f>IF(AB614="","",VLOOKUP(F614,tnpl!$X$1:$Y$16,2,TRUE))</f>
        <v>16</v>
      </c>
      <c r="H614" t="s">
        <v>3211</v>
      </c>
      <c r="I614" t="str">
        <f t="shared" si="124"/>
        <v>サポート</v>
      </c>
      <c r="J614" t="s">
        <v>3211</v>
      </c>
      <c r="K614">
        <f t="shared" si="125"/>
        <v>0</v>
      </c>
      <c r="L614">
        <f t="shared" si="126"/>
        <v>0</v>
      </c>
      <c r="M614" t="str">
        <f t="shared" si="127"/>
        <v/>
      </c>
      <c r="N614" t="s">
        <v>3267</v>
      </c>
      <c r="O614" t="str">
        <f t="shared" si="128"/>
        <v>アンコモン</v>
      </c>
      <c r="R614" t="s">
        <v>3267</v>
      </c>
      <c r="S614" t="s">
        <v>4854</v>
      </c>
      <c r="T614" t="str">
        <f t="shared" si="129"/>
        <v>繁殖苗床</v>
      </c>
      <c r="W614" t="s">
        <v>4855</v>
      </c>
      <c r="X614" t="s">
        <v>3267</v>
      </c>
      <c r="Y614" s="9"/>
      <c r="Z614" s="3">
        <v>463</v>
      </c>
      <c r="AA614" s="2" t="s">
        <v>3213</v>
      </c>
      <c r="AB614" s="1" t="s">
        <v>301</v>
      </c>
      <c r="AC614" s="1" t="s">
        <v>1473</v>
      </c>
      <c r="AD614" s="1">
        <v>16</v>
      </c>
      <c r="AE614" s="1" t="s">
        <v>1748</v>
      </c>
      <c r="AF614" s="1" t="s">
        <v>1747</v>
      </c>
      <c r="AG614" s="1" t="s">
        <v>297</v>
      </c>
      <c r="AH614" s="1"/>
      <c r="AI614" s="1"/>
      <c r="AJ614" s="1"/>
      <c r="AK614" s="1" t="s">
        <v>1746</v>
      </c>
      <c r="AL614" s="1"/>
      <c r="AM614" s="1"/>
      <c r="AN614" s="1">
        <v>9</v>
      </c>
      <c r="AO614" s="1"/>
      <c r="AP614" s="1"/>
      <c r="AQ614" s="1" t="s">
        <v>1746</v>
      </c>
    </row>
    <row r="615" spans="1:46" x14ac:dyDescent="0.15">
      <c r="A615" t="str">
        <f t="shared" si="121"/>
        <v>|OGW|青|クリーチャー|4/4|レア|《[[深水潜み]]》|</v>
      </c>
      <c r="B615" t="s">
        <v>3211</v>
      </c>
      <c r="C615" t="str">
        <f t="shared" si="122"/>
        <v>OGW</v>
      </c>
      <c r="D615">
        <f>IF(AA615="","",VLOOKUP(C615,tnpl!$Z$1:$AA$11,2,TRUE))</f>
        <v>3</v>
      </c>
      <c r="E615" t="s">
        <v>3211</v>
      </c>
      <c r="F615" t="str">
        <f t="shared" si="123"/>
        <v>青</v>
      </c>
      <c r="G615">
        <f>IF(AB615="","",VLOOKUP(F615,tnpl!$X$1:$Y$16,2,TRUE))</f>
        <v>2</v>
      </c>
      <c r="H615" t="s">
        <v>3211</v>
      </c>
      <c r="I615" t="str">
        <f t="shared" si="124"/>
        <v>クリーチャー</v>
      </c>
      <c r="J615" t="s">
        <v>3211</v>
      </c>
      <c r="K615">
        <f t="shared" si="125"/>
        <v>4</v>
      </c>
      <c r="L615">
        <f t="shared" si="126"/>
        <v>4</v>
      </c>
      <c r="M615" t="str">
        <f t="shared" si="127"/>
        <v>4/4</v>
      </c>
      <c r="N615" t="s">
        <v>3267</v>
      </c>
      <c r="O615" t="str">
        <f t="shared" si="128"/>
        <v>レア</v>
      </c>
      <c r="R615" t="s">
        <v>3267</v>
      </c>
      <c r="S615" t="s">
        <v>4854</v>
      </c>
      <c r="T615" t="str">
        <f t="shared" si="129"/>
        <v>深水潜み</v>
      </c>
      <c r="W615" t="s">
        <v>4855</v>
      </c>
      <c r="X615" t="s">
        <v>3267</v>
      </c>
      <c r="Y615" s="9"/>
      <c r="Z615" s="3">
        <v>494</v>
      </c>
      <c r="AA615" s="2" t="s">
        <v>3214</v>
      </c>
      <c r="AB615" s="1" t="s">
        <v>1631</v>
      </c>
      <c r="AC615" s="1" t="s">
        <v>1463</v>
      </c>
      <c r="AD615" s="1">
        <v>16</v>
      </c>
      <c r="AE615" s="1" t="s">
        <v>1644</v>
      </c>
      <c r="AF615" s="1" t="s">
        <v>1643</v>
      </c>
      <c r="AG615" s="1" t="s">
        <v>349</v>
      </c>
      <c r="AH615" s="1" t="s">
        <v>1457</v>
      </c>
      <c r="AI615" s="1"/>
      <c r="AJ615" s="1"/>
      <c r="AK615" s="1" t="s">
        <v>3412</v>
      </c>
      <c r="AL615" s="1" t="s">
        <v>1642</v>
      </c>
      <c r="AM615" s="1" t="s">
        <v>1641</v>
      </c>
      <c r="AN615" s="1"/>
      <c r="AO615" s="1">
        <v>4</v>
      </c>
      <c r="AP615" s="1">
        <v>4</v>
      </c>
      <c r="AQ615" s="1" t="s">
        <v>3500</v>
      </c>
    </row>
    <row r="616" spans="1:46" x14ac:dyDescent="0.15">
      <c r="A616" t="str">
        <f t="shared" si="121"/>
        <v>|OGW|緑|クリーチャー|3/4|アンコモン|《[[種子の守護者]]》|</v>
      </c>
      <c r="B616" t="s">
        <v>3211</v>
      </c>
      <c r="C616" t="str">
        <f t="shared" si="122"/>
        <v>OGW</v>
      </c>
      <c r="D616">
        <f>IF(AA616="","",VLOOKUP(C616,tnpl!$Z$1:$AA$11,2,TRUE))</f>
        <v>3</v>
      </c>
      <c r="E616" t="s">
        <v>3211</v>
      </c>
      <c r="F616" t="str">
        <f t="shared" si="123"/>
        <v>緑</v>
      </c>
      <c r="G616">
        <f>IF(AB616="","",VLOOKUP(F616,tnpl!$X$1:$Y$16,2,TRUE))</f>
        <v>5</v>
      </c>
      <c r="H616" t="s">
        <v>3211</v>
      </c>
      <c r="I616" t="str">
        <f t="shared" si="124"/>
        <v>クリーチャー</v>
      </c>
      <c r="J616" t="s">
        <v>3211</v>
      </c>
      <c r="K616">
        <f t="shared" si="125"/>
        <v>3</v>
      </c>
      <c r="L616">
        <f t="shared" si="126"/>
        <v>4</v>
      </c>
      <c r="M616" t="str">
        <f t="shared" si="127"/>
        <v>3/4</v>
      </c>
      <c r="N616" t="s">
        <v>3267</v>
      </c>
      <c r="O616" t="str">
        <f t="shared" si="128"/>
        <v>アンコモン</v>
      </c>
      <c r="R616" t="s">
        <v>3267</v>
      </c>
      <c r="S616" t="s">
        <v>4854</v>
      </c>
      <c r="T616" t="str">
        <f t="shared" si="129"/>
        <v>種子の守護者</v>
      </c>
      <c r="W616" t="s">
        <v>4855</v>
      </c>
      <c r="X616" t="s">
        <v>3267</v>
      </c>
      <c r="Y616" s="9"/>
      <c r="Z616" s="3">
        <v>513</v>
      </c>
      <c r="AA616" s="2" t="s">
        <v>3214</v>
      </c>
      <c r="AB616" s="1" t="s">
        <v>1540</v>
      </c>
      <c r="AC616" s="1" t="s">
        <v>1473</v>
      </c>
      <c r="AD616" s="1">
        <v>16</v>
      </c>
      <c r="AE616" s="1" t="s">
        <v>1561</v>
      </c>
      <c r="AF616" s="1" t="s">
        <v>1560</v>
      </c>
      <c r="AG616" s="1" t="s">
        <v>349</v>
      </c>
      <c r="AH616" s="1" t="s">
        <v>1559</v>
      </c>
      <c r="AI616" s="1"/>
      <c r="AJ616" s="1"/>
      <c r="AK616" s="1" t="s">
        <v>1971</v>
      </c>
      <c r="AL616" s="1" t="s">
        <v>1558</v>
      </c>
      <c r="AM616" s="1"/>
      <c r="AN616" s="1"/>
      <c r="AO616" s="1">
        <v>3</v>
      </c>
      <c r="AP616" s="1">
        <v>4</v>
      </c>
      <c r="AQ616" s="1" t="s">
        <v>3512</v>
      </c>
    </row>
    <row r="617" spans="1:46" x14ac:dyDescent="0.15">
      <c r="A617" t="str">
        <f t="shared" si="121"/>
        <v>|OGW|白黒|クリーチャー|3/5|アンコモン|《[[岸壁安息所の吸血鬼]]》|</v>
      </c>
      <c r="B617" t="s">
        <v>3211</v>
      </c>
      <c r="C617" t="str">
        <f t="shared" si="122"/>
        <v>OGW</v>
      </c>
      <c r="D617">
        <f>IF(AA617="","",VLOOKUP(C617,tnpl!$Z$1:$AA$11,2,TRUE))</f>
        <v>3</v>
      </c>
      <c r="E617" t="s">
        <v>3211</v>
      </c>
      <c r="F617" t="str">
        <f t="shared" si="123"/>
        <v>白黒</v>
      </c>
      <c r="G617">
        <f>IF(AB617="","",VLOOKUP(F617,tnpl!$X$1:$Y$16,2,TRUE))</f>
        <v>11</v>
      </c>
      <c r="H617" t="s">
        <v>3211</v>
      </c>
      <c r="I617" t="str">
        <f t="shared" si="124"/>
        <v>クリーチャー</v>
      </c>
      <c r="J617" t="s">
        <v>3211</v>
      </c>
      <c r="K617">
        <f t="shared" si="125"/>
        <v>3</v>
      </c>
      <c r="L617">
        <f t="shared" si="126"/>
        <v>5</v>
      </c>
      <c r="M617" t="str">
        <f t="shared" si="127"/>
        <v>3/5</v>
      </c>
      <c r="N617" t="s">
        <v>3267</v>
      </c>
      <c r="O617" t="str">
        <f t="shared" si="128"/>
        <v>アンコモン</v>
      </c>
      <c r="R617" t="s">
        <v>3267</v>
      </c>
      <c r="S617" t="s">
        <v>4854</v>
      </c>
      <c r="T617" t="str">
        <f t="shared" si="129"/>
        <v>岸壁安息所の吸血鬼</v>
      </c>
      <c r="W617" t="s">
        <v>4855</v>
      </c>
      <c r="X617" t="s">
        <v>3267</v>
      </c>
      <c r="Y617" s="9"/>
      <c r="Z617" s="3">
        <v>523</v>
      </c>
      <c r="AA617" s="2" t="s">
        <v>3214</v>
      </c>
      <c r="AB617" s="1" t="s">
        <v>1496</v>
      </c>
      <c r="AC617" s="1" t="s">
        <v>1473</v>
      </c>
      <c r="AD617" s="1">
        <v>16</v>
      </c>
      <c r="AE617" s="1" t="s">
        <v>1518</v>
      </c>
      <c r="AF617" s="1" t="s">
        <v>1517</v>
      </c>
      <c r="AG617" s="1" t="s">
        <v>349</v>
      </c>
      <c r="AH617" s="1" t="s">
        <v>1516</v>
      </c>
      <c r="AI617" s="1" t="s">
        <v>1515</v>
      </c>
      <c r="AJ617" s="1" t="s">
        <v>1500</v>
      </c>
      <c r="AK617" s="1" t="s">
        <v>361</v>
      </c>
      <c r="AL617" s="1" t="s">
        <v>1514</v>
      </c>
      <c r="AM617" s="1"/>
      <c r="AN617" s="1"/>
      <c r="AO617" s="1">
        <v>3</v>
      </c>
      <c r="AP617" s="1">
        <v>5</v>
      </c>
      <c r="AQ617" s="1" t="s">
        <v>3520</v>
      </c>
    </row>
    <row r="618" spans="1:46" x14ac:dyDescent="0.15">
      <c r="A618" t="str">
        <f t="shared" si="121"/>
        <v>|OGW|白黒|クリーチャー|5/6|レア|《[[永代巡礼者、アイリ]]》|</v>
      </c>
      <c r="B618" t="s">
        <v>3211</v>
      </c>
      <c r="C618" t="str">
        <f t="shared" si="122"/>
        <v>OGW</v>
      </c>
      <c r="D618">
        <f>IF(AA618="","",VLOOKUP(C618,tnpl!$Z$1:$AA$11,2,TRUE))</f>
        <v>3</v>
      </c>
      <c r="E618" t="s">
        <v>3211</v>
      </c>
      <c r="F618" t="str">
        <f t="shared" si="123"/>
        <v>白黒</v>
      </c>
      <c r="G618">
        <f>IF(AB618="","",VLOOKUP(F618,tnpl!$X$1:$Y$16,2,TRUE))</f>
        <v>11</v>
      </c>
      <c r="H618" t="s">
        <v>3211</v>
      </c>
      <c r="I618" t="str">
        <f t="shared" si="124"/>
        <v>クリーチャー</v>
      </c>
      <c r="J618" t="s">
        <v>3211</v>
      </c>
      <c r="K618">
        <f t="shared" si="125"/>
        <v>5</v>
      </c>
      <c r="L618">
        <f t="shared" si="126"/>
        <v>6</v>
      </c>
      <c r="M618" t="str">
        <f t="shared" si="127"/>
        <v>5/6</v>
      </c>
      <c r="N618" t="s">
        <v>3267</v>
      </c>
      <c r="O618" t="str">
        <f t="shared" si="128"/>
        <v>レア</v>
      </c>
      <c r="R618" t="s">
        <v>3267</v>
      </c>
      <c r="S618" t="s">
        <v>4854</v>
      </c>
      <c r="T618" t="str">
        <f t="shared" si="129"/>
        <v>永代巡礼者、アイリ</v>
      </c>
      <c r="W618" t="s">
        <v>4855</v>
      </c>
      <c r="X618" t="s">
        <v>3267</v>
      </c>
      <c r="Y618" s="9"/>
      <c r="Z618" s="3">
        <v>527</v>
      </c>
      <c r="AA618" s="2" t="s">
        <v>3214</v>
      </c>
      <c r="AB618" s="1" t="s">
        <v>1496</v>
      </c>
      <c r="AC618" s="1" t="s">
        <v>1463</v>
      </c>
      <c r="AD618" s="1">
        <v>16</v>
      </c>
      <c r="AE618" s="1" t="s">
        <v>1495</v>
      </c>
      <c r="AF618" s="1" t="s">
        <v>1494</v>
      </c>
      <c r="AG618" s="1" t="s">
        <v>349</v>
      </c>
      <c r="AH618" s="1" t="s">
        <v>1493</v>
      </c>
      <c r="AI618" s="1" t="s">
        <v>1492</v>
      </c>
      <c r="AJ618" s="1"/>
      <c r="AK618" s="1" t="s">
        <v>3522</v>
      </c>
      <c r="AL618" s="1" t="s">
        <v>1491</v>
      </c>
      <c r="AM618" s="1" t="s">
        <v>1490</v>
      </c>
      <c r="AN618" s="1"/>
      <c r="AO618" s="1">
        <v>5</v>
      </c>
      <c r="AP618" s="1">
        <v>6</v>
      </c>
      <c r="AQ618" s="1" t="s">
        <v>3523</v>
      </c>
    </row>
    <row r="619" spans="1:46" x14ac:dyDescent="0.15">
      <c r="A619" t="str">
        <f t="shared" si="121"/>
        <v/>
      </c>
      <c r="V619" s="9"/>
      <c r="Y619" s="11"/>
      <c r="AC619" s="9"/>
      <c r="AD619" s="9"/>
      <c r="AE619" s="9"/>
      <c r="AF619" s="9"/>
      <c r="AG619" s="9"/>
      <c r="AH619" s="9"/>
      <c r="AI619" s="9"/>
      <c r="AJ619" s="9"/>
      <c r="AK619" s="9"/>
      <c r="AL619" s="9"/>
      <c r="AM619" s="9"/>
      <c r="AN619" s="9"/>
      <c r="AO619" s="9"/>
      <c r="AP619" s="9"/>
      <c r="AQ619" s="9"/>
      <c r="AR619" s="9"/>
      <c r="AS619" s="9"/>
      <c r="AT619" s="9"/>
    </row>
    <row r="620" spans="1:46" x14ac:dyDescent="0.15">
      <c r="A620" t="str">
        <f t="shared" si="121"/>
        <v>**イニストラードを覆う影ブロック</v>
      </c>
      <c r="B620" t="s">
        <v>4862</v>
      </c>
      <c r="Y620" s="11"/>
    </row>
    <row r="621" spans="1:46" x14ac:dyDescent="0.15">
      <c r="A621" t="str">
        <f>B621&amp;C621&amp;E621&amp;F621&amp;H621&amp;I621&amp;J621&amp;M621&amp;N621&amp;O621&amp;P621&amp;Q621&amp;R621&amp;S621&amp;T621&amp;U621&amp;V621&amp;W621&amp;X621&amp;Y621</f>
        <v>|LEFT:60|LEFT:50|LEFT:120|LEFT:50|LEFT:120|LEFT:450|c</v>
      </c>
      <c r="B621" t="s">
        <v>3211</v>
      </c>
      <c r="C621" t="s">
        <v>5192</v>
      </c>
      <c r="E621" t="s">
        <v>3211</v>
      </c>
      <c r="F621" t="s">
        <v>3204</v>
      </c>
      <c r="H621" t="s">
        <v>3211</v>
      </c>
      <c r="I621" t="s">
        <v>5157</v>
      </c>
      <c r="J621" t="s">
        <v>3211</v>
      </c>
      <c r="M621" t="s">
        <v>3204</v>
      </c>
      <c r="N621" t="s">
        <v>3267</v>
      </c>
      <c r="O621" t="s">
        <v>5157</v>
      </c>
      <c r="R621" t="s">
        <v>3267</v>
      </c>
      <c r="T621" t="s">
        <v>5189</v>
      </c>
      <c r="X621" t="s">
        <v>3267</v>
      </c>
      <c r="Y621" t="s">
        <v>3206</v>
      </c>
    </row>
    <row r="622" spans="1:46" x14ac:dyDescent="0.15">
      <c r="A622" t="str">
        <f>B622&amp;C622&amp;E622&amp;F622&amp;H622&amp;I622&amp;J622&amp;M622&amp;N622&amp;O622&amp;P622&amp;Q622&amp;R622&amp;S622&amp;T622&amp;U622&amp;V622&amp;W622&amp;X622&amp;Y622</f>
        <v>|セット|色|カード種|P/T|レアリティ|カード名|</v>
      </c>
      <c r="B622" t="s">
        <v>3211</v>
      </c>
      <c r="C622" t="s">
        <v>3212</v>
      </c>
      <c r="E622" t="s">
        <v>3211</v>
      </c>
      <c r="F622" t="s">
        <v>3181</v>
      </c>
      <c r="H622" t="s">
        <v>3211</v>
      </c>
      <c r="I622" t="s">
        <v>4902</v>
      </c>
      <c r="J622" t="s">
        <v>3211</v>
      </c>
      <c r="K622" t="s">
        <v>3168</v>
      </c>
      <c r="L622" t="s">
        <v>3167</v>
      </c>
      <c r="M622" t="str">
        <f>K622&amp;"/"&amp;L622</f>
        <v>P/T</v>
      </c>
      <c r="N622" t="s">
        <v>3267</v>
      </c>
      <c r="O622" t="s">
        <v>5187</v>
      </c>
      <c r="R622" t="s">
        <v>3267</v>
      </c>
      <c r="T622" t="s">
        <v>3208</v>
      </c>
      <c r="X622" t="s">
        <v>3267</v>
      </c>
      <c r="Z622" s="18"/>
      <c r="AA622" s="18"/>
      <c r="AB622" s="18"/>
      <c r="AC622" s="18"/>
      <c r="AD622" s="18"/>
      <c r="AE622" s="18"/>
      <c r="AF622" s="18"/>
      <c r="AG622" s="18"/>
      <c r="AH622" s="18"/>
      <c r="AI622" s="18"/>
      <c r="AJ622" s="18"/>
      <c r="AK622" s="18"/>
      <c r="AL622" s="18"/>
      <c r="AM622" s="18"/>
      <c r="AN622" s="18"/>
      <c r="AO622" s="18"/>
      <c r="AP622" s="18"/>
      <c r="AQ622" s="18"/>
    </row>
    <row r="623" spans="1:46" x14ac:dyDescent="0.15">
      <c r="A623" t="str">
        <f t="shared" si="121"/>
        <v>|SOI|白|クリーチャー|8/8|神話レア|《[[救出の天使]]》|</v>
      </c>
      <c r="B623" t="s">
        <v>3211</v>
      </c>
      <c r="C623" t="str">
        <f t="shared" si="122"/>
        <v>SOI</v>
      </c>
      <c r="D623">
        <f>IF(AA623="","",VLOOKUP(C623,tnpl!$Z$1:$AA$11,2,TRUE))</f>
        <v>4</v>
      </c>
      <c r="E623" t="s">
        <v>3211</v>
      </c>
      <c r="F623" t="str">
        <f t="shared" si="123"/>
        <v>白</v>
      </c>
      <c r="G623">
        <f>IF(AB623="","",VLOOKUP(F623,tnpl!$X$1:$Y$16,2,TRUE))</f>
        <v>1</v>
      </c>
      <c r="H623" t="s">
        <v>3211</v>
      </c>
      <c r="I623" t="str">
        <f t="shared" si="124"/>
        <v>クリーチャー</v>
      </c>
      <c r="J623" t="s">
        <v>3211</v>
      </c>
      <c r="K623">
        <f t="shared" si="125"/>
        <v>8</v>
      </c>
      <c r="L623">
        <f t="shared" si="126"/>
        <v>8</v>
      </c>
      <c r="M623" t="str">
        <f t="shared" si="127"/>
        <v>8/8</v>
      </c>
      <c r="N623" t="s">
        <v>3267</v>
      </c>
      <c r="O623" t="str">
        <f t="shared" si="128"/>
        <v>神話レア</v>
      </c>
      <c r="R623" t="s">
        <v>3267</v>
      </c>
      <c r="S623" t="s">
        <v>4854</v>
      </c>
      <c r="T623" t="str">
        <f t="shared" si="129"/>
        <v>救出の天使</v>
      </c>
      <c r="W623" t="s">
        <v>4855</v>
      </c>
      <c r="X623" t="s">
        <v>3267</v>
      </c>
      <c r="Y623" s="9"/>
      <c r="Z623" s="3">
        <v>571</v>
      </c>
      <c r="AA623" s="2" t="s">
        <v>3528</v>
      </c>
      <c r="AB623" s="1" t="s">
        <v>1653</v>
      </c>
      <c r="AC623" s="1" t="s">
        <v>1453</v>
      </c>
      <c r="AD623" s="1">
        <v>16</v>
      </c>
      <c r="AE623" s="1" t="s">
        <v>1389</v>
      </c>
      <c r="AF623" s="1" t="s">
        <v>1388</v>
      </c>
      <c r="AG623" s="1" t="s">
        <v>349</v>
      </c>
      <c r="AH623" s="1" t="s">
        <v>358</v>
      </c>
      <c r="AI623" s="1"/>
      <c r="AJ623" s="1"/>
      <c r="AK623" s="1" t="s">
        <v>361</v>
      </c>
      <c r="AL623" s="1" t="s">
        <v>3580</v>
      </c>
      <c r="AM623" s="1"/>
      <c r="AN623" s="1"/>
      <c r="AO623" s="1">
        <v>8</v>
      </c>
      <c r="AP623" s="1">
        <v>8</v>
      </c>
      <c r="AQ623" s="1" t="s">
        <v>3581</v>
      </c>
    </row>
    <row r="624" spans="1:46" x14ac:dyDescent="0.15">
      <c r="A624" t="str">
        <f t="shared" si="121"/>
        <v>|SOI|赤|クリーチャー|3/1|コモン|《[[血狂いの吸血鬼]]》|</v>
      </c>
      <c r="B624" t="s">
        <v>3211</v>
      </c>
      <c r="C624" t="str">
        <f t="shared" si="122"/>
        <v>SOI</v>
      </c>
      <c r="D624">
        <f>IF(AA624="","",VLOOKUP(C624,tnpl!$Z$1:$AA$11,2,TRUE))</f>
        <v>4</v>
      </c>
      <c r="E624" t="s">
        <v>3211</v>
      </c>
      <c r="F624" t="str">
        <f t="shared" si="123"/>
        <v>赤</v>
      </c>
      <c r="G624">
        <f>IF(AB624="","",VLOOKUP(F624,tnpl!$X$1:$Y$16,2,TRUE))</f>
        <v>4</v>
      </c>
      <c r="H624" t="s">
        <v>3211</v>
      </c>
      <c r="I624" t="str">
        <f t="shared" si="124"/>
        <v>クリーチャー</v>
      </c>
      <c r="J624" t="s">
        <v>3211</v>
      </c>
      <c r="K624">
        <f t="shared" si="125"/>
        <v>3</v>
      </c>
      <c r="L624">
        <f t="shared" si="126"/>
        <v>1</v>
      </c>
      <c r="M624" t="str">
        <f t="shared" si="127"/>
        <v>3/1</v>
      </c>
      <c r="N624" t="s">
        <v>3267</v>
      </c>
      <c r="O624" t="str">
        <f t="shared" si="128"/>
        <v>コモン</v>
      </c>
      <c r="R624" t="s">
        <v>3267</v>
      </c>
      <c r="S624" t="s">
        <v>4854</v>
      </c>
      <c r="T624" t="str">
        <f t="shared" si="129"/>
        <v>血狂いの吸血鬼</v>
      </c>
      <c r="W624" t="s">
        <v>4855</v>
      </c>
      <c r="X624" t="s">
        <v>3267</v>
      </c>
      <c r="Y624" s="9"/>
      <c r="Z624" s="3">
        <v>643</v>
      </c>
      <c r="AA624" s="2" t="s">
        <v>3528</v>
      </c>
      <c r="AB624" s="1" t="s">
        <v>1575</v>
      </c>
      <c r="AC624" s="1" t="s">
        <v>1771</v>
      </c>
      <c r="AD624" s="1">
        <v>16</v>
      </c>
      <c r="AE624" s="1" t="s">
        <v>1263</v>
      </c>
      <c r="AF624" s="1" t="s">
        <v>1262</v>
      </c>
      <c r="AG624" s="1" t="s">
        <v>349</v>
      </c>
      <c r="AH624" s="1" t="s">
        <v>1516</v>
      </c>
      <c r="AI624" s="1"/>
      <c r="AJ624" s="1"/>
      <c r="AK624" s="1" t="s">
        <v>1765</v>
      </c>
      <c r="AL624" s="1" t="s">
        <v>3603</v>
      </c>
      <c r="AM624" s="1" t="s">
        <v>3700</v>
      </c>
      <c r="AN624" s="1"/>
      <c r="AO624" s="1">
        <v>3</v>
      </c>
      <c r="AP624" s="1">
        <v>1</v>
      </c>
      <c r="AQ624" s="1" t="s">
        <v>3701</v>
      </c>
    </row>
    <row r="625" spans="1:46" x14ac:dyDescent="0.15">
      <c r="A625" t="str">
        <f t="shared" si="121"/>
        <v>|SOI|緑|クリーチャー|4/4|アンコモン|《[[茨橋の巡回兵]]》|</v>
      </c>
      <c r="B625" t="s">
        <v>3211</v>
      </c>
      <c r="C625" t="str">
        <f t="shared" si="122"/>
        <v>SOI</v>
      </c>
      <c r="D625">
        <f>IF(AA625="","",VLOOKUP(C625,tnpl!$Z$1:$AA$11,2,TRUE))</f>
        <v>4</v>
      </c>
      <c r="E625" t="s">
        <v>3211</v>
      </c>
      <c r="F625" t="str">
        <f t="shared" si="123"/>
        <v>緑</v>
      </c>
      <c r="G625">
        <f>IF(AB625="","",VLOOKUP(F625,tnpl!$X$1:$Y$16,2,TRUE))</f>
        <v>5</v>
      </c>
      <c r="H625" t="s">
        <v>3211</v>
      </c>
      <c r="I625" t="str">
        <f t="shared" si="124"/>
        <v>クリーチャー</v>
      </c>
      <c r="J625" t="s">
        <v>3211</v>
      </c>
      <c r="K625">
        <f t="shared" si="125"/>
        <v>4</v>
      </c>
      <c r="L625">
        <f t="shared" si="126"/>
        <v>4</v>
      </c>
      <c r="M625" t="str">
        <f t="shared" si="127"/>
        <v>4/4</v>
      </c>
      <c r="N625" t="s">
        <v>3267</v>
      </c>
      <c r="O625" t="str">
        <f t="shared" si="128"/>
        <v>アンコモン</v>
      </c>
      <c r="R625" t="s">
        <v>3267</v>
      </c>
      <c r="S625" t="s">
        <v>4854</v>
      </c>
      <c r="T625" t="str">
        <f t="shared" si="129"/>
        <v>茨橋の巡回兵</v>
      </c>
      <c r="W625" t="s">
        <v>4855</v>
      </c>
      <c r="X625" t="s">
        <v>3267</v>
      </c>
      <c r="Y625" s="9"/>
      <c r="Z625" s="3">
        <v>694</v>
      </c>
      <c r="AA625" s="2" t="s">
        <v>3528</v>
      </c>
      <c r="AB625" s="1" t="s">
        <v>1540</v>
      </c>
      <c r="AC625" s="1" t="s">
        <v>1473</v>
      </c>
      <c r="AD625" s="1">
        <v>16</v>
      </c>
      <c r="AE625" s="1" t="s">
        <v>1177</v>
      </c>
      <c r="AF625" s="1" t="s">
        <v>1176</v>
      </c>
      <c r="AG625" s="1" t="s">
        <v>349</v>
      </c>
      <c r="AH625" s="1" t="s">
        <v>1511</v>
      </c>
      <c r="AI625" s="1" t="s">
        <v>1515</v>
      </c>
      <c r="AJ625" s="1"/>
      <c r="AK625" s="1" t="s">
        <v>2627</v>
      </c>
      <c r="AL625" s="1" t="s">
        <v>3760</v>
      </c>
      <c r="AM625" s="1" t="s">
        <v>3761</v>
      </c>
      <c r="AN625" s="1"/>
      <c r="AO625" s="1">
        <v>4</v>
      </c>
      <c r="AP625" s="1">
        <v>4</v>
      </c>
      <c r="AQ625" s="1" t="s">
        <v>3762</v>
      </c>
    </row>
    <row r="626" spans="1:46" x14ac:dyDescent="0.15">
      <c r="A626" t="str">
        <f t="shared" si="121"/>
        <v>|SOI|緑|クリーチャー|1/1|レア|《[[古き知恵の賢者]]》|</v>
      </c>
      <c r="B626" t="s">
        <v>3211</v>
      </c>
      <c r="C626" t="str">
        <f t="shared" si="122"/>
        <v>SOI</v>
      </c>
      <c r="D626">
        <f>IF(AA626="","",VLOOKUP(C626,tnpl!$Z$1:$AA$11,2,TRUE))</f>
        <v>4</v>
      </c>
      <c r="E626" t="s">
        <v>3211</v>
      </c>
      <c r="F626" t="str">
        <f t="shared" si="123"/>
        <v>緑</v>
      </c>
      <c r="G626">
        <f>IF(AB626="","",VLOOKUP(F626,tnpl!$X$1:$Y$16,2,TRUE))</f>
        <v>5</v>
      </c>
      <c r="H626" t="s">
        <v>3211</v>
      </c>
      <c r="I626" t="str">
        <f t="shared" si="124"/>
        <v>クリーチャー</v>
      </c>
      <c r="J626" t="s">
        <v>3211</v>
      </c>
      <c r="K626">
        <f t="shared" si="125"/>
        <v>1</v>
      </c>
      <c r="L626">
        <f t="shared" si="126"/>
        <v>1</v>
      </c>
      <c r="M626" t="str">
        <f t="shared" si="127"/>
        <v>1/1</v>
      </c>
      <c r="N626" t="s">
        <v>3267</v>
      </c>
      <c r="O626" t="str">
        <f t="shared" si="128"/>
        <v>レア</v>
      </c>
      <c r="R626" t="s">
        <v>3267</v>
      </c>
      <c r="S626" t="s">
        <v>4854</v>
      </c>
      <c r="T626" t="str">
        <f t="shared" si="129"/>
        <v>古き知恵の賢者</v>
      </c>
      <c r="W626" t="s">
        <v>4855</v>
      </c>
      <c r="X626" t="s">
        <v>3267</v>
      </c>
      <c r="Y626" s="9"/>
      <c r="Z626" s="3">
        <v>709</v>
      </c>
      <c r="AA626" s="2" t="s">
        <v>3528</v>
      </c>
      <c r="AB626" s="1" t="s">
        <v>1540</v>
      </c>
      <c r="AC626" s="1" t="s">
        <v>1463</v>
      </c>
      <c r="AD626" s="1">
        <v>16</v>
      </c>
      <c r="AE626" s="1" t="s">
        <v>1153</v>
      </c>
      <c r="AF626" s="1" t="s">
        <v>1152</v>
      </c>
      <c r="AG626" s="1" t="s">
        <v>349</v>
      </c>
      <c r="AH626" s="1" t="s">
        <v>1511</v>
      </c>
      <c r="AI626" s="1" t="s">
        <v>1894</v>
      </c>
      <c r="AJ626" s="1" t="s">
        <v>3702</v>
      </c>
      <c r="AK626" s="1" t="s">
        <v>3789</v>
      </c>
      <c r="AL626" s="1" t="s">
        <v>3790</v>
      </c>
      <c r="AM626" s="1" t="s">
        <v>3703</v>
      </c>
      <c r="AN626" s="1"/>
      <c r="AO626" s="1">
        <v>1</v>
      </c>
      <c r="AP626" s="1">
        <v>1</v>
      </c>
      <c r="AQ626" s="1" t="s">
        <v>3791</v>
      </c>
    </row>
    <row r="627" spans="1:46" x14ac:dyDescent="0.15">
      <c r="A627" t="str">
        <f t="shared" si="121"/>
        <v>|EMN|黒緑|クリーチャー|4/3|アンコモン|《[[嘆き細工]]》|</v>
      </c>
      <c r="B627" t="s">
        <v>3211</v>
      </c>
      <c r="C627" t="str">
        <f t="shared" si="122"/>
        <v>EMN</v>
      </c>
      <c r="D627">
        <f>IF(AA627="","",VLOOKUP(C627,tnpl!$Z$1:$AA$11,2,TRUE))</f>
        <v>5</v>
      </c>
      <c r="E627" t="s">
        <v>3211</v>
      </c>
      <c r="F627" t="str">
        <f t="shared" si="123"/>
        <v>黒緑</v>
      </c>
      <c r="G627">
        <f>IF(AB627="","",VLOOKUP(F627,tnpl!$X$1:$Y$16,2,TRUE))</f>
        <v>13</v>
      </c>
      <c r="H627" t="s">
        <v>3211</v>
      </c>
      <c r="I627" t="str">
        <f t="shared" si="124"/>
        <v>クリーチャー</v>
      </c>
      <c r="J627" t="s">
        <v>3211</v>
      </c>
      <c r="K627">
        <f t="shared" si="125"/>
        <v>4</v>
      </c>
      <c r="L627">
        <f t="shared" si="126"/>
        <v>3</v>
      </c>
      <c r="M627" t="str">
        <f t="shared" si="127"/>
        <v>4/3</v>
      </c>
      <c r="N627" t="s">
        <v>3267</v>
      </c>
      <c r="O627" t="str">
        <f t="shared" si="128"/>
        <v>アンコモン</v>
      </c>
      <c r="R627" t="s">
        <v>3267</v>
      </c>
      <c r="S627" t="s">
        <v>4854</v>
      </c>
      <c r="T627" t="str">
        <f t="shared" si="129"/>
        <v>嘆き細工</v>
      </c>
      <c r="W627" t="s">
        <v>4855</v>
      </c>
      <c r="X627" t="s">
        <v>3267</v>
      </c>
      <c r="Y627" s="9"/>
      <c r="Z627" s="3">
        <v>821</v>
      </c>
      <c r="AA627" s="2" t="s">
        <v>3870</v>
      </c>
      <c r="AB627" s="1" t="s">
        <v>1509</v>
      </c>
      <c r="AC627" s="1" t="s">
        <v>1473</v>
      </c>
      <c r="AD627" s="1">
        <v>16</v>
      </c>
      <c r="AE627" s="1" t="s">
        <v>905</v>
      </c>
      <c r="AF627" s="1" t="s">
        <v>904</v>
      </c>
      <c r="AG627" s="1" t="s">
        <v>349</v>
      </c>
      <c r="AH627" s="1" t="s">
        <v>3946</v>
      </c>
      <c r="AI627" s="1" t="s">
        <v>3656</v>
      </c>
      <c r="AJ627" s="1"/>
      <c r="AK627" s="1" t="s">
        <v>2789</v>
      </c>
      <c r="AL627" s="1" t="s">
        <v>4003</v>
      </c>
      <c r="AM627" s="1"/>
      <c r="AN627" s="1"/>
      <c r="AO627" s="1">
        <v>4</v>
      </c>
      <c r="AP627" s="1">
        <v>3</v>
      </c>
      <c r="AQ627" s="1" t="s">
        <v>4004</v>
      </c>
    </row>
    <row r="628" spans="1:46" x14ac:dyDescent="0.15">
      <c r="A628" t="str">
        <f t="shared" si="121"/>
        <v>|EMN|緑白|クリーチャー|6/6|レア|《[[優雅な鷺の勇者]]》|</v>
      </c>
      <c r="B628" t="s">
        <v>3211</v>
      </c>
      <c r="C628" t="str">
        <f t="shared" si="122"/>
        <v>EMN</v>
      </c>
      <c r="D628">
        <f>IF(AA628="","",VLOOKUP(C628,tnpl!$Z$1:$AA$11,2,TRUE))</f>
        <v>5</v>
      </c>
      <c r="E628" t="s">
        <v>3211</v>
      </c>
      <c r="F628" t="str">
        <f t="shared" si="123"/>
        <v>緑白</v>
      </c>
      <c r="G628">
        <f>IF(AB628="","",VLOOKUP(F628,tnpl!$X$1:$Y$16,2,TRUE))</f>
        <v>10</v>
      </c>
      <c r="H628" t="s">
        <v>3211</v>
      </c>
      <c r="I628" t="str">
        <f t="shared" si="124"/>
        <v>クリーチャー</v>
      </c>
      <c r="J628" t="s">
        <v>3211</v>
      </c>
      <c r="K628">
        <f t="shared" si="125"/>
        <v>6</v>
      </c>
      <c r="L628">
        <f t="shared" si="126"/>
        <v>6</v>
      </c>
      <c r="M628" t="str">
        <f t="shared" si="127"/>
        <v>6/6</v>
      </c>
      <c r="N628" t="s">
        <v>3267</v>
      </c>
      <c r="O628" t="str">
        <f t="shared" si="128"/>
        <v>レア</v>
      </c>
      <c r="R628" t="s">
        <v>3267</v>
      </c>
      <c r="S628" t="s">
        <v>4854</v>
      </c>
      <c r="T628" t="str">
        <f t="shared" si="129"/>
        <v>優雅な鷺の勇者</v>
      </c>
      <c r="W628" t="s">
        <v>4855</v>
      </c>
      <c r="X628" t="s">
        <v>3267</v>
      </c>
      <c r="Y628" s="9"/>
      <c r="Z628" s="3">
        <v>825</v>
      </c>
      <c r="AA628" s="2" t="s">
        <v>3870</v>
      </c>
      <c r="AB628" s="1" t="s">
        <v>1829</v>
      </c>
      <c r="AC628" s="1" t="s">
        <v>1463</v>
      </c>
      <c r="AD628" s="1">
        <v>16</v>
      </c>
      <c r="AE628" s="1" t="s">
        <v>899</v>
      </c>
      <c r="AF628" s="1" t="s">
        <v>898</v>
      </c>
      <c r="AG628" s="1" t="s">
        <v>349</v>
      </c>
      <c r="AH628" s="1" t="s">
        <v>1511</v>
      </c>
      <c r="AI628" s="1" t="s">
        <v>1555</v>
      </c>
      <c r="AJ628" s="1"/>
      <c r="AK628" s="1" t="s">
        <v>3151</v>
      </c>
      <c r="AL628" s="1" t="s">
        <v>4012</v>
      </c>
      <c r="AM628" s="1"/>
      <c r="AN628" s="1"/>
      <c r="AO628" s="1">
        <v>6</v>
      </c>
      <c r="AP628" s="1">
        <v>6</v>
      </c>
      <c r="AQ628" s="1" t="s">
        <v>4013</v>
      </c>
    </row>
    <row r="629" spans="1:46" x14ac:dyDescent="0.15">
      <c r="A629" t="str">
        <f t="shared" si="121"/>
        <v>|EMN|無色|クリーチャー|6/5|アンコモン|《[[自然もどき]]》|</v>
      </c>
      <c r="B629" t="s">
        <v>3211</v>
      </c>
      <c r="C629" t="str">
        <f t="shared" si="122"/>
        <v>EMN</v>
      </c>
      <c r="D629">
        <f>IF(AA629="","",VLOOKUP(C629,tnpl!$Z$1:$AA$11,2,TRUE))</f>
        <v>5</v>
      </c>
      <c r="E629" t="s">
        <v>3211</v>
      </c>
      <c r="F629" t="str">
        <f t="shared" si="123"/>
        <v>無色</v>
      </c>
      <c r="G629">
        <f>IF(AB629="","",VLOOKUP(F629,tnpl!$X$1:$Y$16,2,TRUE))</f>
        <v>16</v>
      </c>
      <c r="H629" t="s">
        <v>3211</v>
      </c>
      <c r="I629" t="str">
        <f t="shared" si="124"/>
        <v>クリーチャー</v>
      </c>
      <c r="J629" t="s">
        <v>3211</v>
      </c>
      <c r="K629">
        <f t="shared" si="125"/>
        <v>6</v>
      </c>
      <c r="L629">
        <f t="shared" si="126"/>
        <v>5</v>
      </c>
      <c r="M629" t="str">
        <f t="shared" si="127"/>
        <v>6/5</v>
      </c>
      <c r="N629" t="s">
        <v>3267</v>
      </c>
      <c r="O629" t="str">
        <f t="shared" si="128"/>
        <v>アンコモン</v>
      </c>
      <c r="R629" t="s">
        <v>3267</v>
      </c>
      <c r="S629" t="s">
        <v>4854</v>
      </c>
      <c r="T629" t="str">
        <f t="shared" si="129"/>
        <v>自然もどき</v>
      </c>
      <c r="W629" t="s">
        <v>4855</v>
      </c>
      <c r="X629" t="s">
        <v>3267</v>
      </c>
      <c r="Y629" s="9"/>
      <c r="Z629" s="3">
        <v>827</v>
      </c>
      <c r="AA629" s="2" t="s">
        <v>3870</v>
      </c>
      <c r="AB629" s="1" t="s">
        <v>301</v>
      </c>
      <c r="AC629" s="1" t="s">
        <v>1473</v>
      </c>
      <c r="AD629" s="1">
        <v>16</v>
      </c>
      <c r="AE629" s="1" t="s">
        <v>895</v>
      </c>
      <c r="AF629" s="1" t="s">
        <v>894</v>
      </c>
      <c r="AG629" s="1" t="s">
        <v>349</v>
      </c>
      <c r="AH629" s="1" t="s">
        <v>1457</v>
      </c>
      <c r="AI629" s="1" t="s">
        <v>367</v>
      </c>
      <c r="AJ629" s="1"/>
      <c r="AK629" s="1" t="s">
        <v>4014</v>
      </c>
      <c r="AL629" s="1" t="s">
        <v>2645</v>
      </c>
      <c r="AM629" s="1"/>
      <c r="AN629" s="1"/>
      <c r="AO629" s="1">
        <v>6</v>
      </c>
      <c r="AP629" s="1">
        <v>5</v>
      </c>
      <c r="AQ629" s="1" t="s">
        <v>4017</v>
      </c>
    </row>
    <row r="630" spans="1:46" x14ac:dyDescent="0.15">
      <c r="A630" t="str">
        <f t="shared" si="121"/>
        <v>|EMN|無色|クリーチャー|5/7|アンコモン|《[[溺墓のビヒモス]]》|</v>
      </c>
      <c r="B630" t="s">
        <v>3211</v>
      </c>
      <c r="C630" t="str">
        <f t="shared" si="122"/>
        <v>EMN</v>
      </c>
      <c r="D630">
        <f>IF(AA630="","",VLOOKUP(C630,tnpl!$Z$1:$AA$11,2,TRUE))</f>
        <v>5</v>
      </c>
      <c r="E630" t="s">
        <v>3211</v>
      </c>
      <c r="F630" t="str">
        <f t="shared" si="123"/>
        <v>無色</v>
      </c>
      <c r="G630">
        <f>IF(AB630="","",VLOOKUP(F630,tnpl!$X$1:$Y$16,2,TRUE))</f>
        <v>16</v>
      </c>
      <c r="H630" t="s">
        <v>3211</v>
      </c>
      <c r="I630" t="str">
        <f t="shared" si="124"/>
        <v>クリーチャー</v>
      </c>
      <c r="J630" t="s">
        <v>3211</v>
      </c>
      <c r="K630">
        <f t="shared" si="125"/>
        <v>5</v>
      </c>
      <c r="L630">
        <f t="shared" si="126"/>
        <v>7</v>
      </c>
      <c r="M630" t="str">
        <f t="shared" si="127"/>
        <v>5/7</v>
      </c>
      <c r="N630" t="s">
        <v>3267</v>
      </c>
      <c r="O630" t="str">
        <f t="shared" si="128"/>
        <v>アンコモン</v>
      </c>
      <c r="R630" t="s">
        <v>3267</v>
      </c>
      <c r="S630" t="s">
        <v>4854</v>
      </c>
      <c r="T630" t="str">
        <f t="shared" si="129"/>
        <v>溺墓のビヒモス</v>
      </c>
      <c r="W630" t="s">
        <v>4855</v>
      </c>
      <c r="X630" t="s">
        <v>3267</v>
      </c>
      <c r="Y630" s="9"/>
      <c r="Z630" s="3">
        <v>828</v>
      </c>
      <c r="AA630" s="2" t="s">
        <v>3870</v>
      </c>
      <c r="AB630" s="1" t="s">
        <v>301</v>
      </c>
      <c r="AC630" s="1" t="s">
        <v>1473</v>
      </c>
      <c r="AD630" s="1">
        <v>16</v>
      </c>
      <c r="AE630" s="1" t="s">
        <v>893</v>
      </c>
      <c r="AF630" s="1" t="s">
        <v>892</v>
      </c>
      <c r="AG630" s="1" t="s">
        <v>349</v>
      </c>
      <c r="AH630" s="1" t="s">
        <v>1457</v>
      </c>
      <c r="AI630" s="1"/>
      <c r="AJ630" s="1"/>
      <c r="AK630" s="1" t="s">
        <v>4018</v>
      </c>
      <c r="AL630" s="1" t="s">
        <v>4014</v>
      </c>
      <c r="AM630" s="1"/>
      <c r="AN630" s="1"/>
      <c r="AO630" s="1">
        <v>5</v>
      </c>
      <c r="AP630" s="1">
        <v>7</v>
      </c>
      <c r="AQ630" s="1" t="s">
        <v>4019</v>
      </c>
    </row>
    <row r="631" spans="1:46" x14ac:dyDescent="0.15">
      <c r="A631" t="str">
        <f t="shared" si="121"/>
        <v>|EMN|無色|クリーチャー|6/6|レア|《[[膨らんだ意識曲げ]]》|</v>
      </c>
      <c r="B631" t="s">
        <v>3211</v>
      </c>
      <c r="C631" t="str">
        <f t="shared" si="122"/>
        <v>EMN</v>
      </c>
      <c r="D631">
        <f>IF(AA631="","",VLOOKUP(C631,tnpl!$Z$1:$AA$11,2,TRUE))</f>
        <v>5</v>
      </c>
      <c r="E631" t="s">
        <v>3211</v>
      </c>
      <c r="F631" t="str">
        <f t="shared" si="123"/>
        <v>無色</v>
      </c>
      <c r="G631">
        <f>IF(AB631="","",VLOOKUP(F631,tnpl!$X$1:$Y$16,2,TRUE))</f>
        <v>16</v>
      </c>
      <c r="H631" t="s">
        <v>3211</v>
      </c>
      <c r="I631" t="str">
        <f t="shared" si="124"/>
        <v>クリーチャー</v>
      </c>
      <c r="J631" t="s">
        <v>3211</v>
      </c>
      <c r="K631">
        <f t="shared" si="125"/>
        <v>6</v>
      </c>
      <c r="L631">
        <f t="shared" si="126"/>
        <v>6</v>
      </c>
      <c r="M631" t="str">
        <f t="shared" si="127"/>
        <v>6/6</v>
      </c>
      <c r="N631" t="s">
        <v>3267</v>
      </c>
      <c r="O631" t="str">
        <f t="shared" si="128"/>
        <v>レア</v>
      </c>
      <c r="R631" t="s">
        <v>3267</v>
      </c>
      <c r="S631" t="s">
        <v>4854</v>
      </c>
      <c r="T631" t="str">
        <f t="shared" si="129"/>
        <v>膨らんだ意識曲げ</v>
      </c>
      <c r="W631" t="s">
        <v>4855</v>
      </c>
      <c r="X631" t="s">
        <v>3267</v>
      </c>
      <c r="Y631" s="9"/>
      <c r="Z631" s="3">
        <v>833</v>
      </c>
      <c r="AA631" s="2" t="s">
        <v>3870</v>
      </c>
      <c r="AB631" s="1" t="s">
        <v>301</v>
      </c>
      <c r="AC631" s="1" t="s">
        <v>1463</v>
      </c>
      <c r="AD631" s="1">
        <v>16</v>
      </c>
      <c r="AE631" s="1" t="s">
        <v>883</v>
      </c>
      <c r="AF631" s="1" t="s">
        <v>882</v>
      </c>
      <c r="AG631" s="1" t="s">
        <v>349</v>
      </c>
      <c r="AH631" s="1" t="s">
        <v>1457</v>
      </c>
      <c r="AI631" s="1" t="s">
        <v>1972</v>
      </c>
      <c r="AJ631" s="1"/>
      <c r="AK631" s="1" t="s">
        <v>4014</v>
      </c>
      <c r="AL631" s="1" t="s">
        <v>4028</v>
      </c>
      <c r="AM631" s="1"/>
      <c r="AN631" s="1"/>
      <c r="AO631" s="1">
        <v>6</v>
      </c>
      <c r="AP631" s="1">
        <v>6</v>
      </c>
      <c r="AQ631" s="1" t="s">
        <v>4029</v>
      </c>
    </row>
    <row r="632" spans="1:46" x14ac:dyDescent="0.15">
      <c r="A632" t="str">
        <f t="shared" si="121"/>
        <v/>
      </c>
      <c r="V632" s="9"/>
      <c r="Y632" s="11"/>
      <c r="AC632" s="9"/>
      <c r="AD632" s="9"/>
      <c r="AE632" s="9"/>
      <c r="AF632" s="9"/>
      <c r="AG632" s="9"/>
      <c r="AH632" s="9"/>
      <c r="AI632" s="9"/>
      <c r="AJ632" s="9"/>
      <c r="AK632" s="9"/>
      <c r="AL632" s="9"/>
      <c r="AM632" s="9"/>
      <c r="AN632" s="9"/>
      <c r="AO632" s="9"/>
      <c r="AP632" s="9"/>
      <c r="AQ632" s="9"/>
      <c r="AR632" s="9"/>
      <c r="AS632" s="9"/>
      <c r="AT632" s="9"/>
    </row>
    <row r="633" spans="1:46" x14ac:dyDescent="0.15">
      <c r="A633" t="str">
        <f t="shared" si="121"/>
        <v>**カラデシュブロック</v>
      </c>
      <c r="B633" t="s">
        <v>4863</v>
      </c>
      <c r="Y633" s="11"/>
    </row>
    <row r="634" spans="1:46" x14ac:dyDescent="0.15">
      <c r="A634" t="str">
        <f>B634&amp;C634&amp;E634&amp;F634&amp;H634&amp;I634&amp;J634&amp;M634&amp;N634&amp;O634&amp;P634&amp;Q634&amp;R634&amp;S634&amp;T634&amp;U634&amp;V634&amp;W634&amp;X634&amp;Y634</f>
        <v>|LEFT:60|LEFT:50|LEFT:120|LEFT:50|LEFT:120|LEFT:450|c</v>
      </c>
      <c r="B634" t="s">
        <v>3211</v>
      </c>
      <c r="C634" t="s">
        <v>5192</v>
      </c>
      <c r="E634" t="s">
        <v>3211</v>
      </c>
      <c r="F634" t="s">
        <v>3204</v>
      </c>
      <c r="H634" t="s">
        <v>3211</v>
      </c>
      <c r="I634" t="s">
        <v>5157</v>
      </c>
      <c r="J634" t="s">
        <v>3211</v>
      </c>
      <c r="M634" t="s">
        <v>3204</v>
      </c>
      <c r="N634" t="s">
        <v>3267</v>
      </c>
      <c r="O634" t="s">
        <v>5157</v>
      </c>
      <c r="R634" t="s">
        <v>3267</v>
      </c>
      <c r="T634" t="s">
        <v>5189</v>
      </c>
      <c r="X634" t="s">
        <v>3267</v>
      </c>
      <c r="Y634" t="s">
        <v>3206</v>
      </c>
    </row>
    <row r="635" spans="1:46" x14ac:dyDescent="0.15">
      <c r="A635" t="str">
        <f>B635&amp;C635&amp;E635&amp;F635&amp;H635&amp;I635&amp;J635&amp;M635&amp;N635&amp;O635&amp;P635&amp;Q635&amp;R635&amp;S635&amp;T635&amp;U635&amp;V635&amp;W635&amp;X635&amp;Y635</f>
        <v>|セット|色|カード種|P/T|レアリティ|カード名|</v>
      </c>
      <c r="B635" t="s">
        <v>3211</v>
      </c>
      <c r="C635" t="s">
        <v>3212</v>
      </c>
      <c r="E635" t="s">
        <v>3211</v>
      </c>
      <c r="F635" t="s">
        <v>3181</v>
      </c>
      <c r="H635" t="s">
        <v>3211</v>
      </c>
      <c r="I635" t="s">
        <v>4902</v>
      </c>
      <c r="J635" t="s">
        <v>3211</v>
      </c>
      <c r="K635" t="s">
        <v>3168</v>
      </c>
      <c r="L635" t="s">
        <v>3167</v>
      </c>
      <c r="M635" t="str">
        <f>K635&amp;"/"&amp;L635</f>
        <v>P/T</v>
      </c>
      <c r="N635" t="s">
        <v>3267</v>
      </c>
      <c r="O635" t="s">
        <v>5187</v>
      </c>
      <c r="R635" t="s">
        <v>3267</v>
      </c>
      <c r="T635" t="s">
        <v>3208</v>
      </c>
      <c r="X635" t="s">
        <v>3267</v>
      </c>
      <c r="Z635" s="18"/>
      <c r="AA635" s="18"/>
      <c r="AB635" s="18"/>
      <c r="AC635" s="18"/>
      <c r="AD635" s="18"/>
      <c r="AE635" s="18"/>
      <c r="AF635" s="18"/>
      <c r="AG635" s="18"/>
      <c r="AH635" s="18"/>
      <c r="AI635" s="18"/>
      <c r="AJ635" s="18"/>
      <c r="AK635" s="18"/>
      <c r="AL635" s="18"/>
      <c r="AM635" s="18"/>
      <c r="AN635" s="18"/>
      <c r="AO635" s="18"/>
      <c r="AP635" s="18"/>
      <c r="AQ635" s="18"/>
    </row>
    <row r="636" spans="1:46" x14ac:dyDescent="0.15">
      <c r="A636" t="str">
        <f t="shared" si="121"/>
        <v>|KLD|白|クリーチャー|6/6|レア|《[[模範的な造り手]]》|</v>
      </c>
      <c r="B636" t="s">
        <v>3211</v>
      </c>
      <c r="C636" t="str">
        <f t="shared" si="122"/>
        <v>KLD</v>
      </c>
      <c r="D636">
        <f>IF(AA636="","",VLOOKUP(C636,tnpl!$Z$1:$AA$11,2,TRUE))</f>
        <v>6</v>
      </c>
      <c r="E636" t="s">
        <v>3211</v>
      </c>
      <c r="F636" t="str">
        <f t="shared" si="123"/>
        <v>白</v>
      </c>
      <c r="G636">
        <f>IF(AB636="","",VLOOKUP(F636,tnpl!$X$1:$Y$16,2,TRUE))</f>
        <v>1</v>
      </c>
      <c r="H636" t="s">
        <v>3211</v>
      </c>
      <c r="I636" t="str">
        <f t="shared" si="124"/>
        <v>クリーチャー</v>
      </c>
      <c r="J636" t="s">
        <v>3211</v>
      </c>
      <c r="K636">
        <f t="shared" si="125"/>
        <v>6</v>
      </c>
      <c r="L636">
        <f t="shared" si="126"/>
        <v>6</v>
      </c>
      <c r="M636" t="str">
        <f t="shared" si="127"/>
        <v>6/6</v>
      </c>
      <c r="N636" t="s">
        <v>3267</v>
      </c>
      <c r="O636" t="str">
        <f t="shared" si="128"/>
        <v>レア</v>
      </c>
      <c r="R636" t="s">
        <v>3267</v>
      </c>
      <c r="S636" t="s">
        <v>4854</v>
      </c>
      <c r="T636" t="str">
        <f t="shared" si="129"/>
        <v>模範的な造り手</v>
      </c>
      <c r="W636" t="s">
        <v>4855</v>
      </c>
      <c r="X636" t="s">
        <v>3267</v>
      </c>
      <c r="Y636" s="9"/>
      <c r="Z636" s="3">
        <v>853</v>
      </c>
      <c r="AA636" s="2" t="s">
        <v>4035</v>
      </c>
      <c r="AB636" s="1" t="s">
        <v>1653</v>
      </c>
      <c r="AC636" s="1" t="s">
        <v>1463</v>
      </c>
      <c r="AD636" s="1">
        <v>16</v>
      </c>
      <c r="AE636" s="1" t="s">
        <v>809</v>
      </c>
      <c r="AF636" s="1" t="s">
        <v>808</v>
      </c>
      <c r="AG636" s="1" t="s">
        <v>349</v>
      </c>
      <c r="AH636" s="1" t="s">
        <v>4036</v>
      </c>
      <c r="AI636" s="1" t="s">
        <v>1667</v>
      </c>
      <c r="AJ636" s="1"/>
      <c r="AK636" s="1" t="s">
        <v>4066</v>
      </c>
      <c r="AL636" s="1" t="s">
        <v>4067</v>
      </c>
      <c r="AM636" s="1"/>
      <c r="AN636" s="1"/>
      <c r="AO636" s="1">
        <v>6</v>
      </c>
      <c r="AP636" s="1">
        <v>6</v>
      </c>
      <c r="AQ636" s="1" t="s">
        <v>4068</v>
      </c>
    </row>
    <row r="637" spans="1:46" x14ac:dyDescent="0.15">
      <c r="A637" t="str">
        <f t="shared" si="121"/>
        <v>|KLD|白|呪文||レア|《[[燻蒸]]》|</v>
      </c>
      <c r="B637" t="s">
        <v>3211</v>
      </c>
      <c r="C637" t="str">
        <f t="shared" si="122"/>
        <v>KLD</v>
      </c>
      <c r="D637">
        <f>IF(AA637="","",VLOOKUP(C637,tnpl!$Z$1:$AA$11,2,TRUE))</f>
        <v>6</v>
      </c>
      <c r="E637" t="s">
        <v>3211</v>
      </c>
      <c r="F637" t="str">
        <f t="shared" si="123"/>
        <v>白</v>
      </c>
      <c r="G637">
        <f>IF(AB637="","",VLOOKUP(F637,tnpl!$X$1:$Y$16,2,TRUE))</f>
        <v>1</v>
      </c>
      <c r="H637" t="s">
        <v>3211</v>
      </c>
      <c r="I637" t="str">
        <f t="shared" si="124"/>
        <v>呪文</v>
      </c>
      <c r="J637" t="s">
        <v>3211</v>
      </c>
      <c r="K637">
        <f t="shared" si="125"/>
        <v>0</v>
      </c>
      <c r="L637">
        <f t="shared" si="126"/>
        <v>0</v>
      </c>
      <c r="M637" t="str">
        <f t="shared" si="127"/>
        <v/>
      </c>
      <c r="N637" t="s">
        <v>3267</v>
      </c>
      <c r="O637" t="str">
        <f t="shared" si="128"/>
        <v>レア</v>
      </c>
      <c r="R637" t="s">
        <v>3267</v>
      </c>
      <c r="S637" t="s">
        <v>4854</v>
      </c>
      <c r="T637" t="str">
        <f t="shared" si="129"/>
        <v>燻蒸</v>
      </c>
      <c r="W637" t="s">
        <v>4855</v>
      </c>
      <c r="X637" t="s">
        <v>3267</v>
      </c>
      <c r="Y637" s="9"/>
      <c r="Z637" s="3">
        <v>854</v>
      </c>
      <c r="AA637" s="2" t="s">
        <v>4035</v>
      </c>
      <c r="AB637" s="1" t="s">
        <v>1653</v>
      </c>
      <c r="AC637" s="1" t="s">
        <v>1463</v>
      </c>
      <c r="AD637" s="1">
        <v>16</v>
      </c>
      <c r="AE637" s="1" t="s">
        <v>815</v>
      </c>
      <c r="AF637" s="1" t="s">
        <v>814</v>
      </c>
      <c r="AG637" s="1" t="s">
        <v>1475</v>
      </c>
      <c r="AH637" s="1"/>
      <c r="AI637" s="1"/>
      <c r="AJ637" s="1"/>
      <c r="AK637" s="1" t="s">
        <v>3590</v>
      </c>
      <c r="AL637" s="1"/>
      <c r="AM637" s="1"/>
      <c r="AN637" s="1"/>
      <c r="AO637" s="1"/>
      <c r="AP637" s="1"/>
      <c r="AQ637" s="1" t="s">
        <v>3590</v>
      </c>
    </row>
    <row r="638" spans="1:46" x14ac:dyDescent="0.15">
      <c r="A638" t="str">
        <f t="shared" si="121"/>
        <v>|KLD|白|サポート||レア|《[[領事府による拘禁]]》|</v>
      </c>
      <c r="B638" t="s">
        <v>3211</v>
      </c>
      <c r="C638" t="str">
        <f t="shared" si="122"/>
        <v>KLD</v>
      </c>
      <c r="D638">
        <f>IF(AA638="","",VLOOKUP(C638,tnpl!$Z$1:$AA$11,2,TRUE))</f>
        <v>6</v>
      </c>
      <c r="E638" t="s">
        <v>3211</v>
      </c>
      <c r="F638" t="str">
        <f t="shared" si="123"/>
        <v>白</v>
      </c>
      <c r="G638">
        <f>IF(AB638="","",VLOOKUP(F638,tnpl!$X$1:$Y$16,2,TRUE))</f>
        <v>1</v>
      </c>
      <c r="H638" t="s">
        <v>3211</v>
      </c>
      <c r="I638" t="str">
        <f t="shared" si="124"/>
        <v>サポート</v>
      </c>
      <c r="J638" t="s">
        <v>3211</v>
      </c>
      <c r="K638">
        <f t="shared" si="125"/>
        <v>0</v>
      </c>
      <c r="L638">
        <f t="shared" si="126"/>
        <v>0</v>
      </c>
      <c r="M638" t="str">
        <f t="shared" si="127"/>
        <v/>
      </c>
      <c r="N638" t="s">
        <v>3267</v>
      </c>
      <c r="O638" t="str">
        <f t="shared" si="128"/>
        <v>レア</v>
      </c>
      <c r="R638" t="s">
        <v>3267</v>
      </c>
      <c r="S638" t="s">
        <v>4854</v>
      </c>
      <c r="T638" t="str">
        <f t="shared" si="129"/>
        <v>領事府による拘禁</v>
      </c>
      <c r="W638" t="s">
        <v>4855</v>
      </c>
      <c r="X638" t="s">
        <v>3267</v>
      </c>
      <c r="Y638" s="9"/>
      <c r="Z638" s="3">
        <v>857</v>
      </c>
      <c r="AA638" s="2" t="s">
        <v>4035</v>
      </c>
      <c r="AB638" s="1" t="s">
        <v>1653</v>
      </c>
      <c r="AC638" s="1" t="s">
        <v>1463</v>
      </c>
      <c r="AD638" s="1">
        <v>16</v>
      </c>
      <c r="AE638" s="1" t="s">
        <v>817</v>
      </c>
      <c r="AF638" s="1" t="s">
        <v>816</v>
      </c>
      <c r="AG638" s="1" t="s">
        <v>297</v>
      </c>
      <c r="AH638" s="1"/>
      <c r="AI638" s="1"/>
      <c r="AJ638" s="1"/>
      <c r="AK638" s="1" t="s">
        <v>4071</v>
      </c>
      <c r="AL638" s="1" t="s">
        <v>4072</v>
      </c>
      <c r="AM638" s="1"/>
      <c r="AN638" s="1">
        <v>2</v>
      </c>
      <c r="AO638" s="1"/>
      <c r="AP638" s="1"/>
      <c r="AQ638" s="1" t="s">
        <v>4073</v>
      </c>
    </row>
    <row r="639" spans="1:46" x14ac:dyDescent="0.15">
      <c r="A639" t="str">
        <f t="shared" si="121"/>
        <v>|KLD|緑青|クリーチャー|3/4|アンコモン|《[[崇高な飛行士]]》|</v>
      </c>
      <c r="B639" t="s">
        <v>3211</v>
      </c>
      <c r="C639" t="str">
        <f t="shared" si="122"/>
        <v>KLD</v>
      </c>
      <c r="D639">
        <f>IF(AA639="","",VLOOKUP(C639,tnpl!$Z$1:$AA$11,2,TRUE))</f>
        <v>6</v>
      </c>
      <c r="E639" t="s">
        <v>3211</v>
      </c>
      <c r="F639" t="str">
        <f t="shared" si="123"/>
        <v>緑青</v>
      </c>
      <c r="G639">
        <f>IF(AB639="","",VLOOKUP(F639,tnpl!$X$1:$Y$16,2,TRUE))</f>
        <v>15</v>
      </c>
      <c r="H639" t="s">
        <v>3211</v>
      </c>
      <c r="I639" t="str">
        <f t="shared" si="124"/>
        <v>クリーチャー</v>
      </c>
      <c r="J639" t="s">
        <v>3211</v>
      </c>
      <c r="K639">
        <f t="shared" si="125"/>
        <v>3</v>
      </c>
      <c r="L639">
        <f t="shared" si="126"/>
        <v>4</v>
      </c>
      <c r="M639" t="str">
        <f t="shared" si="127"/>
        <v>3/4</v>
      </c>
      <c r="N639" t="s">
        <v>3267</v>
      </c>
      <c r="O639" t="str">
        <f t="shared" si="128"/>
        <v>アンコモン</v>
      </c>
      <c r="R639" t="s">
        <v>3267</v>
      </c>
      <c r="S639" t="s">
        <v>4854</v>
      </c>
      <c r="T639" t="str">
        <f t="shared" si="129"/>
        <v>崇高な飛行士</v>
      </c>
      <c r="W639" t="s">
        <v>4855</v>
      </c>
      <c r="X639" t="s">
        <v>3267</v>
      </c>
      <c r="Y639" s="9"/>
      <c r="Z639" s="3">
        <v>974</v>
      </c>
      <c r="AA639" s="2" t="s">
        <v>4035</v>
      </c>
      <c r="AB639" s="1" t="s">
        <v>1799</v>
      </c>
      <c r="AC639" s="1" t="s">
        <v>1473</v>
      </c>
      <c r="AD639" s="1">
        <v>16</v>
      </c>
      <c r="AE639" s="1" t="s">
        <v>577</v>
      </c>
      <c r="AF639" s="1" t="s">
        <v>576</v>
      </c>
      <c r="AG639" s="1" t="s">
        <v>349</v>
      </c>
      <c r="AH639" s="1" t="s">
        <v>2949</v>
      </c>
      <c r="AI639" s="1" t="s">
        <v>1956</v>
      </c>
      <c r="AJ639" s="1"/>
      <c r="AK639" s="1" t="s">
        <v>3693</v>
      </c>
      <c r="AL639" s="1" t="s">
        <v>4257</v>
      </c>
      <c r="AM639" s="1"/>
      <c r="AN639" s="1"/>
      <c r="AO639" s="1">
        <v>3</v>
      </c>
      <c r="AP639" s="1">
        <v>4</v>
      </c>
      <c r="AQ639" s="1" t="s">
        <v>4258</v>
      </c>
    </row>
    <row r="640" spans="1:46" x14ac:dyDescent="0.15">
      <c r="A640" t="str">
        <f t="shared" si="121"/>
        <v>|KLD|白黒|クリーチャー|4/4|アンコモン|《[[機械修復職人]]》|</v>
      </c>
      <c r="B640" t="s">
        <v>3211</v>
      </c>
      <c r="C640" t="str">
        <f t="shared" si="122"/>
        <v>KLD</v>
      </c>
      <c r="D640">
        <f>IF(AA640="","",VLOOKUP(C640,tnpl!$Z$1:$AA$11,2,TRUE))</f>
        <v>6</v>
      </c>
      <c r="E640" t="s">
        <v>3211</v>
      </c>
      <c r="F640" t="str">
        <f t="shared" si="123"/>
        <v>白黒</v>
      </c>
      <c r="G640">
        <f>IF(AB640="","",VLOOKUP(F640,tnpl!$X$1:$Y$16,2,TRUE))</f>
        <v>11</v>
      </c>
      <c r="H640" t="s">
        <v>3211</v>
      </c>
      <c r="I640" t="str">
        <f t="shared" si="124"/>
        <v>クリーチャー</v>
      </c>
      <c r="J640" t="s">
        <v>3211</v>
      </c>
      <c r="K640">
        <f t="shared" si="125"/>
        <v>4</v>
      </c>
      <c r="L640">
        <f t="shared" si="126"/>
        <v>4</v>
      </c>
      <c r="M640" t="str">
        <f t="shared" si="127"/>
        <v>4/4</v>
      </c>
      <c r="N640" t="s">
        <v>3267</v>
      </c>
      <c r="O640" t="str">
        <f t="shared" si="128"/>
        <v>アンコモン</v>
      </c>
      <c r="R640" t="s">
        <v>3267</v>
      </c>
      <c r="S640" t="s">
        <v>4854</v>
      </c>
      <c r="T640" t="str">
        <f t="shared" si="129"/>
        <v>機械修復職人</v>
      </c>
      <c r="W640" t="s">
        <v>4855</v>
      </c>
      <c r="X640" t="s">
        <v>3267</v>
      </c>
      <c r="Y640" s="9"/>
      <c r="Z640" s="3">
        <v>975</v>
      </c>
      <c r="AA640" s="2" t="s">
        <v>4035</v>
      </c>
      <c r="AB640" s="1" t="s">
        <v>1496</v>
      </c>
      <c r="AC640" s="1" t="s">
        <v>1473</v>
      </c>
      <c r="AD640" s="1">
        <v>16</v>
      </c>
      <c r="AE640" s="1" t="s">
        <v>573</v>
      </c>
      <c r="AF640" s="1" t="s">
        <v>572</v>
      </c>
      <c r="AG640" s="1" t="s">
        <v>349</v>
      </c>
      <c r="AH640" s="1" t="s">
        <v>1511</v>
      </c>
      <c r="AI640" s="1" t="s">
        <v>1667</v>
      </c>
      <c r="AJ640" s="1"/>
      <c r="AK640" s="1" t="s">
        <v>4259</v>
      </c>
      <c r="AL640" s="1"/>
      <c r="AM640" s="1"/>
      <c r="AN640" s="1"/>
      <c r="AO640" s="1">
        <v>4</v>
      </c>
      <c r="AP640" s="1">
        <v>4</v>
      </c>
      <c r="AQ640" s="1" t="s">
        <v>4259</v>
      </c>
    </row>
    <row r="641" spans="1:43" x14ac:dyDescent="0.15">
      <c r="A641" t="str">
        <f t="shared" si="121"/>
        <v>|KLD|赤白|クリーチャー|6/2|アンコモン|《[[経験豊富な操縦者]]》|</v>
      </c>
      <c r="B641" t="s">
        <v>3211</v>
      </c>
      <c r="C641" t="str">
        <f t="shared" si="122"/>
        <v>KLD</v>
      </c>
      <c r="D641">
        <f>IF(AA641="","",VLOOKUP(C641,tnpl!$Z$1:$AA$11,2,TRUE))</f>
        <v>6</v>
      </c>
      <c r="E641" t="s">
        <v>3211</v>
      </c>
      <c r="F641" t="str">
        <f t="shared" si="123"/>
        <v>赤白</v>
      </c>
      <c r="G641">
        <f>IF(AB641="","",VLOOKUP(F641,tnpl!$X$1:$Y$16,2,TRUE))</f>
        <v>14</v>
      </c>
      <c r="H641" t="s">
        <v>3211</v>
      </c>
      <c r="I641" t="str">
        <f t="shared" si="124"/>
        <v>クリーチャー</v>
      </c>
      <c r="J641" t="s">
        <v>3211</v>
      </c>
      <c r="K641">
        <f t="shared" si="125"/>
        <v>6</v>
      </c>
      <c r="L641">
        <f t="shared" si="126"/>
        <v>2</v>
      </c>
      <c r="M641" t="str">
        <f t="shared" si="127"/>
        <v>6/2</v>
      </c>
      <c r="N641" t="s">
        <v>3267</v>
      </c>
      <c r="O641" t="str">
        <f t="shared" si="128"/>
        <v>アンコモン</v>
      </c>
      <c r="R641" t="s">
        <v>3267</v>
      </c>
      <c r="S641" t="s">
        <v>4854</v>
      </c>
      <c r="T641" t="str">
        <f t="shared" si="129"/>
        <v>経験豊富な操縦者</v>
      </c>
      <c r="W641" t="s">
        <v>4855</v>
      </c>
      <c r="X641" t="s">
        <v>3267</v>
      </c>
      <c r="Y641" s="9"/>
      <c r="Z641" s="3">
        <v>976</v>
      </c>
      <c r="AA641" s="2" t="s">
        <v>4035</v>
      </c>
      <c r="AB641" s="1" t="s">
        <v>1811</v>
      </c>
      <c r="AC641" s="1" t="s">
        <v>1473</v>
      </c>
      <c r="AD641" s="1">
        <v>16</v>
      </c>
      <c r="AE641" s="1" t="s">
        <v>569</v>
      </c>
      <c r="AF641" s="1" t="s">
        <v>568</v>
      </c>
      <c r="AG641" s="1" t="s">
        <v>349</v>
      </c>
      <c r="AH641" s="1" t="s">
        <v>4036</v>
      </c>
      <c r="AI641" s="1" t="s">
        <v>4055</v>
      </c>
      <c r="AJ641" s="1"/>
      <c r="AK641" s="1" t="s">
        <v>4260</v>
      </c>
      <c r="AL641" s="1"/>
      <c r="AM641" s="1"/>
      <c r="AN641" s="1"/>
      <c r="AO641" s="1">
        <v>6</v>
      </c>
      <c r="AP641" s="1">
        <v>2</v>
      </c>
      <c r="AQ641" s="1" t="s">
        <v>4260</v>
      </c>
    </row>
    <row r="642" spans="1:43" x14ac:dyDescent="0.15">
      <c r="A642" t="str">
        <f t="shared" si="121"/>
        <v>|KLD|無色|クリーチャー|4/4|アンコモン|《[[金線の使い魔]]》|</v>
      </c>
      <c r="B642" t="s">
        <v>3211</v>
      </c>
      <c r="C642" t="str">
        <f t="shared" si="122"/>
        <v>KLD</v>
      </c>
      <c r="D642">
        <f>IF(AA642="","",VLOOKUP(C642,tnpl!$Z$1:$AA$11,2,TRUE))</f>
        <v>6</v>
      </c>
      <c r="E642" t="s">
        <v>3211</v>
      </c>
      <c r="F642" t="str">
        <f t="shared" si="123"/>
        <v>無色</v>
      </c>
      <c r="G642">
        <f>IF(AB642="","",VLOOKUP(F642,tnpl!$X$1:$Y$16,2,TRUE))</f>
        <v>16</v>
      </c>
      <c r="H642" t="s">
        <v>3211</v>
      </c>
      <c r="I642" t="str">
        <f t="shared" si="124"/>
        <v>クリーチャー</v>
      </c>
      <c r="J642" t="s">
        <v>3211</v>
      </c>
      <c r="K642">
        <f t="shared" si="125"/>
        <v>4</v>
      </c>
      <c r="L642">
        <f t="shared" si="126"/>
        <v>4</v>
      </c>
      <c r="M642" t="str">
        <f t="shared" si="127"/>
        <v>4/4</v>
      </c>
      <c r="N642" t="s">
        <v>3267</v>
      </c>
      <c r="O642" t="str">
        <f t="shared" si="128"/>
        <v>アンコモン</v>
      </c>
      <c r="R642" t="s">
        <v>3267</v>
      </c>
      <c r="S642" t="s">
        <v>4854</v>
      </c>
      <c r="T642" t="str">
        <f t="shared" si="129"/>
        <v>金線の使い魔</v>
      </c>
      <c r="W642" t="s">
        <v>4855</v>
      </c>
      <c r="X642" t="s">
        <v>3267</v>
      </c>
      <c r="Y642" s="9"/>
      <c r="Z642" s="3">
        <v>999</v>
      </c>
      <c r="AA642" s="2" t="s">
        <v>4035</v>
      </c>
      <c r="AB642" s="1" t="s">
        <v>301</v>
      </c>
      <c r="AC642" s="1" t="s">
        <v>1473</v>
      </c>
      <c r="AD642" s="1">
        <v>16</v>
      </c>
      <c r="AE642" s="1" t="s">
        <v>521</v>
      </c>
      <c r="AF642" s="1" t="s">
        <v>520</v>
      </c>
      <c r="AG642" s="1" t="s">
        <v>349</v>
      </c>
      <c r="AH642" s="1" t="s">
        <v>4294</v>
      </c>
      <c r="AI642" s="1" t="s">
        <v>362</v>
      </c>
      <c r="AJ642" s="1"/>
      <c r="AK642" s="1" t="s">
        <v>2627</v>
      </c>
      <c r="AL642" s="1" t="s">
        <v>3405</v>
      </c>
      <c r="AM642" s="1" t="s">
        <v>4295</v>
      </c>
      <c r="AN642" s="1"/>
      <c r="AO642" s="1">
        <v>4</v>
      </c>
      <c r="AP642" s="1">
        <v>4</v>
      </c>
      <c r="AQ642" s="1" t="s">
        <v>4296</v>
      </c>
    </row>
    <row r="643" spans="1:43" x14ac:dyDescent="0.15">
      <c r="A643" t="str">
        <f t="shared" si="121"/>
        <v>|KLD|無色|クリーチャー|6/6|レア|《[[耕作者の荷馬車]]》|</v>
      </c>
      <c r="B643" t="s">
        <v>3211</v>
      </c>
      <c r="C643" t="str">
        <f t="shared" si="122"/>
        <v>KLD</v>
      </c>
      <c r="D643">
        <f>IF(AA643="","",VLOOKUP(C643,tnpl!$Z$1:$AA$11,2,TRUE))</f>
        <v>6</v>
      </c>
      <c r="E643" t="s">
        <v>3211</v>
      </c>
      <c r="F643" t="str">
        <f t="shared" si="123"/>
        <v>無色</v>
      </c>
      <c r="G643">
        <f>IF(AB643="","",VLOOKUP(F643,tnpl!$X$1:$Y$16,2,TRUE))</f>
        <v>16</v>
      </c>
      <c r="H643" t="s">
        <v>3211</v>
      </c>
      <c r="I643" t="str">
        <f t="shared" si="124"/>
        <v>クリーチャー</v>
      </c>
      <c r="J643" t="s">
        <v>3211</v>
      </c>
      <c r="K643">
        <f t="shared" si="125"/>
        <v>6</v>
      </c>
      <c r="L643">
        <f t="shared" si="126"/>
        <v>6</v>
      </c>
      <c r="M643" t="str">
        <f t="shared" si="127"/>
        <v>6/6</v>
      </c>
      <c r="N643" t="s">
        <v>3267</v>
      </c>
      <c r="O643" t="str">
        <f t="shared" si="128"/>
        <v>レア</v>
      </c>
      <c r="R643" t="s">
        <v>3267</v>
      </c>
      <c r="S643" t="s">
        <v>4854</v>
      </c>
      <c r="T643" t="str">
        <f t="shared" si="129"/>
        <v>耕作者の荷馬車</v>
      </c>
      <c r="W643" t="s">
        <v>4855</v>
      </c>
      <c r="X643" t="s">
        <v>3267</v>
      </c>
      <c r="Y643" s="9"/>
      <c r="Z643" s="3">
        <v>1007</v>
      </c>
      <c r="AA643" s="2" t="s">
        <v>4035</v>
      </c>
      <c r="AB643" s="1" t="s">
        <v>301</v>
      </c>
      <c r="AC643" s="1" t="s">
        <v>1463</v>
      </c>
      <c r="AD643" s="1">
        <v>16</v>
      </c>
      <c r="AE643" s="1" t="s">
        <v>509</v>
      </c>
      <c r="AF643" s="1" t="s">
        <v>508</v>
      </c>
      <c r="AG643" s="1" t="s">
        <v>349</v>
      </c>
      <c r="AH643" s="1" t="s">
        <v>4273</v>
      </c>
      <c r="AI643" s="1"/>
      <c r="AJ643" s="1"/>
      <c r="AK643" s="1" t="s">
        <v>1926</v>
      </c>
      <c r="AL643" s="1" t="s">
        <v>4289</v>
      </c>
      <c r="AM643" s="1"/>
      <c r="AN643" s="1"/>
      <c r="AO643" s="1">
        <v>6</v>
      </c>
      <c r="AP643" s="1">
        <v>6</v>
      </c>
      <c r="AQ643" s="1" t="s">
        <v>4308</v>
      </c>
    </row>
    <row r="644" spans="1:43" x14ac:dyDescent="0.15">
      <c r="A644" t="str">
        <f t="shared" si="121"/>
        <v>|KLD|無色|サポート||神話レア|《[[霊気池の驚異]]》|</v>
      </c>
      <c r="B644" t="s">
        <v>3211</v>
      </c>
      <c r="C644" t="str">
        <f t="shared" si="122"/>
        <v>KLD</v>
      </c>
      <c r="D644">
        <f>IF(AA644="","",VLOOKUP(C644,tnpl!$Z$1:$AA$11,2,TRUE))</f>
        <v>6</v>
      </c>
      <c r="E644" t="s">
        <v>3211</v>
      </c>
      <c r="F644" t="str">
        <f t="shared" si="123"/>
        <v>無色</v>
      </c>
      <c r="G644">
        <f>IF(AB644="","",VLOOKUP(F644,tnpl!$X$1:$Y$16,2,TRUE))</f>
        <v>16</v>
      </c>
      <c r="H644" t="s">
        <v>3211</v>
      </c>
      <c r="I644" t="str">
        <f t="shared" si="124"/>
        <v>サポート</v>
      </c>
      <c r="J644" t="s">
        <v>3211</v>
      </c>
      <c r="K644">
        <f t="shared" si="125"/>
        <v>0</v>
      </c>
      <c r="L644">
        <f t="shared" si="126"/>
        <v>0</v>
      </c>
      <c r="M644" t="str">
        <f t="shared" si="127"/>
        <v/>
      </c>
      <c r="N644" t="s">
        <v>3267</v>
      </c>
      <c r="O644" t="str">
        <f t="shared" si="128"/>
        <v>神話レア</v>
      </c>
      <c r="R644" t="s">
        <v>3267</v>
      </c>
      <c r="S644" t="s">
        <v>4854</v>
      </c>
      <c r="T644" t="str">
        <f t="shared" si="129"/>
        <v>霊気池の驚異</v>
      </c>
      <c r="W644" t="s">
        <v>4855</v>
      </c>
      <c r="X644" t="s">
        <v>3267</v>
      </c>
      <c r="Y644" s="9"/>
      <c r="Z644" s="3">
        <v>1018</v>
      </c>
      <c r="AA644" s="2" t="s">
        <v>4035</v>
      </c>
      <c r="AB644" s="1" t="s">
        <v>301</v>
      </c>
      <c r="AC644" s="1" t="s">
        <v>1453</v>
      </c>
      <c r="AD644" s="1">
        <v>16</v>
      </c>
      <c r="AE644" s="1" t="s">
        <v>493</v>
      </c>
      <c r="AF644" s="1" t="s">
        <v>492</v>
      </c>
      <c r="AG644" s="1" t="s">
        <v>297</v>
      </c>
      <c r="AH644" s="1"/>
      <c r="AI644" s="1"/>
      <c r="AJ644" s="1"/>
      <c r="AK644" s="1" t="s">
        <v>4329</v>
      </c>
      <c r="AL644" s="1" t="s">
        <v>4330</v>
      </c>
      <c r="AM644" s="1"/>
      <c r="AN644" s="1">
        <v>3</v>
      </c>
      <c r="AO644" s="1"/>
      <c r="AP644" s="1"/>
      <c r="AQ644" s="1" t="s">
        <v>4331</v>
      </c>
    </row>
    <row r="645" spans="1:43" x14ac:dyDescent="0.15">
      <c r="A645" t="str">
        <f t="shared" si="121"/>
        <v>|AER|白|クリーチャー|8/8|神話レア|《[[極上の大天使]]》|</v>
      </c>
      <c r="B645" t="s">
        <v>3211</v>
      </c>
      <c r="C645" t="str">
        <f t="shared" si="122"/>
        <v>AER</v>
      </c>
      <c r="D645">
        <f>IF(AA645="","",VLOOKUP(C645,tnpl!$Z$1:$AA$11,2,TRUE))</f>
        <v>7</v>
      </c>
      <c r="E645" t="s">
        <v>3211</v>
      </c>
      <c r="F645" t="str">
        <f t="shared" si="123"/>
        <v>白</v>
      </c>
      <c r="G645">
        <f>IF(AB645="","",VLOOKUP(F645,tnpl!$X$1:$Y$16,2,TRUE))</f>
        <v>1</v>
      </c>
      <c r="H645" t="s">
        <v>3211</v>
      </c>
      <c r="I645" t="str">
        <f t="shared" si="124"/>
        <v>クリーチャー</v>
      </c>
      <c r="J645" t="s">
        <v>3211</v>
      </c>
      <c r="K645">
        <f t="shared" si="125"/>
        <v>8</v>
      </c>
      <c r="L645">
        <f t="shared" si="126"/>
        <v>8</v>
      </c>
      <c r="M645" t="str">
        <f t="shared" si="127"/>
        <v>8/8</v>
      </c>
      <c r="N645" t="s">
        <v>3267</v>
      </c>
      <c r="O645" t="str">
        <f t="shared" si="128"/>
        <v>神話レア</v>
      </c>
      <c r="R645" t="s">
        <v>3267</v>
      </c>
      <c r="S645" t="s">
        <v>4854</v>
      </c>
      <c r="T645" t="str">
        <f t="shared" si="129"/>
        <v>極上の大天使</v>
      </c>
      <c r="W645" t="s">
        <v>4855</v>
      </c>
      <c r="X645" t="s">
        <v>3267</v>
      </c>
      <c r="Y645" s="9"/>
      <c r="Z645" s="3">
        <v>1028</v>
      </c>
      <c r="AA645" s="2" t="s">
        <v>4335</v>
      </c>
      <c r="AB645" s="1" t="s">
        <v>1653</v>
      </c>
      <c r="AC645" s="1" t="s">
        <v>1453</v>
      </c>
      <c r="AD645" s="1">
        <v>16</v>
      </c>
      <c r="AE645" s="1" t="s">
        <v>469</v>
      </c>
      <c r="AF645" s="1" t="s">
        <v>468</v>
      </c>
      <c r="AG645" s="1" t="s">
        <v>349</v>
      </c>
      <c r="AH645" s="1" t="s">
        <v>358</v>
      </c>
      <c r="AI645" s="1"/>
      <c r="AJ645" s="1"/>
      <c r="AK645" s="1" t="s">
        <v>2435</v>
      </c>
      <c r="AL645" s="1" t="s">
        <v>4347</v>
      </c>
      <c r="AM645" s="1"/>
      <c r="AN645" s="1"/>
      <c r="AO645" s="1">
        <v>8</v>
      </c>
      <c r="AP645" s="1">
        <v>8</v>
      </c>
      <c r="AQ645" s="1" t="s">
        <v>4348</v>
      </c>
    </row>
    <row r="646" spans="1:43" x14ac:dyDescent="0.15">
      <c r="A646" t="str">
        <f t="shared" si="121"/>
        <v>|AER|赤|呪文||レア|《[[グレムリン解放]]》|</v>
      </c>
      <c r="B646" t="s">
        <v>3211</v>
      </c>
      <c r="C646" t="str">
        <f t="shared" si="122"/>
        <v>AER</v>
      </c>
      <c r="D646">
        <f>IF(AA646="","",VLOOKUP(C646,tnpl!$Z$1:$AA$11,2,TRUE))</f>
        <v>7</v>
      </c>
      <c r="E646" t="s">
        <v>3211</v>
      </c>
      <c r="F646" t="str">
        <f t="shared" si="123"/>
        <v>赤</v>
      </c>
      <c r="G646">
        <f>IF(AB646="","",VLOOKUP(F646,tnpl!$X$1:$Y$16,2,TRUE))</f>
        <v>4</v>
      </c>
      <c r="H646" t="s">
        <v>3211</v>
      </c>
      <c r="I646" t="str">
        <f t="shared" si="124"/>
        <v>呪文</v>
      </c>
      <c r="J646" t="s">
        <v>3211</v>
      </c>
      <c r="K646">
        <f t="shared" si="125"/>
        <v>0</v>
      </c>
      <c r="L646">
        <f t="shared" si="126"/>
        <v>0</v>
      </c>
      <c r="M646" t="str">
        <f t="shared" si="127"/>
        <v/>
      </c>
      <c r="N646" t="s">
        <v>3267</v>
      </c>
      <c r="O646" t="str">
        <f t="shared" si="128"/>
        <v>レア</v>
      </c>
      <c r="R646" t="s">
        <v>3267</v>
      </c>
      <c r="S646" t="s">
        <v>4854</v>
      </c>
      <c r="T646" t="str">
        <f t="shared" si="129"/>
        <v>グレムリン解放</v>
      </c>
      <c r="W646" t="s">
        <v>4855</v>
      </c>
      <c r="X646" t="s">
        <v>3267</v>
      </c>
      <c r="Y646" s="9"/>
      <c r="Z646" s="3">
        <v>1053</v>
      </c>
      <c r="AA646" s="2" t="s">
        <v>4335</v>
      </c>
      <c r="AB646" s="1" t="s">
        <v>1575</v>
      </c>
      <c r="AC646" s="1" t="s">
        <v>1463</v>
      </c>
      <c r="AD646" s="1">
        <v>16</v>
      </c>
      <c r="AE646" s="1" t="s">
        <v>419</v>
      </c>
      <c r="AF646" s="1" t="s">
        <v>418</v>
      </c>
      <c r="AG646" s="1" t="s">
        <v>1475</v>
      </c>
      <c r="AH646" s="1"/>
      <c r="AI646" s="1"/>
      <c r="AJ646" s="1"/>
      <c r="AK646" s="1" t="s">
        <v>4387</v>
      </c>
      <c r="AL646" s="1"/>
      <c r="AM646" s="1"/>
      <c r="AN646" s="1"/>
      <c r="AO646" s="1"/>
      <c r="AP646" s="1"/>
      <c r="AQ646" s="1" t="s">
        <v>4387</v>
      </c>
    </row>
    <row r="647" spans="1:43" x14ac:dyDescent="0.15">
      <c r="A647" t="str">
        <f t="shared" si="121"/>
        <v>|AER|緑|クリーチャー|5/5|神話レア|《[[ピーマの改革派、リシュカー]]》|</v>
      </c>
      <c r="B647" t="s">
        <v>3211</v>
      </c>
      <c r="C647" t="str">
        <f t="shared" si="122"/>
        <v>AER</v>
      </c>
      <c r="D647">
        <f>IF(AA647="","",VLOOKUP(C647,tnpl!$Z$1:$AA$11,2,TRUE))</f>
        <v>7</v>
      </c>
      <c r="E647" t="s">
        <v>3211</v>
      </c>
      <c r="F647" t="str">
        <f t="shared" si="123"/>
        <v>緑</v>
      </c>
      <c r="G647">
        <f>IF(AB647="","",VLOOKUP(F647,tnpl!$X$1:$Y$16,2,TRUE))</f>
        <v>5</v>
      </c>
      <c r="H647" t="s">
        <v>3211</v>
      </c>
      <c r="I647" t="str">
        <f t="shared" si="124"/>
        <v>クリーチャー</v>
      </c>
      <c r="J647" t="s">
        <v>3211</v>
      </c>
      <c r="K647">
        <f t="shared" si="125"/>
        <v>5</v>
      </c>
      <c r="L647">
        <f t="shared" si="126"/>
        <v>5</v>
      </c>
      <c r="M647" t="str">
        <f t="shared" si="127"/>
        <v>5/5</v>
      </c>
      <c r="N647" t="s">
        <v>3267</v>
      </c>
      <c r="O647" t="str">
        <f t="shared" si="128"/>
        <v>神話レア</v>
      </c>
      <c r="R647" t="s">
        <v>3267</v>
      </c>
      <c r="S647" t="s">
        <v>4854</v>
      </c>
      <c r="T647" t="str">
        <f t="shared" si="129"/>
        <v>ピーマの改革派、リシュカー</v>
      </c>
      <c r="W647" t="s">
        <v>4855</v>
      </c>
      <c r="X647" t="s">
        <v>3267</v>
      </c>
      <c r="Y647" s="9"/>
      <c r="Z647" s="3">
        <v>1062</v>
      </c>
      <c r="AA647" s="2" t="s">
        <v>4335</v>
      </c>
      <c r="AB647" s="1" t="s">
        <v>1540</v>
      </c>
      <c r="AC647" s="1" t="s">
        <v>1453</v>
      </c>
      <c r="AD647" s="1">
        <v>16</v>
      </c>
      <c r="AE647" s="1" t="s">
        <v>401</v>
      </c>
      <c r="AF647" s="1" t="s">
        <v>400</v>
      </c>
      <c r="AG647" s="1" t="s">
        <v>349</v>
      </c>
      <c r="AH647" s="1" t="s">
        <v>1501</v>
      </c>
      <c r="AI647" s="1" t="s">
        <v>1551</v>
      </c>
      <c r="AJ647" s="1"/>
      <c r="AK647" s="1" t="s">
        <v>4405</v>
      </c>
      <c r="AL647" s="1" t="s">
        <v>4406</v>
      </c>
      <c r="AM647" s="1"/>
      <c r="AN647" s="1"/>
      <c r="AO647" s="1">
        <v>5</v>
      </c>
      <c r="AP647" s="1">
        <v>5</v>
      </c>
      <c r="AQ647" s="1" t="s">
        <v>4407</v>
      </c>
    </row>
    <row r="648" spans="1:43" x14ac:dyDescent="0.15">
      <c r="A648" t="str">
        <f t="shared" si="121"/>
        <v>|KLDM|無色|クリーチャー|8/8|Masterpiece|《[[ワームとぐろエンジン]]》|</v>
      </c>
      <c r="B648" t="s">
        <v>3211</v>
      </c>
      <c r="C648" t="str">
        <f t="shared" si="122"/>
        <v>KLDM</v>
      </c>
      <c r="D648">
        <f>IF(AA648="","",VLOOKUP(C648,tnpl!$Z$1:$AA$11,2,TRUE))</f>
        <v>9</v>
      </c>
      <c r="E648" t="s">
        <v>3211</v>
      </c>
      <c r="F648" t="str">
        <f t="shared" si="123"/>
        <v>無色</v>
      </c>
      <c r="G648">
        <f>IF(AB648="","",VLOOKUP(F648,tnpl!$X$1:$Y$16,2,TRUE))</f>
        <v>16</v>
      </c>
      <c r="H648" t="s">
        <v>3211</v>
      </c>
      <c r="I648" t="str">
        <f t="shared" si="124"/>
        <v>クリーチャー</v>
      </c>
      <c r="J648" t="s">
        <v>3211</v>
      </c>
      <c r="K648">
        <f t="shared" si="125"/>
        <v>8</v>
      </c>
      <c r="L648">
        <f t="shared" si="126"/>
        <v>8</v>
      </c>
      <c r="M648" t="str">
        <f t="shared" si="127"/>
        <v>8/8</v>
      </c>
      <c r="N648" t="s">
        <v>3267</v>
      </c>
      <c r="O648" t="str">
        <f t="shared" si="128"/>
        <v>Masterpiece</v>
      </c>
      <c r="R648" t="s">
        <v>3267</v>
      </c>
      <c r="S648" t="s">
        <v>4854</v>
      </c>
      <c r="T648" t="str">
        <f t="shared" si="129"/>
        <v>ワームとぐろエンジン</v>
      </c>
      <c r="W648" t="s">
        <v>4855</v>
      </c>
      <c r="X648" t="s">
        <v>3267</v>
      </c>
      <c r="Y648" s="9"/>
      <c r="Z648" s="3">
        <v>1086</v>
      </c>
      <c r="AA648" s="2" t="s">
        <v>4443</v>
      </c>
      <c r="AB648" s="1" t="s">
        <v>301</v>
      </c>
      <c r="AC648" s="1" t="s">
        <v>5188</v>
      </c>
      <c r="AD648" s="1">
        <v>16</v>
      </c>
      <c r="AE648" s="1" t="s">
        <v>351</v>
      </c>
      <c r="AF648" s="1" t="s">
        <v>350</v>
      </c>
      <c r="AG648" s="1" t="s">
        <v>349</v>
      </c>
      <c r="AH648" s="1" t="s">
        <v>348</v>
      </c>
      <c r="AI648" s="1"/>
      <c r="AJ648" s="1"/>
      <c r="AK648" s="1" t="s">
        <v>4362</v>
      </c>
      <c r="AL648" s="1" t="s">
        <v>347</v>
      </c>
      <c r="AM648" s="1" t="s">
        <v>4445</v>
      </c>
      <c r="AN648" s="1"/>
      <c r="AO648" s="1">
        <v>8</v>
      </c>
      <c r="AP648" s="1">
        <v>8</v>
      </c>
      <c r="AQ648" s="1" t="s">
        <v>4446</v>
      </c>
    </row>
    <row r="649" spans="1:43" x14ac:dyDescent="0.15">
      <c r="A649" t="str">
        <f t="shared" si="121"/>
        <v>|KLDM|無色|サポート||Masterpiece|《[[光と影の剣]]》|</v>
      </c>
      <c r="B649" t="s">
        <v>3211</v>
      </c>
      <c r="C649" t="str">
        <f t="shared" si="122"/>
        <v>KLDM</v>
      </c>
      <c r="D649">
        <f>IF(AA649="","",VLOOKUP(C649,tnpl!$Z$1:$AA$11,2,TRUE))</f>
        <v>9</v>
      </c>
      <c r="E649" t="s">
        <v>3211</v>
      </c>
      <c r="F649" t="str">
        <f t="shared" si="123"/>
        <v>無色</v>
      </c>
      <c r="G649">
        <f>IF(AB649="","",VLOOKUP(F649,tnpl!$X$1:$Y$16,2,TRUE))</f>
        <v>16</v>
      </c>
      <c r="H649" t="s">
        <v>3211</v>
      </c>
      <c r="I649" t="str">
        <f t="shared" si="124"/>
        <v>サポート</v>
      </c>
      <c r="J649" t="s">
        <v>3211</v>
      </c>
      <c r="K649">
        <f t="shared" si="125"/>
        <v>0</v>
      </c>
      <c r="L649">
        <f t="shared" si="126"/>
        <v>0</v>
      </c>
      <c r="M649" t="str">
        <f t="shared" si="127"/>
        <v/>
      </c>
      <c r="N649" t="s">
        <v>3267</v>
      </c>
      <c r="O649" t="str">
        <f t="shared" si="128"/>
        <v>Masterpiece</v>
      </c>
      <c r="R649" t="s">
        <v>3267</v>
      </c>
      <c r="S649" t="s">
        <v>4854</v>
      </c>
      <c r="T649" t="str">
        <f t="shared" si="129"/>
        <v>光と影の剣</v>
      </c>
      <c r="W649" t="s">
        <v>4855</v>
      </c>
      <c r="X649" t="s">
        <v>3267</v>
      </c>
      <c r="Y649" s="9"/>
      <c r="Z649" s="3">
        <v>1099</v>
      </c>
      <c r="AA649" s="2" t="s">
        <v>4443</v>
      </c>
      <c r="AB649" s="1" t="s">
        <v>301</v>
      </c>
      <c r="AC649" s="1" t="s">
        <v>3203</v>
      </c>
      <c r="AD649" s="1">
        <v>16</v>
      </c>
      <c r="AE649" s="1" t="s">
        <v>304</v>
      </c>
      <c r="AF649" s="1" t="s">
        <v>303</v>
      </c>
      <c r="AG649" s="1" t="s">
        <v>297</v>
      </c>
      <c r="AH649" s="1"/>
      <c r="AI649" s="1"/>
      <c r="AJ649" s="1"/>
      <c r="AK649" s="1" t="s">
        <v>302</v>
      </c>
      <c r="AL649" s="1"/>
      <c r="AM649" s="1"/>
      <c r="AN649" s="1">
        <v>2</v>
      </c>
      <c r="AO649" s="1"/>
      <c r="AP649" s="1"/>
      <c r="AQ649" s="1" t="s">
        <v>302</v>
      </c>
    </row>
    <row r="650" spans="1:43" x14ac:dyDescent="0.15">
      <c r="Z650" s="9"/>
      <c r="AA650" s="9"/>
      <c r="AB650" s="9"/>
      <c r="AC650" s="9"/>
      <c r="AD650" s="9"/>
      <c r="AE650" s="9"/>
      <c r="AF650" s="9"/>
      <c r="AG650" s="9"/>
      <c r="AH650" s="9"/>
      <c r="AI650" s="9"/>
      <c r="AJ650" s="9"/>
      <c r="AK650" s="9"/>
      <c r="AL650" s="9"/>
      <c r="AM650" s="9"/>
      <c r="AN650" s="9"/>
      <c r="AO650" s="9"/>
      <c r="AP650" s="9"/>
      <c r="AQ650" s="9"/>
    </row>
    <row r="651" spans="1:43" x14ac:dyDescent="0.15">
      <c r="A651" t="str">
        <f t="shared" ref="A651" si="130">B651&amp;C651&amp;E651&amp;F651&amp;H651&amp;I651&amp;J651&amp;M651&amp;N651&amp;O651&amp;P651&amp;Q651&amp;R651&amp;S651&amp;T651&amp;U651&amp;V651&amp;W651&amp;X651&amp;Y651</f>
        <v>**アモンケットブロック</v>
      </c>
      <c r="B651" t="s">
        <v>4865</v>
      </c>
      <c r="Y651" s="11"/>
    </row>
    <row r="652" spans="1:43" x14ac:dyDescent="0.15">
      <c r="A652" t="str">
        <f>B652&amp;C652&amp;E652&amp;F652&amp;H652&amp;I652&amp;J652&amp;M652&amp;N652&amp;O652&amp;P652&amp;Q652&amp;R652&amp;S652&amp;T652&amp;U652&amp;V652&amp;W652&amp;X652&amp;Y652</f>
        <v>|LEFT:60|LEFT:50|LEFT:120|LEFT:50|LEFT:120|LEFT:450|c</v>
      </c>
      <c r="B652" t="s">
        <v>3211</v>
      </c>
      <c r="C652" t="s">
        <v>5192</v>
      </c>
      <c r="E652" t="s">
        <v>3211</v>
      </c>
      <c r="F652" t="s">
        <v>3204</v>
      </c>
      <c r="H652" t="s">
        <v>3211</v>
      </c>
      <c r="I652" t="s">
        <v>5157</v>
      </c>
      <c r="J652" t="s">
        <v>3211</v>
      </c>
      <c r="M652" t="s">
        <v>3204</v>
      </c>
      <c r="N652" t="s">
        <v>3267</v>
      </c>
      <c r="O652" t="s">
        <v>5157</v>
      </c>
      <c r="R652" t="s">
        <v>3267</v>
      </c>
      <c r="T652" t="s">
        <v>5189</v>
      </c>
      <c r="X652" t="s">
        <v>3267</v>
      </c>
      <c r="Y652" t="s">
        <v>3206</v>
      </c>
    </row>
    <row r="653" spans="1:43" x14ac:dyDescent="0.15">
      <c r="A653" t="str">
        <f>B653&amp;C653&amp;E653&amp;F653&amp;H653&amp;I653&amp;J653&amp;M653&amp;N653&amp;O653&amp;P653&amp;Q653&amp;R653&amp;S653&amp;T653&amp;U653&amp;V653&amp;W653&amp;X653&amp;Y653</f>
        <v>|セット|色|カード種|P/T|レアリティ|カード名|</v>
      </c>
      <c r="B653" t="s">
        <v>3211</v>
      </c>
      <c r="C653" t="s">
        <v>3212</v>
      </c>
      <c r="E653" t="s">
        <v>3211</v>
      </c>
      <c r="F653" t="s">
        <v>3181</v>
      </c>
      <c r="H653" t="s">
        <v>3211</v>
      </c>
      <c r="I653" t="s">
        <v>4902</v>
      </c>
      <c r="J653" t="s">
        <v>3211</v>
      </c>
      <c r="K653" t="s">
        <v>3168</v>
      </c>
      <c r="L653" t="s">
        <v>3167</v>
      </c>
      <c r="M653" t="str">
        <f>K653&amp;"/"&amp;L653</f>
        <v>P/T</v>
      </c>
      <c r="N653" t="s">
        <v>3267</v>
      </c>
      <c r="O653" t="s">
        <v>5187</v>
      </c>
      <c r="R653" t="s">
        <v>3267</v>
      </c>
      <c r="T653" t="s">
        <v>3208</v>
      </c>
      <c r="X653" t="s">
        <v>3267</v>
      </c>
      <c r="Z653" s="18"/>
      <c r="AA653" s="18"/>
      <c r="AB653" s="18"/>
      <c r="AC653" s="18"/>
      <c r="AD653" s="18"/>
      <c r="AE653" s="18"/>
      <c r="AF653" s="18"/>
      <c r="AG653" s="18"/>
      <c r="AH653" s="18"/>
      <c r="AI653" s="18"/>
      <c r="AJ653" s="18"/>
      <c r="AK653" s="18"/>
      <c r="AL653" s="18"/>
      <c r="AM653" s="18"/>
      <c r="AN653" s="18"/>
      <c r="AO653" s="18"/>
      <c r="AP653" s="18"/>
      <c r="AQ653" s="18"/>
    </row>
    <row r="654" spans="1:43" x14ac:dyDescent="0.15">
      <c r="A654" t="str">
        <f t="shared" si="121"/>
        <v>|AKH|白|呪文||レア|《[[副陽の接近]]》|</v>
      </c>
      <c r="B654" t="s">
        <v>3211</v>
      </c>
      <c r="C654" t="str">
        <f t="shared" si="122"/>
        <v>AKH</v>
      </c>
      <c r="D654">
        <f>IF(AA654="","",VLOOKUP(C654,tnpl!$Z$1:$AA$11,2,TRUE))</f>
        <v>10</v>
      </c>
      <c r="E654" t="s">
        <v>3211</v>
      </c>
      <c r="F654" t="str">
        <f t="shared" si="123"/>
        <v>白</v>
      </c>
      <c r="G654">
        <f>IF(AB654="","",VLOOKUP(F654,tnpl!$X$1:$Y$16,2,TRUE))</f>
        <v>1</v>
      </c>
      <c r="H654" t="s">
        <v>3211</v>
      </c>
      <c r="I654" t="str">
        <f t="shared" si="124"/>
        <v>呪文</v>
      </c>
      <c r="J654" t="s">
        <v>3211</v>
      </c>
      <c r="K654">
        <f t="shared" si="125"/>
        <v>0</v>
      </c>
      <c r="L654">
        <f t="shared" si="126"/>
        <v>0</v>
      </c>
      <c r="M654" t="str">
        <f t="shared" si="127"/>
        <v/>
      </c>
      <c r="N654" t="s">
        <v>3267</v>
      </c>
      <c r="O654" t="str">
        <f t="shared" si="128"/>
        <v>レア</v>
      </c>
      <c r="R654" t="s">
        <v>3267</v>
      </c>
      <c r="S654" t="s">
        <v>4854</v>
      </c>
      <c r="T654" t="str">
        <f t="shared" si="129"/>
        <v>副陽の接近</v>
      </c>
      <c r="W654" t="s">
        <v>4855</v>
      </c>
      <c r="X654" t="s">
        <v>3267</v>
      </c>
      <c r="Y654" s="9"/>
      <c r="Z654" s="3">
        <v>1122</v>
      </c>
      <c r="AA654" s="2" t="s">
        <v>4450</v>
      </c>
      <c r="AB654" s="1" t="s">
        <v>1653</v>
      </c>
      <c r="AC654" s="1" t="s">
        <v>1463</v>
      </c>
      <c r="AD654" s="1">
        <v>16</v>
      </c>
      <c r="AE654" s="1" t="s">
        <v>257</v>
      </c>
      <c r="AF654" s="1" t="s">
        <v>256</v>
      </c>
      <c r="AG654" s="1" t="s">
        <v>1475</v>
      </c>
      <c r="AH654" s="1"/>
      <c r="AI654" s="1"/>
      <c r="AJ654" s="1"/>
      <c r="AK654" s="1" t="s">
        <v>4491</v>
      </c>
      <c r="AL654" s="1"/>
      <c r="AM654" s="1"/>
      <c r="AN654" s="1"/>
      <c r="AO654" s="1"/>
      <c r="AP654" s="1"/>
      <c r="AQ654" s="1" t="s">
        <v>4491</v>
      </c>
    </row>
    <row r="655" spans="1:43" x14ac:dyDescent="0.15">
      <c r="A655" t="str">
        <f t="shared" si="121"/>
        <v>|AKH|白|サポート||レア|《[[結束の試練]]》|</v>
      </c>
      <c r="B655" t="s">
        <v>3211</v>
      </c>
      <c r="C655" t="str">
        <f t="shared" si="122"/>
        <v>AKH</v>
      </c>
      <c r="D655">
        <f>IF(AA655="","",VLOOKUP(C655,tnpl!$Z$1:$AA$11,2,TRUE))</f>
        <v>10</v>
      </c>
      <c r="E655" t="s">
        <v>3211</v>
      </c>
      <c r="F655" t="str">
        <f t="shared" si="123"/>
        <v>白</v>
      </c>
      <c r="G655">
        <f>IF(AB655="","",VLOOKUP(F655,tnpl!$X$1:$Y$16,2,TRUE))</f>
        <v>1</v>
      </c>
      <c r="H655" t="s">
        <v>3211</v>
      </c>
      <c r="I655" t="str">
        <f t="shared" si="124"/>
        <v>サポート</v>
      </c>
      <c r="J655" t="s">
        <v>3211</v>
      </c>
      <c r="K655">
        <f t="shared" si="125"/>
        <v>0</v>
      </c>
      <c r="L655">
        <f t="shared" si="126"/>
        <v>0</v>
      </c>
      <c r="M655" t="str">
        <f t="shared" si="127"/>
        <v/>
      </c>
      <c r="N655" t="s">
        <v>3267</v>
      </c>
      <c r="O655" t="str">
        <f t="shared" si="128"/>
        <v>レア</v>
      </c>
      <c r="R655" t="s">
        <v>3267</v>
      </c>
      <c r="S655" t="s">
        <v>4854</v>
      </c>
      <c r="T655" t="str">
        <f t="shared" si="129"/>
        <v>結束の試練</v>
      </c>
      <c r="W655" t="s">
        <v>4855</v>
      </c>
      <c r="X655" t="s">
        <v>3267</v>
      </c>
      <c r="Y655" s="9"/>
      <c r="Z655" s="3">
        <v>1124</v>
      </c>
      <c r="AA655" s="2" t="s">
        <v>4450</v>
      </c>
      <c r="AB655" s="1" t="s">
        <v>1653</v>
      </c>
      <c r="AC655" s="1" t="s">
        <v>1463</v>
      </c>
      <c r="AD655" s="1">
        <v>16</v>
      </c>
      <c r="AE655" s="1" t="s">
        <v>253</v>
      </c>
      <c r="AF655" s="1" t="s">
        <v>252</v>
      </c>
      <c r="AG655" s="1" t="s">
        <v>297</v>
      </c>
      <c r="AH655" s="1"/>
      <c r="AI655" s="1"/>
      <c r="AJ655" s="1"/>
      <c r="AK655" s="1" t="s">
        <v>4493</v>
      </c>
      <c r="AL655" s="1" t="s">
        <v>4494</v>
      </c>
      <c r="AM655" s="1" t="s">
        <v>4495</v>
      </c>
      <c r="AN655" s="1">
        <v>3</v>
      </c>
      <c r="AO655" s="1"/>
      <c r="AP655" s="1"/>
      <c r="AQ655" s="1" t="s">
        <v>4496</v>
      </c>
    </row>
    <row r="656" spans="1:43" x14ac:dyDescent="0.15">
      <c r="A656" t="str">
        <f t="shared" si="121"/>
        <v>|AKH|白|クリーチャー|7/8|神話レア|《[[賞罰の天使]]》|</v>
      </c>
      <c r="B656" t="s">
        <v>3211</v>
      </c>
      <c r="C656" t="str">
        <f t="shared" si="122"/>
        <v>AKH</v>
      </c>
      <c r="D656">
        <f>IF(AA656="","",VLOOKUP(C656,tnpl!$Z$1:$AA$11,2,TRUE))</f>
        <v>10</v>
      </c>
      <c r="E656" t="s">
        <v>3211</v>
      </c>
      <c r="F656" t="str">
        <f t="shared" si="123"/>
        <v>白</v>
      </c>
      <c r="G656">
        <f>IF(AB656="","",VLOOKUP(F656,tnpl!$X$1:$Y$16,2,TRUE))</f>
        <v>1</v>
      </c>
      <c r="H656" t="s">
        <v>3211</v>
      </c>
      <c r="I656" t="str">
        <f t="shared" si="124"/>
        <v>クリーチャー</v>
      </c>
      <c r="J656" t="s">
        <v>3211</v>
      </c>
      <c r="K656">
        <f t="shared" si="125"/>
        <v>7</v>
      </c>
      <c r="L656">
        <f t="shared" si="126"/>
        <v>8</v>
      </c>
      <c r="M656" t="str">
        <f t="shared" si="127"/>
        <v>7/8</v>
      </c>
      <c r="N656" t="s">
        <v>3267</v>
      </c>
      <c r="O656" t="str">
        <f t="shared" si="128"/>
        <v>神話レア</v>
      </c>
      <c r="R656" t="s">
        <v>3267</v>
      </c>
      <c r="S656" t="s">
        <v>4854</v>
      </c>
      <c r="T656" t="str">
        <f t="shared" si="129"/>
        <v>賞罰の天使</v>
      </c>
      <c r="W656" t="s">
        <v>4855</v>
      </c>
      <c r="X656" t="s">
        <v>3267</v>
      </c>
      <c r="Y656" s="9"/>
      <c r="Z656" s="3">
        <v>1125</v>
      </c>
      <c r="AA656" s="2" t="s">
        <v>4450</v>
      </c>
      <c r="AB656" s="1" t="s">
        <v>1653</v>
      </c>
      <c r="AC656" s="1" t="s">
        <v>1453</v>
      </c>
      <c r="AD656" s="1">
        <v>16</v>
      </c>
      <c r="AE656" s="1" t="s">
        <v>251</v>
      </c>
      <c r="AF656" s="1" t="s">
        <v>250</v>
      </c>
      <c r="AG656" s="1" t="s">
        <v>349</v>
      </c>
      <c r="AH656" s="1" t="s">
        <v>358</v>
      </c>
      <c r="AI656" s="1"/>
      <c r="AJ656" s="1"/>
      <c r="AK656" s="1" t="s">
        <v>361</v>
      </c>
      <c r="AL656" s="1" t="s">
        <v>4497</v>
      </c>
      <c r="AM656" s="1"/>
      <c r="AN656" s="1"/>
      <c r="AO656" s="1">
        <v>7</v>
      </c>
      <c r="AP656" s="1">
        <v>8</v>
      </c>
      <c r="AQ656" s="1" t="s">
        <v>4498</v>
      </c>
    </row>
    <row r="657" spans="1:46" x14ac:dyDescent="0.15">
      <c r="A657" t="str">
        <f t="shared" si="121"/>
        <v>|AKH|赤|クリーチャー|2/3|コモン|《[[ミノタウルスの名射手]]》|</v>
      </c>
      <c r="B657" t="s">
        <v>3211</v>
      </c>
      <c r="C657" t="str">
        <f t="shared" si="122"/>
        <v>AKH</v>
      </c>
      <c r="D657">
        <f>IF(AA657="","",VLOOKUP(C657,tnpl!$Z$1:$AA$11,2,TRUE))</f>
        <v>10</v>
      </c>
      <c r="E657" t="s">
        <v>3211</v>
      </c>
      <c r="F657" t="str">
        <f t="shared" si="123"/>
        <v>赤</v>
      </c>
      <c r="G657">
        <f>IF(AB657="","",VLOOKUP(F657,tnpl!$X$1:$Y$16,2,TRUE))</f>
        <v>4</v>
      </c>
      <c r="H657" t="s">
        <v>3211</v>
      </c>
      <c r="I657" t="str">
        <f t="shared" si="124"/>
        <v>クリーチャー</v>
      </c>
      <c r="J657" t="s">
        <v>3211</v>
      </c>
      <c r="K657">
        <f t="shared" si="125"/>
        <v>2</v>
      </c>
      <c r="L657">
        <f t="shared" si="126"/>
        <v>3</v>
      </c>
      <c r="M657" t="str">
        <f t="shared" si="127"/>
        <v>2/3</v>
      </c>
      <c r="N657" t="s">
        <v>3267</v>
      </c>
      <c r="O657" t="str">
        <f t="shared" si="128"/>
        <v>コモン</v>
      </c>
      <c r="R657" t="s">
        <v>3267</v>
      </c>
      <c r="S657" t="s">
        <v>4854</v>
      </c>
      <c r="T657" t="str">
        <f t="shared" si="129"/>
        <v>ミノタウルスの名射手</v>
      </c>
      <c r="W657" t="s">
        <v>4855</v>
      </c>
      <c r="X657" t="s">
        <v>3267</v>
      </c>
      <c r="Y657" s="9"/>
      <c r="Z657" s="3">
        <v>1179</v>
      </c>
      <c r="AA657" s="2" t="s">
        <v>4450</v>
      </c>
      <c r="AB657" s="1" t="s">
        <v>1575</v>
      </c>
      <c r="AC657" s="1" t="s">
        <v>1771</v>
      </c>
      <c r="AD657" s="1">
        <v>16</v>
      </c>
      <c r="AE657" s="1" t="s">
        <v>145</v>
      </c>
      <c r="AF657" s="1" t="s">
        <v>144</v>
      </c>
      <c r="AG657" s="1" t="s">
        <v>349</v>
      </c>
      <c r="AH657" s="1" t="s">
        <v>4557</v>
      </c>
      <c r="AI657" s="1" t="s">
        <v>2897</v>
      </c>
      <c r="AJ657" s="1"/>
      <c r="AK657" s="1" t="s">
        <v>1971</v>
      </c>
      <c r="AL657" s="1" t="s">
        <v>4603</v>
      </c>
      <c r="AM657" s="1"/>
      <c r="AN657" s="1"/>
      <c r="AO657" s="1">
        <v>2</v>
      </c>
      <c r="AP657" s="1">
        <v>3</v>
      </c>
      <c r="AQ657" s="1" t="s">
        <v>4604</v>
      </c>
    </row>
    <row r="658" spans="1:46" x14ac:dyDescent="0.15">
      <c r="A658" t="str">
        <f>B658&amp;C658&amp;E658&amp;F658&amp;H658&amp;I658&amp;J658&amp;M658&amp;N658&amp;O658&amp;P658&amp;Q658&amp;R658&amp;S658&amp;T658&amp;U658&amp;V658&amp;W658&amp;X658&amp;Y658</f>
        <v>|AKH|赤|呪文||アンコモン|《[[力ずく]]》|</v>
      </c>
      <c r="B658" t="s">
        <v>3211</v>
      </c>
      <c r="C658" t="str">
        <f>AA658</f>
        <v>AKH</v>
      </c>
      <c r="D658">
        <f>IF(AA658="","",VLOOKUP(C658,tnpl!$Z$1:$AA$11,2,TRUE))</f>
        <v>10</v>
      </c>
      <c r="E658" t="s">
        <v>3211</v>
      </c>
      <c r="F658" t="str">
        <f>AB658</f>
        <v>赤</v>
      </c>
      <c r="G658">
        <f>IF(AB658="","",VLOOKUP(F658,tnpl!$X$1:$Y$16,2,TRUE))</f>
        <v>4</v>
      </c>
      <c r="H658" t="s">
        <v>3211</v>
      </c>
      <c r="I658" t="str">
        <f>AG658</f>
        <v>呪文</v>
      </c>
      <c r="J658" t="s">
        <v>3211</v>
      </c>
      <c r="K658">
        <f>AO658</f>
        <v>0</v>
      </c>
      <c r="L658">
        <f>AP658</f>
        <v>0</v>
      </c>
      <c r="M658" t="str">
        <f>IF(AG658="クリーチャー",K658&amp;"/"&amp;L658,"")</f>
        <v/>
      </c>
      <c r="N658" t="s">
        <v>3267</v>
      </c>
      <c r="O658" t="str">
        <f>AC658</f>
        <v>アンコモン</v>
      </c>
      <c r="R658" t="s">
        <v>3267</v>
      </c>
      <c r="S658" t="s">
        <v>4854</v>
      </c>
      <c r="T658" t="str">
        <f>AE658</f>
        <v>力ずく</v>
      </c>
      <c r="W658" t="s">
        <v>4855</v>
      </c>
      <c r="X658" t="s">
        <v>3267</v>
      </c>
      <c r="Y658" s="9"/>
      <c r="Z658" s="3">
        <v>1280</v>
      </c>
      <c r="AA658" s="2" t="s">
        <v>4450</v>
      </c>
      <c r="AB658" s="1" t="s">
        <v>1575</v>
      </c>
      <c r="AC658" s="1" t="s">
        <v>1473</v>
      </c>
      <c r="AD658" s="1">
        <v>16</v>
      </c>
      <c r="AE658" s="1" t="s">
        <v>4813</v>
      </c>
      <c r="AF658" s="1" t="s">
        <v>4814</v>
      </c>
      <c r="AG658" s="1" t="s">
        <v>1475</v>
      </c>
      <c r="AH658" s="1"/>
      <c r="AI658" s="1"/>
      <c r="AJ658" s="1"/>
      <c r="AK658" s="1" t="s">
        <v>4815</v>
      </c>
      <c r="AL658" s="1"/>
      <c r="AM658" s="1"/>
      <c r="AN658" s="1"/>
      <c r="AO658" s="1"/>
      <c r="AP658" s="1"/>
      <c r="AQ658" s="1" t="s">
        <v>4815</v>
      </c>
    </row>
    <row r="659" spans="1:46" x14ac:dyDescent="0.15">
      <c r="A659" t="str">
        <f t="shared" si="121"/>
        <v>|AKH|無色|サポート||アンコモン|《[[バントゥの碑]]》|</v>
      </c>
      <c r="B659" t="s">
        <v>3211</v>
      </c>
      <c r="C659" t="str">
        <f t="shared" si="122"/>
        <v>AKH</v>
      </c>
      <c r="D659">
        <f>IF(AA659="","",VLOOKUP(C659,tnpl!$Z$1:$AA$11,2,TRUE))</f>
        <v>10</v>
      </c>
      <c r="E659" t="s">
        <v>3211</v>
      </c>
      <c r="F659" t="str">
        <f t="shared" si="123"/>
        <v>無色</v>
      </c>
      <c r="G659">
        <f>IF(AB659="","",VLOOKUP(F659,tnpl!$X$1:$Y$16,2,TRUE))</f>
        <v>16</v>
      </c>
      <c r="H659" t="s">
        <v>3211</v>
      </c>
      <c r="I659" t="str">
        <f t="shared" si="124"/>
        <v>サポート</v>
      </c>
      <c r="J659" t="s">
        <v>3211</v>
      </c>
      <c r="K659">
        <f t="shared" si="125"/>
        <v>0</v>
      </c>
      <c r="L659">
        <f t="shared" si="126"/>
        <v>0</v>
      </c>
      <c r="M659" t="str">
        <f t="shared" si="127"/>
        <v/>
      </c>
      <c r="N659" t="s">
        <v>3267</v>
      </c>
      <c r="O659" t="str">
        <f t="shared" si="128"/>
        <v>アンコモン</v>
      </c>
      <c r="R659" t="s">
        <v>3267</v>
      </c>
      <c r="S659" t="s">
        <v>4854</v>
      </c>
      <c r="T659" t="str">
        <f t="shared" si="129"/>
        <v>バントゥの碑</v>
      </c>
      <c r="W659" t="s">
        <v>4855</v>
      </c>
      <c r="X659" t="s">
        <v>3267</v>
      </c>
      <c r="Y659" s="9"/>
      <c r="Z659" s="3">
        <v>1241</v>
      </c>
      <c r="AA659" s="2" t="s">
        <v>4450</v>
      </c>
      <c r="AB659" s="1" t="s">
        <v>301</v>
      </c>
      <c r="AC659" s="1" t="s">
        <v>1473</v>
      </c>
      <c r="AD659" s="1">
        <v>16</v>
      </c>
      <c r="AE659" s="1" t="s">
        <v>23</v>
      </c>
      <c r="AF659" s="1" t="s">
        <v>22</v>
      </c>
      <c r="AG659" s="1" t="s">
        <v>297</v>
      </c>
      <c r="AH659" s="1"/>
      <c r="AI659" s="1"/>
      <c r="AJ659" s="1"/>
      <c r="AK659" s="1" t="s">
        <v>4711</v>
      </c>
      <c r="AL659" s="1" t="s">
        <v>4712</v>
      </c>
      <c r="AM659" s="1" t="s">
        <v>4713</v>
      </c>
      <c r="AN659" s="1">
        <v>3</v>
      </c>
      <c r="AO659" s="1"/>
      <c r="AP659" s="1"/>
      <c r="AQ659" s="1" t="s">
        <v>4714</v>
      </c>
    </row>
    <row r="660" spans="1:46" x14ac:dyDescent="0.15">
      <c r="A660" t="str">
        <f t="shared" si="121"/>
        <v>|AKH|無色|サポート||アンコモン|《[[ケフネトの碑]]》|</v>
      </c>
      <c r="B660" t="s">
        <v>3211</v>
      </c>
      <c r="C660" t="str">
        <f t="shared" si="122"/>
        <v>AKH</v>
      </c>
      <c r="D660">
        <f>IF(AA660="","",VLOOKUP(C660,tnpl!$Z$1:$AA$11,2,TRUE))</f>
        <v>10</v>
      </c>
      <c r="E660" t="s">
        <v>3211</v>
      </c>
      <c r="F660" t="str">
        <f t="shared" si="123"/>
        <v>無色</v>
      </c>
      <c r="G660">
        <f>IF(AB660="","",VLOOKUP(F660,tnpl!$X$1:$Y$16,2,TRUE))</f>
        <v>16</v>
      </c>
      <c r="H660" t="s">
        <v>3211</v>
      </c>
      <c r="I660" t="str">
        <f t="shared" si="124"/>
        <v>サポート</v>
      </c>
      <c r="J660" t="s">
        <v>3211</v>
      </c>
      <c r="K660">
        <f t="shared" si="125"/>
        <v>0</v>
      </c>
      <c r="L660">
        <f t="shared" si="126"/>
        <v>0</v>
      </c>
      <c r="M660" t="str">
        <f t="shared" si="127"/>
        <v/>
      </c>
      <c r="N660" t="s">
        <v>3267</v>
      </c>
      <c r="O660" t="str">
        <f t="shared" si="128"/>
        <v>アンコモン</v>
      </c>
      <c r="R660" t="s">
        <v>3267</v>
      </c>
      <c r="S660" t="s">
        <v>4854</v>
      </c>
      <c r="T660" t="str">
        <f t="shared" si="129"/>
        <v>ケフネトの碑</v>
      </c>
      <c r="W660" t="s">
        <v>4855</v>
      </c>
      <c r="X660" t="s">
        <v>3267</v>
      </c>
      <c r="Y660" s="9"/>
      <c r="Z660" s="3">
        <v>1243</v>
      </c>
      <c r="AA660" s="2" t="s">
        <v>4450</v>
      </c>
      <c r="AB660" s="1" t="s">
        <v>301</v>
      </c>
      <c r="AC660" s="1" t="s">
        <v>1473</v>
      </c>
      <c r="AD660" s="1">
        <v>16</v>
      </c>
      <c r="AE660" s="1" t="s">
        <v>19</v>
      </c>
      <c r="AF660" s="1" t="s">
        <v>18</v>
      </c>
      <c r="AG660" s="1" t="s">
        <v>297</v>
      </c>
      <c r="AH660" s="1"/>
      <c r="AI660" s="1"/>
      <c r="AJ660" s="1"/>
      <c r="AK660" s="1" t="s">
        <v>4719</v>
      </c>
      <c r="AL660" s="1" t="s">
        <v>4720</v>
      </c>
      <c r="AM660" s="1" t="s">
        <v>4721</v>
      </c>
      <c r="AN660" s="1">
        <v>3</v>
      </c>
      <c r="AO660" s="1"/>
      <c r="AP660" s="1"/>
      <c r="AQ660" s="1" t="s">
        <v>4722</v>
      </c>
    </row>
    <row r="661" spans="1:46" x14ac:dyDescent="0.15">
      <c r="A661" t="str">
        <f t="shared" si="121"/>
        <v>|AKHM|青|クリーチャー|2/4|Masterpiece|《[[聖別されたスフィンクス]]》|</v>
      </c>
      <c r="B661" t="s">
        <v>3211</v>
      </c>
      <c r="C661" t="str">
        <f t="shared" si="122"/>
        <v>AKHM</v>
      </c>
      <c r="D661">
        <f>IF(AA661="","",VLOOKUP(C661,tnpl!$Z$1:$AA$11,2,TRUE))</f>
        <v>11</v>
      </c>
      <c r="E661" t="s">
        <v>3211</v>
      </c>
      <c r="F661" t="str">
        <f t="shared" si="123"/>
        <v>青</v>
      </c>
      <c r="G661">
        <f>IF(AB661="","",VLOOKUP(F661,tnpl!$X$1:$Y$16,2,TRUE))</f>
        <v>2</v>
      </c>
      <c r="H661" t="s">
        <v>3211</v>
      </c>
      <c r="I661" t="str">
        <f t="shared" si="124"/>
        <v>クリーチャー</v>
      </c>
      <c r="J661" t="s">
        <v>3211</v>
      </c>
      <c r="K661">
        <f t="shared" si="125"/>
        <v>2</v>
      </c>
      <c r="L661">
        <f t="shared" si="126"/>
        <v>4</v>
      </c>
      <c r="M661" t="str">
        <f t="shared" si="127"/>
        <v>2/4</v>
      </c>
      <c r="N661" t="s">
        <v>3267</v>
      </c>
      <c r="O661" t="str">
        <f t="shared" si="128"/>
        <v>Masterpiece</v>
      </c>
      <c r="R661" t="s">
        <v>3267</v>
      </c>
      <c r="S661" t="s">
        <v>4854</v>
      </c>
      <c r="T661" t="str">
        <f t="shared" si="129"/>
        <v>聖別されたスフィンクス</v>
      </c>
      <c r="W661" t="s">
        <v>4855</v>
      </c>
      <c r="X661" t="s">
        <v>3267</v>
      </c>
      <c r="Y661" s="9"/>
      <c r="Z661" s="3">
        <v>1256</v>
      </c>
      <c r="AA661" s="2" t="s">
        <v>4746</v>
      </c>
      <c r="AB661" s="1" t="s">
        <v>1631</v>
      </c>
      <c r="AC661" s="1" t="s">
        <v>3203</v>
      </c>
      <c r="AD661" s="1">
        <v>16</v>
      </c>
      <c r="AE661" s="1" t="s">
        <v>3183</v>
      </c>
      <c r="AF661" s="1" t="s">
        <v>3184</v>
      </c>
      <c r="AG661" s="1" t="s">
        <v>349</v>
      </c>
      <c r="AH661" s="1" t="s">
        <v>1633</v>
      </c>
      <c r="AI661" s="1"/>
      <c r="AJ661" s="1"/>
      <c r="AK661" s="1" t="s">
        <v>361</v>
      </c>
      <c r="AL661" s="1" t="s">
        <v>4750</v>
      </c>
      <c r="AM661" s="1"/>
      <c r="AN661" s="1"/>
      <c r="AO661" s="1">
        <v>2</v>
      </c>
      <c r="AP661" s="1">
        <v>4</v>
      </c>
      <c r="AQ661" s="1" t="s">
        <v>4751</v>
      </c>
    </row>
    <row r="662" spans="1:46" x14ac:dyDescent="0.15">
      <c r="A662" t="str">
        <f t="shared" si="121"/>
        <v>|AKHM|青|呪文||Masterpiece|《[[対抗呪文]]》|</v>
      </c>
      <c r="B662" t="s">
        <v>3211</v>
      </c>
      <c r="C662" t="str">
        <f t="shared" si="122"/>
        <v>AKHM</v>
      </c>
      <c r="D662">
        <f>IF(AA662="","",VLOOKUP(C662,tnpl!$Z$1:$AA$11,2,TRUE))</f>
        <v>11</v>
      </c>
      <c r="E662" t="s">
        <v>3211</v>
      </c>
      <c r="F662" t="str">
        <f t="shared" si="123"/>
        <v>青</v>
      </c>
      <c r="G662">
        <f>IF(AB662="","",VLOOKUP(F662,tnpl!$X$1:$Y$16,2,TRUE))</f>
        <v>2</v>
      </c>
      <c r="H662" t="s">
        <v>3211</v>
      </c>
      <c r="I662" t="str">
        <f t="shared" si="124"/>
        <v>呪文</v>
      </c>
      <c r="J662" t="s">
        <v>3211</v>
      </c>
      <c r="K662">
        <f t="shared" si="125"/>
        <v>0</v>
      </c>
      <c r="L662">
        <f t="shared" si="126"/>
        <v>0</v>
      </c>
      <c r="M662" t="str">
        <f t="shared" si="127"/>
        <v/>
      </c>
      <c r="N662" t="s">
        <v>3267</v>
      </c>
      <c r="O662" t="str">
        <f t="shared" si="128"/>
        <v>Masterpiece</v>
      </c>
      <c r="R662" t="s">
        <v>3267</v>
      </c>
      <c r="S662" t="s">
        <v>4854</v>
      </c>
      <c r="T662" t="str">
        <f t="shared" si="129"/>
        <v>対抗呪文</v>
      </c>
      <c r="W662" t="s">
        <v>4855</v>
      </c>
      <c r="X662" t="s">
        <v>3267</v>
      </c>
      <c r="Y662" s="9"/>
      <c r="Z662" s="3">
        <v>1257</v>
      </c>
      <c r="AA662" s="2" t="s">
        <v>4746</v>
      </c>
      <c r="AB662" s="1" t="s">
        <v>1631</v>
      </c>
      <c r="AC662" s="1" t="s">
        <v>3203</v>
      </c>
      <c r="AD662" s="1">
        <v>16</v>
      </c>
      <c r="AE662" s="1" t="s">
        <v>3189</v>
      </c>
      <c r="AF662" s="1" t="s">
        <v>3190</v>
      </c>
      <c r="AG662" s="1" t="s">
        <v>1475</v>
      </c>
      <c r="AH662" s="1"/>
      <c r="AI662" s="1"/>
      <c r="AJ662" s="1"/>
      <c r="AK662" s="1" t="s">
        <v>4752</v>
      </c>
      <c r="AL662" s="1"/>
      <c r="AM662" s="1"/>
      <c r="AN662" s="1"/>
      <c r="AO662" s="1"/>
      <c r="AP662" s="1"/>
      <c r="AQ662" s="1" t="s">
        <v>4752</v>
      </c>
    </row>
    <row r="664" spans="1:46" x14ac:dyDescent="0.15">
      <c r="A664" t="str">
        <f>B664&amp;C664&amp;E664&amp;F664&amp;H664&amp;I664&amp;J664&amp;M664&amp;N664&amp;O664&amp;P664&amp;Q664&amp;R664&amp;S664&amp;T664&amp;V664&amp;W664&amp;X664&amp;Y664</f>
        <v>*17マナカード一覧</v>
      </c>
      <c r="B664" t="s">
        <v>3229</v>
      </c>
      <c r="C664">
        <f>AD669</f>
        <v>17</v>
      </c>
      <c r="E664" t="s">
        <v>5183</v>
      </c>
      <c r="F664" t="s">
        <v>3228</v>
      </c>
    </row>
    <row r="665" spans="1:46" x14ac:dyDescent="0.15">
      <c r="A665" t="str">
        <f>B665&amp;C665&amp;E665&amp;F665&amp;H665&amp;I665&amp;J665&amp;M665&amp;N665&amp;O665&amp;P665&amp;Q665&amp;R665&amp;S665&amp;T665&amp;V665&amp;W665&amp;X665&amp;Y665</f>
        <v/>
      </c>
    </row>
    <row r="666" spans="1:46" x14ac:dyDescent="0.15">
      <c r="A666" t="str">
        <f>B666&amp;C666&amp;E666&amp;F666&amp;H666&amp;I666&amp;J666&amp;M666&amp;N666&amp;O666&amp;P666&amp;Q666&amp;R666&amp;S666&amp;T666&amp;V666&amp;W666&amp;X666&amp;Y666</f>
        <v>**マジック:オリジン</v>
      </c>
      <c r="B666" t="s">
        <v>4856</v>
      </c>
      <c r="C666" t="s">
        <v>4860</v>
      </c>
      <c r="Z666" s="11"/>
    </row>
    <row r="667" spans="1:46" x14ac:dyDescent="0.15">
      <c r="A667" t="str">
        <f>B667&amp;C667&amp;E667&amp;F667&amp;H667&amp;I667&amp;J667&amp;M667&amp;N667&amp;O667&amp;P667&amp;Q667&amp;R667&amp;S667&amp;T667&amp;U667&amp;V667&amp;W667&amp;X667&amp;Y667</f>
        <v>|LEFT:60|LEFT:50|LEFT:120|LEFT:50|LEFT:120|LEFT:450|c</v>
      </c>
      <c r="B667" t="s">
        <v>3211</v>
      </c>
      <c r="C667" t="s">
        <v>5191</v>
      </c>
      <c r="E667" t="s">
        <v>3211</v>
      </c>
      <c r="F667" t="s">
        <v>3204</v>
      </c>
      <c r="H667" t="s">
        <v>3211</v>
      </c>
      <c r="I667" t="s">
        <v>5157</v>
      </c>
      <c r="J667" t="s">
        <v>3211</v>
      </c>
      <c r="M667" t="s">
        <v>3204</v>
      </c>
      <c r="N667" t="s">
        <v>3267</v>
      </c>
      <c r="O667" t="s">
        <v>5157</v>
      </c>
      <c r="R667" t="s">
        <v>3267</v>
      </c>
      <c r="T667" t="s">
        <v>5190</v>
      </c>
      <c r="X667" t="s">
        <v>3267</v>
      </c>
      <c r="Y667" t="s">
        <v>3206</v>
      </c>
    </row>
    <row r="668" spans="1:46" x14ac:dyDescent="0.15">
      <c r="A668" t="str">
        <f>B668&amp;C668&amp;E668&amp;F668&amp;H668&amp;I668&amp;J668&amp;M668&amp;N668&amp;O668&amp;P668&amp;Q668&amp;R668&amp;S668&amp;T668&amp;U668&amp;V668&amp;W668&amp;X668&amp;Y668</f>
        <v>|セット|色|カード種|P/T|レアリティ|カード名|</v>
      </c>
      <c r="B668" t="s">
        <v>3211</v>
      </c>
      <c r="C668" t="s">
        <v>3212</v>
      </c>
      <c r="E668" t="s">
        <v>3211</v>
      </c>
      <c r="F668" t="s">
        <v>3181</v>
      </c>
      <c r="H668" t="s">
        <v>3211</v>
      </c>
      <c r="I668" t="s">
        <v>4902</v>
      </c>
      <c r="J668" t="s">
        <v>3211</v>
      </c>
      <c r="K668" t="s">
        <v>3168</v>
      </c>
      <c r="L668" t="s">
        <v>3167</v>
      </c>
      <c r="M668" t="str">
        <f>K668&amp;"/"&amp;L668</f>
        <v>P/T</v>
      </c>
      <c r="N668" t="s">
        <v>3267</v>
      </c>
      <c r="O668" t="s">
        <v>5187</v>
      </c>
      <c r="R668" t="s">
        <v>3267</v>
      </c>
      <c r="T668" t="s">
        <v>3208</v>
      </c>
      <c r="X668" t="s">
        <v>3267</v>
      </c>
      <c r="Z668" s="18"/>
      <c r="AA668" s="18"/>
      <c r="AB668" s="18"/>
      <c r="AC668" s="18"/>
      <c r="AD668" s="18"/>
      <c r="AE668" s="18"/>
      <c r="AF668" s="18"/>
      <c r="AG668" s="18"/>
      <c r="AH668" s="18"/>
      <c r="AI668" s="18"/>
      <c r="AJ668" s="18"/>
      <c r="AK668" s="18"/>
      <c r="AL668" s="18"/>
      <c r="AM668" s="18"/>
      <c r="AN668" s="18"/>
      <c r="AO668" s="18"/>
      <c r="AP668" s="18"/>
      <c r="AQ668" s="18"/>
    </row>
    <row r="669" spans="1:46" x14ac:dyDescent="0.15">
      <c r="A669" t="str">
        <f t="shared" ref="A669" si="131">B669&amp;C669&amp;E669&amp;F669&amp;H669&amp;I669&amp;J669&amp;M669&amp;N669&amp;O669&amp;P669&amp;Q669&amp;R669&amp;S669&amp;T669&amp;U669&amp;V669&amp;W669&amp;X669&amp;Y669</f>
        <v>|ORI|白|クリーチャー|5/7|レア|《[[永遠警備の歩哨]]》|</v>
      </c>
      <c r="B669" t="s">
        <v>3211</v>
      </c>
      <c r="C669" t="str">
        <f t="shared" ref="C669" si="132">AA669</f>
        <v>ORI</v>
      </c>
      <c r="D669">
        <f>IF(AA669="","",VLOOKUP(C669,tnpl!$Z$1:$AA$11,2,TRUE))</f>
        <v>1</v>
      </c>
      <c r="E669" t="s">
        <v>3211</v>
      </c>
      <c r="F669" t="str">
        <f t="shared" ref="F669" si="133">AB669</f>
        <v>白</v>
      </c>
      <c r="G669">
        <f>IF(AB669="","",VLOOKUP(F669,tnpl!$X$1:$Y$16,2,TRUE))</f>
        <v>1</v>
      </c>
      <c r="H669" t="s">
        <v>3211</v>
      </c>
      <c r="I669" t="str">
        <f t="shared" ref="I669" si="134">AG669</f>
        <v>クリーチャー</v>
      </c>
      <c r="J669" t="s">
        <v>3211</v>
      </c>
      <c r="K669">
        <f t="shared" ref="K669" si="135">AO669</f>
        <v>5</v>
      </c>
      <c r="L669">
        <f t="shared" ref="L669" si="136">AP669</f>
        <v>7</v>
      </c>
      <c r="M669" t="str">
        <f t="shared" ref="M669" si="137">IF(AG669="クリーチャー",K669&amp;"/"&amp;L669,"")</f>
        <v>5/7</v>
      </c>
      <c r="N669" t="s">
        <v>3267</v>
      </c>
      <c r="O669" t="str">
        <f t="shared" ref="O669" si="138">AC669</f>
        <v>レア</v>
      </c>
      <c r="R669" t="s">
        <v>3267</v>
      </c>
      <c r="S669" t="s">
        <v>4854</v>
      </c>
      <c r="T669" t="str">
        <f t="shared" ref="T669" si="139">AE669</f>
        <v>永遠警備の歩哨</v>
      </c>
      <c r="W669" t="s">
        <v>4855</v>
      </c>
      <c r="X669" t="s">
        <v>3267</v>
      </c>
      <c r="Y669" s="9"/>
      <c r="Z669" s="3">
        <v>32</v>
      </c>
      <c r="AA669" s="2" t="s">
        <v>3271</v>
      </c>
      <c r="AB669" s="1" t="s">
        <v>1653</v>
      </c>
      <c r="AC669" s="1" t="s">
        <v>1463</v>
      </c>
      <c r="AD669" s="1">
        <v>17</v>
      </c>
      <c r="AE669" s="1" t="s">
        <v>3073</v>
      </c>
      <c r="AF669" s="1" t="s">
        <v>3072</v>
      </c>
      <c r="AG669" s="1" t="s">
        <v>349</v>
      </c>
      <c r="AH669" s="1" t="s">
        <v>2077</v>
      </c>
      <c r="AI669" s="1" t="s">
        <v>1826</v>
      </c>
      <c r="AJ669" s="1"/>
      <c r="AK669" s="1" t="s">
        <v>3289</v>
      </c>
      <c r="AL669" s="1" t="s">
        <v>3071</v>
      </c>
      <c r="AM669" s="1"/>
      <c r="AN669" s="1"/>
      <c r="AO669" s="1">
        <v>5</v>
      </c>
      <c r="AP669" s="1">
        <v>7</v>
      </c>
      <c r="AQ669" s="1" t="s">
        <v>3290</v>
      </c>
    </row>
    <row r="670" spans="1:46" x14ac:dyDescent="0.15">
      <c r="A670" t="str">
        <f t="shared" ref="A670:A712" si="140">B670&amp;C670&amp;E670&amp;F670&amp;H670&amp;I670&amp;J670&amp;M670&amp;N670&amp;O670&amp;P670&amp;Q670&amp;R670&amp;S670&amp;T670&amp;U670&amp;V670&amp;W670&amp;X670&amp;Y670</f>
        <v>|ORI|赤|クリーチャー|6/6|レア|《[[ピア・ナラーとキラン・ナラー]]》|</v>
      </c>
      <c r="B670" t="s">
        <v>3211</v>
      </c>
      <c r="C670" t="str">
        <f t="shared" ref="C670:C712" si="141">AA670</f>
        <v>ORI</v>
      </c>
      <c r="D670">
        <f>IF(AA670="","",VLOOKUP(C670,tnpl!$Z$1:$AA$11,2,TRUE))</f>
        <v>1</v>
      </c>
      <c r="E670" t="s">
        <v>3211</v>
      </c>
      <c r="F670" t="str">
        <f t="shared" ref="F670:F712" si="142">AB670</f>
        <v>赤</v>
      </c>
      <c r="G670">
        <f>IF(AB670="","",VLOOKUP(F670,tnpl!$X$1:$Y$16,2,TRUE))</f>
        <v>4</v>
      </c>
      <c r="H670" t="s">
        <v>3211</v>
      </c>
      <c r="I670" t="str">
        <f t="shared" ref="I670:I712" si="143">AG670</f>
        <v>クリーチャー</v>
      </c>
      <c r="J670" t="s">
        <v>3211</v>
      </c>
      <c r="K670">
        <f t="shared" ref="K670:K712" si="144">AO670</f>
        <v>6</v>
      </c>
      <c r="L670">
        <f t="shared" ref="L670:L712" si="145">AP670</f>
        <v>6</v>
      </c>
      <c r="M670" t="str">
        <f t="shared" ref="M670:M712" si="146">IF(AG670="クリーチャー",K670&amp;"/"&amp;L670,"")</f>
        <v>6/6</v>
      </c>
      <c r="N670" t="s">
        <v>3267</v>
      </c>
      <c r="O670" t="str">
        <f t="shared" ref="O670:O712" si="147">AC670</f>
        <v>レア</v>
      </c>
      <c r="R670" t="s">
        <v>3267</v>
      </c>
      <c r="S670" t="s">
        <v>4854</v>
      </c>
      <c r="T670" t="str">
        <f t="shared" ref="T670:T712" si="148">AE670</f>
        <v>ピア・ナラーとキラン・ナラー</v>
      </c>
      <c r="W670" t="s">
        <v>4855</v>
      </c>
      <c r="X670" t="s">
        <v>3267</v>
      </c>
      <c r="Y670" s="9"/>
      <c r="Z670" s="3">
        <v>155</v>
      </c>
      <c r="AA670" s="2" t="s">
        <v>3271</v>
      </c>
      <c r="AB670" s="1" t="s">
        <v>1575</v>
      </c>
      <c r="AC670" s="1" t="s">
        <v>1463</v>
      </c>
      <c r="AD670" s="1">
        <v>17</v>
      </c>
      <c r="AE670" s="1" t="s">
        <v>2710</v>
      </c>
      <c r="AF670" s="1" t="s">
        <v>2709</v>
      </c>
      <c r="AG670" s="1" t="s">
        <v>349</v>
      </c>
      <c r="AH670" s="1" t="s">
        <v>1511</v>
      </c>
      <c r="AI670" s="1" t="s">
        <v>1667</v>
      </c>
      <c r="AJ670" s="1"/>
      <c r="AK670" s="1" t="s">
        <v>3352</v>
      </c>
      <c r="AL670" s="1" t="s">
        <v>3353</v>
      </c>
      <c r="AM670" s="1"/>
      <c r="AN670" s="1"/>
      <c r="AO670" s="1">
        <v>6</v>
      </c>
      <c r="AP670" s="1">
        <v>6</v>
      </c>
      <c r="AQ670" s="1" t="s">
        <v>2708</v>
      </c>
    </row>
    <row r="671" spans="1:46" x14ac:dyDescent="0.15">
      <c r="A671" t="str">
        <f t="shared" si="140"/>
        <v>|ORI|白黒|クリーチャー|4/3|アンコモン|《[[血に呪われた騎士]]》|</v>
      </c>
      <c r="B671" t="s">
        <v>3211</v>
      </c>
      <c r="C671" t="str">
        <f t="shared" si="141"/>
        <v>ORI</v>
      </c>
      <c r="D671">
        <f>IF(AA671="","",VLOOKUP(C671,tnpl!$Z$1:$AA$11,2,TRUE))</f>
        <v>1</v>
      </c>
      <c r="E671" t="s">
        <v>3211</v>
      </c>
      <c r="F671" t="str">
        <f t="shared" si="142"/>
        <v>白黒</v>
      </c>
      <c r="G671">
        <f>IF(AB671="","",VLOOKUP(F671,tnpl!$X$1:$Y$16,2,TRUE))</f>
        <v>11</v>
      </c>
      <c r="H671" t="s">
        <v>3211</v>
      </c>
      <c r="I671" t="str">
        <f t="shared" si="143"/>
        <v>クリーチャー</v>
      </c>
      <c r="J671" t="s">
        <v>3211</v>
      </c>
      <c r="K671">
        <f t="shared" si="144"/>
        <v>4</v>
      </c>
      <c r="L671">
        <f t="shared" si="145"/>
        <v>3</v>
      </c>
      <c r="M671" t="str">
        <f t="shared" si="146"/>
        <v>4/3</v>
      </c>
      <c r="N671" t="s">
        <v>3267</v>
      </c>
      <c r="O671" t="str">
        <f t="shared" si="147"/>
        <v>アンコモン</v>
      </c>
      <c r="R671" t="s">
        <v>3267</v>
      </c>
      <c r="S671" t="s">
        <v>4854</v>
      </c>
      <c r="T671" t="str">
        <f t="shared" si="148"/>
        <v>血に呪われた騎士</v>
      </c>
      <c r="W671" t="s">
        <v>4855</v>
      </c>
      <c r="X671" t="s">
        <v>3267</v>
      </c>
      <c r="Y671" s="9"/>
      <c r="Z671" s="3">
        <v>205</v>
      </c>
      <c r="AA671" s="2" t="s">
        <v>3271</v>
      </c>
      <c r="AB671" s="1" t="s">
        <v>1496</v>
      </c>
      <c r="AC671" s="1" t="s">
        <v>1473</v>
      </c>
      <c r="AD671" s="1">
        <v>17</v>
      </c>
      <c r="AE671" s="1" t="s">
        <v>2568</v>
      </c>
      <c r="AF671" s="1" t="s">
        <v>2567</v>
      </c>
      <c r="AG671" s="1" t="s">
        <v>349</v>
      </c>
      <c r="AH671" s="1" t="s">
        <v>1516</v>
      </c>
      <c r="AI671" s="1" t="s">
        <v>1555</v>
      </c>
      <c r="AJ671" s="1"/>
      <c r="AK671" s="1" t="s">
        <v>2566</v>
      </c>
      <c r="AL671" s="1"/>
      <c r="AM671" s="1"/>
      <c r="AN671" s="1"/>
      <c r="AO671" s="1">
        <v>4</v>
      </c>
      <c r="AP671" s="1">
        <v>3</v>
      </c>
      <c r="AQ671" s="1" t="s">
        <v>2566</v>
      </c>
    </row>
    <row r="672" spans="1:46" x14ac:dyDescent="0.15">
      <c r="A672" t="str">
        <f t="shared" si="140"/>
        <v/>
      </c>
      <c r="V672" s="9"/>
      <c r="Y672" s="11"/>
      <c r="AC672" s="9"/>
      <c r="AD672" s="9"/>
      <c r="AE672" s="9"/>
      <c r="AF672" s="9"/>
      <c r="AG672" s="9"/>
      <c r="AH672" s="9"/>
      <c r="AI672" s="9"/>
      <c r="AJ672" s="9"/>
      <c r="AK672" s="9"/>
      <c r="AL672" s="9"/>
      <c r="AM672" s="9"/>
      <c r="AN672" s="9"/>
      <c r="AO672" s="9"/>
      <c r="AP672" s="9"/>
      <c r="AQ672" s="9"/>
      <c r="AR672" s="9"/>
      <c r="AS672" s="9"/>
      <c r="AT672" s="9"/>
    </row>
    <row r="673" spans="1:46" x14ac:dyDescent="0.15">
      <c r="A673" t="str">
        <f t="shared" si="140"/>
        <v>**戦乱のゼンディカーブロック</v>
      </c>
      <c r="B673" t="s">
        <v>4861</v>
      </c>
      <c r="Y673" s="11"/>
    </row>
    <row r="674" spans="1:46" x14ac:dyDescent="0.15">
      <c r="A674" t="str">
        <f>B674&amp;C674&amp;E674&amp;F674&amp;H674&amp;I674&amp;J674&amp;M674&amp;N674&amp;O674&amp;P674&amp;Q674&amp;R674&amp;S674&amp;T674&amp;U674&amp;V674&amp;W674&amp;X674&amp;Y674</f>
        <v>|LEFT:60|LEFT:50|LEFT:120|LEFT:50|LEFT:120|LEFT:450|c</v>
      </c>
      <c r="B674" t="s">
        <v>3211</v>
      </c>
      <c r="C674" t="s">
        <v>5192</v>
      </c>
      <c r="E674" t="s">
        <v>3211</v>
      </c>
      <c r="F674" t="s">
        <v>3204</v>
      </c>
      <c r="H674" t="s">
        <v>3211</v>
      </c>
      <c r="I674" t="s">
        <v>5157</v>
      </c>
      <c r="J674" t="s">
        <v>3211</v>
      </c>
      <c r="M674" t="s">
        <v>3204</v>
      </c>
      <c r="N674" t="s">
        <v>3267</v>
      </c>
      <c r="O674" t="s">
        <v>5157</v>
      </c>
      <c r="R674" t="s">
        <v>3267</v>
      </c>
      <c r="T674" t="s">
        <v>5189</v>
      </c>
      <c r="X674" t="s">
        <v>3267</v>
      </c>
      <c r="Y674" t="s">
        <v>3206</v>
      </c>
    </row>
    <row r="675" spans="1:46" x14ac:dyDescent="0.15">
      <c r="A675" t="str">
        <f>B675&amp;C675&amp;E675&amp;F675&amp;H675&amp;I675&amp;J675&amp;M675&amp;N675&amp;O675&amp;P675&amp;Q675&amp;R675&amp;S675&amp;T675&amp;U675&amp;V675&amp;W675&amp;X675&amp;Y675</f>
        <v>|セット|色|カード種|P/T|レアリティ|カード名|</v>
      </c>
      <c r="B675" t="s">
        <v>3211</v>
      </c>
      <c r="C675" t="s">
        <v>3212</v>
      </c>
      <c r="E675" t="s">
        <v>3211</v>
      </c>
      <c r="F675" t="s">
        <v>3181</v>
      </c>
      <c r="H675" t="s">
        <v>3211</v>
      </c>
      <c r="I675" t="s">
        <v>4902</v>
      </c>
      <c r="J675" t="s">
        <v>3211</v>
      </c>
      <c r="K675" t="s">
        <v>3168</v>
      </c>
      <c r="L675" t="s">
        <v>3167</v>
      </c>
      <c r="M675" t="str">
        <f>K675&amp;"/"&amp;L675</f>
        <v>P/T</v>
      </c>
      <c r="N675" t="s">
        <v>3267</v>
      </c>
      <c r="O675" t="s">
        <v>5187</v>
      </c>
      <c r="R675" t="s">
        <v>3267</v>
      </c>
      <c r="T675" t="s">
        <v>3208</v>
      </c>
      <c r="X675" t="s">
        <v>3267</v>
      </c>
      <c r="Z675" s="18"/>
      <c r="AA675" s="18"/>
      <c r="AB675" s="18"/>
      <c r="AC675" s="18"/>
      <c r="AD675" s="18"/>
      <c r="AE675" s="18"/>
      <c r="AF675" s="18"/>
      <c r="AG675" s="18"/>
      <c r="AH675" s="18"/>
      <c r="AI675" s="18"/>
      <c r="AJ675" s="18"/>
      <c r="AK675" s="18"/>
      <c r="AL675" s="18"/>
      <c r="AM675" s="18"/>
      <c r="AN675" s="18"/>
      <c r="AO675" s="18"/>
      <c r="AP675" s="18"/>
      <c r="AQ675" s="18"/>
    </row>
    <row r="676" spans="1:46" x14ac:dyDescent="0.15">
      <c r="A676" t="str">
        <f t="shared" si="140"/>
        <v>|BFZ|青|クリーチャー|3/4|アンコモン|《[[ハリマーの潮呼び]]》|</v>
      </c>
      <c r="B676" t="s">
        <v>3211</v>
      </c>
      <c r="C676" t="str">
        <f t="shared" si="141"/>
        <v>BFZ</v>
      </c>
      <c r="D676">
        <f>IF(AA676="","",VLOOKUP(C676,tnpl!$Z$1:$AA$11,2,TRUE))</f>
        <v>2</v>
      </c>
      <c r="E676" t="s">
        <v>3211</v>
      </c>
      <c r="F676" t="str">
        <f t="shared" si="142"/>
        <v>青</v>
      </c>
      <c r="G676">
        <f>IF(AB676="","",VLOOKUP(F676,tnpl!$X$1:$Y$16,2,TRUE))</f>
        <v>2</v>
      </c>
      <c r="H676" t="s">
        <v>3211</v>
      </c>
      <c r="I676" t="str">
        <f t="shared" si="143"/>
        <v>クリーチャー</v>
      </c>
      <c r="J676" t="s">
        <v>3211</v>
      </c>
      <c r="K676">
        <f t="shared" si="144"/>
        <v>3</v>
      </c>
      <c r="L676">
        <f t="shared" si="145"/>
        <v>4</v>
      </c>
      <c r="M676" t="str">
        <f t="shared" si="146"/>
        <v>3/4</v>
      </c>
      <c r="N676" t="s">
        <v>3267</v>
      </c>
      <c r="O676" t="str">
        <f t="shared" si="147"/>
        <v>アンコモン</v>
      </c>
      <c r="R676" t="s">
        <v>3267</v>
      </c>
      <c r="S676" t="s">
        <v>4854</v>
      </c>
      <c r="T676" t="str">
        <f t="shared" si="148"/>
        <v>ハリマーの潮呼び</v>
      </c>
      <c r="W676" t="s">
        <v>4855</v>
      </c>
      <c r="X676" t="s">
        <v>3267</v>
      </c>
      <c r="Y676" s="9"/>
      <c r="Z676" s="3">
        <v>300</v>
      </c>
      <c r="AA676" s="2" t="s">
        <v>3213</v>
      </c>
      <c r="AB676" s="1" t="s">
        <v>1631</v>
      </c>
      <c r="AC676" s="1" t="s">
        <v>1473</v>
      </c>
      <c r="AD676" s="1">
        <v>17</v>
      </c>
      <c r="AE676" s="1" t="s">
        <v>2280</v>
      </c>
      <c r="AF676" s="1" t="s">
        <v>2279</v>
      </c>
      <c r="AG676" s="1" t="s">
        <v>349</v>
      </c>
      <c r="AH676" s="1" t="s">
        <v>1511</v>
      </c>
      <c r="AI676" s="1" t="s">
        <v>1485</v>
      </c>
      <c r="AJ676" s="1" t="s">
        <v>1500</v>
      </c>
      <c r="AK676" s="1" t="s">
        <v>2278</v>
      </c>
      <c r="AL676" s="1" t="s">
        <v>2277</v>
      </c>
      <c r="AM676" s="1"/>
      <c r="AN676" s="1"/>
      <c r="AO676" s="1">
        <v>3</v>
      </c>
      <c r="AP676" s="1">
        <v>4</v>
      </c>
      <c r="AQ676" s="1" t="s">
        <v>2276</v>
      </c>
    </row>
    <row r="677" spans="1:46" x14ac:dyDescent="0.15">
      <c r="A677" t="str">
        <f t="shared" si="140"/>
        <v>|BFZ|青|クリーチャー|8/8|神話レア|《[[希望を溺れさせるもの]]》|</v>
      </c>
      <c r="B677" t="s">
        <v>3211</v>
      </c>
      <c r="C677" t="str">
        <f t="shared" si="141"/>
        <v>BFZ</v>
      </c>
      <c r="D677">
        <f>IF(AA677="","",VLOOKUP(C677,tnpl!$Z$1:$AA$11,2,TRUE))</f>
        <v>2</v>
      </c>
      <c r="E677" t="s">
        <v>3211</v>
      </c>
      <c r="F677" t="str">
        <f t="shared" si="142"/>
        <v>青</v>
      </c>
      <c r="G677">
        <f>IF(AB677="","",VLOOKUP(F677,tnpl!$X$1:$Y$16,2,TRUE))</f>
        <v>2</v>
      </c>
      <c r="H677" t="s">
        <v>3211</v>
      </c>
      <c r="I677" t="str">
        <f t="shared" si="143"/>
        <v>クリーチャー</v>
      </c>
      <c r="J677" t="s">
        <v>3211</v>
      </c>
      <c r="K677">
        <f t="shared" si="144"/>
        <v>8</v>
      </c>
      <c r="L677">
        <f t="shared" si="145"/>
        <v>8</v>
      </c>
      <c r="M677" t="str">
        <f t="shared" si="146"/>
        <v>8/8</v>
      </c>
      <c r="N677" t="s">
        <v>3267</v>
      </c>
      <c r="O677" t="str">
        <f t="shared" si="147"/>
        <v>神話レア</v>
      </c>
      <c r="R677" t="s">
        <v>3267</v>
      </c>
      <c r="S677" t="s">
        <v>4854</v>
      </c>
      <c r="T677" t="str">
        <f t="shared" si="148"/>
        <v>希望を溺れさせるもの</v>
      </c>
      <c r="W677" t="s">
        <v>4855</v>
      </c>
      <c r="X677" t="s">
        <v>3267</v>
      </c>
      <c r="Y677" s="9"/>
      <c r="Z677" s="3">
        <v>314</v>
      </c>
      <c r="AA677" s="2" t="s">
        <v>3213</v>
      </c>
      <c r="AB677" s="1" t="s">
        <v>1631</v>
      </c>
      <c r="AC677" s="1" t="s">
        <v>1453</v>
      </c>
      <c r="AD677" s="1">
        <v>17</v>
      </c>
      <c r="AE677" s="1" t="s">
        <v>2230</v>
      </c>
      <c r="AF677" s="1" t="s">
        <v>2229</v>
      </c>
      <c r="AG677" s="1" t="s">
        <v>349</v>
      </c>
      <c r="AH677" s="1" t="s">
        <v>1457</v>
      </c>
      <c r="AI677" s="1"/>
      <c r="AJ677" s="1"/>
      <c r="AK677" s="1" t="s">
        <v>3412</v>
      </c>
      <c r="AL677" s="1" t="s">
        <v>3431</v>
      </c>
      <c r="AM677" s="1" t="s">
        <v>2228</v>
      </c>
      <c r="AN677" s="1"/>
      <c r="AO677" s="1">
        <v>8</v>
      </c>
      <c r="AP677" s="1">
        <v>8</v>
      </c>
      <c r="AQ677" s="1" t="s">
        <v>3432</v>
      </c>
    </row>
    <row r="678" spans="1:46" x14ac:dyDescent="0.15">
      <c r="A678" t="str">
        <f t="shared" si="140"/>
        <v>|BFZ|緑|クリーチャー|4/5|神話レア|《[[ムラーサの緑守り]]》|</v>
      </c>
      <c r="B678" t="s">
        <v>3211</v>
      </c>
      <c r="C678" t="str">
        <f t="shared" si="141"/>
        <v>BFZ</v>
      </c>
      <c r="D678">
        <f>IF(AA678="","",VLOOKUP(C678,tnpl!$Z$1:$AA$11,2,TRUE))</f>
        <v>2</v>
      </c>
      <c r="E678" t="s">
        <v>3211</v>
      </c>
      <c r="F678" t="str">
        <f t="shared" si="142"/>
        <v>緑</v>
      </c>
      <c r="G678">
        <f>IF(AB678="","",VLOOKUP(F678,tnpl!$X$1:$Y$16,2,TRUE))</f>
        <v>5</v>
      </c>
      <c r="H678" t="s">
        <v>3211</v>
      </c>
      <c r="I678" t="str">
        <f t="shared" si="143"/>
        <v>クリーチャー</v>
      </c>
      <c r="J678" t="s">
        <v>3211</v>
      </c>
      <c r="K678">
        <f t="shared" si="144"/>
        <v>4</v>
      </c>
      <c r="L678">
        <f t="shared" si="145"/>
        <v>5</v>
      </c>
      <c r="M678" t="str">
        <f t="shared" si="146"/>
        <v>4/5</v>
      </c>
      <c r="N678" t="s">
        <v>3267</v>
      </c>
      <c r="O678" t="str">
        <f t="shared" si="147"/>
        <v>神話レア</v>
      </c>
      <c r="R678" t="s">
        <v>3267</v>
      </c>
      <c r="S678" t="s">
        <v>4854</v>
      </c>
      <c r="T678" t="str">
        <f t="shared" si="148"/>
        <v>ムラーサの緑守り</v>
      </c>
      <c r="W678" t="s">
        <v>4855</v>
      </c>
      <c r="X678" t="s">
        <v>3267</v>
      </c>
      <c r="Y678" s="9"/>
      <c r="Z678" s="3">
        <v>423</v>
      </c>
      <c r="AA678" s="2" t="s">
        <v>3213</v>
      </c>
      <c r="AB678" s="1" t="s">
        <v>1540</v>
      </c>
      <c r="AC678" s="1" t="s">
        <v>1453</v>
      </c>
      <c r="AD678" s="1">
        <v>17</v>
      </c>
      <c r="AE678" s="1" t="s">
        <v>1881</v>
      </c>
      <c r="AF678" s="1" t="s">
        <v>1880</v>
      </c>
      <c r="AG678" s="1" t="s">
        <v>349</v>
      </c>
      <c r="AH678" s="1" t="s">
        <v>1559</v>
      </c>
      <c r="AI678" s="1"/>
      <c r="AJ678" s="1"/>
      <c r="AK678" s="1" t="s">
        <v>1879</v>
      </c>
      <c r="AL678" s="1"/>
      <c r="AM678" s="1"/>
      <c r="AN678" s="1"/>
      <c r="AO678" s="1">
        <v>4</v>
      </c>
      <c r="AP678" s="1">
        <v>5</v>
      </c>
      <c r="AQ678" s="1" t="s">
        <v>1879</v>
      </c>
    </row>
    <row r="679" spans="1:46" x14ac:dyDescent="0.15">
      <c r="A679" t="str">
        <f t="shared" si="140"/>
        <v>|BFZ|白黒|クリーチャー|4/4|アンコモン|《[[ドラーナの使者]]》|</v>
      </c>
      <c r="B679" t="s">
        <v>3211</v>
      </c>
      <c r="C679" t="str">
        <f t="shared" si="141"/>
        <v>BFZ</v>
      </c>
      <c r="D679">
        <f>IF(AA679="","",VLOOKUP(C679,tnpl!$Z$1:$AA$11,2,TRUE))</f>
        <v>2</v>
      </c>
      <c r="E679" t="s">
        <v>3211</v>
      </c>
      <c r="F679" t="str">
        <f t="shared" si="142"/>
        <v>白黒</v>
      </c>
      <c r="G679">
        <f>IF(AB679="","",VLOOKUP(F679,tnpl!$X$1:$Y$16,2,TRUE))</f>
        <v>11</v>
      </c>
      <c r="H679" t="s">
        <v>3211</v>
      </c>
      <c r="I679" t="str">
        <f t="shared" si="143"/>
        <v>クリーチャー</v>
      </c>
      <c r="J679" t="s">
        <v>3211</v>
      </c>
      <c r="K679">
        <f t="shared" si="144"/>
        <v>4</v>
      </c>
      <c r="L679">
        <f t="shared" si="145"/>
        <v>4</v>
      </c>
      <c r="M679" t="str">
        <f t="shared" si="146"/>
        <v>4/4</v>
      </c>
      <c r="N679" t="s">
        <v>3267</v>
      </c>
      <c r="O679" t="str">
        <f t="shared" si="147"/>
        <v>アンコモン</v>
      </c>
      <c r="R679" t="s">
        <v>3267</v>
      </c>
      <c r="S679" t="s">
        <v>4854</v>
      </c>
      <c r="T679" t="str">
        <f t="shared" si="148"/>
        <v>ドラーナの使者</v>
      </c>
      <c r="W679" t="s">
        <v>4855</v>
      </c>
      <c r="X679" t="s">
        <v>3267</v>
      </c>
      <c r="Y679" s="9"/>
      <c r="Z679" s="3">
        <v>431</v>
      </c>
      <c r="AA679" s="2" t="s">
        <v>3213</v>
      </c>
      <c r="AB679" s="1" t="s">
        <v>1496</v>
      </c>
      <c r="AC679" s="1" t="s">
        <v>1473</v>
      </c>
      <c r="AD679" s="1">
        <v>17</v>
      </c>
      <c r="AE679" s="1" t="s">
        <v>1854</v>
      </c>
      <c r="AF679" s="1" t="s">
        <v>1853</v>
      </c>
      <c r="AG679" s="1" t="s">
        <v>349</v>
      </c>
      <c r="AH679" s="1" t="s">
        <v>1516</v>
      </c>
      <c r="AI679" s="1" t="s">
        <v>1492</v>
      </c>
      <c r="AJ679" s="1" t="s">
        <v>1500</v>
      </c>
      <c r="AK679" s="1" t="s">
        <v>361</v>
      </c>
      <c r="AL679" s="1" t="s">
        <v>1852</v>
      </c>
      <c r="AM679" s="1"/>
      <c r="AN679" s="1"/>
      <c r="AO679" s="1">
        <v>4</v>
      </c>
      <c r="AP679" s="1">
        <v>4</v>
      </c>
      <c r="AQ679" s="1" t="s">
        <v>3486</v>
      </c>
    </row>
    <row r="680" spans="1:46" x14ac:dyDescent="0.15">
      <c r="A680" t="str">
        <f t="shared" si="140"/>
        <v>|BFZ|赤白|クリーチャー|4/4|アンコモン|《[[毅然たる刃の達人]]》|</v>
      </c>
      <c r="B680" t="s">
        <v>3211</v>
      </c>
      <c r="C680" t="str">
        <f t="shared" si="141"/>
        <v>BFZ</v>
      </c>
      <c r="D680">
        <f>IF(AA680="","",VLOOKUP(C680,tnpl!$Z$1:$AA$11,2,TRUE))</f>
        <v>2</v>
      </c>
      <c r="E680" t="s">
        <v>3211</v>
      </c>
      <c r="F680" t="str">
        <f t="shared" si="142"/>
        <v>赤白</v>
      </c>
      <c r="G680">
        <f>IF(AB680="","",VLOOKUP(F680,tnpl!$X$1:$Y$16,2,TRUE))</f>
        <v>14</v>
      </c>
      <c r="H680" t="s">
        <v>3211</v>
      </c>
      <c r="I680" t="str">
        <f t="shared" si="143"/>
        <v>クリーチャー</v>
      </c>
      <c r="J680" t="s">
        <v>3211</v>
      </c>
      <c r="K680">
        <f t="shared" si="144"/>
        <v>4</v>
      </c>
      <c r="L680">
        <f t="shared" si="145"/>
        <v>4</v>
      </c>
      <c r="M680" t="str">
        <f t="shared" si="146"/>
        <v>4/4</v>
      </c>
      <c r="N680" t="s">
        <v>3267</v>
      </c>
      <c r="O680" t="str">
        <f t="shared" si="147"/>
        <v>アンコモン</v>
      </c>
      <c r="R680" t="s">
        <v>3267</v>
      </c>
      <c r="S680" t="s">
        <v>4854</v>
      </c>
      <c r="T680" t="str">
        <f t="shared" si="148"/>
        <v>毅然たる刃の達人</v>
      </c>
      <c r="W680" t="s">
        <v>4855</v>
      </c>
      <c r="X680" t="s">
        <v>3267</v>
      </c>
      <c r="Y680" s="9"/>
      <c r="Z680" s="3">
        <v>434</v>
      </c>
      <c r="AA680" s="2" t="s">
        <v>3213</v>
      </c>
      <c r="AB680" s="1" t="s">
        <v>1811</v>
      </c>
      <c r="AC680" s="1" t="s">
        <v>1473</v>
      </c>
      <c r="AD680" s="1">
        <v>17</v>
      </c>
      <c r="AE680" s="1" t="s">
        <v>1845</v>
      </c>
      <c r="AF680" s="1" t="s">
        <v>1844</v>
      </c>
      <c r="AG680" s="1" t="s">
        <v>349</v>
      </c>
      <c r="AH680" s="1" t="s">
        <v>1511</v>
      </c>
      <c r="AI680" s="1" t="s">
        <v>1826</v>
      </c>
      <c r="AJ680" s="1" t="s">
        <v>1500</v>
      </c>
      <c r="AK680" s="1" t="s">
        <v>2627</v>
      </c>
      <c r="AL680" s="1" t="s">
        <v>1843</v>
      </c>
      <c r="AM680" s="1"/>
      <c r="AN680" s="1"/>
      <c r="AO680" s="1">
        <v>4</v>
      </c>
      <c r="AP680" s="1">
        <v>4</v>
      </c>
      <c r="AQ680" s="1" t="s">
        <v>3489</v>
      </c>
    </row>
    <row r="681" spans="1:46" x14ac:dyDescent="0.15">
      <c r="A681" t="str">
        <f t="shared" si="140"/>
        <v>|BFZ|緑青|クリーチャー|3/3|アンコモン|《[[空乗りのエルフ]]》|</v>
      </c>
      <c r="B681" t="s">
        <v>3211</v>
      </c>
      <c r="C681" t="str">
        <f t="shared" si="141"/>
        <v>BFZ</v>
      </c>
      <c r="D681">
        <f>IF(AA681="","",VLOOKUP(C681,tnpl!$Z$1:$AA$11,2,TRUE))</f>
        <v>2</v>
      </c>
      <c r="E681" t="s">
        <v>3211</v>
      </c>
      <c r="F681" t="str">
        <f t="shared" si="142"/>
        <v>緑青</v>
      </c>
      <c r="G681">
        <f>IF(AB681="","",VLOOKUP(F681,tnpl!$X$1:$Y$16,2,TRUE))</f>
        <v>15</v>
      </c>
      <c r="H681" t="s">
        <v>3211</v>
      </c>
      <c r="I681" t="str">
        <f t="shared" si="143"/>
        <v>クリーチャー</v>
      </c>
      <c r="J681" t="s">
        <v>3211</v>
      </c>
      <c r="K681">
        <f t="shared" si="144"/>
        <v>3</v>
      </c>
      <c r="L681">
        <f t="shared" si="145"/>
        <v>3</v>
      </c>
      <c r="M681" t="str">
        <f t="shared" si="146"/>
        <v>3/3</v>
      </c>
      <c r="N681" t="s">
        <v>3267</v>
      </c>
      <c r="O681" t="str">
        <f t="shared" si="147"/>
        <v>アンコモン</v>
      </c>
      <c r="R681" t="s">
        <v>3267</v>
      </c>
      <c r="S681" t="s">
        <v>4854</v>
      </c>
      <c r="T681" t="str">
        <f t="shared" si="148"/>
        <v>空乗りのエルフ</v>
      </c>
      <c r="W681" t="s">
        <v>4855</v>
      </c>
      <c r="X681" t="s">
        <v>3267</v>
      </c>
      <c r="Y681" s="9"/>
      <c r="Z681" s="3">
        <v>435</v>
      </c>
      <c r="AA681" s="2" t="s">
        <v>3213</v>
      </c>
      <c r="AB681" s="1" t="s">
        <v>1799</v>
      </c>
      <c r="AC681" s="1" t="s">
        <v>1473</v>
      </c>
      <c r="AD681" s="1">
        <v>17</v>
      </c>
      <c r="AE681" s="1" t="s">
        <v>1842</v>
      </c>
      <c r="AF681" s="1" t="s">
        <v>1841</v>
      </c>
      <c r="AG681" s="1" t="s">
        <v>349</v>
      </c>
      <c r="AH681" s="1" t="s">
        <v>1501</v>
      </c>
      <c r="AI681" s="1" t="s">
        <v>1515</v>
      </c>
      <c r="AJ681" s="1" t="s">
        <v>1500</v>
      </c>
      <c r="AK681" s="1" t="s">
        <v>3453</v>
      </c>
      <c r="AL681" s="1" t="s">
        <v>1840</v>
      </c>
      <c r="AM681" s="1"/>
      <c r="AN681" s="1"/>
      <c r="AO681" s="1">
        <v>3</v>
      </c>
      <c r="AP681" s="1">
        <v>3</v>
      </c>
      <c r="AQ681" s="1" t="s">
        <v>3490</v>
      </c>
    </row>
    <row r="682" spans="1:46" x14ac:dyDescent="0.15">
      <c r="A682" t="str">
        <f t="shared" si="140"/>
        <v>|BFZ|黒緑|クリーチャー|6/6|レア|《[[血統の解体者]]》|</v>
      </c>
      <c r="B682" t="s">
        <v>3211</v>
      </c>
      <c r="C682" t="str">
        <f t="shared" si="141"/>
        <v>BFZ</v>
      </c>
      <c r="D682">
        <f>IF(AA682="","",VLOOKUP(C682,tnpl!$Z$1:$AA$11,2,TRUE))</f>
        <v>2</v>
      </c>
      <c r="E682" t="s">
        <v>3211</v>
      </c>
      <c r="F682" t="str">
        <f t="shared" si="142"/>
        <v>黒緑</v>
      </c>
      <c r="G682">
        <f>IF(AB682="","",VLOOKUP(F682,tnpl!$X$1:$Y$16,2,TRUE))</f>
        <v>13</v>
      </c>
      <c r="H682" t="s">
        <v>3211</v>
      </c>
      <c r="I682" t="str">
        <f t="shared" si="143"/>
        <v>クリーチャー</v>
      </c>
      <c r="J682" t="s">
        <v>3211</v>
      </c>
      <c r="K682">
        <f t="shared" si="144"/>
        <v>6</v>
      </c>
      <c r="L682">
        <f t="shared" si="145"/>
        <v>6</v>
      </c>
      <c r="M682" t="str">
        <f t="shared" si="146"/>
        <v>6/6</v>
      </c>
      <c r="N682" t="s">
        <v>3267</v>
      </c>
      <c r="O682" t="str">
        <f t="shared" si="147"/>
        <v>レア</v>
      </c>
      <c r="R682" t="s">
        <v>3267</v>
      </c>
      <c r="S682" t="s">
        <v>4854</v>
      </c>
      <c r="T682" t="str">
        <f t="shared" si="148"/>
        <v>血統の解体者</v>
      </c>
      <c r="W682" t="s">
        <v>4855</v>
      </c>
      <c r="X682" t="s">
        <v>3267</v>
      </c>
      <c r="Y682" s="9"/>
      <c r="Z682" s="3">
        <v>442</v>
      </c>
      <c r="AA682" s="2" t="s">
        <v>3213</v>
      </c>
      <c r="AB682" s="1" t="s">
        <v>1509</v>
      </c>
      <c r="AC682" s="1" t="s">
        <v>1463</v>
      </c>
      <c r="AD682" s="1">
        <v>17</v>
      </c>
      <c r="AE682" s="1" t="s">
        <v>1815</v>
      </c>
      <c r="AF682" s="1" t="s">
        <v>1814</v>
      </c>
      <c r="AG682" s="1" t="s">
        <v>349</v>
      </c>
      <c r="AH682" s="1" t="s">
        <v>1457</v>
      </c>
      <c r="AI682" s="1" t="s">
        <v>1523</v>
      </c>
      <c r="AJ682" s="1"/>
      <c r="AK682" s="1" t="s">
        <v>3412</v>
      </c>
      <c r="AL682" s="1" t="s">
        <v>1813</v>
      </c>
      <c r="AM682" s="1" t="s">
        <v>1812</v>
      </c>
      <c r="AN682" s="1"/>
      <c r="AO682" s="1">
        <v>6</v>
      </c>
      <c r="AP682" s="1">
        <v>6</v>
      </c>
      <c r="AQ682" s="1" t="s">
        <v>3496</v>
      </c>
    </row>
    <row r="683" spans="1:46" x14ac:dyDescent="0.15">
      <c r="A683" t="str">
        <f t="shared" si="140"/>
        <v>|BFZ|無色|クリーチャー|5/5|コモン|《[[破滅の昇華者]]》|</v>
      </c>
      <c r="B683" t="s">
        <v>3211</v>
      </c>
      <c r="C683" t="str">
        <f t="shared" si="141"/>
        <v>BFZ</v>
      </c>
      <c r="D683">
        <f>IF(AA683="","",VLOOKUP(C683,tnpl!$Z$1:$AA$11,2,TRUE))</f>
        <v>2</v>
      </c>
      <c r="E683" t="s">
        <v>3211</v>
      </c>
      <c r="F683" t="str">
        <f t="shared" si="142"/>
        <v>無色</v>
      </c>
      <c r="G683">
        <f>IF(AB683="","",VLOOKUP(F683,tnpl!$X$1:$Y$16,2,TRUE))</f>
        <v>16</v>
      </c>
      <c r="H683" t="s">
        <v>3211</v>
      </c>
      <c r="I683" t="str">
        <f t="shared" si="143"/>
        <v>クリーチャー</v>
      </c>
      <c r="J683" t="s">
        <v>3211</v>
      </c>
      <c r="K683">
        <f t="shared" si="144"/>
        <v>5</v>
      </c>
      <c r="L683">
        <f t="shared" si="145"/>
        <v>5</v>
      </c>
      <c r="M683" t="str">
        <f t="shared" si="146"/>
        <v>5/5</v>
      </c>
      <c r="N683" t="s">
        <v>3267</v>
      </c>
      <c r="O683" t="str">
        <f t="shared" si="147"/>
        <v>コモン</v>
      </c>
      <c r="R683" t="s">
        <v>3267</v>
      </c>
      <c r="S683" t="s">
        <v>4854</v>
      </c>
      <c r="T683" t="str">
        <f t="shared" si="148"/>
        <v>破滅の昇華者</v>
      </c>
      <c r="W683" t="s">
        <v>4855</v>
      </c>
      <c r="X683" t="s">
        <v>3267</v>
      </c>
      <c r="Y683" s="9"/>
      <c r="Z683" s="3">
        <v>448</v>
      </c>
      <c r="AA683" s="2" t="s">
        <v>3213</v>
      </c>
      <c r="AB683" s="1" t="s">
        <v>301</v>
      </c>
      <c r="AC683" s="1" t="s">
        <v>1771</v>
      </c>
      <c r="AD683" s="1">
        <v>17</v>
      </c>
      <c r="AE683" s="1" t="s">
        <v>1792</v>
      </c>
      <c r="AF683" s="1" t="s">
        <v>1791</v>
      </c>
      <c r="AG683" s="1" t="s">
        <v>349</v>
      </c>
      <c r="AH683" s="1" t="s">
        <v>1457</v>
      </c>
      <c r="AI683" s="1" t="s">
        <v>1743</v>
      </c>
      <c r="AJ683" s="1"/>
      <c r="AK683" s="1" t="s">
        <v>1790</v>
      </c>
      <c r="AL683" s="1"/>
      <c r="AM683" s="1"/>
      <c r="AN683" s="1"/>
      <c r="AO683" s="1">
        <v>5</v>
      </c>
      <c r="AP683" s="1">
        <v>5</v>
      </c>
      <c r="AQ683" s="1" t="s">
        <v>1790</v>
      </c>
    </row>
    <row r="684" spans="1:46" x14ac:dyDescent="0.15">
      <c r="A684" t="str">
        <f t="shared" si="140"/>
        <v>|BFZ|無色|サポート||アンコモン|《[[面晶体の記録庫]]》|</v>
      </c>
      <c r="B684" t="s">
        <v>3211</v>
      </c>
      <c r="C684" t="str">
        <f t="shared" si="141"/>
        <v>BFZ</v>
      </c>
      <c r="D684">
        <f>IF(AA684="","",VLOOKUP(C684,tnpl!$Z$1:$AA$11,2,TRUE))</f>
        <v>2</v>
      </c>
      <c r="E684" t="s">
        <v>3211</v>
      </c>
      <c r="F684" t="str">
        <f t="shared" si="142"/>
        <v>無色</v>
      </c>
      <c r="G684">
        <f>IF(AB684="","",VLOOKUP(F684,tnpl!$X$1:$Y$16,2,TRUE))</f>
        <v>16</v>
      </c>
      <c r="H684" t="s">
        <v>3211</v>
      </c>
      <c r="I684" t="str">
        <f t="shared" si="143"/>
        <v>サポート</v>
      </c>
      <c r="J684" t="s">
        <v>3211</v>
      </c>
      <c r="K684">
        <f t="shared" si="144"/>
        <v>0</v>
      </c>
      <c r="L684">
        <f t="shared" si="145"/>
        <v>0</v>
      </c>
      <c r="M684" t="str">
        <f t="shared" si="146"/>
        <v/>
      </c>
      <c r="N684" t="s">
        <v>3267</v>
      </c>
      <c r="O684" t="str">
        <f t="shared" si="147"/>
        <v>アンコモン</v>
      </c>
      <c r="R684" t="s">
        <v>3267</v>
      </c>
      <c r="S684" t="s">
        <v>4854</v>
      </c>
      <c r="T684" t="str">
        <f t="shared" si="148"/>
        <v>面晶体の記録庫</v>
      </c>
      <c r="W684" t="s">
        <v>4855</v>
      </c>
      <c r="X684" t="s">
        <v>3267</v>
      </c>
      <c r="Y684" s="9"/>
      <c r="Z684" s="3">
        <v>461</v>
      </c>
      <c r="AA684" s="2" t="s">
        <v>3213</v>
      </c>
      <c r="AB684" s="1" t="s">
        <v>301</v>
      </c>
      <c r="AC684" s="1" t="s">
        <v>1473</v>
      </c>
      <c r="AD684" s="1">
        <v>17</v>
      </c>
      <c r="AE684" s="1" t="s">
        <v>1754</v>
      </c>
      <c r="AF684" s="1" t="s">
        <v>1753</v>
      </c>
      <c r="AG684" s="1" t="s">
        <v>297</v>
      </c>
      <c r="AH684" s="1"/>
      <c r="AI684" s="1"/>
      <c r="AJ684" s="1"/>
      <c r="AK684" s="1" t="s">
        <v>1752</v>
      </c>
      <c r="AL684" s="1"/>
      <c r="AM684" s="1"/>
      <c r="AN684" s="1">
        <v>4</v>
      </c>
      <c r="AO684" s="1"/>
      <c r="AP684" s="1"/>
      <c r="AQ684" s="1" t="s">
        <v>1752</v>
      </c>
    </row>
    <row r="685" spans="1:46" x14ac:dyDescent="0.15">
      <c r="A685" t="str">
        <f t="shared" si="140"/>
        <v>|OGW|白|クリーチャー|4/4|レア|《[[岩屋の装備役]]》|</v>
      </c>
      <c r="B685" t="s">
        <v>3211</v>
      </c>
      <c r="C685" t="str">
        <f t="shared" si="141"/>
        <v>OGW</v>
      </c>
      <c r="D685">
        <f>IF(AA685="","",VLOOKUP(C685,tnpl!$Z$1:$AA$11,2,TRUE))</f>
        <v>3</v>
      </c>
      <c r="E685" t="s">
        <v>3211</v>
      </c>
      <c r="F685" t="str">
        <f t="shared" si="142"/>
        <v>白</v>
      </c>
      <c r="G685">
        <f>IF(AB685="","",VLOOKUP(F685,tnpl!$X$1:$Y$16,2,TRUE))</f>
        <v>1</v>
      </c>
      <c r="H685" t="s">
        <v>3211</v>
      </c>
      <c r="I685" t="str">
        <f t="shared" si="143"/>
        <v>クリーチャー</v>
      </c>
      <c r="J685" t="s">
        <v>3211</v>
      </c>
      <c r="K685">
        <f t="shared" si="144"/>
        <v>4</v>
      </c>
      <c r="L685">
        <f t="shared" si="145"/>
        <v>4</v>
      </c>
      <c r="M685" t="str">
        <f t="shared" si="146"/>
        <v>4/4</v>
      </c>
      <c r="N685" t="s">
        <v>3267</v>
      </c>
      <c r="O685" t="str">
        <f t="shared" si="147"/>
        <v>レア</v>
      </c>
      <c r="R685" t="s">
        <v>3267</v>
      </c>
      <c r="S685" t="s">
        <v>4854</v>
      </c>
      <c r="T685" t="str">
        <f t="shared" si="148"/>
        <v>岩屋の装備役</v>
      </c>
      <c r="W685" t="s">
        <v>4855</v>
      </c>
      <c r="X685" t="s">
        <v>3267</v>
      </c>
      <c r="Y685" s="9"/>
      <c r="Z685" s="3">
        <v>489</v>
      </c>
      <c r="AA685" s="2" t="s">
        <v>3214</v>
      </c>
      <c r="AB685" s="1" t="s">
        <v>1653</v>
      </c>
      <c r="AC685" s="1" t="s">
        <v>1463</v>
      </c>
      <c r="AD685" s="1">
        <v>17</v>
      </c>
      <c r="AE685" s="1" t="s">
        <v>1669</v>
      </c>
      <c r="AF685" s="1" t="s">
        <v>1668</v>
      </c>
      <c r="AG685" s="1" t="s">
        <v>349</v>
      </c>
      <c r="AH685" s="1" t="s">
        <v>1493</v>
      </c>
      <c r="AI685" s="1" t="s">
        <v>1667</v>
      </c>
      <c r="AJ685" s="1" t="s">
        <v>1500</v>
      </c>
      <c r="AK685" s="1" t="s">
        <v>1666</v>
      </c>
      <c r="AL685" s="1" t="s">
        <v>1665</v>
      </c>
      <c r="AM685" s="1"/>
      <c r="AN685" s="1"/>
      <c r="AO685" s="1">
        <v>4</v>
      </c>
      <c r="AP685" s="1">
        <v>4</v>
      </c>
      <c r="AQ685" s="1" t="s">
        <v>1664</v>
      </c>
    </row>
    <row r="686" spans="1:46" x14ac:dyDescent="0.15">
      <c r="A686" t="str">
        <f t="shared" si="140"/>
        <v>|OGW|白|クリーチャー|8/8|神話レア|《[[保護者、リンヴァーラ]]》|</v>
      </c>
      <c r="B686" t="s">
        <v>3211</v>
      </c>
      <c r="C686" t="str">
        <f t="shared" si="141"/>
        <v>OGW</v>
      </c>
      <c r="D686">
        <f>IF(AA686="","",VLOOKUP(C686,tnpl!$Z$1:$AA$11,2,TRUE))</f>
        <v>3</v>
      </c>
      <c r="E686" t="s">
        <v>3211</v>
      </c>
      <c r="F686" t="str">
        <f t="shared" si="142"/>
        <v>白</v>
      </c>
      <c r="G686">
        <f>IF(AB686="","",VLOOKUP(F686,tnpl!$X$1:$Y$16,2,TRUE))</f>
        <v>1</v>
      </c>
      <c r="H686" t="s">
        <v>3211</v>
      </c>
      <c r="I686" t="str">
        <f t="shared" si="143"/>
        <v>クリーチャー</v>
      </c>
      <c r="J686" t="s">
        <v>3211</v>
      </c>
      <c r="K686">
        <f t="shared" si="144"/>
        <v>8</v>
      </c>
      <c r="L686">
        <f t="shared" si="145"/>
        <v>8</v>
      </c>
      <c r="M686" t="str">
        <f t="shared" si="146"/>
        <v>8/8</v>
      </c>
      <c r="N686" t="s">
        <v>3267</v>
      </c>
      <c r="O686" t="str">
        <f t="shared" si="147"/>
        <v>神話レア</v>
      </c>
      <c r="R686" t="s">
        <v>3267</v>
      </c>
      <c r="S686" t="s">
        <v>4854</v>
      </c>
      <c r="T686" t="str">
        <f t="shared" si="148"/>
        <v>保護者、リンヴァーラ</v>
      </c>
      <c r="W686" t="s">
        <v>4855</v>
      </c>
      <c r="X686" t="s">
        <v>3267</v>
      </c>
      <c r="Y686" s="9"/>
      <c r="Z686" s="3">
        <v>492</v>
      </c>
      <c r="AA686" s="2" t="s">
        <v>3214</v>
      </c>
      <c r="AB686" s="1" t="s">
        <v>1653</v>
      </c>
      <c r="AC686" s="1" t="s">
        <v>1453</v>
      </c>
      <c r="AD686" s="1">
        <v>17</v>
      </c>
      <c r="AE686" s="1" t="s">
        <v>1652</v>
      </c>
      <c r="AF686" s="1" t="s">
        <v>1651</v>
      </c>
      <c r="AG686" s="1" t="s">
        <v>349</v>
      </c>
      <c r="AH686" s="1" t="s">
        <v>358</v>
      </c>
      <c r="AI686" s="1"/>
      <c r="AJ686" s="1"/>
      <c r="AK686" s="1" t="s">
        <v>3453</v>
      </c>
      <c r="AL686" s="1" t="s">
        <v>1650</v>
      </c>
      <c r="AM686" s="1" t="s">
        <v>1649</v>
      </c>
      <c r="AN686" s="1"/>
      <c r="AO686" s="1">
        <v>8</v>
      </c>
      <c r="AP686" s="1">
        <v>8</v>
      </c>
      <c r="AQ686" s="1" t="s">
        <v>3498</v>
      </c>
    </row>
    <row r="687" spans="1:46" x14ac:dyDescent="0.15">
      <c r="A687" t="str">
        <f t="shared" si="140"/>
        <v>|OGW|黒緑|クリーチャー|4/5|アンコモン|《[[ベイロスの虚身]]》|</v>
      </c>
      <c r="B687" t="s">
        <v>3211</v>
      </c>
      <c r="C687" t="str">
        <f t="shared" si="141"/>
        <v>OGW</v>
      </c>
      <c r="D687">
        <f>IF(AA687="","",VLOOKUP(C687,tnpl!$Z$1:$AA$11,2,TRUE))</f>
        <v>3</v>
      </c>
      <c r="E687" t="s">
        <v>3211</v>
      </c>
      <c r="F687" t="str">
        <f t="shared" si="142"/>
        <v>黒緑</v>
      </c>
      <c r="G687">
        <f>IF(AB687="","",VLOOKUP(F687,tnpl!$X$1:$Y$16,2,TRUE))</f>
        <v>13</v>
      </c>
      <c r="H687" t="s">
        <v>3211</v>
      </c>
      <c r="I687" t="str">
        <f t="shared" si="143"/>
        <v>クリーチャー</v>
      </c>
      <c r="J687" t="s">
        <v>3211</v>
      </c>
      <c r="K687">
        <f t="shared" si="144"/>
        <v>4</v>
      </c>
      <c r="L687">
        <f t="shared" si="145"/>
        <v>5</v>
      </c>
      <c r="M687" t="str">
        <f t="shared" si="146"/>
        <v>4/5</v>
      </c>
      <c r="N687" t="s">
        <v>3267</v>
      </c>
      <c r="O687" t="str">
        <f t="shared" si="147"/>
        <v>アンコモン</v>
      </c>
      <c r="R687" t="s">
        <v>3267</v>
      </c>
      <c r="S687" t="s">
        <v>4854</v>
      </c>
      <c r="T687" t="str">
        <f t="shared" si="148"/>
        <v>ベイロスの虚身</v>
      </c>
      <c r="W687" t="s">
        <v>4855</v>
      </c>
      <c r="X687" t="s">
        <v>3267</v>
      </c>
      <c r="Y687" s="9"/>
      <c r="Z687" s="3">
        <v>525</v>
      </c>
      <c r="AA687" s="2" t="s">
        <v>3214</v>
      </c>
      <c r="AB687" s="1" t="s">
        <v>1509</v>
      </c>
      <c r="AC687" s="1" t="s">
        <v>1473</v>
      </c>
      <c r="AD687" s="1">
        <v>17</v>
      </c>
      <c r="AE687" s="1" t="s">
        <v>1508</v>
      </c>
      <c r="AF687" s="1" t="s">
        <v>1507</v>
      </c>
      <c r="AG687" s="1" t="s">
        <v>349</v>
      </c>
      <c r="AH687" s="1" t="s">
        <v>1506</v>
      </c>
      <c r="AI687" s="1" t="s">
        <v>367</v>
      </c>
      <c r="AJ687" s="1"/>
      <c r="AK687" s="1" t="s">
        <v>1505</v>
      </c>
      <c r="AL687" s="1"/>
      <c r="AM687" s="1"/>
      <c r="AN687" s="1"/>
      <c r="AO687" s="1">
        <v>4</v>
      </c>
      <c r="AP687" s="1">
        <v>5</v>
      </c>
      <c r="AQ687" s="1" t="s">
        <v>1505</v>
      </c>
    </row>
    <row r="688" spans="1:46" x14ac:dyDescent="0.15">
      <c r="A688" t="str">
        <f t="shared" si="140"/>
        <v/>
      </c>
      <c r="V688" s="9"/>
      <c r="Y688" s="11"/>
      <c r="AC688" s="9"/>
      <c r="AD688" s="9"/>
      <c r="AE688" s="9"/>
      <c r="AF688" s="9"/>
      <c r="AG688" s="9"/>
      <c r="AH688" s="9"/>
      <c r="AI688" s="9"/>
      <c r="AJ688" s="9"/>
      <c r="AK688" s="9"/>
      <c r="AL688" s="9"/>
      <c r="AM688" s="9"/>
      <c r="AN688" s="9"/>
      <c r="AO688" s="9"/>
      <c r="AP688" s="9"/>
      <c r="AQ688" s="9"/>
      <c r="AR688" s="9"/>
      <c r="AS688" s="9"/>
      <c r="AT688" s="9"/>
    </row>
    <row r="689" spans="1:46" x14ac:dyDescent="0.15">
      <c r="A689" t="str">
        <f t="shared" si="140"/>
        <v>**イニストラードを覆う影ブロック</v>
      </c>
      <c r="B689" t="s">
        <v>4862</v>
      </c>
      <c r="Y689" s="11"/>
    </row>
    <row r="690" spans="1:46" x14ac:dyDescent="0.15">
      <c r="A690" t="str">
        <f>B690&amp;C690&amp;E690&amp;F690&amp;H690&amp;I690&amp;J690&amp;M690&amp;N690&amp;O690&amp;P690&amp;Q690&amp;R690&amp;S690&amp;T690&amp;U690&amp;V690&amp;W690&amp;X690&amp;Y690</f>
        <v>|LEFT:60|LEFT:50|LEFT:120|LEFT:50|LEFT:120|LEFT:450|c</v>
      </c>
      <c r="B690" t="s">
        <v>3211</v>
      </c>
      <c r="C690" t="s">
        <v>5192</v>
      </c>
      <c r="E690" t="s">
        <v>3211</v>
      </c>
      <c r="F690" t="s">
        <v>3204</v>
      </c>
      <c r="H690" t="s">
        <v>3211</v>
      </c>
      <c r="I690" t="s">
        <v>5157</v>
      </c>
      <c r="J690" t="s">
        <v>3211</v>
      </c>
      <c r="M690" t="s">
        <v>3204</v>
      </c>
      <c r="N690" t="s">
        <v>3267</v>
      </c>
      <c r="O690" t="s">
        <v>5157</v>
      </c>
      <c r="R690" t="s">
        <v>3267</v>
      </c>
      <c r="T690" t="s">
        <v>5189</v>
      </c>
      <c r="X690" t="s">
        <v>3267</v>
      </c>
      <c r="Y690" t="s">
        <v>3206</v>
      </c>
    </row>
    <row r="691" spans="1:46" x14ac:dyDescent="0.15">
      <c r="A691" t="str">
        <f>B691&amp;C691&amp;E691&amp;F691&amp;H691&amp;I691&amp;J691&amp;M691&amp;N691&amp;O691&amp;P691&amp;Q691&amp;R691&amp;S691&amp;T691&amp;U691&amp;V691&amp;W691&amp;X691&amp;Y691</f>
        <v>|セット|色|カード種|P/T|レアリティ|カード名|</v>
      </c>
      <c r="B691" t="s">
        <v>3211</v>
      </c>
      <c r="C691" t="s">
        <v>3212</v>
      </c>
      <c r="E691" t="s">
        <v>3211</v>
      </c>
      <c r="F691" t="s">
        <v>3181</v>
      </c>
      <c r="H691" t="s">
        <v>3211</v>
      </c>
      <c r="I691" t="s">
        <v>4902</v>
      </c>
      <c r="J691" t="s">
        <v>3211</v>
      </c>
      <c r="K691" t="s">
        <v>3168</v>
      </c>
      <c r="L691" t="s">
        <v>3167</v>
      </c>
      <c r="M691" t="str">
        <f>K691&amp;"/"&amp;L691</f>
        <v>P/T</v>
      </c>
      <c r="N691" t="s">
        <v>3267</v>
      </c>
      <c r="O691" t="s">
        <v>5187</v>
      </c>
      <c r="R691" t="s">
        <v>3267</v>
      </c>
      <c r="T691" t="s">
        <v>3208</v>
      </c>
      <c r="X691" t="s">
        <v>3267</v>
      </c>
      <c r="Z691" s="18"/>
      <c r="AA691" s="18"/>
      <c r="AB691" s="18"/>
      <c r="AC691" s="18"/>
      <c r="AD691" s="18"/>
      <c r="AE691" s="18"/>
      <c r="AF691" s="18"/>
      <c r="AG691" s="18"/>
      <c r="AH691" s="18"/>
      <c r="AI691" s="18"/>
      <c r="AJ691" s="18"/>
      <c r="AK691" s="18"/>
      <c r="AL691" s="18"/>
      <c r="AM691" s="18"/>
      <c r="AN691" s="18"/>
      <c r="AO691" s="18"/>
      <c r="AP691" s="18"/>
      <c r="AQ691" s="18"/>
    </row>
    <row r="692" spans="1:46" x14ac:dyDescent="0.15">
      <c r="A692" t="str">
        <f t="shared" si="140"/>
        <v>|EMN|赤|クリーチャー|6/6|レア|《[[集合した頭目]]》|</v>
      </c>
      <c r="B692" t="s">
        <v>3211</v>
      </c>
      <c r="C692" t="str">
        <f t="shared" si="141"/>
        <v>EMN</v>
      </c>
      <c r="D692">
        <f>IF(AA692="","",VLOOKUP(C692,tnpl!$Z$1:$AA$11,2,TRUE))</f>
        <v>5</v>
      </c>
      <c r="E692" t="s">
        <v>3211</v>
      </c>
      <c r="F692" t="str">
        <f t="shared" si="142"/>
        <v>赤</v>
      </c>
      <c r="G692">
        <f>IF(AB692="","",VLOOKUP(F692,tnpl!$X$1:$Y$16,2,TRUE))</f>
        <v>4</v>
      </c>
      <c r="H692" t="s">
        <v>3211</v>
      </c>
      <c r="I692" t="str">
        <f t="shared" si="143"/>
        <v>クリーチャー</v>
      </c>
      <c r="J692" t="s">
        <v>3211</v>
      </c>
      <c r="K692">
        <f t="shared" si="144"/>
        <v>6</v>
      </c>
      <c r="L692">
        <f t="shared" si="145"/>
        <v>6</v>
      </c>
      <c r="M692" t="str">
        <f t="shared" si="146"/>
        <v>6/6</v>
      </c>
      <c r="N692" t="s">
        <v>3267</v>
      </c>
      <c r="O692" t="str">
        <f t="shared" si="147"/>
        <v>レア</v>
      </c>
      <c r="R692" t="s">
        <v>3267</v>
      </c>
      <c r="S692" t="s">
        <v>4854</v>
      </c>
      <c r="T692" t="str">
        <f t="shared" si="148"/>
        <v>集合した頭目</v>
      </c>
      <c r="W692" t="s">
        <v>4855</v>
      </c>
      <c r="X692" t="s">
        <v>3267</v>
      </c>
      <c r="Y692" s="9"/>
      <c r="Z692" s="3">
        <v>798</v>
      </c>
      <c r="AA692" s="2" t="s">
        <v>3870</v>
      </c>
      <c r="AB692" s="1" t="s">
        <v>1575</v>
      </c>
      <c r="AC692" s="1" t="s">
        <v>1463</v>
      </c>
      <c r="AD692" s="1">
        <v>17</v>
      </c>
      <c r="AE692" s="1" t="s">
        <v>943</v>
      </c>
      <c r="AF692" s="1" t="s">
        <v>942</v>
      </c>
      <c r="AG692" s="1" t="s">
        <v>349</v>
      </c>
      <c r="AH692" s="1" t="s">
        <v>2637</v>
      </c>
      <c r="AI692" s="1"/>
      <c r="AJ692" s="1"/>
      <c r="AK692" s="1" t="s">
        <v>2627</v>
      </c>
      <c r="AL692" s="1" t="s">
        <v>3962</v>
      </c>
      <c r="AM692" s="1"/>
      <c r="AN692" s="1"/>
      <c r="AO692" s="1">
        <v>6</v>
      </c>
      <c r="AP692" s="1">
        <v>6</v>
      </c>
      <c r="AQ692" s="1" t="s">
        <v>3963</v>
      </c>
    </row>
    <row r="693" spans="1:46" x14ac:dyDescent="0.15">
      <c r="A693" t="str">
        <f t="shared" si="140"/>
        <v>|EMN|赤|クリーチャー|1/11|レア|《[[ハンウィアーの要塞]]》|</v>
      </c>
      <c r="B693" t="s">
        <v>3211</v>
      </c>
      <c r="C693" t="str">
        <f t="shared" si="141"/>
        <v>EMN</v>
      </c>
      <c r="D693">
        <f>IF(AA693="","",VLOOKUP(C693,tnpl!$Z$1:$AA$11,2,TRUE))</f>
        <v>5</v>
      </c>
      <c r="E693" t="s">
        <v>3211</v>
      </c>
      <c r="F693" t="str">
        <f t="shared" si="142"/>
        <v>赤</v>
      </c>
      <c r="G693">
        <f>IF(AB693="","",VLOOKUP(F693,tnpl!$X$1:$Y$16,2,TRUE))</f>
        <v>4</v>
      </c>
      <c r="H693" t="s">
        <v>3211</v>
      </c>
      <c r="I693" t="str">
        <f t="shared" si="143"/>
        <v>クリーチャー</v>
      </c>
      <c r="J693" t="s">
        <v>3211</v>
      </c>
      <c r="K693">
        <f t="shared" si="144"/>
        <v>1</v>
      </c>
      <c r="L693">
        <f t="shared" si="145"/>
        <v>11</v>
      </c>
      <c r="M693" t="str">
        <f t="shared" si="146"/>
        <v>1/11</v>
      </c>
      <c r="N693" t="s">
        <v>3267</v>
      </c>
      <c r="O693" t="str">
        <f t="shared" si="147"/>
        <v>レア</v>
      </c>
      <c r="R693" t="s">
        <v>3267</v>
      </c>
      <c r="S693" t="s">
        <v>4854</v>
      </c>
      <c r="T693" t="str">
        <f t="shared" si="148"/>
        <v>ハンウィアーの要塞</v>
      </c>
      <c r="W693" t="s">
        <v>4855</v>
      </c>
      <c r="X693" t="s">
        <v>3267</v>
      </c>
      <c r="Y693" s="9"/>
      <c r="Z693" s="3">
        <v>802</v>
      </c>
      <c r="AA693" s="2" t="s">
        <v>3870</v>
      </c>
      <c r="AB693" s="1" t="s">
        <v>1575</v>
      </c>
      <c r="AC693" s="1" t="s">
        <v>1463</v>
      </c>
      <c r="AD693" s="1">
        <v>17</v>
      </c>
      <c r="AE693" s="1" t="s">
        <v>935</v>
      </c>
      <c r="AF693" s="1" t="s">
        <v>934</v>
      </c>
      <c r="AG693" s="1" t="s">
        <v>349</v>
      </c>
      <c r="AH693" s="1" t="s">
        <v>1555</v>
      </c>
      <c r="AI693" s="1"/>
      <c r="AJ693" s="1"/>
      <c r="AK693" s="1" t="s">
        <v>3973</v>
      </c>
      <c r="AL693" s="1" t="s">
        <v>3974</v>
      </c>
      <c r="AM693" s="1"/>
      <c r="AN693" s="1"/>
      <c r="AO693" s="1">
        <v>1</v>
      </c>
      <c r="AP693" s="1">
        <v>11</v>
      </c>
      <c r="AQ693" s="1" t="s">
        <v>3975</v>
      </c>
    </row>
    <row r="694" spans="1:46" x14ac:dyDescent="0.15">
      <c r="A694" t="str">
        <f t="shared" si="140"/>
        <v/>
      </c>
      <c r="V694" s="9"/>
      <c r="Y694" s="11"/>
      <c r="AC694" s="9"/>
      <c r="AD694" s="9"/>
      <c r="AE694" s="9"/>
      <c r="AF694" s="9"/>
      <c r="AG694" s="9"/>
      <c r="AH694" s="9"/>
      <c r="AI694" s="9"/>
      <c r="AJ694" s="9"/>
      <c r="AK694" s="9"/>
      <c r="AL694" s="9"/>
      <c r="AM694" s="9"/>
      <c r="AN694" s="9"/>
      <c r="AO694" s="9"/>
      <c r="AP694" s="9"/>
      <c r="AQ694" s="9"/>
      <c r="AR694" s="9"/>
      <c r="AS694" s="9"/>
      <c r="AT694" s="9"/>
    </row>
    <row r="695" spans="1:46" x14ac:dyDescent="0.15">
      <c r="A695" t="str">
        <f t="shared" si="140"/>
        <v>**カラデシュブロック</v>
      </c>
      <c r="B695" t="s">
        <v>4863</v>
      </c>
      <c r="Y695" s="11"/>
    </row>
    <row r="696" spans="1:46" x14ac:dyDescent="0.15">
      <c r="A696" t="str">
        <f>B696&amp;C696&amp;E696&amp;F696&amp;H696&amp;I696&amp;J696&amp;M696&amp;N696&amp;O696&amp;P696&amp;Q696&amp;R696&amp;S696&amp;T696&amp;U696&amp;V696&amp;W696&amp;X696&amp;Y696</f>
        <v>|LEFT:60|LEFT:50|LEFT:120|LEFT:50|LEFT:120|LEFT:450|c</v>
      </c>
      <c r="B696" t="s">
        <v>3211</v>
      </c>
      <c r="C696" t="s">
        <v>5192</v>
      </c>
      <c r="E696" t="s">
        <v>3211</v>
      </c>
      <c r="F696" t="s">
        <v>3204</v>
      </c>
      <c r="H696" t="s">
        <v>3211</v>
      </c>
      <c r="I696" t="s">
        <v>5157</v>
      </c>
      <c r="J696" t="s">
        <v>3211</v>
      </c>
      <c r="M696" t="s">
        <v>3204</v>
      </c>
      <c r="N696" t="s">
        <v>3267</v>
      </c>
      <c r="O696" t="s">
        <v>5157</v>
      </c>
      <c r="R696" t="s">
        <v>3267</v>
      </c>
      <c r="T696" t="s">
        <v>5189</v>
      </c>
      <c r="X696" t="s">
        <v>3267</v>
      </c>
      <c r="Y696" t="s">
        <v>3206</v>
      </c>
    </row>
    <row r="697" spans="1:46" x14ac:dyDescent="0.15">
      <c r="A697" t="str">
        <f>B697&amp;C697&amp;E697&amp;F697&amp;H697&amp;I697&amp;J697&amp;M697&amp;N697&amp;O697&amp;P697&amp;Q697&amp;R697&amp;S697&amp;T697&amp;U697&amp;V697&amp;W697&amp;X697&amp;Y697</f>
        <v>|セット|色|カード種|P/T|レアリティ|カード名|</v>
      </c>
      <c r="B697" t="s">
        <v>3211</v>
      </c>
      <c r="C697" t="s">
        <v>3212</v>
      </c>
      <c r="E697" t="s">
        <v>3211</v>
      </c>
      <c r="F697" t="s">
        <v>3181</v>
      </c>
      <c r="H697" t="s">
        <v>3211</v>
      </c>
      <c r="I697" t="s">
        <v>4902</v>
      </c>
      <c r="J697" t="s">
        <v>3211</v>
      </c>
      <c r="K697" t="s">
        <v>3168</v>
      </c>
      <c r="L697" t="s">
        <v>3167</v>
      </c>
      <c r="M697" t="str">
        <f>K697&amp;"/"&amp;L697</f>
        <v>P/T</v>
      </c>
      <c r="N697" t="s">
        <v>3267</v>
      </c>
      <c r="O697" t="s">
        <v>5187</v>
      </c>
      <c r="R697" t="s">
        <v>3267</v>
      </c>
      <c r="T697" t="s">
        <v>3208</v>
      </c>
      <c r="X697" t="s">
        <v>3267</v>
      </c>
      <c r="Z697" s="18"/>
      <c r="AA697" s="18"/>
      <c r="AB697" s="18"/>
      <c r="AC697" s="18"/>
      <c r="AD697" s="18"/>
      <c r="AE697" s="18"/>
      <c r="AF697" s="18"/>
      <c r="AG697" s="18"/>
      <c r="AH697" s="18"/>
      <c r="AI697" s="18"/>
      <c r="AJ697" s="18"/>
      <c r="AK697" s="18"/>
      <c r="AL697" s="18"/>
      <c r="AM697" s="18"/>
      <c r="AN697" s="18"/>
      <c r="AO697" s="18"/>
      <c r="AP697" s="18"/>
      <c r="AQ697" s="18"/>
    </row>
    <row r="698" spans="1:46" x14ac:dyDescent="0.15">
      <c r="A698" t="str">
        <f t="shared" si="140"/>
        <v>|KLD|緑|クリーチャー|4/4|アンコモン|《[[鎧作りの審判者]]》|</v>
      </c>
      <c r="B698" t="s">
        <v>3211</v>
      </c>
      <c r="C698" t="str">
        <f t="shared" si="141"/>
        <v>KLD</v>
      </c>
      <c r="D698">
        <f>IF(AA698="","",VLOOKUP(C698,tnpl!$Z$1:$AA$11,2,TRUE))</f>
        <v>6</v>
      </c>
      <c r="E698" t="s">
        <v>3211</v>
      </c>
      <c r="F698" t="str">
        <f t="shared" si="142"/>
        <v>緑</v>
      </c>
      <c r="G698">
        <f>IF(AB698="","",VLOOKUP(F698,tnpl!$X$1:$Y$16,2,TRUE))</f>
        <v>5</v>
      </c>
      <c r="H698" t="s">
        <v>3211</v>
      </c>
      <c r="I698" t="str">
        <f t="shared" si="143"/>
        <v>クリーチャー</v>
      </c>
      <c r="J698" t="s">
        <v>3211</v>
      </c>
      <c r="K698">
        <f t="shared" si="144"/>
        <v>4</v>
      </c>
      <c r="L698">
        <f t="shared" si="145"/>
        <v>4</v>
      </c>
      <c r="M698" t="str">
        <f t="shared" si="146"/>
        <v>4/4</v>
      </c>
      <c r="N698" t="s">
        <v>3267</v>
      </c>
      <c r="O698" t="str">
        <f t="shared" si="147"/>
        <v>アンコモン</v>
      </c>
      <c r="R698" t="s">
        <v>3267</v>
      </c>
      <c r="S698" t="s">
        <v>4854</v>
      </c>
      <c r="T698" t="str">
        <f t="shared" si="148"/>
        <v>鎧作りの審判者</v>
      </c>
      <c r="W698" t="s">
        <v>4855</v>
      </c>
      <c r="X698" t="s">
        <v>3267</v>
      </c>
      <c r="Y698" s="9"/>
      <c r="Z698" s="3">
        <v>954</v>
      </c>
      <c r="AA698" s="2" t="s">
        <v>4035</v>
      </c>
      <c r="AB698" s="1" t="s">
        <v>1540</v>
      </c>
      <c r="AC698" s="1" t="s">
        <v>1473</v>
      </c>
      <c r="AD698" s="1">
        <v>17</v>
      </c>
      <c r="AE698" s="1" t="s">
        <v>617</v>
      </c>
      <c r="AF698" s="1" t="s">
        <v>616</v>
      </c>
      <c r="AG698" s="1" t="s">
        <v>349</v>
      </c>
      <c r="AH698" s="1" t="s">
        <v>1501</v>
      </c>
      <c r="AI698" s="1" t="s">
        <v>1667</v>
      </c>
      <c r="AJ698" s="1"/>
      <c r="AK698" s="1" t="s">
        <v>4221</v>
      </c>
      <c r="AL698" s="1"/>
      <c r="AM698" s="1"/>
      <c r="AN698" s="1"/>
      <c r="AO698" s="1">
        <v>4</v>
      </c>
      <c r="AP698" s="1">
        <v>4</v>
      </c>
      <c r="AQ698" s="1" t="s">
        <v>4221</v>
      </c>
    </row>
    <row r="699" spans="1:46" x14ac:dyDescent="0.15">
      <c r="A699" t="str">
        <f t="shared" si="140"/>
        <v>|KLD|緑青|クリーチャー|3/3|神話レア|《[[永遠の造り手、ラシュミ]]》|</v>
      </c>
      <c r="B699" t="s">
        <v>3211</v>
      </c>
      <c r="C699" t="str">
        <f t="shared" si="141"/>
        <v>KLD</v>
      </c>
      <c r="D699">
        <f>IF(AA699="","",VLOOKUP(C699,tnpl!$Z$1:$AA$11,2,TRUE))</f>
        <v>6</v>
      </c>
      <c r="E699" t="s">
        <v>3211</v>
      </c>
      <c r="F699" t="str">
        <f t="shared" si="142"/>
        <v>緑青</v>
      </c>
      <c r="G699">
        <f>IF(AB699="","",VLOOKUP(F699,tnpl!$X$1:$Y$16,2,TRUE))</f>
        <v>15</v>
      </c>
      <c r="H699" t="s">
        <v>3211</v>
      </c>
      <c r="I699" t="str">
        <f t="shared" si="143"/>
        <v>クリーチャー</v>
      </c>
      <c r="J699" t="s">
        <v>3211</v>
      </c>
      <c r="K699">
        <f t="shared" si="144"/>
        <v>3</v>
      </c>
      <c r="L699">
        <f t="shared" si="145"/>
        <v>3</v>
      </c>
      <c r="M699" t="str">
        <f t="shared" si="146"/>
        <v>3/3</v>
      </c>
      <c r="N699" t="s">
        <v>3267</v>
      </c>
      <c r="O699" t="str">
        <f t="shared" si="147"/>
        <v>神話レア</v>
      </c>
      <c r="R699" t="s">
        <v>3267</v>
      </c>
      <c r="S699" t="s">
        <v>4854</v>
      </c>
      <c r="T699" t="str">
        <f t="shared" si="148"/>
        <v>永遠の造り手、ラシュミ</v>
      </c>
      <c r="W699" t="s">
        <v>4855</v>
      </c>
      <c r="X699" t="s">
        <v>3267</v>
      </c>
      <c r="Y699" s="9"/>
      <c r="Z699" s="3">
        <v>983</v>
      </c>
      <c r="AA699" s="2" t="s">
        <v>4035</v>
      </c>
      <c r="AB699" s="1" t="s">
        <v>1799</v>
      </c>
      <c r="AC699" s="1" t="s">
        <v>1453</v>
      </c>
      <c r="AD699" s="1">
        <v>17</v>
      </c>
      <c r="AE699" s="1" t="s">
        <v>559</v>
      </c>
      <c r="AF699" s="1" t="s">
        <v>558</v>
      </c>
      <c r="AG699" s="1" t="s">
        <v>349</v>
      </c>
      <c r="AH699" s="1" t="s">
        <v>1501</v>
      </c>
      <c r="AI699" s="1" t="s">
        <v>1551</v>
      </c>
      <c r="AJ699" s="1"/>
      <c r="AK699" s="1" t="s">
        <v>4272</v>
      </c>
      <c r="AL699" s="1"/>
      <c r="AM699" s="1"/>
      <c r="AN699" s="1"/>
      <c r="AO699" s="1">
        <v>3</v>
      </c>
      <c r="AP699" s="1">
        <v>3</v>
      </c>
      <c r="AQ699" s="1" t="s">
        <v>4272</v>
      </c>
    </row>
    <row r="700" spans="1:46" x14ac:dyDescent="0.15">
      <c r="A700" t="str">
        <f t="shared" si="140"/>
        <v>|AER|青|クリーチャー|10/6|神話レア|《[[霊気海嘯の鯨]]》|</v>
      </c>
      <c r="B700" t="s">
        <v>3211</v>
      </c>
      <c r="C700" t="str">
        <f t="shared" si="141"/>
        <v>AER</v>
      </c>
      <c r="D700">
        <f>IF(AA700="","",VLOOKUP(C700,tnpl!$Z$1:$AA$11,2,TRUE))</f>
        <v>7</v>
      </c>
      <c r="E700" t="s">
        <v>3211</v>
      </c>
      <c r="F700" t="str">
        <f t="shared" si="142"/>
        <v>青</v>
      </c>
      <c r="G700">
        <f>IF(AB700="","",VLOOKUP(F700,tnpl!$X$1:$Y$16,2,TRUE))</f>
        <v>2</v>
      </c>
      <c r="H700" t="s">
        <v>3211</v>
      </c>
      <c r="I700" t="str">
        <f t="shared" si="143"/>
        <v>クリーチャー</v>
      </c>
      <c r="J700" t="s">
        <v>3211</v>
      </c>
      <c r="K700">
        <f t="shared" si="144"/>
        <v>10</v>
      </c>
      <c r="L700">
        <f t="shared" si="145"/>
        <v>6</v>
      </c>
      <c r="M700" t="str">
        <f t="shared" si="146"/>
        <v>10/6</v>
      </c>
      <c r="N700" t="s">
        <v>3267</v>
      </c>
      <c r="O700" t="str">
        <f t="shared" si="147"/>
        <v>神話レア</v>
      </c>
      <c r="R700" t="s">
        <v>3267</v>
      </c>
      <c r="S700" t="s">
        <v>4854</v>
      </c>
      <c r="T700" t="str">
        <f t="shared" si="148"/>
        <v>霊気海嘯の鯨</v>
      </c>
      <c r="W700" t="s">
        <v>4855</v>
      </c>
      <c r="X700" t="s">
        <v>3267</v>
      </c>
      <c r="Y700" s="9"/>
      <c r="Z700" s="3">
        <v>1035</v>
      </c>
      <c r="AA700" s="2" t="s">
        <v>4335</v>
      </c>
      <c r="AB700" s="1" t="s">
        <v>1631</v>
      </c>
      <c r="AC700" s="1" t="s">
        <v>1453</v>
      </c>
      <c r="AD700" s="1">
        <v>17</v>
      </c>
      <c r="AE700" s="1" t="s">
        <v>455</v>
      </c>
      <c r="AF700" s="1" t="s">
        <v>454</v>
      </c>
      <c r="AG700" s="1" t="s">
        <v>349</v>
      </c>
      <c r="AH700" s="1" t="s">
        <v>4104</v>
      </c>
      <c r="AI700" s="1"/>
      <c r="AJ700" s="1"/>
      <c r="AK700" s="1" t="s">
        <v>361</v>
      </c>
      <c r="AL700" s="1" t="s">
        <v>4356</v>
      </c>
      <c r="AM700" s="1"/>
      <c r="AN700" s="1"/>
      <c r="AO700" s="1">
        <v>10</v>
      </c>
      <c r="AP700" s="1">
        <v>6</v>
      </c>
      <c r="AQ700" s="1" t="s">
        <v>4357</v>
      </c>
    </row>
    <row r="701" spans="1:46" x14ac:dyDescent="0.15">
      <c r="A701" t="str">
        <f t="shared" si="140"/>
        <v>|AER|黒|クリーチャー|6/5|レア|《[[光袖会の収集者]]》|</v>
      </c>
      <c r="B701" t="s">
        <v>3211</v>
      </c>
      <c r="C701" t="str">
        <f t="shared" si="141"/>
        <v>AER</v>
      </c>
      <c r="D701">
        <f>IF(AA701="","",VLOOKUP(C701,tnpl!$Z$1:$AA$11,2,TRUE))</f>
        <v>7</v>
      </c>
      <c r="E701" t="s">
        <v>3211</v>
      </c>
      <c r="F701" t="str">
        <f t="shared" si="142"/>
        <v>黒</v>
      </c>
      <c r="G701">
        <f>IF(AB701="","",VLOOKUP(F701,tnpl!$X$1:$Y$16,2,TRUE))</f>
        <v>3</v>
      </c>
      <c r="H701" t="s">
        <v>3211</v>
      </c>
      <c r="I701" t="str">
        <f t="shared" si="143"/>
        <v>クリーチャー</v>
      </c>
      <c r="J701" t="s">
        <v>3211</v>
      </c>
      <c r="K701">
        <f t="shared" si="144"/>
        <v>6</v>
      </c>
      <c r="L701">
        <f t="shared" si="145"/>
        <v>5</v>
      </c>
      <c r="M701" t="str">
        <f t="shared" si="146"/>
        <v>6/5</v>
      </c>
      <c r="N701" t="s">
        <v>3267</v>
      </c>
      <c r="O701" t="str">
        <f t="shared" si="147"/>
        <v>レア</v>
      </c>
      <c r="R701" t="s">
        <v>3267</v>
      </c>
      <c r="S701" t="s">
        <v>4854</v>
      </c>
      <c r="T701" t="str">
        <f t="shared" si="148"/>
        <v>光袖会の収集者</v>
      </c>
      <c r="W701" t="s">
        <v>4855</v>
      </c>
      <c r="X701" t="s">
        <v>3267</v>
      </c>
      <c r="Y701" s="9"/>
      <c r="Z701" s="3">
        <v>1042</v>
      </c>
      <c r="AA701" s="2" t="s">
        <v>4335</v>
      </c>
      <c r="AB701" s="1" t="s">
        <v>1606</v>
      </c>
      <c r="AC701" s="1" t="s">
        <v>1463</v>
      </c>
      <c r="AD701" s="1">
        <v>17</v>
      </c>
      <c r="AE701" s="1" t="s">
        <v>441</v>
      </c>
      <c r="AF701" s="1" t="s">
        <v>440</v>
      </c>
      <c r="AG701" s="1" t="s">
        <v>349</v>
      </c>
      <c r="AH701" s="1" t="s">
        <v>1511</v>
      </c>
      <c r="AI701" s="1" t="s">
        <v>2976</v>
      </c>
      <c r="AJ701" s="1"/>
      <c r="AK701" s="1" t="s">
        <v>2076</v>
      </c>
      <c r="AL701" s="1" t="s">
        <v>4368</v>
      </c>
      <c r="AM701" s="1" t="s">
        <v>4369</v>
      </c>
      <c r="AN701" s="1"/>
      <c r="AO701" s="1">
        <v>6</v>
      </c>
      <c r="AP701" s="1">
        <v>5</v>
      </c>
      <c r="AQ701" s="1" t="s">
        <v>4370</v>
      </c>
    </row>
    <row r="702" spans="1:46" x14ac:dyDescent="0.15">
      <c r="A702" t="str">
        <f t="shared" si="140"/>
        <v>|AER|無色|クリーチャー|5/5|レア|《[[歩行バリスタ]]》|</v>
      </c>
      <c r="B702" t="s">
        <v>3211</v>
      </c>
      <c r="C702" t="str">
        <f t="shared" si="141"/>
        <v>AER</v>
      </c>
      <c r="D702">
        <f>IF(AA702="","",VLOOKUP(C702,tnpl!$Z$1:$AA$11,2,TRUE))</f>
        <v>7</v>
      </c>
      <c r="E702" t="s">
        <v>3211</v>
      </c>
      <c r="F702" t="str">
        <f t="shared" si="142"/>
        <v>無色</v>
      </c>
      <c r="G702">
        <f>IF(AB702="","",VLOOKUP(F702,tnpl!$X$1:$Y$16,2,TRUE))</f>
        <v>16</v>
      </c>
      <c r="H702" t="s">
        <v>3211</v>
      </c>
      <c r="I702" t="str">
        <f t="shared" si="143"/>
        <v>クリーチャー</v>
      </c>
      <c r="J702" t="s">
        <v>3211</v>
      </c>
      <c r="K702">
        <f t="shared" si="144"/>
        <v>5</v>
      </c>
      <c r="L702">
        <f t="shared" si="145"/>
        <v>5</v>
      </c>
      <c r="M702" t="str">
        <f t="shared" si="146"/>
        <v>5/5</v>
      </c>
      <c r="N702" t="s">
        <v>3267</v>
      </c>
      <c r="O702" t="str">
        <f t="shared" si="147"/>
        <v>レア</v>
      </c>
      <c r="R702" t="s">
        <v>3267</v>
      </c>
      <c r="S702" t="s">
        <v>4854</v>
      </c>
      <c r="T702" t="str">
        <f t="shared" si="148"/>
        <v>歩行バリスタ</v>
      </c>
      <c r="W702" t="s">
        <v>4855</v>
      </c>
      <c r="X702" t="s">
        <v>3267</v>
      </c>
      <c r="Y702" s="9"/>
      <c r="Z702" s="3">
        <v>1074</v>
      </c>
      <c r="AA702" s="2" t="s">
        <v>4335</v>
      </c>
      <c r="AB702" s="1" t="s">
        <v>301</v>
      </c>
      <c r="AC702" s="1" t="s">
        <v>1463</v>
      </c>
      <c r="AD702" s="1">
        <v>17</v>
      </c>
      <c r="AE702" s="1" t="s">
        <v>377</v>
      </c>
      <c r="AF702" s="1" t="s">
        <v>376</v>
      </c>
      <c r="AG702" s="1" t="s">
        <v>349</v>
      </c>
      <c r="AH702" s="1" t="s">
        <v>362</v>
      </c>
      <c r="AI702" s="1"/>
      <c r="AJ702" s="1"/>
      <c r="AK702" s="1" t="s">
        <v>4047</v>
      </c>
      <c r="AL702" s="1" t="s">
        <v>4422</v>
      </c>
      <c r="AM702" s="1"/>
      <c r="AN702" s="1"/>
      <c r="AO702" s="1">
        <v>5</v>
      </c>
      <c r="AP702" s="1">
        <v>5</v>
      </c>
      <c r="AQ702" s="1" t="s">
        <v>4423</v>
      </c>
    </row>
    <row r="703" spans="1:46" x14ac:dyDescent="0.15">
      <c r="A703" t="str">
        <f t="shared" si="140"/>
        <v>|KLDM|無色|サポート||Masterpiece|《[[戦争と平和の剣]]》|</v>
      </c>
      <c r="B703" t="s">
        <v>3211</v>
      </c>
      <c r="C703" t="str">
        <f t="shared" si="141"/>
        <v>KLDM</v>
      </c>
      <c r="D703">
        <f>IF(AA703="","",VLOOKUP(C703,tnpl!$Z$1:$AA$11,2,TRUE))</f>
        <v>9</v>
      </c>
      <c r="E703" t="s">
        <v>3211</v>
      </c>
      <c r="F703" t="str">
        <f t="shared" si="142"/>
        <v>無色</v>
      </c>
      <c r="G703">
        <f>IF(AB703="","",VLOOKUP(F703,tnpl!$X$1:$Y$16,2,TRUE))</f>
        <v>16</v>
      </c>
      <c r="H703" t="s">
        <v>3211</v>
      </c>
      <c r="I703" t="str">
        <f t="shared" si="143"/>
        <v>サポート</v>
      </c>
      <c r="J703" t="s">
        <v>3211</v>
      </c>
      <c r="K703">
        <f t="shared" si="144"/>
        <v>0</v>
      </c>
      <c r="L703">
        <f t="shared" si="145"/>
        <v>0</v>
      </c>
      <c r="M703" t="str">
        <f t="shared" si="146"/>
        <v/>
      </c>
      <c r="N703" t="s">
        <v>3267</v>
      </c>
      <c r="O703" t="str">
        <f t="shared" si="147"/>
        <v>Masterpiece</v>
      </c>
      <c r="R703" t="s">
        <v>3267</v>
      </c>
      <c r="S703" t="s">
        <v>4854</v>
      </c>
      <c r="T703" t="str">
        <f t="shared" si="148"/>
        <v>戦争と平和の剣</v>
      </c>
      <c r="W703" t="s">
        <v>4855</v>
      </c>
      <c r="X703" t="s">
        <v>3267</v>
      </c>
      <c r="Y703" s="9"/>
      <c r="Z703" s="3">
        <v>1100</v>
      </c>
      <c r="AA703" s="2" t="s">
        <v>4443</v>
      </c>
      <c r="AB703" s="1" t="s">
        <v>301</v>
      </c>
      <c r="AC703" s="1" t="s">
        <v>3203</v>
      </c>
      <c r="AD703" s="1">
        <v>17</v>
      </c>
      <c r="AE703" s="1" t="s">
        <v>299</v>
      </c>
      <c r="AF703" s="1" t="s">
        <v>298</v>
      </c>
      <c r="AG703" s="1" t="s">
        <v>297</v>
      </c>
      <c r="AH703" s="1"/>
      <c r="AI703" s="1"/>
      <c r="AJ703" s="1"/>
      <c r="AK703" s="1" t="s">
        <v>296</v>
      </c>
      <c r="AL703" s="1"/>
      <c r="AM703" s="1"/>
      <c r="AN703" s="1">
        <v>2</v>
      </c>
      <c r="AO703" s="1"/>
      <c r="AP703" s="1"/>
      <c r="AQ703" s="1" t="s">
        <v>296</v>
      </c>
    </row>
    <row r="704" spans="1:46" x14ac:dyDescent="0.15">
      <c r="Z704" s="9"/>
      <c r="AA704" s="9"/>
      <c r="AB704" s="9"/>
      <c r="AC704" s="9"/>
      <c r="AD704" s="9"/>
      <c r="AE704" s="9"/>
      <c r="AF704" s="9"/>
      <c r="AG704" s="9"/>
      <c r="AH704" s="9"/>
      <c r="AI704" s="9"/>
      <c r="AJ704" s="9"/>
      <c r="AK704" s="9"/>
      <c r="AL704" s="9"/>
      <c r="AM704" s="9"/>
      <c r="AN704" s="9"/>
      <c r="AO704" s="9"/>
      <c r="AP704" s="9"/>
      <c r="AQ704" s="9"/>
    </row>
    <row r="705" spans="1:43" x14ac:dyDescent="0.15">
      <c r="A705" t="str">
        <f t="shared" ref="A705" si="149">B705&amp;C705&amp;E705&amp;F705&amp;H705&amp;I705&amp;J705&amp;M705&amp;N705&amp;O705&amp;P705&amp;Q705&amp;R705&amp;S705&amp;T705&amp;U705&amp;V705&amp;W705&amp;X705&amp;Y705</f>
        <v>**アモンケットブロック</v>
      </c>
      <c r="B705" t="s">
        <v>4865</v>
      </c>
      <c r="Y705" s="11"/>
    </row>
    <row r="706" spans="1:43" x14ac:dyDescent="0.15">
      <c r="A706" t="str">
        <f>B706&amp;C706&amp;E706&amp;F706&amp;H706&amp;I706&amp;J706&amp;M706&amp;N706&amp;O706&amp;P706&amp;Q706&amp;R706&amp;S706&amp;T706&amp;U706&amp;V706&amp;W706&amp;X706&amp;Y706</f>
        <v>|LEFT:60|LEFT:50|LEFT:120|LEFT:50|LEFT:120|LEFT:450|c</v>
      </c>
      <c r="B706" t="s">
        <v>3211</v>
      </c>
      <c r="C706" t="s">
        <v>5192</v>
      </c>
      <c r="E706" t="s">
        <v>3211</v>
      </c>
      <c r="F706" t="s">
        <v>3204</v>
      </c>
      <c r="H706" t="s">
        <v>3211</v>
      </c>
      <c r="I706" t="s">
        <v>5157</v>
      </c>
      <c r="J706" t="s">
        <v>3211</v>
      </c>
      <c r="M706" t="s">
        <v>3204</v>
      </c>
      <c r="N706" t="s">
        <v>3267</v>
      </c>
      <c r="O706" t="s">
        <v>5157</v>
      </c>
      <c r="R706" t="s">
        <v>3267</v>
      </c>
      <c r="T706" t="s">
        <v>5189</v>
      </c>
      <c r="X706" t="s">
        <v>3267</v>
      </c>
      <c r="Y706" t="s">
        <v>3206</v>
      </c>
    </row>
    <row r="707" spans="1:43" x14ac:dyDescent="0.15">
      <c r="A707" t="str">
        <f>B707&amp;C707&amp;E707&amp;F707&amp;H707&amp;I707&amp;J707&amp;M707&amp;N707&amp;O707&amp;P707&amp;Q707&amp;R707&amp;S707&amp;T707&amp;U707&amp;V707&amp;W707&amp;X707&amp;Y707</f>
        <v>|セット|色|カード種|P/T|レアリティ|カード名|</v>
      </c>
      <c r="B707" t="s">
        <v>3211</v>
      </c>
      <c r="C707" t="s">
        <v>3212</v>
      </c>
      <c r="E707" t="s">
        <v>3211</v>
      </c>
      <c r="F707" t="s">
        <v>3181</v>
      </c>
      <c r="H707" t="s">
        <v>3211</v>
      </c>
      <c r="I707" t="s">
        <v>4902</v>
      </c>
      <c r="J707" t="s">
        <v>3211</v>
      </c>
      <c r="K707" t="s">
        <v>3168</v>
      </c>
      <c r="L707" t="s">
        <v>3167</v>
      </c>
      <c r="M707" t="str">
        <f>K707&amp;"/"&amp;L707</f>
        <v>P/T</v>
      </c>
      <c r="N707" t="s">
        <v>3267</v>
      </c>
      <c r="O707" t="s">
        <v>5187</v>
      </c>
      <c r="R707" t="s">
        <v>3267</v>
      </c>
      <c r="T707" t="s">
        <v>3208</v>
      </c>
      <c r="X707" t="s">
        <v>3267</v>
      </c>
      <c r="Z707" s="18"/>
      <c r="AA707" s="18"/>
      <c r="AB707" s="18"/>
      <c r="AC707" s="18"/>
      <c r="AD707" s="18"/>
      <c r="AE707" s="18"/>
      <c r="AF707" s="18"/>
      <c r="AG707" s="18"/>
      <c r="AH707" s="18"/>
      <c r="AI707" s="18"/>
      <c r="AJ707" s="18"/>
      <c r="AK707" s="18"/>
      <c r="AL707" s="18"/>
      <c r="AM707" s="18"/>
      <c r="AN707" s="18"/>
      <c r="AO707" s="18"/>
      <c r="AP707" s="18"/>
      <c r="AQ707" s="18"/>
    </row>
    <row r="708" spans="1:43" x14ac:dyDescent="0.15">
      <c r="A708" t="str">
        <f>B708&amp;C708&amp;E708&amp;F708&amp;H708&amp;I708&amp;J708&amp;M708&amp;N708&amp;O708&amp;P708&amp;Q708&amp;R708&amp;S708&amp;T708&amp;U708&amp;V708&amp;W708&amp;X708&amp;Y708</f>
        <v>|AKH|青|クリーチャー|8/7|レア|《[[謎めいた海蛇]]》|</v>
      </c>
      <c r="B708" t="s">
        <v>3211</v>
      </c>
      <c r="C708" t="str">
        <f>AA708</f>
        <v>AKH</v>
      </c>
      <c r="D708">
        <f>IF(AA708="","",VLOOKUP(C708,tnpl!$Z$1:$AA$11,2,TRUE))</f>
        <v>10</v>
      </c>
      <c r="E708" t="s">
        <v>3211</v>
      </c>
      <c r="F708" t="str">
        <f>AB708</f>
        <v>青</v>
      </c>
      <c r="G708">
        <f>IF(AB708="","",VLOOKUP(F708,tnpl!$X$1:$Y$16,2,TRUE))</f>
        <v>2</v>
      </c>
      <c r="H708" t="s">
        <v>3211</v>
      </c>
      <c r="I708" t="str">
        <f>AG708</f>
        <v>クリーチャー</v>
      </c>
      <c r="J708" t="s">
        <v>3211</v>
      </c>
      <c r="K708">
        <f>AO708</f>
        <v>8</v>
      </c>
      <c r="L708">
        <f>AP708</f>
        <v>7</v>
      </c>
      <c r="M708" t="str">
        <f>IF(AG708="クリーチャー",K708&amp;"/"&amp;L708,"")</f>
        <v>8/7</v>
      </c>
      <c r="N708" t="s">
        <v>3267</v>
      </c>
      <c r="O708" t="str">
        <f>AC708</f>
        <v>レア</v>
      </c>
      <c r="R708" t="s">
        <v>3267</v>
      </c>
      <c r="S708" t="s">
        <v>4854</v>
      </c>
      <c r="T708" t="str">
        <f>AE708</f>
        <v>謎めいた海蛇</v>
      </c>
      <c r="W708" t="s">
        <v>4855</v>
      </c>
      <c r="X708" t="s">
        <v>3267</v>
      </c>
      <c r="Y708" s="9"/>
      <c r="Z708" s="3">
        <v>1271</v>
      </c>
      <c r="AA708" s="2" t="s">
        <v>4450</v>
      </c>
      <c r="AB708" s="1" t="s">
        <v>1631</v>
      </c>
      <c r="AC708" s="1" t="s">
        <v>1463</v>
      </c>
      <c r="AD708" s="1">
        <v>17</v>
      </c>
      <c r="AE708" s="1" t="s">
        <v>4784</v>
      </c>
      <c r="AF708" s="1" t="s">
        <v>4785</v>
      </c>
      <c r="AG708" s="1" t="s">
        <v>349</v>
      </c>
      <c r="AH708" s="1" t="s">
        <v>2994</v>
      </c>
      <c r="AI708" s="1"/>
      <c r="AJ708" s="1"/>
      <c r="AK708" s="1" t="s">
        <v>4786</v>
      </c>
      <c r="AL708" s="1"/>
      <c r="AM708" s="1"/>
      <c r="AN708" s="1"/>
      <c r="AO708" s="1">
        <v>8</v>
      </c>
      <c r="AP708" s="1">
        <v>7</v>
      </c>
      <c r="AQ708" s="1" t="s">
        <v>4786</v>
      </c>
    </row>
    <row r="709" spans="1:43" x14ac:dyDescent="0.15">
      <c r="A709" t="str">
        <f t="shared" si="140"/>
        <v>|AKH|赤|サポート||レア|《[[激情の試練]]》|</v>
      </c>
      <c r="B709" t="s">
        <v>3211</v>
      </c>
      <c r="C709" t="str">
        <f t="shared" si="141"/>
        <v>AKH</v>
      </c>
      <c r="D709">
        <f>IF(AA709="","",VLOOKUP(C709,tnpl!$Z$1:$AA$11,2,TRUE))</f>
        <v>10</v>
      </c>
      <c r="E709" t="s">
        <v>3211</v>
      </c>
      <c r="F709" t="str">
        <f t="shared" si="142"/>
        <v>赤</v>
      </c>
      <c r="G709">
        <f>IF(AB709="","",VLOOKUP(F709,tnpl!$X$1:$Y$16,2,TRUE))</f>
        <v>4</v>
      </c>
      <c r="H709" t="s">
        <v>3211</v>
      </c>
      <c r="I709" t="str">
        <f t="shared" si="143"/>
        <v>サポート</v>
      </c>
      <c r="J709" t="s">
        <v>3211</v>
      </c>
      <c r="K709">
        <f t="shared" si="144"/>
        <v>0</v>
      </c>
      <c r="L709">
        <f t="shared" si="145"/>
        <v>0</v>
      </c>
      <c r="M709" t="str">
        <f t="shared" si="146"/>
        <v/>
      </c>
      <c r="N709" t="s">
        <v>3267</v>
      </c>
      <c r="O709" t="str">
        <f t="shared" si="147"/>
        <v>レア</v>
      </c>
      <c r="R709" t="s">
        <v>3267</v>
      </c>
      <c r="S709" t="s">
        <v>4854</v>
      </c>
      <c r="T709" t="str">
        <f t="shared" si="148"/>
        <v>激情の試練</v>
      </c>
      <c r="W709" t="s">
        <v>4855</v>
      </c>
      <c r="X709" t="s">
        <v>3267</v>
      </c>
      <c r="Y709" s="9"/>
      <c r="Z709" s="3">
        <v>1197</v>
      </c>
      <c r="AA709" s="2" t="s">
        <v>4450</v>
      </c>
      <c r="AB709" s="1" t="s">
        <v>1575</v>
      </c>
      <c r="AC709" s="1" t="s">
        <v>1463</v>
      </c>
      <c r="AD709" s="1">
        <v>17</v>
      </c>
      <c r="AE709" s="1" t="s">
        <v>109</v>
      </c>
      <c r="AF709" s="1" t="s">
        <v>108</v>
      </c>
      <c r="AG709" s="1" t="s">
        <v>297</v>
      </c>
      <c r="AH709" s="1"/>
      <c r="AI709" s="1"/>
      <c r="AJ709" s="1"/>
      <c r="AK709" s="1" t="s">
        <v>4633</v>
      </c>
      <c r="AL709" s="1" t="s">
        <v>4494</v>
      </c>
      <c r="AM709" s="1" t="s">
        <v>4495</v>
      </c>
      <c r="AN709" s="1">
        <v>3</v>
      </c>
      <c r="AO709" s="1"/>
      <c r="AP709" s="1"/>
      <c r="AQ709" s="1" t="s">
        <v>4634</v>
      </c>
    </row>
    <row r="710" spans="1:43" x14ac:dyDescent="0.15">
      <c r="A710" t="str">
        <f t="shared" si="140"/>
        <v>|AKH|白青|クリーチャー|3/4|アンコモン|《[[風案内のエイヴン]]》|</v>
      </c>
      <c r="B710" t="s">
        <v>3211</v>
      </c>
      <c r="C710" t="str">
        <f t="shared" si="141"/>
        <v>AKH</v>
      </c>
      <c r="D710">
        <f>IF(AA710="","",VLOOKUP(C710,tnpl!$Z$1:$AA$11,2,TRUE))</f>
        <v>10</v>
      </c>
      <c r="E710" t="s">
        <v>3211</v>
      </c>
      <c r="F710" t="str">
        <f t="shared" si="142"/>
        <v>白青</v>
      </c>
      <c r="G710">
        <f>IF(AB710="","",VLOOKUP(F710,tnpl!$X$1:$Y$16,2,TRUE))</f>
        <v>6</v>
      </c>
      <c r="H710" t="s">
        <v>3211</v>
      </c>
      <c r="I710" t="str">
        <f t="shared" si="143"/>
        <v>クリーチャー</v>
      </c>
      <c r="J710" t="s">
        <v>3211</v>
      </c>
      <c r="K710">
        <f t="shared" si="144"/>
        <v>3</v>
      </c>
      <c r="L710">
        <f t="shared" si="145"/>
        <v>4</v>
      </c>
      <c r="M710" t="str">
        <f t="shared" si="146"/>
        <v>3/4</v>
      </c>
      <c r="N710" t="s">
        <v>3267</v>
      </c>
      <c r="O710" t="str">
        <f t="shared" si="147"/>
        <v>アンコモン</v>
      </c>
      <c r="R710" t="s">
        <v>3267</v>
      </c>
      <c r="S710" t="s">
        <v>4854</v>
      </c>
      <c r="T710" t="str">
        <f t="shared" si="148"/>
        <v>風案内のエイヴン</v>
      </c>
      <c r="W710" t="s">
        <v>4855</v>
      </c>
      <c r="X710" t="s">
        <v>3267</v>
      </c>
      <c r="Y710" s="9"/>
      <c r="Z710" s="3">
        <v>1226</v>
      </c>
      <c r="AA710" s="2" t="s">
        <v>4450</v>
      </c>
      <c r="AB710" s="1" t="s">
        <v>1534</v>
      </c>
      <c r="AC710" s="1" t="s">
        <v>1473</v>
      </c>
      <c r="AD710" s="1">
        <v>17</v>
      </c>
      <c r="AE710" s="1" t="s">
        <v>53</v>
      </c>
      <c r="AF710" s="1" t="s">
        <v>52</v>
      </c>
      <c r="AG710" s="1" t="s">
        <v>349</v>
      </c>
      <c r="AH710" s="1" t="s">
        <v>2987</v>
      </c>
      <c r="AI710" s="1" t="s">
        <v>1515</v>
      </c>
      <c r="AJ710" s="1"/>
      <c r="AK710" s="1" t="s">
        <v>2435</v>
      </c>
      <c r="AL710" s="1" t="s">
        <v>4686</v>
      </c>
      <c r="AM710" s="1"/>
      <c r="AN710" s="1"/>
      <c r="AO710" s="1">
        <v>3</v>
      </c>
      <c r="AP710" s="1">
        <v>4</v>
      </c>
      <c r="AQ710" s="1" t="s">
        <v>4687</v>
      </c>
    </row>
    <row r="711" spans="1:43" x14ac:dyDescent="0.15">
      <c r="A711" t="str">
        <f t="shared" si="140"/>
        <v>|AKH|黒緑|クリーチャー|6/6|レア|《[[毒物の侍臣、ハパチラ]]》|</v>
      </c>
      <c r="B711" t="s">
        <v>3211</v>
      </c>
      <c r="C711" t="str">
        <f t="shared" si="141"/>
        <v>AKH</v>
      </c>
      <c r="D711">
        <f>IF(AA711="","",VLOOKUP(C711,tnpl!$Z$1:$AA$11,2,TRUE))</f>
        <v>10</v>
      </c>
      <c r="E711" t="s">
        <v>3211</v>
      </c>
      <c r="F711" t="str">
        <f t="shared" si="142"/>
        <v>黒緑</v>
      </c>
      <c r="G711">
        <f>IF(AB711="","",VLOOKUP(F711,tnpl!$X$1:$Y$16,2,TRUE))</f>
        <v>13</v>
      </c>
      <c r="H711" t="s">
        <v>3211</v>
      </c>
      <c r="I711" t="str">
        <f t="shared" si="143"/>
        <v>クリーチャー</v>
      </c>
      <c r="J711" t="s">
        <v>3211</v>
      </c>
      <c r="K711">
        <f t="shared" si="144"/>
        <v>6</v>
      </c>
      <c r="L711">
        <f t="shared" si="145"/>
        <v>6</v>
      </c>
      <c r="M711" t="str">
        <f t="shared" si="146"/>
        <v>6/6</v>
      </c>
      <c r="N711" t="s">
        <v>3267</v>
      </c>
      <c r="O711" t="str">
        <f t="shared" si="147"/>
        <v>レア</v>
      </c>
      <c r="R711" t="s">
        <v>3267</v>
      </c>
      <c r="S711" t="s">
        <v>4854</v>
      </c>
      <c r="T711" t="str">
        <f t="shared" si="148"/>
        <v>毒物の侍臣、ハパチラ</v>
      </c>
      <c r="W711" t="s">
        <v>4855</v>
      </c>
      <c r="X711" t="s">
        <v>3267</v>
      </c>
      <c r="Y711" s="9"/>
      <c r="Z711" s="3">
        <v>1233</v>
      </c>
      <c r="AA711" s="2" t="s">
        <v>4450</v>
      </c>
      <c r="AB711" s="1" t="s">
        <v>1509</v>
      </c>
      <c r="AC711" s="1" t="s">
        <v>1463</v>
      </c>
      <c r="AD711" s="1">
        <v>17</v>
      </c>
      <c r="AE711" s="1" t="s">
        <v>39</v>
      </c>
      <c r="AF711" s="1" t="s">
        <v>38</v>
      </c>
      <c r="AG711" s="1" t="s">
        <v>349</v>
      </c>
      <c r="AH711" s="1" t="s">
        <v>1511</v>
      </c>
      <c r="AI711" s="1" t="s">
        <v>1492</v>
      </c>
      <c r="AJ711" s="1"/>
      <c r="AK711" s="1" t="s">
        <v>4698</v>
      </c>
      <c r="AL711" s="1"/>
      <c r="AM711" s="1"/>
      <c r="AN711" s="1"/>
      <c r="AO711" s="1">
        <v>6</v>
      </c>
      <c r="AP711" s="1">
        <v>6</v>
      </c>
      <c r="AQ711" s="1" t="s">
        <v>4698</v>
      </c>
    </row>
    <row r="712" spans="1:43" x14ac:dyDescent="0.15">
      <c r="A712" t="str">
        <f t="shared" si="140"/>
        <v>|AKH|無色|サポート||コモン|《[[陽焼けした砂漠]]》|</v>
      </c>
      <c r="B712" t="s">
        <v>3211</v>
      </c>
      <c r="C712" t="str">
        <f t="shared" si="141"/>
        <v>AKH</v>
      </c>
      <c r="D712">
        <f>IF(AA712="","",VLOOKUP(C712,tnpl!$Z$1:$AA$11,2,TRUE))</f>
        <v>10</v>
      </c>
      <c r="E712" t="s">
        <v>3211</v>
      </c>
      <c r="F712" t="str">
        <f t="shared" si="142"/>
        <v>無色</v>
      </c>
      <c r="G712">
        <f>IF(AB712="","",VLOOKUP(F712,tnpl!$X$1:$Y$16,2,TRUE))</f>
        <v>16</v>
      </c>
      <c r="H712" t="s">
        <v>3211</v>
      </c>
      <c r="I712" t="str">
        <f t="shared" si="143"/>
        <v>サポート</v>
      </c>
      <c r="J712" t="s">
        <v>3211</v>
      </c>
      <c r="K712">
        <f t="shared" si="144"/>
        <v>0</v>
      </c>
      <c r="L712">
        <f t="shared" si="145"/>
        <v>0</v>
      </c>
      <c r="M712" t="str">
        <f t="shared" si="146"/>
        <v/>
      </c>
      <c r="N712" t="s">
        <v>3267</v>
      </c>
      <c r="O712" t="str">
        <f t="shared" si="147"/>
        <v>コモン</v>
      </c>
      <c r="R712" t="s">
        <v>3267</v>
      </c>
      <c r="S712" t="s">
        <v>4854</v>
      </c>
      <c r="T712" t="str">
        <f t="shared" si="148"/>
        <v>陽焼けした砂漠</v>
      </c>
      <c r="W712" t="s">
        <v>4855</v>
      </c>
      <c r="X712" t="s">
        <v>3267</v>
      </c>
      <c r="Y712" s="9"/>
      <c r="Z712" s="3">
        <v>1240</v>
      </c>
      <c r="AA712" s="2" t="s">
        <v>4450</v>
      </c>
      <c r="AB712" s="1" t="s">
        <v>301</v>
      </c>
      <c r="AC712" s="1" t="s">
        <v>1771</v>
      </c>
      <c r="AD712" s="1">
        <v>17</v>
      </c>
      <c r="AE712" s="1" t="s">
        <v>25</v>
      </c>
      <c r="AF712" s="1" t="s">
        <v>24</v>
      </c>
      <c r="AG712" s="1" t="s">
        <v>297</v>
      </c>
      <c r="AH712" s="1"/>
      <c r="AI712" s="1"/>
      <c r="AJ712" s="1"/>
      <c r="AK712" s="1" t="s">
        <v>4709</v>
      </c>
      <c r="AL712" s="1" t="s">
        <v>3973</v>
      </c>
      <c r="AM712" s="1"/>
      <c r="AN712" s="1">
        <v>3</v>
      </c>
      <c r="AO712" s="1"/>
      <c r="AP712" s="1"/>
      <c r="AQ712" s="1" t="s">
        <v>4710</v>
      </c>
    </row>
    <row r="714" spans="1:43" x14ac:dyDescent="0.15">
      <c r="A714" t="str">
        <f>B714&amp;C714&amp;E714&amp;F714&amp;H714&amp;I714&amp;J714&amp;M714&amp;N714&amp;O714&amp;P714&amp;Q714&amp;R714&amp;S714&amp;T714&amp;V714&amp;W714&amp;X714&amp;Y714</f>
        <v>*18マナカード一覧</v>
      </c>
      <c r="B714" t="s">
        <v>3229</v>
      </c>
      <c r="C714">
        <f>AD719</f>
        <v>18</v>
      </c>
      <c r="E714" t="s">
        <v>5183</v>
      </c>
      <c r="F714" t="s">
        <v>3228</v>
      </c>
    </row>
    <row r="715" spans="1:43" x14ac:dyDescent="0.15">
      <c r="A715" t="str">
        <f>B715&amp;C715&amp;E715&amp;F715&amp;H715&amp;I715&amp;J715&amp;M715&amp;N715&amp;O715&amp;P715&amp;Q715&amp;R715&amp;S715&amp;T715&amp;V715&amp;W715&amp;X715&amp;Y715</f>
        <v/>
      </c>
    </row>
    <row r="716" spans="1:43" x14ac:dyDescent="0.15">
      <c r="A716" t="str">
        <f>B716&amp;C716&amp;E716&amp;F716&amp;H716&amp;I716&amp;J716&amp;M716&amp;N716&amp;O716&amp;P716&amp;Q716&amp;R716&amp;S716&amp;T716&amp;V716&amp;W716&amp;X716&amp;Y716</f>
        <v>**マジック:オリジン</v>
      </c>
      <c r="B716" t="s">
        <v>4856</v>
      </c>
      <c r="C716" t="s">
        <v>4860</v>
      </c>
      <c r="Z716" s="11"/>
    </row>
    <row r="717" spans="1:43" x14ac:dyDescent="0.15">
      <c r="A717" t="str">
        <f>B717&amp;C717&amp;E717&amp;F717&amp;H717&amp;I717&amp;J717&amp;M717&amp;N717&amp;O717&amp;P717&amp;Q717&amp;R717&amp;S717&amp;T717&amp;U717&amp;V717&amp;W717&amp;X717&amp;Y717</f>
        <v>|LEFT:60|LEFT:50|LEFT:120|LEFT:50|LEFT:120|LEFT:450|c</v>
      </c>
      <c r="B717" t="s">
        <v>3211</v>
      </c>
      <c r="C717" t="s">
        <v>5191</v>
      </c>
      <c r="E717" t="s">
        <v>3211</v>
      </c>
      <c r="F717" t="s">
        <v>3204</v>
      </c>
      <c r="H717" t="s">
        <v>3211</v>
      </c>
      <c r="I717" t="s">
        <v>5157</v>
      </c>
      <c r="J717" t="s">
        <v>3211</v>
      </c>
      <c r="M717" t="s">
        <v>3204</v>
      </c>
      <c r="N717" t="s">
        <v>3267</v>
      </c>
      <c r="O717" t="s">
        <v>5157</v>
      </c>
      <c r="R717" t="s">
        <v>3267</v>
      </c>
      <c r="T717" t="s">
        <v>5190</v>
      </c>
      <c r="X717" t="s">
        <v>3267</v>
      </c>
      <c r="Y717" t="s">
        <v>3206</v>
      </c>
    </row>
    <row r="718" spans="1:43" x14ac:dyDescent="0.15">
      <c r="A718" t="str">
        <f>B718&amp;C718&amp;E718&amp;F718&amp;H718&amp;I718&amp;J718&amp;M718&amp;N718&amp;O718&amp;P718&amp;Q718&amp;R718&amp;S718&amp;T718&amp;U718&amp;V718&amp;W718&amp;X718&amp;Y718</f>
        <v>|セット|色|カード種|P/T|レアリティ|カード名|</v>
      </c>
      <c r="B718" t="s">
        <v>3211</v>
      </c>
      <c r="C718" t="s">
        <v>3212</v>
      </c>
      <c r="E718" t="s">
        <v>3211</v>
      </c>
      <c r="F718" t="s">
        <v>3181</v>
      </c>
      <c r="H718" t="s">
        <v>3211</v>
      </c>
      <c r="I718" t="s">
        <v>4902</v>
      </c>
      <c r="J718" t="s">
        <v>3211</v>
      </c>
      <c r="K718" t="s">
        <v>3168</v>
      </c>
      <c r="L718" t="s">
        <v>3167</v>
      </c>
      <c r="M718" t="str">
        <f>K718&amp;"/"&amp;L718</f>
        <v>P/T</v>
      </c>
      <c r="N718" t="s">
        <v>3267</v>
      </c>
      <c r="O718" t="s">
        <v>5187</v>
      </c>
      <c r="R718" t="s">
        <v>3267</v>
      </c>
      <c r="T718" t="s">
        <v>3208</v>
      </c>
      <c r="X718" t="s">
        <v>3267</v>
      </c>
      <c r="Z718" s="18"/>
      <c r="AA718" s="18"/>
      <c r="AB718" s="18"/>
      <c r="AC718" s="18"/>
      <c r="AD718" s="18"/>
      <c r="AE718" s="18"/>
      <c r="AF718" s="18"/>
      <c r="AG718" s="18"/>
      <c r="AH718" s="18"/>
      <c r="AI718" s="18"/>
      <c r="AJ718" s="18"/>
      <c r="AK718" s="18"/>
      <c r="AL718" s="18"/>
      <c r="AM718" s="18"/>
      <c r="AN718" s="18"/>
      <c r="AO718" s="18"/>
      <c r="AP718" s="18"/>
      <c r="AQ718" s="18"/>
    </row>
    <row r="719" spans="1:43" x14ac:dyDescent="0.15">
      <c r="A719" t="str">
        <f t="shared" ref="A719" si="150">B719&amp;C719&amp;E719&amp;F719&amp;H719&amp;I719&amp;J719&amp;M719&amp;N719&amp;O719&amp;P719&amp;Q719&amp;R719&amp;S719&amp;T719&amp;U719&amp;V719&amp;W719&amp;X719&amp;Y719</f>
        <v>|ORI|白|呪文||レア|《[[ギデオンの密集軍]]》|</v>
      </c>
      <c r="B719" t="s">
        <v>3211</v>
      </c>
      <c r="C719" t="str">
        <f t="shared" ref="C719" si="151">AA719</f>
        <v>ORI</v>
      </c>
      <c r="D719">
        <f>IF(AA719="","",VLOOKUP(C719,tnpl!$Z$1:$AA$11,2,TRUE))</f>
        <v>1</v>
      </c>
      <c r="E719" t="s">
        <v>3211</v>
      </c>
      <c r="F719" t="str">
        <f t="shared" ref="F719" si="152">AB719</f>
        <v>白</v>
      </c>
      <c r="G719">
        <f>IF(AB719="","",VLOOKUP(F719,tnpl!$X$1:$Y$16,2,TRUE))</f>
        <v>1</v>
      </c>
      <c r="H719" t="s">
        <v>3211</v>
      </c>
      <c r="I719" t="str">
        <f t="shared" ref="I719" si="153">AG719</f>
        <v>呪文</v>
      </c>
      <c r="J719" t="s">
        <v>3211</v>
      </c>
      <c r="K719">
        <f t="shared" ref="K719" si="154">AO719</f>
        <v>0</v>
      </c>
      <c r="L719">
        <f t="shared" ref="L719" si="155">AP719</f>
        <v>0</v>
      </c>
      <c r="M719" t="str">
        <f t="shared" ref="M719" si="156">IF(AG719="クリーチャー",K719&amp;"/"&amp;L719,"")</f>
        <v/>
      </c>
      <c r="N719" t="s">
        <v>3267</v>
      </c>
      <c r="O719" t="str">
        <f t="shared" ref="O719" si="157">AC719</f>
        <v>レア</v>
      </c>
      <c r="R719" t="s">
        <v>3267</v>
      </c>
      <c r="S719" t="s">
        <v>4854</v>
      </c>
      <c r="T719" t="str">
        <f t="shared" ref="T719" si="158">AE719</f>
        <v>ギデオンの密集軍</v>
      </c>
      <c r="W719" t="s">
        <v>4855</v>
      </c>
      <c r="X719" t="s">
        <v>3267</v>
      </c>
      <c r="Y719" s="9"/>
      <c r="Z719" s="3">
        <v>34</v>
      </c>
      <c r="AA719" s="2" t="s">
        <v>3271</v>
      </c>
      <c r="AB719" s="1" t="s">
        <v>1653</v>
      </c>
      <c r="AC719" s="1" t="s">
        <v>1463</v>
      </c>
      <c r="AD719" s="1">
        <v>18</v>
      </c>
      <c r="AE719" s="1" t="s">
        <v>3066</v>
      </c>
      <c r="AF719" s="1" t="s">
        <v>3065</v>
      </c>
      <c r="AG719" s="1" t="s">
        <v>1475</v>
      </c>
      <c r="AH719" s="1"/>
      <c r="AI719" s="1"/>
      <c r="AJ719" s="1"/>
      <c r="AK719" s="1" t="s">
        <v>3064</v>
      </c>
      <c r="AL719" s="1" t="s">
        <v>3063</v>
      </c>
      <c r="AM719" s="1"/>
      <c r="AN719" s="1"/>
      <c r="AO719" s="1"/>
      <c r="AP719" s="1"/>
      <c r="AQ719" s="1" t="s">
        <v>3062</v>
      </c>
    </row>
    <row r="720" spans="1:43" x14ac:dyDescent="0.15">
      <c r="A720" t="str">
        <f t="shared" ref="A720:A764" si="159">B720&amp;C720&amp;E720&amp;F720&amp;H720&amp;I720&amp;J720&amp;M720&amp;N720&amp;O720&amp;P720&amp;Q720&amp;R720&amp;S720&amp;T720&amp;U720&amp;V720&amp;W720&amp;X720&amp;Y720</f>
        <v>|ORI|白|クリーチャー|7/9|神話レア|《[[徴税の大天使]]》|</v>
      </c>
      <c r="B720" t="s">
        <v>3211</v>
      </c>
      <c r="C720" t="str">
        <f t="shared" ref="C720:C764" si="160">AA720</f>
        <v>ORI</v>
      </c>
      <c r="D720">
        <f>IF(AA720="","",VLOOKUP(C720,tnpl!$Z$1:$AA$11,2,TRUE))</f>
        <v>1</v>
      </c>
      <c r="E720" t="s">
        <v>3211</v>
      </c>
      <c r="F720" t="str">
        <f t="shared" ref="F720:F764" si="161">AB720</f>
        <v>白</v>
      </c>
      <c r="G720">
        <f>IF(AB720="","",VLOOKUP(F720,tnpl!$X$1:$Y$16,2,TRUE))</f>
        <v>1</v>
      </c>
      <c r="H720" t="s">
        <v>3211</v>
      </c>
      <c r="I720" t="str">
        <f t="shared" ref="I720:I764" si="162">AG720</f>
        <v>クリーチャー</v>
      </c>
      <c r="J720" t="s">
        <v>3211</v>
      </c>
      <c r="K720">
        <f t="shared" ref="K720:K764" si="163">AO720</f>
        <v>7</v>
      </c>
      <c r="L720">
        <f t="shared" ref="L720:L764" si="164">AP720</f>
        <v>9</v>
      </c>
      <c r="M720" t="str">
        <f t="shared" ref="M720:M764" si="165">IF(AG720="クリーチャー",K720&amp;"/"&amp;L720,"")</f>
        <v>7/9</v>
      </c>
      <c r="N720" t="s">
        <v>3267</v>
      </c>
      <c r="O720" t="str">
        <f t="shared" ref="O720:O764" si="166">AC720</f>
        <v>神話レア</v>
      </c>
      <c r="R720" t="s">
        <v>3267</v>
      </c>
      <c r="S720" t="s">
        <v>4854</v>
      </c>
      <c r="T720" t="str">
        <f t="shared" ref="T720:T764" si="167">AE720</f>
        <v>徴税の大天使</v>
      </c>
      <c r="W720" t="s">
        <v>4855</v>
      </c>
      <c r="X720" t="s">
        <v>3267</v>
      </c>
      <c r="Y720" s="9"/>
      <c r="Z720" s="3">
        <v>38</v>
      </c>
      <c r="AA720" s="2" t="s">
        <v>3271</v>
      </c>
      <c r="AB720" s="1" t="s">
        <v>1653</v>
      </c>
      <c r="AC720" s="1" t="s">
        <v>1453</v>
      </c>
      <c r="AD720" s="1">
        <v>18</v>
      </c>
      <c r="AE720" s="1" t="s">
        <v>3052</v>
      </c>
      <c r="AF720" s="1" t="s">
        <v>3051</v>
      </c>
      <c r="AG720" s="1" t="s">
        <v>349</v>
      </c>
      <c r="AH720" s="1" t="s">
        <v>358</v>
      </c>
      <c r="AI720" s="1"/>
      <c r="AJ720" s="1"/>
      <c r="AK720" s="1" t="s">
        <v>361</v>
      </c>
      <c r="AL720" s="1" t="s">
        <v>3050</v>
      </c>
      <c r="AM720" s="1"/>
      <c r="AN720" s="1"/>
      <c r="AO720" s="1">
        <v>7</v>
      </c>
      <c r="AP720" s="1">
        <v>9</v>
      </c>
      <c r="AQ720" s="1" t="s">
        <v>3292</v>
      </c>
    </row>
    <row r="721" spans="1:46" x14ac:dyDescent="0.15">
      <c r="A721" t="str">
        <f t="shared" si="159"/>
        <v/>
      </c>
      <c r="V721" s="9"/>
      <c r="Y721" s="11"/>
      <c r="AC721" s="9"/>
      <c r="AD721" s="9"/>
      <c r="AE721" s="9"/>
      <c r="AF721" s="9"/>
      <c r="AG721" s="9"/>
      <c r="AH721" s="9"/>
      <c r="AI721" s="9"/>
      <c r="AJ721" s="9"/>
      <c r="AK721" s="9"/>
      <c r="AL721" s="9"/>
      <c r="AM721" s="9"/>
      <c r="AN721" s="9"/>
      <c r="AO721" s="9"/>
      <c r="AP721" s="9"/>
      <c r="AQ721" s="9"/>
      <c r="AR721" s="9"/>
      <c r="AS721" s="9"/>
      <c r="AT721" s="9"/>
    </row>
    <row r="722" spans="1:46" x14ac:dyDescent="0.15">
      <c r="A722" t="str">
        <f t="shared" si="159"/>
        <v>**戦乱のゼンディカーブロック</v>
      </c>
      <c r="B722" t="s">
        <v>4861</v>
      </c>
      <c r="Y722" s="11"/>
    </row>
    <row r="723" spans="1:46" x14ac:dyDescent="0.15">
      <c r="A723" t="str">
        <f>B723&amp;C723&amp;E723&amp;F723&amp;H723&amp;I723&amp;J723&amp;M723&amp;N723&amp;O723&amp;P723&amp;Q723&amp;R723&amp;S723&amp;T723&amp;U723&amp;V723&amp;W723&amp;X723&amp;Y723</f>
        <v>|LEFT:60|LEFT:50|LEFT:120|LEFT:50|LEFT:120|LEFT:450|c</v>
      </c>
      <c r="B723" t="s">
        <v>3211</v>
      </c>
      <c r="C723" t="s">
        <v>5192</v>
      </c>
      <c r="E723" t="s">
        <v>3211</v>
      </c>
      <c r="F723" t="s">
        <v>3204</v>
      </c>
      <c r="H723" t="s">
        <v>3211</v>
      </c>
      <c r="I723" t="s">
        <v>5157</v>
      </c>
      <c r="J723" t="s">
        <v>3211</v>
      </c>
      <c r="M723" t="s">
        <v>3204</v>
      </c>
      <c r="N723" t="s">
        <v>3267</v>
      </c>
      <c r="O723" t="s">
        <v>5157</v>
      </c>
      <c r="R723" t="s">
        <v>3267</v>
      </c>
      <c r="T723" t="s">
        <v>5189</v>
      </c>
      <c r="X723" t="s">
        <v>3267</v>
      </c>
      <c r="Y723" t="s">
        <v>3206</v>
      </c>
    </row>
    <row r="724" spans="1:46" x14ac:dyDescent="0.15">
      <c r="A724" t="str">
        <f>B724&amp;C724&amp;E724&amp;F724&amp;H724&amp;I724&amp;J724&amp;M724&amp;N724&amp;O724&amp;P724&amp;Q724&amp;R724&amp;S724&amp;T724&amp;U724&amp;V724&amp;W724&amp;X724&amp;Y724</f>
        <v>|セット|色|カード種|P/T|レアリティ|カード名|</v>
      </c>
      <c r="B724" t="s">
        <v>3211</v>
      </c>
      <c r="C724" t="s">
        <v>3212</v>
      </c>
      <c r="E724" t="s">
        <v>3211</v>
      </c>
      <c r="F724" t="s">
        <v>3181</v>
      </c>
      <c r="H724" t="s">
        <v>3211</v>
      </c>
      <c r="I724" t="s">
        <v>4902</v>
      </c>
      <c r="J724" t="s">
        <v>3211</v>
      </c>
      <c r="K724" t="s">
        <v>3168</v>
      </c>
      <c r="L724" t="s">
        <v>3167</v>
      </c>
      <c r="M724" t="str">
        <f>K724&amp;"/"&amp;L724</f>
        <v>P/T</v>
      </c>
      <c r="N724" t="s">
        <v>3267</v>
      </c>
      <c r="O724" t="s">
        <v>5187</v>
      </c>
      <c r="R724" t="s">
        <v>3267</v>
      </c>
      <c r="T724" t="s">
        <v>3208</v>
      </c>
      <c r="X724" t="s">
        <v>3267</v>
      </c>
      <c r="Z724" s="18"/>
      <c r="AA724" s="18"/>
      <c r="AB724" s="18"/>
      <c r="AC724" s="18"/>
      <c r="AD724" s="18"/>
      <c r="AE724" s="18"/>
      <c r="AF724" s="18"/>
      <c r="AG724" s="18"/>
      <c r="AH724" s="18"/>
      <c r="AI724" s="18"/>
      <c r="AJ724" s="18"/>
      <c r="AK724" s="18"/>
      <c r="AL724" s="18"/>
      <c r="AM724" s="18"/>
      <c r="AN724" s="18"/>
      <c r="AO724" s="18"/>
      <c r="AP724" s="18"/>
      <c r="AQ724" s="18"/>
    </row>
    <row r="725" spans="1:46" x14ac:dyDescent="0.15">
      <c r="A725" t="str">
        <f t="shared" si="159"/>
        <v>|BFZ|白|クリーチャー|8/7|神話レア|《[[ゴーマ・ファーダの英雄]]》|</v>
      </c>
      <c r="B725" t="s">
        <v>3211</v>
      </c>
      <c r="C725" t="str">
        <f t="shared" si="160"/>
        <v>BFZ</v>
      </c>
      <c r="D725">
        <f>IF(AA725="","",VLOOKUP(C725,tnpl!$Z$1:$AA$11,2,TRUE))</f>
        <v>2</v>
      </c>
      <c r="E725" t="s">
        <v>3211</v>
      </c>
      <c r="F725" t="str">
        <f t="shared" si="161"/>
        <v>白</v>
      </c>
      <c r="G725">
        <f>IF(AB725="","",VLOOKUP(F725,tnpl!$X$1:$Y$16,2,TRUE))</f>
        <v>1</v>
      </c>
      <c r="H725" t="s">
        <v>3211</v>
      </c>
      <c r="I725" t="str">
        <f t="shared" si="162"/>
        <v>クリーチャー</v>
      </c>
      <c r="J725" t="s">
        <v>3211</v>
      </c>
      <c r="K725">
        <f t="shared" si="163"/>
        <v>8</v>
      </c>
      <c r="L725">
        <f t="shared" si="164"/>
        <v>7</v>
      </c>
      <c r="M725" t="str">
        <f t="shared" si="165"/>
        <v>8/7</v>
      </c>
      <c r="N725" t="s">
        <v>3267</v>
      </c>
      <c r="O725" t="str">
        <f t="shared" si="166"/>
        <v>神話レア</v>
      </c>
      <c r="R725" t="s">
        <v>3267</v>
      </c>
      <c r="S725" t="s">
        <v>4854</v>
      </c>
      <c r="T725" t="str">
        <f t="shared" si="167"/>
        <v>ゴーマ・ファーダの英雄</v>
      </c>
      <c r="W725" t="s">
        <v>4855</v>
      </c>
      <c r="X725" t="s">
        <v>3267</v>
      </c>
      <c r="Y725" s="9"/>
      <c r="Z725" s="3">
        <v>278</v>
      </c>
      <c r="AA725" s="2" t="s">
        <v>3213</v>
      </c>
      <c r="AB725" s="1" t="s">
        <v>1653</v>
      </c>
      <c r="AC725" s="1" t="s">
        <v>1453</v>
      </c>
      <c r="AD725" s="1">
        <v>18</v>
      </c>
      <c r="AE725" s="1" t="s">
        <v>2349</v>
      </c>
      <c r="AF725" s="1" t="s">
        <v>2348</v>
      </c>
      <c r="AG725" s="1" t="s">
        <v>349</v>
      </c>
      <c r="AH725" s="1" t="s">
        <v>1511</v>
      </c>
      <c r="AI725" s="1" t="s">
        <v>1555</v>
      </c>
      <c r="AJ725" s="1" t="s">
        <v>1500</v>
      </c>
      <c r="AK725" s="1" t="s">
        <v>2347</v>
      </c>
      <c r="AL725" s="1"/>
      <c r="AM725" s="1"/>
      <c r="AN725" s="1"/>
      <c r="AO725" s="1">
        <v>8</v>
      </c>
      <c r="AP725" s="1">
        <v>7</v>
      </c>
      <c r="AQ725" s="1" t="s">
        <v>2347</v>
      </c>
    </row>
    <row r="726" spans="1:46" x14ac:dyDescent="0.15">
      <c r="A726" t="str">
        <f t="shared" si="159"/>
        <v>|BFZ|黒|クリーチャー|2/2|コモン|《[[ズーラポートの殺し屋]]》|</v>
      </c>
      <c r="B726" t="s">
        <v>3211</v>
      </c>
      <c r="C726" t="str">
        <f t="shared" si="160"/>
        <v>BFZ</v>
      </c>
      <c r="D726">
        <f>IF(AA726="","",VLOOKUP(C726,tnpl!$Z$1:$AA$11,2,TRUE))</f>
        <v>2</v>
      </c>
      <c r="E726" t="s">
        <v>3211</v>
      </c>
      <c r="F726" t="str">
        <f t="shared" si="161"/>
        <v>黒</v>
      </c>
      <c r="G726">
        <f>IF(AB726="","",VLOOKUP(F726,tnpl!$X$1:$Y$16,2,TRUE))</f>
        <v>3</v>
      </c>
      <c r="H726" t="s">
        <v>3211</v>
      </c>
      <c r="I726" t="str">
        <f t="shared" si="162"/>
        <v>クリーチャー</v>
      </c>
      <c r="J726" t="s">
        <v>3211</v>
      </c>
      <c r="K726">
        <f t="shared" si="163"/>
        <v>2</v>
      </c>
      <c r="L726">
        <f t="shared" si="164"/>
        <v>2</v>
      </c>
      <c r="M726" t="str">
        <f t="shared" si="165"/>
        <v>2/2</v>
      </c>
      <c r="N726" t="s">
        <v>3267</v>
      </c>
      <c r="O726" t="str">
        <f t="shared" si="166"/>
        <v>コモン</v>
      </c>
      <c r="R726" t="s">
        <v>3267</v>
      </c>
      <c r="S726" t="s">
        <v>4854</v>
      </c>
      <c r="T726" t="str">
        <f t="shared" si="167"/>
        <v>ズーラポートの殺し屋</v>
      </c>
      <c r="W726" t="s">
        <v>4855</v>
      </c>
      <c r="X726" t="s">
        <v>3267</v>
      </c>
      <c r="Y726" s="9"/>
      <c r="Z726" s="3">
        <v>326</v>
      </c>
      <c r="AA726" s="2" t="s">
        <v>3213</v>
      </c>
      <c r="AB726" s="1" t="s">
        <v>1606</v>
      </c>
      <c r="AC726" s="1" t="s">
        <v>1771</v>
      </c>
      <c r="AD726" s="1">
        <v>18</v>
      </c>
      <c r="AE726" s="1" t="s">
        <v>2195</v>
      </c>
      <c r="AF726" s="1" t="s">
        <v>2194</v>
      </c>
      <c r="AG726" s="1" t="s">
        <v>349</v>
      </c>
      <c r="AH726" s="1" t="s">
        <v>1511</v>
      </c>
      <c r="AI726" s="1" t="s">
        <v>2193</v>
      </c>
      <c r="AJ726" s="1" t="s">
        <v>1500</v>
      </c>
      <c r="AK726" s="1" t="s">
        <v>2192</v>
      </c>
      <c r="AL726" s="1"/>
      <c r="AM726" s="1"/>
      <c r="AN726" s="1"/>
      <c r="AO726" s="1">
        <v>2</v>
      </c>
      <c r="AP726" s="1">
        <v>2</v>
      </c>
      <c r="AQ726" s="1" t="s">
        <v>2192</v>
      </c>
    </row>
    <row r="727" spans="1:46" x14ac:dyDescent="0.15">
      <c r="A727" t="str">
        <f t="shared" si="159"/>
        <v>|BFZ|黒|クリーチャー|8/7|神話レア|《[[不毛の地の絞殺者]]》|</v>
      </c>
      <c r="B727" t="s">
        <v>3211</v>
      </c>
      <c r="C727" t="str">
        <f t="shared" si="160"/>
        <v>BFZ</v>
      </c>
      <c r="D727">
        <f>IF(AA727="","",VLOOKUP(C727,tnpl!$Z$1:$AA$11,2,TRUE))</f>
        <v>2</v>
      </c>
      <c r="E727" t="s">
        <v>3211</v>
      </c>
      <c r="F727" t="str">
        <f t="shared" si="161"/>
        <v>黒</v>
      </c>
      <c r="G727">
        <f>IF(AB727="","",VLOOKUP(F727,tnpl!$X$1:$Y$16,2,TRUE))</f>
        <v>3</v>
      </c>
      <c r="H727" t="s">
        <v>3211</v>
      </c>
      <c r="I727" t="str">
        <f t="shared" si="162"/>
        <v>クリーチャー</v>
      </c>
      <c r="J727" t="s">
        <v>3211</v>
      </c>
      <c r="K727">
        <f t="shared" si="163"/>
        <v>8</v>
      </c>
      <c r="L727">
        <f t="shared" si="164"/>
        <v>7</v>
      </c>
      <c r="M727" t="str">
        <f t="shared" si="165"/>
        <v>8/7</v>
      </c>
      <c r="N727" t="s">
        <v>3267</v>
      </c>
      <c r="O727" t="str">
        <f t="shared" si="166"/>
        <v>神話レア</v>
      </c>
      <c r="R727" t="s">
        <v>3267</v>
      </c>
      <c r="S727" t="s">
        <v>4854</v>
      </c>
      <c r="T727" t="str">
        <f t="shared" si="167"/>
        <v>不毛の地の絞殺者</v>
      </c>
      <c r="W727" t="s">
        <v>4855</v>
      </c>
      <c r="X727" t="s">
        <v>3267</v>
      </c>
      <c r="Y727" s="9"/>
      <c r="Z727" s="3">
        <v>352</v>
      </c>
      <c r="AA727" s="2" t="s">
        <v>3213</v>
      </c>
      <c r="AB727" s="1" t="s">
        <v>1606</v>
      </c>
      <c r="AC727" s="1" t="s">
        <v>1453</v>
      </c>
      <c r="AD727" s="1">
        <v>18</v>
      </c>
      <c r="AE727" s="1" t="s">
        <v>2105</v>
      </c>
      <c r="AF727" s="1" t="s">
        <v>2104</v>
      </c>
      <c r="AG727" s="1" t="s">
        <v>349</v>
      </c>
      <c r="AH727" s="1" t="s">
        <v>1457</v>
      </c>
      <c r="AI727" s="1" t="s">
        <v>1743</v>
      </c>
      <c r="AJ727" s="1"/>
      <c r="AK727" s="1" t="s">
        <v>3412</v>
      </c>
      <c r="AL727" s="1" t="s">
        <v>2103</v>
      </c>
      <c r="AM727" s="1"/>
      <c r="AN727" s="1"/>
      <c r="AO727" s="1">
        <v>8</v>
      </c>
      <c r="AP727" s="1">
        <v>7</v>
      </c>
      <c r="AQ727" s="1" t="s">
        <v>3455</v>
      </c>
    </row>
    <row r="728" spans="1:46" x14ac:dyDescent="0.15">
      <c r="A728" t="str">
        <f t="shared" si="159"/>
        <v>|BFZ|緑|クリーチャー|7/6|アンコモン|《[[板金鎧の破壊屋]]》|</v>
      </c>
      <c r="B728" t="s">
        <v>3211</v>
      </c>
      <c r="C728" t="str">
        <f t="shared" si="160"/>
        <v>BFZ</v>
      </c>
      <c r="D728">
        <f>IF(AA728="","",VLOOKUP(C728,tnpl!$Z$1:$AA$11,2,TRUE))</f>
        <v>2</v>
      </c>
      <c r="E728" t="s">
        <v>3211</v>
      </c>
      <c r="F728" t="str">
        <f t="shared" si="161"/>
        <v>緑</v>
      </c>
      <c r="G728">
        <f>IF(AB728="","",VLOOKUP(F728,tnpl!$X$1:$Y$16,2,TRUE))</f>
        <v>5</v>
      </c>
      <c r="H728" t="s">
        <v>3211</v>
      </c>
      <c r="I728" t="str">
        <f t="shared" si="162"/>
        <v>クリーチャー</v>
      </c>
      <c r="J728" t="s">
        <v>3211</v>
      </c>
      <c r="K728">
        <f t="shared" si="163"/>
        <v>7</v>
      </c>
      <c r="L728">
        <f t="shared" si="164"/>
        <v>6</v>
      </c>
      <c r="M728" t="str">
        <f t="shared" si="165"/>
        <v>7/6</v>
      </c>
      <c r="N728" t="s">
        <v>3267</v>
      </c>
      <c r="O728" t="str">
        <f t="shared" si="166"/>
        <v>アンコモン</v>
      </c>
      <c r="R728" t="s">
        <v>3267</v>
      </c>
      <c r="S728" t="s">
        <v>4854</v>
      </c>
      <c r="T728" t="str">
        <f t="shared" si="167"/>
        <v>板金鎧の破壊屋</v>
      </c>
      <c r="W728" t="s">
        <v>4855</v>
      </c>
      <c r="X728" t="s">
        <v>3267</v>
      </c>
      <c r="Y728" s="9"/>
      <c r="Z728" s="3">
        <v>411</v>
      </c>
      <c r="AA728" s="2" t="s">
        <v>3213</v>
      </c>
      <c r="AB728" s="1" t="s">
        <v>1540</v>
      </c>
      <c r="AC728" s="1" t="s">
        <v>1473</v>
      </c>
      <c r="AD728" s="1">
        <v>18</v>
      </c>
      <c r="AE728" s="1" t="s">
        <v>1922</v>
      </c>
      <c r="AF728" s="1" t="s">
        <v>1921</v>
      </c>
      <c r="AG728" s="1" t="s">
        <v>349</v>
      </c>
      <c r="AH728" s="1" t="s">
        <v>367</v>
      </c>
      <c r="AI728" s="1"/>
      <c r="AJ728" s="1"/>
      <c r="AK728" s="1" t="s">
        <v>1920</v>
      </c>
      <c r="AL728" s="1"/>
      <c r="AM728" s="1"/>
      <c r="AN728" s="1"/>
      <c r="AO728" s="1">
        <v>7</v>
      </c>
      <c r="AP728" s="1">
        <v>6</v>
      </c>
      <c r="AQ728" s="1" t="s">
        <v>1920</v>
      </c>
    </row>
    <row r="729" spans="1:46" x14ac:dyDescent="0.15">
      <c r="A729" t="str">
        <f t="shared" si="159"/>
        <v>|BFZ|白青|クリーチャー|4/4|レア|《[[乱動を刻む者、ノヤン・ダール]]》|</v>
      </c>
      <c r="B729" t="s">
        <v>3211</v>
      </c>
      <c r="C729" t="str">
        <f t="shared" si="160"/>
        <v>BFZ</v>
      </c>
      <c r="D729">
        <f>IF(AA729="","",VLOOKUP(C729,tnpl!$Z$1:$AA$11,2,TRUE))</f>
        <v>2</v>
      </c>
      <c r="E729" t="s">
        <v>3211</v>
      </c>
      <c r="F729" t="str">
        <f t="shared" si="161"/>
        <v>白青</v>
      </c>
      <c r="G729">
        <f>IF(AB729="","",VLOOKUP(F729,tnpl!$X$1:$Y$16,2,TRUE))</f>
        <v>6</v>
      </c>
      <c r="H729" t="s">
        <v>3211</v>
      </c>
      <c r="I729" t="str">
        <f t="shared" si="162"/>
        <v>クリーチャー</v>
      </c>
      <c r="J729" t="s">
        <v>3211</v>
      </c>
      <c r="K729">
        <f t="shared" si="163"/>
        <v>4</v>
      </c>
      <c r="L729">
        <f t="shared" si="164"/>
        <v>4</v>
      </c>
      <c r="M729" t="str">
        <f t="shared" si="165"/>
        <v>4/4</v>
      </c>
      <c r="N729" t="s">
        <v>3267</v>
      </c>
      <c r="O729" t="str">
        <f t="shared" si="166"/>
        <v>レア</v>
      </c>
      <c r="R729" t="s">
        <v>3267</v>
      </c>
      <c r="S729" t="s">
        <v>4854</v>
      </c>
      <c r="T729" t="str">
        <f t="shared" si="167"/>
        <v>乱動を刻む者、ノヤン・ダール</v>
      </c>
      <c r="W729" t="s">
        <v>4855</v>
      </c>
      <c r="X729" t="s">
        <v>3267</v>
      </c>
      <c r="Y729" s="9"/>
      <c r="Z729" s="3">
        <v>436</v>
      </c>
      <c r="AA729" s="2" t="s">
        <v>3213</v>
      </c>
      <c r="AB729" s="1" t="s">
        <v>1534</v>
      </c>
      <c r="AC729" s="1" t="s">
        <v>1463</v>
      </c>
      <c r="AD729" s="1">
        <v>18</v>
      </c>
      <c r="AE729" s="1" t="s">
        <v>1839</v>
      </c>
      <c r="AF729" s="1" t="s">
        <v>1838</v>
      </c>
      <c r="AG729" s="1" t="s">
        <v>349</v>
      </c>
      <c r="AH729" s="1" t="s">
        <v>1486</v>
      </c>
      <c r="AI729" s="1" t="s">
        <v>1500</v>
      </c>
      <c r="AJ729" s="1"/>
      <c r="AK729" s="1" t="s">
        <v>1837</v>
      </c>
      <c r="AL729" s="1"/>
      <c r="AM729" s="1"/>
      <c r="AN729" s="1"/>
      <c r="AO729" s="1">
        <v>4</v>
      </c>
      <c r="AP729" s="1">
        <v>4</v>
      </c>
      <c r="AQ729" s="1" t="s">
        <v>1837</v>
      </c>
    </row>
    <row r="730" spans="1:46" x14ac:dyDescent="0.15">
      <c r="A730" t="str">
        <f t="shared" si="159"/>
        <v>|BFZ|青黒|クリーチャー|7/9|神話レア|《[[淀みの種父]]》|</v>
      </c>
      <c r="B730" t="s">
        <v>3211</v>
      </c>
      <c r="C730" t="str">
        <f t="shared" si="160"/>
        <v>BFZ</v>
      </c>
      <c r="D730">
        <f>IF(AA730="","",VLOOKUP(C730,tnpl!$Z$1:$AA$11,2,TRUE))</f>
        <v>2</v>
      </c>
      <c r="E730" t="s">
        <v>3211</v>
      </c>
      <c r="F730" t="str">
        <f t="shared" si="161"/>
        <v>青黒</v>
      </c>
      <c r="G730">
        <f>IF(AB730="","",VLOOKUP(F730,tnpl!$X$1:$Y$16,2,TRUE))</f>
        <v>7</v>
      </c>
      <c r="H730" t="s">
        <v>3211</v>
      </c>
      <c r="I730" t="str">
        <f t="shared" si="162"/>
        <v>クリーチャー</v>
      </c>
      <c r="J730" t="s">
        <v>3211</v>
      </c>
      <c r="K730">
        <f t="shared" si="163"/>
        <v>7</v>
      </c>
      <c r="L730">
        <f t="shared" si="164"/>
        <v>9</v>
      </c>
      <c r="M730" t="str">
        <f t="shared" si="165"/>
        <v>7/9</v>
      </c>
      <c r="N730" t="s">
        <v>3267</v>
      </c>
      <c r="O730" t="str">
        <f t="shared" si="166"/>
        <v>神話レア</v>
      </c>
      <c r="R730" t="s">
        <v>3267</v>
      </c>
      <c r="S730" t="s">
        <v>4854</v>
      </c>
      <c r="T730" t="str">
        <f t="shared" si="167"/>
        <v>淀みの種父</v>
      </c>
      <c r="W730" t="s">
        <v>4855</v>
      </c>
      <c r="X730" t="s">
        <v>3267</v>
      </c>
      <c r="Y730" s="9"/>
      <c r="Z730" s="3">
        <v>444</v>
      </c>
      <c r="AA730" s="2" t="s">
        <v>3213</v>
      </c>
      <c r="AB730" s="1" t="s">
        <v>1530</v>
      </c>
      <c r="AC730" s="1" t="s">
        <v>1453</v>
      </c>
      <c r="AD730" s="1">
        <v>18</v>
      </c>
      <c r="AE730" s="1" t="s">
        <v>1807</v>
      </c>
      <c r="AF730" s="1" t="s">
        <v>1806</v>
      </c>
      <c r="AG730" s="1" t="s">
        <v>349</v>
      </c>
      <c r="AH730" s="1" t="s">
        <v>1457</v>
      </c>
      <c r="AI730" s="1"/>
      <c r="AJ730" s="1"/>
      <c r="AK730" s="1" t="s">
        <v>1805</v>
      </c>
      <c r="AL730" s="1"/>
      <c r="AM730" s="1"/>
      <c r="AN730" s="1"/>
      <c r="AO730" s="1">
        <v>7</v>
      </c>
      <c r="AP730" s="1">
        <v>9</v>
      </c>
      <c r="AQ730" s="1" t="s">
        <v>1805</v>
      </c>
    </row>
    <row r="731" spans="1:46" x14ac:dyDescent="0.15">
      <c r="A731" t="str">
        <f t="shared" si="159"/>
        <v>|BFZ|赤緑|クリーチャー|8/8|神話レア|《[[怒りの座、オムナス]]》|</v>
      </c>
      <c r="B731" t="s">
        <v>3211</v>
      </c>
      <c r="C731" t="str">
        <f t="shared" si="160"/>
        <v>BFZ</v>
      </c>
      <c r="D731">
        <f>IF(AA731="","",VLOOKUP(C731,tnpl!$Z$1:$AA$11,2,TRUE))</f>
        <v>2</v>
      </c>
      <c r="E731" t="s">
        <v>3211</v>
      </c>
      <c r="F731" t="str">
        <f t="shared" si="161"/>
        <v>赤緑</v>
      </c>
      <c r="G731">
        <f>IF(AB731="","",VLOOKUP(F731,tnpl!$X$1:$Y$16,2,TRUE))</f>
        <v>9</v>
      </c>
      <c r="H731" t="s">
        <v>3211</v>
      </c>
      <c r="I731" t="str">
        <f t="shared" si="162"/>
        <v>クリーチャー</v>
      </c>
      <c r="J731" t="s">
        <v>3211</v>
      </c>
      <c r="K731">
        <f t="shared" si="163"/>
        <v>8</v>
      </c>
      <c r="L731">
        <f t="shared" si="164"/>
        <v>8</v>
      </c>
      <c r="M731" t="str">
        <f t="shared" si="165"/>
        <v>8/8</v>
      </c>
      <c r="N731" t="s">
        <v>3267</v>
      </c>
      <c r="O731" t="str">
        <f t="shared" si="166"/>
        <v>神話レア</v>
      </c>
      <c r="R731" t="s">
        <v>3267</v>
      </c>
      <c r="S731" t="s">
        <v>4854</v>
      </c>
      <c r="T731" t="str">
        <f t="shared" si="167"/>
        <v>怒りの座、オムナス</v>
      </c>
      <c r="W731" t="s">
        <v>4855</v>
      </c>
      <c r="X731" t="s">
        <v>3267</v>
      </c>
      <c r="Y731" s="9"/>
      <c r="Z731" s="3">
        <v>445</v>
      </c>
      <c r="AA731" s="2" t="s">
        <v>3213</v>
      </c>
      <c r="AB731" s="1" t="s">
        <v>1504</v>
      </c>
      <c r="AC731" s="1" t="s">
        <v>1453</v>
      </c>
      <c r="AD731" s="1">
        <v>18</v>
      </c>
      <c r="AE731" s="1" t="s">
        <v>1804</v>
      </c>
      <c r="AF731" s="1" t="s">
        <v>1803</v>
      </c>
      <c r="AG731" s="1" t="s">
        <v>349</v>
      </c>
      <c r="AH731" s="1" t="s">
        <v>1559</v>
      </c>
      <c r="AI731" s="1"/>
      <c r="AJ731" s="1"/>
      <c r="AK731" s="1" t="s">
        <v>1802</v>
      </c>
      <c r="AL731" s="1" t="s">
        <v>1801</v>
      </c>
      <c r="AM731" s="1"/>
      <c r="AN731" s="1"/>
      <c r="AO731" s="1">
        <v>8</v>
      </c>
      <c r="AP731" s="1">
        <v>8</v>
      </c>
      <c r="AQ731" s="1" t="s">
        <v>1800</v>
      </c>
    </row>
    <row r="732" spans="1:46" x14ac:dyDescent="0.15">
      <c r="A732" t="str">
        <f t="shared" si="159"/>
        <v>|BFZ|無色|クリーチャー|8/9|レア|《[[エルドラージの壊滅させるもの]]》|</v>
      </c>
      <c r="B732" t="s">
        <v>3211</v>
      </c>
      <c r="C732" t="str">
        <f t="shared" si="160"/>
        <v>BFZ</v>
      </c>
      <c r="D732">
        <f>IF(AA732="","",VLOOKUP(C732,tnpl!$Z$1:$AA$11,2,TRUE))</f>
        <v>2</v>
      </c>
      <c r="E732" t="s">
        <v>3211</v>
      </c>
      <c r="F732" t="str">
        <f t="shared" si="161"/>
        <v>無色</v>
      </c>
      <c r="G732">
        <f>IF(AB732="","",VLOOKUP(F732,tnpl!$X$1:$Y$16,2,TRUE))</f>
        <v>16</v>
      </c>
      <c r="H732" t="s">
        <v>3211</v>
      </c>
      <c r="I732" t="str">
        <f t="shared" si="162"/>
        <v>クリーチャー</v>
      </c>
      <c r="J732" t="s">
        <v>3211</v>
      </c>
      <c r="K732">
        <f t="shared" si="163"/>
        <v>8</v>
      </c>
      <c r="L732">
        <f t="shared" si="164"/>
        <v>9</v>
      </c>
      <c r="M732" t="str">
        <f t="shared" si="165"/>
        <v>8/9</v>
      </c>
      <c r="N732" t="s">
        <v>3267</v>
      </c>
      <c r="O732" t="str">
        <f t="shared" si="166"/>
        <v>レア</v>
      </c>
      <c r="R732" t="s">
        <v>3267</v>
      </c>
      <c r="S732" t="s">
        <v>4854</v>
      </c>
      <c r="T732" t="str">
        <f t="shared" si="167"/>
        <v>エルドラージの壊滅させるもの</v>
      </c>
      <c r="W732" t="s">
        <v>4855</v>
      </c>
      <c r="X732" t="s">
        <v>3267</v>
      </c>
      <c r="Y732" s="9"/>
      <c r="Z732" s="3">
        <v>467</v>
      </c>
      <c r="AA732" s="2" t="s">
        <v>3213</v>
      </c>
      <c r="AB732" s="1" t="s">
        <v>301</v>
      </c>
      <c r="AC732" s="1" t="s">
        <v>1463</v>
      </c>
      <c r="AD732" s="1">
        <v>18</v>
      </c>
      <c r="AE732" s="1" t="s">
        <v>1735</v>
      </c>
      <c r="AF732" s="1" t="s">
        <v>1734</v>
      </c>
      <c r="AG732" s="1" t="s">
        <v>349</v>
      </c>
      <c r="AH732" s="1" t="s">
        <v>1457</v>
      </c>
      <c r="AI732" s="1"/>
      <c r="AJ732" s="1"/>
      <c r="AK732" s="1" t="s">
        <v>1733</v>
      </c>
      <c r="AL732" s="1"/>
      <c r="AM732" s="1"/>
      <c r="AN732" s="1"/>
      <c r="AO732" s="1">
        <v>8</v>
      </c>
      <c r="AP732" s="1">
        <v>9</v>
      </c>
      <c r="AQ732" s="1" t="s">
        <v>1733</v>
      </c>
    </row>
    <row r="733" spans="1:46" x14ac:dyDescent="0.15">
      <c r="A733" t="str">
        <f t="shared" si="159"/>
        <v>|BFZ|無色|クリーチャー|9/6|神話レア|《[[バーラ・ゲドを滅ぼすもの]]》|</v>
      </c>
      <c r="B733" t="s">
        <v>3211</v>
      </c>
      <c r="C733" t="str">
        <f t="shared" si="160"/>
        <v>BFZ</v>
      </c>
      <c r="D733">
        <f>IF(AA733="","",VLOOKUP(C733,tnpl!$Z$1:$AA$11,2,TRUE))</f>
        <v>2</v>
      </c>
      <c r="E733" t="s">
        <v>3211</v>
      </c>
      <c r="F733" t="str">
        <f t="shared" si="161"/>
        <v>無色</v>
      </c>
      <c r="G733">
        <f>IF(AB733="","",VLOOKUP(F733,tnpl!$X$1:$Y$16,2,TRUE))</f>
        <v>16</v>
      </c>
      <c r="H733" t="s">
        <v>3211</v>
      </c>
      <c r="I733" t="str">
        <f t="shared" si="162"/>
        <v>クリーチャー</v>
      </c>
      <c r="J733" t="s">
        <v>3211</v>
      </c>
      <c r="K733">
        <f t="shared" si="163"/>
        <v>9</v>
      </c>
      <c r="L733">
        <f t="shared" si="164"/>
        <v>6</v>
      </c>
      <c r="M733" t="str">
        <f t="shared" si="165"/>
        <v>9/6</v>
      </c>
      <c r="N733" t="s">
        <v>3267</v>
      </c>
      <c r="O733" t="str">
        <f t="shared" si="166"/>
        <v>神話レア</v>
      </c>
      <c r="R733" t="s">
        <v>3267</v>
      </c>
      <c r="S733" t="s">
        <v>4854</v>
      </c>
      <c r="T733" t="str">
        <f t="shared" si="167"/>
        <v>バーラ・ゲドを滅ぼすもの</v>
      </c>
      <c r="W733" t="s">
        <v>4855</v>
      </c>
      <c r="X733" t="s">
        <v>3267</v>
      </c>
      <c r="Y733" s="9"/>
      <c r="Z733" s="3">
        <v>481</v>
      </c>
      <c r="AA733" s="2" t="s">
        <v>3213</v>
      </c>
      <c r="AB733" s="1" t="s">
        <v>301</v>
      </c>
      <c r="AC733" s="1" t="s">
        <v>1453</v>
      </c>
      <c r="AD733" s="1">
        <v>18</v>
      </c>
      <c r="AE733" s="1" t="s">
        <v>1693</v>
      </c>
      <c r="AF733" s="1" t="s">
        <v>1692</v>
      </c>
      <c r="AG733" s="1" t="s">
        <v>349</v>
      </c>
      <c r="AH733" s="1" t="s">
        <v>1457</v>
      </c>
      <c r="AI733" s="1"/>
      <c r="AJ733" s="1"/>
      <c r="AK733" s="1" t="s">
        <v>1691</v>
      </c>
      <c r="AL733" s="1"/>
      <c r="AM733" s="1"/>
      <c r="AN733" s="1"/>
      <c r="AO733" s="1">
        <v>9</v>
      </c>
      <c r="AP733" s="1">
        <v>6</v>
      </c>
      <c r="AQ733" s="1" t="s">
        <v>1691</v>
      </c>
    </row>
    <row r="734" spans="1:46" x14ac:dyDescent="0.15">
      <c r="A734" t="str">
        <f t="shared" si="159"/>
        <v>|OGW|無色|サポート||レア|《[[隊長の鉤爪]]》|</v>
      </c>
      <c r="B734" t="s">
        <v>3211</v>
      </c>
      <c r="C734" t="str">
        <f t="shared" si="160"/>
        <v>OGW</v>
      </c>
      <c r="D734">
        <f>IF(AA734="","",VLOOKUP(C734,tnpl!$Z$1:$AA$11,2,TRUE))</f>
        <v>3</v>
      </c>
      <c r="E734" t="s">
        <v>3211</v>
      </c>
      <c r="F734" t="str">
        <f t="shared" si="161"/>
        <v>無色</v>
      </c>
      <c r="G734">
        <f>IF(AB734="","",VLOOKUP(F734,tnpl!$X$1:$Y$16,2,TRUE))</f>
        <v>16</v>
      </c>
      <c r="H734" t="s">
        <v>3211</v>
      </c>
      <c r="I734" t="str">
        <f t="shared" si="162"/>
        <v>サポート</v>
      </c>
      <c r="J734" t="s">
        <v>3211</v>
      </c>
      <c r="K734">
        <f t="shared" si="163"/>
        <v>0</v>
      </c>
      <c r="L734">
        <f t="shared" si="164"/>
        <v>0</v>
      </c>
      <c r="M734" t="str">
        <f t="shared" si="165"/>
        <v/>
      </c>
      <c r="N734" t="s">
        <v>3267</v>
      </c>
      <c r="O734" t="str">
        <f t="shared" si="166"/>
        <v>レア</v>
      </c>
      <c r="R734" t="s">
        <v>3267</v>
      </c>
      <c r="S734" t="s">
        <v>4854</v>
      </c>
      <c r="T734" t="str">
        <f t="shared" si="167"/>
        <v>隊長の鉤爪</v>
      </c>
      <c r="W734" t="s">
        <v>4855</v>
      </c>
      <c r="X734" t="s">
        <v>3267</v>
      </c>
      <c r="Y734" s="9"/>
      <c r="Z734" s="3">
        <v>535</v>
      </c>
      <c r="AA734" s="2" t="s">
        <v>3214</v>
      </c>
      <c r="AB734" s="1" t="s">
        <v>301</v>
      </c>
      <c r="AC734" s="1" t="s">
        <v>1463</v>
      </c>
      <c r="AD734" s="1">
        <v>18</v>
      </c>
      <c r="AE734" s="1" t="s">
        <v>1462</v>
      </c>
      <c r="AF734" s="1" t="s">
        <v>1461</v>
      </c>
      <c r="AG734" s="1" t="s">
        <v>297</v>
      </c>
      <c r="AH734" s="1"/>
      <c r="AI734" s="1"/>
      <c r="AJ734" s="1"/>
      <c r="AK734" s="1" t="s">
        <v>1460</v>
      </c>
      <c r="AL734" s="1"/>
      <c r="AM734" s="1"/>
      <c r="AN734" s="1">
        <v>2</v>
      </c>
      <c r="AO734" s="1"/>
      <c r="AP734" s="1"/>
      <c r="AQ734" s="1" t="s">
        <v>1460</v>
      </c>
    </row>
    <row r="735" spans="1:46" x14ac:dyDescent="0.15">
      <c r="A735" t="str">
        <f t="shared" si="159"/>
        <v/>
      </c>
      <c r="V735" s="9"/>
      <c r="Y735" s="11"/>
      <c r="AC735" s="9"/>
      <c r="AD735" s="9"/>
      <c r="AE735" s="9"/>
      <c r="AF735" s="9"/>
      <c r="AG735" s="9"/>
      <c r="AH735" s="9"/>
      <c r="AI735" s="9"/>
      <c r="AJ735" s="9"/>
      <c r="AK735" s="9"/>
      <c r="AL735" s="9"/>
      <c r="AM735" s="9"/>
      <c r="AN735" s="9"/>
      <c r="AO735" s="9"/>
      <c r="AP735" s="9"/>
      <c r="AQ735" s="9"/>
      <c r="AR735" s="9"/>
      <c r="AS735" s="9"/>
      <c r="AT735" s="9"/>
    </row>
    <row r="736" spans="1:46" x14ac:dyDescent="0.15">
      <c r="A736" t="str">
        <f t="shared" si="159"/>
        <v>**イニストラードを覆う影ブロック</v>
      </c>
      <c r="B736" t="s">
        <v>4862</v>
      </c>
      <c r="Y736" s="11"/>
    </row>
    <row r="737" spans="1:46" x14ac:dyDescent="0.15">
      <c r="A737" t="str">
        <f>B737&amp;C737&amp;E737&amp;F737&amp;H737&amp;I737&amp;J737&amp;M737&amp;N737&amp;O737&amp;P737&amp;Q737&amp;R737&amp;S737&amp;T737&amp;U737&amp;V737&amp;W737&amp;X737&amp;Y737</f>
        <v>|LEFT:60|LEFT:50|LEFT:120|LEFT:50|LEFT:120|LEFT:450|c</v>
      </c>
      <c r="B737" t="s">
        <v>3211</v>
      </c>
      <c r="C737" t="s">
        <v>5192</v>
      </c>
      <c r="E737" t="s">
        <v>3211</v>
      </c>
      <c r="F737" t="s">
        <v>3204</v>
      </c>
      <c r="H737" t="s">
        <v>3211</v>
      </c>
      <c r="I737" t="s">
        <v>5157</v>
      </c>
      <c r="J737" t="s">
        <v>3211</v>
      </c>
      <c r="M737" t="s">
        <v>3204</v>
      </c>
      <c r="N737" t="s">
        <v>3267</v>
      </c>
      <c r="O737" t="s">
        <v>5157</v>
      </c>
      <c r="R737" t="s">
        <v>3267</v>
      </c>
      <c r="T737" t="s">
        <v>5189</v>
      </c>
      <c r="X737" t="s">
        <v>3267</v>
      </c>
      <c r="Y737" t="s">
        <v>3206</v>
      </c>
    </row>
    <row r="738" spans="1:46" x14ac:dyDescent="0.15">
      <c r="A738" t="str">
        <f>B738&amp;C738&amp;E738&amp;F738&amp;H738&amp;I738&amp;J738&amp;M738&amp;N738&amp;O738&amp;P738&amp;Q738&amp;R738&amp;S738&amp;T738&amp;U738&amp;V738&amp;W738&amp;X738&amp;Y738</f>
        <v>|セット|色|カード種|P/T|レアリティ|カード名|</v>
      </c>
      <c r="B738" t="s">
        <v>3211</v>
      </c>
      <c r="C738" t="s">
        <v>3212</v>
      </c>
      <c r="E738" t="s">
        <v>3211</v>
      </c>
      <c r="F738" t="s">
        <v>3181</v>
      </c>
      <c r="H738" t="s">
        <v>3211</v>
      </c>
      <c r="I738" t="s">
        <v>4902</v>
      </c>
      <c r="J738" t="s">
        <v>3211</v>
      </c>
      <c r="K738" t="s">
        <v>3168</v>
      </c>
      <c r="L738" t="s">
        <v>3167</v>
      </c>
      <c r="M738" t="str">
        <f>K738&amp;"/"&amp;L738</f>
        <v>P/T</v>
      </c>
      <c r="N738" t="s">
        <v>3267</v>
      </c>
      <c r="O738" t="s">
        <v>5187</v>
      </c>
      <c r="R738" t="s">
        <v>3267</v>
      </c>
      <c r="T738" t="s">
        <v>3208</v>
      </c>
      <c r="X738" t="s">
        <v>3267</v>
      </c>
      <c r="Z738" s="18"/>
      <c r="AA738" s="18"/>
      <c r="AB738" s="18"/>
      <c r="AC738" s="18"/>
      <c r="AD738" s="18"/>
      <c r="AE738" s="18"/>
      <c r="AF738" s="18"/>
      <c r="AG738" s="18"/>
      <c r="AH738" s="18"/>
      <c r="AI738" s="18"/>
      <c r="AJ738" s="18"/>
      <c r="AK738" s="18"/>
      <c r="AL738" s="18"/>
      <c r="AM738" s="18"/>
      <c r="AN738" s="18"/>
      <c r="AO738" s="18"/>
      <c r="AP738" s="18"/>
      <c r="AQ738" s="18"/>
    </row>
    <row r="739" spans="1:46" x14ac:dyDescent="0.15">
      <c r="A739" t="str">
        <f t="shared" si="159"/>
        <v>|SOI|白|クリーチャー|8/8|神話レア|《[[大天使アヴァシン]]》|</v>
      </c>
      <c r="B739" t="s">
        <v>3211</v>
      </c>
      <c r="C739" t="str">
        <f t="shared" si="160"/>
        <v>SOI</v>
      </c>
      <c r="D739">
        <f>IF(AA739="","",VLOOKUP(C739,tnpl!$Z$1:$AA$11,2,TRUE))</f>
        <v>4</v>
      </c>
      <c r="E739" t="s">
        <v>3211</v>
      </c>
      <c r="F739" t="str">
        <f t="shared" si="161"/>
        <v>白</v>
      </c>
      <c r="G739">
        <f>IF(AB739="","",VLOOKUP(F739,tnpl!$X$1:$Y$16,2,TRUE))</f>
        <v>1</v>
      </c>
      <c r="H739" t="s">
        <v>3211</v>
      </c>
      <c r="I739" t="str">
        <f t="shared" si="162"/>
        <v>クリーチャー</v>
      </c>
      <c r="J739" t="s">
        <v>3211</v>
      </c>
      <c r="K739">
        <f t="shared" si="163"/>
        <v>8</v>
      </c>
      <c r="L739">
        <f t="shared" si="164"/>
        <v>8</v>
      </c>
      <c r="M739" t="str">
        <f t="shared" si="165"/>
        <v>8/8</v>
      </c>
      <c r="N739" t="s">
        <v>3267</v>
      </c>
      <c r="O739" t="str">
        <f t="shared" si="166"/>
        <v>神話レア</v>
      </c>
      <c r="R739" t="s">
        <v>3267</v>
      </c>
      <c r="S739" t="s">
        <v>4854</v>
      </c>
      <c r="T739" t="str">
        <f t="shared" si="167"/>
        <v>大天使アヴァシン</v>
      </c>
      <c r="W739" t="s">
        <v>4855</v>
      </c>
      <c r="X739" t="s">
        <v>3267</v>
      </c>
      <c r="Y739" s="9"/>
      <c r="Z739" s="3">
        <v>572</v>
      </c>
      <c r="AA739" s="2" t="s">
        <v>3528</v>
      </c>
      <c r="AB739" s="1" t="s">
        <v>1653</v>
      </c>
      <c r="AC739" s="1" t="s">
        <v>1453</v>
      </c>
      <c r="AD739" s="1">
        <v>18</v>
      </c>
      <c r="AE739" s="1" t="s">
        <v>1387</v>
      </c>
      <c r="AF739" s="1" t="s">
        <v>1386</v>
      </c>
      <c r="AG739" s="1" t="s">
        <v>349</v>
      </c>
      <c r="AH739" s="1" t="s">
        <v>358</v>
      </c>
      <c r="AI739" s="1"/>
      <c r="AJ739" s="1"/>
      <c r="AK739" s="1" t="s">
        <v>2435</v>
      </c>
      <c r="AL739" s="1" t="s">
        <v>3582</v>
      </c>
      <c r="AM739" s="1" t="s">
        <v>3583</v>
      </c>
      <c r="AN739" s="1"/>
      <c r="AO739" s="1">
        <v>8</v>
      </c>
      <c r="AP739" s="1">
        <v>8</v>
      </c>
      <c r="AQ739" s="1" t="s">
        <v>3584</v>
      </c>
    </row>
    <row r="740" spans="1:46" x14ac:dyDescent="0.15">
      <c r="A740" t="str">
        <f t="shared" si="159"/>
        <v>|SOI|青|クリーチャー|8/7|神話レア|《[[鎖鳴らし]]》|</v>
      </c>
      <c r="B740" t="s">
        <v>3211</v>
      </c>
      <c r="C740" t="str">
        <f t="shared" si="160"/>
        <v>SOI</v>
      </c>
      <c r="D740">
        <f>IF(AA740="","",VLOOKUP(C740,tnpl!$Z$1:$AA$11,2,TRUE))</f>
        <v>4</v>
      </c>
      <c r="E740" t="s">
        <v>3211</v>
      </c>
      <c r="F740" t="str">
        <f t="shared" si="161"/>
        <v>青</v>
      </c>
      <c r="G740">
        <f>IF(AB740="","",VLOOKUP(F740,tnpl!$X$1:$Y$16,2,TRUE))</f>
        <v>2</v>
      </c>
      <c r="H740" t="s">
        <v>3211</v>
      </c>
      <c r="I740" t="str">
        <f t="shared" si="162"/>
        <v>クリーチャー</v>
      </c>
      <c r="J740" t="s">
        <v>3211</v>
      </c>
      <c r="K740">
        <f t="shared" si="163"/>
        <v>8</v>
      </c>
      <c r="L740">
        <f t="shared" si="164"/>
        <v>7</v>
      </c>
      <c r="M740" t="str">
        <f t="shared" si="165"/>
        <v>8/7</v>
      </c>
      <c r="N740" t="s">
        <v>3267</v>
      </c>
      <c r="O740" t="str">
        <f t="shared" si="166"/>
        <v>神話レア</v>
      </c>
      <c r="R740" t="s">
        <v>3267</v>
      </c>
      <c r="S740" t="s">
        <v>4854</v>
      </c>
      <c r="T740" t="str">
        <f t="shared" si="167"/>
        <v>鎖鳴らし</v>
      </c>
      <c r="W740" t="s">
        <v>4855</v>
      </c>
      <c r="X740" t="s">
        <v>3267</v>
      </c>
      <c r="Y740" s="9"/>
      <c r="Z740" s="3">
        <v>606</v>
      </c>
      <c r="AA740" s="2" t="s">
        <v>3528</v>
      </c>
      <c r="AB740" s="1" t="s">
        <v>1631</v>
      </c>
      <c r="AC740" s="1" t="s">
        <v>1453</v>
      </c>
      <c r="AD740" s="1">
        <v>18</v>
      </c>
      <c r="AE740" s="1" t="s">
        <v>1327</v>
      </c>
      <c r="AF740" s="1" t="s">
        <v>1326</v>
      </c>
      <c r="AG740" s="1" t="s">
        <v>349</v>
      </c>
      <c r="AH740" s="1" t="s">
        <v>2436</v>
      </c>
      <c r="AI740" s="1"/>
      <c r="AJ740" s="1"/>
      <c r="AK740" s="1" t="s">
        <v>361</v>
      </c>
      <c r="AL740" s="1" t="s">
        <v>3636</v>
      </c>
      <c r="AM740" s="1" t="s">
        <v>3637</v>
      </c>
      <c r="AN740" s="1"/>
      <c r="AO740" s="1">
        <v>8</v>
      </c>
      <c r="AP740" s="1">
        <v>7</v>
      </c>
      <c r="AQ740" s="1" t="s">
        <v>3638</v>
      </c>
    </row>
    <row r="741" spans="1:46" x14ac:dyDescent="0.15">
      <c r="A741" t="str">
        <f t="shared" si="159"/>
        <v>|SOI|青|呪文||神話レア|《[[岸の飲み込み]]》|</v>
      </c>
      <c r="B741" t="s">
        <v>3211</v>
      </c>
      <c r="C741" t="str">
        <f t="shared" si="160"/>
        <v>SOI</v>
      </c>
      <c r="D741">
        <f>IF(AA741="","",VLOOKUP(C741,tnpl!$Z$1:$AA$11,2,TRUE))</f>
        <v>4</v>
      </c>
      <c r="E741" t="s">
        <v>3211</v>
      </c>
      <c r="F741" t="str">
        <f t="shared" si="161"/>
        <v>青</v>
      </c>
      <c r="G741">
        <f>IF(AB741="","",VLOOKUP(F741,tnpl!$X$1:$Y$16,2,TRUE))</f>
        <v>2</v>
      </c>
      <c r="H741" t="s">
        <v>3211</v>
      </c>
      <c r="I741" t="str">
        <f t="shared" si="162"/>
        <v>呪文</v>
      </c>
      <c r="J741" t="s">
        <v>3211</v>
      </c>
      <c r="K741">
        <f t="shared" si="163"/>
        <v>0</v>
      </c>
      <c r="L741">
        <f t="shared" si="164"/>
        <v>0</v>
      </c>
      <c r="M741" t="str">
        <f t="shared" si="165"/>
        <v/>
      </c>
      <c r="N741" t="s">
        <v>3267</v>
      </c>
      <c r="O741" t="str">
        <f t="shared" si="166"/>
        <v>神話レア</v>
      </c>
      <c r="R741" t="s">
        <v>3267</v>
      </c>
      <c r="S741" t="s">
        <v>4854</v>
      </c>
      <c r="T741" t="str">
        <f t="shared" si="167"/>
        <v>岸の飲み込み</v>
      </c>
      <c r="W741" t="s">
        <v>4855</v>
      </c>
      <c r="X741" t="s">
        <v>3267</v>
      </c>
      <c r="Y741" s="9"/>
      <c r="Z741" s="3">
        <v>611</v>
      </c>
      <c r="AA741" s="2" t="s">
        <v>3528</v>
      </c>
      <c r="AB741" s="1" t="s">
        <v>1631</v>
      </c>
      <c r="AC741" s="1" t="s">
        <v>1453</v>
      </c>
      <c r="AD741" s="1">
        <v>18</v>
      </c>
      <c r="AE741" s="1" t="s">
        <v>1321</v>
      </c>
      <c r="AF741" s="1" t="s">
        <v>1320</v>
      </c>
      <c r="AG741" s="1" t="s">
        <v>1475</v>
      </c>
      <c r="AH741" s="1"/>
      <c r="AI741" s="1"/>
      <c r="AJ741" s="1"/>
      <c r="AK741" s="1" t="s">
        <v>3650</v>
      </c>
      <c r="AL741" s="1"/>
      <c r="AM741" s="1"/>
      <c r="AN741" s="1"/>
      <c r="AO741" s="1"/>
      <c r="AP741" s="1"/>
      <c r="AQ741" s="1" t="s">
        <v>3650</v>
      </c>
    </row>
    <row r="742" spans="1:46" x14ac:dyDescent="0.15">
      <c r="A742" t="str">
        <f t="shared" si="159"/>
        <v>|SOI|赤|クリーチャー|5/5|神話レア|《[[悪魔の棲家の狼]]》|</v>
      </c>
      <c r="B742" t="s">
        <v>3211</v>
      </c>
      <c r="C742" t="str">
        <f t="shared" si="160"/>
        <v>SOI</v>
      </c>
      <c r="D742">
        <f>IF(AA742="","",VLOOKUP(C742,tnpl!$Z$1:$AA$11,2,TRUE))</f>
        <v>4</v>
      </c>
      <c r="E742" t="s">
        <v>3211</v>
      </c>
      <c r="F742" t="str">
        <f t="shared" si="161"/>
        <v>赤</v>
      </c>
      <c r="G742">
        <f>IF(AB742="","",VLOOKUP(F742,tnpl!$X$1:$Y$16,2,TRUE))</f>
        <v>4</v>
      </c>
      <c r="H742" t="s">
        <v>3211</v>
      </c>
      <c r="I742" t="str">
        <f t="shared" si="162"/>
        <v>クリーチャー</v>
      </c>
      <c r="J742" t="s">
        <v>3211</v>
      </c>
      <c r="K742">
        <f t="shared" si="163"/>
        <v>5</v>
      </c>
      <c r="L742">
        <f t="shared" si="164"/>
        <v>5</v>
      </c>
      <c r="M742" t="str">
        <f t="shared" si="165"/>
        <v>5/5</v>
      </c>
      <c r="N742" t="s">
        <v>3267</v>
      </c>
      <c r="O742" t="str">
        <f t="shared" si="166"/>
        <v>神話レア</v>
      </c>
      <c r="R742" t="s">
        <v>3267</v>
      </c>
      <c r="S742" t="s">
        <v>4854</v>
      </c>
      <c r="T742" t="str">
        <f t="shared" si="167"/>
        <v>悪魔の棲家の狼</v>
      </c>
      <c r="W742" t="s">
        <v>4855</v>
      </c>
      <c r="X742" t="s">
        <v>3267</v>
      </c>
      <c r="Y742" s="9"/>
      <c r="Z742" s="3">
        <v>677</v>
      </c>
      <c r="AA742" s="2" t="s">
        <v>3528</v>
      </c>
      <c r="AB742" s="1" t="s">
        <v>1575</v>
      </c>
      <c r="AC742" s="1" t="s">
        <v>1453</v>
      </c>
      <c r="AD742" s="1">
        <v>18</v>
      </c>
      <c r="AE742" s="1" t="s">
        <v>1207</v>
      </c>
      <c r="AF742" s="1" t="s">
        <v>1206</v>
      </c>
      <c r="AG742" s="1" t="s">
        <v>349</v>
      </c>
      <c r="AH742" s="1" t="s">
        <v>1559</v>
      </c>
      <c r="AI742" s="1" t="s">
        <v>2637</v>
      </c>
      <c r="AJ742" s="1"/>
      <c r="AK742" s="1" t="s">
        <v>3747</v>
      </c>
      <c r="AL742" s="1"/>
      <c r="AM742" s="1"/>
      <c r="AN742" s="1"/>
      <c r="AO742" s="1">
        <v>5</v>
      </c>
      <c r="AP742" s="1">
        <v>5</v>
      </c>
      <c r="AQ742" s="1" t="s">
        <v>3747</v>
      </c>
    </row>
    <row r="743" spans="1:46" x14ac:dyDescent="0.15">
      <c r="A743" t="str">
        <f t="shared" si="159"/>
        <v>|SOI|緑|クリーチャー|3/4|アンコモン|《[[ナッターノールズの隠遁者]]》|</v>
      </c>
      <c r="B743" t="s">
        <v>3211</v>
      </c>
      <c r="C743" t="str">
        <f t="shared" si="160"/>
        <v>SOI</v>
      </c>
      <c r="D743">
        <f>IF(AA743="","",VLOOKUP(C743,tnpl!$Z$1:$AA$11,2,TRUE))</f>
        <v>4</v>
      </c>
      <c r="E743" t="s">
        <v>3211</v>
      </c>
      <c r="F743" t="str">
        <f t="shared" si="161"/>
        <v>緑</v>
      </c>
      <c r="G743">
        <f>IF(AB743="","",VLOOKUP(F743,tnpl!$X$1:$Y$16,2,TRUE))</f>
        <v>5</v>
      </c>
      <c r="H743" t="s">
        <v>3211</v>
      </c>
      <c r="I743" t="str">
        <f t="shared" si="162"/>
        <v>クリーチャー</v>
      </c>
      <c r="J743" t="s">
        <v>3211</v>
      </c>
      <c r="K743">
        <f t="shared" si="163"/>
        <v>3</v>
      </c>
      <c r="L743">
        <f t="shared" si="164"/>
        <v>4</v>
      </c>
      <c r="M743" t="str">
        <f t="shared" si="165"/>
        <v>3/4</v>
      </c>
      <c r="N743" t="s">
        <v>3267</v>
      </c>
      <c r="O743" t="str">
        <f t="shared" si="166"/>
        <v>アンコモン</v>
      </c>
      <c r="R743" t="s">
        <v>3267</v>
      </c>
      <c r="S743" t="s">
        <v>4854</v>
      </c>
      <c r="T743" t="str">
        <f t="shared" si="167"/>
        <v>ナッターノールズの隠遁者</v>
      </c>
      <c r="W743" t="s">
        <v>4855</v>
      </c>
      <c r="X743" t="s">
        <v>3267</v>
      </c>
      <c r="Y743" s="9"/>
      <c r="Z743" s="3">
        <v>698</v>
      </c>
      <c r="AA743" s="2" t="s">
        <v>3528</v>
      </c>
      <c r="AB743" s="1" t="s">
        <v>1540</v>
      </c>
      <c r="AC743" s="1" t="s">
        <v>1473</v>
      </c>
      <c r="AD743" s="1">
        <v>18</v>
      </c>
      <c r="AE743" s="1" t="s">
        <v>1171</v>
      </c>
      <c r="AF743" s="1" t="s">
        <v>1170</v>
      </c>
      <c r="AG743" s="1" t="s">
        <v>349</v>
      </c>
      <c r="AH743" s="1" t="s">
        <v>1511</v>
      </c>
      <c r="AI743" s="1" t="s">
        <v>3702</v>
      </c>
      <c r="AJ743" s="1"/>
      <c r="AK743" s="1" t="s">
        <v>3767</v>
      </c>
      <c r="AL743" s="1" t="s">
        <v>3703</v>
      </c>
      <c r="AM743" s="1"/>
      <c r="AN743" s="1"/>
      <c r="AO743" s="1">
        <v>3</v>
      </c>
      <c r="AP743" s="1">
        <v>4</v>
      </c>
      <c r="AQ743" s="1" t="s">
        <v>3768</v>
      </c>
    </row>
    <row r="744" spans="1:46" x14ac:dyDescent="0.15">
      <c r="A744" t="str">
        <f t="shared" si="159"/>
        <v>|EMN|白|クリーチャー|5/7|レア|《[[消えゆく光、ブルーナ]]》|</v>
      </c>
      <c r="B744" t="s">
        <v>3211</v>
      </c>
      <c r="C744" t="str">
        <f t="shared" si="160"/>
        <v>EMN</v>
      </c>
      <c r="D744">
        <f>IF(AA744="","",VLOOKUP(C744,tnpl!$Z$1:$AA$11,2,TRUE))</f>
        <v>5</v>
      </c>
      <c r="E744" t="s">
        <v>3211</v>
      </c>
      <c r="F744" t="str">
        <f t="shared" si="161"/>
        <v>白</v>
      </c>
      <c r="G744">
        <f>IF(AB744="","",VLOOKUP(F744,tnpl!$X$1:$Y$16,2,TRUE))</f>
        <v>1</v>
      </c>
      <c r="H744" t="s">
        <v>3211</v>
      </c>
      <c r="I744" t="str">
        <f t="shared" si="162"/>
        <v>クリーチャー</v>
      </c>
      <c r="J744" t="s">
        <v>3211</v>
      </c>
      <c r="K744">
        <f t="shared" si="163"/>
        <v>5</v>
      </c>
      <c r="L744">
        <f t="shared" si="164"/>
        <v>7</v>
      </c>
      <c r="M744" t="str">
        <f t="shared" si="165"/>
        <v>5/7</v>
      </c>
      <c r="N744" t="s">
        <v>3267</v>
      </c>
      <c r="O744" t="str">
        <f t="shared" si="166"/>
        <v>レア</v>
      </c>
      <c r="R744" t="s">
        <v>3267</v>
      </c>
      <c r="S744" t="s">
        <v>4854</v>
      </c>
      <c r="T744" t="str">
        <f t="shared" si="167"/>
        <v>消えゆく光、ブルーナ</v>
      </c>
      <c r="W744" t="s">
        <v>4855</v>
      </c>
      <c r="X744" t="s">
        <v>3267</v>
      </c>
      <c r="Y744" s="9"/>
      <c r="Z744" s="3">
        <v>764</v>
      </c>
      <c r="AA744" s="2" t="s">
        <v>3870</v>
      </c>
      <c r="AB744" s="1" t="s">
        <v>1653</v>
      </c>
      <c r="AC744" s="1" t="s">
        <v>1463</v>
      </c>
      <c r="AD744" s="1">
        <v>18</v>
      </c>
      <c r="AE744" s="1" t="s">
        <v>999</v>
      </c>
      <c r="AF744" s="1" t="s">
        <v>998</v>
      </c>
      <c r="AG744" s="1" t="s">
        <v>349</v>
      </c>
      <c r="AH744" s="1" t="s">
        <v>358</v>
      </c>
      <c r="AI744" s="1" t="s">
        <v>2837</v>
      </c>
      <c r="AJ744" s="1"/>
      <c r="AK744" s="1" t="s">
        <v>2435</v>
      </c>
      <c r="AL744" s="1" t="s">
        <v>3891</v>
      </c>
      <c r="AM744" s="1" t="s">
        <v>3892</v>
      </c>
      <c r="AN744" s="1"/>
      <c r="AO744" s="1">
        <v>5</v>
      </c>
      <c r="AP744" s="1">
        <v>7</v>
      </c>
      <c r="AQ744" s="1" t="s">
        <v>3893</v>
      </c>
    </row>
    <row r="745" spans="1:46" x14ac:dyDescent="0.15">
      <c r="A745" t="str">
        <f t="shared" si="159"/>
        <v>|EMN|黒|クリーチャー|1/13|神話レア|《[[地獄の樹]]》|</v>
      </c>
      <c r="B745" t="s">
        <v>3211</v>
      </c>
      <c r="C745" t="str">
        <f t="shared" si="160"/>
        <v>EMN</v>
      </c>
      <c r="D745">
        <f>IF(AA745="","",VLOOKUP(C745,tnpl!$Z$1:$AA$11,2,TRUE))</f>
        <v>5</v>
      </c>
      <c r="E745" t="s">
        <v>3211</v>
      </c>
      <c r="F745" t="str">
        <f t="shared" si="161"/>
        <v>黒</v>
      </c>
      <c r="G745">
        <f>IF(AB745="","",VLOOKUP(F745,tnpl!$X$1:$Y$16,2,TRUE))</f>
        <v>3</v>
      </c>
      <c r="H745" t="s">
        <v>3211</v>
      </c>
      <c r="I745" t="str">
        <f t="shared" si="162"/>
        <v>クリーチャー</v>
      </c>
      <c r="J745" t="s">
        <v>3211</v>
      </c>
      <c r="K745">
        <f t="shared" si="163"/>
        <v>1</v>
      </c>
      <c r="L745">
        <f t="shared" si="164"/>
        <v>13</v>
      </c>
      <c r="M745" t="str">
        <f t="shared" si="165"/>
        <v>1/13</v>
      </c>
      <c r="N745" t="s">
        <v>3267</v>
      </c>
      <c r="O745" t="str">
        <f t="shared" si="166"/>
        <v>神話レア</v>
      </c>
      <c r="R745" t="s">
        <v>3267</v>
      </c>
      <c r="S745" t="s">
        <v>4854</v>
      </c>
      <c r="T745" t="str">
        <f t="shared" si="167"/>
        <v>地獄の樹</v>
      </c>
      <c r="W745" t="s">
        <v>4855</v>
      </c>
      <c r="X745" t="s">
        <v>3267</v>
      </c>
      <c r="Y745" s="9"/>
      <c r="Z745" s="3">
        <v>790</v>
      </c>
      <c r="AA745" s="2" t="s">
        <v>3870</v>
      </c>
      <c r="AB745" s="1" t="s">
        <v>1606</v>
      </c>
      <c r="AC745" s="1" t="s">
        <v>1453</v>
      </c>
      <c r="AD745" s="1">
        <v>18</v>
      </c>
      <c r="AE745" s="1" t="s">
        <v>955</v>
      </c>
      <c r="AF745" s="1" t="s">
        <v>954</v>
      </c>
      <c r="AG745" s="1" t="s">
        <v>349</v>
      </c>
      <c r="AH745" s="1" t="s">
        <v>3946</v>
      </c>
      <c r="AI745" s="1"/>
      <c r="AJ745" s="1"/>
      <c r="AK745" s="1" t="s">
        <v>2627</v>
      </c>
      <c r="AL745" s="1" t="s">
        <v>3947</v>
      </c>
      <c r="AM745" s="1"/>
      <c r="AN745" s="1"/>
      <c r="AO745" s="1">
        <v>1</v>
      </c>
      <c r="AP745" s="1">
        <v>13</v>
      </c>
      <c r="AQ745" s="1" t="s">
        <v>3948</v>
      </c>
    </row>
    <row r="746" spans="1:46" x14ac:dyDescent="0.15">
      <c r="A746" t="str">
        <f t="shared" si="159"/>
        <v>|EMN|緑|クリーチャー|6/6|レア|《[[狩りの精霊]]》|</v>
      </c>
      <c r="B746" t="s">
        <v>3211</v>
      </c>
      <c r="C746" t="str">
        <f t="shared" si="160"/>
        <v>EMN</v>
      </c>
      <c r="D746">
        <f>IF(AA746="","",VLOOKUP(C746,tnpl!$Z$1:$AA$11,2,TRUE))</f>
        <v>5</v>
      </c>
      <c r="E746" t="s">
        <v>3211</v>
      </c>
      <c r="F746" t="str">
        <f t="shared" si="161"/>
        <v>緑</v>
      </c>
      <c r="G746">
        <f>IF(AB746="","",VLOOKUP(F746,tnpl!$X$1:$Y$16,2,TRUE))</f>
        <v>5</v>
      </c>
      <c r="H746" t="s">
        <v>3211</v>
      </c>
      <c r="I746" t="str">
        <f t="shared" si="162"/>
        <v>クリーチャー</v>
      </c>
      <c r="J746" t="s">
        <v>3211</v>
      </c>
      <c r="K746">
        <f t="shared" si="163"/>
        <v>6</v>
      </c>
      <c r="L746">
        <f t="shared" si="164"/>
        <v>6</v>
      </c>
      <c r="M746" t="str">
        <f t="shared" si="165"/>
        <v>6/6</v>
      </c>
      <c r="N746" t="s">
        <v>3267</v>
      </c>
      <c r="O746" t="str">
        <f t="shared" si="166"/>
        <v>レア</v>
      </c>
      <c r="R746" t="s">
        <v>3267</v>
      </c>
      <c r="S746" t="s">
        <v>4854</v>
      </c>
      <c r="T746" t="str">
        <f t="shared" si="167"/>
        <v>狩りの精霊</v>
      </c>
      <c r="W746" t="s">
        <v>4855</v>
      </c>
      <c r="X746" t="s">
        <v>3267</v>
      </c>
      <c r="Y746" s="9"/>
      <c r="Z746" s="3">
        <v>816</v>
      </c>
      <c r="AA746" s="2" t="s">
        <v>3870</v>
      </c>
      <c r="AB746" s="1" t="s">
        <v>1540</v>
      </c>
      <c r="AC746" s="1" t="s">
        <v>1463</v>
      </c>
      <c r="AD746" s="1">
        <v>18</v>
      </c>
      <c r="AE746" s="1" t="s">
        <v>915</v>
      </c>
      <c r="AF746" s="1" t="s">
        <v>914</v>
      </c>
      <c r="AG746" s="1" t="s">
        <v>349</v>
      </c>
      <c r="AH746" s="1" t="s">
        <v>2637</v>
      </c>
      <c r="AI746" s="1" t="s">
        <v>2436</v>
      </c>
      <c r="AJ746" s="1"/>
      <c r="AK746" s="1" t="s">
        <v>3993</v>
      </c>
      <c r="AL746" s="1"/>
      <c r="AM746" s="1"/>
      <c r="AN746" s="1"/>
      <c r="AO746" s="1">
        <v>6</v>
      </c>
      <c r="AP746" s="1">
        <v>6</v>
      </c>
      <c r="AQ746" s="1" t="s">
        <v>3993</v>
      </c>
    </row>
    <row r="747" spans="1:46" x14ac:dyDescent="0.15">
      <c r="A747" t="str">
        <f t="shared" si="159"/>
        <v>|EMN|赤緑|クリーチャー|8/8|神話レア|《[[爪の群れのウルリッチ]]》|</v>
      </c>
      <c r="B747" t="s">
        <v>3211</v>
      </c>
      <c r="C747" t="str">
        <f t="shared" si="160"/>
        <v>EMN</v>
      </c>
      <c r="D747">
        <f>IF(AA747="","",VLOOKUP(C747,tnpl!$Z$1:$AA$11,2,TRUE))</f>
        <v>5</v>
      </c>
      <c r="E747" t="s">
        <v>3211</v>
      </c>
      <c r="F747" t="str">
        <f t="shared" si="161"/>
        <v>赤緑</v>
      </c>
      <c r="G747">
        <f>IF(AB747="","",VLOOKUP(F747,tnpl!$X$1:$Y$16,2,TRUE))</f>
        <v>9</v>
      </c>
      <c r="H747" t="s">
        <v>3211</v>
      </c>
      <c r="I747" t="str">
        <f t="shared" si="162"/>
        <v>クリーチャー</v>
      </c>
      <c r="J747" t="s">
        <v>3211</v>
      </c>
      <c r="K747">
        <f t="shared" si="163"/>
        <v>8</v>
      </c>
      <c r="L747">
        <f t="shared" si="164"/>
        <v>8</v>
      </c>
      <c r="M747" t="str">
        <f t="shared" si="165"/>
        <v>8/8</v>
      </c>
      <c r="N747" t="s">
        <v>3267</v>
      </c>
      <c r="O747" t="str">
        <f t="shared" si="166"/>
        <v>神話レア</v>
      </c>
      <c r="R747" t="s">
        <v>3267</v>
      </c>
      <c r="S747" t="s">
        <v>4854</v>
      </c>
      <c r="T747" t="str">
        <f t="shared" si="167"/>
        <v>爪の群れのウルリッチ</v>
      </c>
      <c r="W747" t="s">
        <v>4855</v>
      </c>
      <c r="X747" t="s">
        <v>3267</v>
      </c>
      <c r="Y747" s="9"/>
      <c r="Z747" s="3">
        <v>823</v>
      </c>
      <c r="AA747" s="2" t="s">
        <v>3870</v>
      </c>
      <c r="AB747" s="1" t="s">
        <v>1504</v>
      </c>
      <c r="AC747" s="1" t="s">
        <v>1453</v>
      </c>
      <c r="AD747" s="1">
        <v>18</v>
      </c>
      <c r="AE747" s="1" t="s">
        <v>901</v>
      </c>
      <c r="AF747" s="1" t="s">
        <v>900</v>
      </c>
      <c r="AG747" s="1" t="s">
        <v>349</v>
      </c>
      <c r="AH747" s="1" t="s">
        <v>1511</v>
      </c>
      <c r="AI747" s="1" t="s">
        <v>3702</v>
      </c>
      <c r="AJ747" s="1"/>
      <c r="AK747" s="1" t="s">
        <v>4008</v>
      </c>
      <c r="AL747" s="1" t="s">
        <v>3703</v>
      </c>
      <c r="AM747" s="1"/>
      <c r="AN747" s="1"/>
      <c r="AO747" s="1">
        <v>8</v>
      </c>
      <c r="AP747" s="1">
        <v>8</v>
      </c>
      <c r="AQ747" s="1" t="s">
        <v>4009</v>
      </c>
    </row>
    <row r="748" spans="1:46" x14ac:dyDescent="0.15">
      <c r="A748" t="str">
        <f t="shared" si="159"/>
        <v/>
      </c>
      <c r="V748" s="9"/>
      <c r="Y748" s="11"/>
      <c r="AC748" s="9"/>
      <c r="AD748" s="9"/>
      <c r="AE748" s="9"/>
      <c r="AF748" s="9"/>
      <c r="AG748" s="9"/>
      <c r="AH748" s="9"/>
      <c r="AI748" s="9"/>
      <c r="AJ748" s="9"/>
      <c r="AK748" s="9"/>
      <c r="AL748" s="9"/>
      <c r="AM748" s="9"/>
      <c r="AN748" s="9"/>
      <c r="AO748" s="9"/>
      <c r="AP748" s="9"/>
      <c r="AQ748" s="9"/>
      <c r="AR748" s="9"/>
      <c r="AS748" s="9"/>
      <c r="AT748" s="9"/>
    </row>
    <row r="749" spans="1:46" x14ac:dyDescent="0.15">
      <c r="A749" t="str">
        <f t="shared" si="159"/>
        <v>**カラデシュブロック</v>
      </c>
      <c r="B749" t="s">
        <v>4863</v>
      </c>
      <c r="Y749" s="11"/>
    </row>
    <row r="750" spans="1:46" x14ac:dyDescent="0.15">
      <c r="A750" t="str">
        <f>B750&amp;C750&amp;E750&amp;F750&amp;H750&amp;I750&amp;J750&amp;M750&amp;N750&amp;O750&amp;P750&amp;Q750&amp;R750&amp;S750&amp;T750&amp;U750&amp;V750&amp;W750&amp;X750&amp;Y750</f>
        <v>|LEFT:60|LEFT:50|LEFT:120|LEFT:50|LEFT:120|LEFT:450|c</v>
      </c>
      <c r="B750" t="s">
        <v>3211</v>
      </c>
      <c r="C750" t="s">
        <v>5192</v>
      </c>
      <c r="E750" t="s">
        <v>3211</v>
      </c>
      <c r="F750" t="s">
        <v>3204</v>
      </c>
      <c r="H750" t="s">
        <v>3211</v>
      </c>
      <c r="I750" t="s">
        <v>5157</v>
      </c>
      <c r="J750" t="s">
        <v>3211</v>
      </c>
      <c r="M750" t="s">
        <v>3204</v>
      </c>
      <c r="N750" t="s">
        <v>3267</v>
      </c>
      <c r="O750" t="s">
        <v>5157</v>
      </c>
      <c r="R750" t="s">
        <v>3267</v>
      </c>
      <c r="T750" t="s">
        <v>5189</v>
      </c>
      <c r="X750" t="s">
        <v>3267</v>
      </c>
      <c r="Y750" t="s">
        <v>3206</v>
      </c>
    </row>
    <row r="751" spans="1:46" x14ac:dyDescent="0.15">
      <c r="A751" t="str">
        <f>B751&amp;C751&amp;E751&amp;F751&amp;H751&amp;I751&amp;J751&amp;M751&amp;N751&amp;O751&amp;P751&amp;Q751&amp;R751&amp;S751&amp;T751&amp;U751&amp;V751&amp;W751&amp;X751&amp;Y751</f>
        <v>|セット|色|カード種|P/T|レアリティ|カード名|</v>
      </c>
      <c r="B751" t="s">
        <v>3211</v>
      </c>
      <c r="C751" t="s">
        <v>3212</v>
      </c>
      <c r="E751" t="s">
        <v>3211</v>
      </c>
      <c r="F751" t="s">
        <v>3181</v>
      </c>
      <c r="H751" t="s">
        <v>3211</v>
      </c>
      <c r="I751" t="s">
        <v>4902</v>
      </c>
      <c r="J751" t="s">
        <v>3211</v>
      </c>
      <c r="K751" t="s">
        <v>3168</v>
      </c>
      <c r="L751" t="s">
        <v>3167</v>
      </c>
      <c r="M751" t="str">
        <f>K751&amp;"/"&amp;L751</f>
        <v>P/T</v>
      </c>
      <c r="N751" t="s">
        <v>3267</v>
      </c>
      <c r="O751" t="s">
        <v>5187</v>
      </c>
      <c r="R751" t="s">
        <v>3267</v>
      </c>
      <c r="T751" t="s">
        <v>3208</v>
      </c>
      <c r="X751" t="s">
        <v>3267</v>
      </c>
      <c r="Z751" s="18"/>
      <c r="AA751" s="18"/>
      <c r="AB751" s="18"/>
      <c r="AC751" s="18"/>
      <c r="AD751" s="18"/>
      <c r="AE751" s="18"/>
      <c r="AF751" s="18"/>
      <c r="AG751" s="18"/>
      <c r="AH751" s="18"/>
      <c r="AI751" s="18"/>
      <c r="AJ751" s="18"/>
      <c r="AK751" s="18"/>
      <c r="AL751" s="18"/>
      <c r="AM751" s="18"/>
      <c r="AN751" s="18"/>
      <c r="AO751" s="18"/>
      <c r="AP751" s="18"/>
      <c r="AQ751" s="18"/>
    </row>
    <row r="752" spans="1:46" x14ac:dyDescent="0.15">
      <c r="A752" t="str">
        <f t="shared" si="159"/>
        <v>|KLD|白|クリーチャー|8/8|神話レア|《[[発明の天使]]》|</v>
      </c>
      <c r="B752" t="s">
        <v>3211</v>
      </c>
      <c r="C752" t="str">
        <f t="shared" si="160"/>
        <v>KLD</v>
      </c>
      <c r="D752">
        <f>IF(AA752="","",VLOOKUP(C752,tnpl!$Z$1:$AA$11,2,TRUE))</f>
        <v>6</v>
      </c>
      <c r="E752" t="s">
        <v>3211</v>
      </c>
      <c r="F752" t="str">
        <f t="shared" si="161"/>
        <v>白</v>
      </c>
      <c r="G752">
        <f>IF(AB752="","",VLOOKUP(F752,tnpl!$X$1:$Y$16,2,TRUE))</f>
        <v>1</v>
      </c>
      <c r="H752" t="s">
        <v>3211</v>
      </c>
      <c r="I752" t="str">
        <f t="shared" si="162"/>
        <v>クリーチャー</v>
      </c>
      <c r="J752" t="s">
        <v>3211</v>
      </c>
      <c r="K752">
        <f t="shared" si="163"/>
        <v>8</v>
      </c>
      <c r="L752">
        <f t="shared" si="164"/>
        <v>8</v>
      </c>
      <c r="M752" t="str">
        <f t="shared" si="165"/>
        <v>8/8</v>
      </c>
      <c r="N752" t="s">
        <v>3267</v>
      </c>
      <c r="O752" t="str">
        <f t="shared" si="166"/>
        <v>神話レア</v>
      </c>
      <c r="R752" t="s">
        <v>3267</v>
      </c>
      <c r="S752" t="s">
        <v>4854</v>
      </c>
      <c r="T752" t="str">
        <f t="shared" si="167"/>
        <v>発明の天使</v>
      </c>
      <c r="W752" t="s">
        <v>4855</v>
      </c>
      <c r="X752" t="s">
        <v>3267</v>
      </c>
      <c r="Y752" s="9"/>
      <c r="Z752" s="3">
        <v>859</v>
      </c>
      <c r="AA752" s="2" t="s">
        <v>4035</v>
      </c>
      <c r="AB752" s="1" t="s">
        <v>1653</v>
      </c>
      <c r="AC752" s="1" t="s">
        <v>1453</v>
      </c>
      <c r="AD752" s="1">
        <v>18</v>
      </c>
      <c r="AE752" s="1" t="s">
        <v>805</v>
      </c>
      <c r="AF752" s="1" t="s">
        <v>804</v>
      </c>
      <c r="AG752" s="1" t="s">
        <v>349</v>
      </c>
      <c r="AH752" s="1" t="s">
        <v>358</v>
      </c>
      <c r="AI752" s="1"/>
      <c r="AJ752" s="1"/>
      <c r="AK752" s="1" t="s">
        <v>4052</v>
      </c>
      <c r="AL752" s="1" t="s">
        <v>4058</v>
      </c>
      <c r="AM752" s="1" t="s">
        <v>4077</v>
      </c>
      <c r="AN752" s="1"/>
      <c r="AO752" s="1">
        <v>8</v>
      </c>
      <c r="AP752" s="1">
        <v>8</v>
      </c>
      <c r="AQ752" s="1" t="s">
        <v>4078</v>
      </c>
    </row>
    <row r="753" spans="1:43" x14ac:dyDescent="0.15">
      <c r="A753" t="str">
        <f t="shared" si="159"/>
        <v>|KLD|青|クリーチャー|6/6|レア|《[[霊気烈風の古きもの]]》|</v>
      </c>
      <c r="B753" t="s">
        <v>3211</v>
      </c>
      <c r="C753" t="str">
        <f t="shared" si="160"/>
        <v>KLD</v>
      </c>
      <c r="D753">
        <f>IF(AA753="","",VLOOKUP(C753,tnpl!$Z$1:$AA$11,2,TRUE))</f>
        <v>6</v>
      </c>
      <c r="E753" t="s">
        <v>3211</v>
      </c>
      <c r="F753" t="str">
        <f t="shared" si="161"/>
        <v>青</v>
      </c>
      <c r="G753">
        <f>IF(AB753="","",VLOOKUP(F753,tnpl!$X$1:$Y$16,2,TRUE))</f>
        <v>2</v>
      </c>
      <c r="H753" t="s">
        <v>3211</v>
      </c>
      <c r="I753" t="str">
        <f t="shared" si="162"/>
        <v>クリーチャー</v>
      </c>
      <c r="J753" t="s">
        <v>3211</v>
      </c>
      <c r="K753">
        <f t="shared" si="163"/>
        <v>6</v>
      </c>
      <c r="L753">
        <f t="shared" si="164"/>
        <v>6</v>
      </c>
      <c r="M753" t="str">
        <f t="shared" si="165"/>
        <v>6/6</v>
      </c>
      <c r="N753" t="s">
        <v>3267</v>
      </c>
      <c r="O753" t="str">
        <f t="shared" si="166"/>
        <v>レア</v>
      </c>
      <c r="R753" t="s">
        <v>3267</v>
      </c>
      <c r="S753" t="s">
        <v>4854</v>
      </c>
      <c r="T753" t="str">
        <f t="shared" si="167"/>
        <v>霊気烈風の古きもの</v>
      </c>
      <c r="W753" t="s">
        <v>4855</v>
      </c>
      <c r="X753" t="s">
        <v>3267</v>
      </c>
      <c r="Y753" s="9"/>
      <c r="Z753" s="3">
        <v>879</v>
      </c>
      <c r="AA753" s="2" t="s">
        <v>4035</v>
      </c>
      <c r="AB753" s="1" t="s">
        <v>1631</v>
      </c>
      <c r="AC753" s="1" t="s">
        <v>1463</v>
      </c>
      <c r="AD753" s="1">
        <v>18</v>
      </c>
      <c r="AE753" s="1" t="s">
        <v>767</v>
      </c>
      <c r="AF753" s="1" t="s">
        <v>766</v>
      </c>
      <c r="AG753" s="1" t="s">
        <v>349</v>
      </c>
      <c r="AH753" s="1" t="s">
        <v>4110</v>
      </c>
      <c r="AI753" s="1"/>
      <c r="AJ753" s="1"/>
      <c r="AK753" s="1" t="s">
        <v>361</v>
      </c>
      <c r="AL753" s="1" t="s">
        <v>4111</v>
      </c>
      <c r="AM753" s="1" t="s">
        <v>4112</v>
      </c>
      <c r="AN753" s="1"/>
      <c r="AO753" s="1">
        <v>6</v>
      </c>
      <c r="AP753" s="1">
        <v>6</v>
      </c>
      <c r="AQ753" s="1" t="s">
        <v>4113</v>
      </c>
    </row>
    <row r="754" spans="1:43" x14ac:dyDescent="0.15">
      <c r="A754" t="str">
        <f t="shared" si="159"/>
        <v>|KLD|黒|クリーチャー|5/6|レア|《[[豪華の王、ゴンティ]]》|</v>
      </c>
      <c r="B754" t="s">
        <v>3211</v>
      </c>
      <c r="C754" t="str">
        <f t="shared" si="160"/>
        <v>KLD</v>
      </c>
      <c r="D754">
        <f>IF(AA754="","",VLOOKUP(C754,tnpl!$Z$1:$AA$11,2,TRUE))</f>
        <v>6</v>
      </c>
      <c r="E754" t="s">
        <v>3211</v>
      </c>
      <c r="F754" t="str">
        <f t="shared" si="161"/>
        <v>黒</v>
      </c>
      <c r="G754">
        <f>IF(AB754="","",VLOOKUP(F754,tnpl!$X$1:$Y$16,2,TRUE))</f>
        <v>3</v>
      </c>
      <c r="H754" t="s">
        <v>3211</v>
      </c>
      <c r="I754" t="str">
        <f t="shared" si="162"/>
        <v>クリーチャー</v>
      </c>
      <c r="J754" t="s">
        <v>3211</v>
      </c>
      <c r="K754">
        <f t="shared" si="163"/>
        <v>5</v>
      </c>
      <c r="L754">
        <f t="shared" si="164"/>
        <v>6</v>
      </c>
      <c r="M754" t="str">
        <f t="shared" si="165"/>
        <v>5/6</v>
      </c>
      <c r="N754" t="s">
        <v>3267</v>
      </c>
      <c r="O754" t="str">
        <f t="shared" si="166"/>
        <v>レア</v>
      </c>
      <c r="R754" t="s">
        <v>3267</v>
      </c>
      <c r="S754" t="s">
        <v>4854</v>
      </c>
      <c r="T754" t="str">
        <f t="shared" si="167"/>
        <v>豪華の王、ゴンティ</v>
      </c>
      <c r="W754" t="s">
        <v>4855</v>
      </c>
      <c r="X754" t="s">
        <v>3267</v>
      </c>
      <c r="Y754" s="9"/>
      <c r="Z754" s="3">
        <v>905</v>
      </c>
      <c r="AA754" s="2" t="s">
        <v>4035</v>
      </c>
      <c r="AB754" s="1" t="s">
        <v>1606</v>
      </c>
      <c r="AC754" s="1" t="s">
        <v>1463</v>
      </c>
      <c r="AD754" s="1">
        <v>18</v>
      </c>
      <c r="AE754" s="1" t="s">
        <v>713</v>
      </c>
      <c r="AF754" s="1" t="s">
        <v>712</v>
      </c>
      <c r="AG754" s="1" t="s">
        <v>349</v>
      </c>
      <c r="AH754" s="1" t="s">
        <v>4129</v>
      </c>
      <c r="AI754" s="1" t="s">
        <v>2976</v>
      </c>
      <c r="AJ754" s="1"/>
      <c r="AK754" s="1" t="s">
        <v>3522</v>
      </c>
      <c r="AL754" s="1" t="s">
        <v>4153</v>
      </c>
      <c r="AM754" s="1"/>
      <c r="AN754" s="1"/>
      <c r="AO754" s="1">
        <v>5</v>
      </c>
      <c r="AP754" s="1">
        <v>6</v>
      </c>
      <c r="AQ754" s="1" t="s">
        <v>4154</v>
      </c>
    </row>
    <row r="755" spans="1:43" x14ac:dyDescent="0.15">
      <c r="A755" t="str">
        <f t="shared" si="159"/>
        <v>|KLD|黒|クリーチャー|8/8|神話レア|《[[害悪の機械巨人]]》|</v>
      </c>
      <c r="B755" t="s">
        <v>3211</v>
      </c>
      <c r="C755" t="str">
        <f t="shared" si="160"/>
        <v>KLD</v>
      </c>
      <c r="D755">
        <f>IF(AA755="","",VLOOKUP(C755,tnpl!$Z$1:$AA$11,2,TRUE))</f>
        <v>6</v>
      </c>
      <c r="E755" t="s">
        <v>3211</v>
      </c>
      <c r="F755" t="str">
        <f t="shared" si="161"/>
        <v>黒</v>
      </c>
      <c r="G755">
        <f>IF(AB755="","",VLOOKUP(F755,tnpl!$X$1:$Y$16,2,TRUE))</f>
        <v>3</v>
      </c>
      <c r="H755" t="s">
        <v>3211</v>
      </c>
      <c r="I755" t="str">
        <f t="shared" si="162"/>
        <v>クリーチャー</v>
      </c>
      <c r="J755" t="s">
        <v>3211</v>
      </c>
      <c r="K755">
        <f t="shared" si="163"/>
        <v>8</v>
      </c>
      <c r="L755">
        <f t="shared" si="164"/>
        <v>8</v>
      </c>
      <c r="M755" t="str">
        <f t="shared" si="165"/>
        <v>8/8</v>
      </c>
      <c r="N755" t="s">
        <v>3267</v>
      </c>
      <c r="O755" t="str">
        <f t="shared" si="166"/>
        <v>神話レア</v>
      </c>
      <c r="R755" t="s">
        <v>3267</v>
      </c>
      <c r="S755" t="s">
        <v>4854</v>
      </c>
      <c r="T755" t="str">
        <f t="shared" si="167"/>
        <v>害悪の機械巨人</v>
      </c>
      <c r="W755" t="s">
        <v>4855</v>
      </c>
      <c r="X755" t="s">
        <v>3267</v>
      </c>
      <c r="Y755" s="9"/>
      <c r="Z755" s="3">
        <v>913</v>
      </c>
      <c r="AA755" s="2" t="s">
        <v>4035</v>
      </c>
      <c r="AB755" s="1" t="s">
        <v>1606</v>
      </c>
      <c r="AC755" s="1" t="s">
        <v>1453</v>
      </c>
      <c r="AD755" s="1">
        <v>18</v>
      </c>
      <c r="AE755" s="1" t="s">
        <v>699</v>
      </c>
      <c r="AF755" s="1" t="s">
        <v>698</v>
      </c>
      <c r="AG755" s="1" t="s">
        <v>349</v>
      </c>
      <c r="AH755" s="1" t="s">
        <v>362</v>
      </c>
      <c r="AI755" s="1"/>
      <c r="AJ755" s="1"/>
      <c r="AK755" s="1" t="s">
        <v>3674</v>
      </c>
      <c r="AL755" s="1" t="s">
        <v>4170</v>
      </c>
      <c r="AM755" s="1"/>
      <c r="AN755" s="1"/>
      <c r="AO755" s="1">
        <v>8</v>
      </c>
      <c r="AP755" s="1">
        <v>8</v>
      </c>
      <c r="AQ755" s="1" t="s">
        <v>4171</v>
      </c>
    </row>
    <row r="756" spans="1:43" x14ac:dyDescent="0.15">
      <c r="A756" t="str">
        <f t="shared" si="159"/>
        <v>|AER|無色|クリーチャー|4/4|アンコモン|《[[暴走急行]]》|</v>
      </c>
      <c r="B756" t="s">
        <v>3211</v>
      </c>
      <c r="C756" t="str">
        <f t="shared" si="160"/>
        <v>AER</v>
      </c>
      <c r="D756">
        <f>IF(AA756="","",VLOOKUP(C756,tnpl!$Z$1:$AA$11,2,TRUE))</f>
        <v>7</v>
      </c>
      <c r="E756" t="s">
        <v>3211</v>
      </c>
      <c r="F756" t="str">
        <f t="shared" si="161"/>
        <v>無色</v>
      </c>
      <c r="G756">
        <f>IF(AB756="","",VLOOKUP(F756,tnpl!$X$1:$Y$16,2,TRUE))</f>
        <v>16</v>
      </c>
      <c r="H756" t="s">
        <v>3211</v>
      </c>
      <c r="I756" t="str">
        <f t="shared" si="162"/>
        <v>クリーチャー</v>
      </c>
      <c r="J756" t="s">
        <v>3211</v>
      </c>
      <c r="K756">
        <f t="shared" si="163"/>
        <v>4</v>
      </c>
      <c r="L756">
        <f t="shared" si="164"/>
        <v>4</v>
      </c>
      <c r="M756" t="str">
        <f t="shared" si="165"/>
        <v>4/4</v>
      </c>
      <c r="N756" t="s">
        <v>3267</v>
      </c>
      <c r="O756" t="str">
        <f t="shared" si="166"/>
        <v>アンコモン</v>
      </c>
      <c r="R756" t="s">
        <v>3267</v>
      </c>
      <c r="S756" t="s">
        <v>4854</v>
      </c>
      <c r="T756" t="str">
        <f t="shared" si="167"/>
        <v>暴走急行</v>
      </c>
      <c r="W756" t="s">
        <v>4855</v>
      </c>
      <c r="X756" t="s">
        <v>3267</v>
      </c>
      <c r="Y756" s="9"/>
      <c r="Z756" s="3">
        <v>1071</v>
      </c>
      <c r="AA756" s="2" t="s">
        <v>4335</v>
      </c>
      <c r="AB756" s="1" t="s">
        <v>301</v>
      </c>
      <c r="AC756" s="1" t="s">
        <v>1473</v>
      </c>
      <c r="AD756" s="1">
        <v>18</v>
      </c>
      <c r="AE756" s="1" t="s">
        <v>383</v>
      </c>
      <c r="AF756" s="1" t="s">
        <v>382</v>
      </c>
      <c r="AG756" s="1" t="s">
        <v>349</v>
      </c>
      <c r="AH756" s="1" t="s">
        <v>4273</v>
      </c>
      <c r="AI756" s="1"/>
      <c r="AJ756" s="1"/>
      <c r="AK756" s="1" t="s">
        <v>1733</v>
      </c>
      <c r="AL756" s="1" t="s">
        <v>4416</v>
      </c>
      <c r="AM756" s="1" t="s">
        <v>4289</v>
      </c>
      <c r="AN756" s="1"/>
      <c r="AO756" s="1">
        <v>4</v>
      </c>
      <c r="AP756" s="1">
        <v>4</v>
      </c>
      <c r="AQ756" s="1" t="s">
        <v>4417</v>
      </c>
    </row>
    <row r="757" spans="1:43" x14ac:dyDescent="0.15">
      <c r="A757" t="str">
        <f t="shared" si="159"/>
        <v>|AER|無色|クリーチャー|6/6|レア|《[[平和歩きの巨像]]》|</v>
      </c>
      <c r="B757" t="s">
        <v>3211</v>
      </c>
      <c r="C757" t="str">
        <f t="shared" si="160"/>
        <v>AER</v>
      </c>
      <c r="D757">
        <f>IF(AA757="","",VLOOKUP(C757,tnpl!$Z$1:$AA$11,2,TRUE))</f>
        <v>7</v>
      </c>
      <c r="E757" t="s">
        <v>3211</v>
      </c>
      <c r="F757" t="str">
        <f t="shared" si="161"/>
        <v>無色</v>
      </c>
      <c r="G757">
        <f>IF(AB757="","",VLOOKUP(F757,tnpl!$X$1:$Y$16,2,TRUE))</f>
        <v>16</v>
      </c>
      <c r="H757" t="s">
        <v>3211</v>
      </c>
      <c r="I757" t="str">
        <f t="shared" si="162"/>
        <v>クリーチャー</v>
      </c>
      <c r="J757" t="s">
        <v>3211</v>
      </c>
      <c r="K757">
        <f t="shared" si="163"/>
        <v>6</v>
      </c>
      <c r="L757">
        <f t="shared" si="164"/>
        <v>6</v>
      </c>
      <c r="M757" t="str">
        <f t="shared" si="165"/>
        <v>6/6</v>
      </c>
      <c r="N757" t="s">
        <v>3267</v>
      </c>
      <c r="O757" t="str">
        <f t="shared" si="166"/>
        <v>レア</v>
      </c>
      <c r="R757" t="s">
        <v>3267</v>
      </c>
      <c r="S757" t="s">
        <v>4854</v>
      </c>
      <c r="T757" t="str">
        <f t="shared" si="167"/>
        <v>平和歩きの巨像</v>
      </c>
      <c r="W757" t="s">
        <v>4855</v>
      </c>
      <c r="X757" t="s">
        <v>3267</v>
      </c>
      <c r="Y757" s="9"/>
      <c r="Z757" s="3">
        <v>1073</v>
      </c>
      <c r="AA757" s="2" t="s">
        <v>4335</v>
      </c>
      <c r="AB757" s="1" t="s">
        <v>301</v>
      </c>
      <c r="AC757" s="1" t="s">
        <v>1463</v>
      </c>
      <c r="AD757" s="1">
        <v>18</v>
      </c>
      <c r="AE757" s="1" t="s">
        <v>379</v>
      </c>
      <c r="AF757" s="1" t="s">
        <v>378</v>
      </c>
      <c r="AG757" s="1" t="s">
        <v>349</v>
      </c>
      <c r="AH757" s="1" t="s">
        <v>4273</v>
      </c>
      <c r="AI757" s="1"/>
      <c r="AJ757" s="1"/>
      <c r="AK757" s="1" t="s">
        <v>1971</v>
      </c>
      <c r="AL757" s="1" t="s">
        <v>4420</v>
      </c>
      <c r="AM757" s="1" t="s">
        <v>4317</v>
      </c>
      <c r="AN757" s="1"/>
      <c r="AO757" s="1">
        <v>6</v>
      </c>
      <c r="AP757" s="1">
        <v>6</v>
      </c>
      <c r="AQ757" s="1" t="s">
        <v>4421</v>
      </c>
    </row>
    <row r="758" spans="1:43" x14ac:dyDescent="0.15">
      <c r="Z758" s="9"/>
      <c r="AA758" s="9"/>
      <c r="AB758" s="9"/>
      <c r="AC758" s="9"/>
      <c r="AD758" s="9"/>
      <c r="AE758" s="9"/>
      <c r="AF758" s="9"/>
      <c r="AG758" s="9"/>
      <c r="AH758" s="9"/>
      <c r="AI758" s="9"/>
      <c r="AJ758" s="9"/>
      <c r="AK758" s="9"/>
      <c r="AL758" s="9"/>
      <c r="AM758" s="9"/>
      <c r="AN758" s="9"/>
      <c r="AO758" s="9"/>
      <c r="AP758" s="9"/>
      <c r="AQ758" s="9"/>
    </row>
    <row r="759" spans="1:43" x14ac:dyDescent="0.15">
      <c r="A759" t="str">
        <f t="shared" ref="A759" si="168">B759&amp;C759&amp;E759&amp;F759&amp;H759&amp;I759&amp;J759&amp;M759&amp;N759&amp;O759&amp;P759&amp;Q759&amp;R759&amp;S759&amp;T759&amp;U759&amp;V759&amp;W759&amp;X759&amp;Y759</f>
        <v>**アモンケットブロック</v>
      </c>
      <c r="B759" t="s">
        <v>4865</v>
      </c>
      <c r="Y759" s="11"/>
    </row>
    <row r="760" spans="1:43" x14ac:dyDescent="0.15">
      <c r="A760" t="str">
        <f>B760&amp;C760&amp;E760&amp;F760&amp;H760&amp;I760&amp;J760&amp;M760&amp;N760&amp;O760&amp;P760&amp;Q760&amp;R760&amp;S760&amp;T760&amp;U760&amp;V760&amp;W760&amp;X760&amp;Y760</f>
        <v>|LEFT:60|LEFT:50|LEFT:120|LEFT:50|LEFT:120|LEFT:450|c</v>
      </c>
      <c r="B760" t="s">
        <v>3211</v>
      </c>
      <c r="C760" t="s">
        <v>5192</v>
      </c>
      <c r="E760" t="s">
        <v>3211</v>
      </c>
      <c r="F760" t="s">
        <v>3204</v>
      </c>
      <c r="H760" t="s">
        <v>3211</v>
      </c>
      <c r="I760" t="s">
        <v>5157</v>
      </c>
      <c r="J760" t="s">
        <v>3211</v>
      </c>
      <c r="M760" t="s">
        <v>3204</v>
      </c>
      <c r="N760" t="s">
        <v>3267</v>
      </c>
      <c r="O760" t="s">
        <v>5157</v>
      </c>
      <c r="R760" t="s">
        <v>3267</v>
      </c>
      <c r="T760" t="s">
        <v>5189</v>
      </c>
      <c r="X760" t="s">
        <v>3267</v>
      </c>
      <c r="Y760" t="s">
        <v>3206</v>
      </c>
    </row>
    <row r="761" spans="1:43" x14ac:dyDescent="0.15">
      <c r="A761" t="str">
        <f>B761&amp;C761&amp;E761&amp;F761&amp;H761&amp;I761&amp;J761&amp;M761&amp;N761&amp;O761&amp;P761&amp;Q761&amp;R761&amp;S761&amp;T761&amp;U761&amp;V761&amp;W761&amp;X761&amp;Y761</f>
        <v>|セット|色|カード種|P/T|レアリティ|カード名|</v>
      </c>
      <c r="B761" t="s">
        <v>3211</v>
      </c>
      <c r="C761" t="s">
        <v>3212</v>
      </c>
      <c r="E761" t="s">
        <v>3211</v>
      </c>
      <c r="F761" t="s">
        <v>3181</v>
      </c>
      <c r="H761" t="s">
        <v>3211</v>
      </c>
      <c r="I761" t="s">
        <v>4902</v>
      </c>
      <c r="J761" t="s">
        <v>3211</v>
      </c>
      <c r="K761" t="s">
        <v>3168</v>
      </c>
      <c r="L761" t="s">
        <v>3167</v>
      </c>
      <c r="M761" t="str">
        <f>K761&amp;"/"&amp;L761</f>
        <v>P/T</v>
      </c>
      <c r="N761" t="s">
        <v>3267</v>
      </c>
      <c r="O761" t="s">
        <v>5187</v>
      </c>
      <c r="R761" t="s">
        <v>3267</v>
      </c>
      <c r="T761" t="s">
        <v>3208</v>
      </c>
      <c r="X761" t="s">
        <v>3267</v>
      </c>
      <c r="Z761" s="18"/>
      <c r="AA761" s="18"/>
      <c r="AB761" s="18"/>
      <c r="AC761" s="18"/>
      <c r="AD761" s="18"/>
      <c r="AE761" s="18"/>
      <c r="AF761" s="18"/>
      <c r="AG761" s="18"/>
      <c r="AH761" s="18"/>
      <c r="AI761" s="18"/>
      <c r="AJ761" s="18"/>
      <c r="AK761" s="18"/>
      <c r="AL761" s="18"/>
      <c r="AM761" s="18"/>
      <c r="AN761" s="18"/>
      <c r="AO761" s="18"/>
      <c r="AP761" s="18"/>
      <c r="AQ761" s="18"/>
    </row>
    <row r="762" spans="1:43" x14ac:dyDescent="0.15">
      <c r="A762" t="str">
        <f t="shared" si="159"/>
        <v>|AKH|白|クリーチャー|3/3|レア|《[[威厳あるカラカル]]》|</v>
      </c>
      <c r="B762" t="s">
        <v>3211</v>
      </c>
      <c r="C762" t="str">
        <f t="shared" si="160"/>
        <v>AKH</v>
      </c>
      <c r="D762">
        <f>IF(AA762="","",VLOOKUP(C762,tnpl!$Z$1:$AA$11,2,TRUE))</f>
        <v>10</v>
      </c>
      <c r="E762" t="s">
        <v>3211</v>
      </c>
      <c r="F762" t="str">
        <f t="shared" si="161"/>
        <v>白</v>
      </c>
      <c r="G762">
        <f>IF(AB762="","",VLOOKUP(F762,tnpl!$X$1:$Y$16,2,TRUE))</f>
        <v>1</v>
      </c>
      <c r="H762" t="s">
        <v>3211</v>
      </c>
      <c r="I762" t="str">
        <f t="shared" si="162"/>
        <v>クリーチャー</v>
      </c>
      <c r="J762" t="s">
        <v>3211</v>
      </c>
      <c r="K762">
        <f t="shared" si="163"/>
        <v>3</v>
      </c>
      <c r="L762">
        <f t="shared" si="164"/>
        <v>3</v>
      </c>
      <c r="M762" t="str">
        <f t="shared" si="165"/>
        <v>3/3</v>
      </c>
      <c r="N762" t="s">
        <v>3267</v>
      </c>
      <c r="O762" t="str">
        <f t="shared" si="166"/>
        <v>レア</v>
      </c>
      <c r="R762" t="s">
        <v>3267</v>
      </c>
      <c r="S762" t="s">
        <v>4854</v>
      </c>
      <c r="T762" t="str">
        <f t="shared" si="167"/>
        <v>威厳あるカラカル</v>
      </c>
      <c r="W762" t="s">
        <v>4855</v>
      </c>
      <c r="X762" t="s">
        <v>3267</v>
      </c>
      <c r="Y762" s="9"/>
      <c r="Z762" s="3">
        <v>1121</v>
      </c>
      <c r="AA762" s="2" t="s">
        <v>4450</v>
      </c>
      <c r="AB762" s="1" t="s">
        <v>1653</v>
      </c>
      <c r="AC762" s="1" t="s">
        <v>1463</v>
      </c>
      <c r="AD762" s="1">
        <v>18</v>
      </c>
      <c r="AE762" s="1" t="s">
        <v>259</v>
      </c>
      <c r="AF762" s="1" t="s">
        <v>258</v>
      </c>
      <c r="AG762" s="1" t="s">
        <v>349</v>
      </c>
      <c r="AH762" s="1" t="s">
        <v>1917</v>
      </c>
      <c r="AI762" s="1"/>
      <c r="AJ762" s="1"/>
      <c r="AK762" s="1" t="s">
        <v>4488</v>
      </c>
      <c r="AL762" s="1" t="s">
        <v>4489</v>
      </c>
      <c r="AM762" s="1"/>
      <c r="AN762" s="1"/>
      <c r="AO762" s="1">
        <v>3</v>
      </c>
      <c r="AP762" s="1">
        <v>3</v>
      </c>
      <c r="AQ762" s="1" t="s">
        <v>4490</v>
      </c>
    </row>
    <row r="763" spans="1:43" x14ac:dyDescent="0.15">
      <c r="A763" t="str">
        <f t="shared" si="159"/>
        <v>|AKH|赤|クリーチャー|6/5|レア|《[[心臓貫きのマンティコア]]》|</v>
      </c>
      <c r="B763" t="s">
        <v>3211</v>
      </c>
      <c r="C763" t="str">
        <f t="shared" si="160"/>
        <v>AKH</v>
      </c>
      <c r="D763">
        <f>IF(AA763="","",VLOOKUP(C763,tnpl!$Z$1:$AA$11,2,TRUE))</f>
        <v>10</v>
      </c>
      <c r="E763" t="s">
        <v>3211</v>
      </c>
      <c r="F763" t="str">
        <f t="shared" si="161"/>
        <v>赤</v>
      </c>
      <c r="G763">
        <f>IF(AB763="","",VLOOKUP(F763,tnpl!$X$1:$Y$16,2,TRUE))</f>
        <v>4</v>
      </c>
      <c r="H763" t="s">
        <v>3211</v>
      </c>
      <c r="I763" t="str">
        <f t="shared" si="162"/>
        <v>クリーチャー</v>
      </c>
      <c r="J763" t="s">
        <v>3211</v>
      </c>
      <c r="K763">
        <f t="shared" si="163"/>
        <v>6</v>
      </c>
      <c r="L763">
        <f t="shared" si="164"/>
        <v>5</v>
      </c>
      <c r="M763" t="str">
        <f t="shared" si="165"/>
        <v>6/5</v>
      </c>
      <c r="N763" t="s">
        <v>3267</v>
      </c>
      <c r="O763" t="str">
        <f t="shared" si="166"/>
        <v>レア</v>
      </c>
      <c r="R763" t="s">
        <v>3267</v>
      </c>
      <c r="S763" t="s">
        <v>4854</v>
      </c>
      <c r="T763" t="str">
        <f t="shared" si="167"/>
        <v>心臓貫きのマンティコア</v>
      </c>
      <c r="W763" t="s">
        <v>4855</v>
      </c>
      <c r="X763" t="s">
        <v>3267</v>
      </c>
      <c r="Y763" s="9"/>
      <c r="Z763" s="3">
        <v>1193</v>
      </c>
      <c r="AA763" s="2" t="s">
        <v>4450</v>
      </c>
      <c r="AB763" s="1" t="s">
        <v>1575</v>
      </c>
      <c r="AC763" s="1" t="s">
        <v>1463</v>
      </c>
      <c r="AD763" s="1">
        <v>18</v>
      </c>
      <c r="AE763" s="1" t="s">
        <v>117</v>
      </c>
      <c r="AF763" s="1" t="s">
        <v>116</v>
      </c>
      <c r="AG763" s="1" t="s">
        <v>349</v>
      </c>
      <c r="AH763" s="1" t="s">
        <v>4601</v>
      </c>
      <c r="AI763" s="1"/>
      <c r="AJ763" s="1"/>
      <c r="AK763" s="1" t="s">
        <v>4625</v>
      </c>
      <c r="AL763" s="1" t="s">
        <v>4461</v>
      </c>
      <c r="AM763" s="1"/>
      <c r="AN763" s="1"/>
      <c r="AO763" s="1">
        <v>6</v>
      </c>
      <c r="AP763" s="1">
        <v>5</v>
      </c>
      <c r="AQ763" s="1" t="s">
        <v>4626</v>
      </c>
    </row>
    <row r="764" spans="1:43" x14ac:dyDescent="0.15">
      <c r="A764" t="str">
        <f t="shared" si="159"/>
        <v>|AKHM|白|クリーチャー|5/5|Masterpiece|《[[忠臣]]》|</v>
      </c>
      <c r="B764" t="s">
        <v>3211</v>
      </c>
      <c r="C764" t="str">
        <f t="shared" si="160"/>
        <v>AKHM</v>
      </c>
      <c r="D764">
        <f>IF(AA764="","",VLOOKUP(C764,tnpl!$Z$1:$AA$11,2,TRUE))</f>
        <v>11</v>
      </c>
      <c r="E764" t="s">
        <v>3211</v>
      </c>
      <c r="F764" t="str">
        <f t="shared" si="161"/>
        <v>白</v>
      </c>
      <c r="G764">
        <f>IF(AB764="","",VLOOKUP(F764,tnpl!$X$1:$Y$16,2,TRUE))</f>
        <v>1</v>
      </c>
      <c r="H764" t="s">
        <v>3211</v>
      </c>
      <c r="I764" t="str">
        <f t="shared" si="162"/>
        <v>クリーチャー</v>
      </c>
      <c r="J764" t="s">
        <v>3211</v>
      </c>
      <c r="K764">
        <f t="shared" si="163"/>
        <v>5</v>
      </c>
      <c r="L764">
        <f t="shared" si="164"/>
        <v>5</v>
      </c>
      <c r="M764" t="str">
        <f t="shared" si="165"/>
        <v>5/5</v>
      </c>
      <c r="N764" t="s">
        <v>3267</v>
      </c>
      <c r="O764" t="str">
        <f t="shared" si="166"/>
        <v>Masterpiece</v>
      </c>
      <c r="R764" t="s">
        <v>3267</v>
      </c>
      <c r="S764" t="s">
        <v>4854</v>
      </c>
      <c r="T764" t="str">
        <f t="shared" si="167"/>
        <v>忠臣</v>
      </c>
      <c r="W764" t="s">
        <v>4855</v>
      </c>
      <c r="X764" t="s">
        <v>3267</v>
      </c>
      <c r="Y764" s="9"/>
      <c r="Z764" s="3">
        <v>1254</v>
      </c>
      <c r="AA764" s="2" t="s">
        <v>4746</v>
      </c>
      <c r="AB764" s="1" t="s">
        <v>1653</v>
      </c>
      <c r="AC764" s="1" t="s">
        <v>3203</v>
      </c>
      <c r="AD764" s="1">
        <v>18</v>
      </c>
      <c r="AE764" s="1" t="s">
        <v>3185</v>
      </c>
      <c r="AF764" s="1" t="s">
        <v>3186</v>
      </c>
      <c r="AG764" s="1" t="s">
        <v>349</v>
      </c>
      <c r="AH764" s="1" t="s">
        <v>1511</v>
      </c>
      <c r="AI764" s="1" t="s">
        <v>4105</v>
      </c>
      <c r="AJ764" s="1"/>
      <c r="AK764" s="1" t="s">
        <v>1971</v>
      </c>
      <c r="AL764" s="1" t="s">
        <v>4747</v>
      </c>
      <c r="AM764" s="1"/>
      <c r="AN764" s="1"/>
      <c r="AO764" s="1">
        <v>5</v>
      </c>
      <c r="AP764" s="1">
        <v>5</v>
      </c>
      <c r="AQ764" s="1" t="s">
        <v>4748</v>
      </c>
    </row>
    <row r="765" spans="1:43" x14ac:dyDescent="0.15">
      <c r="A765" s="20" t="str">
        <f>B765&amp;C765&amp;E765&amp;F765&amp;H765&amp;I765&amp;J765&amp;M765&amp;N765&amp;O765&amp;P765&amp;Q765&amp;R765&amp;S765&amp;T765&amp;V765&amp;W765&amp;X765&amp;Y765</f>
        <v/>
      </c>
    </row>
    <row r="766" spans="1:43" x14ac:dyDescent="0.15">
      <c r="A766" t="str">
        <f>B766&amp;C766&amp;E766&amp;F766&amp;H766&amp;I766&amp;J766&amp;M766&amp;N766&amp;O766&amp;P766&amp;Q766&amp;R766&amp;S766&amp;T766&amp;V766&amp;W766&amp;X766&amp;Y766</f>
        <v>*19マナカード一覧</v>
      </c>
      <c r="B766" t="s">
        <v>3229</v>
      </c>
      <c r="C766">
        <f>AD771</f>
        <v>19</v>
      </c>
      <c r="E766" t="s">
        <v>5183</v>
      </c>
      <c r="F766" t="s">
        <v>3228</v>
      </c>
    </row>
    <row r="767" spans="1:43" x14ac:dyDescent="0.15">
      <c r="A767" t="str">
        <f>B767&amp;C767&amp;E767&amp;F767&amp;H767&amp;I767&amp;J767&amp;M767&amp;N767&amp;O767&amp;P767&amp;Q767&amp;R767&amp;S767&amp;T767&amp;V767&amp;W767&amp;X767&amp;Y767</f>
        <v/>
      </c>
    </row>
    <row r="768" spans="1:43" x14ac:dyDescent="0.15">
      <c r="A768" t="str">
        <f>B768&amp;C768&amp;E768&amp;F768&amp;H768&amp;I768&amp;J768&amp;M768&amp;N768&amp;O768&amp;P768&amp;Q768&amp;R768&amp;S768&amp;T768&amp;V768&amp;W768&amp;X768&amp;Y768</f>
        <v>**マジック:オリジン</v>
      </c>
      <c r="B768" t="s">
        <v>4856</v>
      </c>
      <c r="C768" t="s">
        <v>4860</v>
      </c>
      <c r="Z768" s="11"/>
    </row>
    <row r="769" spans="1:46" x14ac:dyDescent="0.15">
      <c r="A769" t="str">
        <f>B769&amp;C769&amp;E769&amp;F769&amp;H769&amp;I769&amp;J769&amp;M769&amp;N769&amp;O769&amp;P769&amp;Q769&amp;R769&amp;S769&amp;T769&amp;U769&amp;V769&amp;W769&amp;X769&amp;Y769</f>
        <v>|LEFT:60|LEFT:50|LEFT:120|LEFT:50|LEFT:120|LEFT:450|c</v>
      </c>
      <c r="B769" t="s">
        <v>3211</v>
      </c>
      <c r="C769" t="s">
        <v>5191</v>
      </c>
      <c r="E769" t="s">
        <v>3211</v>
      </c>
      <c r="F769" t="s">
        <v>3204</v>
      </c>
      <c r="H769" t="s">
        <v>3211</v>
      </c>
      <c r="I769" t="s">
        <v>5157</v>
      </c>
      <c r="J769" t="s">
        <v>3211</v>
      </c>
      <c r="M769" t="s">
        <v>3204</v>
      </c>
      <c r="N769" t="s">
        <v>3267</v>
      </c>
      <c r="O769" t="s">
        <v>5157</v>
      </c>
      <c r="R769" t="s">
        <v>3267</v>
      </c>
      <c r="T769" t="s">
        <v>5190</v>
      </c>
      <c r="X769" t="s">
        <v>3267</v>
      </c>
      <c r="Y769" t="s">
        <v>3206</v>
      </c>
    </row>
    <row r="770" spans="1:46" x14ac:dyDescent="0.15">
      <c r="A770" t="str">
        <f>B770&amp;C770&amp;E770&amp;F770&amp;H770&amp;I770&amp;J770&amp;M770&amp;N770&amp;O770&amp;P770&amp;Q770&amp;R770&amp;S770&amp;T770&amp;U770&amp;V770&amp;W770&amp;X770&amp;Y770</f>
        <v>|セット|色|カード種|P/T|レアリティ|カード名|</v>
      </c>
      <c r="B770" t="s">
        <v>3211</v>
      </c>
      <c r="C770" t="s">
        <v>3212</v>
      </c>
      <c r="E770" t="s">
        <v>3211</v>
      </c>
      <c r="F770" t="s">
        <v>3181</v>
      </c>
      <c r="H770" t="s">
        <v>3211</v>
      </c>
      <c r="I770" t="s">
        <v>4902</v>
      </c>
      <c r="J770" t="s">
        <v>3211</v>
      </c>
      <c r="K770" t="s">
        <v>3168</v>
      </c>
      <c r="L770" t="s">
        <v>3167</v>
      </c>
      <c r="M770" t="str">
        <f>K770&amp;"/"&amp;L770</f>
        <v>P/T</v>
      </c>
      <c r="N770" t="s">
        <v>3267</v>
      </c>
      <c r="O770" t="s">
        <v>5187</v>
      </c>
      <c r="R770" t="s">
        <v>3267</v>
      </c>
      <c r="T770" t="s">
        <v>3208</v>
      </c>
      <c r="X770" t="s">
        <v>3267</v>
      </c>
      <c r="Z770" s="18"/>
      <c r="AA770" s="18"/>
      <c r="AB770" s="18"/>
      <c r="AC770" s="18"/>
      <c r="AD770" s="18"/>
      <c r="AE770" s="18"/>
      <c r="AF770" s="18"/>
      <c r="AG770" s="18"/>
      <c r="AH770" s="18"/>
      <c r="AI770" s="18"/>
      <c r="AJ770" s="18"/>
      <c r="AK770" s="18"/>
      <c r="AL770" s="18"/>
      <c r="AM770" s="18"/>
      <c r="AN770" s="18"/>
      <c r="AO770" s="18"/>
      <c r="AP770" s="18"/>
      <c r="AQ770" s="18"/>
    </row>
    <row r="771" spans="1:46" x14ac:dyDescent="0.15">
      <c r="A771" t="str">
        <f>B771&amp;C771&amp;E771&amp;F771&amp;H771&amp;I771&amp;J771&amp;M771&amp;N771&amp;O771&amp;P771&amp;Q771&amp;R771&amp;S771&amp;T771&amp;U771&amp;V771&amp;W771&amp;X771&amp;Y771</f>
        <v>|ORI|赤白|クリーチャー|4/4|アンコモン|《[[イロアスの勇者]]》|</v>
      </c>
      <c r="B771" t="s">
        <v>3211</v>
      </c>
      <c r="C771" t="str">
        <f t="shared" ref="C771" si="169">AA771</f>
        <v>ORI</v>
      </c>
      <c r="D771">
        <f>IF(AA771="","",VLOOKUP(C771,tnpl!$Z$1:$AA$11,2,TRUE))</f>
        <v>1</v>
      </c>
      <c r="E771" t="s">
        <v>3211</v>
      </c>
      <c r="F771" t="str">
        <f t="shared" ref="F771" si="170">AB771</f>
        <v>赤白</v>
      </c>
      <c r="G771">
        <f>IF(AB771="","",VLOOKUP(F771,tnpl!$X$1:$Y$16,2,TRUE))</f>
        <v>14</v>
      </c>
      <c r="H771" t="s">
        <v>3211</v>
      </c>
      <c r="I771" t="str">
        <f>AG771</f>
        <v>クリーチャー</v>
      </c>
      <c r="J771" t="s">
        <v>3211</v>
      </c>
      <c r="K771">
        <f t="shared" ref="K771" si="171">AO771</f>
        <v>4</v>
      </c>
      <c r="L771">
        <f t="shared" ref="L771" si="172">AP771</f>
        <v>4</v>
      </c>
      <c r="M771" t="str">
        <f>IF(AG771="クリーチャー",K771&amp;"/"&amp;L771,"")</f>
        <v>4/4</v>
      </c>
      <c r="N771" t="s">
        <v>3267</v>
      </c>
      <c r="O771" t="str">
        <f>AC771</f>
        <v>アンコモン</v>
      </c>
      <c r="R771" t="s">
        <v>3267</v>
      </c>
      <c r="S771" t="s">
        <v>4854</v>
      </c>
      <c r="T771" t="str">
        <f t="shared" ref="T771" si="173">AE771</f>
        <v>イロアスの勇者</v>
      </c>
      <c r="W771" t="s">
        <v>4855</v>
      </c>
      <c r="X771" t="s">
        <v>3267</v>
      </c>
      <c r="Y771" s="9"/>
      <c r="Z771" s="3">
        <v>208</v>
      </c>
      <c r="AA771" s="2" t="s">
        <v>3271</v>
      </c>
      <c r="AB771" s="1" t="s">
        <v>1811</v>
      </c>
      <c r="AC771" s="1" t="s">
        <v>1473</v>
      </c>
      <c r="AD771" s="1">
        <v>19</v>
      </c>
      <c r="AE771" s="1" t="s">
        <v>2559</v>
      </c>
      <c r="AF771" s="1" t="s">
        <v>2558</v>
      </c>
      <c r="AG771" s="1" t="s">
        <v>349</v>
      </c>
      <c r="AH771" s="1" t="s">
        <v>1511</v>
      </c>
      <c r="AI771" s="1" t="s">
        <v>1826</v>
      </c>
      <c r="AJ771" s="1"/>
      <c r="AK771" s="1" t="s">
        <v>3386</v>
      </c>
      <c r="AL771" s="1"/>
      <c r="AM771" s="1"/>
      <c r="AN771" s="1"/>
      <c r="AO771" s="1">
        <v>4</v>
      </c>
      <c r="AP771" s="1">
        <v>4</v>
      </c>
      <c r="AQ771" s="1" t="s">
        <v>3386</v>
      </c>
    </row>
    <row r="772" spans="1:46" x14ac:dyDescent="0.15">
      <c r="A772" t="str">
        <f t="shared" ref="A772:A773" si="174">B772&amp;C772&amp;E772&amp;F772&amp;H772&amp;I772&amp;J772&amp;M772&amp;N772&amp;O772&amp;P772&amp;Q772&amp;R772&amp;S772&amp;T772&amp;U772&amp;V772&amp;W772&amp;X772&amp;Y772</f>
        <v/>
      </c>
      <c r="V772" s="9"/>
      <c r="Y772" s="11"/>
      <c r="AC772" s="9"/>
      <c r="AD772" s="9"/>
      <c r="AE772" s="9"/>
      <c r="AF772" s="9"/>
      <c r="AG772" s="9"/>
      <c r="AH772" s="9"/>
      <c r="AI772" s="9"/>
      <c r="AJ772" s="9"/>
      <c r="AK772" s="9"/>
      <c r="AL772" s="9"/>
      <c r="AM772" s="9"/>
      <c r="AN772" s="9"/>
      <c r="AO772" s="9"/>
      <c r="AP772" s="9"/>
      <c r="AQ772" s="9"/>
      <c r="AR772" s="9"/>
      <c r="AS772" s="9"/>
      <c r="AT772" s="9"/>
    </row>
    <row r="773" spans="1:46" x14ac:dyDescent="0.15">
      <c r="A773" t="str">
        <f t="shared" si="174"/>
        <v>**戦乱のゼンディカーブロック</v>
      </c>
      <c r="B773" t="s">
        <v>4861</v>
      </c>
      <c r="Y773" s="11"/>
    </row>
    <row r="774" spans="1:46" x14ac:dyDescent="0.15">
      <c r="A774" t="str">
        <f>B774&amp;C774&amp;E774&amp;F774&amp;H774&amp;I774&amp;J774&amp;M774&amp;N774&amp;O774&amp;P774&amp;Q774&amp;R774&amp;S774&amp;T774&amp;U774&amp;V774&amp;W774&amp;X774&amp;Y774</f>
        <v>|LEFT:60|LEFT:50|LEFT:120|LEFT:50|LEFT:120|LEFT:450|c</v>
      </c>
      <c r="B774" t="s">
        <v>3211</v>
      </c>
      <c r="C774" t="s">
        <v>5191</v>
      </c>
      <c r="E774" t="s">
        <v>3211</v>
      </c>
      <c r="F774" t="s">
        <v>3204</v>
      </c>
      <c r="H774" t="s">
        <v>3211</v>
      </c>
      <c r="I774" t="s">
        <v>5157</v>
      </c>
      <c r="J774" t="s">
        <v>3211</v>
      </c>
      <c r="M774" t="s">
        <v>3204</v>
      </c>
      <c r="N774" t="s">
        <v>3267</v>
      </c>
      <c r="O774" t="s">
        <v>5157</v>
      </c>
      <c r="R774" t="s">
        <v>3267</v>
      </c>
      <c r="T774" t="s">
        <v>5190</v>
      </c>
      <c r="X774" t="s">
        <v>3267</v>
      </c>
      <c r="Y774" t="s">
        <v>3206</v>
      </c>
    </row>
    <row r="775" spans="1:46" x14ac:dyDescent="0.15">
      <c r="A775" t="str">
        <f>B775&amp;C775&amp;E775&amp;F775&amp;H775&amp;I775&amp;J775&amp;M775&amp;N775&amp;O775&amp;P775&amp;Q775&amp;R775&amp;S775&amp;T775&amp;U775&amp;V775&amp;W775&amp;X775&amp;Y775</f>
        <v>|セット|色|カード種|P/T|レアリティ|カード名|</v>
      </c>
      <c r="B775" t="s">
        <v>3211</v>
      </c>
      <c r="C775" t="s">
        <v>3212</v>
      </c>
      <c r="E775" t="s">
        <v>3211</v>
      </c>
      <c r="F775" t="s">
        <v>3181</v>
      </c>
      <c r="H775" t="s">
        <v>3211</v>
      </c>
      <c r="I775" t="s">
        <v>4902</v>
      </c>
      <c r="J775" t="s">
        <v>3211</v>
      </c>
      <c r="K775" t="s">
        <v>3168</v>
      </c>
      <c r="L775" t="s">
        <v>3167</v>
      </c>
      <c r="M775" t="str">
        <f>K775&amp;"/"&amp;L775</f>
        <v>P/T</v>
      </c>
      <c r="N775" t="s">
        <v>3267</v>
      </c>
      <c r="O775" t="s">
        <v>5187</v>
      </c>
      <c r="R775" t="s">
        <v>3267</v>
      </c>
      <c r="T775" t="s">
        <v>3208</v>
      </c>
      <c r="X775" t="s">
        <v>3267</v>
      </c>
      <c r="Z775" s="18"/>
      <c r="AA775" s="18"/>
      <c r="AB775" s="18"/>
      <c r="AC775" s="18"/>
      <c r="AD775" s="18"/>
      <c r="AE775" s="18"/>
      <c r="AF775" s="18"/>
      <c r="AG775" s="18"/>
      <c r="AH775" s="18"/>
      <c r="AI775" s="18"/>
      <c r="AJ775" s="18"/>
      <c r="AK775" s="18"/>
      <c r="AL775" s="18"/>
      <c r="AM775" s="18"/>
      <c r="AN775" s="18"/>
      <c r="AO775" s="18"/>
      <c r="AP775" s="18"/>
      <c r="AQ775" s="18"/>
    </row>
    <row r="776" spans="1:46" x14ac:dyDescent="0.15">
      <c r="A776" t="str">
        <f t="shared" ref="A776:A798" si="175">B776&amp;C776&amp;E776&amp;F776&amp;H776&amp;I776&amp;J776&amp;M776&amp;N776&amp;O776&amp;P776&amp;Q776&amp;R776&amp;S776&amp;T776&amp;U776&amp;V776&amp;W776&amp;X776&amp;Y776</f>
        <v>|BFZ|無色|クリーチャー|10/8|アンコモン|《[[軍団を破壊するもの]]》|</v>
      </c>
      <c r="B776" t="s">
        <v>3211</v>
      </c>
      <c r="C776" t="str">
        <f t="shared" ref="C776:C798" si="176">AA776</f>
        <v>BFZ</v>
      </c>
      <c r="D776">
        <f>IF(AA776="","",VLOOKUP(C776,tnpl!$Z$1:$AA$11,2,TRUE))</f>
        <v>2</v>
      </c>
      <c r="E776" t="s">
        <v>3211</v>
      </c>
      <c r="F776" t="str">
        <f t="shared" ref="F776:F798" si="177">AB776</f>
        <v>無色</v>
      </c>
      <c r="G776">
        <f>IF(AB776="","",VLOOKUP(F776,tnpl!$X$1:$Y$16,2,TRUE))</f>
        <v>16</v>
      </c>
      <c r="H776" t="s">
        <v>3211</v>
      </c>
      <c r="I776" t="str">
        <f t="shared" ref="I776:I798" si="178">AG776</f>
        <v>クリーチャー</v>
      </c>
      <c r="J776" t="s">
        <v>3211</v>
      </c>
      <c r="K776">
        <f t="shared" ref="K776:K798" si="179">AO776</f>
        <v>10</v>
      </c>
      <c r="L776">
        <f t="shared" ref="L776:L798" si="180">AP776</f>
        <v>8</v>
      </c>
      <c r="M776" t="str">
        <f t="shared" ref="M776:M798" si="181">IF(AG776="クリーチャー",K776&amp;"/"&amp;L776,"")</f>
        <v>10/8</v>
      </c>
      <c r="N776" t="s">
        <v>3267</v>
      </c>
      <c r="O776" t="str">
        <f t="shared" ref="O776:O798" si="182">AC776</f>
        <v>アンコモン</v>
      </c>
      <c r="R776" t="s">
        <v>3267</v>
      </c>
      <c r="S776" t="s">
        <v>4854</v>
      </c>
      <c r="T776" t="str">
        <f t="shared" ref="T776:T798" si="183">AE776</f>
        <v>軍団を破壊するもの</v>
      </c>
      <c r="W776" t="s">
        <v>4855</v>
      </c>
      <c r="X776" t="s">
        <v>3267</v>
      </c>
      <c r="Y776" s="9"/>
      <c r="Z776" s="3">
        <v>456</v>
      </c>
      <c r="AA776" s="2" t="s">
        <v>3213</v>
      </c>
      <c r="AB776" s="1" t="s">
        <v>301</v>
      </c>
      <c r="AC776" s="1" t="s">
        <v>1473</v>
      </c>
      <c r="AD776" s="1">
        <v>19</v>
      </c>
      <c r="AE776" s="1" t="s">
        <v>1767</v>
      </c>
      <c r="AF776" s="1" t="s">
        <v>1766</v>
      </c>
      <c r="AG776" s="1" t="s">
        <v>349</v>
      </c>
      <c r="AH776" s="1" t="s">
        <v>1457</v>
      </c>
      <c r="AI776" s="1"/>
      <c r="AJ776" s="1"/>
      <c r="AK776" s="1" t="s">
        <v>1765</v>
      </c>
      <c r="AL776" s="1"/>
      <c r="AM776" s="1"/>
      <c r="AN776" s="1"/>
      <c r="AO776" s="1">
        <v>10</v>
      </c>
      <c r="AP776" s="1">
        <v>8</v>
      </c>
      <c r="AQ776" s="1" t="s">
        <v>1765</v>
      </c>
    </row>
    <row r="777" spans="1:46" x14ac:dyDescent="0.15">
      <c r="A777" t="str">
        <f t="shared" si="175"/>
        <v>|BFZ|無色|クリーチャー|6/6|アンコモン|《[[不死のビヒモス]]》|</v>
      </c>
      <c r="B777" t="s">
        <v>3211</v>
      </c>
      <c r="C777" t="str">
        <f t="shared" si="176"/>
        <v>BFZ</v>
      </c>
      <c r="D777">
        <f>IF(AA777="","",VLOOKUP(C777,tnpl!$Z$1:$AA$11,2,TRUE))</f>
        <v>2</v>
      </c>
      <c r="E777" t="s">
        <v>3211</v>
      </c>
      <c r="F777" t="str">
        <f t="shared" si="177"/>
        <v>無色</v>
      </c>
      <c r="G777">
        <f>IF(AB777="","",VLOOKUP(F777,tnpl!$X$1:$Y$16,2,TRUE))</f>
        <v>16</v>
      </c>
      <c r="H777" t="s">
        <v>3211</v>
      </c>
      <c r="I777" t="str">
        <f t="shared" si="178"/>
        <v>クリーチャー</v>
      </c>
      <c r="J777" t="s">
        <v>3211</v>
      </c>
      <c r="K777">
        <f t="shared" si="179"/>
        <v>6</v>
      </c>
      <c r="L777">
        <f t="shared" si="180"/>
        <v>6</v>
      </c>
      <c r="M777" t="str">
        <f t="shared" si="181"/>
        <v>6/6</v>
      </c>
      <c r="N777" t="s">
        <v>3267</v>
      </c>
      <c r="O777" t="str">
        <f t="shared" si="182"/>
        <v>アンコモン</v>
      </c>
      <c r="R777" t="s">
        <v>3267</v>
      </c>
      <c r="S777" t="s">
        <v>4854</v>
      </c>
      <c r="T777" t="str">
        <f t="shared" si="183"/>
        <v>不死のビヒモス</v>
      </c>
      <c r="W777" t="s">
        <v>4855</v>
      </c>
      <c r="X777" t="s">
        <v>3267</v>
      </c>
      <c r="Y777" s="9"/>
      <c r="Z777" s="3">
        <v>457</v>
      </c>
      <c r="AA777" s="2" t="s">
        <v>3213</v>
      </c>
      <c r="AB777" s="1" t="s">
        <v>301</v>
      </c>
      <c r="AC777" s="1" t="s">
        <v>1473</v>
      </c>
      <c r="AD777" s="1">
        <v>19</v>
      </c>
      <c r="AE777" s="1" t="s">
        <v>1764</v>
      </c>
      <c r="AF777" s="1" t="s">
        <v>1763</v>
      </c>
      <c r="AG777" s="1" t="s">
        <v>349</v>
      </c>
      <c r="AH777" s="1" t="s">
        <v>1457</v>
      </c>
      <c r="AI777" s="1"/>
      <c r="AJ777" s="1"/>
      <c r="AK777" s="1" t="s">
        <v>3289</v>
      </c>
      <c r="AL777" s="1"/>
      <c r="AM777" s="1"/>
      <c r="AN777" s="1"/>
      <c r="AO777" s="1">
        <v>6</v>
      </c>
      <c r="AP777" s="1">
        <v>6</v>
      </c>
      <c r="AQ777" s="1" t="s">
        <v>3289</v>
      </c>
    </row>
    <row r="778" spans="1:46" x14ac:dyDescent="0.15">
      <c r="A778" t="str">
        <f t="shared" si="175"/>
        <v>|OGW|青|クリーチャー|5/5|神話レア|《[[終止符のスフィンクス]]》|</v>
      </c>
      <c r="B778" t="s">
        <v>3211</v>
      </c>
      <c r="C778" t="str">
        <f t="shared" si="176"/>
        <v>OGW</v>
      </c>
      <c r="D778">
        <f>IF(AA778="","",VLOOKUP(C778,tnpl!$Z$1:$AA$11,2,TRUE))</f>
        <v>3</v>
      </c>
      <c r="E778" t="s">
        <v>3211</v>
      </c>
      <c r="F778" t="str">
        <f t="shared" si="177"/>
        <v>青</v>
      </c>
      <c r="G778">
        <f>IF(AB778="","",VLOOKUP(F778,tnpl!$X$1:$Y$16,2,TRUE))</f>
        <v>2</v>
      </c>
      <c r="H778" t="s">
        <v>3211</v>
      </c>
      <c r="I778" t="str">
        <f t="shared" si="178"/>
        <v>クリーチャー</v>
      </c>
      <c r="J778" t="s">
        <v>3211</v>
      </c>
      <c r="K778">
        <f t="shared" si="179"/>
        <v>5</v>
      </c>
      <c r="L778">
        <f t="shared" si="180"/>
        <v>5</v>
      </c>
      <c r="M778" t="str">
        <f t="shared" si="181"/>
        <v>5/5</v>
      </c>
      <c r="N778" t="s">
        <v>3267</v>
      </c>
      <c r="O778" t="str">
        <f t="shared" si="182"/>
        <v>神話レア</v>
      </c>
      <c r="R778" t="s">
        <v>3267</v>
      </c>
      <c r="S778" t="s">
        <v>4854</v>
      </c>
      <c r="T778" t="str">
        <f t="shared" si="183"/>
        <v>終止符のスフィンクス</v>
      </c>
      <c r="W778" t="s">
        <v>4855</v>
      </c>
      <c r="X778" t="s">
        <v>3267</v>
      </c>
      <c r="Y778" s="9"/>
      <c r="Z778" s="3">
        <v>496</v>
      </c>
      <c r="AA778" s="2" t="s">
        <v>3214</v>
      </c>
      <c r="AB778" s="1" t="s">
        <v>1631</v>
      </c>
      <c r="AC778" s="1" t="s">
        <v>1453</v>
      </c>
      <c r="AD778" s="1">
        <v>19</v>
      </c>
      <c r="AE778" s="1" t="s">
        <v>1635</v>
      </c>
      <c r="AF778" s="1" t="s">
        <v>1634</v>
      </c>
      <c r="AG778" s="1" t="s">
        <v>349</v>
      </c>
      <c r="AH778" s="1" t="s">
        <v>1633</v>
      </c>
      <c r="AI778" s="1"/>
      <c r="AJ778" s="1"/>
      <c r="AK778" s="1" t="s">
        <v>3501</v>
      </c>
      <c r="AL778" s="1" t="s">
        <v>1632</v>
      </c>
      <c r="AM778" s="1"/>
      <c r="AN778" s="1"/>
      <c r="AO778" s="1">
        <v>5</v>
      </c>
      <c r="AP778" s="1">
        <v>5</v>
      </c>
      <c r="AQ778" s="1" t="s">
        <v>3502</v>
      </c>
    </row>
    <row r="779" spans="1:46" x14ac:dyDescent="0.15">
      <c r="A779" t="str">
        <f t="shared" si="175"/>
        <v/>
      </c>
      <c r="V779" s="9"/>
      <c r="Y779" s="11"/>
      <c r="AC779" s="9"/>
      <c r="AD779" s="9"/>
      <c r="AE779" s="9"/>
      <c r="AF779" s="9"/>
      <c r="AG779" s="9"/>
      <c r="AH779" s="9"/>
      <c r="AI779" s="9"/>
      <c r="AJ779" s="9"/>
      <c r="AK779" s="9"/>
      <c r="AL779" s="9"/>
      <c r="AM779" s="9"/>
      <c r="AN779" s="9"/>
      <c r="AO779" s="9"/>
      <c r="AP779" s="9"/>
      <c r="AQ779" s="9"/>
      <c r="AR779" s="9"/>
      <c r="AS779" s="9"/>
      <c r="AT779" s="9"/>
    </row>
    <row r="780" spans="1:46" x14ac:dyDescent="0.15">
      <c r="A780" t="str">
        <f t="shared" si="175"/>
        <v>**イニストラードを覆う影ブロック</v>
      </c>
      <c r="B780" t="s">
        <v>4862</v>
      </c>
      <c r="Y780" s="11"/>
    </row>
    <row r="781" spans="1:46" x14ac:dyDescent="0.15">
      <c r="A781" t="str">
        <f>B781&amp;C781&amp;E781&amp;F781&amp;H781&amp;I781&amp;J781&amp;M781&amp;N781&amp;O781&amp;P781&amp;Q781&amp;R781&amp;S781&amp;T781&amp;U781&amp;V781&amp;W781&amp;X781&amp;Y781</f>
        <v>|LEFT:60|LEFT:50|LEFT:120|LEFT:50|LEFT:120|LEFT:450|c</v>
      </c>
      <c r="B781" t="s">
        <v>3211</v>
      </c>
      <c r="C781" t="s">
        <v>5191</v>
      </c>
      <c r="E781" t="s">
        <v>3211</v>
      </c>
      <c r="F781" t="s">
        <v>3204</v>
      </c>
      <c r="H781" t="s">
        <v>3211</v>
      </c>
      <c r="I781" t="s">
        <v>5157</v>
      </c>
      <c r="J781" t="s">
        <v>3211</v>
      </c>
      <c r="M781" t="s">
        <v>3204</v>
      </c>
      <c r="N781" t="s">
        <v>3267</v>
      </c>
      <c r="O781" t="s">
        <v>5157</v>
      </c>
      <c r="R781" t="s">
        <v>3267</v>
      </c>
      <c r="T781" t="s">
        <v>5190</v>
      </c>
      <c r="X781" t="s">
        <v>3267</v>
      </c>
      <c r="Y781" t="s">
        <v>3206</v>
      </c>
    </row>
    <row r="782" spans="1:46" x14ac:dyDescent="0.15">
      <c r="A782" t="str">
        <f>B782&amp;C782&amp;E782&amp;F782&amp;H782&amp;I782&amp;J782&amp;M782&amp;N782&amp;O782&amp;P782&amp;Q782&amp;R782&amp;S782&amp;T782&amp;U782&amp;V782&amp;W782&amp;X782&amp;Y782</f>
        <v>|セット|色|カード種|P/T|レアリティ|カード名|</v>
      </c>
      <c r="B782" t="s">
        <v>3211</v>
      </c>
      <c r="C782" t="s">
        <v>3212</v>
      </c>
      <c r="E782" t="s">
        <v>3211</v>
      </c>
      <c r="F782" t="s">
        <v>3181</v>
      </c>
      <c r="H782" t="s">
        <v>3211</v>
      </c>
      <c r="I782" t="s">
        <v>4902</v>
      </c>
      <c r="J782" t="s">
        <v>3211</v>
      </c>
      <c r="K782" t="s">
        <v>3168</v>
      </c>
      <c r="L782" t="s">
        <v>3167</v>
      </c>
      <c r="M782" t="str">
        <f>K782&amp;"/"&amp;L782</f>
        <v>P/T</v>
      </c>
      <c r="N782" t="s">
        <v>3267</v>
      </c>
      <c r="O782" t="s">
        <v>5187</v>
      </c>
      <c r="R782" t="s">
        <v>3267</v>
      </c>
      <c r="T782" t="s">
        <v>3208</v>
      </c>
      <c r="X782" t="s">
        <v>3267</v>
      </c>
      <c r="Z782" s="18"/>
      <c r="AA782" s="18"/>
      <c r="AB782" s="18"/>
      <c r="AC782" s="18"/>
      <c r="AD782" s="18"/>
      <c r="AE782" s="18"/>
      <c r="AF782" s="18"/>
      <c r="AG782" s="18"/>
      <c r="AH782" s="18"/>
      <c r="AI782" s="18"/>
      <c r="AJ782" s="18"/>
      <c r="AK782" s="18"/>
      <c r="AL782" s="18"/>
      <c r="AM782" s="18"/>
      <c r="AN782" s="18"/>
      <c r="AO782" s="18"/>
      <c r="AP782" s="18"/>
      <c r="AQ782" s="18"/>
    </row>
    <row r="783" spans="1:46" x14ac:dyDescent="0.15">
      <c r="A783" t="str">
        <f t="shared" si="175"/>
        <v>|SOI|緑|クリーチャー|4/4|アンコモン|《[[薄暮見の徴募兵]]》|</v>
      </c>
      <c r="B783" t="s">
        <v>3211</v>
      </c>
      <c r="C783" t="str">
        <f t="shared" si="176"/>
        <v>SOI</v>
      </c>
      <c r="D783">
        <f>IF(AA783="","",VLOOKUP(C783,tnpl!$Z$1:$AA$11,2,TRUE))</f>
        <v>4</v>
      </c>
      <c r="E783" t="s">
        <v>3211</v>
      </c>
      <c r="F783" t="str">
        <f t="shared" si="177"/>
        <v>緑</v>
      </c>
      <c r="G783">
        <f>IF(AB783="","",VLOOKUP(F783,tnpl!$X$1:$Y$16,2,TRUE))</f>
        <v>5</v>
      </c>
      <c r="H783" t="s">
        <v>3211</v>
      </c>
      <c r="I783" t="str">
        <f t="shared" si="178"/>
        <v>クリーチャー</v>
      </c>
      <c r="J783" t="s">
        <v>3211</v>
      </c>
      <c r="K783">
        <f t="shared" si="179"/>
        <v>4</v>
      </c>
      <c r="L783">
        <f t="shared" si="180"/>
        <v>4</v>
      </c>
      <c r="M783" t="str">
        <f t="shared" si="181"/>
        <v>4/4</v>
      </c>
      <c r="N783" t="s">
        <v>3267</v>
      </c>
      <c r="O783" t="str">
        <f t="shared" si="182"/>
        <v>アンコモン</v>
      </c>
      <c r="R783" t="s">
        <v>3267</v>
      </c>
      <c r="S783" t="s">
        <v>4854</v>
      </c>
      <c r="T783" t="str">
        <f t="shared" si="183"/>
        <v>薄暮見の徴募兵</v>
      </c>
      <c r="W783" t="s">
        <v>4855</v>
      </c>
      <c r="X783" t="s">
        <v>3267</v>
      </c>
      <c r="Y783" s="9"/>
      <c r="Z783" s="3">
        <v>695</v>
      </c>
      <c r="AA783" s="2" t="s">
        <v>3528</v>
      </c>
      <c r="AB783" s="1" t="s">
        <v>1540</v>
      </c>
      <c r="AC783" s="1" t="s">
        <v>1473</v>
      </c>
      <c r="AD783" s="1">
        <v>19</v>
      </c>
      <c r="AE783" s="1" t="s">
        <v>1175</v>
      </c>
      <c r="AF783" s="1" t="s">
        <v>1174</v>
      </c>
      <c r="AG783" s="1" t="s">
        <v>349</v>
      </c>
      <c r="AH783" s="1" t="s">
        <v>1511</v>
      </c>
      <c r="AI783" s="1" t="s">
        <v>1515</v>
      </c>
      <c r="AJ783" s="1" t="s">
        <v>3702</v>
      </c>
      <c r="AK783" s="1" t="s">
        <v>3763</v>
      </c>
      <c r="AL783" s="1" t="s">
        <v>3703</v>
      </c>
      <c r="AM783" s="1"/>
      <c r="AN783" s="1"/>
      <c r="AO783" s="1">
        <v>4</v>
      </c>
      <c r="AP783" s="1">
        <v>4</v>
      </c>
      <c r="AQ783" s="1" t="s">
        <v>3764</v>
      </c>
    </row>
    <row r="784" spans="1:46" x14ac:dyDescent="0.15">
      <c r="A784" t="str">
        <f t="shared" si="175"/>
        <v>|EMN|無色|クリーチャー|5/6|レア|《[[老いたる深海鬼]]》|</v>
      </c>
      <c r="B784" t="s">
        <v>3211</v>
      </c>
      <c r="C784" t="str">
        <f t="shared" si="176"/>
        <v>EMN</v>
      </c>
      <c r="D784">
        <f>IF(AA784="","",VLOOKUP(C784,tnpl!$Z$1:$AA$11,2,TRUE))</f>
        <v>5</v>
      </c>
      <c r="E784" t="s">
        <v>3211</v>
      </c>
      <c r="F784" t="str">
        <f t="shared" si="177"/>
        <v>無色</v>
      </c>
      <c r="G784">
        <f>IF(AB784="","",VLOOKUP(F784,tnpl!$X$1:$Y$16,2,TRUE))</f>
        <v>16</v>
      </c>
      <c r="H784" t="s">
        <v>3211</v>
      </c>
      <c r="I784" t="str">
        <f t="shared" si="178"/>
        <v>クリーチャー</v>
      </c>
      <c r="J784" t="s">
        <v>3211</v>
      </c>
      <c r="K784">
        <f t="shared" si="179"/>
        <v>5</v>
      </c>
      <c r="L784">
        <f t="shared" si="180"/>
        <v>6</v>
      </c>
      <c r="M784" t="str">
        <f t="shared" si="181"/>
        <v>5/6</v>
      </c>
      <c r="N784" t="s">
        <v>3267</v>
      </c>
      <c r="O784" t="str">
        <f t="shared" si="182"/>
        <v>レア</v>
      </c>
      <c r="R784" t="s">
        <v>3267</v>
      </c>
      <c r="S784" t="s">
        <v>4854</v>
      </c>
      <c r="T784" t="str">
        <f t="shared" si="183"/>
        <v>老いたる深海鬼</v>
      </c>
      <c r="W784" t="s">
        <v>4855</v>
      </c>
      <c r="X784" t="s">
        <v>3267</v>
      </c>
      <c r="Y784" s="9"/>
      <c r="Z784" s="3">
        <v>832</v>
      </c>
      <c r="AA784" s="2" t="s">
        <v>3870</v>
      </c>
      <c r="AB784" s="1" t="s">
        <v>301</v>
      </c>
      <c r="AC784" s="1" t="s">
        <v>1463</v>
      </c>
      <c r="AD784" s="1">
        <v>19</v>
      </c>
      <c r="AE784" s="1" t="s">
        <v>885</v>
      </c>
      <c r="AF784" s="1" t="s">
        <v>884</v>
      </c>
      <c r="AG784" s="1" t="s">
        <v>349</v>
      </c>
      <c r="AH784" s="1" t="s">
        <v>1457</v>
      </c>
      <c r="AI784" s="1" t="s">
        <v>4025</v>
      </c>
      <c r="AJ784" s="1"/>
      <c r="AK784" s="1" t="s">
        <v>4020</v>
      </c>
      <c r="AL784" s="1" t="s">
        <v>4026</v>
      </c>
      <c r="AM784" s="1"/>
      <c r="AN784" s="1"/>
      <c r="AO784" s="1">
        <v>5</v>
      </c>
      <c r="AP784" s="1">
        <v>6</v>
      </c>
      <c r="AQ784" s="1" t="s">
        <v>4027</v>
      </c>
    </row>
    <row r="785" spans="1:46" x14ac:dyDescent="0.15">
      <c r="A785" t="str">
        <f t="shared" si="175"/>
        <v/>
      </c>
      <c r="V785" s="9"/>
      <c r="Y785" s="11"/>
      <c r="AC785" s="9"/>
      <c r="AD785" s="9"/>
      <c r="AE785" s="9"/>
      <c r="AF785" s="9"/>
      <c r="AG785" s="9"/>
      <c r="AH785" s="9"/>
      <c r="AI785" s="9"/>
      <c r="AJ785" s="9"/>
      <c r="AK785" s="9"/>
      <c r="AL785" s="9"/>
      <c r="AM785" s="9"/>
      <c r="AN785" s="9"/>
      <c r="AO785" s="9"/>
      <c r="AP785" s="9"/>
      <c r="AQ785" s="9"/>
      <c r="AR785" s="9"/>
      <c r="AS785" s="9"/>
      <c r="AT785" s="9"/>
    </row>
    <row r="786" spans="1:46" x14ac:dyDescent="0.15">
      <c r="A786" t="str">
        <f t="shared" si="175"/>
        <v>**カラデシュブロック</v>
      </c>
      <c r="B786" t="s">
        <v>5196</v>
      </c>
      <c r="Y786" s="11"/>
    </row>
    <row r="787" spans="1:46" x14ac:dyDescent="0.15">
      <c r="A787" t="str">
        <f>B787&amp;C787&amp;E787&amp;F787&amp;H787&amp;I787&amp;J787&amp;M787&amp;N787&amp;O787&amp;P787&amp;Q787&amp;R787&amp;S787&amp;T787&amp;U787&amp;V787&amp;W787&amp;X787&amp;Y787</f>
        <v>|LEFT:60|LEFT:50|LEFT:120|LEFT:50|LEFT:120|LEFT:450|c</v>
      </c>
      <c r="B787" t="s">
        <v>3211</v>
      </c>
      <c r="C787" t="s">
        <v>5191</v>
      </c>
      <c r="E787" t="s">
        <v>3211</v>
      </c>
      <c r="F787" t="s">
        <v>3204</v>
      </c>
      <c r="H787" t="s">
        <v>3211</v>
      </c>
      <c r="I787" t="s">
        <v>5157</v>
      </c>
      <c r="J787" t="s">
        <v>3211</v>
      </c>
      <c r="M787" t="s">
        <v>3204</v>
      </c>
      <c r="N787" t="s">
        <v>3267</v>
      </c>
      <c r="O787" t="s">
        <v>5157</v>
      </c>
      <c r="R787" t="s">
        <v>3267</v>
      </c>
      <c r="T787" t="s">
        <v>5190</v>
      </c>
      <c r="X787" t="s">
        <v>3267</v>
      </c>
      <c r="Y787" t="s">
        <v>3206</v>
      </c>
    </row>
    <row r="788" spans="1:46" x14ac:dyDescent="0.15">
      <c r="A788" t="str">
        <f>B788&amp;C788&amp;E788&amp;F788&amp;H788&amp;I788&amp;J788&amp;M788&amp;N788&amp;O788&amp;P788&amp;Q788&amp;R788&amp;S788&amp;T788&amp;U788&amp;V788&amp;W788&amp;X788&amp;Y788</f>
        <v>|セット|色|カード種|P/T|レアリティ|カード名|</v>
      </c>
      <c r="B788" t="s">
        <v>3211</v>
      </c>
      <c r="C788" t="s">
        <v>3212</v>
      </c>
      <c r="E788" t="s">
        <v>3211</v>
      </c>
      <c r="F788" t="s">
        <v>3181</v>
      </c>
      <c r="H788" t="s">
        <v>3211</v>
      </c>
      <c r="I788" t="s">
        <v>4902</v>
      </c>
      <c r="J788" t="s">
        <v>3211</v>
      </c>
      <c r="K788" t="s">
        <v>3168</v>
      </c>
      <c r="L788" t="s">
        <v>3167</v>
      </c>
      <c r="M788" t="str">
        <f>K788&amp;"/"&amp;L788</f>
        <v>P/T</v>
      </c>
      <c r="N788" t="s">
        <v>3267</v>
      </c>
      <c r="O788" t="s">
        <v>5187</v>
      </c>
      <c r="R788" t="s">
        <v>3267</v>
      </c>
      <c r="T788" t="s">
        <v>3208</v>
      </c>
      <c r="X788" t="s">
        <v>3267</v>
      </c>
      <c r="Z788" s="18"/>
      <c r="AA788" s="18"/>
      <c r="AB788" s="18"/>
      <c r="AC788" s="18"/>
      <c r="AD788" s="18"/>
      <c r="AE788" s="18"/>
      <c r="AF788" s="18"/>
      <c r="AG788" s="18"/>
      <c r="AH788" s="18"/>
      <c r="AI788" s="18"/>
      <c r="AJ788" s="18"/>
      <c r="AK788" s="18"/>
      <c r="AL788" s="18"/>
      <c r="AM788" s="18"/>
      <c r="AN788" s="18"/>
      <c r="AO788" s="18"/>
      <c r="AP788" s="18"/>
      <c r="AQ788" s="18"/>
    </row>
    <row r="789" spans="1:46" x14ac:dyDescent="0.15">
      <c r="A789" t="str">
        <f t="shared" si="175"/>
        <v>|KLD|緑|クリーチャー|7/8|神話レア|《[[獣性を築く者]]》|</v>
      </c>
      <c r="B789" t="s">
        <v>3211</v>
      </c>
      <c r="C789" t="str">
        <f t="shared" si="176"/>
        <v>KLD</v>
      </c>
      <c r="D789">
        <f>IF(AA789="","",VLOOKUP(C789,tnpl!$Z$1:$AA$11,2,TRUE))</f>
        <v>6</v>
      </c>
      <c r="E789" t="s">
        <v>3211</v>
      </c>
      <c r="F789" t="str">
        <f t="shared" si="177"/>
        <v>緑</v>
      </c>
      <c r="G789">
        <f>IF(AB789="","",VLOOKUP(F789,tnpl!$X$1:$Y$16,2,TRUE))</f>
        <v>5</v>
      </c>
      <c r="H789" t="s">
        <v>3211</v>
      </c>
      <c r="I789" t="str">
        <f t="shared" si="178"/>
        <v>クリーチャー</v>
      </c>
      <c r="J789" t="s">
        <v>3211</v>
      </c>
      <c r="K789">
        <f t="shared" si="179"/>
        <v>7</v>
      </c>
      <c r="L789">
        <f t="shared" si="180"/>
        <v>8</v>
      </c>
      <c r="M789" t="str">
        <f t="shared" si="181"/>
        <v>7/8</v>
      </c>
      <c r="N789" t="s">
        <v>3267</v>
      </c>
      <c r="O789" t="str">
        <f t="shared" si="182"/>
        <v>神話レア</v>
      </c>
      <c r="R789" t="s">
        <v>3267</v>
      </c>
      <c r="S789" t="s">
        <v>4854</v>
      </c>
      <c r="T789" t="str">
        <f t="shared" si="183"/>
        <v>獣性を築く者</v>
      </c>
      <c r="W789" t="s">
        <v>4855</v>
      </c>
      <c r="X789" t="s">
        <v>3267</v>
      </c>
      <c r="Y789" s="9"/>
      <c r="Z789" s="3">
        <v>968</v>
      </c>
      <c r="AA789" s="2" t="s">
        <v>4035</v>
      </c>
      <c r="AB789" s="1" t="s">
        <v>1540</v>
      </c>
      <c r="AC789" s="1" t="s">
        <v>1453</v>
      </c>
      <c r="AD789" s="1">
        <v>19</v>
      </c>
      <c r="AE789" s="1" t="s">
        <v>589</v>
      </c>
      <c r="AF789" s="1" t="s">
        <v>588</v>
      </c>
      <c r="AG789" s="1" t="s">
        <v>349</v>
      </c>
      <c r="AH789" s="1" t="s">
        <v>1501</v>
      </c>
      <c r="AI789" s="1" t="s">
        <v>1667</v>
      </c>
      <c r="AJ789" s="1" t="s">
        <v>1551</v>
      </c>
      <c r="AK789" s="1" t="s">
        <v>4244</v>
      </c>
      <c r="AL789" s="1" t="s">
        <v>4245</v>
      </c>
      <c r="AM789" s="1"/>
      <c r="AN789" s="1"/>
      <c r="AO789" s="1">
        <v>7</v>
      </c>
      <c r="AP789" s="1">
        <v>8</v>
      </c>
      <c r="AQ789" s="1" t="s">
        <v>4246</v>
      </c>
    </row>
    <row r="790" spans="1:46" x14ac:dyDescent="0.15">
      <c r="Z790" s="9"/>
      <c r="AA790" s="9"/>
      <c r="AB790" s="9"/>
      <c r="AC790" s="9"/>
      <c r="AD790" s="9"/>
      <c r="AE790" s="9"/>
      <c r="AF790" s="9"/>
      <c r="AG790" s="9"/>
      <c r="AH790" s="9"/>
      <c r="AI790" s="9"/>
      <c r="AJ790" s="9"/>
      <c r="AK790" s="9"/>
      <c r="AL790" s="9"/>
      <c r="AM790" s="9"/>
      <c r="AN790" s="9"/>
      <c r="AO790" s="9"/>
      <c r="AP790" s="9"/>
      <c r="AQ790" s="9"/>
    </row>
    <row r="791" spans="1:46" x14ac:dyDescent="0.15">
      <c r="A791" t="str">
        <f t="shared" ref="A791" si="184">B791&amp;C791&amp;E791&amp;F791&amp;H791&amp;I791&amp;J791&amp;M791&amp;N791&amp;O791&amp;P791&amp;Q791&amp;R791&amp;S791&amp;T791&amp;U791&amp;V791&amp;W791&amp;X791&amp;Y791</f>
        <v>**アモンケットブロック</v>
      </c>
      <c r="B791" t="s">
        <v>5198</v>
      </c>
      <c r="Y791" s="11"/>
    </row>
    <row r="792" spans="1:46" x14ac:dyDescent="0.15">
      <c r="A792" t="str">
        <f>B792&amp;C792&amp;E792&amp;F792&amp;H792&amp;I792&amp;J792&amp;M792&amp;N792&amp;O792&amp;P792&amp;Q792&amp;R792&amp;S792&amp;T792&amp;U792&amp;V792&amp;W792&amp;X792&amp;Y792</f>
        <v>|LEFT:60|LEFT:50|LEFT:120|LEFT:50|LEFT:120|LEFT:450|c</v>
      </c>
      <c r="B792" t="s">
        <v>3211</v>
      </c>
      <c r="C792" t="s">
        <v>5191</v>
      </c>
      <c r="E792" t="s">
        <v>3211</v>
      </c>
      <c r="F792" t="s">
        <v>3204</v>
      </c>
      <c r="H792" t="s">
        <v>3211</v>
      </c>
      <c r="I792" t="s">
        <v>5157</v>
      </c>
      <c r="J792" t="s">
        <v>3211</v>
      </c>
      <c r="M792" t="s">
        <v>3204</v>
      </c>
      <c r="N792" t="s">
        <v>3267</v>
      </c>
      <c r="O792" t="s">
        <v>5157</v>
      </c>
      <c r="R792" t="s">
        <v>3267</v>
      </c>
      <c r="T792" t="s">
        <v>5190</v>
      </c>
      <c r="X792" t="s">
        <v>3267</v>
      </c>
      <c r="Y792" t="s">
        <v>3206</v>
      </c>
    </row>
    <row r="793" spans="1:46" x14ac:dyDescent="0.15">
      <c r="A793" t="str">
        <f>B793&amp;C793&amp;E793&amp;F793&amp;H793&amp;I793&amp;J793&amp;M793&amp;N793&amp;O793&amp;P793&amp;Q793&amp;R793&amp;S793&amp;T793&amp;U793&amp;V793&amp;W793&amp;X793&amp;Y793</f>
        <v>|セット|色|カード種|P/T|レアリティ|カード名|</v>
      </c>
      <c r="B793" t="s">
        <v>3211</v>
      </c>
      <c r="C793" t="s">
        <v>3212</v>
      </c>
      <c r="E793" t="s">
        <v>3211</v>
      </c>
      <c r="F793" t="s">
        <v>3181</v>
      </c>
      <c r="H793" t="s">
        <v>3211</v>
      </c>
      <c r="I793" t="s">
        <v>4902</v>
      </c>
      <c r="J793" t="s">
        <v>3211</v>
      </c>
      <c r="K793" t="s">
        <v>3168</v>
      </c>
      <c r="L793" t="s">
        <v>3167</v>
      </c>
      <c r="M793" t="str">
        <f>K793&amp;"/"&amp;L793</f>
        <v>P/T</v>
      </c>
      <c r="N793" t="s">
        <v>3267</v>
      </c>
      <c r="O793" t="s">
        <v>5187</v>
      </c>
      <c r="R793" t="s">
        <v>3267</v>
      </c>
      <c r="T793" t="s">
        <v>3208</v>
      </c>
      <c r="X793" t="s">
        <v>3267</v>
      </c>
      <c r="Z793" s="18"/>
      <c r="AA793" s="18"/>
      <c r="AB793" s="18"/>
      <c r="AC793" s="18"/>
      <c r="AD793" s="18"/>
      <c r="AE793" s="18"/>
      <c r="AF793" s="18"/>
      <c r="AG793" s="18"/>
      <c r="AH793" s="18"/>
      <c r="AI793" s="18"/>
      <c r="AJ793" s="18"/>
      <c r="AK793" s="18"/>
      <c r="AL793" s="18"/>
      <c r="AM793" s="18"/>
      <c r="AN793" s="18"/>
      <c r="AO793" s="18"/>
      <c r="AP793" s="18"/>
      <c r="AQ793" s="18"/>
    </row>
    <row r="794" spans="1:46" x14ac:dyDescent="0.15">
      <c r="A794" t="str">
        <f t="shared" si="175"/>
        <v>|AKH|黒|クリーチャー|5/4|レア|《[[イフニルの魔神]]》|</v>
      </c>
      <c r="B794" t="s">
        <v>3211</v>
      </c>
      <c r="C794" t="str">
        <f t="shared" si="176"/>
        <v>AKH</v>
      </c>
      <c r="D794">
        <f>IF(AA794="","",VLOOKUP(C794,tnpl!$Z$1:$AA$11,2,TRUE))</f>
        <v>10</v>
      </c>
      <c r="E794" t="s">
        <v>3211</v>
      </c>
      <c r="F794" t="str">
        <f t="shared" si="177"/>
        <v>黒</v>
      </c>
      <c r="G794">
        <f>IF(AB794="","",VLOOKUP(F794,tnpl!$X$1:$Y$16,2,TRUE))</f>
        <v>3</v>
      </c>
      <c r="H794" t="s">
        <v>3211</v>
      </c>
      <c r="I794" t="str">
        <f t="shared" si="178"/>
        <v>クリーチャー</v>
      </c>
      <c r="J794" t="s">
        <v>3211</v>
      </c>
      <c r="K794">
        <f t="shared" si="179"/>
        <v>5</v>
      </c>
      <c r="L794">
        <f t="shared" si="180"/>
        <v>4</v>
      </c>
      <c r="M794" t="str">
        <f t="shared" si="181"/>
        <v>5/4</v>
      </c>
      <c r="N794" t="s">
        <v>3267</v>
      </c>
      <c r="O794" t="str">
        <f t="shared" si="182"/>
        <v>レア</v>
      </c>
      <c r="R794" t="s">
        <v>3267</v>
      </c>
      <c r="S794" t="s">
        <v>4854</v>
      </c>
      <c r="T794" t="str">
        <f t="shared" si="183"/>
        <v>イフニルの魔神</v>
      </c>
      <c r="W794" t="s">
        <v>4855</v>
      </c>
      <c r="X794" t="s">
        <v>3267</v>
      </c>
      <c r="Y794" s="9"/>
      <c r="Z794" s="3">
        <v>1170</v>
      </c>
      <c r="AA794" s="2" t="s">
        <v>4450</v>
      </c>
      <c r="AB794" s="1" t="s">
        <v>1606</v>
      </c>
      <c r="AC794" s="1" t="s">
        <v>1463</v>
      </c>
      <c r="AD794" s="1">
        <v>19</v>
      </c>
      <c r="AE794" s="1" t="s">
        <v>161</v>
      </c>
      <c r="AF794" s="1" t="s">
        <v>160</v>
      </c>
      <c r="AG794" s="1" t="s">
        <v>349</v>
      </c>
      <c r="AH794" s="1" t="s">
        <v>2828</v>
      </c>
      <c r="AI794" s="1"/>
      <c r="AJ794" s="1"/>
      <c r="AK794" s="1" t="s">
        <v>361</v>
      </c>
      <c r="AL794" s="1" t="s">
        <v>4583</v>
      </c>
      <c r="AM794" s="1" t="s">
        <v>4584</v>
      </c>
      <c r="AN794" s="1"/>
      <c r="AO794" s="1">
        <v>5</v>
      </c>
      <c r="AP794" s="1">
        <v>4</v>
      </c>
      <c r="AQ794" s="1" t="s">
        <v>4585</v>
      </c>
    </row>
    <row r="795" spans="1:46" x14ac:dyDescent="0.15">
      <c r="A795" t="str">
        <f t="shared" si="175"/>
        <v>|AKH|赤|クリーチャー|8/8|神話レア|《[[栄光をもたらすもの]]》|</v>
      </c>
      <c r="B795" t="s">
        <v>3211</v>
      </c>
      <c r="C795" t="str">
        <f t="shared" si="176"/>
        <v>AKH</v>
      </c>
      <c r="D795">
        <f>IF(AA795="","",VLOOKUP(C795,tnpl!$Z$1:$AA$11,2,TRUE))</f>
        <v>10</v>
      </c>
      <c r="E795" t="s">
        <v>3211</v>
      </c>
      <c r="F795" t="str">
        <f t="shared" si="177"/>
        <v>赤</v>
      </c>
      <c r="G795">
        <f>IF(AB795="","",VLOOKUP(F795,tnpl!$X$1:$Y$16,2,TRUE))</f>
        <v>4</v>
      </c>
      <c r="H795" t="s">
        <v>3211</v>
      </c>
      <c r="I795" t="str">
        <f t="shared" si="178"/>
        <v>クリーチャー</v>
      </c>
      <c r="J795" t="s">
        <v>3211</v>
      </c>
      <c r="K795">
        <f t="shared" si="179"/>
        <v>8</v>
      </c>
      <c r="L795">
        <f t="shared" si="180"/>
        <v>8</v>
      </c>
      <c r="M795" t="str">
        <f t="shared" si="181"/>
        <v>8/8</v>
      </c>
      <c r="N795" t="s">
        <v>3267</v>
      </c>
      <c r="O795" t="str">
        <f t="shared" si="182"/>
        <v>神話レア</v>
      </c>
      <c r="R795" t="s">
        <v>3267</v>
      </c>
      <c r="S795" t="s">
        <v>4854</v>
      </c>
      <c r="T795" t="str">
        <f t="shared" si="183"/>
        <v>栄光をもたらすもの</v>
      </c>
      <c r="W795" t="s">
        <v>4855</v>
      </c>
      <c r="X795" t="s">
        <v>3267</v>
      </c>
      <c r="Y795" s="9"/>
      <c r="Z795" s="3">
        <v>1199</v>
      </c>
      <c r="AA795" s="2" t="s">
        <v>4450</v>
      </c>
      <c r="AB795" s="1" t="s">
        <v>1575</v>
      </c>
      <c r="AC795" s="1" t="s">
        <v>1453</v>
      </c>
      <c r="AD795" s="1">
        <v>19</v>
      </c>
      <c r="AE795" s="1" t="s">
        <v>105</v>
      </c>
      <c r="AF795" s="1" t="s">
        <v>104</v>
      </c>
      <c r="AG795" s="1" t="s">
        <v>349</v>
      </c>
      <c r="AH795" s="1" t="s">
        <v>1578</v>
      </c>
      <c r="AI795" s="1"/>
      <c r="AJ795" s="1"/>
      <c r="AK795" s="1" t="s">
        <v>3467</v>
      </c>
      <c r="AL795" s="1" t="s">
        <v>4636</v>
      </c>
      <c r="AM795" s="1"/>
      <c r="AN795" s="1"/>
      <c r="AO795" s="1">
        <v>8</v>
      </c>
      <c r="AP795" s="1">
        <v>8</v>
      </c>
      <c r="AQ795" s="1" t="s">
        <v>4637</v>
      </c>
    </row>
    <row r="796" spans="1:46" x14ac:dyDescent="0.15">
      <c r="A796" t="str">
        <f t="shared" si="175"/>
        <v>|AKH|緑|クリーチャー|3/3|神話レア|《[[ロナスの勇者]]》|</v>
      </c>
      <c r="B796" t="s">
        <v>3211</v>
      </c>
      <c r="C796" t="str">
        <f t="shared" si="176"/>
        <v>AKH</v>
      </c>
      <c r="D796">
        <f>IF(AA796="","",VLOOKUP(C796,tnpl!$Z$1:$AA$11,2,TRUE))</f>
        <v>10</v>
      </c>
      <c r="E796" t="s">
        <v>3211</v>
      </c>
      <c r="F796" t="str">
        <f t="shared" si="177"/>
        <v>緑</v>
      </c>
      <c r="G796">
        <f>IF(AB796="","",VLOOKUP(F796,tnpl!$X$1:$Y$16,2,TRUE))</f>
        <v>5</v>
      </c>
      <c r="H796" t="s">
        <v>3211</v>
      </c>
      <c r="I796" t="str">
        <f t="shared" si="178"/>
        <v>クリーチャー</v>
      </c>
      <c r="J796" t="s">
        <v>3211</v>
      </c>
      <c r="K796">
        <f t="shared" si="179"/>
        <v>3</v>
      </c>
      <c r="L796">
        <f t="shared" si="180"/>
        <v>3</v>
      </c>
      <c r="M796" t="str">
        <f t="shared" si="181"/>
        <v>3/3</v>
      </c>
      <c r="N796" t="s">
        <v>3267</v>
      </c>
      <c r="O796" t="str">
        <f t="shared" si="182"/>
        <v>神話レア</v>
      </c>
      <c r="R796" t="s">
        <v>3267</v>
      </c>
      <c r="S796" t="s">
        <v>4854</v>
      </c>
      <c r="T796" t="str">
        <f t="shared" si="183"/>
        <v>ロナスの勇者</v>
      </c>
      <c r="W796" t="s">
        <v>4855</v>
      </c>
      <c r="X796" t="s">
        <v>3267</v>
      </c>
      <c r="Y796" s="9"/>
      <c r="Z796" s="3">
        <v>1222</v>
      </c>
      <c r="AA796" s="2" t="s">
        <v>4450</v>
      </c>
      <c r="AB796" s="1" t="s">
        <v>1540</v>
      </c>
      <c r="AC796" s="1" t="s">
        <v>1453</v>
      </c>
      <c r="AD796" s="1">
        <v>19</v>
      </c>
      <c r="AE796" s="1" t="s">
        <v>4674</v>
      </c>
      <c r="AF796" s="1" t="s">
        <v>4675</v>
      </c>
      <c r="AG796" s="1" t="s">
        <v>349</v>
      </c>
      <c r="AH796" s="1" t="s">
        <v>4555</v>
      </c>
      <c r="AI796" s="1" t="s">
        <v>1515</v>
      </c>
      <c r="AJ796" s="1" t="s">
        <v>4676</v>
      </c>
      <c r="AK796" s="1" t="s">
        <v>4677</v>
      </c>
      <c r="AL796" s="1"/>
      <c r="AM796" s="1"/>
      <c r="AN796" s="1"/>
      <c r="AO796" s="1">
        <v>3</v>
      </c>
      <c r="AP796" s="1">
        <v>3</v>
      </c>
      <c r="AQ796" s="1" t="s">
        <v>4677</v>
      </c>
    </row>
    <row r="797" spans="1:46" x14ac:dyDescent="0.15">
      <c r="A797" t="str">
        <f t="shared" si="175"/>
        <v>|AKH|赤|クリーチャー|4/4|レア|《[[損魂魔道士]]》|</v>
      </c>
      <c r="B797" t="s">
        <v>3211</v>
      </c>
      <c r="C797" t="str">
        <f t="shared" si="176"/>
        <v>AKH</v>
      </c>
      <c r="D797">
        <f>IF(AA797="","",VLOOKUP(C797,tnpl!$Z$1:$AA$11,2,TRUE))</f>
        <v>10</v>
      </c>
      <c r="E797" t="s">
        <v>3211</v>
      </c>
      <c r="F797" t="str">
        <f t="shared" si="177"/>
        <v>赤</v>
      </c>
      <c r="G797">
        <f>IF(AB797="","",VLOOKUP(F797,tnpl!$X$1:$Y$16,2,TRUE))</f>
        <v>4</v>
      </c>
      <c r="H797" t="s">
        <v>3211</v>
      </c>
      <c r="I797" t="str">
        <f t="shared" si="178"/>
        <v>クリーチャー</v>
      </c>
      <c r="J797" t="s">
        <v>3211</v>
      </c>
      <c r="K797">
        <f t="shared" si="179"/>
        <v>4</v>
      </c>
      <c r="L797">
        <f t="shared" si="180"/>
        <v>4</v>
      </c>
      <c r="M797" t="str">
        <f t="shared" si="181"/>
        <v>4/4</v>
      </c>
      <c r="N797" t="s">
        <v>3267</v>
      </c>
      <c r="O797" t="str">
        <f t="shared" si="182"/>
        <v>レア</v>
      </c>
      <c r="R797" t="s">
        <v>3267</v>
      </c>
      <c r="S797" t="s">
        <v>4854</v>
      </c>
      <c r="T797" t="str">
        <f t="shared" si="183"/>
        <v>損魂魔道士</v>
      </c>
      <c r="W797" t="s">
        <v>4855</v>
      </c>
      <c r="X797" t="s">
        <v>3267</v>
      </c>
      <c r="Y797" s="9"/>
      <c r="Z797" s="3">
        <v>1282</v>
      </c>
      <c r="AA797" s="2" t="s">
        <v>4450</v>
      </c>
      <c r="AB797" s="1" t="s">
        <v>1575</v>
      </c>
      <c r="AC797" s="1" t="s">
        <v>1463</v>
      </c>
      <c r="AD797" s="1">
        <v>19</v>
      </c>
      <c r="AE797" s="1" t="s">
        <v>4819</v>
      </c>
      <c r="AF797" s="1" t="s">
        <v>4820</v>
      </c>
      <c r="AG797" s="1" t="s">
        <v>349</v>
      </c>
      <c r="AH797" s="1" t="s">
        <v>1511</v>
      </c>
      <c r="AI797" s="1" t="s">
        <v>1485</v>
      </c>
      <c r="AJ797" s="1"/>
      <c r="AK797" s="1" t="s">
        <v>4821</v>
      </c>
      <c r="AL797" s="1"/>
      <c r="AM797" s="1"/>
      <c r="AN797" s="1"/>
      <c r="AO797" s="1">
        <v>4</v>
      </c>
      <c r="AP797" s="1">
        <v>4</v>
      </c>
      <c r="AQ797" s="1" t="s">
        <v>4821</v>
      </c>
    </row>
    <row r="798" spans="1:46" x14ac:dyDescent="0.15">
      <c r="A798" t="str">
        <f t="shared" si="175"/>
        <v>|AKH|無色|サポート||神話レア|《[[王神の玉座]]》|</v>
      </c>
      <c r="B798" t="s">
        <v>3211</v>
      </c>
      <c r="C798" t="str">
        <f t="shared" si="176"/>
        <v>AKH</v>
      </c>
      <c r="D798">
        <f>IF(AA798="","",VLOOKUP(C798,tnpl!$Z$1:$AA$11,2,TRUE))</f>
        <v>10</v>
      </c>
      <c r="E798" t="s">
        <v>3211</v>
      </c>
      <c r="F798" t="str">
        <f t="shared" si="177"/>
        <v>無色</v>
      </c>
      <c r="G798">
        <f>IF(AB798="","",VLOOKUP(F798,tnpl!$X$1:$Y$16,2,TRUE))</f>
        <v>16</v>
      </c>
      <c r="H798" t="s">
        <v>3211</v>
      </c>
      <c r="I798" t="str">
        <f t="shared" si="178"/>
        <v>サポート</v>
      </c>
      <c r="J798" t="s">
        <v>3211</v>
      </c>
      <c r="K798">
        <f t="shared" si="179"/>
        <v>0</v>
      </c>
      <c r="L798">
        <f t="shared" si="180"/>
        <v>0</v>
      </c>
      <c r="M798" t="str">
        <f t="shared" si="181"/>
        <v/>
      </c>
      <c r="N798" t="s">
        <v>3267</v>
      </c>
      <c r="O798" t="str">
        <f t="shared" si="182"/>
        <v>神話レア</v>
      </c>
      <c r="R798" t="s">
        <v>3267</v>
      </c>
      <c r="S798" t="s">
        <v>4854</v>
      </c>
      <c r="T798" t="str">
        <f t="shared" si="183"/>
        <v>王神の玉座</v>
      </c>
      <c r="W798" t="s">
        <v>4855</v>
      </c>
      <c r="X798" t="s">
        <v>3267</v>
      </c>
      <c r="Y798" s="9"/>
      <c r="Z798" s="3">
        <v>1291</v>
      </c>
      <c r="AA798" s="2" t="s">
        <v>4450</v>
      </c>
      <c r="AB798" s="1" t="s">
        <v>301</v>
      </c>
      <c r="AC798" s="1" t="s">
        <v>1453</v>
      </c>
      <c r="AD798" s="1">
        <v>19</v>
      </c>
      <c r="AE798" s="1" t="s">
        <v>4850</v>
      </c>
      <c r="AF798" s="1" t="s">
        <v>4851</v>
      </c>
      <c r="AG798" s="1" t="s">
        <v>297</v>
      </c>
      <c r="AH798" s="1"/>
      <c r="AI798" s="1"/>
      <c r="AJ798" s="1"/>
      <c r="AK798" s="1" t="s">
        <v>4852</v>
      </c>
      <c r="AL798" s="1"/>
      <c r="AM798" s="1"/>
      <c r="AN798" s="1">
        <v>3</v>
      </c>
      <c r="AO798" s="1"/>
      <c r="AP798" s="1"/>
      <c r="AQ798" s="1" t="s">
        <v>4852</v>
      </c>
    </row>
    <row r="800" spans="1:46" x14ac:dyDescent="0.15">
      <c r="A800" t="str">
        <f>B800&amp;C800&amp;E800&amp;F800&amp;H800&amp;I800&amp;J800&amp;M800&amp;N800&amp;O800&amp;P800&amp;Q800&amp;R800&amp;S800&amp;T800&amp;V800&amp;W800&amp;X800&amp;Y800</f>
        <v>*20マナカード一覧</v>
      </c>
      <c r="B800" t="s">
        <v>3229</v>
      </c>
      <c r="C800">
        <f>AD805</f>
        <v>20</v>
      </c>
      <c r="E800" t="s">
        <v>5183</v>
      </c>
      <c r="F800" t="s">
        <v>3228</v>
      </c>
    </row>
    <row r="801" spans="1:43" x14ac:dyDescent="0.15">
      <c r="A801" t="str">
        <f>B801&amp;C801&amp;E801&amp;F801&amp;H801&amp;I801&amp;J801&amp;M801&amp;N801&amp;O801&amp;P801&amp;Q801&amp;R801&amp;S801&amp;T801&amp;V801&amp;W801&amp;X801&amp;Y801</f>
        <v/>
      </c>
    </row>
    <row r="802" spans="1:43" x14ac:dyDescent="0.15">
      <c r="A802" t="str">
        <f>B802&amp;C802&amp;E802&amp;F802&amp;H802&amp;I802&amp;J802&amp;M802&amp;N802&amp;O802&amp;P802&amp;Q802&amp;R802&amp;S802&amp;T802&amp;V802&amp;W802&amp;X802&amp;Y802</f>
        <v>**マジック:オリジン</v>
      </c>
      <c r="B802" t="s">
        <v>4856</v>
      </c>
      <c r="C802" t="s">
        <v>4860</v>
      </c>
      <c r="Z802" s="11"/>
    </row>
    <row r="803" spans="1:43" x14ac:dyDescent="0.15">
      <c r="A803" t="str">
        <f>B803&amp;C803&amp;E803&amp;F803&amp;H803&amp;I803&amp;J803&amp;M803&amp;N803&amp;O803&amp;P803&amp;Q803&amp;R803&amp;S803&amp;T803&amp;U803&amp;V803&amp;W803&amp;X803&amp;Y803</f>
        <v>|LEFT:60|LEFT:50|LEFT:120|LEFT:75|LEFT:120|LEFT:450|c</v>
      </c>
      <c r="B803" t="s">
        <v>3211</v>
      </c>
      <c r="C803" t="s">
        <v>5191</v>
      </c>
      <c r="E803" t="s">
        <v>3211</v>
      </c>
      <c r="F803" t="s">
        <v>3204</v>
      </c>
      <c r="H803" t="s">
        <v>3211</v>
      </c>
      <c r="I803" t="s">
        <v>5157</v>
      </c>
      <c r="J803" t="s">
        <v>3211</v>
      </c>
      <c r="M803" t="s">
        <v>5193</v>
      </c>
      <c r="N803" t="s">
        <v>3267</v>
      </c>
      <c r="O803" t="s">
        <v>5157</v>
      </c>
      <c r="R803" t="s">
        <v>3267</v>
      </c>
      <c r="T803" t="s">
        <v>5190</v>
      </c>
      <c r="X803" t="s">
        <v>3267</v>
      </c>
      <c r="Y803" t="s">
        <v>3206</v>
      </c>
    </row>
    <row r="804" spans="1:43" x14ac:dyDescent="0.15">
      <c r="A804" t="str">
        <f>B804&amp;C804&amp;E804&amp;F804&amp;H804&amp;I804&amp;J804&amp;M804&amp;N804&amp;O804&amp;P804&amp;Q804&amp;R804&amp;S804&amp;T804&amp;U804&amp;V804&amp;W804&amp;X804&amp;Y804</f>
        <v>|セット|色|カード種|P/T|レアリティ|カード名|</v>
      </c>
      <c r="B804" t="s">
        <v>3211</v>
      </c>
      <c r="C804" t="s">
        <v>3212</v>
      </c>
      <c r="E804" t="s">
        <v>3211</v>
      </c>
      <c r="F804" t="s">
        <v>3181</v>
      </c>
      <c r="H804" t="s">
        <v>3211</v>
      </c>
      <c r="I804" t="s">
        <v>4902</v>
      </c>
      <c r="J804" t="s">
        <v>3211</v>
      </c>
      <c r="K804" t="s">
        <v>3168</v>
      </c>
      <c r="L804" t="s">
        <v>3167</v>
      </c>
      <c r="M804" t="str">
        <f>K804&amp;"/"&amp;L804</f>
        <v>P/T</v>
      </c>
      <c r="N804" t="s">
        <v>3267</v>
      </c>
      <c r="O804" t="s">
        <v>5187</v>
      </c>
      <c r="R804" t="s">
        <v>3267</v>
      </c>
      <c r="T804" t="s">
        <v>3208</v>
      </c>
      <c r="X804" t="s">
        <v>3267</v>
      </c>
      <c r="Z804" s="18"/>
      <c r="AA804" s="18"/>
      <c r="AB804" s="18"/>
      <c r="AC804" s="18"/>
      <c r="AD804" s="18"/>
      <c r="AE804" s="18"/>
      <c r="AF804" s="18"/>
      <c r="AG804" s="18"/>
      <c r="AH804" s="18"/>
      <c r="AI804" s="18"/>
      <c r="AJ804" s="18"/>
      <c r="AK804" s="18"/>
      <c r="AL804" s="18"/>
      <c r="AM804" s="18"/>
      <c r="AN804" s="18"/>
      <c r="AO804" s="18"/>
      <c r="AP804" s="18"/>
      <c r="AQ804" s="18"/>
    </row>
    <row r="805" spans="1:43" x14ac:dyDescent="0.15">
      <c r="A805" t="str">
        <f>B805&amp;C805&amp;E805&amp;F805&amp;H805&amp;I805&amp;J805&amp;M805&amp;N805&amp;O805&amp;P805&amp;Q805&amp;R805&amp;S805&amp;T805&amp;U805&amp;V805&amp;W805&amp;X805&amp;Y805</f>
        <v>|ORI|白|サポート||神話レア|《[[ニクスの星原]]》|</v>
      </c>
      <c r="B805" t="s">
        <v>3211</v>
      </c>
      <c r="C805" t="str">
        <f t="shared" ref="C805" si="185">AA805</f>
        <v>ORI</v>
      </c>
      <c r="D805">
        <f>IF(AA805="","",VLOOKUP(C805,tnpl!$Z$1:$AA$11,2,TRUE))</f>
        <v>1</v>
      </c>
      <c r="E805" t="s">
        <v>3211</v>
      </c>
      <c r="F805" t="str">
        <f t="shared" ref="F805" si="186">AB805</f>
        <v>白</v>
      </c>
      <c r="G805">
        <f>IF(AB805="","",VLOOKUP(F805,tnpl!$X$1:$Y$16,2,TRUE))</f>
        <v>1</v>
      </c>
      <c r="H805" t="s">
        <v>3211</v>
      </c>
      <c r="I805" t="str">
        <f>AG805</f>
        <v>サポート</v>
      </c>
      <c r="J805" t="s">
        <v>3211</v>
      </c>
      <c r="K805">
        <f t="shared" ref="K805" si="187">AO805</f>
        <v>0</v>
      </c>
      <c r="L805">
        <f t="shared" ref="L805" si="188">AP805</f>
        <v>0</v>
      </c>
      <c r="M805" t="str">
        <f>IF(AG805="クリーチャー",K805&amp;"/"&amp;L805,"")</f>
        <v/>
      </c>
      <c r="N805" t="s">
        <v>3267</v>
      </c>
      <c r="O805" t="str">
        <f>AC805</f>
        <v>神話レア</v>
      </c>
      <c r="R805" t="s">
        <v>3267</v>
      </c>
      <c r="S805" t="s">
        <v>4854</v>
      </c>
      <c r="T805" t="str">
        <f t="shared" ref="T805" si="189">AE805</f>
        <v>ニクスの星原</v>
      </c>
      <c r="W805" t="s">
        <v>4855</v>
      </c>
      <c r="X805" t="s">
        <v>3267</v>
      </c>
      <c r="Y805" s="9"/>
      <c r="Z805" s="3">
        <v>41</v>
      </c>
      <c r="AA805" s="2" t="s">
        <v>3271</v>
      </c>
      <c r="AB805" s="1" t="s">
        <v>1653</v>
      </c>
      <c r="AC805" s="1" t="s">
        <v>1453</v>
      </c>
      <c r="AD805" s="1">
        <v>20</v>
      </c>
      <c r="AE805" s="1" t="s">
        <v>3041</v>
      </c>
      <c r="AF805" s="1" t="s">
        <v>3040</v>
      </c>
      <c r="AG805" s="1" t="s">
        <v>297</v>
      </c>
      <c r="AH805" s="1"/>
      <c r="AI805" s="1"/>
      <c r="AJ805" s="1"/>
      <c r="AK805" s="1" t="s">
        <v>3039</v>
      </c>
      <c r="AL805" s="1" t="s">
        <v>3038</v>
      </c>
      <c r="AM805" s="1"/>
      <c r="AN805" s="1">
        <v>4</v>
      </c>
      <c r="AO805" s="1"/>
      <c r="AP805" s="1"/>
      <c r="AQ805" s="1" t="s">
        <v>3037</v>
      </c>
    </row>
    <row r="806" spans="1:43" x14ac:dyDescent="0.15">
      <c r="A806" t="str">
        <f t="shared" ref="A806:A845" si="190">B806&amp;C806&amp;E806&amp;F806&amp;H806&amp;I806&amp;J806&amp;M806&amp;N806&amp;O806&amp;P806&amp;Q806&amp;R806&amp;S806&amp;T806&amp;U806&amp;V806&amp;W806&amp;X806&amp;Y806</f>
        <v>|ORI|青|クリーチャー|7/8|神話レア|《[[輪の信奉者]]》|</v>
      </c>
      <c r="B806" t="s">
        <v>3211</v>
      </c>
      <c r="C806" t="str">
        <f t="shared" ref="C806:C845" si="191">AA806</f>
        <v>ORI</v>
      </c>
      <c r="D806">
        <f>IF(AA806="","",VLOOKUP(C806,tnpl!$Z$1:$AA$11,2,TRUE))</f>
        <v>1</v>
      </c>
      <c r="E806" t="s">
        <v>3211</v>
      </c>
      <c r="F806" t="str">
        <f t="shared" ref="F806:F845" si="192">AB806</f>
        <v>青</v>
      </c>
      <c r="G806">
        <f>IF(AB806="","",VLOOKUP(F806,tnpl!$X$1:$Y$16,2,TRUE))</f>
        <v>2</v>
      </c>
      <c r="H806" t="s">
        <v>3211</v>
      </c>
      <c r="I806" t="str">
        <f t="shared" ref="I806:I845" si="193">AG806</f>
        <v>クリーチャー</v>
      </c>
      <c r="J806" t="s">
        <v>3211</v>
      </c>
      <c r="K806">
        <f t="shared" ref="K806:K845" si="194">AO806</f>
        <v>7</v>
      </c>
      <c r="L806">
        <f t="shared" ref="L806:L845" si="195">AP806</f>
        <v>8</v>
      </c>
      <c r="M806" t="str">
        <f t="shared" ref="M806:M845" si="196">IF(AG806="クリーチャー",K806&amp;"/"&amp;L806,"")</f>
        <v>7/8</v>
      </c>
      <c r="N806" t="s">
        <v>3267</v>
      </c>
      <c r="O806" t="str">
        <f t="shared" ref="O806:O845" si="197">AC806</f>
        <v>神話レア</v>
      </c>
      <c r="R806" t="s">
        <v>3267</v>
      </c>
      <c r="S806" t="s">
        <v>4854</v>
      </c>
      <c r="T806" t="str">
        <f t="shared" ref="T806:T845" si="198">AE806</f>
        <v>輪の信奉者</v>
      </c>
      <c r="W806" t="s">
        <v>4855</v>
      </c>
      <c r="X806" t="s">
        <v>3267</v>
      </c>
      <c r="Y806" s="9"/>
      <c r="Z806" s="3">
        <v>78</v>
      </c>
      <c r="AA806" s="2" t="s">
        <v>3271</v>
      </c>
      <c r="AB806" s="1" t="s">
        <v>1631</v>
      </c>
      <c r="AC806" s="1" t="s">
        <v>1453</v>
      </c>
      <c r="AD806" s="1">
        <v>20</v>
      </c>
      <c r="AE806" s="1" t="s">
        <v>2929</v>
      </c>
      <c r="AF806" s="1" t="s">
        <v>2928</v>
      </c>
      <c r="AG806" s="1" t="s">
        <v>349</v>
      </c>
      <c r="AH806" s="1" t="s">
        <v>1511</v>
      </c>
      <c r="AI806" s="1" t="s">
        <v>1485</v>
      </c>
      <c r="AJ806" s="1"/>
      <c r="AK806" s="1" t="s">
        <v>2927</v>
      </c>
      <c r="AL806" s="1"/>
      <c r="AM806" s="1"/>
      <c r="AN806" s="1"/>
      <c r="AO806" s="1">
        <v>7</v>
      </c>
      <c r="AP806" s="1">
        <v>8</v>
      </c>
      <c r="AQ806" s="1" t="s">
        <v>2927</v>
      </c>
    </row>
    <row r="807" spans="1:43" x14ac:dyDescent="0.15">
      <c r="A807" t="str">
        <f t="shared" si="190"/>
        <v>|ORI|黒|クリーチャー|8/8|神話レア|《[[エレボスのタイタン]]》|</v>
      </c>
      <c r="B807" t="s">
        <v>3211</v>
      </c>
      <c r="C807" t="str">
        <f t="shared" si="191"/>
        <v>ORI</v>
      </c>
      <c r="D807">
        <f>IF(AA807="","",VLOOKUP(C807,tnpl!$Z$1:$AA$11,2,TRUE))</f>
        <v>1</v>
      </c>
      <c r="E807" t="s">
        <v>3211</v>
      </c>
      <c r="F807" t="str">
        <f t="shared" si="192"/>
        <v>黒</v>
      </c>
      <c r="G807">
        <f>IF(AB807="","",VLOOKUP(F807,tnpl!$X$1:$Y$16,2,TRUE))</f>
        <v>3</v>
      </c>
      <c r="H807" t="s">
        <v>3211</v>
      </c>
      <c r="I807" t="str">
        <f t="shared" si="193"/>
        <v>クリーチャー</v>
      </c>
      <c r="J807" t="s">
        <v>3211</v>
      </c>
      <c r="K807">
        <f t="shared" si="194"/>
        <v>8</v>
      </c>
      <c r="L807">
        <f t="shared" si="195"/>
        <v>8</v>
      </c>
      <c r="M807" t="str">
        <f t="shared" si="196"/>
        <v>8/8</v>
      </c>
      <c r="N807" t="s">
        <v>3267</v>
      </c>
      <c r="O807" t="str">
        <f t="shared" si="197"/>
        <v>神話レア</v>
      </c>
      <c r="R807" t="s">
        <v>3267</v>
      </c>
      <c r="S807" t="s">
        <v>4854</v>
      </c>
      <c r="T807" t="str">
        <f t="shared" si="198"/>
        <v>エレボスのタイタン</v>
      </c>
      <c r="W807" t="s">
        <v>4855</v>
      </c>
      <c r="X807" t="s">
        <v>3267</v>
      </c>
      <c r="Y807" s="9"/>
      <c r="Z807" s="3">
        <v>120</v>
      </c>
      <c r="AA807" s="2" t="s">
        <v>3271</v>
      </c>
      <c r="AB807" s="1" t="s">
        <v>1606</v>
      </c>
      <c r="AC807" s="1" t="s">
        <v>1453</v>
      </c>
      <c r="AD807" s="1">
        <v>20</v>
      </c>
      <c r="AE807" s="1" t="s">
        <v>2809</v>
      </c>
      <c r="AF807" s="1" t="s">
        <v>2808</v>
      </c>
      <c r="AG807" s="1" t="s">
        <v>349</v>
      </c>
      <c r="AH807" s="1" t="s">
        <v>2077</v>
      </c>
      <c r="AI807" s="1"/>
      <c r="AJ807" s="1"/>
      <c r="AK807" s="1" t="s">
        <v>3342</v>
      </c>
      <c r="AL807" s="1" t="s">
        <v>3343</v>
      </c>
      <c r="AM807" s="1"/>
      <c r="AN807" s="1"/>
      <c r="AO807" s="1">
        <v>8</v>
      </c>
      <c r="AP807" s="1">
        <v>8</v>
      </c>
      <c r="AQ807" s="1" t="s">
        <v>2807</v>
      </c>
    </row>
    <row r="808" spans="1:43" x14ac:dyDescent="0.15">
      <c r="A808" t="str">
        <f t="shared" si="190"/>
        <v>|ORI|赤緑|クリーチャー|8/8|神話レア|《[[ゼンディカーの具現]]》|</v>
      </c>
      <c r="B808" t="s">
        <v>3211</v>
      </c>
      <c r="C808" t="str">
        <f t="shared" si="191"/>
        <v>ORI</v>
      </c>
      <c r="D808">
        <f>IF(AA808="","",VLOOKUP(C808,tnpl!$Z$1:$AA$11,2,TRUE))</f>
        <v>1</v>
      </c>
      <c r="E808" t="s">
        <v>3211</v>
      </c>
      <c r="F808" t="str">
        <f t="shared" si="192"/>
        <v>赤緑</v>
      </c>
      <c r="G808">
        <f>IF(AB808="","",VLOOKUP(F808,tnpl!$X$1:$Y$16,2,TRUE))</f>
        <v>9</v>
      </c>
      <c r="H808" t="s">
        <v>3211</v>
      </c>
      <c r="I808" t="str">
        <f t="shared" si="193"/>
        <v>クリーチャー</v>
      </c>
      <c r="J808" t="s">
        <v>3211</v>
      </c>
      <c r="K808">
        <f t="shared" si="194"/>
        <v>8</v>
      </c>
      <c r="L808">
        <f t="shared" si="195"/>
        <v>8</v>
      </c>
      <c r="M808" t="str">
        <f t="shared" si="196"/>
        <v>8/8</v>
      </c>
      <c r="N808" t="s">
        <v>3267</v>
      </c>
      <c r="O808" t="str">
        <f t="shared" si="197"/>
        <v>神話レア</v>
      </c>
      <c r="R808" t="s">
        <v>3267</v>
      </c>
      <c r="S808" t="s">
        <v>4854</v>
      </c>
      <c r="T808" t="str">
        <f t="shared" si="198"/>
        <v>ゼンディカーの具現</v>
      </c>
      <c r="W808" t="s">
        <v>4855</v>
      </c>
      <c r="X808" t="s">
        <v>3267</v>
      </c>
      <c r="Y808" s="9"/>
      <c r="Z808" s="3">
        <v>213</v>
      </c>
      <c r="AA808" s="2" t="s">
        <v>3271</v>
      </c>
      <c r="AB808" s="1" t="s">
        <v>1504</v>
      </c>
      <c r="AC808" s="1" t="s">
        <v>1453</v>
      </c>
      <c r="AD808" s="1">
        <v>20</v>
      </c>
      <c r="AE808" s="1" t="s">
        <v>2545</v>
      </c>
      <c r="AF808" s="1" t="s">
        <v>2544</v>
      </c>
      <c r="AG808" s="1" t="s">
        <v>349</v>
      </c>
      <c r="AH808" s="1" t="s">
        <v>1559</v>
      </c>
      <c r="AI808" s="1"/>
      <c r="AJ808" s="1"/>
      <c r="AK808" s="1" t="s">
        <v>2543</v>
      </c>
      <c r="AL808" s="1"/>
      <c r="AM808" s="1"/>
      <c r="AN808" s="1"/>
      <c r="AO808" s="1">
        <v>8</v>
      </c>
      <c r="AP808" s="1">
        <v>8</v>
      </c>
      <c r="AQ808" s="1" t="s">
        <v>2543</v>
      </c>
    </row>
    <row r="809" spans="1:43" x14ac:dyDescent="0.15">
      <c r="A809" t="str">
        <f>B809&amp;C809&amp;E809&amp;F809&amp;H809&amp;I809&amp;J809&amp;M809&amp;N809&amp;O809&amp;P809&amp;Q809&amp;R809&amp;S809&amp;T809&amp;V809&amp;W809&amp;X809&amp;Y809</f>
        <v/>
      </c>
    </row>
    <row r="810" spans="1:43" x14ac:dyDescent="0.15">
      <c r="A810" t="str">
        <f>B810&amp;C810&amp;E810&amp;F810&amp;H810&amp;I810&amp;J810&amp;M810&amp;N810&amp;O810&amp;P810&amp;Q810&amp;R810&amp;S810&amp;T810&amp;V810&amp;W810&amp;X810&amp;Y810</f>
        <v>**戦乱のゼンディカーブロック</v>
      </c>
      <c r="B810" t="s">
        <v>4856</v>
      </c>
      <c r="C810" t="s">
        <v>5194</v>
      </c>
      <c r="Z810" s="11"/>
    </row>
    <row r="811" spans="1:43" x14ac:dyDescent="0.15">
      <c r="A811" t="str">
        <f>B811&amp;C811&amp;E811&amp;F811&amp;H811&amp;I811&amp;J811&amp;M811&amp;N811&amp;O811&amp;P811&amp;Q811&amp;R811&amp;S811&amp;T811&amp;U811&amp;V811&amp;W811&amp;X811&amp;Y811</f>
        <v>|LEFT:60|LEFT:50|LEFT:120|LEFT:75|LEFT:120|LEFT:450|c</v>
      </c>
      <c r="B811" t="s">
        <v>3211</v>
      </c>
      <c r="C811" t="s">
        <v>5191</v>
      </c>
      <c r="E811" t="s">
        <v>3211</v>
      </c>
      <c r="F811" t="s">
        <v>3204</v>
      </c>
      <c r="H811" t="s">
        <v>3211</v>
      </c>
      <c r="I811" t="s">
        <v>5157</v>
      </c>
      <c r="J811" t="s">
        <v>3211</v>
      </c>
      <c r="M811" t="s">
        <v>5193</v>
      </c>
      <c r="N811" t="s">
        <v>3267</v>
      </c>
      <c r="O811" t="s">
        <v>5157</v>
      </c>
      <c r="R811" t="s">
        <v>3267</v>
      </c>
      <c r="T811" t="s">
        <v>5190</v>
      </c>
      <c r="X811" t="s">
        <v>3267</v>
      </c>
      <c r="Y811" t="s">
        <v>3206</v>
      </c>
    </row>
    <row r="812" spans="1:43" x14ac:dyDescent="0.15">
      <c r="A812" t="str">
        <f>B812&amp;C812&amp;E812&amp;F812&amp;H812&amp;I812&amp;J812&amp;M812&amp;N812&amp;O812&amp;P812&amp;Q812&amp;R812&amp;S812&amp;T812&amp;U812&amp;V812&amp;W812&amp;X812&amp;Y812</f>
        <v>|セット|色|カード種|P/T|レアリティ|カード名|</v>
      </c>
      <c r="B812" t="s">
        <v>3211</v>
      </c>
      <c r="C812" t="s">
        <v>3212</v>
      </c>
      <c r="E812" t="s">
        <v>3211</v>
      </c>
      <c r="F812" t="s">
        <v>3181</v>
      </c>
      <c r="H812" t="s">
        <v>3211</v>
      </c>
      <c r="I812" t="s">
        <v>4902</v>
      </c>
      <c r="J812" t="s">
        <v>3211</v>
      </c>
      <c r="K812" t="s">
        <v>3168</v>
      </c>
      <c r="L812" t="s">
        <v>3167</v>
      </c>
      <c r="M812" t="str">
        <f>K812&amp;"/"&amp;L812</f>
        <v>P/T</v>
      </c>
      <c r="N812" t="s">
        <v>3267</v>
      </c>
      <c r="O812" t="s">
        <v>5187</v>
      </c>
      <c r="R812" t="s">
        <v>3267</v>
      </c>
      <c r="T812" t="s">
        <v>3208</v>
      </c>
      <c r="X812" t="s">
        <v>3267</v>
      </c>
      <c r="Z812" s="18"/>
      <c r="AA812" s="18"/>
      <c r="AB812" s="18"/>
      <c r="AC812" s="18"/>
      <c r="AD812" s="18"/>
      <c r="AE812" s="18"/>
      <c r="AF812" s="18"/>
      <c r="AG812" s="18"/>
      <c r="AH812" s="18"/>
      <c r="AI812" s="18"/>
      <c r="AJ812" s="18"/>
      <c r="AK812" s="18"/>
      <c r="AL812" s="18"/>
      <c r="AM812" s="18"/>
      <c r="AN812" s="18"/>
      <c r="AO812" s="18"/>
      <c r="AP812" s="18"/>
      <c r="AQ812" s="18"/>
    </row>
    <row r="813" spans="1:43" x14ac:dyDescent="0.15">
      <c r="A813" t="str">
        <f t="shared" si="190"/>
        <v>|BFZ|緑|呪文||神話レア|《[[ニッサの復興]]》|</v>
      </c>
      <c r="B813" t="s">
        <v>3211</v>
      </c>
      <c r="C813" t="str">
        <f t="shared" si="191"/>
        <v>BFZ</v>
      </c>
      <c r="D813">
        <f>IF(AA813="","",VLOOKUP(C813,tnpl!$Z$1:$AA$11,2,TRUE))</f>
        <v>2</v>
      </c>
      <c r="E813" t="s">
        <v>3211</v>
      </c>
      <c r="F813" t="str">
        <f t="shared" si="192"/>
        <v>緑</v>
      </c>
      <c r="G813">
        <f>IF(AB813="","",VLOOKUP(F813,tnpl!$X$1:$Y$16,2,TRUE))</f>
        <v>5</v>
      </c>
      <c r="H813" t="s">
        <v>3211</v>
      </c>
      <c r="I813" t="str">
        <f t="shared" si="193"/>
        <v>呪文</v>
      </c>
      <c r="J813" t="s">
        <v>3211</v>
      </c>
      <c r="K813">
        <f t="shared" si="194"/>
        <v>0</v>
      </c>
      <c r="L813">
        <f t="shared" si="195"/>
        <v>0</v>
      </c>
      <c r="M813" t="str">
        <f t="shared" si="196"/>
        <v/>
      </c>
      <c r="N813" t="s">
        <v>3267</v>
      </c>
      <c r="O813" t="str">
        <f t="shared" si="197"/>
        <v>神話レア</v>
      </c>
      <c r="R813" t="s">
        <v>3267</v>
      </c>
      <c r="S813" t="s">
        <v>4854</v>
      </c>
      <c r="T813" t="str">
        <f t="shared" si="198"/>
        <v>ニッサの復興</v>
      </c>
      <c r="W813" t="s">
        <v>4855</v>
      </c>
      <c r="X813" t="s">
        <v>3267</v>
      </c>
      <c r="Y813" s="9"/>
      <c r="Z813" s="3">
        <v>425</v>
      </c>
      <c r="AA813" s="2" t="s">
        <v>3213</v>
      </c>
      <c r="AB813" s="1" t="s">
        <v>1540</v>
      </c>
      <c r="AC813" s="1" t="s">
        <v>1453</v>
      </c>
      <c r="AD813" s="1">
        <v>20</v>
      </c>
      <c r="AE813" s="1" t="s">
        <v>1874</v>
      </c>
      <c r="AF813" s="1" t="s">
        <v>1873</v>
      </c>
      <c r="AG813" s="1" t="s">
        <v>1475</v>
      </c>
      <c r="AH813" s="1"/>
      <c r="AI813" s="1"/>
      <c r="AJ813" s="1"/>
      <c r="AK813" s="1" t="s">
        <v>1872</v>
      </c>
      <c r="AL813" s="1"/>
      <c r="AM813" s="1"/>
      <c r="AN813" s="1"/>
      <c r="AO813" s="1"/>
      <c r="AP813" s="1"/>
      <c r="AQ813" s="1" t="s">
        <v>1872</v>
      </c>
    </row>
    <row r="814" spans="1:43" x14ac:dyDescent="0.15">
      <c r="A814" t="str">
        <f t="shared" si="190"/>
        <v>|BFZ|青黒|クリーチャー|6/6|レア|《[[深水の大喰らい]]》|</v>
      </c>
      <c r="B814" t="s">
        <v>3211</v>
      </c>
      <c r="C814" t="str">
        <f t="shared" si="191"/>
        <v>BFZ</v>
      </c>
      <c r="D814">
        <f>IF(AA814="","",VLOOKUP(C814,tnpl!$Z$1:$AA$11,2,TRUE))</f>
        <v>2</v>
      </c>
      <c r="E814" t="s">
        <v>3211</v>
      </c>
      <c r="F814" t="str">
        <f t="shared" si="192"/>
        <v>青黒</v>
      </c>
      <c r="G814">
        <f>IF(AB814="","",VLOOKUP(F814,tnpl!$X$1:$Y$16,2,TRUE))</f>
        <v>7</v>
      </c>
      <c r="H814" t="s">
        <v>3211</v>
      </c>
      <c r="I814" t="str">
        <f t="shared" si="193"/>
        <v>クリーチャー</v>
      </c>
      <c r="J814" t="s">
        <v>3211</v>
      </c>
      <c r="K814">
        <f t="shared" si="194"/>
        <v>6</v>
      </c>
      <c r="L814">
        <f t="shared" si="195"/>
        <v>6</v>
      </c>
      <c r="M814" t="str">
        <f t="shared" si="196"/>
        <v>6/6</v>
      </c>
      <c r="N814" t="s">
        <v>3267</v>
      </c>
      <c r="O814" t="str">
        <f t="shared" si="197"/>
        <v>レア</v>
      </c>
      <c r="R814" t="s">
        <v>3267</v>
      </c>
      <c r="S814" t="s">
        <v>4854</v>
      </c>
      <c r="T814" t="str">
        <f t="shared" si="198"/>
        <v>深水の大喰らい</v>
      </c>
      <c r="W814" t="s">
        <v>4855</v>
      </c>
      <c r="X814" t="s">
        <v>3267</v>
      </c>
      <c r="Y814" s="9"/>
      <c r="Z814" s="3">
        <v>437</v>
      </c>
      <c r="AA814" s="2" t="s">
        <v>3213</v>
      </c>
      <c r="AB814" s="1" t="s">
        <v>1530</v>
      </c>
      <c r="AC814" s="1" t="s">
        <v>1463</v>
      </c>
      <c r="AD814" s="1">
        <v>20</v>
      </c>
      <c r="AE814" s="1" t="s">
        <v>1836</v>
      </c>
      <c r="AF814" s="1" t="s">
        <v>1835</v>
      </c>
      <c r="AG814" s="1" t="s">
        <v>349</v>
      </c>
      <c r="AH814" s="1" t="s">
        <v>1457</v>
      </c>
      <c r="AI814" s="1" t="s">
        <v>1523</v>
      </c>
      <c r="AJ814" s="1"/>
      <c r="AK814" s="1" t="s">
        <v>3491</v>
      </c>
      <c r="AL814" s="1" t="s">
        <v>1834</v>
      </c>
      <c r="AM814" s="1" t="s">
        <v>1833</v>
      </c>
      <c r="AN814" s="1"/>
      <c r="AO814" s="1">
        <v>6</v>
      </c>
      <c r="AP814" s="1">
        <v>6</v>
      </c>
      <c r="AQ814" s="1" t="s">
        <v>3492</v>
      </c>
    </row>
    <row r="815" spans="1:43" x14ac:dyDescent="0.15">
      <c r="A815" t="str">
        <f t="shared" si="190"/>
        <v>|BFZ|白黒|呪文||レア|《[[墓所からの行進]]》|</v>
      </c>
      <c r="B815" t="s">
        <v>3211</v>
      </c>
      <c r="C815" t="str">
        <f t="shared" si="191"/>
        <v>BFZ</v>
      </c>
      <c r="D815">
        <f>IF(AA815="","",VLOOKUP(C815,tnpl!$Z$1:$AA$11,2,TRUE))</f>
        <v>2</v>
      </c>
      <c r="E815" t="s">
        <v>3211</v>
      </c>
      <c r="F815" t="str">
        <f t="shared" si="192"/>
        <v>白黒</v>
      </c>
      <c r="G815">
        <f>IF(AB815="","",VLOOKUP(F815,tnpl!$X$1:$Y$16,2,TRUE))</f>
        <v>11</v>
      </c>
      <c r="H815" t="s">
        <v>3211</v>
      </c>
      <c r="I815" t="str">
        <f t="shared" si="193"/>
        <v>呪文</v>
      </c>
      <c r="J815" t="s">
        <v>3211</v>
      </c>
      <c r="K815">
        <f t="shared" si="194"/>
        <v>0</v>
      </c>
      <c r="L815">
        <f t="shared" si="195"/>
        <v>0</v>
      </c>
      <c r="M815" t="str">
        <f t="shared" si="196"/>
        <v/>
      </c>
      <c r="N815" t="s">
        <v>3267</v>
      </c>
      <c r="O815" t="str">
        <f t="shared" si="197"/>
        <v>レア</v>
      </c>
      <c r="R815" t="s">
        <v>3267</v>
      </c>
      <c r="S815" t="s">
        <v>4854</v>
      </c>
      <c r="T815" t="str">
        <f t="shared" si="198"/>
        <v>墓所からの行進</v>
      </c>
      <c r="W815" t="s">
        <v>4855</v>
      </c>
      <c r="X815" t="s">
        <v>3267</v>
      </c>
      <c r="Y815" s="9"/>
      <c r="Z815" s="3">
        <v>440</v>
      </c>
      <c r="AA815" s="2" t="s">
        <v>3213</v>
      </c>
      <c r="AB815" s="1" t="s">
        <v>1496</v>
      </c>
      <c r="AC815" s="1" t="s">
        <v>1463</v>
      </c>
      <c r="AD815" s="1">
        <v>20</v>
      </c>
      <c r="AE815" s="1" t="s">
        <v>1821</v>
      </c>
      <c r="AF815" s="1" t="s">
        <v>1820</v>
      </c>
      <c r="AG815" s="1" t="s">
        <v>1475</v>
      </c>
      <c r="AH815" s="1"/>
      <c r="AI815" s="1"/>
      <c r="AJ815" s="1"/>
      <c r="AK815" s="1" t="s">
        <v>1819</v>
      </c>
      <c r="AL815" s="1"/>
      <c r="AM815" s="1"/>
      <c r="AN815" s="1"/>
      <c r="AO815" s="1"/>
      <c r="AP815" s="1"/>
      <c r="AQ815" s="1" t="s">
        <v>1819</v>
      </c>
    </row>
    <row r="816" spans="1:43" x14ac:dyDescent="0.15">
      <c r="A816" t="str">
        <f t="shared" si="190"/>
        <v>|OGW|白|クリーチャー|4/4|神話レア|《[[タズリ将軍]]》|</v>
      </c>
      <c r="B816" t="s">
        <v>3211</v>
      </c>
      <c r="C816" t="str">
        <f t="shared" si="191"/>
        <v>OGW</v>
      </c>
      <c r="D816">
        <f>IF(AA816="","",VLOOKUP(C816,tnpl!$Z$1:$AA$11,2,TRUE))</f>
        <v>3</v>
      </c>
      <c r="E816" t="s">
        <v>3211</v>
      </c>
      <c r="F816" t="str">
        <f t="shared" si="192"/>
        <v>白</v>
      </c>
      <c r="G816">
        <f>IF(AB816="","",VLOOKUP(F816,tnpl!$X$1:$Y$16,2,TRUE))</f>
        <v>1</v>
      </c>
      <c r="H816" t="s">
        <v>3211</v>
      </c>
      <c r="I816" t="str">
        <f t="shared" si="193"/>
        <v>クリーチャー</v>
      </c>
      <c r="J816" t="s">
        <v>3211</v>
      </c>
      <c r="K816">
        <f t="shared" si="194"/>
        <v>4</v>
      </c>
      <c r="L816">
        <f t="shared" si="195"/>
        <v>4</v>
      </c>
      <c r="M816" t="str">
        <f t="shared" si="196"/>
        <v>4/4</v>
      </c>
      <c r="N816" t="s">
        <v>3267</v>
      </c>
      <c r="O816" t="str">
        <f t="shared" si="197"/>
        <v>神話レア</v>
      </c>
      <c r="R816" t="s">
        <v>3267</v>
      </c>
      <c r="S816" t="s">
        <v>4854</v>
      </c>
      <c r="T816" t="str">
        <f t="shared" si="198"/>
        <v>タズリ将軍</v>
      </c>
      <c r="W816" t="s">
        <v>4855</v>
      </c>
      <c r="X816" t="s">
        <v>3267</v>
      </c>
      <c r="Y816" s="9"/>
      <c r="Z816" s="3">
        <v>491</v>
      </c>
      <c r="AA816" s="2" t="s">
        <v>3214</v>
      </c>
      <c r="AB816" s="1" t="s">
        <v>1653</v>
      </c>
      <c r="AC816" s="1" t="s">
        <v>1453</v>
      </c>
      <c r="AD816" s="1">
        <v>20</v>
      </c>
      <c r="AE816" s="1" t="s">
        <v>1658</v>
      </c>
      <c r="AF816" s="1" t="s">
        <v>1657</v>
      </c>
      <c r="AG816" s="1" t="s">
        <v>349</v>
      </c>
      <c r="AH816" s="1" t="s">
        <v>1511</v>
      </c>
      <c r="AI816" s="1" t="s">
        <v>1500</v>
      </c>
      <c r="AJ816" s="1"/>
      <c r="AK816" s="1" t="s">
        <v>1656</v>
      </c>
      <c r="AL816" s="1" t="s">
        <v>1655</v>
      </c>
      <c r="AM816" s="1"/>
      <c r="AN816" s="1"/>
      <c r="AO816" s="1">
        <v>4</v>
      </c>
      <c r="AP816" s="1">
        <v>4</v>
      </c>
      <c r="AQ816" s="1" t="s">
        <v>1654</v>
      </c>
    </row>
    <row r="817" spans="1:43" x14ac:dyDescent="0.15">
      <c r="A817" t="str">
        <f t="shared" si="190"/>
        <v>|OGW|黒|クリーチャー|6/6|レア|《[[ドラーナに選ばれし者]]》|</v>
      </c>
      <c r="B817" t="s">
        <v>3211</v>
      </c>
      <c r="C817" t="str">
        <f t="shared" si="191"/>
        <v>OGW</v>
      </c>
      <c r="D817">
        <f>IF(AA817="","",VLOOKUP(C817,tnpl!$Z$1:$AA$11,2,TRUE))</f>
        <v>3</v>
      </c>
      <c r="E817" t="s">
        <v>3211</v>
      </c>
      <c r="F817" t="str">
        <f t="shared" si="192"/>
        <v>黒</v>
      </c>
      <c r="G817">
        <f>IF(AB817="","",VLOOKUP(F817,tnpl!$X$1:$Y$16,2,TRUE))</f>
        <v>3</v>
      </c>
      <c r="H817" t="s">
        <v>3211</v>
      </c>
      <c r="I817" t="str">
        <f t="shared" si="193"/>
        <v>クリーチャー</v>
      </c>
      <c r="J817" t="s">
        <v>3211</v>
      </c>
      <c r="K817">
        <f t="shared" si="194"/>
        <v>6</v>
      </c>
      <c r="L817">
        <f t="shared" si="195"/>
        <v>6</v>
      </c>
      <c r="M817" t="str">
        <f t="shared" si="196"/>
        <v>6/6</v>
      </c>
      <c r="N817" t="s">
        <v>3267</v>
      </c>
      <c r="O817" t="str">
        <f t="shared" si="197"/>
        <v>レア</v>
      </c>
      <c r="R817" t="s">
        <v>3267</v>
      </c>
      <c r="S817" t="s">
        <v>4854</v>
      </c>
      <c r="T817" t="str">
        <f t="shared" si="198"/>
        <v>ドラーナに選ばれし者</v>
      </c>
      <c r="W817" t="s">
        <v>4855</v>
      </c>
      <c r="X817" t="s">
        <v>3267</v>
      </c>
      <c r="Y817" s="9"/>
      <c r="Z817" s="3">
        <v>500</v>
      </c>
      <c r="AA817" s="2" t="s">
        <v>3214</v>
      </c>
      <c r="AB817" s="1" t="s">
        <v>1606</v>
      </c>
      <c r="AC817" s="1" t="s">
        <v>1463</v>
      </c>
      <c r="AD817" s="1">
        <v>20</v>
      </c>
      <c r="AE817" s="1" t="s">
        <v>1618</v>
      </c>
      <c r="AF817" s="1" t="s">
        <v>1617</v>
      </c>
      <c r="AG817" s="1" t="s">
        <v>349</v>
      </c>
      <c r="AH817" s="1" t="s">
        <v>1516</v>
      </c>
      <c r="AI817" s="1" t="s">
        <v>1515</v>
      </c>
      <c r="AJ817" s="1" t="s">
        <v>1500</v>
      </c>
      <c r="AK817" s="1" t="s">
        <v>1616</v>
      </c>
      <c r="AL817" s="1"/>
      <c r="AM817" s="1"/>
      <c r="AN817" s="1"/>
      <c r="AO817" s="1">
        <v>6</v>
      </c>
      <c r="AP817" s="1">
        <v>6</v>
      </c>
      <c r="AQ817" s="1" t="s">
        <v>1616</v>
      </c>
    </row>
    <row r="818" spans="1:43" x14ac:dyDescent="0.15">
      <c r="A818" t="str">
        <f t="shared" si="190"/>
        <v>|OGW|黒|呪文||レア|《[[無情な処罰]]》|</v>
      </c>
      <c r="B818" t="s">
        <v>3211</v>
      </c>
      <c r="C818" t="str">
        <f t="shared" si="191"/>
        <v>OGW</v>
      </c>
      <c r="D818">
        <f>IF(AA818="","",VLOOKUP(C818,tnpl!$Z$1:$AA$11,2,TRUE))</f>
        <v>3</v>
      </c>
      <c r="E818" t="s">
        <v>3211</v>
      </c>
      <c r="F818" t="str">
        <f t="shared" si="192"/>
        <v>黒</v>
      </c>
      <c r="G818">
        <f>IF(AB818="","",VLOOKUP(F818,tnpl!$X$1:$Y$16,2,TRUE))</f>
        <v>3</v>
      </c>
      <c r="H818" t="s">
        <v>3211</v>
      </c>
      <c r="I818" t="str">
        <f t="shared" si="193"/>
        <v>呪文</v>
      </c>
      <c r="J818" t="s">
        <v>3211</v>
      </c>
      <c r="K818">
        <f t="shared" si="194"/>
        <v>0</v>
      </c>
      <c r="L818">
        <f t="shared" si="195"/>
        <v>0</v>
      </c>
      <c r="M818" t="str">
        <f t="shared" si="196"/>
        <v/>
      </c>
      <c r="N818" t="s">
        <v>3267</v>
      </c>
      <c r="O818" t="str">
        <f t="shared" si="197"/>
        <v>レア</v>
      </c>
      <c r="R818" t="s">
        <v>3267</v>
      </c>
      <c r="S818" t="s">
        <v>4854</v>
      </c>
      <c r="T818" t="str">
        <f t="shared" si="198"/>
        <v>無情な処罰</v>
      </c>
      <c r="W818" t="s">
        <v>4855</v>
      </c>
      <c r="X818" t="s">
        <v>3267</v>
      </c>
      <c r="Y818" s="9"/>
      <c r="Z818" s="3">
        <v>501</v>
      </c>
      <c r="AA818" s="2" t="s">
        <v>3214</v>
      </c>
      <c r="AB818" s="1" t="s">
        <v>1606</v>
      </c>
      <c r="AC818" s="1" t="s">
        <v>1463</v>
      </c>
      <c r="AD818" s="1">
        <v>20</v>
      </c>
      <c r="AE818" s="1" t="s">
        <v>1615</v>
      </c>
      <c r="AF818" s="1" t="s">
        <v>1614</v>
      </c>
      <c r="AG818" s="1" t="s">
        <v>1475</v>
      </c>
      <c r="AH818" s="1"/>
      <c r="AI818" s="1"/>
      <c r="AJ818" s="1"/>
      <c r="AK818" s="1" t="s">
        <v>1613</v>
      </c>
      <c r="AL818" s="1" t="s">
        <v>1612</v>
      </c>
      <c r="AM818" s="1"/>
      <c r="AN818" s="1"/>
      <c r="AO818" s="1"/>
      <c r="AP818" s="1"/>
      <c r="AQ818" s="1" t="s">
        <v>1611</v>
      </c>
    </row>
    <row r="819" spans="1:43" x14ac:dyDescent="0.15">
      <c r="A819" t="str">
        <f t="shared" si="190"/>
        <v>|OGW|赤|クリーチャー|9/8|神話レア|《[[ヴァラクートの暴君]]》|</v>
      </c>
      <c r="B819" t="s">
        <v>3211</v>
      </c>
      <c r="C819" t="str">
        <f t="shared" si="191"/>
        <v>OGW</v>
      </c>
      <c r="D819">
        <f>IF(AA819="","",VLOOKUP(C819,tnpl!$Z$1:$AA$11,2,TRUE))</f>
        <v>3</v>
      </c>
      <c r="E819" t="s">
        <v>3211</v>
      </c>
      <c r="F819" t="str">
        <f t="shared" si="192"/>
        <v>赤</v>
      </c>
      <c r="G819">
        <f>IF(AB819="","",VLOOKUP(F819,tnpl!$X$1:$Y$16,2,TRUE))</f>
        <v>4</v>
      </c>
      <c r="H819" t="s">
        <v>3211</v>
      </c>
      <c r="I819" t="str">
        <f t="shared" si="193"/>
        <v>クリーチャー</v>
      </c>
      <c r="J819" t="s">
        <v>3211</v>
      </c>
      <c r="K819">
        <f t="shared" si="194"/>
        <v>9</v>
      </c>
      <c r="L819">
        <f t="shared" si="195"/>
        <v>8</v>
      </c>
      <c r="M819" t="str">
        <f t="shared" si="196"/>
        <v>9/8</v>
      </c>
      <c r="N819" t="s">
        <v>3267</v>
      </c>
      <c r="O819" t="str">
        <f t="shared" si="197"/>
        <v>神話レア</v>
      </c>
      <c r="R819" t="s">
        <v>3267</v>
      </c>
      <c r="S819" t="s">
        <v>4854</v>
      </c>
      <c r="T819" t="str">
        <f t="shared" si="198"/>
        <v>ヴァラクートの暴君</v>
      </c>
      <c r="W819" t="s">
        <v>4855</v>
      </c>
      <c r="X819" t="s">
        <v>3267</v>
      </c>
      <c r="Y819" s="9"/>
      <c r="Z819" s="3">
        <v>509</v>
      </c>
      <c r="AA819" s="2" t="s">
        <v>3214</v>
      </c>
      <c r="AB819" s="1" t="s">
        <v>1575</v>
      </c>
      <c r="AC819" s="1" t="s">
        <v>1453</v>
      </c>
      <c r="AD819" s="1">
        <v>20</v>
      </c>
      <c r="AE819" s="1" t="s">
        <v>1580</v>
      </c>
      <c r="AF819" s="1" t="s">
        <v>1579</v>
      </c>
      <c r="AG819" s="1" t="s">
        <v>349</v>
      </c>
      <c r="AH819" s="1" t="s">
        <v>1578</v>
      </c>
      <c r="AI819" s="1"/>
      <c r="AJ819" s="1"/>
      <c r="AK819" s="1" t="s">
        <v>361</v>
      </c>
      <c r="AL819" s="1" t="s">
        <v>1577</v>
      </c>
      <c r="AM819" s="1" t="s">
        <v>1576</v>
      </c>
      <c r="AN819" s="1"/>
      <c r="AO819" s="1">
        <v>9</v>
      </c>
      <c r="AP819" s="1">
        <v>8</v>
      </c>
      <c r="AQ819" s="1" t="s">
        <v>3507</v>
      </c>
    </row>
    <row r="820" spans="1:43" x14ac:dyDescent="0.15">
      <c r="A820" t="str">
        <f t="shared" si="190"/>
        <v>|OGW|緑|クリーチャー|4/4|アンコモン|《[[洞察の具象化]]》|</v>
      </c>
      <c r="B820" t="s">
        <v>3211</v>
      </c>
      <c r="C820" t="str">
        <f t="shared" si="191"/>
        <v>OGW</v>
      </c>
      <c r="D820">
        <f>IF(AA820="","",VLOOKUP(C820,tnpl!$Z$1:$AA$11,2,TRUE))</f>
        <v>3</v>
      </c>
      <c r="E820" t="s">
        <v>3211</v>
      </c>
      <c r="F820" t="str">
        <f t="shared" si="192"/>
        <v>緑</v>
      </c>
      <c r="G820">
        <f>IF(AB820="","",VLOOKUP(F820,tnpl!$X$1:$Y$16,2,TRUE))</f>
        <v>5</v>
      </c>
      <c r="H820" t="s">
        <v>3211</v>
      </c>
      <c r="I820" t="str">
        <f t="shared" si="193"/>
        <v>クリーチャー</v>
      </c>
      <c r="J820" t="s">
        <v>3211</v>
      </c>
      <c r="K820">
        <f t="shared" si="194"/>
        <v>4</v>
      </c>
      <c r="L820">
        <f t="shared" si="195"/>
        <v>4</v>
      </c>
      <c r="M820" t="str">
        <f t="shared" si="196"/>
        <v>4/4</v>
      </c>
      <c r="N820" t="s">
        <v>3267</v>
      </c>
      <c r="O820" t="str">
        <f t="shared" si="197"/>
        <v>アンコモン</v>
      </c>
      <c r="R820" t="s">
        <v>3267</v>
      </c>
      <c r="S820" t="s">
        <v>4854</v>
      </c>
      <c r="T820" t="str">
        <f t="shared" si="198"/>
        <v>洞察の具象化</v>
      </c>
      <c r="W820" t="s">
        <v>4855</v>
      </c>
      <c r="X820" t="s">
        <v>3267</v>
      </c>
      <c r="Y820" s="9"/>
      <c r="Z820" s="3">
        <v>512</v>
      </c>
      <c r="AA820" s="2" t="s">
        <v>3214</v>
      </c>
      <c r="AB820" s="1" t="s">
        <v>1540</v>
      </c>
      <c r="AC820" s="1" t="s">
        <v>1473</v>
      </c>
      <c r="AD820" s="1">
        <v>20</v>
      </c>
      <c r="AE820" s="1" t="s">
        <v>1565</v>
      </c>
      <c r="AF820" s="1" t="s">
        <v>1564</v>
      </c>
      <c r="AG820" s="1" t="s">
        <v>349</v>
      </c>
      <c r="AH820" s="1" t="s">
        <v>1559</v>
      </c>
      <c r="AI820" s="1"/>
      <c r="AJ820" s="1"/>
      <c r="AK820" s="1" t="s">
        <v>3289</v>
      </c>
      <c r="AL820" s="1" t="s">
        <v>1563</v>
      </c>
      <c r="AM820" s="1" t="s">
        <v>1562</v>
      </c>
      <c r="AN820" s="1"/>
      <c r="AO820" s="1">
        <v>4</v>
      </c>
      <c r="AP820" s="1">
        <v>4</v>
      </c>
      <c r="AQ820" s="1" t="s">
        <v>3511</v>
      </c>
    </row>
    <row r="821" spans="1:43" x14ac:dyDescent="0.15">
      <c r="A821" t="str">
        <f t="shared" si="190"/>
        <v>|OGW|青黒|クリーチャー|4/4|アンコモン|《[[精神溶かし]]》|</v>
      </c>
      <c r="B821" t="s">
        <v>3211</v>
      </c>
      <c r="C821" t="str">
        <f t="shared" si="191"/>
        <v>OGW</v>
      </c>
      <c r="D821">
        <f>IF(AA821="","",VLOOKUP(C821,tnpl!$Z$1:$AA$11,2,TRUE))</f>
        <v>3</v>
      </c>
      <c r="E821" t="s">
        <v>3211</v>
      </c>
      <c r="F821" t="str">
        <f t="shared" si="192"/>
        <v>青黒</v>
      </c>
      <c r="G821">
        <f>IF(AB821="","",VLOOKUP(F821,tnpl!$X$1:$Y$16,2,TRUE))</f>
        <v>7</v>
      </c>
      <c r="H821" t="s">
        <v>3211</v>
      </c>
      <c r="I821" t="str">
        <f t="shared" si="193"/>
        <v>クリーチャー</v>
      </c>
      <c r="J821" t="s">
        <v>3211</v>
      </c>
      <c r="K821">
        <f t="shared" si="194"/>
        <v>4</v>
      </c>
      <c r="L821">
        <f t="shared" si="195"/>
        <v>4</v>
      </c>
      <c r="M821" t="str">
        <f t="shared" si="196"/>
        <v>4/4</v>
      </c>
      <c r="N821" t="s">
        <v>3267</v>
      </c>
      <c r="O821" t="str">
        <f t="shared" si="197"/>
        <v>アンコモン</v>
      </c>
      <c r="R821" t="s">
        <v>3267</v>
      </c>
      <c r="S821" t="s">
        <v>4854</v>
      </c>
      <c r="T821" t="str">
        <f t="shared" si="198"/>
        <v>精神溶かし</v>
      </c>
      <c r="W821" t="s">
        <v>4855</v>
      </c>
      <c r="X821" t="s">
        <v>3267</v>
      </c>
      <c r="Y821" s="9"/>
      <c r="Z821" s="3">
        <v>520</v>
      </c>
      <c r="AA821" s="2" t="s">
        <v>3214</v>
      </c>
      <c r="AB821" s="1" t="s">
        <v>1530</v>
      </c>
      <c r="AC821" s="1" t="s">
        <v>1473</v>
      </c>
      <c r="AD821" s="1">
        <v>20</v>
      </c>
      <c r="AE821" s="1" t="s">
        <v>1529</v>
      </c>
      <c r="AF821" s="1" t="s">
        <v>1528</v>
      </c>
      <c r="AG821" s="1" t="s">
        <v>349</v>
      </c>
      <c r="AH821" s="1" t="s">
        <v>1457</v>
      </c>
      <c r="AI821" s="1" t="s">
        <v>1523</v>
      </c>
      <c r="AJ821" s="1"/>
      <c r="AK821" s="1" t="s">
        <v>3412</v>
      </c>
      <c r="AL821" s="1" t="s">
        <v>3516</v>
      </c>
      <c r="AM821" s="1" t="s">
        <v>1527</v>
      </c>
      <c r="AN821" s="1"/>
      <c r="AO821" s="1">
        <v>4</v>
      </c>
      <c r="AP821" s="1">
        <v>4</v>
      </c>
      <c r="AQ821" s="1" t="s">
        <v>3517</v>
      </c>
    </row>
    <row r="822" spans="1:43" x14ac:dyDescent="0.15">
      <c r="A822" t="str">
        <f t="shared" si="190"/>
        <v>|OGW|無色|クリーチャー|5/5|レア|《[[現実を砕くもの]]》|</v>
      </c>
      <c r="B822" t="s">
        <v>3211</v>
      </c>
      <c r="C822" t="str">
        <f t="shared" si="191"/>
        <v>OGW</v>
      </c>
      <c r="D822">
        <f>IF(AA822="","",VLOOKUP(C822,tnpl!$Z$1:$AA$11,2,TRUE))</f>
        <v>3</v>
      </c>
      <c r="E822" t="s">
        <v>3211</v>
      </c>
      <c r="F822" t="str">
        <f t="shared" si="192"/>
        <v>無色</v>
      </c>
      <c r="G822">
        <f>IF(AB822="","",VLOOKUP(F822,tnpl!$X$1:$Y$16,2,TRUE))</f>
        <v>16</v>
      </c>
      <c r="H822" t="s">
        <v>3211</v>
      </c>
      <c r="I822" t="str">
        <f t="shared" si="193"/>
        <v>クリーチャー</v>
      </c>
      <c r="J822" t="s">
        <v>3211</v>
      </c>
      <c r="K822">
        <f t="shared" si="194"/>
        <v>5</v>
      </c>
      <c r="L822">
        <f t="shared" si="195"/>
        <v>5</v>
      </c>
      <c r="M822" t="str">
        <f t="shared" si="196"/>
        <v>5/5</v>
      </c>
      <c r="N822" t="s">
        <v>3267</v>
      </c>
      <c r="O822" t="str">
        <f t="shared" si="197"/>
        <v>レア</v>
      </c>
      <c r="R822" t="s">
        <v>3267</v>
      </c>
      <c r="S822" t="s">
        <v>4854</v>
      </c>
      <c r="T822" t="str">
        <f t="shared" si="198"/>
        <v>現実を砕くもの</v>
      </c>
      <c r="W822" t="s">
        <v>4855</v>
      </c>
      <c r="X822" t="s">
        <v>3267</v>
      </c>
      <c r="Y822" s="9"/>
      <c r="Z822" s="3">
        <v>534</v>
      </c>
      <c r="AA822" s="2" t="s">
        <v>3214</v>
      </c>
      <c r="AB822" s="1" t="s">
        <v>301</v>
      </c>
      <c r="AC822" s="1" t="s">
        <v>1463</v>
      </c>
      <c r="AD822" s="1">
        <v>20</v>
      </c>
      <c r="AE822" s="1" t="s">
        <v>1466</v>
      </c>
      <c r="AF822" s="1" t="s">
        <v>1465</v>
      </c>
      <c r="AG822" s="1" t="s">
        <v>349</v>
      </c>
      <c r="AH822" s="1" t="s">
        <v>1457</v>
      </c>
      <c r="AI822" s="1"/>
      <c r="AJ822" s="1"/>
      <c r="AK822" s="1" t="s">
        <v>3525</v>
      </c>
      <c r="AL822" s="1" t="s">
        <v>1464</v>
      </c>
      <c r="AM822" s="1"/>
      <c r="AN822" s="1"/>
      <c r="AO822" s="1">
        <v>5</v>
      </c>
      <c r="AP822" s="1">
        <v>5</v>
      </c>
      <c r="AQ822" s="1" t="s">
        <v>3526</v>
      </c>
    </row>
    <row r="823" spans="1:43" x14ac:dyDescent="0.15">
      <c r="A823" t="str">
        <f>B823&amp;C823&amp;E823&amp;F823&amp;H823&amp;I823&amp;J823&amp;M823&amp;N823&amp;O823&amp;P823&amp;Q823&amp;R823&amp;S823&amp;T823&amp;V823&amp;W823&amp;X823&amp;Y823</f>
        <v/>
      </c>
    </row>
    <row r="824" spans="1:43" x14ac:dyDescent="0.15">
      <c r="A824" t="str">
        <f>B824&amp;C824&amp;E824&amp;F824&amp;H824&amp;I824&amp;J824&amp;M824&amp;N824&amp;O824&amp;P824&amp;Q824&amp;R824&amp;S824&amp;T824&amp;V824&amp;W824&amp;X824&amp;Y824</f>
        <v>**イニストラードを覆う影ブロック</v>
      </c>
      <c r="B824" t="s">
        <v>4856</v>
      </c>
      <c r="C824" t="s">
        <v>5195</v>
      </c>
      <c r="Z824" s="11"/>
    </row>
    <row r="825" spans="1:43" x14ac:dyDescent="0.15">
      <c r="A825" t="str">
        <f>B825&amp;C825&amp;E825&amp;F825&amp;H825&amp;I825&amp;J825&amp;M825&amp;N825&amp;O825&amp;P825&amp;Q825&amp;R825&amp;S825&amp;T825&amp;U825&amp;V825&amp;W825&amp;X825&amp;Y825</f>
        <v>|LEFT:60|LEFT:50|LEFT:120|LEFT:75|LEFT:120|LEFT:450|c</v>
      </c>
      <c r="B825" t="s">
        <v>3211</v>
      </c>
      <c r="C825" t="s">
        <v>5191</v>
      </c>
      <c r="E825" t="s">
        <v>3211</v>
      </c>
      <c r="F825" t="s">
        <v>3204</v>
      </c>
      <c r="H825" t="s">
        <v>3211</v>
      </c>
      <c r="I825" t="s">
        <v>5157</v>
      </c>
      <c r="J825" t="s">
        <v>3211</v>
      </c>
      <c r="M825" t="s">
        <v>5193</v>
      </c>
      <c r="N825" t="s">
        <v>3267</v>
      </c>
      <c r="O825" t="s">
        <v>5157</v>
      </c>
      <c r="R825" t="s">
        <v>3267</v>
      </c>
      <c r="T825" t="s">
        <v>5190</v>
      </c>
      <c r="X825" t="s">
        <v>3267</v>
      </c>
      <c r="Y825" t="s">
        <v>3206</v>
      </c>
    </row>
    <row r="826" spans="1:43" x14ac:dyDescent="0.15">
      <c r="A826" t="str">
        <f>B826&amp;C826&amp;E826&amp;F826&amp;H826&amp;I826&amp;J826&amp;M826&amp;N826&amp;O826&amp;P826&amp;Q826&amp;R826&amp;S826&amp;T826&amp;U826&amp;V826&amp;W826&amp;X826&amp;Y826</f>
        <v>|セット|色|カード種|P/T|レアリティ|カード名|</v>
      </c>
      <c r="B826" t="s">
        <v>3211</v>
      </c>
      <c r="C826" t="s">
        <v>3212</v>
      </c>
      <c r="E826" t="s">
        <v>3211</v>
      </c>
      <c r="F826" t="s">
        <v>3181</v>
      </c>
      <c r="H826" t="s">
        <v>3211</v>
      </c>
      <c r="I826" t="s">
        <v>4902</v>
      </c>
      <c r="J826" t="s">
        <v>3211</v>
      </c>
      <c r="K826" t="s">
        <v>3168</v>
      </c>
      <c r="L826" t="s">
        <v>3167</v>
      </c>
      <c r="M826" t="str">
        <f>K826&amp;"/"&amp;L826</f>
        <v>P/T</v>
      </c>
      <c r="N826" t="s">
        <v>3267</v>
      </c>
      <c r="O826" t="s">
        <v>5187</v>
      </c>
      <c r="R826" t="s">
        <v>3267</v>
      </c>
      <c r="T826" t="s">
        <v>3208</v>
      </c>
      <c r="X826" t="s">
        <v>3267</v>
      </c>
      <c r="Z826" s="18"/>
      <c r="AA826" s="18"/>
      <c r="AB826" s="18"/>
      <c r="AC826" s="18"/>
      <c r="AD826" s="18"/>
      <c r="AE826" s="18"/>
      <c r="AF826" s="18"/>
      <c r="AG826" s="18"/>
      <c r="AH826" s="18"/>
      <c r="AI826" s="18"/>
      <c r="AJ826" s="18"/>
      <c r="AK826" s="18"/>
      <c r="AL826" s="18"/>
      <c r="AM826" s="18"/>
      <c r="AN826" s="18"/>
      <c r="AO826" s="18"/>
      <c r="AP826" s="18"/>
      <c r="AQ826" s="18"/>
    </row>
    <row r="827" spans="1:43" x14ac:dyDescent="0.15">
      <c r="A827" t="str">
        <f t="shared" si="190"/>
        <v>|SOI|緑|呪文||神話レア|《[[過ぎ去った季節]]》|</v>
      </c>
      <c r="B827" t="s">
        <v>3211</v>
      </c>
      <c r="C827" t="str">
        <f t="shared" si="191"/>
        <v>SOI</v>
      </c>
      <c r="D827">
        <f>IF(AA827="","",VLOOKUP(C827,tnpl!$Z$1:$AA$11,2,TRUE))</f>
        <v>4</v>
      </c>
      <c r="E827" t="s">
        <v>3211</v>
      </c>
      <c r="F827" t="str">
        <f t="shared" si="192"/>
        <v>緑</v>
      </c>
      <c r="G827">
        <f>IF(AB827="","",VLOOKUP(F827,tnpl!$X$1:$Y$16,2,TRUE))</f>
        <v>5</v>
      </c>
      <c r="H827" t="s">
        <v>3211</v>
      </c>
      <c r="I827" t="str">
        <f t="shared" si="193"/>
        <v>呪文</v>
      </c>
      <c r="J827" t="s">
        <v>3211</v>
      </c>
      <c r="K827">
        <f t="shared" si="194"/>
        <v>0</v>
      </c>
      <c r="L827">
        <f t="shared" si="195"/>
        <v>0</v>
      </c>
      <c r="M827" t="str">
        <f t="shared" si="196"/>
        <v/>
      </c>
      <c r="N827" t="s">
        <v>3267</v>
      </c>
      <c r="O827" t="str">
        <f t="shared" si="197"/>
        <v>神話レア</v>
      </c>
      <c r="R827" t="s">
        <v>3267</v>
      </c>
      <c r="S827" t="s">
        <v>4854</v>
      </c>
      <c r="T827" t="str">
        <f t="shared" si="198"/>
        <v>過ぎ去った季節</v>
      </c>
      <c r="W827" t="s">
        <v>4855</v>
      </c>
      <c r="X827" t="s">
        <v>3267</v>
      </c>
      <c r="Y827" s="9"/>
      <c r="Z827" s="3">
        <v>715</v>
      </c>
      <c r="AA827" s="2" t="s">
        <v>3528</v>
      </c>
      <c r="AB827" s="1" t="s">
        <v>1540</v>
      </c>
      <c r="AC827" s="1" t="s">
        <v>1453</v>
      </c>
      <c r="AD827" s="1">
        <v>20</v>
      </c>
      <c r="AE827" s="1" t="s">
        <v>1143</v>
      </c>
      <c r="AF827" s="1" t="s">
        <v>1142</v>
      </c>
      <c r="AG827" s="1" t="s">
        <v>1475</v>
      </c>
      <c r="AH827" s="1"/>
      <c r="AI827" s="1"/>
      <c r="AJ827" s="1"/>
      <c r="AK827" s="1" t="s">
        <v>3802</v>
      </c>
      <c r="AL827" s="1" t="s">
        <v>3803</v>
      </c>
      <c r="AM827" s="1" t="s">
        <v>3804</v>
      </c>
      <c r="AN827" s="1"/>
      <c r="AO827" s="1"/>
      <c r="AP827" s="1"/>
      <c r="AQ827" s="1" t="s">
        <v>3805</v>
      </c>
    </row>
    <row r="828" spans="1:43" x14ac:dyDescent="0.15">
      <c r="A828" t="str">
        <f t="shared" si="190"/>
        <v>|SOI|黒赤|クリーチャー|8/8|神話レア|《[[戦争に向かう者、オリヴィア]]》|</v>
      </c>
      <c r="B828" t="s">
        <v>3211</v>
      </c>
      <c r="C828" t="str">
        <f t="shared" si="191"/>
        <v>SOI</v>
      </c>
      <c r="D828">
        <f>IF(AA828="","",VLOOKUP(C828,tnpl!$Z$1:$AA$11,2,TRUE))</f>
        <v>4</v>
      </c>
      <c r="E828" t="s">
        <v>3211</v>
      </c>
      <c r="F828" t="str">
        <f t="shared" si="192"/>
        <v>黒赤</v>
      </c>
      <c r="G828">
        <f>IF(AB828="","",VLOOKUP(F828,tnpl!$X$1:$Y$16,2,TRUE))</f>
        <v>8</v>
      </c>
      <c r="H828" t="s">
        <v>3211</v>
      </c>
      <c r="I828" t="str">
        <f t="shared" si="193"/>
        <v>クリーチャー</v>
      </c>
      <c r="J828" t="s">
        <v>3211</v>
      </c>
      <c r="K828">
        <f t="shared" si="194"/>
        <v>8</v>
      </c>
      <c r="L828">
        <f t="shared" si="195"/>
        <v>8</v>
      </c>
      <c r="M828" t="str">
        <f t="shared" si="196"/>
        <v>8/8</v>
      </c>
      <c r="N828" t="s">
        <v>3267</v>
      </c>
      <c r="O828" t="str">
        <f t="shared" si="197"/>
        <v>神話レア</v>
      </c>
      <c r="R828" t="s">
        <v>3267</v>
      </c>
      <c r="S828" t="s">
        <v>4854</v>
      </c>
      <c r="T828" t="str">
        <f t="shared" si="198"/>
        <v>戦争に向かう者、オリヴィア</v>
      </c>
      <c r="W828" t="s">
        <v>4855</v>
      </c>
      <c r="X828" t="s">
        <v>3267</v>
      </c>
      <c r="Y828" s="9"/>
      <c r="Z828" s="3">
        <v>721</v>
      </c>
      <c r="AA828" s="2" t="s">
        <v>3528</v>
      </c>
      <c r="AB828" s="1" t="s">
        <v>1526</v>
      </c>
      <c r="AC828" s="1" t="s">
        <v>1453</v>
      </c>
      <c r="AD828" s="1">
        <v>20</v>
      </c>
      <c r="AE828" s="1" t="s">
        <v>1131</v>
      </c>
      <c r="AF828" s="1" t="s">
        <v>1130</v>
      </c>
      <c r="AG828" s="1" t="s">
        <v>349</v>
      </c>
      <c r="AH828" s="1" t="s">
        <v>1516</v>
      </c>
      <c r="AI828" s="1" t="s">
        <v>1555</v>
      </c>
      <c r="AJ828" s="1"/>
      <c r="AK828" s="1" t="s">
        <v>3817</v>
      </c>
      <c r="AL828" s="1"/>
      <c r="AM828" s="1"/>
      <c r="AN828" s="1"/>
      <c r="AO828" s="1">
        <v>8</v>
      </c>
      <c r="AP828" s="1">
        <v>8</v>
      </c>
      <c r="AQ828" s="1" t="s">
        <v>3817</v>
      </c>
    </row>
    <row r="829" spans="1:43" x14ac:dyDescent="0.15">
      <c r="A829" t="str">
        <f t="shared" si="190"/>
        <v>|EMN|赤|クリーチャー|7/8|神話レア|《[[鏡翼のドラゴン]]》|</v>
      </c>
      <c r="B829" t="s">
        <v>3211</v>
      </c>
      <c r="C829" t="str">
        <f t="shared" si="191"/>
        <v>EMN</v>
      </c>
      <c r="D829">
        <f>IF(AA829="","",VLOOKUP(C829,tnpl!$Z$1:$AA$11,2,TRUE))</f>
        <v>5</v>
      </c>
      <c r="E829" t="s">
        <v>3211</v>
      </c>
      <c r="F829" t="str">
        <f t="shared" si="192"/>
        <v>赤</v>
      </c>
      <c r="G829">
        <f>IF(AB829="","",VLOOKUP(F829,tnpl!$X$1:$Y$16,2,TRUE))</f>
        <v>4</v>
      </c>
      <c r="H829" t="s">
        <v>3211</v>
      </c>
      <c r="I829" t="str">
        <f t="shared" si="193"/>
        <v>クリーチャー</v>
      </c>
      <c r="J829" t="s">
        <v>3211</v>
      </c>
      <c r="K829">
        <f t="shared" si="194"/>
        <v>7</v>
      </c>
      <c r="L829">
        <f t="shared" si="195"/>
        <v>8</v>
      </c>
      <c r="M829" t="str">
        <f t="shared" si="196"/>
        <v>7/8</v>
      </c>
      <c r="N829" t="s">
        <v>3267</v>
      </c>
      <c r="O829" t="str">
        <f t="shared" si="197"/>
        <v>神話レア</v>
      </c>
      <c r="R829" t="s">
        <v>3267</v>
      </c>
      <c r="S829" t="s">
        <v>4854</v>
      </c>
      <c r="T829" t="str">
        <f t="shared" si="198"/>
        <v>鏡翼のドラゴン</v>
      </c>
      <c r="W829" t="s">
        <v>4855</v>
      </c>
      <c r="X829" t="s">
        <v>3267</v>
      </c>
      <c r="Y829" s="9"/>
      <c r="Z829" s="3">
        <v>804</v>
      </c>
      <c r="AA829" s="2" t="s">
        <v>3870</v>
      </c>
      <c r="AB829" s="1" t="s">
        <v>1575</v>
      </c>
      <c r="AC829" s="1" t="s">
        <v>1453</v>
      </c>
      <c r="AD829" s="1">
        <v>20</v>
      </c>
      <c r="AE829" s="1" t="s">
        <v>933</v>
      </c>
      <c r="AF829" s="1" t="s">
        <v>932</v>
      </c>
      <c r="AG829" s="1" t="s">
        <v>349</v>
      </c>
      <c r="AH829" s="1" t="s">
        <v>1578</v>
      </c>
      <c r="AI829" s="1"/>
      <c r="AJ829" s="1"/>
      <c r="AK829" s="1" t="s">
        <v>361</v>
      </c>
      <c r="AL829" s="1" t="s">
        <v>3978</v>
      </c>
      <c r="AM829" s="1"/>
      <c r="AN829" s="1"/>
      <c r="AO829" s="1">
        <v>7</v>
      </c>
      <c r="AP829" s="1">
        <v>8</v>
      </c>
      <c r="AQ829" s="1" t="s">
        <v>3979</v>
      </c>
    </row>
    <row r="830" spans="1:43" x14ac:dyDescent="0.15">
      <c r="A830" t="str">
        <f t="shared" si="190"/>
        <v>|EMN|無色|クリーチャー|13/13|神話レア|《[[約束された終末、エムラクール]]》|</v>
      </c>
      <c r="B830" t="s">
        <v>3211</v>
      </c>
      <c r="C830" t="str">
        <f t="shared" si="191"/>
        <v>EMN</v>
      </c>
      <c r="D830">
        <f>IF(AA830="","",VLOOKUP(C830,tnpl!$Z$1:$AA$11,2,TRUE))</f>
        <v>5</v>
      </c>
      <c r="E830" t="s">
        <v>3211</v>
      </c>
      <c r="F830" t="str">
        <f t="shared" si="192"/>
        <v>無色</v>
      </c>
      <c r="G830">
        <f>IF(AB830="","",VLOOKUP(F830,tnpl!$X$1:$Y$16,2,TRUE))</f>
        <v>16</v>
      </c>
      <c r="H830" t="s">
        <v>3211</v>
      </c>
      <c r="I830" t="str">
        <f t="shared" si="193"/>
        <v>クリーチャー</v>
      </c>
      <c r="J830" t="s">
        <v>3211</v>
      </c>
      <c r="K830">
        <f t="shared" si="194"/>
        <v>13</v>
      </c>
      <c r="L830">
        <f t="shared" si="195"/>
        <v>13</v>
      </c>
      <c r="M830" t="str">
        <f t="shared" si="196"/>
        <v>13/13</v>
      </c>
      <c r="N830" t="s">
        <v>3267</v>
      </c>
      <c r="O830" t="str">
        <f t="shared" si="197"/>
        <v>神話レア</v>
      </c>
      <c r="R830" t="s">
        <v>3267</v>
      </c>
      <c r="S830" t="s">
        <v>4854</v>
      </c>
      <c r="T830" t="str">
        <f t="shared" si="198"/>
        <v>約束された終末、エムラクール</v>
      </c>
      <c r="W830" t="s">
        <v>4855</v>
      </c>
      <c r="X830" t="s">
        <v>3267</v>
      </c>
      <c r="Y830" s="9"/>
      <c r="Z830" s="3">
        <v>835</v>
      </c>
      <c r="AA830" s="2" t="s">
        <v>3870</v>
      </c>
      <c r="AB830" s="1" t="s">
        <v>301</v>
      </c>
      <c r="AC830" s="1" t="s">
        <v>1453</v>
      </c>
      <c r="AD830" s="1">
        <v>20</v>
      </c>
      <c r="AE830" s="1" t="s">
        <v>879</v>
      </c>
      <c r="AF830" s="1" t="s">
        <v>878</v>
      </c>
      <c r="AG830" s="1" t="s">
        <v>349</v>
      </c>
      <c r="AH830" s="1" t="s">
        <v>1457</v>
      </c>
      <c r="AI830" s="1"/>
      <c r="AJ830" s="1"/>
      <c r="AK830" s="1" t="s">
        <v>3693</v>
      </c>
      <c r="AL830" s="1" t="s">
        <v>4033</v>
      </c>
      <c r="AM830" s="1"/>
      <c r="AN830" s="1"/>
      <c r="AO830" s="1">
        <v>13</v>
      </c>
      <c r="AP830" s="1">
        <v>13</v>
      </c>
      <c r="AQ830" s="1" t="s">
        <v>4034</v>
      </c>
    </row>
    <row r="831" spans="1:43" x14ac:dyDescent="0.15">
      <c r="A831" t="str">
        <f>B831&amp;C831&amp;E831&amp;F831&amp;H831&amp;I831&amp;J831&amp;M831&amp;N831&amp;O831&amp;P831&amp;Q831&amp;R831&amp;S831&amp;T831&amp;V831&amp;W831&amp;X831&amp;Y831</f>
        <v/>
      </c>
    </row>
    <row r="832" spans="1:43" x14ac:dyDescent="0.15">
      <c r="A832" t="str">
        <f>B832&amp;C832&amp;E832&amp;F832&amp;H832&amp;I832&amp;J832&amp;M832&amp;N832&amp;O832&amp;P832&amp;Q832&amp;R832&amp;S832&amp;T832&amp;V832&amp;W832&amp;X832&amp;Y832</f>
        <v>**カラデシュブロック</v>
      </c>
      <c r="B832" t="s">
        <v>4856</v>
      </c>
      <c r="C832" t="s">
        <v>5197</v>
      </c>
      <c r="Z832" s="11"/>
    </row>
    <row r="833" spans="1:43" x14ac:dyDescent="0.15">
      <c r="A833" t="str">
        <f>B833&amp;C833&amp;E833&amp;F833&amp;H833&amp;I833&amp;J833&amp;M833&amp;N833&amp;O833&amp;P833&amp;Q833&amp;R833&amp;S833&amp;T833&amp;U833&amp;V833&amp;W833&amp;X833&amp;Y833</f>
        <v>|LEFT:60|LEFT:50|LEFT:120|LEFT:75|LEFT:120|LEFT:450|c</v>
      </c>
      <c r="B833" t="s">
        <v>3211</v>
      </c>
      <c r="C833" t="s">
        <v>5191</v>
      </c>
      <c r="E833" t="s">
        <v>3211</v>
      </c>
      <c r="F833" t="s">
        <v>3204</v>
      </c>
      <c r="H833" t="s">
        <v>3211</v>
      </c>
      <c r="I833" t="s">
        <v>5157</v>
      </c>
      <c r="J833" t="s">
        <v>3211</v>
      </c>
      <c r="M833" t="s">
        <v>5193</v>
      </c>
      <c r="N833" t="s">
        <v>3267</v>
      </c>
      <c r="O833" t="s">
        <v>5157</v>
      </c>
      <c r="R833" t="s">
        <v>3267</v>
      </c>
      <c r="T833" t="s">
        <v>5190</v>
      </c>
      <c r="X833" t="s">
        <v>3267</v>
      </c>
      <c r="Y833" t="s">
        <v>3206</v>
      </c>
    </row>
    <row r="834" spans="1:43" x14ac:dyDescent="0.15">
      <c r="A834" t="str">
        <f>B834&amp;C834&amp;E834&amp;F834&amp;H834&amp;I834&amp;J834&amp;M834&amp;N834&amp;O834&amp;P834&amp;Q834&amp;R834&amp;S834&amp;T834&amp;U834&amp;V834&amp;W834&amp;X834&amp;Y834</f>
        <v>|セット|色|カード種|P/T|レアリティ|カード名|</v>
      </c>
      <c r="B834" t="s">
        <v>3211</v>
      </c>
      <c r="C834" t="s">
        <v>3212</v>
      </c>
      <c r="E834" t="s">
        <v>3211</v>
      </c>
      <c r="F834" t="s">
        <v>3181</v>
      </c>
      <c r="H834" t="s">
        <v>3211</v>
      </c>
      <c r="I834" t="s">
        <v>4902</v>
      </c>
      <c r="J834" t="s">
        <v>3211</v>
      </c>
      <c r="K834" t="s">
        <v>3168</v>
      </c>
      <c r="L834" t="s">
        <v>3167</v>
      </c>
      <c r="M834" t="str">
        <f>K834&amp;"/"&amp;L834</f>
        <v>P/T</v>
      </c>
      <c r="N834" t="s">
        <v>3267</v>
      </c>
      <c r="O834" t="s">
        <v>5187</v>
      </c>
      <c r="R834" t="s">
        <v>3267</v>
      </c>
      <c r="T834" t="s">
        <v>3208</v>
      </c>
      <c r="X834" t="s">
        <v>3267</v>
      </c>
      <c r="Z834" s="18"/>
      <c r="AA834" s="18"/>
      <c r="AB834" s="18"/>
      <c r="AC834" s="18"/>
      <c r="AD834" s="18"/>
      <c r="AE834" s="18"/>
      <c r="AF834" s="18"/>
      <c r="AG834" s="18"/>
      <c r="AH834" s="18"/>
      <c r="AI834" s="18"/>
      <c r="AJ834" s="18"/>
      <c r="AK834" s="18"/>
      <c r="AL834" s="18"/>
      <c r="AM834" s="18"/>
      <c r="AN834" s="18"/>
      <c r="AO834" s="18"/>
      <c r="AP834" s="18"/>
      <c r="AQ834" s="18"/>
    </row>
    <row r="835" spans="1:43" x14ac:dyDescent="0.15">
      <c r="A835" t="str">
        <f t="shared" si="190"/>
        <v>|KLD|青|呪文||レア|《[[逆説的な結果]]》|</v>
      </c>
      <c r="B835" t="s">
        <v>3211</v>
      </c>
      <c r="C835" t="str">
        <f t="shared" si="191"/>
        <v>KLD</v>
      </c>
      <c r="D835">
        <f>IF(AA835="","",VLOOKUP(C835,tnpl!$Z$1:$AA$11,2,TRUE))</f>
        <v>6</v>
      </c>
      <c r="E835" t="s">
        <v>3211</v>
      </c>
      <c r="F835" t="str">
        <f t="shared" si="192"/>
        <v>青</v>
      </c>
      <c r="G835">
        <f>IF(AB835="","",VLOOKUP(F835,tnpl!$X$1:$Y$16,2,TRUE))</f>
        <v>2</v>
      </c>
      <c r="H835" t="s">
        <v>3211</v>
      </c>
      <c r="I835" t="str">
        <f t="shared" si="193"/>
        <v>呪文</v>
      </c>
      <c r="J835" t="s">
        <v>3211</v>
      </c>
      <c r="K835">
        <f t="shared" si="194"/>
        <v>0</v>
      </c>
      <c r="L835">
        <f t="shared" si="195"/>
        <v>0</v>
      </c>
      <c r="M835" t="str">
        <f t="shared" si="196"/>
        <v/>
      </c>
      <c r="N835" t="s">
        <v>3267</v>
      </c>
      <c r="O835" t="str">
        <f t="shared" si="197"/>
        <v>レア</v>
      </c>
      <c r="R835" t="s">
        <v>3267</v>
      </c>
      <c r="S835" t="s">
        <v>4854</v>
      </c>
      <c r="T835" t="str">
        <f t="shared" si="198"/>
        <v>逆説的な結果</v>
      </c>
      <c r="W835" t="s">
        <v>4855</v>
      </c>
      <c r="X835" t="s">
        <v>3267</v>
      </c>
      <c r="Y835" s="9"/>
      <c r="Z835" s="3">
        <v>881</v>
      </c>
      <c r="AA835" s="2" t="s">
        <v>4035</v>
      </c>
      <c r="AB835" s="1" t="s">
        <v>1631</v>
      </c>
      <c r="AC835" s="1" t="s">
        <v>1463</v>
      </c>
      <c r="AD835" s="1">
        <v>20</v>
      </c>
      <c r="AE835" s="1" t="s">
        <v>759</v>
      </c>
      <c r="AF835" s="1" t="s">
        <v>758</v>
      </c>
      <c r="AG835" s="1" t="s">
        <v>1475</v>
      </c>
      <c r="AH835" s="1"/>
      <c r="AI835" s="1"/>
      <c r="AJ835" s="1"/>
      <c r="AK835" s="1" t="s">
        <v>4115</v>
      </c>
      <c r="AL835" s="1" t="s">
        <v>4116</v>
      </c>
      <c r="AM835" s="1"/>
      <c r="AN835" s="1"/>
      <c r="AO835" s="1"/>
      <c r="AP835" s="1"/>
      <c r="AQ835" s="1" t="s">
        <v>4117</v>
      </c>
    </row>
    <row r="836" spans="1:43" x14ac:dyDescent="0.15">
      <c r="A836" t="str">
        <f t="shared" si="190"/>
        <v>|KLD|黒|クリーチャー|4/4|アンコモン|《[[霊基体の匪賊]]》|</v>
      </c>
      <c r="B836" t="s">
        <v>3211</v>
      </c>
      <c r="C836" t="str">
        <f t="shared" si="191"/>
        <v>KLD</v>
      </c>
      <c r="D836">
        <f>IF(AA836="","",VLOOKUP(C836,tnpl!$Z$1:$AA$11,2,TRUE))</f>
        <v>6</v>
      </c>
      <c r="E836" t="s">
        <v>3211</v>
      </c>
      <c r="F836" t="str">
        <f t="shared" si="192"/>
        <v>黒</v>
      </c>
      <c r="G836">
        <f>IF(AB836="","",VLOOKUP(F836,tnpl!$X$1:$Y$16,2,TRUE))</f>
        <v>3</v>
      </c>
      <c r="H836" t="s">
        <v>3211</v>
      </c>
      <c r="I836" t="str">
        <f t="shared" si="193"/>
        <v>クリーチャー</v>
      </c>
      <c r="J836" t="s">
        <v>3211</v>
      </c>
      <c r="K836">
        <f t="shared" si="194"/>
        <v>4</v>
      </c>
      <c r="L836">
        <f t="shared" si="195"/>
        <v>4</v>
      </c>
      <c r="M836" t="str">
        <f t="shared" si="196"/>
        <v>4/4</v>
      </c>
      <c r="N836" t="s">
        <v>3267</v>
      </c>
      <c r="O836" t="str">
        <f t="shared" si="197"/>
        <v>アンコモン</v>
      </c>
      <c r="R836" t="s">
        <v>3267</v>
      </c>
      <c r="S836" t="s">
        <v>4854</v>
      </c>
      <c r="T836" t="str">
        <f t="shared" si="198"/>
        <v>霊基体の匪賊</v>
      </c>
      <c r="W836" t="s">
        <v>4855</v>
      </c>
      <c r="X836" t="s">
        <v>3267</v>
      </c>
      <c r="Y836" s="9"/>
      <c r="Z836" s="3">
        <v>899</v>
      </c>
      <c r="AA836" s="2" t="s">
        <v>4035</v>
      </c>
      <c r="AB836" s="1" t="s">
        <v>1606</v>
      </c>
      <c r="AC836" s="1" t="s">
        <v>1473</v>
      </c>
      <c r="AD836" s="1">
        <v>20</v>
      </c>
      <c r="AE836" s="1" t="s">
        <v>727</v>
      </c>
      <c r="AF836" s="1" t="s">
        <v>726</v>
      </c>
      <c r="AG836" s="1" t="s">
        <v>349</v>
      </c>
      <c r="AH836" s="1" t="s">
        <v>4129</v>
      </c>
      <c r="AI836" s="1" t="s">
        <v>2976</v>
      </c>
      <c r="AJ836" s="1"/>
      <c r="AK836" s="1" t="s">
        <v>4144</v>
      </c>
      <c r="AL836" s="1" t="s">
        <v>4145</v>
      </c>
      <c r="AM836" s="1"/>
      <c r="AN836" s="1"/>
      <c r="AO836" s="1">
        <v>4</v>
      </c>
      <c r="AP836" s="1">
        <v>4</v>
      </c>
      <c r="AQ836" s="1" t="s">
        <v>4146</v>
      </c>
    </row>
    <row r="837" spans="1:43" x14ac:dyDescent="0.15">
      <c r="A837" t="str">
        <f t="shared" si="190"/>
        <v>|KLD|白黒|クリーチャー|4/4|神話レア|《[[配分の領事、カンバール]]》|</v>
      </c>
      <c r="B837" t="s">
        <v>3211</v>
      </c>
      <c r="C837" t="str">
        <f t="shared" si="191"/>
        <v>KLD</v>
      </c>
      <c r="D837">
        <f>IF(AA837="","",VLOOKUP(C837,tnpl!$Z$1:$AA$11,2,TRUE))</f>
        <v>6</v>
      </c>
      <c r="E837" t="s">
        <v>3211</v>
      </c>
      <c r="F837" t="str">
        <f t="shared" si="192"/>
        <v>白黒</v>
      </c>
      <c r="G837">
        <f>IF(AB837="","",VLOOKUP(F837,tnpl!$X$1:$Y$16,2,TRUE))</f>
        <v>11</v>
      </c>
      <c r="H837" t="s">
        <v>3211</v>
      </c>
      <c r="I837" t="str">
        <f t="shared" si="193"/>
        <v>クリーチャー</v>
      </c>
      <c r="J837" t="s">
        <v>3211</v>
      </c>
      <c r="K837">
        <f t="shared" si="194"/>
        <v>4</v>
      </c>
      <c r="L837">
        <f t="shared" si="195"/>
        <v>4</v>
      </c>
      <c r="M837" t="str">
        <f t="shared" si="196"/>
        <v>4/4</v>
      </c>
      <c r="N837" t="s">
        <v>3267</v>
      </c>
      <c r="O837" t="str">
        <f t="shared" si="197"/>
        <v>神話レア</v>
      </c>
      <c r="R837" t="s">
        <v>3267</v>
      </c>
      <c r="S837" t="s">
        <v>4854</v>
      </c>
      <c r="T837" t="str">
        <f t="shared" si="198"/>
        <v>配分の領事、カンバール</v>
      </c>
      <c r="W837" t="s">
        <v>4855</v>
      </c>
      <c r="X837" t="s">
        <v>3267</v>
      </c>
      <c r="Y837" s="9"/>
      <c r="Z837" s="3">
        <v>982</v>
      </c>
      <c r="AA837" s="2" t="s">
        <v>4035</v>
      </c>
      <c r="AB837" s="1" t="s">
        <v>1496</v>
      </c>
      <c r="AC837" s="1" t="s">
        <v>1453</v>
      </c>
      <c r="AD837" s="1">
        <v>20</v>
      </c>
      <c r="AE837" s="1" t="s">
        <v>561</v>
      </c>
      <c r="AF837" s="1" t="s">
        <v>560</v>
      </c>
      <c r="AG837" s="1" t="s">
        <v>349</v>
      </c>
      <c r="AH837" s="1" t="s">
        <v>1511</v>
      </c>
      <c r="AI837" s="1" t="s">
        <v>4105</v>
      </c>
      <c r="AJ837" s="1"/>
      <c r="AK837" s="1" t="s">
        <v>4271</v>
      </c>
      <c r="AL837" s="1"/>
      <c r="AM837" s="1"/>
      <c r="AN837" s="1"/>
      <c r="AO837" s="1">
        <v>4</v>
      </c>
      <c r="AP837" s="1">
        <v>4</v>
      </c>
      <c r="AQ837" s="1" t="s">
        <v>4271</v>
      </c>
    </row>
    <row r="838" spans="1:43" x14ac:dyDescent="0.15">
      <c r="A838" t="str">
        <f t="shared" si="190"/>
        <v>|KLD|無色|クリーチャー|6/5|レア|《[[屑鉄場のたかり屋]]》|</v>
      </c>
      <c r="B838" t="s">
        <v>3211</v>
      </c>
      <c r="C838" t="str">
        <f t="shared" si="191"/>
        <v>KLD</v>
      </c>
      <c r="D838">
        <f>IF(AA838="","",VLOOKUP(C838,tnpl!$Z$1:$AA$11,2,TRUE))</f>
        <v>6</v>
      </c>
      <c r="E838" t="s">
        <v>3211</v>
      </c>
      <c r="F838" t="str">
        <f t="shared" si="192"/>
        <v>無色</v>
      </c>
      <c r="G838">
        <f>IF(AB838="","",VLOOKUP(F838,tnpl!$X$1:$Y$16,2,TRUE))</f>
        <v>16</v>
      </c>
      <c r="H838" t="s">
        <v>3211</v>
      </c>
      <c r="I838" t="str">
        <f t="shared" si="193"/>
        <v>クリーチャー</v>
      </c>
      <c r="J838" t="s">
        <v>3211</v>
      </c>
      <c r="K838">
        <f t="shared" si="194"/>
        <v>6</v>
      </c>
      <c r="L838">
        <f t="shared" si="195"/>
        <v>5</v>
      </c>
      <c r="M838" t="str">
        <f t="shared" si="196"/>
        <v>6/5</v>
      </c>
      <c r="N838" t="s">
        <v>3267</v>
      </c>
      <c r="O838" t="str">
        <f t="shared" si="197"/>
        <v>レア</v>
      </c>
      <c r="R838" t="s">
        <v>3267</v>
      </c>
      <c r="S838" t="s">
        <v>4854</v>
      </c>
      <c r="T838" t="str">
        <f t="shared" si="198"/>
        <v>屑鉄場のたかり屋</v>
      </c>
      <c r="W838" t="s">
        <v>4855</v>
      </c>
      <c r="X838" t="s">
        <v>3267</v>
      </c>
      <c r="Y838" s="9"/>
      <c r="Z838" s="3">
        <v>1011</v>
      </c>
      <c r="AA838" s="2" t="s">
        <v>4035</v>
      </c>
      <c r="AB838" s="1" t="s">
        <v>301</v>
      </c>
      <c r="AC838" s="1" t="s">
        <v>1463</v>
      </c>
      <c r="AD838" s="1">
        <v>20</v>
      </c>
      <c r="AE838" s="1" t="s">
        <v>497</v>
      </c>
      <c r="AF838" s="1" t="s">
        <v>496</v>
      </c>
      <c r="AG838" s="1" t="s">
        <v>349</v>
      </c>
      <c r="AH838" s="1" t="s">
        <v>362</v>
      </c>
      <c r="AI838" s="1"/>
      <c r="AJ838" s="1"/>
      <c r="AK838" s="1" t="s">
        <v>1765</v>
      </c>
      <c r="AL838" s="1" t="s">
        <v>4314</v>
      </c>
      <c r="AM838" s="1"/>
      <c r="AN838" s="1"/>
      <c r="AO838" s="1">
        <v>6</v>
      </c>
      <c r="AP838" s="1">
        <v>5</v>
      </c>
      <c r="AQ838" s="1" t="s">
        <v>4315</v>
      </c>
    </row>
    <row r="839" spans="1:43" x14ac:dyDescent="0.15">
      <c r="A839" t="str">
        <f t="shared" si="190"/>
        <v>|AER|緑|クリーチャー|8/8|神話レア|《[[霊気風浴び]]》|</v>
      </c>
      <c r="B839" t="s">
        <v>3211</v>
      </c>
      <c r="C839" t="str">
        <f t="shared" si="191"/>
        <v>AER</v>
      </c>
      <c r="D839">
        <f>IF(AA839="","",VLOOKUP(C839,tnpl!$Z$1:$AA$11,2,TRUE))</f>
        <v>7</v>
      </c>
      <c r="E839" t="s">
        <v>3211</v>
      </c>
      <c r="F839" t="str">
        <f t="shared" si="192"/>
        <v>緑</v>
      </c>
      <c r="G839">
        <f>IF(AB839="","",VLOOKUP(F839,tnpl!$X$1:$Y$16,2,TRUE))</f>
        <v>5</v>
      </c>
      <c r="H839" t="s">
        <v>3211</v>
      </c>
      <c r="I839" t="str">
        <f t="shared" si="193"/>
        <v>クリーチャー</v>
      </c>
      <c r="J839" t="s">
        <v>3211</v>
      </c>
      <c r="K839">
        <f t="shared" si="194"/>
        <v>8</v>
      </c>
      <c r="L839">
        <f t="shared" si="195"/>
        <v>8</v>
      </c>
      <c r="M839" t="str">
        <f t="shared" si="196"/>
        <v>8/8</v>
      </c>
      <c r="N839" t="s">
        <v>3267</v>
      </c>
      <c r="O839" t="str">
        <f t="shared" si="197"/>
        <v>神話レア</v>
      </c>
      <c r="R839" t="s">
        <v>3267</v>
      </c>
      <c r="S839" t="s">
        <v>4854</v>
      </c>
      <c r="T839" t="str">
        <f t="shared" si="198"/>
        <v>霊気風浴び</v>
      </c>
      <c r="W839" t="s">
        <v>4855</v>
      </c>
      <c r="X839" t="s">
        <v>3267</v>
      </c>
      <c r="Y839" s="9"/>
      <c r="Z839" s="3">
        <v>1061</v>
      </c>
      <c r="AA839" s="2" t="s">
        <v>4335</v>
      </c>
      <c r="AB839" s="1" t="s">
        <v>1540</v>
      </c>
      <c r="AC839" s="1" t="s">
        <v>1453</v>
      </c>
      <c r="AD839" s="1">
        <v>20</v>
      </c>
      <c r="AE839" s="1" t="s">
        <v>403</v>
      </c>
      <c r="AF839" s="1" t="s">
        <v>402</v>
      </c>
      <c r="AG839" s="1" t="s">
        <v>349</v>
      </c>
      <c r="AH839" s="1" t="s">
        <v>2563</v>
      </c>
      <c r="AI839" s="1"/>
      <c r="AJ839" s="1"/>
      <c r="AK839" s="1" t="s">
        <v>1733</v>
      </c>
      <c r="AL839" s="1" t="s">
        <v>4402</v>
      </c>
      <c r="AM839" s="1" t="s">
        <v>4403</v>
      </c>
      <c r="AN839" s="1"/>
      <c r="AO839" s="1">
        <v>8</v>
      </c>
      <c r="AP839" s="1">
        <v>8</v>
      </c>
      <c r="AQ839" s="1" t="s">
        <v>4404</v>
      </c>
    </row>
    <row r="840" spans="1:43" x14ac:dyDescent="0.15">
      <c r="A840" t="str">
        <f>B840&amp;C840&amp;E840&amp;F840&amp;H840&amp;I840&amp;J840&amp;M840&amp;N840&amp;O840&amp;P840&amp;Q840&amp;R840&amp;S840&amp;T840&amp;V840&amp;W840&amp;X840&amp;Y840</f>
        <v/>
      </c>
    </row>
    <row r="841" spans="1:43" x14ac:dyDescent="0.15">
      <c r="A841" t="str">
        <f>B841&amp;C841&amp;E841&amp;F841&amp;H841&amp;I841&amp;J841&amp;M841&amp;N841&amp;O841&amp;P841&amp;Q841&amp;R841&amp;S841&amp;T841&amp;V841&amp;W841&amp;X841&amp;Y841</f>
        <v>**アモンケットブロック</v>
      </c>
      <c r="B841" t="s">
        <v>4856</v>
      </c>
      <c r="C841" t="s">
        <v>5199</v>
      </c>
      <c r="Z841" s="11"/>
    </row>
    <row r="842" spans="1:43" x14ac:dyDescent="0.15">
      <c r="A842" t="str">
        <f>B842&amp;C842&amp;E842&amp;F842&amp;H842&amp;I842&amp;J842&amp;M842&amp;N842&amp;O842&amp;P842&amp;Q842&amp;R842&amp;S842&amp;T842&amp;U842&amp;V842&amp;W842&amp;X842&amp;Y842</f>
        <v>|LEFT:60|LEFT:50|LEFT:120|LEFT:75|LEFT:120|LEFT:450|c</v>
      </c>
      <c r="B842" t="s">
        <v>3211</v>
      </c>
      <c r="C842" t="s">
        <v>5191</v>
      </c>
      <c r="E842" t="s">
        <v>3211</v>
      </c>
      <c r="F842" t="s">
        <v>3204</v>
      </c>
      <c r="H842" t="s">
        <v>3211</v>
      </c>
      <c r="I842" t="s">
        <v>5157</v>
      </c>
      <c r="J842" t="s">
        <v>3211</v>
      </c>
      <c r="M842" t="s">
        <v>5193</v>
      </c>
      <c r="N842" t="s">
        <v>3267</v>
      </c>
      <c r="O842" t="s">
        <v>5157</v>
      </c>
      <c r="R842" t="s">
        <v>3267</v>
      </c>
      <c r="T842" t="s">
        <v>5190</v>
      </c>
      <c r="X842" t="s">
        <v>3267</v>
      </c>
      <c r="Y842" t="s">
        <v>3206</v>
      </c>
    </row>
    <row r="843" spans="1:43" x14ac:dyDescent="0.15">
      <c r="A843" t="str">
        <f>B843&amp;C843&amp;E843&amp;F843&amp;H843&amp;I843&amp;J843&amp;M843&amp;N843&amp;O843&amp;P843&amp;Q843&amp;R843&amp;S843&amp;T843&amp;U843&amp;V843&amp;W843&amp;X843&amp;Y843</f>
        <v>|セット|色|カード種|P/T|レアリティ|カード名|</v>
      </c>
      <c r="B843" t="s">
        <v>3211</v>
      </c>
      <c r="C843" t="s">
        <v>3212</v>
      </c>
      <c r="E843" t="s">
        <v>3211</v>
      </c>
      <c r="F843" t="s">
        <v>3181</v>
      </c>
      <c r="H843" t="s">
        <v>3211</v>
      </c>
      <c r="I843" t="s">
        <v>4902</v>
      </c>
      <c r="J843" t="s">
        <v>3211</v>
      </c>
      <c r="K843" t="s">
        <v>3168</v>
      </c>
      <c r="L843" t="s">
        <v>3167</v>
      </c>
      <c r="M843" t="str">
        <f>K843&amp;"/"&amp;L843</f>
        <v>P/T</v>
      </c>
      <c r="N843" t="s">
        <v>3267</v>
      </c>
      <c r="O843" t="s">
        <v>5187</v>
      </c>
      <c r="R843" t="s">
        <v>3267</v>
      </c>
      <c r="T843" t="s">
        <v>3208</v>
      </c>
      <c r="X843" t="s">
        <v>3267</v>
      </c>
      <c r="Z843" s="18"/>
      <c r="AA843" s="18"/>
      <c r="AB843" s="18"/>
      <c r="AC843" s="18"/>
      <c r="AD843" s="18"/>
      <c r="AE843" s="18"/>
      <c r="AF843" s="18"/>
      <c r="AG843" s="18"/>
      <c r="AH843" s="18"/>
      <c r="AI843" s="18"/>
      <c r="AJ843" s="18"/>
      <c r="AK843" s="18"/>
      <c r="AL843" s="18"/>
      <c r="AM843" s="18"/>
      <c r="AN843" s="18"/>
      <c r="AO843" s="18"/>
      <c r="AP843" s="18"/>
      <c r="AQ843" s="18"/>
    </row>
    <row r="844" spans="1:43" x14ac:dyDescent="0.15">
      <c r="A844" t="str">
        <f t="shared" si="190"/>
        <v>|AKH|緑|クリーチャー|8/8|レア|《[[名誉あるハイドラ]]》|</v>
      </c>
      <c r="B844" t="s">
        <v>3211</v>
      </c>
      <c r="C844" t="str">
        <f t="shared" si="191"/>
        <v>AKH</v>
      </c>
      <c r="D844">
        <f>IF(AA844="","",VLOOKUP(C844,tnpl!$Z$1:$AA$11,2,TRUE))</f>
        <v>10</v>
      </c>
      <c r="E844" t="s">
        <v>3211</v>
      </c>
      <c r="F844" t="str">
        <f t="shared" si="192"/>
        <v>緑</v>
      </c>
      <c r="G844">
        <f>IF(AB844="","",VLOOKUP(F844,tnpl!$X$1:$Y$16,2,TRUE))</f>
        <v>5</v>
      </c>
      <c r="H844" t="s">
        <v>3211</v>
      </c>
      <c r="I844" t="str">
        <f t="shared" si="193"/>
        <v>クリーチャー</v>
      </c>
      <c r="J844" t="s">
        <v>3211</v>
      </c>
      <c r="K844">
        <f t="shared" si="194"/>
        <v>8</v>
      </c>
      <c r="L844">
        <f t="shared" si="195"/>
        <v>8</v>
      </c>
      <c r="M844" t="str">
        <f t="shared" si="196"/>
        <v>8/8</v>
      </c>
      <c r="N844" t="s">
        <v>3267</v>
      </c>
      <c r="O844" t="str">
        <f t="shared" si="197"/>
        <v>レア</v>
      </c>
      <c r="R844" t="s">
        <v>3267</v>
      </c>
      <c r="S844" t="s">
        <v>4854</v>
      </c>
      <c r="T844" t="str">
        <f t="shared" si="198"/>
        <v>名誉あるハイドラ</v>
      </c>
      <c r="W844" t="s">
        <v>4855</v>
      </c>
      <c r="X844" t="s">
        <v>3267</v>
      </c>
      <c r="Y844" s="9"/>
      <c r="Z844" s="3">
        <v>1217</v>
      </c>
      <c r="AA844" s="2" t="s">
        <v>4450</v>
      </c>
      <c r="AB844" s="1" t="s">
        <v>1540</v>
      </c>
      <c r="AC844" s="1" t="s">
        <v>1463</v>
      </c>
      <c r="AD844" s="1">
        <v>20</v>
      </c>
      <c r="AE844" s="1" t="s">
        <v>69</v>
      </c>
      <c r="AF844" s="1" t="s">
        <v>68</v>
      </c>
      <c r="AG844" s="1" t="s">
        <v>349</v>
      </c>
      <c r="AH844" s="1" t="s">
        <v>1890</v>
      </c>
      <c r="AI844" s="1"/>
      <c r="AJ844" s="1"/>
      <c r="AK844" s="1" t="s">
        <v>1733</v>
      </c>
      <c r="AL844" s="1" t="s">
        <v>4461</v>
      </c>
      <c r="AM844" s="1"/>
      <c r="AN844" s="1"/>
      <c r="AO844" s="1">
        <v>8</v>
      </c>
      <c r="AP844" s="1">
        <v>8</v>
      </c>
      <c r="AQ844" s="1" t="s">
        <v>4664</v>
      </c>
    </row>
    <row r="845" spans="1:43" x14ac:dyDescent="0.15">
      <c r="A845" t="str">
        <f t="shared" si="190"/>
        <v>|AKH|緑|クリーチャー|3/4|神話レア|《[[生類の侍臣]]》|</v>
      </c>
      <c r="B845" t="s">
        <v>3211</v>
      </c>
      <c r="C845" t="str">
        <f t="shared" si="191"/>
        <v>AKH</v>
      </c>
      <c r="D845">
        <f>IF(AA845="","",VLOOKUP(C845,tnpl!$Z$1:$AA$11,2,TRUE))</f>
        <v>10</v>
      </c>
      <c r="E845" t="s">
        <v>3211</v>
      </c>
      <c r="F845" t="str">
        <f t="shared" si="192"/>
        <v>緑</v>
      </c>
      <c r="G845">
        <f>IF(AB845="","",VLOOKUP(F845,tnpl!$X$1:$Y$16,2,TRUE))</f>
        <v>5</v>
      </c>
      <c r="H845" t="s">
        <v>3211</v>
      </c>
      <c r="I845" t="str">
        <f t="shared" si="193"/>
        <v>クリーチャー</v>
      </c>
      <c r="J845" t="s">
        <v>3211</v>
      </c>
      <c r="K845">
        <f t="shared" si="194"/>
        <v>3</v>
      </c>
      <c r="L845">
        <f t="shared" si="195"/>
        <v>4</v>
      </c>
      <c r="M845" t="str">
        <f t="shared" si="196"/>
        <v>3/4</v>
      </c>
      <c r="N845" t="s">
        <v>3267</v>
      </c>
      <c r="O845" t="str">
        <f t="shared" si="197"/>
        <v>神話レア</v>
      </c>
      <c r="R845" t="s">
        <v>3267</v>
      </c>
      <c r="S845" t="s">
        <v>4854</v>
      </c>
      <c r="T845" t="str">
        <f t="shared" si="198"/>
        <v>生類の侍臣</v>
      </c>
      <c r="W845" t="s">
        <v>4855</v>
      </c>
      <c r="X845" t="s">
        <v>3267</v>
      </c>
      <c r="Y845" s="9"/>
      <c r="Z845" s="3">
        <v>1223</v>
      </c>
      <c r="AA845" s="2" t="s">
        <v>4450</v>
      </c>
      <c r="AB845" s="1" t="s">
        <v>1540</v>
      </c>
      <c r="AC845" s="1" t="s">
        <v>1453</v>
      </c>
      <c r="AD845" s="1">
        <v>20</v>
      </c>
      <c r="AE845" s="1" t="s">
        <v>59</v>
      </c>
      <c r="AF845" s="1" t="s">
        <v>58</v>
      </c>
      <c r="AG845" s="1" t="s">
        <v>349</v>
      </c>
      <c r="AH845" s="1" t="s">
        <v>4511</v>
      </c>
      <c r="AI845" s="1" t="s">
        <v>1492</v>
      </c>
      <c r="AJ845" s="1"/>
      <c r="AK845" s="1" t="s">
        <v>4678</v>
      </c>
      <c r="AL845" s="1" t="s">
        <v>4679</v>
      </c>
      <c r="AM845" s="1"/>
      <c r="AN845" s="1"/>
      <c r="AO845" s="1">
        <v>3</v>
      </c>
      <c r="AP845" s="1">
        <v>4</v>
      </c>
      <c r="AQ845" s="1" t="s">
        <v>4680</v>
      </c>
    </row>
    <row r="847" spans="1:43" x14ac:dyDescent="0.15">
      <c r="A847" t="str">
        <f>B847&amp;C847&amp;E847&amp;F847&amp;H847&amp;I847&amp;J847&amp;M847&amp;N847&amp;O847&amp;P847&amp;Q847&amp;R847&amp;S847&amp;T847&amp;V847&amp;W847&amp;X847&amp;Y847</f>
        <v>*21マナカード一覧</v>
      </c>
      <c r="B847" t="s">
        <v>3229</v>
      </c>
      <c r="C847">
        <f>AD852</f>
        <v>21</v>
      </c>
      <c r="E847" t="s">
        <v>5183</v>
      </c>
      <c r="F847" t="s">
        <v>3228</v>
      </c>
    </row>
    <row r="848" spans="1:43" x14ac:dyDescent="0.15">
      <c r="A848" t="str">
        <f>B848&amp;C848&amp;E848&amp;F848&amp;H848&amp;I848&amp;J848&amp;M848&amp;N848&amp;O848&amp;P848&amp;Q848&amp;R848&amp;S848&amp;T848&amp;V848&amp;W848&amp;X848&amp;Y848</f>
        <v/>
      </c>
    </row>
    <row r="849" spans="1:44" x14ac:dyDescent="0.15">
      <c r="A849" t="str">
        <f>B849&amp;C849&amp;E849&amp;F849&amp;H849&amp;I849&amp;J849&amp;M849&amp;N849&amp;O849&amp;P849&amp;Q849&amp;R849&amp;S849&amp;T849&amp;V849&amp;W849&amp;X849&amp;Y849</f>
        <v>**マジック:オリジン</v>
      </c>
      <c r="B849" t="s">
        <v>4856</v>
      </c>
      <c r="C849" t="s">
        <v>4860</v>
      </c>
      <c r="Z849" s="11"/>
    </row>
    <row r="850" spans="1:44" x14ac:dyDescent="0.15">
      <c r="A850" t="str">
        <f>B850&amp;C850&amp;E850&amp;F850&amp;H850&amp;I850&amp;J850&amp;M850&amp;N850&amp;O850&amp;P850&amp;Q850&amp;R850&amp;S850&amp;T850&amp;U850&amp;V850&amp;W850&amp;X850&amp;Y850</f>
        <v>|LEFT:60|LEFT:50|LEFT:120|LEFT:60|LEFT:120|LEFT:450|c</v>
      </c>
      <c r="B850" t="s">
        <v>3211</v>
      </c>
      <c r="C850" t="s">
        <v>5191</v>
      </c>
      <c r="E850" t="s">
        <v>3211</v>
      </c>
      <c r="F850" t="s">
        <v>3204</v>
      </c>
      <c r="H850" t="s">
        <v>3211</v>
      </c>
      <c r="I850" t="s">
        <v>5157</v>
      </c>
      <c r="J850" t="s">
        <v>3211</v>
      </c>
      <c r="M850" t="s">
        <v>5191</v>
      </c>
      <c r="N850" t="s">
        <v>3267</v>
      </c>
      <c r="O850" t="s">
        <v>5157</v>
      </c>
      <c r="R850" t="s">
        <v>3267</v>
      </c>
      <c r="T850" t="s">
        <v>5190</v>
      </c>
      <c r="X850" t="s">
        <v>3267</v>
      </c>
      <c r="Y850" t="s">
        <v>3206</v>
      </c>
    </row>
    <row r="851" spans="1:44" x14ac:dyDescent="0.15">
      <c r="A851" t="str">
        <f>B851&amp;C851&amp;E851&amp;F851&amp;H851&amp;I851&amp;J851&amp;M851&amp;N851&amp;O851&amp;P851&amp;Q851&amp;R851&amp;S851&amp;T851&amp;U851&amp;V851&amp;W851&amp;X851&amp;Y851</f>
        <v>|セット|色|カード種|P/T|レアリティ|カード名|</v>
      </c>
      <c r="B851" t="s">
        <v>3211</v>
      </c>
      <c r="C851" t="s">
        <v>3212</v>
      </c>
      <c r="E851" t="s">
        <v>3211</v>
      </c>
      <c r="F851" t="s">
        <v>3181</v>
      </c>
      <c r="H851" t="s">
        <v>3211</v>
      </c>
      <c r="I851" t="s">
        <v>4902</v>
      </c>
      <c r="J851" t="s">
        <v>3211</v>
      </c>
      <c r="K851" t="s">
        <v>3168</v>
      </c>
      <c r="L851" t="s">
        <v>3167</v>
      </c>
      <c r="M851" t="str">
        <f>K851&amp;"/"&amp;L851</f>
        <v>P/T</v>
      </c>
      <c r="N851" t="s">
        <v>3267</v>
      </c>
      <c r="O851" t="s">
        <v>5187</v>
      </c>
      <c r="R851" t="s">
        <v>3267</v>
      </c>
      <c r="T851" t="s">
        <v>3208</v>
      </c>
      <c r="X851" t="s">
        <v>3267</v>
      </c>
      <c r="Z851" s="18"/>
      <c r="AA851" s="18"/>
      <c r="AB851" s="18"/>
      <c r="AC851" s="18"/>
      <c r="AD851" s="18"/>
      <c r="AE851" s="18"/>
      <c r="AF851" s="18"/>
      <c r="AG851" s="18"/>
      <c r="AH851" s="18"/>
      <c r="AI851" s="18"/>
      <c r="AJ851" s="18"/>
      <c r="AK851" s="18"/>
      <c r="AL851" s="18"/>
      <c r="AM851" s="18"/>
      <c r="AN851" s="18"/>
      <c r="AO851" s="18"/>
      <c r="AP851" s="18"/>
      <c r="AQ851" s="18"/>
    </row>
    <row r="852" spans="1:44" x14ac:dyDescent="0.15">
      <c r="A852" t="str">
        <f>B852&amp;C852&amp;E852&amp;F852&amp;H852&amp;I852&amp;J852&amp;M852&amp;N852&amp;O852&amp;P852&amp;Q852&amp;R852&amp;S852&amp;T852&amp;U852&amp;V852&amp;W852&amp;X852&amp;Y852</f>
        <v>|ORI|黒|サポート||神話レア|《[[悪魔の契約]]》|</v>
      </c>
      <c r="B852" t="s">
        <v>3211</v>
      </c>
      <c r="C852" t="str">
        <f t="shared" ref="C852" si="199">AA852</f>
        <v>ORI</v>
      </c>
      <c r="D852">
        <f>IF(AA852="","",VLOOKUP(C852,tnpl!$Z$1:$AA$11,2,TRUE))</f>
        <v>1</v>
      </c>
      <c r="E852" t="s">
        <v>3211</v>
      </c>
      <c r="F852" t="str">
        <f t="shared" ref="F852" si="200">AB852</f>
        <v>黒</v>
      </c>
      <c r="G852">
        <f>IF(AB852="","",VLOOKUP(F852,tnpl!$X$1:$Y$16,2,TRUE))</f>
        <v>3</v>
      </c>
      <c r="H852" t="s">
        <v>3211</v>
      </c>
      <c r="I852" t="str">
        <f>AG852</f>
        <v>サポート</v>
      </c>
      <c r="J852" t="s">
        <v>3211</v>
      </c>
      <c r="K852">
        <f t="shared" ref="K852" si="201">AO852</f>
        <v>0</v>
      </c>
      <c r="L852">
        <f t="shared" ref="L852" si="202">AP852</f>
        <v>0</v>
      </c>
      <c r="M852" t="str">
        <f>IF(AG852="クリーチャー",K852&amp;"/"&amp;L852,"")</f>
        <v/>
      </c>
      <c r="N852" t="s">
        <v>3267</v>
      </c>
      <c r="O852" t="str">
        <f>AC852</f>
        <v>神話レア</v>
      </c>
      <c r="R852" t="s">
        <v>3267</v>
      </c>
      <c r="S852" t="s">
        <v>4854</v>
      </c>
      <c r="T852" t="str">
        <f t="shared" ref="T852" si="203">AE852</f>
        <v>悪魔の契約</v>
      </c>
      <c r="W852" t="s">
        <v>4855</v>
      </c>
      <c r="X852" t="s">
        <v>3267</v>
      </c>
      <c r="Y852" s="9"/>
      <c r="Z852" s="3">
        <v>122</v>
      </c>
      <c r="AA852" s="2" t="s">
        <v>3271</v>
      </c>
      <c r="AB852" s="1" t="s">
        <v>1606</v>
      </c>
      <c r="AC852" s="1" t="s">
        <v>1453</v>
      </c>
      <c r="AD852" s="1">
        <v>21</v>
      </c>
      <c r="AE852" s="1" t="s">
        <v>2803</v>
      </c>
      <c r="AF852" s="1" t="s">
        <v>2802</v>
      </c>
      <c r="AG852" s="1" t="s">
        <v>297</v>
      </c>
      <c r="AH852" s="1"/>
      <c r="AI852" s="1"/>
      <c r="AJ852" s="1"/>
      <c r="AK852" s="1" t="s">
        <v>3344</v>
      </c>
      <c r="AL852" s="1" t="s">
        <v>3345</v>
      </c>
      <c r="AM852" s="1"/>
      <c r="AN852" s="1">
        <v>3</v>
      </c>
      <c r="AO852" s="1"/>
      <c r="AP852" s="1"/>
      <c r="AQ852" s="1" t="s">
        <v>2801</v>
      </c>
      <c r="AR852" s="1" t="s">
        <v>2801</v>
      </c>
    </row>
    <row r="853" spans="1:44" x14ac:dyDescent="0.15">
      <c r="A853" t="str">
        <f>B853&amp;C853&amp;E853&amp;F853&amp;H853&amp;I853&amp;J853&amp;M853&amp;N853&amp;O853&amp;P853&amp;Q853&amp;R853&amp;S853&amp;T853&amp;V853&amp;W853&amp;X853&amp;Y853</f>
        <v/>
      </c>
    </row>
    <row r="854" spans="1:44" x14ac:dyDescent="0.15">
      <c r="A854" t="str">
        <f>B854&amp;C854&amp;E854&amp;F854&amp;H854&amp;I854&amp;J854&amp;M854&amp;N854&amp;O854&amp;P854&amp;Q854&amp;R854&amp;S854&amp;T854&amp;V854&amp;W854&amp;X854&amp;Y854</f>
        <v>**戦乱のゼンディカーブロック</v>
      </c>
      <c r="B854" t="s">
        <v>4856</v>
      </c>
      <c r="C854" t="s">
        <v>5194</v>
      </c>
      <c r="Z854" s="11"/>
    </row>
    <row r="855" spans="1:44" x14ac:dyDescent="0.15">
      <c r="A855" t="str">
        <f>B855&amp;C855&amp;E855&amp;F855&amp;H855&amp;I855&amp;J855&amp;M855&amp;N855&amp;O855&amp;P855&amp;Q855&amp;R855&amp;S855&amp;T855&amp;U855&amp;V855&amp;W855&amp;X855&amp;Y855</f>
        <v>|LEFT:60|LEFT:50|LEFT:120|LEFT:75|LEFT:120|LEFT:450|c</v>
      </c>
      <c r="B855" t="s">
        <v>3211</v>
      </c>
      <c r="C855" t="s">
        <v>5191</v>
      </c>
      <c r="E855" t="s">
        <v>3211</v>
      </c>
      <c r="F855" t="s">
        <v>3204</v>
      </c>
      <c r="H855" t="s">
        <v>3211</v>
      </c>
      <c r="I855" t="s">
        <v>5157</v>
      </c>
      <c r="J855" t="s">
        <v>3211</v>
      </c>
      <c r="M855" t="s">
        <v>5193</v>
      </c>
      <c r="N855" t="s">
        <v>3267</v>
      </c>
      <c r="O855" t="s">
        <v>5157</v>
      </c>
      <c r="R855" t="s">
        <v>3267</v>
      </c>
      <c r="T855" t="s">
        <v>5190</v>
      </c>
      <c r="X855" t="s">
        <v>3267</v>
      </c>
      <c r="Y855" t="s">
        <v>3206</v>
      </c>
    </row>
    <row r="856" spans="1:44" x14ac:dyDescent="0.15">
      <c r="A856" t="str">
        <f>B856&amp;C856&amp;E856&amp;F856&amp;H856&amp;I856&amp;J856&amp;M856&amp;N856&amp;O856&amp;P856&amp;Q856&amp;R856&amp;S856&amp;T856&amp;U856&amp;V856&amp;W856&amp;X856&amp;Y856</f>
        <v>|セット|色|カード種|P/T|レアリティ|カード名|</v>
      </c>
      <c r="B856" t="s">
        <v>3211</v>
      </c>
      <c r="C856" t="s">
        <v>3212</v>
      </c>
      <c r="E856" t="s">
        <v>3211</v>
      </c>
      <c r="F856" t="s">
        <v>3181</v>
      </c>
      <c r="H856" t="s">
        <v>3211</v>
      </c>
      <c r="I856" t="s">
        <v>4902</v>
      </c>
      <c r="J856" t="s">
        <v>3211</v>
      </c>
      <c r="K856" t="s">
        <v>3168</v>
      </c>
      <c r="L856" t="s">
        <v>3167</v>
      </c>
      <c r="M856" t="str">
        <f>K856&amp;"/"&amp;L856</f>
        <v>P/T</v>
      </c>
      <c r="N856" t="s">
        <v>3267</v>
      </c>
      <c r="O856" t="s">
        <v>5187</v>
      </c>
      <c r="R856" t="s">
        <v>3267</v>
      </c>
      <c r="T856" t="s">
        <v>3208</v>
      </c>
      <c r="X856" t="s">
        <v>3267</v>
      </c>
      <c r="Z856" s="18"/>
      <c r="AA856" s="18"/>
      <c r="AB856" s="18"/>
      <c r="AC856" s="18"/>
      <c r="AD856" s="18"/>
      <c r="AE856" s="18"/>
      <c r="AF856" s="18"/>
      <c r="AG856" s="18"/>
      <c r="AH856" s="18"/>
      <c r="AI856" s="18"/>
      <c r="AJ856" s="18"/>
      <c r="AK856" s="18"/>
      <c r="AL856" s="18"/>
      <c r="AM856" s="18"/>
      <c r="AN856" s="18"/>
      <c r="AO856" s="18"/>
      <c r="AP856" s="18"/>
      <c r="AQ856" s="18"/>
    </row>
    <row r="857" spans="1:44" x14ac:dyDescent="0.15">
      <c r="A857" t="str">
        <f t="shared" ref="A857:A878" si="204">B857&amp;C857&amp;E857&amp;F857&amp;H857&amp;I857&amp;J857&amp;M857&amp;N857&amp;O857&amp;P857&amp;Q857&amp;R857&amp;S857&amp;T857&amp;U857&amp;V857&amp;W857&amp;X857&amp;Y857</f>
        <v>|BFZ|青|呪文||レア|《[[ウギンの洞察力]]》|</v>
      </c>
      <c r="B857" t="s">
        <v>3211</v>
      </c>
      <c r="C857" t="str">
        <f t="shared" ref="C857:C878" si="205">AA857</f>
        <v>BFZ</v>
      </c>
      <c r="D857">
        <f>IF(AA857="","",VLOOKUP(C857,tnpl!$Z$1:$AA$11,2,TRUE))</f>
        <v>2</v>
      </c>
      <c r="E857" t="s">
        <v>3211</v>
      </c>
      <c r="F857" t="str">
        <f t="shared" ref="F857:F878" si="206">AB857</f>
        <v>青</v>
      </c>
      <c r="G857">
        <f>IF(AB857="","",VLOOKUP(F857,tnpl!$X$1:$Y$16,2,TRUE))</f>
        <v>2</v>
      </c>
      <c r="H857" t="s">
        <v>3211</v>
      </c>
      <c r="I857" t="str">
        <f t="shared" ref="I857:I878" si="207">AG857</f>
        <v>呪文</v>
      </c>
      <c r="J857" t="s">
        <v>3211</v>
      </c>
      <c r="K857">
        <f t="shared" ref="K857:K878" si="208">AO857</f>
        <v>0</v>
      </c>
      <c r="L857">
        <f t="shared" ref="L857:L878" si="209">AP857</f>
        <v>0</v>
      </c>
      <c r="M857" t="str">
        <f t="shared" ref="M857:M878" si="210">IF(AG857="クリーチャー",K857&amp;"/"&amp;L857,"")</f>
        <v/>
      </c>
      <c r="N857" t="s">
        <v>3267</v>
      </c>
      <c r="O857" t="str">
        <f t="shared" ref="O857:O878" si="211">AC857</f>
        <v>レア</v>
      </c>
      <c r="R857" t="s">
        <v>3267</v>
      </c>
      <c r="S857" t="s">
        <v>4854</v>
      </c>
      <c r="T857" t="str">
        <f t="shared" ref="T857:T878" si="212">AE857</f>
        <v>ウギンの洞察力</v>
      </c>
      <c r="W857" t="s">
        <v>4855</v>
      </c>
      <c r="X857" t="s">
        <v>3267</v>
      </c>
      <c r="Y857" s="9"/>
      <c r="Z857" s="3">
        <v>312</v>
      </c>
      <c r="AA857" s="2" t="s">
        <v>3213</v>
      </c>
      <c r="AB857" s="1" t="s">
        <v>1631</v>
      </c>
      <c r="AC857" s="1" t="s">
        <v>1463</v>
      </c>
      <c r="AD857" s="1">
        <v>21</v>
      </c>
      <c r="AE857" s="1" t="s">
        <v>2236</v>
      </c>
      <c r="AF857" s="1" t="s">
        <v>2235</v>
      </c>
      <c r="AG857" s="1" t="s">
        <v>1475</v>
      </c>
      <c r="AH857" s="1"/>
      <c r="AI857" s="1"/>
      <c r="AJ857" s="1"/>
      <c r="AK857" s="1" t="s">
        <v>2234</v>
      </c>
      <c r="AL857" s="1"/>
      <c r="AM857" s="1"/>
      <c r="AN857" s="1"/>
      <c r="AO857" s="1"/>
      <c r="AP857" s="1"/>
      <c r="AQ857" s="1" t="s">
        <v>2234</v>
      </c>
      <c r="AR857" s="1" t="s">
        <v>2234</v>
      </c>
    </row>
    <row r="858" spans="1:44" x14ac:dyDescent="0.15">
      <c r="A858" t="str">
        <f t="shared" si="204"/>
        <v>|BFZ|無色|クリーチャー|10/10|レア|《[[荒廃の双子]]》|</v>
      </c>
      <c r="B858" t="s">
        <v>3211</v>
      </c>
      <c r="C858" t="str">
        <f t="shared" si="205"/>
        <v>BFZ</v>
      </c>
      <c r="D858">
        <f>IF(AA858="","",VLOOKUP(C858,tnpl!$Z$1:$AA$11,2,TRUE))</f>
        <v>2</v>
      </c>
      <c r="E858" t="s">
        <v>3211</v>
      </c>
      <c r="F858" t="str">
        <f t="shared" si="206"/>
        <v>無色</v>
      </c>
      <c r="G858">
        <f>IF(AB858="","",VLOOKUP(F858,tnpl!$X$1:$Y$16,2,TRUE))</f>
        <v>16</v>
      </c>
      <c r="H858" t="s">
        <v>3211</v>
      </c>
      <c r="I858" t="str">
        <f t="shared" si="207"/>
        <v>クリーチャー</v>
      </c>
      <c r="J858" t="s">
        <v>3211</v>
      </c>
      <c r="K858">
        <f t="shared" si="208"/>
        <v>10</v>
      </c>
      <c r="L858">
        <f t="shared" si="209"/>
        <v>10</v>
      </c>
      <c r="M858" t="str">
        <f t="shared" si="210"/>
        <v>10/10</v>
      </c>
      <c r="N858" t="s">
        <v>3267</v>
      </c>
      <c r="O858" t="str">
        <f t="shared" si="211"/>
        <v>レア</v>
      </c>
      <c r="R858" t="s">
        <v>3267</v>
      </c>
      <c r="S858" t="s">
        <v>4854</v>
      </c>
      <c r="T858" t="str">
        <f t="shared" si="212"/>
        <v>荒廃の双子</v>
      </c>
      <c r="W858" t="s">
        <v>4855</v>
      </c>
      <c r="X858" t="s">
        <v>3267</v>
      </c>
      <c r="Y858" s="9"/>
      <c r="Z858" s="3">
        <v>466</v>
      </c>
      <c r="AA858" s="2" t="s">
        <v>3213</v>
      </c>
      <c r="AB858" s="1" t="s">
        <v>301</v>
      </c>
      <c r="AC858" s="1" t="s">
        <v>1463</v>
      </c>
      <c r="AD858" s="1">
        <v>21</v>
      </c>
      <c r="AE858" s="1" t="s">
        <v>1738</v>
      </c>
      <c r="AF858" s="1" t="s">
        <v>1737</v>
      </c>
      <c r="AG858" s="1" t="s">
        <v>349</v>
      </c>
      <c r="AH858" s="1" t="s">
        <v>1457</v>
      </c>
      <c r="AI858" s="1"/>
      <c r="AJ858" s="1"/>
      <c r="AK858" s="1" t="s">
        <v>1736</v>
      </c>
      <c r="AL858" s="1"/>
      <c r="AM858" s="1"/>
      <c r="AN858" s="1"/>
      <c r="AO858" s="1">
        <v>10</v>
      </c>
      <c r="AP858" s="1">
        <v>10</v>
      </c>
      <c r="AQ858" s="1" t="s">
        <v>1736</v>
      </c>
      <c r="AR858" s="1" t="s">
        <v>1736</v>
      </c>
    </row>
    <row r="859" spans="1:44" x14ac:dyDescent="0.15">
      <c r="A859" t="str">
        <f t="shared" si="204"/>
        <v>|BFZ|無色|クリーチャー|10/10|神話レア|《[[絶え間ない飢餓、ウラモグ]]》|</v>
      </c>
      <c r="B859" t="s">
        <v>3211</v>
      </c>
      <c r="C859" t="str">
        <f t="shared" si="205"/>
        <v>BFZ</v>
      </c>
      <c r="D859">
        <f>IF(AA859="","",VLOOKUP(C859,tnpl!$Z$1:$AA$11,2,TRUE))</f>
        <v>2</v>
      </c>
      <c r="E859" t="s">
        <v>3211</v>
      </c>
      <c r="F859" t="str">
        <f t="shared" si="206"/>
        <v>無色</v>
      </c>
      <c r="G859">
        <f>IF(AB859="","",VLOOKUP(F859,tnpl!$X$1:$Y$16,2,TRUE))</f>
        <v>16</v>
      </c>
      <c r="H859" t="s">
        <v>3211</v>
      </c>
      <c r="I859" t="str">
        <f t="shared" si="207"/>
        <v>クリーチャー</v>
      </c>
      <c r="J859" t="s">
        <v>3211</v>
      </c>
      <c r="K859">
        <f t="shared" si="208"/>
        <v>10</v>
      </c>
      <c r="L859">
        <f t="shared" si="209"/>
        <v>10</v>
      </c>
      <c r="M859" t="str">
        <f t="shared" si="210"/>
        <v>10/10</v>
      </c>
      <c r="N859" t="s">
        <v>3267</v>
      </c>
      <c r="O859" t="str">
        <f t="shared" si="211"/>
        <v>神話レア</v>
      </c>
      <c r="R859" t="s">
        <v>3267</v>
      </c>
      <c r="S859" t="s">
        <v>4854</v>
      </c>
      <c r="T859" t="str">
        <f t="shared" si="212"/>
        <v>絶え間ない飢餓、ウラモグ</v>
      </c>
      <c r="W859" t="s">
        <v>4855</v>
      </c>
      <c r="X859" t="s">
        <v>3267</v>
      </c>
      <c r="Y859" s="9"/>
      <c r="Z859" s="3">
        <v>483</v>
      </c>
      <c r="AA859" s="2" t="s">
        <v>3213</v>
      </c>
      <c r="AB859" s="1" t="s">
        <v>301</v>
      </c>
      <c r="AC859" s="1" t="s">
        <v>1453</v>
      </c>
      <c r="AD859" s="1">
        <v>21</v>
      </c>
      <c r="AE859" s="1" t="s">
        <v>1687</v>
      </c>
      <c r="AF859" s="1" t="s">
        <v>1686</v>
      </c>
      <c r="AG859" s="1" t="s">
        <v>349</v>
      </c>
      <c r="AH859" s="1" t="s">
        <v>1457</v>
      </c>
      <c r="AI859" s="1"/>
      <c r="AJ859" s="1"/>
      <c r="AK859" s="1" t="s">
        <v>1685</v>
      </c>
      <c r="AL859" s="1"/>
      <c r="AM859" s="1"/>
      <c r="AN859" s="1"/>
      <c r="AO859" s="1">
        <v>10</v>
      </c>
      <c r="AP859" s="1">
        <v>10</v>
      </c>
      <c r="AQ859" s="1" t="s">
        <v>1685</v>
      </c>
      <c r="AR859" s="1" t="s">
        <v>1685</v>
      </c>
    </row>
    <row r="860" spans="1:44" x14ac:dyDescent="0.15">
      <c r="A860" t="str">
        <f t="shared" si="204"/>
        <v>|OGW|青|呪文||神話レア|《[[押し潰す触手]]》|</v>
      </c>
      <c r="B860" t="s">
        <v>3211</v>
      </c>
      <c r="C860" t="str">
        <f t="shared" si="205"/>
        <v>OGW</v>
      </c>
      <c r="D860">
        <f>IF(AA860="","",VLOOKUP(C860,tnpl!$Z$1:$AA$11,2,TRUE))</f>
        <v>3</v>
      </c>
      <c r="E860" t="s">
        <v>3211</v>
      </c>
      <c r="F860" t="str">
        <f t="shared" si="206"/>
        <v>青</v>
      </c>
      <c r="G860">
        <f>IF(AB860="","",VLOOKUP(F860,tnpl!$X$1:$Y$16,2,TRUE))</f>
        <v>2</v>
      </c>
      <c r="H860" t="s">
        <v>3211</v>
      </c>
      <c r="I860" t="str">
        <f t="shared" si="207"/>
        <v>呪文</v>
      </c>
      <c r="J860" t="s">
        <v>3211</v>
      </c>
      <c r="K860">
        <f t="shared" si="208"/>
        <v>0</v>
      </c>
      <c r="L860">
        <f t="shared" si="209"/>
        <v>0</v>
      </c>
      <c r="M860" t="str">
        <f t="shared" si="210"/>
        <v/>
      </c>
      <c r="N860" t="s">
        <v>3267</v>
      </c>
      <c r="O860" t="str">
        <f t="shared" si="211"/>
        <v>神話レア</v>
      </c>
      <c r="R860" t="s">
        <v>3267</v>
      </c>
      <c r="S860" t="s">
        <v>4854</v>
      </c>
      <c r="T860" t="str">
        <f t="shared" si="212"/>
        <v>押し潰す触手</v>
      </c>
      <c r="W860" t="s">
        <v>4855</v>
      </c>
      <c r="X860" t="s">
        <v>3267</v>
      </c>
      <c r="Y860" s="9"/>
      <c r="Z860" s="3">
        <v>497</v>
      </c>
      <c r="AA860" s="2" t="s">
        <v>3214</v>
      </c>
      <c r="AB860" s="1" t="s">
        <v>1631</v>
      </c>
      <c r="AC860" s="1" t="s">
        <v>1453</v>
      </c>
      <c r="AD860" s="1">
        <v>21</v>
      </c>
      <c r="AE860" s="1" t="s">
        <v>1630</v>
      </c>
      <c r="AF860" s="1" t="s">
        <v>1629</v>
      </c>
      <c r="AG860" s="1" t="s">
        <v>1475</v>
      </c>
      <c r="AH860" s="1"/>
      <c r="AI860" s="1"/>
      <c r="AJ860" s="1"/>
      <c r="AK860" s="1" t="s">
        <v>1598</v>
      </c>
      <c r="AL860" s="1" t="s">
        <v>1628</v>
      </c>
      <c r="AM860" s="1" t="s">
        <v>1627</v>
      </c>
      <c r="AN860" s="1"/>
      <c r="AO860" s="1"/>
      <c r="AP860" s="1"/>
      <c r="AQ860" s="1" t="s">
        <v>1626</v>
      </c>
      <c r="AR860" s="1" t="s">
        <v>1626</v>
      </c>
    </row>
    <row r="861" spans="1:44" x14ac:dyDescent="0.15">
      <c r="A861" t="str">
        <f t="shared" si="204"/>
        <v>|OGW|緑|クリーチャー|5/4|アンコモン|《[[産み落とす巨体]]》|</v>
      </c>
      <c r="B861" t="s">
        <v>3211</v>
      </c>
      <c r="C861" t="str">
        <f t="shared" si="205"/>
        <v>OGW</v>
      </c>
      <c r="D861">
        <f>IF(AA861="","",VLOOKUP(C861,tnpl!$Z$1:$AA$11,2,TRUE))</f>
        <v>3</v>
      </c>
      <c r="E861" t="s">
        <v>3211</v>
      </c>
      <c r="F861" t="str">
        <f t="shared" si="206"/>
        <v>緑</v>
      </c>
      <c r="G861">
        <f>IF(AB861="","",VLOOKUP(F861,tnpl!$X$1:$Y$16,2,TRUE))</f>
        <v>5</v>
      </c>
      <c r="H861" t="s">
        <v>3211</v>
      </c>
      <c r="I861" t="str">
        <f t="shared" si="207"/>
        <v>クリーチャー</v>
      </c>
      <c r="J861" t="s">
        <v>3211</v>
      </c>
      <c r="K861">
        <f t="shared" si="208"/>
        <v>5</v>
      </c>
      <c r="L861">
        <f t="shared" si="209"/>
        <v>4</v>
      </c>
      <c r="M861" t="str">
        <f t="shared" si="210"/>
        <v>5/4</v>
      </c>
      <c r="N861" t="s">
        <v>3267</v>
      </c>
      <c r="O861" t="str">
        <f t="shared" si="211"/>
        <v>アンコモン</v>
      </c>
      <c r="R861" t="s">
        <v>3267</v>
      </c>
      <c r="S861" t="s">
        <v>4854</v>
      </c>
      <c r="T861" t="str">
        <f t="shared" si="212"/>
        <v>産み落とす巨体</v>
      </c>
      <c r="W861" t="s">
        <v>4855</v>
      </c>
      <c r="X861" t="s">
        <v>3267</v>
      </c>
      <c r="Y861" s="9"/>
      <c r="Z861" s="3">
        <v>511</v>
      </c>
      <c r="AA861" s="2" t="s">
        <v>3214</v>
      </c>
      <c r="AB861" s="1" t="s">
        <v>1540</v>
      </c>
      <c r="AC861" s="1" t="s">
        <v>1473</v>
      </c>
      <c r="AD861" s="1">
        <v>21</v>
      </c>
      <c r="AE861" s="1" t="s">
        <v>1569</v>
      </c>
      <c r="AF861" s="1" t="s">
        <v>1568</v>
      </c>
      <c r="AG861" s="1" t="s">
        <v>349</v>
      </c>
      <c r="AH861" s="1" t="s">
        <v>1457</v>
      </c>
      <c r="AI861" s="1" t="s">
        <v>1523</v>
      </c>
      <c r="AJ861" s="1"/>
      <c r="AK861" s="1" t="s">
        <v>3509</v>
      </c>
      <c r="AL861" s="1" t="s">
        <v>1567</v>
      </c>
      <c r="AM861" s="1" t="s">
        <v>1566</v>
      </c>
      <c r="AN861" s="1"/>
      <c r="AO861" s="1">
        <v>5</v>
      </c>
      <c r="AP861" s="1">
        <v>4</v>
      </c>
      <c r="AQ861" s="1" t="s">
        <v>3510</v>
      </c>
      <c r="AR861" s="1" t="s">
        <v>3510</v>
      </c>
    </row>
    <row r="862" spans="1:44" x14ac:dyDescent="0.15">
      <c r="A862" t="str">
        <f t="shared" si="204"/>
        <v>|OGW|緑|クリーチャー|6/6|レア|《[[林鹿騎兵隊]]》|</v>
      </c>
      <c r="B862" t="s">
        <v>3211</v>
      </c>
      <c r="C862" t="str">
        <f t="shared" si="205"/>
        <v>OGW</v>
      </c>
      <c r="D862">
        <f>IF(AA862="","",VLOOKUP(C862,tnpl!$Z$1:$AA$11,2,TRUE))</f>
        <v>3</v>
      </c>
      <c r="E862" t="s">
        <v>3211</v>
      </c>
      <c r="F862" t="str">
        <f t="shared" si="206"/>
        <v>緑</v>
      </c>
      <c r="G862">
        <f>IF(AB862="","",VLOOKUP(F862,tnpl!$X$1:$Y$16,2,TRUE))</f>
        <v>5</v>
      </c>
      <c r="H862" t="s">
        <v>3211</v>
      </c>
      <c r="I862" t="str">
        <f t="shared" si="207"/>
        <v>クリーチャー</v>
      </c>
      <c r="J862" t="s">
        <v>3211</v>
      </c>
      <c r="K862">
        <f t="shared" si="208"/>
        <v>6</v>
      </c>
      <c r="L862">
        <f t="shared" si="209"/>
        <v>6</v>
      </c>
      <c r="M862" t="str">
        <f t="shared" si="210"/>
        <v>6/6</v>
      </c>
      <c r="N862" t="s">
        <v>3267</v>
      </c>
      <c r="O862" t="str">
        <f t="shared" si="211"/>
        <v>レア</v>
      </c>
      <c r="R862" t="s">
        <v>3267</v>
      </c>
      <c r="S862" t="s">
        <v>4854</v>
      </c>
      <c r="T862" t="str">
        <f t="shared" si="212"/>
        <v>林鹿騎兵隊</v>
      </c>
      <c r="W862" t="s">
        <v>4855</v>
      </c>
      <c r="X862" t="s">
        <v>3267</v>
      </c>
      <c r="Y862" s="9"/>
      <c r="Z862" s="3">
        <v>514</v>
      </c>
      <c r="AA862" s="2" t="s">
        <v>3214</v>
      </c>
      <c r="AB862" s="1" t="s">
        <v>1540</v>
      </c>
      <c r="AC862" s="1" t="s">
        <v>1463</v>
      </c>
      <c r="AD862" s="1">
        <v>21</v>
      </c>
      <c r="AE862" s="1" t="s">
        <v>1557</v>
      </c>
      <c r="AF862" s="1" t="s">
        <v>1556</v>
      </c>
      <c r="AG862" s="1" t="s">
        <v>349</v>
      </c>
      <c r="AH862" s="1" t="s">
        <v>1501</v>
      </c>
      <c r="AI862" s="1" t="s">
        <v>1555</v>
      </c>
      <c r="AJ862" s="1"/>
      <c r="AK862" s="1" t="s">
        <v>1554</v>
      </c>
      <c r="AL862" s="1"/>
      <c r="AM862" s="1"/>
      <c r="AN862" s="1"/>
      <c r="AO862" s="1">
        <v>6</v>
      </c>
      <c r="AP862" s="1">
        <v>6</v>
      </c>
      <c r="AQ862" s="1" t="s">
        <v>1554</v>
      </c>
      <c r="AR862" s="1" t="s">
        <v>1554</v>
      </c>
    </row>
    <row r="863" spans="1:44" x14ac:dyDescent="0.15">
      <c r="A863" t="str">
        <f>B863&amp;C863&amp;E863&amp;F863&amp;H863&amp;I863&amp;J863&amp;M863&amp;N863&amp;O863&amp;P863&amp;Q863&amp;R863&amp;S863&amp;T863&amp;V863&amp;W863&amp;X863&amp;Y863</f>
        <v/>
      </c>
    </row>
    <row r="864" spans="1:44" x14ac:dyDescent="0.15">
      <c r="A864" t="str">
        <f>B864&amp;C864&amp;E864&amp;F864&amp;H864&amp;I864&amp;J864&amp;M864&amp;N864&amp;O864&amp;P864&amp;Q864&amp;R864&amp;S864&amp;T864&amp;V864&amp;W864&amp;X864&amp;Y864</f>
        <v>**イニストラードを覆う影ブロック</v>
      </c>
      <c r="B864" t="s">
        <v>4856</v>
      </c>
      <c r="C864" t="s">
        <v>5195</v>
      </c>
      <c r="Z864" s="11"/>
    </row>
    <row r="865" spans="1:44" x14ac:dyDescent="0.15">
      <c r="A865" t="str">
        <f>B865&amp;C865&amp;E865&amp;F865&amp;H865&amp;I865&amp;J865&amp;M865&amp;N865&amp;O865&amp;P865&amp;Q865&amp;R865&amp;S865&amp;T865&amp;U865&amp;V865&amp;W865&amp;X865&amp;Y865</f>
        <v>|LEFT:60|LEFT:50|LEFT:120|LEFT:75|LEFT:120|LEFT:450|c</v>
      </c>
      <c r="B865" t="s">
        <v>3211</v>
      </c>
      <c r="C865" t="s">
        <v>5191</v>
      </c>
      <c r="E865" t="s">
        <v>3211</v>
      </c>
      <c r="F865" t="s">
        <v>3204</v>
      </c>
      <c r="H865" t="s">
        <v>3211</v>
      </c>
      <c r="I865" t="s">
        <v>5157</v>
      </c>
      <c r="J865" t="s">
        <v>3211</v>
      </c>
      <c r="M865" t="s">
        <v>5193</v>
      </c>
      <c r="N865" t="s">
        <v>3267</v>
      </c>
      <c r="O865" t="s">
        <v>5157</v>
      </c>
      <c r="R865" t="s">
        <v>3267</v>
      </c>
      <c r="T865" t="s">
        <v>5190</v>
      </c>
      <c r="X865" t="s">
        <v>3267</v>
      </c>
      <c r="Y865" t="s">
        <v>3206</v>
      </c>
    </row>
    <row r="866" spans="1:44" x14ac:dyDescent="0.15">
      <c r="A866" t="str">
        <f>B866&amp;C866&amp;E866&amp;F866&amp;H866&amp;I866&amp;J866&amp;M866&amp;N866&amp;O866&amp;P866&amp;Q866&amp;R866&amp;S866&amp;T866&amp;U866&amp;V866&amp;W866&amp;X866&amp;Y866</f>
        <v>|セット|色|カード種|P/T|レアリティ|カード名|</v>
      </c>
      <c r="B866" t="s">
        <v>3211</v>
      </c>
      <c r="C866" t="s">
        <v>3212</v>
      </c>
      <c r="E866" t="s">
        <v>3211</v>
      </c>
      <c r="F866" t="s">
        <v>3181</v>
      </c>
      <c r="H866" t="s">
        <v>3211</v>
      </c>
      <c r="I866" t="s">
        <v>4902</v>
      </c>
      <c r="J866" t="s">
        <v>3211</v>
      </c>
      <c r="K866" t="s">
        <v>3168</v>
      </c>
      <c r="L866" t="s">
        <v>3167</v>
      </c>
      <c r="M866" t="str">
        <f>K866&amp;"/"&amp;L866</f>
        <v>P/T</v>
      </c>
      <c r="N866" t="s">
        <v>3267</v>
      </c>
      <c r="O866" t="s">
        <v>5187</v>
      </c>
      <c r="R866" t="s">
        <v>3267</v>
      </c>
      <c r="T866" t="s">
        <v>3208</v>
      </c>
      <c r="X866" t="s">
        <v>3267</v>
      </c>
      <c r="Z866" s="18"/>
      <c r="AA866" s="18"/>
      <c r="AB866" s="18"/>
      <c r="AC866" s="18"/>
      <c r="AD866" s="18"/>
      <c r="AE866" s="18"/>
      <c r="AF866" s="18"/>
      <c r="AG866" s="18"/>
      <c r="AH866" s="18"/>
      <c r="AI866" s="18"/>
      <c r="AJ866" s="18"/>
      <c r="AK866" s="18"/>
      <c r="AL866" s="18"/>
      <c r="AM866" s="18"/>
      <c r="AN866" s="18"/>
      <c r="AO866" s="18"/>
      <c r="AP866" s="18"/>
      <c r="AQ866" s="18"/>
    </row>
    <row r="867" spans="1:44" x14ac:dyDescent="0.15">
      <c r="A867" t="str">
        <f t="shared" si="204"/>
        <v>|EMN|緑|クリーチャー|7/9|神話レア|《[[墓後家蜘蛛、イシュカナ]]》|</v>
      </c>
      <c r="B867" t="s">
        <v>3211</v>
      </c>
      <c r="C867" t="str">
        <f t="shared" si="205"/>
        <v>EMN</v>
      </c>
      <c r="D867">
        <f>IF(AA867="","",VLOOKUP(C867,tnpl!$Z$1:$AA$11,2,TRUE))</f>
        <v>5</v>
      </c>
      <c r="E867" t="s">
        <v>3211</v>
      </c>
      <c r="F867" t="str">
        <f t="shared" si="206"/>
        <v>緑</v>
      </c>
      <c r="G867">
        <f>IF(AB867="","",VLOOKUP(F867,tnpl!$X$1:$Y$16,2,TRUE))</f>
        <v>5</v>
      </c>
      <c r="H867" t="s">
        <v>3211</v>
      </c>
      <c r="I867" t="str">
        <f t="shared" si="207"/>
        <v>クリーチャー</v>
      </c>
      <c r="J867" t="s">
        <v>3211</v>
      </c>
      <c r="K867">
        <f t="shared" si="208"/>
        <v>7</v>
      </c>
      <c r="L867">
        <f t="shared" si="209"/>
        <v>9</v>
      </c>
      <c r="M867" t="str">
        <f t="shared" si="210"/>
        <v>7/9</v>
      </c>
      <c r="N867" t="s">
        <v>3267</v>
      </c>
      <c r="O867" t="str">
        <f t="shared" si="211"/>
        <v>神話レア</v>
      </c>
      <c r="R867" t="s">
        <v>3267</v>
      </c>
      <c r="S867" t="s">
        <v>4854</v>
      </c>
      <c r="T867" t="str">
        <f t="shared" si="212"/>
        <v>墓後家蜘蛛、イシュカナ</v>
      </c>
      <c r="W867" t="s">
        <v>4855</v>
      </c>
      <c r="X867" t="s">
        <v>3267</v>
      </c>
      <c r="Y867" s="9"/>
      <c r="Z867" s="3">
        <v>817</v>
      </c>
      <c r="AA867" s="2" t="s">
        <v>3870</v>
      </c>
      <c r="AB867" s="1" t="s">
        <v>1540</v>
      </c>
      <c r="AC867" s="1" t="s">
        <v>1453</v>
      </c>
      <c r="AD867" s="1">
        <v>21</v>
      </c>
      <c r="AE867" s="1" t="s">
        <v>913</v>
      </c>
      <c r="AF867" s="1" t="s">
        <v>912</v>
      </c>
      <c r="AG867" s="1" t="s">
        <v>349</v>
      </c>
      <c r="AH867" s="1" t="s">
        <v>2596</v>
      </c>
      <c r="AI867" s="1"/>
      <c r="AJ867" s="1"/>
      <c r="AK867" s="1" t="s">
        <v>1971</v>
      </c>
      <c r="AL867" s="1" t="s">
        <v>3994</v>
      </c>
      <c r="AM867" s="1" t="s">
        <v>3995</v>
      </c>
      <c r="AN867" s="1"/>
      <c r="AO867" s="1">
        <v>7</v>
      </c>
      <c r="AP867" s="1">
        <v>9</v>
      </c>
      <c r="AQ867" s="1" t="s">
        <v>3996</v>
      </c>
      <c r="AR867" s="1" t="s">
        <v>3996</v>
      </c>
    </row>
    <row r="868" spans="1:44" x14ac:dyDescent="0.15">
      <c r="A868" t="str">
        <f t="shared" si="204"/>
        <v>|EMN|無色|クリーチャー|8/8|神話レア|《[[州民を滅ぼすもの]]》|</v>
      </c>
      <c r="B868" t="s">
        <v>3211</v>
      </c>
      <c r="C868" t="str">
        <f t="shared" si="205"/>
        <v>EMN</v>
      </c>
      <c r="D868">
        <f>IF(AA868="","",VLOOKUP(C868,tnpl!$Z$1:$AA$11,2,TRUE))</f>
        <v>5</v>
      </c>
      <c r="E868" t="s">
        <v>3211</v>
      </c>
      <c r="F868" t="str">
        <f t="shared" si="206"/>
        <v>無色</v>
      </c>
      <c r="G868">
        <f>IF(AB868="","",VLOOKUP(F868,tnpl!$X$1:$Y$16,2,TRUE))</f>
        <v>16</v>
      </c>
      <c r="H868" t="s">
        <v>3211</v>
      </c>
      <c r="I868" t="str">
        <f t="shared" si="207"/>
        <v>クリーチャー</v>
      </c>
      <c r="J868" t="s">
        <v>3211</v>
      </c>
      <c r="K868">
        <f t="shared" si="208"/>
        <v>8</v>
      </c>
      <c r="L868">
        <f t="shared" si="209"/>
        <v>8</v>
      </c>
      <c r="M868" t="str">
        <f t="shared" si="210"/>
        <v>8/8</v>
      </c>
      <c r="N868" t="s">
        <v>3267</v>
      </c>
      <c r="O868" t="str">
        <f t="shared" si="211"/>
        <v>神話レア</v>
      </c>
      <c r="R868" t="s">
        <v>3267</v>
      </c>
      <c r="S868" t="s">
        <v>4854</v>
      </c>
      <c r="T868" t="str">
        <f t="shared" si="212"/>
        <v>州民を滅ぼすもの</v>
      </c>
      <c r="W868" t="s">
        <v>4855</v>
      </c>
      <c r="X868" t="s">
        <v>3267</v>
      </c>
      <c r="Y868" s="9"/>
      <c r="Z868" s="3">
        <v>834</v>
      </c>
      <c r="AA868" s="2" t="s">
        <v>3870</v>
      </c>
      <c r="AB868" s="1" t="s">
        <v>301</v>
      </c>
      <c r="AC868" s="1" t="s">
        <v>1453</v>
      </c>
      <c r="AD868" s="1">
        <v>21</v>
      </c>
      <c r="AE868" s="1" t="s">
        <v>881</v>
      </c>
      <c r="AF868" s="1" t="s">
        <v>880</v>
      </c>
      <c r="AG868" s="1" t="s">
        <v>349</v>
      </c>
      <c r="AH868" s="1" t="s">
        <v>1457</v>
      </c>
      <c r="AI868" s="1" t="s">
        <v>2750</v>
      </c>
      <c r="AJ868" s="1"/>
      <c r="AK868" s="1" t="s">
        <v>3964</v>
      </c>
      <c r="AL868" s="1" t="s">
        <v>4030</v>
      </c>
      <c r="AM868" s="1" t="s">
        <v>4031</v>
      </c>
      <c r="AN868" s="1"/>
      <c r="AO868" s="1">
        <v>8</v>
      </c>
      <c r="AP868" s="1">
        <v>8</v>
      </c>
      <c r="AQ868" s="1" t="s">
        <v>4032</v>
      </c>
      <c r="AR868" s="1" t="s">
        <v>4032</v>
      </c>
    </row>
    <row r="869" spans="1:44" x14ac:dyDescent="0.15">
      <c r="A869" t="str">
        <f>B869&amp;C869&amp;E869&amp;F869&amp;H869&amp;I869&amp;J869&amp;M869&amp;N869&amp;O869&amp;P869&amp;Q869&amp;R869&amp;S869&amp;T869&amp;V869&amp;W869&amp;X869&amp;Y869</f>
        <v/>
      </c>
    </row>
    <row r="870" spans="1:44" x14ac:dyDescent="0.15">
      <c r="A870" t="str">
        <f>B870&amp;C870&amp;E870&amp;F870&amp;H870&amp;I870&amp;J870&amp;M870&amp;N870&amp;O870&amp;P870&amp;Q870&amp;R870&amp;S870&amp;T870&amp;V870&amp;W870&amp;X870&amp;Y870</f>
        <v>**カラデシュブロック</v>
      </c>
      <c r="B870" t="s">
        <v>4856</v>
      </c>
      <c r="C870" t="s">
        <v>5197</v>
      </c>
      <c r="Z870" s="11"/>
    </row>
    <row r="871" spans="1:44" x14ac:dyDescent="0.15">
      <c r="A871" t="str">
        <f>B871&amp;C871&amp;E871&amp;F871&amp;H871&amp;I871&amp;J871&amp;M871&amp;N871&amp;O871&amp;P871&amp;Q871&amp;R871&amp;S871&amp;T871&amp;U871&amp;V871&amp;W871&amp;X871&amp;Y871</f>
        <v>|LEFT:60|LEFT:50|LEFT:120|LEFT:75|LEFT:120|LEFT:450|c</v>
      </c>
      <c r="B871" t="s">
        <v>3211</v>
      </c>
      <c r="C871" t="s">
        <v>5191</v>
      </c>
      <c r="E871" t="s">
        <v>3211</v>
      </c>
      <c r="F871" t="s">
        <v>3204</v>
      </c>
      <c r="H871" t="s">
        <v>3211</v>
      </c>
      <c r="I871" t="s">
        <v>5157</v>
      </c>
      <c r="J871" t="s">
        <v>3211</v>
      </c>
      <c r="M871" t="s">
        <v>5193</v>
      </c>
      <c r="N871" t="s">
        <v>3267</v>
      </c>
      <c r="O871" t="s">
        <v>5157</v>
      </c>
      <c r="R871" t="s">
        <v>3267</v>
      </c>
      <c r="T871" t="s">
        <v>5190</v>
      </c>
      <c r="X871" t="s">
        <v>3267</v>
      </c>
      <c r="Y871" t="s">
        <v>3206</v>
      </c>
    </row>
    <row r="872" spans="1:44" x14ac:dyDescent="0.15">
      <c r="A872" t="str">
        <f>B872&amp;C872&amp;E872&amp;F872&amp;H872&amp;I872&amp;J872&amp;M872&amp;N872&amp;O872&amp;P872&amp;Q872&amp;R872&amp;S872&amp;T872&amp;U872&amp;V872&amp;W872&amp;X872&amp;Y872</f>
        <v>|セット|色|カード種|P/T|レアリティ|カード名|</v>
      </c>
      <c r="B872" t="s">
        <v>3211</v>
      </c>
      <c r="C872" t="s">
        <v>3212</v>
      </c>
      <c r="E872" t="s">
        <v>3211</v>
      </c>
      <c r="F872" t="s">
        <v>3181</v>
      </c>
      <c r="H872" t="s">
        <v>3211</v>
      </c>
      <c r="I872" t="s">
        <v>4902</v>
      </c>
      <c r="J872" t="s">
        <v>3211</v>
      </c>
      <c r="K872" t="s">
        <v>3168</v>
      </c>
      <c r="L872" t="s">
        <v>3167</v>
      </c>
      <c r="M872" t="str">
        <f>K872&amp;"/"&amp;L872</f>
        <v>P/T</v>
      </c>
      <c r="N872" t="s">
        <v>3267</v>
      </c>
      <c r="O872" t="s">
        <v>5187</v>
      </c>
      <c r="R872" t="s">
        <v>3267</v>
      </c>
      <c r="T872" t="s">
        <v>3208</v>
      </c>
      <c r="X872" t="s">
        <v>3267</v>
      </c>
      <c r="Z872" s="18"/>
      <c r="AA872" s="18"/>
      <c r="AB872" s="18"/>
      <c r="AC872" s="18"/>
      <c r="AD872" s="18"/>
      <c r="AE872" s="18"/>
      <c r="AF872" s="18"/>
      <c r="AG872" s="18"/>
      <c r="AH872" s="18"/>
      <c r="AI872" s="18"/>
      <c r="AJ872" s="18"/>
      <c r="AK872" s="18"/>
      <c r="AL872" s="18"/>
      <c r="AM872" s="18"/>
      <c r="AN872" s="18"/>
      <c r="AO872" s="18"/>
      <c r="AP872" s="18"/>
      <c r="AQ872" s="18"/>
    </row>
    <row r="873" spans="1:44" x14ac:dyDescent="0.15">
      <c r="A873" t="str">
        <f t="shared" si="204"/>
        <v>|KLD|黒|クリーチャー|8/8|神話レア|《[[陰謀の悪魔]]》|</v>
      </c>
      <c r="B873" t="s">
        <v>3211</v>
      </c>
      <c r="C873" t="str">
        <f t="shared" si="205"/>
        <v>KLD</v>
      </c>
      <c r="D873">
        <f>IF(AA873="","",VLOOKUP(C873,tnpl!$Z$1:$AA$11,2,TRUE))</f>
        <v>6</v>
      </c>
      <c r="E873" t="s">
        <v>3211</v>
      </c>
      <c r="F873" t="str">
        <f t="shared" si="206"/>
        <v>黒</v>
      </c>
      <c r="G873">
        <f>IF(AB873="","",VLOOKUP(F873,tnpl!$X$1:$Y$16,2,TRUE))</f>
        <v>3</v>
      </c>
      <c r="H873" t="s">
        <v>3211</v>
      </c>
      <c r="I873" t="str">
        <f t="shared" si="207"/>
        <v>クリーチャー</v>
      </c>
      <c r="J873" t="s">
        <v>3211</v>
      </c>
      <c r="K873">
        <f t="shared" si="208"/>
        <v>8</v>
      </c>
      <c r="L873">
        <f t="shared" si="209"/>
        <v>8</v>
      </c>
      <c r="M873" t="str">
        <f t="shared" si="210"/>
        <v>8/8</v>
      </c>
      <c r="N873" t="s">
        <v>3267</v>
      </c>
      <c r="O873" t="str">
        <f t="shared" si="211"/>
        <v>神話レア</v>
      </c>
      <c r="R873" t="s">
        <v>3267</v>
      </c>
      <c r="S873" t="s">
        <v>4854</v>
      </c>
      <c r="T873" t="str">
        <f t="shared" si="212"/>
        <v>陰謀の悪魔</v>
      </c>
      <c r="W873" t="s">
        <v>4855</v>
      </c>
      <c r="X873" t="s">
        <v>3267</v>
      </c>
      <c r="Y873" s="9"/>
      <c r="Z873" s="3">
        <v>911</v>
      </c>
      <c r="AA873" s="2" t="s">
        <v>4035</v>
      </c>
      <c r="AB873" s="1" t="s">
        <v>1606</v>
      </c>
      <c r="AC873" s="1" t="s">
        <v>1453</v>
      </c>
      <c r="AD873" s="1">
        <v>21</v>
      </c>
      <c r="AE873" s="1" t="s">
        <v>703</v>
      </c>
      <c r="AF873" s="1" t="s">
        <v>702</v>
      </c>
      <c r="AG873" s="1" t="s">
        <v>349</v>
      </c>
      <c r="AH873" s="1" t="s">
        <v>2828</v>
      </c>
      <c r="AI873" s="1"/>
      <c r="AJ873" s="1"/>
      <c r="AK873" s="1" t="s">
        <v>361</v>
      </c>
      <c r="AL873" s="1" t="s">
        <v>4164</v>
      </c>
      <c r="AM873" s="1" t="s">
        <v>4165</v>
      </c>
      <c r="AN873" s="1"/>
      <c r="AO873" s="1">
        <v>8</v>
      </c>
      <c r="AP873" s="1">
        <v>8</v>
      </c>
      <c r="AQ873" s="1" t="s">
        <v>4166</v>
      </c>
      <c r="AR873" s="1" t="s">
        <v>4166</v>
      </c>
    </row>
    <row r="874" spans="1:44" x14ac:dyDescent="0.15">
      <c r="A874" t="str">
        <f>B874&amp;C874&amp;E874&amp;F874&amp;H874&amp;I874&amp;J874&amp;M874&amp;N874&amp;O874&amp;P874&amp;Q874&amp;R874&amp;S874&amp;T874&amp;V874&amp;W874&amp;X874&amp;Y874</f>
        <v/>
      </c>
    </row>
    <row r="875" spans="1:44" x14ac:dyDescent="0.15">
      <c r="A875" t="str">
        <f>B875&amp;C875&amp;E875&amp;F875&amp;H875&amp;I875&amp;J875&amp;M875&amp;N875&amp;O875&amp;P875&amp;Q875&amp;R875&amp;S875&amp;T875&amp;V875&amp;W875&amp;X875&amp;Y875</f>
        <v>**アモンケットブロック</v>
      </c>
      <c r="B875" t="s">
        <v>4856</v>
      </c>
      <c r="C875" t="s">
        <v>5199</v>
      </c>
      <c r="Z875" s="11"/>
    </row>
    <row r="876" spans="1:44" x14ac:dyDescent="0.15">
      <c r="A876" t="str">
        <f>B876&amp;C876&amp;E876&amp;F876&amp;H876&amp;I876&amp;J876&amp;M876&amp;N876&amp;O876&amp;P876&amp;Q876&amp;R876&amp;S876&amp;T876&amp;U876&amp;V876&amp;W876&amp;X876&amp;Y876</f>
        <v>|LEFT:60|LEFT:50|LEFT:120|LEFT:75|LEFT:120|LEFT:450|c</v>
      </c>
      <c r="B876" t="s">
        <v>3211</v>
      </c>
      <c r="C876" t="s">
        <v>5191</v>
      </c>
      <c r="E876" t="s">
        <v>3211</v>
      </c>
      <c r="F876" t="s">
        <v>3204</v>
      </c>
      <c r="H876" t="s">
        <v>3211</v>
      </c>
      <c r="I876" t="s">
        <v>5157</v>
      </c>
      <c r="J876" t="s">
        <v>3211</v>
      </c>
      <c r="M876" t="s">
        <v>5193</v>
      </c>
      <c r="N876" t="s">
        <v>3267</v>
      </c>
      <c r="O876" t="s">
        <v>5157</v>
      </c>
      <c r="R876" t="s">
        <v>3267</v>
      </c>
      <c r="T876" t="s">
        <v>5190</v>
      </c>
      <c r="X876" t="s">
        <v>3267</v>
      </c>
      <c r="Y876" t="s">
        <v>3206</v>
      </c>
    </row>
    <row r="877" spans="1:44" x14ac:dyDescent="0.15">
      <c r="A877" t="str">
        <f>B877&amp;C877&amp;E877&amp;F877&amp;H877&amp;I877&amp;J877&amp;M877&amp;N877&amp;O877&amp;P877&amp;Q877&amp;R877&amp;S877&amp;T877&amp;U877&amp;V877&amp;W877&amp;X877&amp;Y877</f>
        <v>|セット|色|カード種|P/T|レアリティ|カード名|</v>
      </c>
      <c r="B877" t="s">
        <v>3211</v>
      </c>
      <c r="C877" t="s">
        <v>3212</v>
      </c>
      <c r="E877" t="s">
        <v>3211</v>
      </c>
      <c r="F877" t="s">
        <v>3181</v>
      </c>
      <c r="H877" t="s">
        <v>3211</v>
      </c>
      <c r="I877" t="s">
        <v>4902</v>
      </c>
      <c r="J877" t="s">
        <v>3211</v>
      </c>
      <c r="K877" t="s">
        <v>3168</v>
      </c>
      <c r="L877" t="s">
        <v>3167</v>
      </c>
      <c r="M877" t="str">
        <f>K877&amp;"/"&amp;L877</f>
        <v>P/T</v>
      </c>
      <c r="N877" t="s">
        <v>3267</v>
      </c>
      <c r="O877" t="s">
        <v>5187</v>
      </c>
      <c r="R877" t="s">
        <v>3267</v>
      </c>
      <c r="T877" t="s">
        <v>3208</v>
      </c>
      <c r="X877" t="s">
        <v>3267</v>
      </c>
      <c r="Z877" s="18"/>
      <c r="AA877" s="18"/>
      <c r="AB877" s="18"/>
      <c r="AC877" s="18"/>
      <c r="AD877" s="18"/>
      <c r="AE877" s="18"/>
      <c r="AF877" s="18"/>
      <c r="AG877" s="18"/>
      <c r="AH877" s="18"/>
      <c r="AI877" s="18"/>
      <c r="AJ877" s="18"/>
      <c r="AK877" s="18"/>
      <c r="AL877" s="18"/>
      <c r="AM877" s="18"/>
      <c r="AN877" s="18"/>
      <c r="AO877" s="18"/>
      <c r="AP877" s="18"/>
      <c r="AQ877" s="18"/>
    </row>
    <row r="878" spans="1:44" x14ac:dyDescent="0.15">
      <c r="A878" t="str">
        <f t="shared" si="204"/>
        <v>|AER|白|クリーチャー|4/3|アンコモン|《[[修復専門家]]》|</v>
      </c>
      <c r="B878" t="s">
        <v>3211</v>
      </c>
      <c r="C878" t="str">
        <f t="shared" si="205"/>
        <v>AER</v>
      </c>
      <c r="D878">
        <f>IF(AA878="","",VLOOKUP(C878,tnpl!$Z$1:$AA$11,2,TRUE))</f>
        <v>7</v>
      </c>
      <c r="E878" t="s">
        <v>3211</v>
      </c>
      <c r="F878" t="str">
        <f t="shared" si="206"/>
        <v>白</v>
      </c>
      <c r="G878">
        <f>IF(AB878="","",VLOOKUP(F878,tnpl!$X$1:$Y$16,2,TRUE))</f>
        <v>1</v>
      </c>
      <c r="H878" t="s">
        <v>3211</v>
      </c>
      <c r="I878" t="str">
        <f t="shared" si="207"/>
        <v>クリーチャー</v>
      </c>
      <c r="J878" t="s">
        <v>3211</v>
      </c>
      <c r="K878">
        <f t="shared" si="208"/>
        <v>4</v>
      </c>
      <c r="L878">
        <f t="shared" si="209"/>
        <v>3</v>
      </c>
      <c r="M878" t="str">
        <f t="shared" si="210"/>
        <v>4/3</v>
      </c>
      <c r="N878" t="s">
        <v>3267</v>
      </c>
      <c r="O878" t="str">
        <f t="shared" si="211"/>
        <v>アンコモン</v>
      </c>
      <c r="R878" t="s">
        <v>3267</v>
      </c>
      <c r="S878" t="s">
        <v>4854</v>
      </c>
      <c r="T878" t="str">
        <f t="shared" si="212"/>
        <v>修復専門家</v>
      </c>
      <c r="W878" t="s">
        <v>4855</v>
      </c>
      <c r="X878" t="s">
        <v>3267</v>
      </c>
      <c r="Y878" s="9"/>
      <c r="Z878" s="3">
        <v>1022</v>
      </c>
      <c r="AA878" s="2" t="s">
        <v>4335</v>
      </c>
      <c r="AB878" s="1" t="s">
        <v>1653</v>
      </c>
      <c r="AC878" s="1" t="s">
        <v>1473</v>
      </c>
      <c r="AD878" s="1">
        <v>21</v>
      </c>
      <c r="AE878" s="1" t="s">
        <v>481</v>
      </c>
      <c r="AF878" s="1" t="s">
        <v>480</v>
      </c>
      <c r="AG878" s="1" t="s">
        <v>349</v>
      </c>
      <c r="AH878" s="1" t="s">
        <v>4036</v>
      </c>
      <c r="AI878" s="1" t="s">
        <v>1667</v>
      </c>
      <c r="AJ878" s="1"/>
      <c r="AK878" s="1" t="s">
        <v>4339</v>
      </c>
      <c r="AL878" s="1"/>
      <c r="AM878" s="1"/>
      <c r="AN878" s="1"/>
      <c r="AO878" s="1">
        <v>4</v>
      </c>
      <c r="AP878" s="1">
        <v>3</v>
      </c>
      <c r="AQ878" s="1" t="s">
        <v>4339</v>
      </c>
      <c r="AR878" s="1" t="s">
        <v>4339</v>
      </c>
    </row>
    <row r="882" spans="1:43" x14ac:dyDescent="0.15">
      <c r="A882" s="20" t="str">
        <f>B882&amp;C882&amp;E882&amp;F882&amp;H882&amp;I882&amp;J882&amp;M882&amp;N882&amp;O882&amp;P882&amp;Q882&amp;R882&amp;S882&amp;T882&amp;V882&amp;W882&amp;X882&amp;Y882</f>
        <v/>
      </c>
    </row>
    <row r="883" spans="1:43" x14ac:dyDescent="0.15">
      <c r="A883" t="str">
        <f>B883&amp;C883&amp;E883&amp;F883&amp;H883&amp;I883&amp;J883&amp;M883&amp;N883&amp;O883&amp;P883&amp;Q883&amp;R883&amp;S883&amp;T883&amp;V883&amp;W883&amp;X883&amp;Y883</f>
        <v>*22マナカード一覧</v>
      </c>
      <c r="B883" t="s">
        <v>3229</v>
      </c>
      <c r="C883">
        <f>AD887</f>
        <v>22</v>
      </c>
      <c r="E883" t="s">
        <v>5183</v>
      </c>
      <c r="F883" t="s">
        <v>3228</v>
      </c>
    </row>
    <row r="884" spans="1:43" x14ac:dyDescent="0.15">
      <c r="A884" t="str">
        <f>B884&amp;C884&amp;E884&amp;F884&amp;H884&amp;I884&amp;J884&amp;M884&amp;N884&amp;O884&amp;P884&amp;Q884&amp;R884&amp;S884&amp;T884&amp;V884&amp;W884&amp;X884&amp;Y884</f>
        <v/>
      </c>
    </row>
    <row r="885" spans="1:43" x14ac:dyDescent="0.15">
      <c r="A885" t="str">
        <f>B885&amp;C885&amp;E885&amp;F885&amp;H885&amp;I885&amp;J885&amp;M885&amp;N885&amp;O885&amp;P885&amp;Q885&amp;R885&amp;S885&amp;T885&amp;U885&amp;V885&amp;W885&amp;X885&amp;Y885</f>
        <v>|LEFT:60|LEFT:50|LEFT:120|LEFT:50|LEFT:120|LEFT:450|c</v>
      </c>
      <c r="B885" t="s">
        <v>3211</v>
      </c>
      <c r="C885" t="s">
        <v>5191</v>
      </c>
      <c r="E885" t="s">
        <v>3211</v>
      </c>
      <c r="F885" t="s">
        <v>3204</v>
      </c>
      <c r="H885" t="s">
        <v>3211</v>
      </c>
      <c r="I885" t="s">
        <v>5157</v>
      </c>
      <c r="J885" t="s">
        <v>3211</v>
      </c>
      <c r="M885" t="s">
        <v>3204</v>
      </c>
      <c r="N885" t="s">
        <v>3267</v>
      </c>
      <c r="O885" t="s">
        <v>5157</v>
      </c>
      <c r="R885" t="s">
        <v>3267</v>
      </c>
      <c r="T885" t="s">
        <v>5190</v>
      </c>
      <c r="X885" t="s">
        <v>3267</v>
      </c>
      <c r="Y885" t="s">
        <v>3206</v>
      </c>
    </row>
    <row r="886" spans="1:43" x14ac:dyDescent="0.15">
      <c r="A886" t="str">
        <f>B886&amp;C886&amp;E886&amp;F886&amp;H886&amp;I886&amp;J886&amp;M886&amp;N886&amp;O886&amp;P886&amp;Q886&amp;R886&amp;S886&amp;T886&amp;U886&amp;V886&amp;W886&amp;X886&amp;Y886</f>
        <v>|セット|色|カード種|P/T|レアリティ|カード名|</v>
      </c>
      <c r="B886" t="s">
        <v>3211</v>
      </c>
      <c r="C886" t="s">
        <v>3212</v>
      </c>
      <c r="E886" t="s">
        <v>3211</v>
      </c>
      <c r="F886" t="s">
        <v>3181</v>
      </c>
      <c r="H886" t="s">
        <v>3211</v>
      </c>
      <c r="I886" t="s">
        <v>4902</v>
      </c>
      <c r="J886" t="s">
        <v>3211</v>
      </c>
      <c r="K886" t="s">
        <v>3168</v>
      </c>
      <c r="L886" t="s">
        <v>3167</v>
      </c>
      <c r="M886" t="str">
        <f>K886&amp;"/"&amp;L886</f>
        <v>P/T</v>
      </c>
      <c r="N886" t="s">
        <v>3267</v>
      </c>
      <c r="O886" t="s">
        <v>5187</v>
      </c>
      <c r="R886" t="s">
        <v>3267</v>
      </c>
      <c r="T886" t="s">
        <v>3208</v>
      </c>
      <c r="X886" t="s">
        <v>3267</v>
      </c>
      <c r="Z886" s="18"/>
      <c r="AA886" s="18"/>
      <c r="AB886" s="18"/>
      <c r="AC886" s="18"/>
      <c r="AD886" s="18"/>
      <c r="AE886" s="18"/>
      <c r="AF886" s="18"/>
      <c r="AG886" s="18"/>
      <c r="AH886" s="18"/>
      <c r="AI886" s="18"/>
      <c r="AJ886" s="18"/>
      <c r="AK886" s="18"/>
      <c r="AL886" s="18"/>
      <c r="AM886" s="18"/>
      <c r="AN886" s="18"/>
      <c r="AO886" s="18"/>
      <c r="AP886" s="18"/>
      <c r="AQ886" s="18"/>
    </row>
    <row r="887" spans="1:43" x14ac:dyDescent="0.15">
      <c r="A887" t="str">
        <f>B887&amp;C887&amp;E887&amp;F887&amp;H887&amp;I887&amp;J887&amp;M887&amp;N887&amp;O887&amp;P887&amp;Q887&amp;R887&amp;S887&amp;T887&amp;U887&amp;V887&amp;W887&amp;X887&amp;Y887</f>
        <v>|OGW|黒|呪文||アンコモン|《[[粗暴な幻視]]》|</v>
      </c>
      <c r="B887" t="s">
        <v>3211</v>
      </c>
      <c r="C887" t="str">
        <f t="shared" ref="C887" si="213">AA887</f>
        <v>OGW</v>
      </c>
      <c r="D887">
        <f>IF(AA887="","",VLOOKUP(C887,tnpl!$Z$1:$AA$11,2,TRUE))</f>
        <v>3</v>
      </c>
      <c r="E887" t="s">
        <v>3211</v>
      </c>
      <c r="F887" t="str">
        <f t="shared" ref="F887" si="214">AB887</f>
        <v>黒</v>
      </c>
      <c r="G887">
        <f>IF(AB887="","",VLOOKUP(F887,tnpl!$X$1:$Y$16,2,TRUE))</f>
        <v>3</v>
      </c>
      <c r="H887" t="s">
        <v>3211</v>
      </c>
      <c r="I887" t="str">
        <f>AG887</f>
        <v>呪文</v>
      </c>
      <c r="J887" t="s">
        <v>3211</v>
      </c>
      <c r="K887">
        <f t="shared" ref="K887" si="215">AO887</f>
        <v>0</v>
      </c>
      <c r="L887">
        <f t="shared" ref="L887" si="216">AP887</f>
        <v>0</v>
      </c>
      <c r="M887" t="str">
        <f>IF(AG887="クリーチャー",K887&amp;"/"&amp;L887,"")</f>
        <v/>
      </c>
      <c r="N887" t="s">
        <v>3267</v>
      </c>
      <c r="O887" t="str">
        <f>AC887</f>
        <v>アンコモン</v>
      </c>
      <c r="R887" t="s">
        <v>3267</v>
      </c>
      <c r="S887" t="s">
        <v>4854</v>
      </c>
      <c r="T887" t="str">
        <f t="shared" ref="T887" si="217">AE887</f>
        <v>粗暴な幻視</v>
      </c>
      <c r="W887" t="s">
        <v>4855</v>
      </c>
      <c r="X887" t="s">
        <v>3267</v>
      </c>
      <c r="Y887" s="9"/>
      <c r="Z887" s="3">
        <v>499</v>
      </c>
      <c r="AA887" s="2" t="s">
        <v>3214</v>
      </c>
      <c r="AB887" s="1" t="s">
        <v>1606</v>
      </c>
      <c r="AC887" s="1" t="s">
        <v>1473</v>
      </c>
      <c r="AD887" s="1">
        <v>22</v>
      </c>
      <c r="AE887" s="1" t="s">
        <v>1621</v>
      </c>
      <c r="AF887" s="1" t="s">
        <v>1620</v>
      </c>
      <c r="AG887" s="1" t="s">
        <v>1475</v>
      </c>
      <c r="AH887" s="1"/>
      <c r="AI887" s="1"/>
      <c r="AJ887" s="1"/>
      <c r="AK887" s="1" t="s">
        <v>3412</v>
      </c>
      <c r="AL887" s="1" t="s">
        <v>1619</v>
      </c>
      <c r="AM887" s="1"/>
      <c r="AN887" s="1"/>
      <c r="AO887" s="1"/>
      <c r="AP887" s="1"/>
      <c r="AQ887" s="1" t="s">
        <v>3503</v>
      </c>
    </row>
    <row r="888" spans="1:43" x14ac:dyDescent="0.15">
      <c r="A888" t="str">
        <f>B888&amp;C888&amp;E888&amp;F888&amp;H888&amp;I888&amp;J888&amp;M888&amp;N888&amp;O888&amp;P888&amp;Q888&amp;R888&amp;S888&amp;T888&amp;U888&amp;V888&amp;W888&amp;X888&amp;Y888</f>
        <v>|KLD|緑|クリーチャー|8/8|神話レア|《[[新緑の機械巨人]]》|</v>
      </c>
      <c r="B888" t="s">
        <v>3211</v>
      </c>
      <c r="C888" t="str">
        <f t="shared" ref="C888" si="218">AA888</f>
        <v>KLD</v>
      </c>
      <c r="D888">
        <f>IF(AA888="","",VLOOKUP(C888,tnpl!$Z$1:$AA$11,2,TRUE))</f>
        <v>6</v>
      </c>
      <c r="E888" t="s">
        <v>3211</v>
      </c>
      <c r="F888" t="str">
        <f t="shared" ref="F888" si="219">AB888</f>
        <v>緑</v>
      </c>
      <c r="G888">
        <f>IF(AB888="","",VLOOKUP(F888,tnpl!$X$1:$Y$16,2,TRUE))</f>
        <v>5</v>
      </c>
      <c r="H888" t="s">
        <v>3211</v>
      </c>
      <c r="I888" t="str">
        <f>AG888</f>
        <v>クリーチャー</v>
      </c>
      <c r="J888" t="s">
        <v>3211</v>
      </c>
      <c r="K888">
        <f t="shared" ref="K888" si="220">AO888</f>
        <v>8</v>
      </c>
      <c r="L888">
        <f t="shared" ref="L888" si="221">AP888</f>
        <v>8</v>
      </c>
      <c r="M888" t="str">
        <f>IF(AG888="クリーチャー",K888&amp;"/"&amp;L888,"")</f>
        <v>8/8</v>
      </c>
      <c r="N888" t="s">
        <v>3267</v>
      </c>
      <c r="O888" t="str">
        <f>AC888</f>
        <v>神話レア</v>
      </c>
      <c r="R888" t="s">
        <v>3267</v>
      </c>
      <c r="S888" t="s">
        <v>4854</v>
      </c>
      <c r="T888" t="str">
        <f t="shared" ref="T888" si="222">AE888</f>
        <v>新緑の機械巨人</v>
      </c>
      <c r="W888" t="s">
        <v>4855</v>
      </c>
      <c r="X888" t="s">
        <v>3267</v>
      </c>
      <c r="Y888" s="9"/>
      <c r="Z888" s="3">
        <v>971</v>
      </c>
      <c r="AA888" s="2" t="s">
        <v>4035</v>
      </c>
      <c r="AB888" s="1" t="s">
        <v>1540</v>
      </c>
      <c r="AC888" s="1" t="s">
        <v>1453</v>
      </c>
      <c r="AD888" s="1">
        <v>22</v>
      </c>
      <c r="AE888" s="1" t="s">
        <v>583</v>
      </c>
      <c r="AF888" s="1" t="s">
        <v>582</v>
      </c>
      <c r="AG888" s="1" t="s">
        <v>349</v>
      </c>
      <c r="AH888" s="1" t="s">
        <v>362</v>
      </c>
      <c r="AI888" s="1"/>
      <c r="AJ888" s="1"/>
      <c r="AK888" s="1" t="s">
        <v>4250</v>
      </c>
      <c r="AL888" s="1" t="s">
        <v>4251</v>
      </c>
      <c r="AM888" s="1"/>
      <c r="AN888" s="1"/>
      <c r="AO888" s="1">
        <v>8</v>
      </c>
      <c r="AP888" s="1">
        <v>8</v>
      </c>
      <c r="AQ888" s="1" t="s">
        <v>4252</v>
      </c>
    </row>
    <row r="890" spans="1:43" x14ac:dyDescent="0.15">
      <c r="A890" t="str">
        <f>B890&amp;C890&amp;E890&amp;F890&amp;H890&amp;I890&amp;J890&amp;M890&amp;N890&amp;O890&amp;P890&amp;Q890&amp;R890&amp;S890&amp;T890&amp;V890&amp;W890&amp;X890&amp;Y890</f>
        <v>*23マナカード一覧</v>
      </c>
      <c r="B890" t="s">
        <v>3229</v>
      </c>
      <c r="C890">
        <f>AD894</f>
        <v>23</v>
      </c>
      <c r="E890" t="s">
        <v>5183</v>
      </c>
      <c r="F890" t="s">
        <v>3228</v>
      </c>
    </row>
    <row r="891" spans="1:43" x14ac:dyDescent="0.15">
      <c r="A891" t="str">
        <f>B891&amp;C891&amp;E891&amp;F891&amp;H891&amp;I891&amp;J891&amp;M891&amp;N891&amp;O891&amp;P891&amp;Q891&amp;R891&amp;S891&amp;T891&amp;V891&amp;W891&amp;X891&amp;Y891</f>
        <v/>
      </c>
    </row>
    <row r="892" spans="1:43" x14ac:dyDescent="0.15">
      <c r="A892" t="str">
        <f>B892&amp;C892&amp;E892&amp;F892&amp;H892&amp;I892&amp;J892&amp;M892&amp;N892&amp;O892&amp;P892&amp;Q892&amp;R892&amp;S892&amp;T892&amp;U892&amp;V892&amp;W892&amp;X892&amp;Y892</f>
        <v>|LEFT:60|LEFT:50|LEFT:120|LEFT:50|LEFT:120|LEFT:450|c</v>
      </c>
      <c r="B892" t="s">
        <v>3211</v>
      </c>
      <c r="C892" t="s">
        <v>5191</v>
      </c>
      <c r="E892" t="s">
        <v>3211</v>
      </c>
      <c r="F892" t="s">
        <v>3204</v>
      </c>
      <c r="H892" t="s">
        <v>3211</v>
      </c>
      <c r="I892" t="s">
        <v>5157</v>
      </c>
      <c r="J892" t="s">
        <v>3211</v>
      </c>
      <c r="M892" t="s">
        <v>3204</v>
      </c>
      <c r="N892" t="s">
        <v>3267</v>
      </c>
      <c r="O892" t="s">
        <v>5157</v>
      </c>
      <c r="R892" t="s">
        <v>3267</v>
      </c>
      <c r="T892" t="s">
        <v>5190</v>
      </c>
      <c r="X892" t="s">
        <v>3267</v>
      </c>
      <c r="Y892" t="s">
        <v>3206</v>
      </c>
    </row>
    <row r="893" spans="1:43" x14ac:dyDescent="0.15">
      <c r="A893" t="str">
        <f>B893&amp;C893&amp;E893&amp;F893&amp;H893&amp;I893&amp;J893&amp;M893&amp;N893&amp;O893&amp;P893&amp;Q893&amp;R893&amp;S893&amp;T893&amp;U893&amp;V893&amp;W893&amp;X893&amp;Y893</f>
        <v>|セット|色|カード種|P/T|レアリティ|カード名|</v>
      </c>
      <c r="B893" t="s">
        <v>3211</v>
      </c>
      <c r="C893" t="s">
        <v>3212</v>
      </c>
      <c r="E893" t="s">
        <v>3211</v>
      </c>
      <c r="F893" t="s">
        <v>3181</v>
      </c>
      <c r="H893" t="s">
        <v>3211</v>
      </c>
      <c r="I893" t="s">
        <v>4902</v>
      </c>
      <c r="J893" t="s">
        <v>3211</v>
      </c>
      <c r="K893" t="s">
        <v>3168</v>
      </c>
      <c r="L893" t="s">
        <v>3167</v>
      </c>
      <c r="M893" t="str">
        <f>K893&amp;"/"&amp;L893</f>
        <v>P/T</v>
      </c>
      <c r="N893" t="s">
        <v>3267</v>
      </c>
      <c r="O893" t="s">
        <v>5187</v>
      </c>
      <c r="R893" t="s">
        <v>3267</v>
      </c>
      <c r="T893" t="s">
        <v>3208</v>
      </c>
      <c r="X893" t="s">
        <v>3267</v>
      </c>
      <c r="Z893" s="18"/>
      <c r="AA893" s="18"/>
      <c r="AB893" s="18"/>
      <c r="AC893" s="18"/>
      <c r="AD893" s="18"/>
      <c r="AE893" s="18"/>
      <c r="AF893" s="18"/>
      <c r="AG893" s="18"/>
      <c r="AH893" s="18"/>
      <c r="AI893" s="18"/>
      <c r="AJ893" s="18"/>
      <c r="AK893" s="18"/>
      <c r="AL893" s="18"/>
      <c r="AM893" s="18"/>
      <c r="AN893" s="18"/>
      <c r="AO893" s="18"/>
      <c r="AP893" s="18"/>
      <c r="AQ893" s="18"/>
    </row>
    <row r="894" spans="1:43" x14ac:dyDescent="0.15">
      <c r="A894" t="str">
        <f>B894&amp;C894&amp;E894&amp;F894&amp;H894&amp;I894&amp;J894&amp;M894&amp;N894&amp;O894&amp;P894&amp;Q894&amp;R894&amp;S894&amp;T894&amp;U894&amp;V894&amp;W894&amp;X894&amp;Y894</f>
        <v>|ORI|緑|クリーチャー|9/16|神話レア|《[[ガイアの復讐者]]》|</v>
      </c>
      <c r="B894" t="s">
        <v>3211</v>
      </c>
      <c r="C894" t="str">
        <f t="shared" ref="C894:C895" si="223">AA894</f>
        <v>ORI</v>
      </c>
      <c r="D894">
        <f>IF(AA894="","",VLOOKUP(C894,tnpl!$Z$1:$AA$11,2,TRUE))</f>
        <v>1</v>
      </c>
      <c r="E894" t="s">
        <v>3211</v>
      </c>
      <c r="F894" t="str">
        <f t="shared" ref="F894:F895" si="224">AB894</f>
        <v>緑</v>
      </c>
      <c r="G894">
        <f>IF(AB894="","",VLOOKUP(F894,tnpl!$X$1:$Y$16,2,TRUE))</f>
        <v>5</v>
      </c>
      <c r="H894" t="s">
        <v>3211</v>
      </c>
      <c r="I894" t="str">
        <f>AG894</f>
        <v>クリーチャー</v>
      </c>
      <c r="J894" t="s">
        <v>3211</v>
      </c>
      <c r="K894">
        <f t="shared" ref="K894:K895" si="225">AO894</f>
        <v>9</v>
      </c>
      <c r="L894">
        <f t="shared" ref="L894:L895" si="226">AP894</f>
        <v>16</v>
      </c>
      <c r="M894" t="str">
        <f>IF(AG894="クリーチャー",K894&amp;"/"&amp;L894,"")</f>
        <v>9/16</v>
      </c>
      <c r="N894" t="s">
        <v>3267</v>
      </c>
      <c r="O894" t="str">
        <f>AC894</f>
        <v>神話レア</v>
      </c>
      <c r="R894" t="s">
        <v>3267</v>
      </c>
      <c r="S894" t="s">
        <v>4854</v>
      </c>
      <c r="T894" t="str">
        <f t="shared" ref="T894:T895" si="227">AE894</f>
        <v>ガイアの復讐者</v>
      </c>
      <c r="W894" t="s">
        <v>4855</v>
      </c>
      <c r="X894" t="s">
        <v>3267</v>
      </c>
      <c r="Y894" s="9"/>
      <c r="Z894" s="3">
        <v>199</v>
      </c>
      <c r="AA894" s="2" t="s">
        <v>3271</v>
      </c>
      <c r="AB894" s="1" t="s">
        <v>1540</v>
      </c>
      <c r="AC894" s="1" t="s">
        <v>1453</v>
      </c>
      <c r="AD894" s="1">
        <v>23</v>
      </c>
      <c r="AE894" s="1" t="s">
        <v>2586</v>
      </c>
      <c r="AF894" s="1" t="s">
        <v>2585</v>
      </c>
      <c r="AG894" s="1" t="s">
        <v>349</v>
      </c>
      <c r="AH894" s="1" t="s">
        <v>1559</v>
      </c>
      <c r="AI894" s="1"/>
      <c r="AJ894" s="1"/>
      <c r="AK894" s="1" t="s">
        <v>3380</v>
      </c>
      <c r="AL894" s="1"/>
      <c r="AM894" s="1"/>
      <c r="AN894" s="1"/>
      <c r="AO894" s="1">
        <v>9</v>
      </c>
      <c r="AP894" s="1">
        <v>16</v>
      </c>
      <c r="AQ894" s="1" t="s">
        <v>3380</v>
      </c>
    </row>
    <row r="895" spans="1:43" x14ac:dyDescent="0.15">
      <c r="A895" t="str">
        <f>B895&amp;C895&amp;E895&amp;F895&amp;H895&amp;I895&amp;J895&amp;M895&amp;N895&amp;O895&amp;P895&amp;Q895&amp;R895&amp;S895&amp;T895&amp;U895&amp;V895&amp;W895&amp;X895&amp;Y895</f>
        <v>|OGW|黒|クリーチャー|8/8|神話レア|《[[真実を覆すもの]]》|</v>
      </c>
      <c r="B895" t="s">
        <v>3211</v>
      </c>
      <c r="C895" t="str">
        <f t="shared" si="223"/>
        <v>OGW</v>
      </c>
      <c r="D895">
        <f>IF(AA895="","",VLOOKUP(C895,tnpl!$Z$1:$AA$11,2,TRUE))</f>
        <v>3</v>
      </c>
      <c r="E895" t="s">
        <v>3211</v>
      </c>
      <c r="F895" t="str">
        <f t="shared" si="224"/>
        <v>黒</v>
      </c>
      <c r="G895">
        <f>IF(AB895="","",VLOOKUP(F895,tnpl!$X$1:$Y$16,2,TRUE))</f>
        <v>3</v>
      </c>
      <c r="H895" t="s">
        <v>3211</v>
      </c>
      <c r="I895" t="str">
        <f>AG895</f>
        <v>クリーチャー</v>
      </c>
      <c r="J895" t="s">
        <v>3211</v>
      </c>
      <c r="K895">
        <f t="shared" si="225"/>
        <v>8</v>
      </c>
      <c r="L895">
        <f t="shared" si="226"/>
        <v>8</v>
      </c>
      <c r="M895" t="str">
        <f>IF(AG895="クリーチャー",K895&amp;"/"&amp;L895,"")</f>
        <v>8/8</v>
      </c>
      <c r="N895" t="s">
        <v>3267</v>
      </c>
      <c r="O895" t="str">
        <f>AC895</f>
        <v>神話レア</v>
      </c>
      <c r="R895" t="s">
        <v>3267</v>
      </c>
      <c r="S895" t="s">
        <v>4854</v>
      </c>
      <c r="T895" t="str">
        <f t="shared" si="227"/>
        <v>真実を覆すもの</v>
      </c>
      <c r="W895" t="s">
        <v>4855</v>
      </c>
      <c r="X895" t="s">
        <v>3267</v>
      </c>
      <c r="Y895" s="9"/>
      <c r="Z895" s="3">
        <v>502</v>
      </c>
      <c r="AA895" s="2" t="s">
        <v>3214</v>
      </c>
      <c r="AB895" s="1" t="s">
        <v>1606</v>
      </c>
      <c r="AC895" s="1" t="s">
        <v>1453</v>
      </c>
      <c r="AD895" s="1">
        <v>23</v>
      </c>
      <c r="AE895" s="1" t="s">
        <v>1610</v>
      </c>
      <c r="AF895" s="1" t="s">
        <v>1609</v>
      </c>
      <c r="AG895" s="1" t="s">
        <v>349</v>
      </c>
      <c r="AH895" s="1" t="s">
        <v>1457</v>
      </c>
      <c r="AI895" s="1"/>
      <c r="AJ895" s="1"/>
      <c r="AK895" s="1" t="s">
        <v>3414</v>
      </c>
      <c r="AL895" s="1" t="s">
        <v>1608</v>
      </c>
      <c r="AM895" s="1" t="s">
        <v>1607</v>
      </c>
      <c r="AN895" s="1"/>
      <c r="AO895" s="1">
        <v>8</v>
      </c>
      <c r="AP895" s="1">
        <v>8</v>
      </c>
      <c r="AQ895" s="1" t="s">
        <v>3504</v>
      </c>
    </row>
    <row r="896" spans="1:43" x14ac:dyDescent="0.15">
      <c r="A896" t="str">
        <f t="shared" ref="A896:A898" si="228">B896&amp;C896&amp;E896&amp;F896&amp;H896&amp;I896&amp;J896&amp;M896&amp;N896&amp;O896&amp;P896&amp;Q896&amp;R896&amp;S896&amp;T896&amp;U896&amp;V896&amp;W896&amp;X896&amp;Y896</f>
        <v>|EMN|白|呪文||神話レア|《[[ゲートウォッチ配備]]》|</v>
      </c>
      <c r="B896" t="s">
        <v>3211</v>
      </c>
      <c r="C896" t="str">
        <f t="shared" ref="C896:C898" si="229">AA896</f>
        <v>EMN</v>
      </c>
      <c r="D896">
        <f>IF(AA896="","",VLOOKUP(C896,tnpl!$Z$1:$AA$11,2,TRUE))</f>
        <v>5</v>
      </c>
      <c r="E896" t="s">
        <v>3211</v>
      </c>
      <c r="F896" t="str">
        <f t="shared" ref="F896:F898" si="230">AB896</f>
        <v>白</v>
      </c>
      <c r="G896">
        <f>IF(AB896="","",VLOOKUP(F896,tnpl!$X$1:$Y$16,2,TRUE))</f>
        <v>1</v>
      </c>
      <c r="H896" t="s">
        <v>3211</v>
      </c>
      <c r="I896" t="str">
        <f t="shared" ref="I896:I898" si="231">AG896</f>
        <v>呪文</v>
      </c>
      <c r="J896" t="s">
        <v>3211</v>
      </c>
      <c r="K896">
        <f t="shared" ref="K896:K898" si="232">AO896</f>
        <v>0</v>
      </c>
      <c r="L896">
        <f t="shared" ref="L896:L898" si="233">AP896</f>
        <v>0</v>
      </c>
      <c r="M896" t="str">
        <f t="shared" ref="M896:M898" si="234">IF(AG896="クリーチャー",K896&amp;"/"&amp;L896,"")</f>
        <v/>
      </c>
      <c r="N896" t="s">
        <v>3267</v>
      </c>
      <c r="O896" t="str">
        <f t="shared" ref="O896:O898" si="235">AC896</f>
        <v>神話レア</v>
      </c>
      <c r="R896" t="s">
        <v>3267</v>
      </c>
      <c r="S896" t="s">
        <v>4854</v>
      </c>
      <c r="T896" t="str">
        <f t="shared" ref="T896:T898" si="236">AE896</f>
        <v>ゲートウォッチ配備</v>
      </c>
      <c r="W896" t="s">
        <v>4855</v>
      </c>
      <c r="X896" t="s">
        <v>3267</v>
      </c>
      <c r="Z896" s="3">
        <v>767</v>
      </c>
      <c r="AA896" s="2" t="s">
        <v>3870</v>
      </c>
      <c r="AB896" s="1" t="s">
        <v>1653</v>
      </c>
      <c r="AC896" s="1" t="s">
        <v>1453</v>
      </c>
      <c r="AD896" s="1">
        <v>23</v>
      </c>
      <c r="AE896" s="1" t="s">
        <v>995</v>
      </c>
      <c r="AF896" s="1" t="s">
        <v>994</v>
      </c>
      <c r="AG896" s="1" t="s">
        <v>1475</v>
      </c>
      <c r="AH896" s="1"/>
      <c r="AI896" s="1"/>
      <c r="AJ896" s="1"/>
      <c r="AK896" s="1" t="s">
        <v>3900</v>
      </c>
      <c r="AL896" s="1"/>
      <c r="AM896" s="1"/>
      <c r="AN896" s="1"/>
      <c r="AO896" s="1"/>
      <c r="AP896" s="1"/>
      <c r="AQ896" s="1" t="s">
        <v>3900</v>
      </c>
    </row>
    <row r="897" spans="1:43" x14ac:dyDescent="0.15">
      <c r="A897" t="str">
        <f t="shared" si="228"/>
        <v>|EMN|無色|クリーチャー|3/4|アンコモン|《[[甚だしい大口]]》|</v>
      </c>
      <c r="B897" t="s">
        <v>3211</v>
      </c>
      <c r="C897" t="str">
        <f t="shared" si="229"/>
        <v>EMN</v>
      </c>
      <c r="D897">
        <f>IF(AA897="","",VLOOKUP(C897,tnpl!$Z$1:$AA$11,2,TRUE))</f>
        <v>5</v>
      </c>
      <c r="E897" t="s">
        <v>3211</v>
      </c>
      <c r="F897" t="str">
        <f t="shared" si="230"/>
        <v>無色</v>
      </c>
      <c r="G897">
        <f>IF(AB897="","",VLOOKUP(F897,tnpl!$X$1:$Y$16,2,TRUE))</f>
        <v>16</v>
      </c>
      <c r="H897" t="s">
        <v>3211</v>
      </c>
      <c r="I897" t="str">
        <f t="shared" si="231"/>
        <v>クリーチャー</v>
      </c>
      <c r="J897" t="s">
        <v>3211</v>
      </c>
      <c r="K897">
        <f t="shared" si="232"/>
        <v>3</v>
      </c>
      <c r="L897">
        <f t="shared" si="233"/>
        <v>4</v>
      </c>
      <c r="M897" t="str">
        <f t="shared" si="234"/>
        <v>3/4</v>
      </c>
      <c r="N897" t="s">
        <v>3267</v>
      </c>
      <c r="O897" t="str">
        <f t="shared" si="235"/>
        <v>アンコモン</v>
      </c>
      <c r="R897" t="s">
        <v>3267</v>
      </c>
      <c r="S897" t="s">
        <v>4854</v>
      </c>
      <c r="T897" t="str">
        <f t="shared" si="236"/>
        <v>甚だしい大口</v>
      </c>
      <c r="W897" t="s">
        <v>4855</v>
      </c>
      <c r="X897" t="s">
        <v>3267</v>
      </c>
      <c r="Z897" s="3">
        <v>829</v>
      </c>
      <c r="AA897" s="2" t="s">
        <v>3870</v>
      </c>
      <c r="AB897" s="1" t="s">
        <v>301</v>
      </c>
      <c r="AC897" s="1" t="s">
        <v>1473</v>
      </c>
      <c r="AD897" s="1">
        <v>23</v>
      </c>
      <c r="AE897" s="1" t="s">
        <v>891</v>
      </c>
      <c r="AF897" s="1" t="s">
        <v>890</v>
      </c>
      <c r="AG897" s="1" t="s">
        <v>349</v>
      </c>
      <c r="AH897" s="1" t="s">
        <v>1457</v>
      </c>
      <c r="AI897" s="1"/>
      <c r="AJ897" s="1"/>
      <c r="AK897" s="1" t="s">
        <v>4020</v>
      </c>
      <c r="AL897" s="1" t="s">
        <v>4021</v>
      </c>
      <c r="AM897" s="1"/>
      <c r="AN897" s="1"/>
      <c r="AO897" s="1">
        <v>3</v>
      </c>
      <c r="AP897" s="1">
        <v>4</v>
      </c>
      <c r="AQ897" s="1" t="s">
        <v>4022</v>
      </c>
    </row>
    <row r="898" spans="1:43" x14ac:dyDescent="0.15">
      <c r="A898" t="str">
        <f t="shared" si="228"/>
        <v>|KLDM|無色|クリーチャー|7/10|Masterpiece|《[[隔離するタイタン]]》|</v>
      </c>
      <c r="B898" t="s">
        <v>3211</v>
      </c>
      <c r="C898" t="str">
        <f t="shared" si="229"/>
        <v>KLDM</v>
      </c>
      <c r="D898">
        <f>IF(AA898="","",VLOOKUP(C898,tnpl!$Z$1:$AA$11,2,TRUE))</f>
        <v>9</v>
      </c>
      <c r="E898" t="s">
        <v>3211</v>
      </c>
      <c r="F898" t="str">
        <f t="shared" si="230"/>
        <v>無色</v>
      </c>
      <c r="G898">
        <f>IF(AB898="","",VLOOKUP(F898,tnpl!$X$1:$Y$16,2,TRUE))</f>
        <v>16</v>
      </c>
      <c r="H898" t="s">
        <v>3211</v>
      </c>
      <c r="I898" t="str">
        <f t="shared" si="231"/>
        <v>クリーチャー</v>
      </c>
      <c r="J898" t="s">
        <v>3211</v>
      </c>
      <c r="K898">
        <f t="shared" si="232"/>
        <v>7</v>
      </c>
      <c r="L898">
        <f t="shared" si="233"/>
        <v>10</v>
      </c>
      <c r="M898" t="str">
        <f t="shared" si="234"/>
        <v>7/10</v>
      </c>
      <c r="N898" t="s">
        <v>3267</v>
      </c>
      <c r="O898" t="str">
        <f t="shared" si="235"/>
        <v>Masterpiece</v>
      </c>
      <c r="R898" t="s">
        <v>3267</v>
      </c>
      <c r="S898" t="s">
        <v>4854</v>
      </c>
      <c r="T898" t="str">
        <f t="shared" si="236"/>
        <v>隔離するタイタン</v>
      </c>
      <c r="W898" t="s">
        <v>4855</v>
      </c>
      <c r="X898" t="s">
        <v>3267</v>
      </c>
      <c r="Z898" s="3">
        <v>1085</v>
      </c>
      <c r="AA898" s="2" t="s">
        <v>4443</v>
      </c>
      <c r="AB898" s="1" t="s">
        <v>301</v>
      </c>
      <c r="AC898" s="1" t="s">
        <v>3203</v>
      </c>
      <c r="AD898" s="1">
        <v>23</v>
      </c>
      <c r="AE898" s="1" t="s">
        <v>355</v>
      </c>
      <c r="AF898" s="1" t="s">
        <v>354</v>
      </c>
      <c r="AG898" s="1" t="s">
        <v>349</v>
      </c>
      <c r="AH898" s="1" t="s">
        <v>353</v>
      </c>
      <c r="AI898" s="1"/>
      <c r="AJ898" s="1"/>
      <c r="AK898" s="1" t="s">
        <v>352</v>
      </c>
      <c r="AL898" s="1"/>
      <c r="AM898" s="1"/>
      <c r="AN898" s="1"/>
      <c r="AO898" s="1">
        <v>7</v>
      </c>
      <c r="AP898" s="1">
        <v>10</v>
      </c>
      <c r="AQ898" s="1" t="s">
        <v>352</v>
      </c>
    </row>
    <row r="900" spans="1:43" x14ac:dyDescent="0.15">
      <c r="A900" t="str">
        <f>B900&amp;C900&amp;E900&amp;F900&amp;H900&amp;I900&amp;J900&amp;M900&amp;N900&amp;O900&amp;P900&amp;Q900&amp;R900&amp;S900&amp;T900&amp;V900&amp;W900&amp;X900&amp;Y900</f>
        <v>*24マナカード一覧</v>
      </c>
      <c r="B900" t="s">
        <v>3229</v>
      </c>
      <c r="C900">
        <f>AD904</f>
        <v>24</v>
      </c>
      <c r="E900" t="s">
        <v>5183</v>
      </c>
      <c r="F900" t="s">
        <v>3228</v>
      </c>
    </row>
    <row r="901" spans="1:43" x14ac:dyDescent="0.15">
      <c r="A901" t="str">
        <f>B901&amp;C901&amp;E901&amp;F901&amp;H901&amp;I901&amp;J901&amp;M901&amp;N901&amp;O901&amp;P901&amp;Q901&amp;R901&amp;S901&amp;T901&amp;V901&amp;W901&amp;X901&amp;Y901</f>
        <v/>
      </c>
    </row>
    <row r="902" spans="1:43" x14ac:dyDescent="0.15">
      <c r="A902" t="str">
        <f>B902&amp;C902&amp;E902&amp;F902&amp;H902&amp;I902&amp;J902&amp;M902&amp;N902&amp;O902&amp;P902&amp;Q902&amp;R902&amp;S902&amp;T902&amp;U902&amp;V902&amp;W902&amp;X902&amp;Y902</f>
        <v>|LEFT:60|LEFT:50|LEFT:120|LEFT:50|LEFT:120|LEFT:450|c</v>
      </c>
      <c r="B902" t="s">
        <v>3211</v>
      </c>
      <c r="C902" t="s">
        <v>5191</v>
      </c>
      <c r="E902" t="s">
        <v>3211</v>
      </c>
      <c r="F902" t="s">
        <v>3204</v>
      </c>
      <c r="H902" t="s">
        <v>3211</v>
      </c>
      <c r="I902" t="s">
        <v>5157</v>
      </c>
      <c r="J902" t="s">
        <v>3211</v>
      </c>
      <c r="M902" t="s">
        <v>3204</v>
      </c>
      <c r="N902" t="s">
        <v>3267</v>
      </c>
      <c r="O902" t="s">
        <v>5157</v>
      </c>
      <c r="R902" t="s">
        <v>3267</v>
      </c>
      <c r="T902" t="s">
        <v>5190</v>
      </c>
      <c r="X902" t="s">
        <v>3267</v>
      </c>
      <c r="Y902" t="s">
        <v>3206</v>
      </c>
    </row>
    <row r="903" spans="1:43" x14ac:dyDescent="0.15">
      <c r="A903" t="str">
        <f>B903&amp;C903&amp;E903&amp;F903&amp;H903&amp;I903&amp;J903&amp;M903&amp;N903&amp;O903&amp;P903&amp;Q903&amp;R903&amp;S903&amp;T903&amp;U903&amp;V903&amp;W903&amp;X903&amp;Y903</f>
        <v>|セット|色|カード種|P/T|レアリティ|カード名|</v>
      </c>
      <c r="B903" t="s">
        <v>3211</v>
      </c>
      <c r="C903" t="s">
        <v>3212</v>
      </c>
      <c r="E903" t="s">
        <v>3211</v>
      </c>
      <c r="F903" t="s">
        <v>3181</v>
      </c>
      <c r="H903" t="s">
        <v>3211</v>
      </c>
      <c r="I903" t="s">
        <v>4902</v>
      </c>
      <c r="J903" t="s">
        <v>3211</v>
      </c>
      <c r="K903" t="s">
        <v>3168</v>
      </c>
      <c r="L903" t="s">
        <v>3167</v>
      </c>
      <c r="M903" t="str">
        <f>K903&amp;"/"&amp;L903</f>
        <v>P/T</v>
      </c>
      <c r="N903" t="s">
        <v>3267</v>
      </c>
      <c r="O903" t="s">
        <v>5187</v>
      </c>
      <c r="R903" t="s">
        <v>3267</v>
      </c>
      <c r="T903" t="s">
        <v>3208</v>
      </c>
      <c r="X903" t="s">
        <v>3267</v>
      </c>
      <c r="Z903" s="18"/>
      <c r="AA903" s="18"/>
      <c r="AB903" s="18"/>
      <c r="AC903" s="18"/>
      <c r="AD903" s="18"/>
      <c r="AE903" s="18"/>
      <c r="AF903" s="18"/>
      <c r="AG903" s="18"/>
      <c r="AH903" s="18"/>
      <c r="AI903" s="18"/>
      <c r="AJ903" s="18"/>
      <c r="AK903" s="18"/>
      <c r="AL903" s="18"/>
      <c r="AM903" s="18"/>
      <c r="AN903" s="18"/>
      <c r="AO903" s="18"/>
      <c r="AP903" s="18"/>
      <c r="AQ903" s="18"/>
    </row>
    <row r="904" spans="1:43" x14ac:dyDescent="0.15">
      <c r="A904" t="str">
        <f>B904&amp;C904&amp;E904&amp;F904&amp;H904&amp;I904&amp;J904&amp;M904&amp;N904&amp;O904&amp;P904&amp;Q904&amp;R904&amp;S904&amp;T904&amp;U904&amp;V904&amp;W904&amp;X904&amp;Y904</f>
        <v>|SOI|白|クリーチャー|8/8|神話レア|《[[月皇の司令官、オドリック]]》|</v>
      </c>
      <c r="B904" t="s">
        <v>3211</v>
      </c>
      <c r="C904" t="str">
        <f t="shared" ref="C904" si="237">AA904</f>
        <v>SOI</v>
      </c>
      <c r="D904">
        <f>IF(AA904="","",VLOOKUP(C904,tnpl!$Z$1:$AA$11,2,TRUE))</f>
        <v>4</v>
      </c>
      <c r="E904" t="s">
        <v>3211</v>
      </c>
      <c r="F904" t="str">
        <f t="shared" ref="F904" si="238">AB904</f>
        <v>白</v>
      </c>
      <c r="G904">
        <f>IF(AB904="","",VLOOKUP(F904,tnpl!$X$1:$Y$16,2,TRUE))</f>
        <v>1</v>
      </c>
      <c r="H904" t="s">
        <v>3211</v>
      </c>
      <c r="I904" t="str">
        <f>AG904</f>
        <v>クリーチャー</v>
      </c>
      <c r="J904" t="s">
        <v>3211</v>
      </c>
      <c r="K904">
        <f t="shared" ref="K904" si="239">AO904</f>
        <v>8</v>
      </c>
      <c r="L904">
        <f t="shared" ref="L904" si="240">AP904</f>
        <v>8</v>
      </c>
      <c r="M904" t="str">
        <f>IF(AG904="クリーチャー",K904&amp;"/"&amp;L904,"")</f>
        <v>8/8</v>
      </c>
      <c r="N904" t="s">
        <v>3267</v>
      </c>
      <c r="O904" t="str">
        <f>AC904</f>
        <v>神話レア</v>
      </c>
      <c r="R904" t="s">
        <v>3267</v>
      </c>
      <c r="S904" t="s">
        <v>4854</v>
      </c>
      <c r="T904" t="str">
        <f t="shared" ref="T904" si="241">AE904</f>
        <v>月皇の司令官、オドリック</v>
      </c>
      <c r="W904" t="s">
        <v>4855</v>
      </c>
      <c r="X904" t="s">
        <v>3267</v>
      </c>
      <c r="Y904" s="9"/>
      <c r="Z904" s="3">
        <v>574</v>
      </c>
      <c r="AA904" s="2" t="s">
        <v>3528</v>
      </c>
      <c r="AB904" s="1" t="s">
        <v>1653</v>
      </c>
      <c r="AC904" s="1" t="s">
        <v>1453</v>
      </c>
      <c r="AD904" s="1">
        <v>24</v>
      </c>
      <c r="AE904" s="1" t="s">
        <v>1385</v>
      </c>
      <c r="AF904" s="1" t="s">
        <v>1384</v>
      </c>
      <c r="AG904" s="1" t="s">
        <v>349</v>
      </c>
      <c r="AH904" s="1" t="s">
        <v>1511</v>
      </c>
      <c r="AI904" s="1" t="s">
        <v>1826</v>
      </c>
      <c r="AJ904" s="1"/>
      <c r="AK904" s="1" t="s">
        <v>3587</v>
      </c>
      <c r="AL904" s="1" t="s">
        <v>3588</v>
      </c>
      <c r="AM904" s="1"/>
      <c r="AN904" s="1"/>
      <c r="AO904" s="1">
        <v>8</v>
      </c>
      <c r="AP904" s="1">
        <v>8</v>
      </c>
      <c r="AQ904" s="1" t="s">
        <v>3589</v>
      </c>
    </row>
    <row r="905" spans="1:43" x14ac:dyDescent="0.15">
      <c r="A905" t="str">
        <f t="shared" ref="A905:A910" si="242">B905&amp;C905&amp;E905&amp;F905&amp;H905&amp;I905&amp;J905&amp;M905&amp;N905&amp;O905&amp;P905&amp;Q905&amp;R905&amp;S905&amp;T905&amp;U905&amp;V905&amp;W905&amp;X905&amp;Y905</f>
        <v>|SOI|緑|クリーチャー|6/6|コモン|《[[ケッシグの不吉な豚]]》|</v>
      </c>
      <c r="B905" t="s">
        <v>3211</v>
      </c>
      <c r="C905" t="str">
        <f t="shared" ref="C905:C910" si="243">AA905</f>
        <v>SOI</v>
      </c>
      <c r="D905">
        <f>IF(AA905="","",VLOOKUP(C905,tnpl!$Z$1:$AA$11,2,TRUE))</f>
        <v>4</v>
      </c>
      <c r="E905" t="s">
        <v>3211</v>
      </c>
      <c r="F905" t="str">
        <f t="shared" ref="F905:F910" si="244">AB905</f>
        <v>緑</v>
      </c>
      <c r="G905">
        <f>IF(AB905="","",VLOOKUP(F905,tnpl!$X$1:$Y$16,2,TRUE))</f>
        <v>5</v>
      </c>
      <c r="H905" t="s">
        <v>3211</v>
      </c>
      <c r="I905" t="str">
        <f t="shared" ref="I905:I910" si="245">AG905</f>
        <v>クリーチャー</v>
      </c>
      <c r="J905" t="s">
        <v>3211</v>
      </c>
      <c r="K905">
        <f t="shared" ref="K905:K910" si="246">AO905</f>
        <v>6</v>
      </c>
      <c r="L905">
        <f t="shared" ref="L905:L910" si="247">AP905</f>
        <v>6</v>
      </c>
      <c r="M905" t="str">
        <f t="shared" ref="M905:M910" si="248">IF(AG905="クリーチャー",K905&amp;"/"&amp;L905,"")</f>
        <v>6/6</v>
      </c>
      <c r="N905" t="s">
        <v>3267</v>
      </c>
      <c r="O905" t="str">
        <f t="shared" ref="O905:O910" si="249">AC905</f>
        <v>コモン</v>
      </c>
      <c r="R905" t="s">
        <v>3267</v>
      </c>
      <c r="S905" t="s">
        <v>4854</v>
      </c>
      <c r="T905" t="str">
        <f t="shared" ref="T905:T910" si="250">AE905</f>
        <v>ケッシグの不吉な豚</v>
      </c>
      <c r="W905" t="s">
        <v>4855</v>
      </c>
      <c r="X905" t="s">
        <v>3267</v>
      </c>
      <c r="Z905" s="3">
        <v>683</v>
      </c>
      <c r="AA905" s="2" t="s">
        <v>3528</v>
      </c>
      <c r="AB905" s="1" t="s">
        <v>1540</v>
      </c>
      <c r="AC905" s="1" t="s">
        <v>1771</v>
      </c>
      <c r="AD905" s="1">
        <v>24</v>
      </c>
      <c r="AE905" s="1" t="s">
        <v>1197</v>
      </c>
      <c r="AF905" s="1" t="s">
        <v>1196</v>
      </c>
      <c r="AG905" s="1" t="s">
        <v>349</v>
      </c>
      <c r="AH905" s="1" t="s">
        <v>2750</v>
      </c>
      <c r="AI905" s="1" t="s">
        <v>2837</v>
      </c>
      <c r="AJ905" s="1"/>
      <c r="AK905" s="1" t="s">
        <v>1733</v>
      </c>
      <c r="AL905" s="1"/>
      <c r="AM905" s="1"/>
      <c r="AN905" s="1"/>
      <c r="AO905" s="1">
        <v>6</v>
      </c>
      <c r="AP905" s="1">
        <v>6</v>
      </c>
      <c r="AQ905" s="1" t="s">
        <v>1733</v>
      </c>
    </row>
    <row r="906" spans="1:43" x14ac:dyDescent="0.15">
      <c r="A906" t="str">
        <f t="shared" si="242"/>
        <v>|KLD|白|クリーチャー|8/8|神話レア|《[[激変の機械巨人]]》|</v>
      </c>
      <c r="B906" t="s">
        <v>3211</v>
      </c>
      <c r="C906" t="str">
        <f t="shared" si="243"/>
        <v>KLD</v>
      </c>
      <c r="D906">
        <f>IF(AA906="","",VLOOKUP(C906,tnpl!$Z$1:$AA$11,2,TRUE))</f>
        <v>6</v>
      </c>
      <c r="E906" t="s">
        <v>3211</v>
      </c>
      <c r="F906" t="str">
        <f t="shared" si="244"/>
        <v>白</v>
      </c>
      <c r="G906">
        <f>IF(AB906="","",VLOOKUP(F906,tnpl!$X$1:$Y$16,2,TRUE))</f>
        <v>1</v>
      </c>
      <c r="H906" t="s">
        <v>3211</v>
      </c>
      <c r="I906" t="str">
        <f t="shared" si="245"/>
        <v>クリーチャー</v>
      </c>
      <c r="J906" t="s">
        <v>3211</v>
      </c>
      <c r="K906">
        <f t="shared" si="246"/>
        <v>8</v>
      </c>
      <c r="L906">
        <f t="shared" si="247"/>
        <v>8</v>
      </c>
      <c r="M906" t="str">
        <f t="shared" si="248"/>
        <v>8/8</v>
      </c>
      <c r="N906" t="s">
        <v>3267</v>
      </c>
      <c r="O906" t="str">
        <f t="shared" si="249"/>
        <v>神話レア</v>
      </c>
      <c r="R906" t="s">
        <v>3267</v>
      </c>
      <c r="S906" t="s">
        <v>4854</v>
      </c>
      <c r="T906" t="str">
        <f t="shared" si="250"/>
        <v>激変の機械巨人</v>
      </c>
      <c r="W906" t="s">
        <v>4855</v>
      </c>
      <c r="X906" t="s">
        <v>3267</v>
      </c>
      <c r="Z906" s="3">
        <v>860</v>
      </c>
      <c r="AA906" s="2" t="s">
        <v>4035</v>
      </c>
      <c r="AB906" s="1" t="s">
        <v>1653</v>
      </c>
      <c r="AC906" s="1" t="s">
        <v>1453</v>
      </c>
      <c r="AD906" s="1">
        <v>24</v>
      </c>
      <c r="AE906" s="1" t="s">
        <v>803</v>
      </c>
      <c r="AF906" s="1" t="s">
        <v>802</v>
      </c>
      <c r="AG906" s="1" t="s">
        <v>349</v>
      </c>
      <c r="AH906" s="1" t="s">
        <v>362</v>
      </c>
      <c r="AI906" s="1"/>
      <c r="AJ906" s="1"/>
      <c r="AK906" s="1" t="s">
        <v>3289</v>
      </c>
      <c r="AL906" s="1" t="s">
        <v>4079</v>
      </c>
      <c r="AM906" s="1"/>
      <c r="AN906" s="1"/>
      <c r="AO906" s="1">
        <v>8</v>
      </c>
      <c r="AP906" s="1">
        <v>8</v>
      </c>
      <c r="AQ906" s="1" t="s">
        <v>4080</v>
      </c>
    </row>
    <row r="907" spans="1:43" x14ac:dyDescent="0.15">
      <c r="A907" t="str">
        <f t="shared" si="242"/>
        <v>|KLD|青|クリーチャー|8/8|神話レア|《[[奔流の機械巨人]]》|</v>
      </c>
      <c r="B907" t="s">
        <v>3211</v>
      </c>
      <c r="C907" t="str">
        <f t="shared" si="243"/>
        <v>KLD</v>
      </c>
      <c r="D907">
        <f>IF(AA907="","",VLOOKUP(C907,tnpl!$Z$1:$AA$11,2,TRUE))</f>
        <v>6</v>
      </c>
      <c r="E907" t="s">
        <v>3211</v>
      </c>
      <c r="F907" t="str">
        <f t="shared" si="244"/>
        <v>青</v>
      </c>
      <c r="G907">
        <f>IF(AB907="","",VLOOKUP(F907,tnpl!$X$1:$Y$16,2,TRUE))</f>
        <v>2</v>
      </c>
      <c r="H907" t="s">
        <v>3211</v>
      </c>
      <c r="I907" t="str">
        <f t="shared" si="245"/>
        <v>クリーチャー</v>
      </c>
      <c r="J907" t="s">
        <v>3211</v>
      </c>
      <c r="K907">
        <f t="shared" si="246"/>
        <v>8</v>
      </c>
      <c r="L907">
        <f t="shared" si="247"/>
        <v>8</v>
      </c>
      <c r="M907" t="str">
        <f t="shared" si="248"/>
        <v>8/8</v>
      </c>
      <c r="N907" t="s">
        <v>3267</v>
      </c>
      <c r="O907" t="str">
        <f t="shared" si="249"/>
        <v>神話レア</v>
      </c>
      <c r="R907" t="s">
        <v>3267</v>
      </c>
      <c r="S907" t="s">
        <v>4854</v>
      </c>
      <c r="T907" t="str">
        <f t="shared" si="250"/>
        <v>奔流の機械巨人</v>
      </c>
      <c r="W907" t="s">
        <v>4855</v>
      </c>
      <c r="X907" t="s">
        <v>3267</v>
      </c>
      <c r="Z907" s="3">
        <v>886</v>
      </c>
      <c r="AA907" s="2" t="s">
        <v>4035</v>
      </c>
      <c r="AB907" s="1" t="s">
        <v>1631</v>
      </c>
      <c r="AC907" s="1" t="s">
        <v>1453</v>
      </c>
      <c r="AD907" s="1">
        <v>24</v>
      </c>
      <c r="AE907" s="1" t="s">
        <v>751</v>
      </c>
      <c r="AF907" s="1" t="s">
        <v>750</v>
      </c>
      <c r="AG907" s="1" t="s">
        <v>349</v>
      </c>
      <c r="AH907" s="1" t="s">
        <v>362</v>
      </c>
      <c r="AI907" s="1"/>
      <c r="AJ907" s="1"/>
      <c r="AK907" s="1" t="s">
        <v>2627</v>
      </c>
      <c r="AL907" s="1" t="s">
        <v>4126</v>
      </c>
      <c r="AM907" s="1"/>
      <c r="AN907" s="1"/>
      <c r="AO907" s="1">
        <v>8</v>
      </c>
      <c r="AP907" s="1">
        <v>8</v>
      </c>
      <c r="AQ907" s="1" t="s">
        <v>4127</v>
      </c>
    </row>
    <row r="908" spans="1:43" x14ac:dyDescent="0.15">
      <c r="A908" t="str">
        <f t="shared" si="242"/>
        <v>|KLD|緑|呪文||レア|《[[途方もない夢]]》|</v>
      </c>
      <c r="B908" t="s">
        <v>3211</v>
      </c>
      <c r="C908" t="str">
        <f t="shared" si="243"/>
        <v>KLD</v>
      </c>
      <c r="D908">
        <f>IF(AA908="","",VLOOKUP(C908,tnpl!$Z$1:$AA$11,2,TRUE))</f>
        <v>6</v>
      </c>
      <c r="E908" t="s">
        <v>3211</v>
      </c>
      <c r="F908" t="str">
        <f t="shared" si="244"/>
        <v>緑</v>
      </c>
      <c r="G908">
        <f>IF(AB908="","",VLOOKUP(F908,tnpl!$X$1:$Y$16,2,TRUE))</f>
        <v>5</v>
      </c>
      <c r="H908" t="s">
        <v>3211</v>
      </c>
      <c r="I908" t="str">
        <f t="shared" si="245"/>
        <v>呪文</v>
      </c>
      <c r="J908" t="s">
        <v>3211</v>
      </c>
      <c r="K908">
        <f t="shared" si="246"/>
        <v>0</v>
      </c>
      <c r="L908">
        <f t="shared" si="247"/>
        <v>0</v>
      </c>
      <c r="M908" t="str">
        <f t="shared" si="248"/>
        <v/>
      </c>
      <c r="N908" t="s">
        <v>3267</v>
      </c>
      <c r="O908" t="str">
        <f t="shared" si="249"/>
        <v>レア</v>
      </c>
      <c r="R908" t="s">
        <v>3267</v>
      </c>
      <c r="S908" t="s">
        <v>4854</v>
      </c>
      <c r="T908" t="str">
        <f t="shared" si="250"/>
        <v>途方もない夢</v>
      </c>
      <c r="W908" t="s">
        <v>4855</v>
      </c>
      <c r="X908" t="s">
        <v>3267</v>
      </c>
      <c r="Z908" s="3">
        <v>967</v>
      </c>
      <c r="AA908" s="2" t="s">
        <v>4035</v>
      </c>
      <c r="AB908" s="1" t="s">
        <v>1540</v>
      </c>
      <c r="AC908" s="1" t="s">
        <v>1463</v>
      </c>
      <c r="AD908" s="1">
        <v>24</v>
      </c>
      <c r="AE908" s="1" t="s">
        <v>591</v>
      </c>
      <c r="AF908" s="1" t="s">
        <v>590</v>
      </c>
      <c r="AG908" s="1" t="s">
        <v>1475</v>
      </c>
      <c r="AH908" s="1"/>
      <c r="AI908" s="1"/>
      <c r="AJ908" s="1"/>
      <c r="AK908" s="1" t="s">
        <v>4243</v>
      </c>
      <c r="AL908" s="1"/>
      <c r="AM908" s="1"/>
      <c r="AN908" s="1"/>
      <c r="AO908" s="1"/>
      <c r="AP908" s="1"/>
      <c r="AQ908" s="1" t="s">
        <v>4243</v>
      </c>
    </row>
    <row r="909" spans="1:43" x14ac:dyDescent="0.15">
      <c r="A909" t="str">
        <f t="shared" si="242"/>
        <v>|AER|白|呪文||レア|《[[領事府の弾圧]]》|</v>
      </c>
      <c r="B909" t="s">
        <v>3211</v>
      </c>
      <c r="C909" t="str">
        <f t="shared" si="243"/>
        <v>AER</v>
      </c>
      <c r="D909">
        <f>IF(AA909="","",VLOOKUP(C909,tnpl!$Z$1:$AA$11,2,TRUE))</f>
        <v>7</v>
      </c>
      <c r="E909" t="s">
        <v>3211</v>
      </c>
      <c r="F909" t="str">
        <f t="shared" si="244"/>
        <v>白</v>
      </c>
      <c r="G909">
        <f>IF(AB909="","",VLOOKUP(F909,tnpl!$X$1:$Y$16,2,TRUE))</f>
        <v>1</v>
      </c>
      <c r="H909" t="s">
        <v>3211</v>
      </c>
      <c r="I909" t="str">
        <f t="shared" si="245"/>
        <v>呪文</v>
      </c>
      <c r="J909" t="s">
        <v>3211</v>
      </c>
      <c r="K909">
        <f t="shared" si="246"/>
        <v>0</v>
      </c>
      <c r="L909">
        <f t="shared" si="247"/>
        <v>0</v>
      </c>
      <c r="M909" t="str">
        <f t="shared" si="248"/>
        <v/>
      </c>
      <c r="N909" t="s">
        <v>3267</v>
      </c>
      <c r="O909" t="str">
        <f t="shared" si="249"/>
        <v>レア</v>
      </c>
      <c r="R909" t="s">
        <v>3267</v>
      </c>
      <c r="S909" t="s">
        <v>4854</v>
      </c>
      <c r="T909" t="str">
        <f t="shared" si="250"/>
        <v>領事府の弾圧</v>
      </c>
      <c r="W909" t="s">
        <v>4855</v>
      </c>
      <c r="X909" t="s">
        <v>3267</v>
      </c>
      <c r="Z909" s="3">
        <v>1025</v>
      </c>
      <c r="AA909" s="2" t="s">
        <v>4335</v>
      </c>
      <c r="AB909" s="1" t="s">
        <v>1653</v>
      </c>
      <c r="AC909" s="1" t="s">
        <v>1463</v>
      </c>
      <c r="AD909" s="1">
        <v>24</v>
      </c>
      <c r="AE909" s="1" t="s">
        <v>475</v>
      </c>
      <c r="AF909" s="1" t="s">
        <v>474</v>
      </c>
      <c r="AG909" s="1" t="s">
        <v>1475</v>
      </c>
      <c r="AH909" s="1"/>
      <c r="AI909" s="1"/>
      <c r="AJ909" s="1"/>
      <c r="AK909" s="1" t="s">
        <v>4342</v>
      </c>
      <c r="AL909" s="1"/>
      <c r="AM909" s="1"/>
      <c r="AN909" s="1"/>
      <c r="AO909" s="1"/>
      <c r="AP909" s="1"/>
      <c r="AQ909" s="1" t="s">
        <v>4342</v>
      </c>
    </row>
    <row r="910" spans="1:43" x14ac:dyDescent="0.15">
      <c r="A910" t="str">
        <f t="shared" si="242"/>
        <v>|AKH|赤緑|クリーチャー|7/8|神話レア|《[[造反の代弁者、サムト]]》|</v>
      </c>
      <c r="B910" t="s">
        <v>3211</v>
      </c>
      <c r="C910" t="str">
        <f t="shared" si="243"/>
        <v>AKH</v>
      </c>
      <c r="D910">
        <f>IF(AA910="","",VLOOKUP(C910,tnpl!$Z$1:$AA$11,2,TRUE))</f>
        <v>10</v>
      </c>
      <c r="E910" t="s">
        <v>3211</v>
      </c>
      <c r="F910" t="str">
        <f t="shared" si="244"/>
        <v>赤緑</v>
      </c>
      <c r="G910">
        <f>IF(AB910="","",VLOOKUP(F910,tnpl!$X$1:$Y$16,2,TRUE))</f>
        <v>9</v>
      </c>
      <c r="H910" t="s">
        <v>3211</v>
      </c>
      <c r="I910" t="str">
        <f t="shared" si="245"/>
        <v>クリーチャー</v>
      </c>
      <c r="J910" t="s">
        <v>3211</v>
      </c>
      <c r="K910">
        <f t="shared" si="246"/>
        <v>7</v>
      </c>
      <c r="L910">
        <f t="shared" si="247"/>
        <v>8</v>
      </c>
      <c r="M910" t="str">
        <f t="shared" si="248"/>
        <v>7/8</v>
      </c>
      <c r="N910" t="s">
        <v>3267</v>
      </c>
      <c r="O910" t="str">
        <f t="shared" si="249"/>
        <v>神話レア</v>
      </c>
      <c r="R910" t="s">
        <v>3267</v>
      </c>
      <c r="S910" t="s">
        <v>4854</v>
      </c>
      <c r="T910" t="str">
        <f t="shared" si="250"/>
        <v>造反の代弁者、サムト</v>
      </c>
      <c r="W910" t="s">
        <v>4855</v>
      </c>
      <c r="X910" t="s">
        <v>3267</v>
      </c>
      <c r="Z910" s="3">
        <v>1290</v>
      </c>
      <c r="AA910" s="2" t="s">
        <v>4450</v>
      </c>
      <c r="AB910" s="1" t="s">
        <v>1504</v>
      </c>
      <c r="AC910" s="1" t="s">
        <v>1453</v>
      </c>
      <c r="AD910" s="1">
        <v>24</v>
      </c>
      <c r="AE910" s="1" t="s">
        <v>4845</v>
      </c>
      <c r="AF910" s="1" t="s">
        <v>4846</v>
      </c>
      <c r="AG910" s="1" t="s">
        <v>349</v>
      </c>
      <c r="AH910" s="1" t="s">
        <v>1511</v>
      </c>
      <c r="AI910" s="1" t="s">
        <v>1515</v>
      </c>
      <c r="AJ910" s="1"/>
      <c r="AK910" s="1" t="s">
        <v>4341</v>
      </c>
      <c r="AL910" s="1" t="s">
        <v>4847</v>
      </c>
      <c r="AM910" s="1" t="s">
        <v>4848</v>
      </c>
      <c r="AN910" s="1"/>
      <c r="AO910" s="1">
        <v>7</v>
      </c>
      <c r="AP910" s="1">
        <v>8</v>
      </c>
      <c r="AQ910" s="1" t="s">
        <v>4849</v>
      </c>
    </row>
    <row r="912" spans="1:43" x14ac:dyDescent="0.15">
      <c r="A912" t="str">
        <f>B912&amp;C912&amp;E912&amp;F912&amp;H912&amp;I912&amp;J912&amp;M912&amp;N912&amp;O912&amp;P912&amp;Q912&amp;R912&amp;S912&amp;T912&amp;V912&amp;W912&amp;X912&amp;Y912</f>
        <v>*25マナカード一覧</v>
      </c>
      <c r="B912" t="s">
        <v>3229</v>
      </c>
      <c r="C912">
        <f>AD916</f>
        <v>25</v>
      </c>
      <c r="E912" t="s">
        <v>5183</v>
      </c>
      <c r="F912" t="s">
        <v>3228</v>
      </c>
    </row>
    <row r="913" spans="1:43" x14ac:dyDescent="0.15">
      <c r="A913" t="str">
        <f>B913&amp;C913&amp;E913&amp;F913&amp;H913&amp;I913&amp;J913&amp;M913&amp;N913&amp;O913&amp;P913&amp;Q913&amp;R913&amp;S913&amp;T913&amp;V913&amp;W913&amp;X913&amp;Y913</f>
        <v/>
      </c>
    </row>
    <row r="914" spans="1:43" x14ac:dyDescent="0.15">
      <c r="A914" t="str">
        <f>B914&amp;C914&amp;E914&amp;F914&amp;H914&amp;I914&amp;J914&amp;M914&amp;N914&amp;O914&amp;P914&amp;Q914&amp;R914&amp;S914&amp;T914&amp;U914&amp;V914&amp;W914&amp;X914&amp;Y914</f>
        <v>|LEFT:60|LEFT:50|LEFT:120|LEFT:50|LEFT:120|LEFT:450|c</v>
      </c>
      <c r="B914" t="s">
        <v>3211</v>
      </c>
      <c r="C914" t="s">
        <v>5191</v>
      </c>
      <c r="E914" t="s">
        <v>3211</v>
      </c>
      <c r="F914" t="s">
        <v>3204</v>
      </c>
      <c r="H914" t="s">
        <v>3211</v>
      </c>
      <c r="I914" t="s">
        <v>5157</v>
      </c>
      <c r="J914" t="s">
        <v>3211</v>
      </c>
      <c r="M914" t="s">
        <v>3204</v>
      </c>
      <c r="N914" t="s">
        <v>3267</v>
      </c>
      <c r="O914" t="s">
        <v>5157</v>
      </c>
      <c r="R914" t="s">
        <v>3267</v>
      </c>
      <c r="T914" t="s">
        <v>5190</v>
      </c>
      <c r="X914" t="s">
        <v>3267</v>
      </c>
      <c r="Y914" t="s">
        <v>3206</v>
      </c>
    </row>
    <row r="915" spans="1:43" x14ac:dyDescent="0.15">
      <c r="A915" t="str">
        <f>B915&amp;C915&amp;E915&amp;F915&amp;H915&amp;I915&amp;J915&amp;M915&amp;N915&amp;O915&amp;P915&amp;Q915&amp;R915&amp;S915&amp;T915&amp;U915&amp;V915&amp;W915&amp;X915&amp;Y915</f>
        <v>|セット|色|カード種|P/T|レアリティ|カード名|</v>
      </c>
      <c r="B915" t="s">
        <v>3211</v>
      </c>
      <c r="C915" t="s">
        <v>3212</v>
      </c>
      <c r="E915" t="s">
        <v>3211</v>
      </c>
      <c r="F915" t="s">
        <v>3181</v>
      </c>
      <c r="H915" t="s">
        <v>3211</v>
      </c>
      <c r="I915" t="s">
        <v>4902</v>
      </c>
      <c r="J915" t="s">
        <v>3211</v>
      </c>
      <c r="K915" t="s">
        <v>3168</v>
      </c>
      <c r="L915" t="s">
        <v>3167</v>
      </c>
      <c r="M915" t="str">
        <f>K915&amp;"/"&amp;L915</f>
        <v>P/T</v>
      </c>
      <c r="N915" t="s">
        <v>3267</v>
      </c>
      <c r="O915" t="s">
        <v>5187</v>
      </c>
      <c r="R915" t="s">
        <v>3267</v>
      </c>
      <c r="T915" t="s">
        <v>3208</v>
      </c>
      <c r="X915" t="s">
        <v>3267</v>
      </c>
      <c r="Z915" s="18"/>
      <c r="AA915" s="18"/>
      <c r="AB915" s="18"/>
      <c r="AC915" s="18"/>
      <c r="AD915" s="18"/>
      <c r="AE915" s="18"/>
      <c r="AF915" s="18"/>
      <c r="AG915" s="18"/>
      <c r="AH915" s="18"/>
      <c r="AI915" s="18"/>
      <c r="AJ915" s="18"/>
      <c r="AK915" s="18"/>
      <c r="AL915" s="18"/>
      <c r="AM915" s="18"/>
      <c r="AN915" s="18"/>
      <c r="AO915" s="18"/>
      <c r="AP915" s="18"/>
      <c r="AQ915" s="18"/>
    </row>
    <row r="916" spans="1:43" x14ac:dyDescent="0.15">
      <c r="A916" t="str">
        <f>B916&amp;C916&amp;E916&amp;F916&amp;H916&amp;I916&amp;J916&amp;M916&amp;N916&amp;O916&amp;P916&amp;Q916&amp;R916&amp;S916&amp;T916&amp;U916&amp;V916&amp;W916&amp;X916&amp;Y916</f>
        <v>|ORI|無色|クリーチャー|8/8|神話レア|《[[搭載歩行機械]]》|</v>
      </c>
      <c r="B916" t="s">
        <v>3211</v>
      </c>
      <c r="C916" t="str">
        <f t="shared" ref="C916" si="251">AA916</f>
        <v>ORI</v>
      </c>
      <c r="D916">
        <f>IF(AA916="","",VLOOKUP(C916,tnpl!$Z$1:$AA$11,2,TRUE))</f>
        <v>1</v>
      </c>
      <c r="E916" t="s">
        <v>3211</v>
      </c>
      <c r="F916" t="str">
        <f t="shared" ref="F916" si="252">AB916</f>
        <v>無色</v>
      </c>
      <c r="G916">
        <f>IF(AB916="","",VLOOKUP(F916,tnpl!$X$1:$Y$16,2,TRUE))</f>
        <v>16</v>
      </c>
      <c r="H916" t="s">
        <v>3211</v>
      </c>
      <c r="I916" t="str">
        <f>AG916</f>
        <v>クリーチャー</v>
      </c>
      <c r="J916" t="s">
        <v>3211</v>
      </c>
      <c r="K916">
        <f t="shared" ref="K916" si="253">AO916</f>
        <v>8</v>
      </c>
      <c r="L916">
        <f t="shared" ref="L916" si="254">AP916</f>
        <v>8</v>
      </c>
      <c r="M916" t="str">
        <f>IF(AG916="クリーチャー",K916&amp;"/"&amp;L916,"")</f>
        <v>8/8</v>
      </c>
      <c r="N916" t="s">
        <v>3267</v>
      </c>
      <c r="O916" t="str">
        <f>AC916</f>
        <v>神話レア</v>
      </c>
      <c r="R916" t="s">
        <v>3267</v>
      </c>
      <c r="S916" t="s">
        <v>4854</v>
      </c>
      <c r="T916" t="str">
        <f t="shared" ref="T916" si="255">AE916</f>
        <v>搭載歩行機械</v>
      </c>
      <c r="W916" t="s">
        <v>4855</v>
      </c>
      <c r="X916" t="s">
        <v>3267</v>
      </c>
      <c r="Y916" s="9"/>
      <c r="Z916" s="3">
        <v>244</v>
      </c>
      <c r="AA916" s="2" t="s">
        <v>3271</v>
      </c>
      <c r="AB916" s="1" t="s">
        <v>301</v>
      </c>
      <c r="AC916" s="1" t="s">
        <v>1453</v>
      </c>
      <c r="AD916" s="1">
        <v>25</v>
      </c>
      <c r="AE916" s="1" t="s">
        <v>2456</v>
      </c>
      <c r="AF916" s="1" t="s">
        <v>2455</v>
      </c>
      <c r="AG916" s="1" t="s">
        <v>349</v>
      </c>
      <c r="AH916" s="1" t="s">
        <v>362</v>
      </c>
      <c r="AI916" s="1"/>
      <c r="AJ916" s="1"/>
      <c r="AK916" s="1" t="s">
        <v>3401</v>
      </c>
      <c r="AL916" s="1" t="s">
        <v>3402</v>
      </c>
      <c r="AM916" s="1"/>
      <c r="AN916" s="1"/>
      <c r="AO916" s="1">
        <v>8</v>
      </c>
      <c r="AP916" s="1">
        <v>8</v>
      </c>
      <c r="AQ916" s="1" t="s">
        <v>2454</v>
      </c>
    </row>
    <row r="917" spans="1:43" x14ac:dyDescent="0.15">
      <c r="A917" t="str">
        <f t="shared" ref="A917:A922" si="256">B917&amp;C917&amp;E917&amp;F917&amp;H917&amp;I917&amp;J917&amp;M917&amp;N917&amp;O917&amp;P917&amp;Q917&amp;R917&amp;S917&amp;T917&amp;U917&amp;V917&amp;W917&amp;X917&amp;Y917</f>
        <v>|ORI|無色|サポート||神話レア|《[[紅蓮術師のゴーグル]]》|</v>
      </c>
      <c r="B917" t="s">
        <v>3211</v>
      </c>
      <c r="C917" t="str">
        <f t="shared" ref="C917:C922" si="257">AA917</f>
        <v>ORI</v>
      </c>
      <c r="D917">
        <f>IF(AA917="","",VLOOKUP(C917,tnpl!$Z$1:$AA$11,2,TRUE))</f>
        <v>1</v>
      </c>
      <c r="E917" t="s">
        <v>3211</v>
      </c>
      <c r="F917" t="str">
        <f t="shared" ref="F917:F922" si="258">AB917</f>
        <v>無色</v>
      </c>
      <c r="G917">
        <f>IF(AB917="","",VLOOKUP(F917,tnpl!$X$1:$Y$16,2,TRUE))</f>
        <v>16</v>
      </c>
      <c r="H917" t="s">
        <v>3211</v>
      </c>
      <c r="I917" t="str">
        <f t="shared" ref="I917:I922" si="259">AG917</f>
        <v>サポート</v>
      </c>
      <c r="J917" t="s">
        <v>3211</v>
      </c>
      <c r="K917">
        <f t="shared" ref="K917:K922" si="260">AO917</f>
        <v>0</v>
      </c>
      <c r="L917">
        <f t="shared" ref="L917:L922" si="261">AP917</f>
        <v>0</v>
      </c>
      <c r="M917" t="str">
        <f t="shared" ref="M917:M922" si="262">IF(AG917="クリーチャー",K917&amp;"/"&amp;L917,"")</f>
        <v/>
      </c>
      <c r="N917" t="s">
        <v>3267</v>
      </c>
      <c r="O917" t="str">
        <f t="shared" ref="O917:O922" si="263">AC917</f>
        <v>神話レア</v>
      </c>
      <c r="R917" t="s">
        <v>3267</v>
      </c>
      <c r="S917" t="s">
        <v>4854</v>
      </c>
      <c r="T917" t="str">
        <f t="shared" ref="T917:T922" si="264">AE917</f>
        <v>紅蓮術師のゴーグル</v>
      </c>
      <c r="W917" t="s">
        <v>4855</v>
      </c>
      <c r="X917" t="s">
        <v>3267</v>
      </c>
      <c r="Y917" s="9"/>
      <c r="Z917" s="3">
        <v>246</v>
      </c>
      <c r="AA917" s="2" t="s">
        <v>3271</v>
      </c>
      <c r="AB917" s="1" t="s">
        <v>301</v>
      </c>
      <c r="AC917" s="1" t="s">
        <v>1453</v>
      </c>
      <c r="AD917" s="1">
        <v>25</v>
      </c>
      <c r="AE917" s="1" t="s">
        <v>2450</v>
      </c>
      <c r="AF917" s="1" t="s">
        <v>2449</v>
      </c>
      <c r="AG917" s="1" t="s">
        <v>297</v>
      </c>
      <c r="AH917" s="1"/>
      <c r="AI917" s="1"/>
      <c r="AJ917" s="1"/>
      <c r="AK917" s="1" t="s">
        <v>2448</v>
      </c>
      <c r="AL917" s="1"/>
      <c r="AM917" s="1"/>
      <c r="AN917" s="1">
        <v>3</v>
      </c>
      <c r="AO917" s="1"/>
      <c r="AP917" s="1"/>
      <c r="AQ917" s="1" t="s">
        <v>2448</v>
      </c>
    </row>
    <row r="918" spans="1:43" x14ac:dyDescent="0.15">
      <c r="A918" t="str">
        <f t="shared" si="256"/>
        <v>|BFZ|無色|クリーチャー|11/9|神話レア|《[[虚空の選別者]]》|</v>
      </c>
      <c r="B918" t="s">
        <v>3211</v>
      </c>
      <c r="C918" t="str">
        <f t="shared" si="257"/>
        <v>BFZ</v>
      </c>
      <c r="D918">
        <f>IF(AA918="","",VLOOKUP(C918,tnpl!$Z$1:$AA$11,2,TRUE))</f>
        <v>2</v>
      </c>
      <c r="E918" t="s">
        <v>3211</v>
      </c>
      <c r="F918" t="str">
        <f t="shared" si="258"/>
        <v>無色</v>
      </c>
      <c r="G918">
        <f>IF(AB918="","",VLOOKUP(F918,tnpl!$X$1:$Y$16,2,TRUE))</f>
        <v>16</v>
      </c>
      <c r="H918" t="s">
        <v>3211</v>
      </c>
      <c r="I918" t="str">
        <f t="shared" si="259"/>
        <v>クリーチャー</v>
      </c>
      <c r="J918" t="s">
        <v>3211</v>
      </c>
      <c r="K918">
        <f t="shared" si="260"/>
        <v>11</v>
      </c>
      <c r="L918">
        <f t="shared" si="261"/>
        <v>9</v>
      </c>
      <c r="M918" t="str">
        <f t="shared" si="262"/>
        <v>11/9</v>
      </c>
      <c r="N918" t="s">
        <v>3267</v>
      </c>
      <c r="O918" t="str">
        <f t="shared" si="263"/>
        <v>神話レア</v>
      </c>
      <c r="R918" t="s">
        <v>3267</v>
      </c>
      <c r="S918" t="s">
        <v>4854</v>
      </c>
      <c r="T918" t="str">
        <f t="shared" si="264"/>
        <v>虚空の選別者</v>
      </c>
      <c r="W918" t="s">
        <v>4855</v>
      </c>
      <c r="X918" t="s">
        <v>3267</v>
      </c>
      <c r="Y918" s="9"/>
      <c r="Z918" s="3">
        <v>484</v>
      </c>
      <c r="AA918" s="2" t="s">
        <v>3213</v>
      </c>
      <c r="AB918" s="1" t="s">
        <v>301</v>
      </c>
      <c r="AC918" s="1" t="s">
        <v>1453</v>
      </c>
      <c r="AD918" s="1">
        <v>25</v>
      </c>
      <c r="AE918" s="1" t="s">
        <v>1684</v>
      </c>
      <c r="AF918" s="1" t="s">
        <v>1683</v>
      </c>
      <c r="AG918" s="1" t="s">
        <v>349</v>
      </c>
      <c r="AH918" s="1" t="s">
        <v>1457</v>
      </c>
      <c r="AI918" s="1"/>
      <c r="AJ918" s="1"/>
      <c r="AK918" s="1" t="s">
        <v>1682</v>
      </c>
      <c r="AL918" s="1"/>
      <c r="AM918" s="1"/>
      <c r="AN918" s="1"/>
      <c r="AO918" s="1">
        <v>11</v>
      </c>
      <c r="AP918" s="1">
        <v>9</v>
      </c>
      <c r="AQ918" s="1" t="s">
        <v>1682</v>
      </c>
    </row>
    <row r="919" spans="1:43" x14ac:dyDescent="0.15">
      <c r="A919" t="str">
        <f t="shared" si="256"/>
        <v>|OGW|緑|クリーチャー|5/7|神話レア|《[[世界を壊すもの]]》|</v>
      </c>
      <c r="B919" t="s">
        <v>3211</v>
      </c>
      <c r="C919" t="str">
        <f t="shared" si="257"/>
        <v>OGW</v>
      </c>
      <c r="D919">
        <f>IF(AA919="","",VLOOKUP(C919,tnpl!$Z$1:$AA$11,2,TRUE))</f>
        <v>3</v>
      </c>
      <c r="E919" t="s">
        <v>3211</v>
      </c>
      <c r="F919" t="str">
        <f t="shared" si="258"/>
        <v>緑</v>
      </c>
      <c r="G919">
        <f>IF(AB919="","",VLOOKUP(F919,tnpl!$X$1:$Y$16,2,TRUE))</f>
        <v>5</v>
      </c>
      <c r="H919" t="s">
        <v>3211</v>
      </c>
      <c r="I919" t="str">
        <f t="shared" si="259"/>
        <v>クリーチャー</v>
      </c>
      <c r="J919" t="s">
        <v>3211</v>
      </c>
      <c r="K919">
        <f t="shared" si="260"/>
        <v>5</v>
      </c>
      <c r="L919">
        <f t="shared" si="261"/>
        <v>7</v>
      </c>
      <c r="M919" t="str">
        <f t="shared" si="262"/>
        <v>5/7</v>
      </c>
      <c r="N919" t="s">
        <v>3267</v>
      </c>
      <c r="O919" t="str">
        <f t="shared" si="263"/>
        <v>神話レア</v>
      </c>
      <c r="R919" t="s">
        <v>3267</v>
      </c>
      <c r="S919" t="s">
        <v>4854</v>
      </c>
      <c r="T919" t="str">
        <f t="shared" si="264"/>
        <v>世界を壊すもの</v>
      </c>
      <c r="W919" t="s">
        <v>4855</v>
      </c>
      <c r="X919" t="s">
        <v>3267</v>
      </c>
      <c r="Y919" s="9"/>
      <c r="Z919" s="3">
        <v>517</v>
      </c>
      <c r="AA919" s="2" t="s">
        <v>3214</v>
      </c>
      <c r="AB919" s="1" t="s">
        <v>1540</v>
      </c>
      <c r="AC919" s="1" t="s">
        <v>1453</v>
      </c>
      <c r="AD919" s="1">
        <v>25</v>
      </c>
      <c r="AE919" s="1" t="s">
        <v>1544</v>
      </c>
      <c r="AF919" s="1" t="s">
        <v>1543</v>
      </c>
      <c r="AG919" s="1" t="s">
        <v>349</v>
      </c>
      <c r="AH919" s="1" t="s">
        <v>1457</v>
      </c>
      <c r="AI919" s="1"/>
      <c r="AJ919" s="1"/>
      <c r="AK919" s="1" t="s">
        <v>3514</v>
      </c>
      <c r="AL919" s="1" t="s">
        <v>1542</v>
      </c>
      <c r="AM919" s="1" t="s">
        <v>1541</v>
      </c>
      <c r="AN919" s="1"/>
      <c r="AO919" s="1">
        <v>5</v>
      </c>
      <c r="AP919" s="1">
        <v>7</v>
      </c>
      <c r="AQ919" s="1" t="s">
        <v>3515</v>
      </c>
    </row>
    <row r="920" spans="1:43" x14ac:dyDescent="0.15">
      <c r="A920" t="str">
        <f t="shared" si="256"/>
        <v>|KLD|赤|クリーチャー|8/8|神話レア|《[[焼却の機械巨人]]》|</v>
      </c>
      <c r="B920" t="s">
        <v>3211</v>
      </c>
      <c r="C920" t="str">
        <f t="shared" si="257"/>
        <v>KLD</v>
      </c>
      <c r="D920">
        <f>IF(AA920="","",VLOOKUP(C920,tnpl!$Z$1:$AA$11,2,TRUE))</f>
        <v>6</v>
      </c>
      <c r="E920" t="s">
        <v>3211</v>
      </c>
      <c r="F920" t="str">
        <f t="shared" si="258"/>
        <v>赤</v>
      </c>
      <c r="G920">
        <f>IF(AB920="","",VLOOKUP(F920,tnpl!$X$1:$Y$16,2,TRUE))</f>
        <v>4</v>
      </c>
      <c r="H920" t="s">
        <v>3211</v>
      </c>
      <c r="I920" t="str">
        <f t="shared" si="259"/>
        <v>クリーチャー</v>
      </c>
      <c r="J920" t="s">
        <v>3211</v>
      </c>
      <c r="K920">
        <f t="shared" si="260"/>
        <v>8</v>
      </c>
      <c r="L920">
        <f t="shared" si="261"/>
        <v>8</v>
      </c>
      <c r="M920" t="str">
        <f t="shared" si="262"/>
        <v>8/8</v>
      </c>
      <c r="N920" t="s">
        <v>3267</v>
      </c>
      <c r="O920" t="str">
        <f t="shared" si="263"/>
        <v>神話レア</v>
      </c>
      <c r="R920" t="s">
        <v>3267</v>
      </c>
      <c r="S920" t="s">
        <v>4854</v>
      </c>
      <c r="T920" t="str">
        <f t="shared" si="264"/>
        <v>焼却の機械巨人</v>
      </c>
      <c r="W920" t="s">
        <v>4855</v>
      </c>
      <c r="X920" t="s">
        <v>3267</v>
      </c>
      <c r="Y920" s="9"/>
      <c r="Z920" s="3">
        <v>940</v>
      </c>
      <c r="AA920" s="2" t="s">
        <v>4035</v>
      </c>
      <c r="AB920" s="1" t="s">
        <v>1575</v>
      </c>
      <c r="AC920" s="1" t="s">
        <v>1453</v>
      </c>
      <c r="AD920" s="1">
        <v>25</v>
      </c>
      <c r="AE920" s="1" t="s">
        <v>645</v>
      </c>
      <c r="AF920" s="1" t="s">
        <v>644</v>
      </c>
      <c r="AG920" s="1" t="s">
        <v>349</v>
      </c>
      <c r="AH920" s="1" t="s">
        <v>362</v>
      </c>
      <c r="AI920" s="1"/>
      <c r="AJ920" s="1"/>
      <c r="AK920" s="1" t="s">
        <v>4204</v>
      </c>
      <c r="AL920" s="1" t="s">
        <v>4205</v>
      </c>
      <c r="AM920" s="1"/>
      <c r="AN920" s="1"/>
      <c r="AO920" s="1">
        <v>8</v>
      </c>
      <c r="AP920" s="1">
        <v>8</v>
      </c>
      <c r="AQ920" s="1" t="s">
        <v>4206</v>
      </c>
    </row>
    <row r="921" spans="1:43" x14ac:dyDescent="0.15">
      <c r="A921" t="str">
        <f t="shared" si="256"/>
        <v>|KLD|無色|クリーチャー|12/12|神話レア|《[[領事の旗艦、スカイソブリン]]》|</v>
      </c>
      <c r="B921" t="s">
        <v>3211</v>
      </c>
      <c r="C921" t="str">
        <f t="shared" si="257"/>
        <v>KLD</v>
      </c>
      <c r="D921">
        <f>IF(AA921="","",VLOOKUP(C921,tnpl!$Z$1:$AA$11,2,TRUE))</f>
        <v>6</v>
      </c>
      <c r="E921" t="s">
        <v>3211</v>
      </c>
      <c r="F921" t="str">
        <f t="shared" si="258"/>
        <v>無色</v>
      </c>
      <c r="G921">
        <f>IF(AB921="","",VLOOKUP(F921,tnpl!$X$1:$Y$16,2,TRUE))</f>
        <v>16</v>
      </c>
      <c r="H921" t="s">
        <v>3211</v>
      </c>
      <c r="I921" t="str">
        <f t="shared" si="259"/>
        <v>クリーチャー</v>
      </c>
      <c r="J921" t="s">
        <v>3211</v>
      </c>
      <c r="K921">
        <f t="shared" si="260"/>
        <v>12</v>
      </c>
      <c r="L921">
        <f t="shared" si="261"/>
        <v>12</v>
      </c>
      <c r="M921" t="str">
        <f t="shared" si="262"/>
        <v>12/12</v>
      </c>
      <c r="N921" t="s">
        <v>3267</v>
      </c>
      <c r="O921" t="str">
        <f t="shared" si="263"/>
        <v>神話レア</v>
      </c>
      <c r="R921" t="s">
        <v>3267</v>
      </c>
      <c r="S921" t="s">
        <v>4854</v>
      </c>
      <c r="T921" t="str">
        <f t="shared" si="264"/>
        <v>領事の旗艦、スカイソブリン</v>
      </c>
      <c r="W921" t="s">
        <v>4855</v>
      </c>
      <c r="X921" t="s">
        <v>3267</v>
      </c>
      <c r="Y921" s="9"/>
      <c r="Z921" s="3">
        <v>1017</v>
      </c>
      <c r="AA921" s="2" t="s">
        <v>4035</v>
      </c>
      <c r="AB921" s="1" t="s">
        <v>301</v>
      </c>
      <c r="AC921" s="1" t="s">
        <v>1453</v>
      </c>
      <c r="AD921" s="1">
        <v>25</v>
      </c>
      <c r="AE921" s="1" t="s">
        <v>487</v>
      </c>
      <c r="AF921" s="1" t="s">
        <v>486</v>
      </c>
      <c r="AG921" s="1" t="s">
        <v>349</v>
      </c>
      <c r="AH921" s="1" t="s">
        <v>4273</v>
      </c>
      <c r="AI921" s="1"/>
      <c r="AJ921" s="1"/>
      <c r="AK921" s="1" t="s">
        <v>361</v>
      </c>
      <c r="AL921" s="1" t="s">
        <v>4327</v>
      </c>
      <c r="AM921" s="1" t="s">
        <v>4317</v>
      </c>
      <c r="AN921" s="1"/>
      <c r="AO921" s="1">
        <v>12</v>
      </c>
      <c r="AP921" s="1">
        <v>12</v>
      </c>
      <c r="AQ921" s="1" t="s">
        <v>4328</v>
      </c>
    </row>
    <row r="922" spans="1:43" x14ac:dyDescent="0.15">
      <c r="A922" t="str">
        <f t="shared" si="256"/>
        <v>|AER|無色|クリーチャー|12/12|神話レア|《[[キランの真意号]]》|</v>
      </c>
      <c r="B922" t="s">
        <v>3211</v>
      </c>
      <c r="C922" t="str">
        <f t="shared" si="257"/>
        <v>AER</v>
      </c>
      <c r="D922">
        <f>IF(AA922="","",VLOOKUP(C922,tnpl!$Z$1:$AA$11,2,TRUE))</f>
        <v>7</v>
      </c>
      <c r="E922" t="s">
        <v>3211</v>
      </c>
      <c r="F922" t="str">
        <f t="shared" si="258"/>
        <v>無色</v>
      </c>
      <c r="G922">
        <f>IF(AB922="","",VLOOKUP(F922,tnpl!$X$1:$Y$16,2,TRUE))</f>
        <v>16</v>
      </c>
      <c r="H922" t="s">
        <v>3211</v>
      </c>
      <c r="I922" t="str">
        <f t="shared" si="259"/>
        <v>クリーチャー</v>
      </c>
      <c r="J922" t="s">
        <v>3211</v>
      </c>
      <c r="K922">
        <f t="shared" si="260"/>
        <v>12</v>
      </c>
      <c r="L922">
        <f t="shared" si="261"/>
        <v>12</v>
      </c>
      <c r="M922" t="str">
        <f t="shared" si="262"/>
        <v>12/12</v>
      </c>
      <c r="N922" t="s">
        <v>3267</v>
      </c>
      <c r="O922" t="str">
        <f t="shared" si="263"/>
        <v>神話レア</v>
      </c>
      <c r="R922" t="s">
        <v>3267</v>
      </c>
      <c r="S922" t="s">
        <v>4854</v>
      </c>
      <c r="T922" t="str">
        <f t="shared" si="264"/>
        <v>キランの真意号</v>
      </c>
      <c r="W922" t="s">
        <v>4855</v>
      </c>
      <c r="X922" t="s">
        <v>3267</v>
      </c>
      <c r="Y922" s="9"/>
      <c r="Z922" s="3">
        <v>1075</v>
      </c>
      <c r="AA922" s="2" t="s">
        <v>4335</v>
      </c>
      <c r="AB922" s="1" t="s">
        <v>301</v>
      </c>
      <c r="AC922" s="1" t="s">
        <v>1453</v>
      </c>
      <c r="AD922" s="1">
        <v>25</v>
      </c>
      <c r="AE922" s="1" t="s">
        <v>375</v>
      </c>
      <c r="AF922" s="1" t="s">
        <v>374</v>
      </c>
      <c r="AG922" s="1" t="s">
        <v>349</v>
      </c>
      <c r="AH922" s="1" t="s">
        <v>4273</v>
      </c>
      <c r="AI922" s="1"/>
      <c r="AJ922" s="1"/>
      <c r="AK922" s="1" t="s">
        <v>2435</v>
      </c>
      <c r="AL922" s="1" t="s">
        <v>4424</v>
      </c>
      <c r="AM922" s="1" t="s">
        <v>4425</v>
      </c>
      <c r="AN922" s="1"/>
      <c r="AO922" s="1">
        <v>12</v>
      </c>
      <c r="AP922" s="1">
        <v>12</v>
      </c>
      <c r="AQ922" s="1" t="s">
        <v>4426</v>
      </c>
    </row>
    <row r="924" spans="1:43" x14ac:dyDescent="0.15">
      <c r="A924" t="str">
        <f>B924&amp;C924&amp;E924&amp;F924&amp;H924&amp;I924&amp;J924&amp;M924&amp;N924&amp;O924&amp;P924&amp;Q924&amp;R924&amp;S924&amp;T924&amp;V924&amp;W924&amp;X924&amp;Y924</f>
        <v>*26マナカード一覧</v>
      </c>
      <c r="B924" t="s">
        <v>3229</v>
      </c>
      <c r="C924">
        <f>AD928</f>
        <v>26</v>
      </c>
      <c r="E924" t="s">
        <v>5183</v>
      </c>
      <c r="F924" t="s">
        <v>3228</v>
      </c>
    </row>
    <row r="925" spans="1:43" x14ac:dyDescent="0.15">
      <c r="A925" t="str">
        <f>B925&amp;C925&amp;E925&amp;F925&amp;H925&amp;I925&amp;J925&amp;M925&amp;N925&amp;O925&amp;P925&amp;Q925&amp;R925&amp;S925&amp;T925&amp;V925&amp;W925&amp;X925&amp;Y925</f>
        <v/>
      </c>
    </row>
    <row r="926" spans="1:43" x14ac:dyDescent="0.15">
      <c r="A926" t="str">
        <f>B926&amp;C926&amp;E926&amp;F926&amp;H926&amp;I926&amp;J926&amp;M926&amp;N926&amp;O926&amp;P926&amp;Q926&amp;R926&amp;S926&amp;T926&amp;U926&amp;V926&amp;W926&amp;X926&amp;Y926</f>
        <v>|LEFT:60|LEFT:50|LEFT:120|LEFT:50|LEFT:120|LEFT:450|c</v>
      </c>
      <c r="B926" t="s">
        <v>3211</v>
      </c>
      <c r="C926" t="s">
        <v>5191</v>
      </c>
      <c r="E926" t="s">
        <v>3211</v>
      </c>
      <c r="F926" t="s">
        <v>3204</v>
      </c>
      <c r="H926" t="s">
        <v>3211</v>
      </c>
      <c r="I926" t="s">
        <v>5157</v>
      </c>
      <c r="J926" t="s">
        <v>3211</v>
      </c>
      <c r="M926" t="s">
        <v>3204</v>
      </c>
      <c r="N926" t="s">
        <v>3267</v>
      </c>
      <c r="O926" t="s">
        <v>5157</v>
      </c>
      <c r="R926" t="s">
        <v>3267</v>
      </c>
      <c r="T926" t="s">
        <v>5190</v>
      </c>
      <c r="X926" t="s">
        <v>3267</v>
      </c>
      <c r="Y926" t="s">
        <v>3206</v>
      </c>
    </row>
    <row r="927" spans="1:43" x14ac:dyDescent="0.15">
      <c r="A927" t="str">
        <f>B927&amp;C927&amp;E927&amp;F927&amp;H927&amp;I927&amp;J927&amp;M927&amp;N927&amp;O927&amp;P927&amp;Q927&amp;R927&amp;S927&amp;T927&amp;U927&amp;V927&amp;W927&amp;X927&amp;Y927</f>
        <v>|セット|色|カード種|P/T|レアリティ|カード名|</v>
      </c>
      <c r="B927" t="s">
        <v>3211</v>
      </c>
      <c r="C927" t="s">
        <v>3212</v>
      </c>
      <c r="E927" t="s">
        <v>3211</v>
      </c>
      <c r="F927" t="s">
        <v>3181</v>
      </c>
      <c r="H927" t="s">
        <v>3211</v>
      </c>
      <c r="I927" t="s">
        <v>4902</v>
      </c>
      <c r="J927" t="s">
        <v>3211</v>
      </c>
      <c r="K927" t="s">
        <v>3168</v>
      </c>
      <c r="L927" t="s">
        <v>3167</v>
      </c>
      <c r="M927" t="str">
        <f>K927&amp;"/"&amp;L927</f>
        <v>P/T</v>
      </c>
      <c r="N927" t="s">
        <v>3267</v>
      </c>
      <c r="O927" t="s">
        <v>5187</v>
      </c>
      <c r="R927" t="s">
        <v>3267</v>
      </c>
      <c r="T927" t="s">
        <v>3208</v>
      </c>
      <c r="X927" t="s">
        <v>3267</v>
      </c>
      <c r="Z927" s="18"/>
      <c r="AA927" s="18"/>
      <c r="AB927" s="18"/>
      <c r="AC927" s="18"/>
      <c r="AD927" s="18"/>
      <c r="AE927" s="18"/>
      <c r="AF927" s="18"/>
      <c r="AG927" s="18"/>
      <c r="AH927" s="18"/>
      <c r="AI927" s="18"/>
      <c r="AJ927" s="18"/>
      <c r="AK927" s="18"/>
      <c r="AL927" s="18"/>
      <c r="AM927" s="18"/>
      <c r="AN927" s="18"/>
      <c r="AO927" s="18"/>
      <c r="AP927" s="18"/>
      <c r="AQ927" s="18"/>
    </row>
    <row r="928" spans="1:43" x14ac:dyDescent="0.15">
      <c r="A928" t="str">
        <f>B928&amp;C928&amp;E928&amp;F928&amp;H928&amp;I928&amp;J928&amp;M928&amp;N928&amp;O928&amp;P928&amp;Q928&amp;R928&amp;S928&amp;T928&amp;U928&amp;V928&amp;W928&amp;X928&amp;Y928</f>
        <v>|KLD|赤白|クリーチャー|3/3|神話レア|《[[模範操縦士、デパラ]]》|</v>
      </c>
      <c r="B928" t="s">
        <v>3211</v>
      </c>
      <c r="C928" t="str">
        <f t="shared" ref="C928" si="265">AA928</f>
        <v>KLD</v>
      </c>
      <c r="D928">
        <f>IF(AA928="","",VLOOKUP(C928,tnpl!$Z$1:$AA$11,2,TRUE))</f>
        <v>6</v>
      </c>
      <c r="E928" t="s">
        <v>3211</v>
      </c>
      <c r="F928" t="str">
        <f t="shared" ref="F928" si="266">AB928</f>
        <v>赤白</v>
      </c>
      <c r="G928">
        <f>IF(AB928="","",VLOOKUP(F928,tnpl!$X$1:$Y$16,2,TRUE))</f>
        <v>14</v>
      </c>
      <c r="H928" t="s">
        <v>3211</v>
      </c>
      <c r="I928" t="str">
        <f>AG928</f>
        <v>クリーチャー</v>
      </c>
      <c r="J928" t="s">
        <v>3211</v>
      </c>
      <c r="K928">
        <f t="shared" ref="K928" si="267">AO928</f>
        <v>3</v>
      </c>
      <c r="L928">
        <f t="shared" ref="L928" si="268">AP928</f>
        <v>3</v>
      </c>
      <c r="M928" t="str">
        <f>IF(AG928="クリーチャー",K928&amp;"/"&amp;L928,"")</f>
        <v>3/3</v>
      </c>
      <c r="N928" t="s">
        <v>3267</v>
      </c>
      <c r="O928" t="str">
        <f>AC928</f>
        <v>神話レア</v>
      </c>
      <c r="R928" t="s">
        <v>3267</v>
      </c>
      <c r="S928" t="s">
        <v>4854</v>
      </c>
      <c r="T928" t="str">
        <f t="shared" ref="T928" si="269">AE928</f>
        <v>模範操縦士、デパラ</v>
      </c>
      <c r="W928" t="s">
        <v>4855</v>
      </c>
      <c r="X928" t="s">
        <v>3267</v>
      </c>
      <c r="Y928" s="9"/>
      <c r="Z928" s="3">
        <v>981</v>
      </c>
      <c r="AA928" s="2" t="s">
        <v>4035</v>
      </c>
      <c r="AB928" s="1" t="s">
        <v>1811</v>
      </c>
      <c r="AC928" s="1" t="s">
        <v>1453</v>
      </c>
      <c r="AD928" s="1">
        <v>26</v>
      </c>
      <c r="AE928" s="1" t="s">
        <v>563</v>
      </c>
      <c r="AF928" s="1" t="s">
        <v>562</v>
      </c>
      <c r="AG928" s="1" t="s">
        <v>349</v>
      </c>
      <c r="AH928" s="1" t="s">
        <v>4036</v>
      </c>
      <c r="AI928" s="1" t="s">
        <v>4055</v>
      </c>
      <c r="AJ928" s="1"/>
      <c r="AK928" s="1" t="s">
        <v>4267</v>
      </c>
      <c r="AL928" s="1" t="s">
        <v>4268</v>
      </c>
      <c r="AM928" s="1" t="s">
        <v>4269</v>
      </c>
      <c r="AN928" s="1"/>
      <c r="AO928" s="1">
        <v>3</v>
      </c>
      <c r="AP928" s="1">
        <v>3</v>
      </c>
      <c r="AQ928" s="1" t="s">
        <v>4270</v>
      </c>
    </row>
    <row r="930" spans="1:43" x14ac:dyDescent="0.15">
      <c r="A930" t="str">
        <f>B930&amp;C930&amp;E930&amp;F930&amp;H930&amp;I930&amp;J930&amp;M930&amp;N930&amp;O930&amp;P930&amp;Q930&amp;R930&amp;S930&amp;T930&amp;V930&amp;W930&amp;X930&amp;Y930</f>
        <v>*27マナカード一覧</v>
      </c>
      <c r="B930" t="s">
        <v>3229</v>
      </c>
      <c r="C930">
        <v>27</v>
      </c>
      <c r="E930" t="s">
        <v>5183</v>
      </c>
      <c r="F930" t="s">
        <v>3228</v>
      </c>
    </row>
    <row r="931" spans="1:43" x14ac:dyDescent="0.15">
      <c r="A931" t="s">
        <v>5200</v>
      </c>
    </row>
    <row r="933" spans="1:43" x14ac:dyDescent="0.15">
      <c r="A933" t="str">
        <f>B933&amp;C933&amp;E933&amp;F933&amp;H933&amp;I933&amp;J933&amp;M933&amp;N933&amp;O933&amp;P933&amp;Q933&amp;R933&amp;S933&amp;T933&amp;V933&amp;W933&amp;X933&amp;Y933</f>
        <v>*28マナカード一覧</v>
      </c>
      <c r="B933" t="s">
        <v>3229</v>
      </c>
      <c r="C933">
        <f>AD937</f>
        <v>28</v>
      </c>
      <c r="E933" t="s">
        <v>5183</v>
      </c>
      <c r="F933" t="s">
        <v>3228</v>
      </c>
    </row>
    <row r="934" spans="1:43" x14ac:dyDescent="0.15">
      <c r="A934" t="str">
        <f>B934&amp;C934&amp;E934&amp;F934&amp;H934&amp;I934&amp;J934&amp;M934&amp;N934&amp;O934&amp;P934&amp;Q934&amp;R934&amp;S934&amp;T934&amp;V934&amp;W934&amp;X934&amp;Y934</f>
        <v/>
      </c>
    </row>
    <row r="935" spans="1:43" x14ac:dyDescent="0.15">
      <c r="A935" t="str">
        <f>B935&amp;C935&amp;E935&amp;F935&amp;H935&amp;I935&amp;J935&amp;M935&amp;N935&amp;O935&amp;P935&amp;Q935&amp;R935&amp;S935&amp;T935&amp;U935&amp;V935&amp;W935&amp;X935&amp;Y935</f>
        <v>|LEFT:60|LEFT:50|LEFT:120|LEFT:50|LEFT:120|LEFT:450|c</v>
      </c>
      <c r="B935" t="s">
        <v>3211</v>
      </c>
      <c r="C935" t="s">
        <v>5191</v>
      </c>
      <c r="E935" t="s">
        <v>3211</v>
      </c>
      <c r="F935" t="s">
        <v>3204</v>
      </c>
      <c r="H935" t="s">
        <v>3211</v>
      </c>
      <c r="I935" t="s">
        <v>5157</v>
      </c>
      <c r="J935" t="s">
        <v>3211</v>
      </c>
      <c r="M935" t="s">
        <v>3204</v>
      </c>
      <c r="N935" t="s">
        <v>3267</v>
      </c>
      <c r="O935" t="s">
        <v>5157</v>
      </c>
      <c r="R935" t="s">
        <v>3267</v>
      </c>
      <c r="T935" t="s">
        <v>5190</v>
      </c>
      <c r="X935" t="s">
        <v>3267</v>
      </c>
      <c r="Y935" t="s">
        <v>3206</v>
      </c>
    </row>
    <row r="936" spans="1:43" x14ac:dyDescent="0.15">
      <c r="A936" t="str">
        <f>B936&amp;C936&amp;E936&amp;F936&amp;H936&amp;I936&amp;J936&amp;M936&amp;N936&amp;O936&amp;P936&amp;Q936&amp;R936&amp;S936&amp;T936&amp;U936&amp;V936&amp;W936&amp;X936&amp;Y936</f>
        <v>|セット|色|カード種|P/T|レアリティ|カード名|</v>
      </c>
      <c r="B936" t="s">
        <v>3211</v>
      </c>
      <c r="C936" t="s">
        <v>3212</v>
      </c>
      <c r="E936" t="s">
        <v>3211</v>
      </c>
      <c r="F936" t="s">
        <v>3181</v>
      </c>
      <c r="H936" t="s">
        <v>3211</v>
      </c>
      <c r="I936" t="s">
        <v>4902</v>
      </c>
      <c r="J936" t="s">
        <v>3211</v>
      </c>
      <c r="K936" t="s">
        <v>3168</v>
      </c>
      <c r="L936" t="s">
        <v>3167</v>
      </c>
      <c r="M936" t="str">
        <f>K936&amp;"/"&amp;L936</f>
        <v>P/T</v>
      </c>
      <c r="N936" t="s">
        <v>3267</v>
      </c>
      <c r="O936" t="s">
        <v>5187</v>
      </c>
      <c r="R936" t="s">
        <v>3267</v>
      </c>
      <c r="T936" t="s">
        <v>3208</v>
      </c>
      <c r="X936" t="s">
        <v>3267</v>
      </c>
      <c r="Z936" s="18"/>
      <c r="AA936" s="18"/>
      <c r="AB936" s="18"/>
      <c r="AC936" s="18"/>
      <c r="AD936" s="18"/>
      <c r="AE936" s="18"/>
      <c r="AF936" s="18"/>
      <c r="AG936" s="18"/>
      <c r="AH936" s="18"/>
      <c r="AI936" s="18"/>
      <c r="AJ936" s="18"/>
      <c r="AK936" s="18"/>
      <c r="AL936" s="18"/>
      <c r="AM936" s="18"/>
      <c r="AN936" s="18"/>
      <c r="AO936" s="18"/>
      <c r="AP936" s="18"/>
      <c r="AQ936" s="18"/>
    </row>
    <row r="937" spans="1:43" x14ac:dyDescent="0.15">
      <c r="A937" t="str">
        <f>B937&amp;C937&amp;E937&amp;F937&amp;H937&amp;I937&amp;J937&amp;M937&amp;N937&amp;O937&amp;P937&amp;Q937&amp;R937&amp;S937&amp;T937&amp;U937&amp;V937&amp;W937&amp;X937&amp;Y937</f>
        <v>|OGW|無色|クリーチャー|12/12|神話レア|《[[大いなる歪み、コジレック]]》|</v>
      </c>
      <c r="B937" t="s">
        <v>3211</v>
      </c>
      <c r="C937" t="str">
        <f t="shared" ref="C937" si="270">AA937</f>
        <v>OGW</v>
      </c>
      <c r="D937">
        <f>IF(AA937="","",VLOOKUP(C937,tnpl!$Z$1:$AA$11,2,TRUE))</f>
        <v>3</v>
      </c>
      <c r="E937" t="s">
        <v>3211</v>
      </c>
      <c r="F937" t="str">
        <f t="shared" ref="F937" si="271">AB937</f>
        <v>無色</v>
      </c>
      <c r="G937">
        <f>IF(AB937="","",VLOOKUP(F937,tnpl!$X$1:$Y$16,2,TRUE))</f>
        <v>16</v>
      </c>
      <c r="H937" t="s">
        <v>3211</v>
      </c>
      <c r="I937" t="str">
        <f>AG937</f>
        <v>クリーチャー</v>
      </c>
      <c r="J937" t="s">
        <v>3211</v>
      </c>
      <c r="K937">
        <f t="shared" ref="K937" si="272">AO937</f>
        <v>12</v>
      </c>
      <c r="L937">
        <f t="shared" ref="L937" si="273">AP937</f>
        <v>12</v>
      </c>
      <c r="M937" t="str">
        <f>IF(AG937="クリーチャー",K937&amp;"/"&amp;L937,"")</f>
        <v>12/12</v>
      </c>
      <c r="N937" t="s">
        <v>3267</v>
      </c>
      <c r="O937" t="str">
        <f>AC937</f>
        <v>神話レア</v>
      </c>
      <c r="R937" t="s">
        <v>3267</v>
      </c>
      <c r="S937" t="s">
        <v>4854</v>
      </c>
      <c r="T937" t="str">
        <f t="shared" ref="T937" si="274">AE937</f>
        <v>大いなる歪み、コジレック</v>
      </c>
      <c r="W937" t="s">
        <v>4855</v>
      </c>
      <c r="X937" t="s">
        <v>3267</v>
      </c>
      <c r="Y937" s="9"/>
      <c r="Z937" s="3">
        <v>536</v>
      </c>
      <c r="AA937" s="2" t="s">
        <v>3214</v>
      </c>
      <c r="AB937" s="1" t="s">
        <v>301</v>
      </c>
      <c r="AC937" s="1" t="s">
        <v>1453</v>
      </c>
      <c r="AD937" s="1">
        <v>28</v>
      </c>
      <c r="AE937" s="1" t="s">
        <v>1459</v>
      </c>
      <c r="AF937" s="1" t="s">
        <v>1458</v>
      </c>
      <c r="AG937" s="1" t="s">
        <v>349</v>
      </c>
      <c r="AH937" s="1" t="s">
        <v>1457</v>
      </c>
      <c r="AI937" s="1"/>
      <c r="AJ937" s="1"/>
      <c r="AK937" s="1" t="s">
        <v>1456</v>
      </c>
      <c r="AL937" s="1" t="s">
        <v>1455</v>
      </c>
      <c r="AM937" s="1" t="s">
        <v>3527</v>
      </c>
      <c r="AN937" s="1"/>
      <c r="AO937" s="1">
        <v>12</v>
      </c>
      <c r="AP937" s="1">
        <v>12</v>
      </c>
      <c r="AQ937" s="1" t="s">
        <v>1454</v>
      </c>
    </row>
  </sheetData>
  <autoFilter ref="Z1:AQ8"/>
  <phoneticPr fontId="1"/>
  <dataValidations count="1">
    <dataValidation type="list" allowBlank="1" showInputMessage="1" showErrorMessage="1" sqref="AC8:AC15 AC145:AC149 AC266:AC267 AC365 AC437:AC439 AC511 AC593 AC669 AC719:AC720 AC805">
      <formula1>#REF!</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649"/>
  <sheetViews>
    <sheetView topLeftCell="A250" zoomScale="85" zoomScaleNormal="85" workbookViewId="0">
      <selection activeCell="U264" sqref="U264:V264"/>
    </sheetView>
  </sheetViews>
  <sheetFormatPr defaultRowHeight="13.5" x14ac:dyDescent="0.15"/>
  <cols>
    <col min="1" max="1" width="27.375" customWidth="1"/>
    <col min="2" max="2" width="1.25" customWidth="1"/>
    <col min="3" max="3" width="5.5" customWidth="1"/>
    <col min="4" max="4" width="4" customWidth="1"/>
    <col min="5" max="5" width="2" bestFit="1" customWidth="1"/>
    <col min="6" max="6" width="6.625" customWidth="1"/>
    <col min="7" max="7" width="3.5" customWidth="1"/>
    <col min="8" max="8" width="2" bestFit="1" customWidth="1"/>
    <col min="9" max="9" width="5.375" customWidth="1"/>
    <col min="10" max="10" width="2" bestFit="1" customWidth="1"/>
    <col min="11" max="12" width="2"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7" width="5.5" bestFit="1" customWidth="1"/>
    <col min="28" max="28" width="5.25" bestFit="1" customWidth="1"/>
    <col min="29" max="29" width="9.5" bestFit="1" customWidth="1"/>
    <col min="30" max="30" width="5" bestFit="1" customWidth="1"/>
    <col min="31" max="31" width="14.875" customWidth="1"/>
    <col min="32" max="32" width="9" customWidth="1"/>
    <col min="34" max="39" width="9" hidden="1" customWidth="1"/>
    <col min="40" max="40" width="4.875" hidden="1" customWidth="1"/>
    <col min="41" max="42" width="3.5" bestFit="1" customWidth="1"/>
  </cols>
  <sheetData>
    <row r="1" spans="1:43" x14ac:dyDescent="0.15">
      <c r="A1" t="s">
        <v>5068</v>
      </c>
    </row>
    <row r="2" spans="1:43" x14ac:dyDescent="0.15">
      <c r="A2" t="str">
        <f>B2&amp;C2&amp;E2&amp;F2&amp;H2&amp;I2&amp;J2&amp;M2&amp;N2&amp;O2&amp;P2&amp;Q2&amp;R2&amp;S2&amp;T2&amp;V2&amp;W2&amp;X2&amp;Y2</f>
        <v/>
      </c>
    </row>
    <row r="3" spans="1:43" x14ac:dyDescent="0.15">
      <c r="A3" t="str">
        <f>B3&amp;C3&amp;E3&amp;F3&amp;H3&amp;I3&amp;J3&amp;M3&amp;N3&amp;O3&amp;P3&amp;Q3&amp;R3&amp;S3&amp;T3&amp;V3&amp;W3&amp;X3&amp;Y3</f>
        <v>*パワー0クリーチャーカード一覧</v>
      </c>
      <c r="B3" t="s">
        <v>3229</v>
      </c>
      <c r="C3" t="str">
        <f>"パワー"&amp;AO7</f>
        <v>パワー0</v>
      </c>
      <c r="E3" t="s">
        <v>5201</v>
      </c>
      <c r="F3" t="s">
        <v>3228</v>
      </c>
    </row>
    <row r="4" spans="1:43" x14ac:dyDescent="0.15">
      <c r="A4" t="str">
        <f>B4&amp;C4&amp;E4&amp;F4&amp;H4&amp;I4&amp;J4&amp;M4&amp;N4&amp;O4&amp;P4&amp;Q4&amp;R4&amp;S4&amp;T4&amp;V4&amp;W4&amp;X4&amp;Y4</f>
        <v/>
      </c>
    </row>
    <row r="5" spans="1:43" x14ac:dyDescent="0.15">
      <c r="A5" t="str">
        <f t="shared" ref="A5:A10" si="0">B5&amp;C5&amp;E5&amp;F5&amp;H5&amp;I5&amp;J5&amp;M5&amp;N5&amp;O5&amp;P5&amp;Q5&amp;R5&amp;S5&amp;T5&amp;U5&amp;V5&amp;W5&amp;X5&amp;Y5</f>
        <v>|LEFT:50|LEFT:50|LEFT:50|LEFT:120|LEFT:120|LEFT:500|c</v>
      </c>
      <c r="B5" t="s">
        <v>3211</v>
      </c>
      <c r="C5" t="s">
        <v>3204</v>
      </c>
      <c r="E5" t="s">
        <v>3211</v>
      </c>
      <c r="F5" t="s">
        <v>3204</v>
      </c>
      <c r="H5" t="s">
        <v>3211</v>
      </c>
      <c r="I5" t="s">
        <v>3204</v>
      </c>
      <c r="J5" t="s">
        <v>3211</v>
      </c>
      <c r="M5" t="s">
        <v>5157</v>
      </c>
      <c r="N5" t="s">
        <v>3267</v>
      </c>
      <c r="O5" t="s">
        <v>5157</v>
      </c>
      <c r="R5" t="s">
        <v>3267</v>
      </c>
      <c r="T5" t="s">
        <v>3205</v>
      </c>
      <c r="X5" t="s">
        <v>3267</v>
      </c>
      <c r="Y5" t="s">
        <v>3206</v>
      </c>
    </row>
    <row r="6" spans="1:43" x14ac:dyDescent="0.15">
      <c r="A6" t="str">
        <f t="shared" si="0"/>
        <v>|セット|色|コスト|P/T|レアリティ|カード名|</v>
      </c>
      <c r="B6" t="s">
        <v>3211</v>
      </c>
      <c r="C6" t="s">
        <v>3212</v>
      </c>
      <c r="E6" t="s">
        <v>3211</v>
      </c>
      <c r="F6" t="s">
        <v>3181</v>
      </c>
      <c r="H6" t="s">
        <v>3211</v>
      </c>
      <c r="I6" t="s">
        <v>3207</v>
      </c>
      <c r="J6" t="s">
        <v>3211</v>
      </c>
      <c r="K6" t="s">
        <v>3168</v>
      </c>
      <c r="L6" t="s">
        <v>3167</v>
      </c>
      <c r="M6" t="str">
        <f>K6&amp;"/"&amp;L6</f>
        <v>P/T</v>
      </c>
      <c r="N6" t="s">
        <v>3267</v>
      </c>
      <c r="O6" t="s">
        <v>5187</v>
      </c>
      <c r="R6" t="s">
        <v>3267</v>
      </c>
      <c r="T6" t="s">
        <v>3208</v>
      </c>
      <c r="X6" t="s">
        <v>3267</v>
      </c>
      <c r="Z6" s="18"/>
      <c r="AA6" s="18"/>
      <c r="AB6" s="18"/>
      <c r="AC6" s="18"/>
      <c r="AD6" s="18"/>
      <c r="AE6" s="18"/>
      <c r="AF6" s="18"/>
      <c r="AG6" s="18"/>
      <c r="AH6" s="18"/>
      <c r="AI6" s="18"/>
      <c r="AJ6" s="18"/>
      <c r="AK6" s="18"/>
      <c r="AL6" s="18"/>
      <c r="AM6" s="18"/>
      <c r="AN6" s="18"/>
      <c r="AO6" s="18"/>
      <c r="AP6" s="18"/>
      <c r="AQ6" s="18"/>
    </row>
    <row r="7" spans="1:43" x14ac:dyDescent="0.15">
      <c r="A7" t="str">
        <f t="shared" si="0"/>
        <v>|BFZ|赤|10|0/5|アンコモン|《[[不快な集合体]]》|</v>
      </c>
      <c r="B7" t="s">
        <v>3211</v>
      </c>
      <c r="C7" t="str">
        <f>AA7</f>
        <v>BFZ</v>
      </c>
      <c r="D7">
        <f>IF(AA7="","",VLOOKUP(C7,tnpl!$Z$1:$AA$11,2,TRUE))</f>
        <v>2</v>
      </c>
      <c r="E7" t="s">
        <v>3211</v>
      </c>
      <c r="F7" t="str">
        <f>AB7</f>
        <v>赤</v>
      </c>
      <c r="G7">
        <f>IF(AB7="","",VLOOKUP(F7,tnpl!$X$1:$Y$16,2,TRUE))</f>
        <v>4</v>
      </c>
      <c r="H7" t="s">
        <v>3211</v>
      </c>
      <c r="I7">
        <f>AD7</f>
        <v>10</v>
      </c>
      <c r="J7" t="s">
        <v>3211</v>
      </c>
      <c r="K7">
        <f t="shared" ref="K7:L10" si="1">AO7</f>
        <v>0</v>
      </c>
      <c r="L7">
        <f t="shared" si="1"/>
        <v>5</v>
      </c>
      <c r="M7" t="str">
        <f>K7&amp;"/"&amp;L7</f>
        <v>0/5</v>
      </c>
      <c r="N7" t="s">
        <v>3267</v>
      </c>
      <c r="O7" t="str">
        <f>AC7</f>
        <v>アンコモン</v>
      </c>
      <c r="R7" t="s">
        <v>3267</v>
      </c>
      <c r="S7" t="s">
        <v>4854</v>
      </c>
      <c r="T7" t="str">
        <f>AE7</f>
        <v>不快な集合体</v>
      </c>
      <c r="U7" t="str">
        <f>IF(I7=0,"&gt;","")</f>
        <v/>
      </c>
      <c r="V7" t="str">
        <f>IF(I7=0,VLOOKUP(T7,Sheet4!A:B,2,TRUE),"")</f>
        <v/>
      </c>
      <c r="W7" t="s">
        <v>4855</v>
      </c>
      <c r="X7" t="s">
        <v>3267</v>
      </c>
      <c r="Z7" s="3">
        <v>376</v>
      </c>
      <c r="AA7" s="2" t="s">
        <v>3213</v>
      </c>
      <c r="AB7" s="1" t="s">
        <v>1575</v>
      </c>
      <c r="AC7" s="1" t="s">
        <v>1473</v>
      </c>
      <c r="AD7" s="1">
        <v>10</v>
      </c>
      <c r="AE7" s="1" t="s">
        <v>2031</v>
      </c>
      <c r="AF7" s="1" t="s">
        <v>2030</v>
      </c>
      <c r="AG7" s="1" t="s">
        <v>349</v>
      </c>
      <c r="AH7" s="1" t="s">
        <v>1457</v>
      </c>
      <c r="AI7" s="1" t="s">
        <v>1523</v>
      </c>
      <c r="AJ7" s="1"/>
      <c r="AK7" s="1" t="s">
        <v>2032</v>
      </c>
      <c r="AL7" s="1" t="s">
        <v>2029</v>
      </c>
      <c r="AM7" s="1"/>
      <c r="AN7" s="1"/>
      <c r="AO7" s="1">
        <v>0</v>
      </c>
      <c r="AP7" s="1">
        <v>5</v>
      </c>
      <c r="AQ7" s="1" t="s">
        <v>3461</v>
      </c>
    </row>
    <row r="8" spans="1:43" x14ac:dyDescent="0.15">
      <c r="A8" t="str">
        <f t="shared" si="0"/>
        <v>|BFZ|緑|12|0/1|コモン|《[[タジュールの重鎮]]》|</v>
      </c>
      <c r="B8" t="s">
        <v>3211</v>
      </c>
      <c r="C8" t="str">
        <f>AA8</f>
        <v>BFZ</v>
      </c>
      <c r="D8">
        <f>IF(AA8="","",VLOOKUP(C8,tnpl!$Z$1:$AA$11,2,TRUE))</f>
        <v>2</v>
      </c>
      <c r="E8" t="s">
        <v>3211</v>
      </c>
      <c r="F8" t="str">
        <f>AB8</f>
        <v>緑</v>
      </c>
      <c r="G8">
        <f>IF(AB8="","",VLOOKUP(F8,tnpl!$X$1:$Y$16,2,TRUE))</f>
        <v>5</v>
      </c>
      <c r="H8" t="s">
        <v>3211</v>
      </c>
      <c r="I8">
        <f>AD8</f>
        <v>12</v>
      </c>
      <c r="J8" t="s">
        <v>3211</v>
      </c>
      <c r="K8">
        <f t="shared" si="1"/>
        <v>0</v>
      </c>
      <c r="L8">
        <f t="shared" si="1"/>
        <v>1</v>
      </c>
      <c r="M8" t="str">
        <f>K8&amp;"/"&amp;L8</f>
        <v>0/1</v>
      </c>
      <c r="N8" t="s">
        <v>3267</v>
      </c>
      <c r="O8" t="str">
        <f>AC8</f>
        <v>コモン</v>
      </c>
      <c r="R8" t="s">
        <v>3267</v>
      </c>
      <c r="S8" t="s">
        <v>4854</v>
      </c>
      <c r="T8" t="str">
        <f>AE8</f>
        <v>タジュールの重鎮</v>
      </c>
      <c r="U8" t="str">
        <f>IF(I8=0,"&gt;","")</f>
        <v/>
      </c>
      <c r="V8" t="str">
        <f>IF(I8=0,VLOOKUP(T8,Sheet4!A:B,2,TRUE),"")</f>
        <v/>
      </c>
      <c r="W8" t="s">
        <v>4855</v>
      </c>
      <c r="X8" t="s">
        <v>3267</v>
      </c>
      <c r="Y8" s="9"/>
      <c r="Z8" s="3">
        <v>399</v>
      </c>
      <c r="AA8" s="2" t="s">
        <v>3213</v>
      </c>
      <c r="AB8" s="1" t="s">
        <v>1540</v>
      </c>
      <c r="AC8" s="1" t="s">
        <v>1771</v>
      </c>
      <c r="AD8" s="1">
        <v>12</v>
      </c>
      <c r="AE8" s="1" t="s">
        <v>1958</v>
      </c>
      <c r="AF8" s="1" t="s">
        <v>1957</v>
      </c>
      <c r="AG8" s="1" t="s">
        <v>349</v>
      </c>
      <c r="AH8" s="1" t="s">
        <v>1501</v>
      </c>
      <c r="AI8" s="1" t="s">
        <v>1956</v>
      </c>
      <c r="AJ8" s="1" t="s">
        <v>1500</v>
      </c>
      <c r="AK8" s="1" t="s">
        <v>1971</v>
      </c>
      <c r="AL8" s="1" t="s">
        <v>1840</v>
      </c>
      <c r="AM8" s="1"/>
      <c r="AN8" s="1"/>
      <c r="AO8" s="1">
        <v>0</v>
      </c>
      <c r="AP8" s="1">
        <v>1</v>
      </c>
      <c r="AQ8" s="1" t="s">
        <v>3473</v>
      </c>
    </row>
    <row r="9" spans="1:43" x14ac:dyDescent="0.15">
      <c r="A9" t="str">
        <f t="shared" si="0"/>
        <v>|SOI|青|4|0/10|神話レア|《[[氷の中の存在]]》|</v>
      </c>
      <c r="B9" t="s">
        <v>3211</v>
      </c>
      <c r="C9" t="str">
        <f>AA9</f>
        <v>SOI</v>
      </c>
      <c r="D9">
        <f>IF(AA9="","",VLOOKUP(C9,tnpl!$Z$1:$AA$11,2,TRUE))</f>
        <v>4</v>
      </c>
      <c r="E9" t="s">
        <v>3211</v>
      </c>
      <c r="F9" t="str">
        <f>AB9</f>
        <v>青</v>
      </c>
      <c r="G9">
        <f>IF(AB9="","",VLOOKUP(F9,tnpl!$X$1:$Y$16,2,TRUE))</f>
        <v>2</v>
      </c>
      <c r="H9" t="s">
        <v>3211</v>
      </c>
      <c r="I9">
        <f>AD9</f>
        <v>4</v>
      </c>
      <c r="J9" t="s">
        <v>3211</v>
      </c>
      <c r="K9">
        <f t="shared" si="1"/>
        <v>0</v>
      </c>
      <c r="L9">
        <f t="shared" si="1"/>
        <v>10</v>
      </c>
      <c r="M9" t="str">
        <f>K9&amp;"/"&amp;L9</f>
        <v>0/10</v>
      </c>
      <c r="N9" t="s">
        <v>3267</v>
      </c>
      <c r="O9" t="str">
        <f>AC9</f>
        <v>神話レア</v>
      </c>
      <c r="R9" t="s">
        <v>3267</v>
      </c>
      <c r="S9" t="s">
        <v>4854</v>
      </c>
      <c r="T9" t="str">
        <f>AE9</f>
        <v>氷の中の存在</v>
      </c>
      <c r="U9" t="str">
        <f>IF(I9=0,"&gt;","")</f>
        <v/>
      </c>
      <c r="V9" t="str">
        <f>IF(I9=0,VLOOKUP(T9,Sheet4!A:B,2,TRUE),"")</f>
        <v/>
      </c>
      <c r="W9" t="s">
        <v>4855</v>
      </c>
      <c r="X9" t="s">
        <v>3267</v>
      </c>
      <c r="Z9" s="3">
        <v>609</v>
      </c>
      <c r="AA9" s="2" t="s">
        <v>3528</v>
      </c>
      <c r="AB9" s="1" t="s">
        <v>1631</v>
      </c>
      <c r="AC9" s="1" t="s">
        <v>1453</v>
      </c>
      <c r="AD9" s="22">
        <v>4</v>
      </c>
      <c r="AE9" s="1" t="s">
        <v>1323</v>
      </c>
      <c r="AF9" s="1" t="s">
        <v>1322</v>
      </c>
      <c r="AG9" s="1" t="s">
        <v>349</v>
      </c>
      <c r="AH9" s="1" t="s">
        <v>2837</v>
      </c>
      <c r="AI9" s="1"/>
      <c r="AJ9" s="1"/>
      <c r="AK9" s="1" t="s">
        <v>3644</v>
      </c>
      <c r="AL9" s="1" t="s">
        <v>3645</v>
      </c>
      <c r="AM9" s="1" t="s">
        <v>3646</v>
      </c>
      <c r="AN9" s="1"/>
      <c r="AO9" s="1">
        <v>0</v>
      </c>
      <c r="AP9" s="1">
        <v>10</v>
      </c>
      <c r="AQ9" s="1" t="s">
        <v>3647</v>
      </c>
    </row>
    <row r="10" spans="1:43" x14ac:dyDescent="0.15">
      <c r="A10" t="str">
        <f t="shared" si="0"/>
        <v>|SOI|無色|15|0/35|レア|《[[ウェストヴェイルの修道院]]》|</v>
      </c>
      <c r="B10" t="s">
        <v>3211</v>
      </c>
      <c r="C10" t="str">
        <f>AA10</f>
        <v>SOI</v>
      </c>
      <c r="D10">
        <f>IF(AA10="","",VLOOKUP(C10,tnpl!$Z$1:$AA$11,2,TRUE))</f>
        <v>4</v>
      </c>
      <c r="E10" t="s">
        <v>3211</v>
      </c>
      <c r="F10" t="str">
        <f>AB10</f>
        <v>無色</v>
      </c>
      <c r="G10">
        <f>IF(AB10="","",VLOOKUP(F10,tnpl!$X$1:$Y$16,2,TRUE))</f>
        <v>16</v>
      </c>
      <c r="H10" t="s">
        <v>3211</v>
      </c>
      <c r="I10">
        <f>AD10</f>
        <v>15</v>
      </c>
      <c r="J10" t="s">
        <v>3211</v>
      </c>
      <c r="K10">
        <f t="shared" si="1"/>
        <v>0</v>
      </c>
      <c r="L10">
        <f t="shared" si="1"/>
        <v>35</v>
      </c>
      <c r="M10" t="str">
        <f>K10&amp;"/"&amp;L10</f>
        <v>0/35</v>
      </c>
      <c r="N10" t="s">
        <v>3267</v>
      </c>
      <c r="O10" t="str">
        <f>AC10</f>
        <v>レア</v>
      </c>
      <c r="R10" t="s">
        <v>3267</v>
      </c>
      <c r="S10" t="s">
        <v>4854</v>
      </c>
      <c r="T10" t="str">
        <f>AE10</f>
        <v>ウェストヴェイルの修道院</v>
      </c>
      <c r="U10" t="str">
        <f>IF(I10=0,"&gt;","")</f>
        <v/>
      </c>
      <c r="V10" t="str">
        <f>IF(I10=0,VLOOKUP(T10,Sheet4!A:B,2,TRUE),"")</f>
        <v/>
      </c>
      <c r="W10" t="s">
        <v>4855</v>
      </c>
      <c r="X10" t="s">
        <v>3267</v>
      </c>
      <c r="Z10" s="3">
        <v>747</v>
      </c>
      <c r="AA10" s="2" t="s">
        <v>3528</v>
      </c>
      <c r="AB10" s="1" t="s">
        <v>301</v>
      </c>
      <c r="AC10" s="1" t="s">
        <v>1463</v>
      </c>
      <c r="AD10" s="22">
        <v>15</v>
      </c>
      <c r="AE10" s="1" t="s">
        <v>1081</v>
      </c>
      <c r="AF10" s="1" t="s">
        <v>1080</v>
      </c>
      <c r="AG10" s="1" t="s">
        <v>349</v>
      </c>
      <c r="AH10" s="1" t="s">
        <v>362</v>
      </c>
      <c r="AI10" s="1"/>
      <c r="AJ10" s="1"/>
      <c r="AK10" s="1" t="s">
        <v>3857</v>
      </c>
      <c r="AL10" s="1" t="s">
        <v>3858</v>
      </c>
      <c r="AM10" s="1" t="s">
        <v>3859</v>
      </c>
      <c r="AN10" s="1"/>
      <c r="AO10" s="1">
        <v>0</v>
      </c>
      <c r="AP10" s="1">
        <v>35</v>
      </c>
      <c r="AQ10" s="1" t="s">
        <v>3860</v>
      </c>
    </row>
    <row r="12" spans="1:43" x14ac:dyDescent="0.15">
      <c r="A12" t="str">
        <f>B12&amp;C12&amp;E12&amp;F12&amp;H12&amp;I12&amp;J12&amp;M12&amp;N12&amp;O12&amp;P12&amp;Q12&amp;R12&amp;S12&amp;T12&amp;V12&amp;W12&amp;X12&amp;Y12</f>
        <v/>
      </c>
    </row>
    <row r="13" spans="1:43" x14ac:dyDescent="0.15">
      <c r="A13" t="str">
        <f>B13&amp;C13&amp;E13&amp;F13&amp;H13&amp;I13&amp;J13&amp;M13&amp;N13&amp;O13&amp;P13&amp;Q13&amp;R13&amp;S13&amp;T13&amp;V13&amp;W13&amp;X13&amp;Y13</f>
        <v>*パワー1クリーチャーカード一覧</v>
      </c>
      <c r="B13" t="s">
        <v>3229</v>
      </c>
      <c r="C13" t="str">
        <f>"パワー"&amp;AO18</f>
        <v>パワー1</v>
      </c>
      <c r="E13" t="s">
        <v>5201</v>
      </c>
      <c r="F13" t="s">
        <v>3228</v>
      </c>
    </row>
    <row r="14" spans="1:43" x14ac:dyDescent="0.15">
      <c r="A14" t="str">
        <f>B14&amp;C14&amp;E14&amp;F14&amp;H14&amp;I14&amp;J14&amp;M14&amp;N14&amp;O14&amp;P14&amp;Q14&amp;R14&amp;S14&amp;T14&amp;V14&amp;W14&amp;X14&amp;Y14</f>
        <v/>
      </c>
    </row>
    <row r="15" spans="1:43" x14ac:dyDescent="0.15">
      <c r="A15" t="str">
        <f>B15&amp;C15&amp;E15&amp;F15&amp;H15&amp;I15&amp;J15&amp;M15&amp;N15&amp;O15&amp;P15&amp;Q15&amp;R15&amp;S15&amp;T15&amp;V15&amp;W15&amp;X15&amp;Y15</f>
        <v>**マジック:オリジン</v>
      </c>
      <c r="B15" t="s">
        <v>4856</v>
      </c>
      <c r="C15" t="s">
        <v>4860</v>
      </c>
      <c r="Z15" s="11"/>
    </row>
    <row r="16" spans="1:43" x14ac:dyDescent="0.15">
      <c r="A16" t="str">
        <f t="shared" ref="A16:A38" si="2">B16&amp;C16&amp;E16&amp;F16&amp;H16&amp;I16&amp;J16&amp;M16&amp;N16&amp;O16&amp;P16&amp;Q16&amp;R16&amp;S16&amp;T16&amp;U16&amp;V16&amp;W16&amp;X16&amp;Y16</f>
        <v>|LEFT:50|LEFT:50|LEFT:50|LEFT:120|LEFT:120|LEFT:500|c</v>
      </c>
      <c r="B16" t="s">
        <v>3211</v>
      </c>
      <c r="C16" t="s">
        <v>3204</v>
      </c>
      <c r="E16" t="s">
        <v>3211</v>
      </c>
      <c r="F16" t="s">
        <v>3204</v>
      </c>
      <c r="H16" t="s">
        <v>3211</v>
      </c>
      <c r="I16" t="s">
        <v>3204</v>
      </c>
      <c r="J16" t="s">
        <v>3211</v>
      </c>
      <c r="M16" t="s">
        <v>5157</v>
      </c>
      <c r="N16" t="s">
        <v>3267</v>
      </c>
      <c r="O16" t="s">
        <v>5157</v>
      </c>
      <c r="R16" t="s">
        <v>3267</v>
      </c>
      <c r="T16" t="s">
        <v>3205</v>
      </c>
      <c r="X16" t="s">
        <v>3267</v>
      </c>
      <c r="Y16" t="s">
        <v>3206</v>
      </c>
    </row>
    <row r="17" spans="1:43" x14ac:dyDescent="0.15">
      <c r="A17" t="str">
        <f t="shared" si="2"/>
        <v>|セット|色|コスト|P/T|レアリティ|カード名|</v>
      </c>
      <c r="B17" t="s">
        <v>3211</v>
      </c>
      <c r="C17" t="s">
        <v>3212</v>
      </c>
      <c r="E17" t="s">
        <v>3211</v>
      </c>
      <c r="F17" t="s">
        <v>3181</v>
      </c>
      <c r="H17" t="s">
        <v>3211</v>
      </c>
      <c r="I17" t="s">
        <v>3207</v>
      </c>
      <c r="J17" t="s">
        <v>3211</v>
      </c>
      <c r="K17" t="s">
        <v>3168</v>
      </c>
      <c r="L17" t="s">
        <v>3167</v>
      </c>
      <c r="M17" t="str">
        <f t="shared" ref="M17:M38" si="3">K17&amp;"/"&amp;L17</f>
        <v>P/T</v>
      </c>
      <c r="N17" t="s">
        <v>3267</v>
      </c>
      <c r="O17" t="s">
        <v>5187</v>
      </c>
      <c r="R17" t="s">
        <v>3267</v>
      </c>
      <c r="T17" t="s">
        <v>3208</v>
      </c>
      <c r="X17" t="s">
        <v>3267</v>
      </c>
      <c r="Z17" s="18"/>
      <c r="AA17" s="18"/>
      <c r="AB17" s="18"/>
      <c r="AC17" s="18"/>
      <c r="AD17" s="18"/>
      <c r="AE17" s="18"/>
      <c r="AF17" s="18"/>
      <c r="AG17" s="18"/>
      <c r="AH17" s="18"/>
      <c r="AI17" s="18"/>
      <c r="AJ17" s="18"/>
      <c r="AK17" s="18"/>
      <c r="AL17" s="18"/>
      <c r="AM17" s="18"/>
      <c r="AN17" s="18"/>
      <c r="AO17" s="18"/>
      <c r="AP17" s="18"/>
      <c r="AQ17" s="18"/>
    </row>
    <row r="18" spans="1:43" x14ac:dyDescent="0.15">
      <c r="A18" t="str">
        <f t="shared" si="2"/>
        <v>|ORI|白|5|1/1|コモン|《[[アクロスの看守]]》|</v>
      </c>
      <c r="B18" t="s">
        <v>3211</v>
      </c>
      <c r="C18" t="str">
        <f t="shared" ref="C18:C38" si="4">AA18</f>
        <v>ORI</v>
      </c>
      <c r="D18">
        <f>IF(AA18="","",VLOOKUP(C18,tnpl!$Z$1:$AA$11,2,TRUE))</f>
        <v>1</v>
      </c>
      <c r="E18" t="s">
        <v>3211</v>
      </c>
      <c r="F18" t="str">
        <f t="shared" ref="F18:F38" si="5">AB18</f>
        <v>白</v>
      </c>
      <c r="G18">
        <f>IF(AB18="","",VLOOKUP(F18,tnpl!$X$1:$Y$16,2,TRUE))</f>
        <v>1</v>
      </c>
      <c r="H18" t="s">
        <v>3211</v>
      </c>
      <c r="I18">
        <f t="shared" ref="I18:I38" si="6">AD18</f>
        <v>5</v>
      </c>
      <c r="J18" t="s">
        <v>3211</v>
      </c>
      <c r="K18">
        <f t="shared" ref="K18:K38" si="7">AO18</f>
        <v>1</v>
      </c>
      <c r="L18">
        <f t="shared" ref="L18:L38" si="8">AP18</f>
        <v>1</v>
      </c>
      <c r="M18" t="str">
        <f t="shared" si="3"/>
        <v>1/1</v>
      </c>
      <c r="N18" t="s">
        <v>3267</v>
      </c>
      <c r="O18" t="str">
        <f t="shared" ref="O18:O38" si="9">AC18</f>
        <v>コモン</v>
      </c>
      <c r="R18" t="s">
        <v>3267</v>
      </c>
      <c r="S18" t="s">
        <v>4854</v>
      </c>
      <c r="T18" t="str">
        <f t="shared" ref="T18:T38" si="10">AE18</f>
        <v>アクロスの看守</v>
      </c>
      <c r="U18" t="str">
        <f t="shared" ref="U18:U38" si="11">IF(I18=0,"&gt;","")</f>
        <v/>
      </c>
      <c r="V18" t="str">
        <f>IF(I18=0,VLOOKUP(PT別1!T18,Sheet4!A:B,2,TRUE),"")</f>
        <v/>
      </c>
      <c r="W18" t="s">
        <v>4855</v>
      </c>
      <c r="X18" t="s">
        <v>3267</v>
      </c>
      <c r="Y18" s="9"/>
      <c r="Z18" s="3">
        <v>1</v>
      </c>
      <c r="AA18" s="2" t="s">
        <v>3271</v>
      </c>
      <c r="AB18" s="1" t="s">
        <v>1653</v>
      </c>
      <c r="AC18" s="1" t="s">
        <v>1771</v>
      </c>
      <c r="AD18" s="1">
        <v>5</v>
      </c>
      <c r="AE18" s="1" t="s">
        <v>3165</v>
      </c>
      <c r="AF18" s="1" t="s">
        <v>3164</v>
      </c>
      <c r="AG18" s="1" t="s">
        <v>349</v>
      </c>
      <c r="AH18" s="1" t="s">
        <v>1511</v>
      </c>
      <c r="AI18" s="1" t="s">
        <v>1826</v>
      </c>
      <c r="AJ18" s="1"/>
      <c r="AK18" s="1" t="s">
        <v>3163</v>
      </c>
      <c r="AL18" s="1"/>
      <c r="AM18" s="1"/>
      <c r="AN18" s="1"/>
      <c r="AO18" s="1">
        <v>1</v>
      </c>
      <c r="AP18" s="1">
        <v>1</v>
      </c>
      <c r="AQ18" s="1" t="s">
        <v>3163</v>
      </c>
    </row>
    <row r="19" spans="1:43" x14ac:dyDescent="0.15">
      <c r="A19" t="str">
        <f t="shared" si="2"/>
        <v>|ORI|白|7|1/1|コモン|《[[突進するグリフィン]]》|</v>
      </c>
      <c r="B19" t="s">
        <v>3211</v>
      </c>
      <c r="C19" t="str">
        <f t="shared" si="4"/>
        <v>ORI</v>
      </c>
      <c r="D19">
        <f>IF(AA19="","",VLOOKUP(C19,tnpl!$Z$1:$AA$11,2,TRUE))</f>
        <v>1</v>
      </c>
      <c r="E19" t="s">
        <v>3211</v>
      </c>
      <c r="F19" t="str">
        <f t="shared" si="5"/>
        <v>白</v>
      </c>
      <c r="G19">
        <f>IF(AB19="","",VLOOKUP(F19,tnpl!$X$1:$Y$16,2,TRUE))</f>
        <v>1</v>
      </c>
      <c r="H19" t="s">
        <v>3211</v>
      </c>
      <c r="I19">
        <f t="shared" si="6"/>
        <v>7</v>
      </c>
      <c r="J19" t="s">
        <v>3211</v>
      </c>
      <c r="K19">
        <f t="shared" si="7"/>
        <v>1</v>
      </c>
      <c r="L19">
        <f t="shared" si="8"/>
        <v>1</v>
      </c>
      <c r="M19" t="str">
        <f t="shared" si="3"/>
        <v>1/1</v>
      </c>
      <c r="N19" t="s">
        <v>3267</v>
      </c>
      <c r="O19" t="str">
        <f t="shared" si="9"/>
        <v>コモン</v>
      </c>
      <c r="R19" t="s">
        <v>3267</v>
      </c>
      <c r="S19" t="s">
        <v>4854</v>
      </c>
      <c r="T19" t="str">
        <f t="shared" si="10"/>
        <v>突進するグリフィン</v>
      </c>
      <c r="U19" t="str">
        <f t="shared" si="11"/>
        <v/>
      </c>
      <c r="V19" t="str">
        <f>IF(I19=0,VLOOKUP(PT別1!T19,Sheet4!A:B,2,TRUE),"")</f>
        <v/>
      </c>
      <c r="W19" t="s">
        <v>4855</v>
      </c>
      <c r="X19" t="s">
        <v>3267</v>
      </c>
      <c r="Y19" s="9"/>
      <c r="Z19" s="3">
        <v>3</v>
      </c>
      <c r="AA19" s="2" t="s">
        <v>3271</v>
      </c>
      <c r="AB19" s="1" t="s">
        <v>1653</v>
      </c>
      <c r="AC19" s="1" t="s">
        <v>1771</v>
      </c>
      <c r="AD19" s="1">
        <v>7</v>
      </c>
      <c r="AE19" s="1" t="s">
        <v>3159</v>
      </c>
      <c r="AF19" s="1" t="s">
        <v>3158</v>
      </c>
      <c r="AG19" s="1" t="s">
        <v>349</v>
      </c>
      <c r="AH19" s="1" t="s">
        <v>2445</v>
      </c>
      <c r="AI19" s="1"/>
      <c r="AJ19" s="1"/>
      <c r="AK19" s="1" t="s">
        <v>3272</v>
      </c>
      <c r="AL19" s="1" t="s">
        <v>3157</v>
      </c>
      <c r="AM19" s="1"/>
      <c r="AN19" s="1"/>
      <c r="AO19" s="1">
        <v>1</v>
      </c>
      <c r="AP19" s="1">
        <v>1</v>
      </c>
      <c r="AQ19" s="1" t="s">
        <v>3273</v>
      </c>
    </row>
    <row r="20" spans="1:43" x14ac:dyDescent="0.15">
      <c r="A20" t="str">
        <f t="shared" si="2"/>
        <v>|ORI|白|4|1/1|コモン|《[[悟った苦行者]]》|</v>
      </c>
      <c r="B20" t="s">
        <v>3211</v>
      </c>
      <c r="C20" t="str">
        <f t="shared" si="4"/>
        <v>ORI</v>
      </c>
      <c r="D20">
        <f>IF(AA20="","",VLOOKUP(C20,tnpl!$Z$1:$AA$11,2,TRUE))</f>
        <v>1</v>
      </c>
      <c r="E20" t="s">
        <v>3211</v>
      </c>
      <c r="F20" t="str">
        <f t="shared" si="5"/>
        <v>白</v>
      </c>
      <c r="G20">
        <f>IF(AB20="","",VLOOKUP(F20,tnpl!$X$1:$Y$16,2,TRUE))</f>
        <v>1</v>
      </c>
      <c r="H20" t="s">
        <v>3211</v>
      </c>
      <c r="I20">
        <f t="shared" si="6"/>
        <v>4</v>
      </c>
      <c r="J20" t="s">
        <v>3211</v>
      </c>
      <c r="K20">
        <f t="shared" si="7"/>
        <v>1</v>
      </c>
      <c r="L20">
        <f t="shared" si="8"/>
        <v>1</v>
      </c>
      <c r="M20" t="str">
        <f t="shared" si="3"/>
        <v>1/1</v>
      </c>
      <c r="N20" t="s">
        <v>3267</v>
      </c>
      <c r="O20" t="str">
        <f t="shared" si="9"/>
        <v>コモン</v>
      </c>
      <c r="R20" t="s">
        <v>3267</v>
      </c>
      <c r="S20" t="s">
        <v>4854</v>
      </c>
      <c r="T20" t="str">
        <f t="shared" si="10"/>
        <v>悟った苦行者</v>
      </c>
      <c r="U20" t="str">
        <f t="shared" si="11"/>
        <v/>
      </c>
      <c r="V20" t="str">
        <f>IF(I20=0,VLOOKUP(PT別1!T20,Sheet4!A:B,2,TRUE),"")</f>
        <v/>
      </c>
      <c r="W20" t="s">
        <v>4855</v>
      </c>
      <c r="X20" t="s">
        <v>3267</v>
      </c>
      <c r="Y20" s="9"/>
      <c r="Z20" s="3">
        <v>5</v>
      </c>
      <c r="AA20" s="2" t="s">
        <v>3271</v>
      </c>
      <c r="AB20" s="1" t="s">
        <v>1653</v>
      </c>
      <c r="AC20" s="1" t="s">
        <v>1771</v>
      </c>
      <c r="AD20" s="1">
        <v>4</v>
      </c>
      <c r="AE20" s="1" t="s">
        <v>3153</v>
      </c>
      <c r="AF20" s="1" t="s">
        <v>3152</v>
      </c>
      <c r="AG20" s="1" t="s">
        <v>349</v>
      </c>
      <c r="AH20" s="1" t="s">
        <v>1917</v>
      </c>
      <c r="AI20" s="1" t="s">
        <v>2667</v>
      </c>
      <c r="AJ20" s="1"/>
      <c r="AK20" s="1" t="s">
        <v>3151</v>
      </c>
      <c r="AL20" s="1"/>
      <c r="AM20" s="1"/>
      <c r="AN20" s="1"/>
      <c r="AO20" s="1">
        <v>1</v>
      </c>
      <c r="AP20" s="1">
        <v>1</v>
      </c>
      <c r="AQ20" s="1" t="s">
        <v>3151</v>
      </c>
    </row>
    <row r="21" spans="1:43" x14ac:dyDescent="0.15">
      <c r="A21" t="str">
        <f t="shared" si="2"/>
        <v>|ORI|白|10|1/3|コモン|《[[確固たるエイヴン]]》|</v>
      </c>
      <c r="B21" t="s">
        <v>3211</v>
      </c>
      <c r="C21" t="str">
        <f t="shared" si="4"/>
        <v>ORI</v>
      </c>
      <c r="D21">
        <f>IF(AA21="","",VLOOKUP(C21,tnpl!$Z$1:$AA$11,2,TRUE))</f>
        <v>1</v>
      </c>
      <c r="E21" t="s">
        <v>3211</v>
      </c>
      <c r="F21" t="str">
        <f t="shared" si="5"/>
        <v>白</v>
      </c>
      <c r="G21">
        <f>IF(AB21="","",VLOOKUP(F21,tnpl!$X$1:$Y$16,2,TRUE))</f>
        <v>1</v>
      </c>
      <c r="H21" t="s">
        <v>3211</v>
      </c>
      <c r="I21">
        <f t="shared" si="6"/>
        <v>10</v>
      </c>
      <c r="J21" t="s">
        <v>3211</v>
      </c>
      <c r="K21">
        <f t="shared" si="7"/>
        <v>1</v>
      </c>
      <c r="L21">
        <f t="shared" si="8"/>
        <v>3</v>
      </c>
      <c r="M21" t="str">
        <f t="shared" si="3"/>
        <v>1/3</v>
      </c>
      <c r="N21" t="s">
        <v>3267</v>
      </c>
      <c r="O21" t="str">
        <f t="shared" si="9"/>
        <v>コモン</v>
      </c>
      <c r="R21" t="s">
        <v>3267</v>
      </c>
      <c r="S21" t="s">
        <v>4854</v>
      </c>
      <c r="T21" t="str">
        <f t="shared" si="10"/>
        <v>確固たるエイヴン</v>
      </c>
      <c r="U21" t="str">
        <f t="shared" si="11"/>
        <v/>
      </c>
      <c r="V21" t="str">
        <f>IF(I21=0,VLOOKUP(PT別1!T21,Sheet4!A:B,2,TRUE),"")</f>
        <v/>
      </c>
      <c r="W21" t="s">
        <v>4855</v>
      </c>
      <c r="X21" t="s">
        <v>3267</v>
      </c>
      <c r="Y21" s="9"/>
      <c r="Z21" s="3">
        <v>7</v>
      </c>
      <c r="AA21" s="2" t="s">
        <v>3271</v>
      </c>
      <c r="AB21" s="1" t="s">
        <v>1653</v>
      </c>
      <c r="AC21" s="1" t="s">
        <v>1771</v>
      </c>
      <c r="AD21" s="1">
        <v>10</v>
      </c>
      <c r="AE21" s="1" t="s">
        <v>3148</v>
      </c>
      <c r="AF21" s="1" t="s">
        <v>3274</v>
      </c>
      <c r="AG21" s="1" t="s">
        <v>349</v>
      </c>
      <c r="AH21" s="1" t="s">
        <v>2987</v>
      </c>
      <c r="AI21" s="1" t="s">
        <v>1826</v>
      </c>
      <c r="AJ21" s="1"/>
      <c r="AK21" s="1" t="s">
        <v>3275</v>
      </c>
      <c r="AL21" s="1"/>
      <c r="AM21" s="1"/>
      <c r="AN21" s="1"/>
      <c r="AO21" s="1">
        <v>1</v>
      </c>
      <c r="AP21" s="1">
        <v>3</v>
      </c>
      <c r="AQ21" s="1" t="s">
        <v>3275</v>
      </c>
    </row>
    <row r="22" spans="1:43" x14ac:dyDescent="0.15">
      <c r="A22" t="str">
        <f t="shared" si="2"/>
        <v>|ORI|白|9|1/3|コモン|《[[鋤引きの雄牛]]》|</v>
      </c>
      <c r="B22" t="s">
        <v>3211</v>
      </c>
      <c r="C22" t="str">
        <f t="shared" si="4"/>
        <v>ORI</v>
      </c>
      <c r="D22">
        <f>IF(AA22="","",VLOOKUP(C22,tnpl!$Z$1:$AA$11,2,TRUE))</f>
        <v>1</v>
      </c>
      <c r="E22" t="s">
        <v>3211</v>
      </c>
      <c r="F22" t="str">
        <f t="shared" si="5"/>
        <v>白</v>
      </c>
      <c r="G22">
        <f>IF(AB22="","",VLOOKUP(F22,tnpl!$X$1:$Y$16,2,TRUE))</f>
        <v>1</v>
      </c>
      <c r="H22" t="s">
        <v>3211</v>
      </c>
      <c r="I22">
        <f t="shared" si="6"/>
        <v>9</v>
      </c>
      <c r="J22" t="s">
        <v>3211</v>
      </c>
      <c r="K22">
        <f t="shared" si="7"/>
        <v>1</v>
      </c>
      <c r="L22">
        <f t="shared" si="8"/>
        <v>3</v>
      </c>
      <c r="M22" t="str">
        <f t="shared" si="3"/>
        <v>1/3</v>
      </c>
      <c r="N22" t="s">
        <v>3267</v>
      </c>
      <c r="O22" t="str">
        <f t="shared" si="9"/>
        <v>コモン</v>
      </c>
      <c r="R22" t="s">
        <v>3267</v>
      </c>
      <c r="S22" t="s">
        <v>4854</v>
      </c>
      <c r="T22" t="str">
        <f t="shared" si="10"/>
        <v>鋤引きの雄牛</v>
      </c>
      <c r="U22" t="str">
        <f t="shared" si="11"/>
        <v/>
      </c>
      <c r="V22" t="str">
        <f>IF(I22=0,VLOOKUP(PT別1!T22,Sheet4!A:B,2,TRUE),"")</f>
        <v/>
      </c>
      <c r="W22" t="s">
        <v>4855</v>
      </c>
      <c r="X22" t="s">
        <v>3267</v>
      </c>
      <c r="Y22" s="9"/>
      <c r="Z22" s="3">
        <v>9</v>
      </c>
      <c r="AA22" s="2" t="s">
        <v>3271</v>
      </c>
      <c r="AB22" s="1" t="s">
        <v>1653</v>
      </c>
      <c r="AC22" s="1" t="s">
        <v>1771</v>
      </c>
      <c r="AD22" s="1">
        <v>9</v>
      </c>
      <c r="AE22" s="1" t="s">
        <v>3145</v>
      </c>
      <c r="AF22" s="1" t="s">
        <v>3144</v>
      </c>
      <c r="AG22" s="1" t="s">
        <v>349</v>
      </c>
      <c r="AH22" s="1" t="s">
        <v>3143</v>
      </c>
      <c r="AI22" s="1"/>
      <c r="AJ22" s="1"/>
      <c r="AK22" s="1" t="s">
        <v>2627</v>
      </c>
      <c r="AL22" s="1"/>
      <c r="AM22" s="1"/>
      <c r="AN22" s="1"/>
      <c r="AO22" s="1">
        <v>1</v>
      </c>
      <c r="AP22" s="1">
        <v>3</v>
      </c>
      <c r="AQ22" s="1" t="s">
        <v>5062</v>
      </c>
    </row>
    <row r="23" spans="1:43" x14ac:dyDescent="0.15">
      <c r="A23" t="str">
        <f t="shared" si="2"/>
        <v>|ORI|青|10|1/2|コモン|《[[飛空士志願者]]》|</v>
      </c>
      <c r="B23" t="s">
        <v>3211</v>
      </c>
      <c r="C23" t="str">
        <f t="shared" si="4"/>
        <v>ORI</v>
      </c>
      <c r="D23">
        <f>IF(AA23="","",VLOOKUP(C23,tnpl!$Z$1:$AA$11,2,TRUE))</f>
        <v>1</v>
      </c>
      <c r="E23" t="s">
        <v>3211</v>
      </c>
      <c r="F23" t="str">
        <f t="shared" si="5"/>
        <v>青</v>
      </c>
      <c r="G23">
        <f>IF(AB23="","",VLOOKUP(F23,tnpl!$X$1:$Y$16,2,TRUE))</f>
        <v>2</v>
      </c>
      <c r="H23" t="s">
        <v>3211</v>
      </c>
      <c r="I23">
        <f t="shared" si="6"/>
        <v>10</v>
      </c>
      <c r="J23" t="s">
        <v>3211</v>
      </c>
      <c r="K23">
        <f t="shared" si="7"/>
        <v>1</v>
      </c>
      <c r="L23">
        <f t="shared" si="8"/>
        <v>2</v>
      </c>
      <c r="M23" t="str">
        <f t="shared" si="3"/>
        <v>1/2</v>
      </c>
      <c r="N23" t="s">
        <v>3267</v>
      </c>
      <c r="O23" t="str">
        <f t="shared" si="9"/>
        <v>コモン</v>
      </c>
      <c r="R23" t="s">
        <v>3267</v>
      </c>
      <c r="S23" t="s">
        <v>4854</v>
      </c>
      <c r="T23" t="str">
        <f t="shared" si="10"/>
        <v>飛空士志願者</v>
      </c>
      <c r="U23" t="str">
        <f t="shared" si="11"/>
        <v/>
      </c>
      <c r="V23" t="str">
        <f>IF(I23=0,VLOOKUP(PT別1!T23,Sheet4!A:B,2,TRUE),"")</f>
        <v/>
      </c>
      <c r="W23" t="s">
        <v>4855</v>
      </c>
      <c r="X23" t="s">
        <v>3267</v>
      </c>
      <c r="Y23" s="9"/>
      <c r="Z23" s="3">
        <v>42</v>
      </c>
      <c r="AA23" s="2" t="s">
        <v>3271</v>
      </c>
      <c r="AB23" s="1" t="s">
        <v>1631</v>
      </c>
      <c r="AC23" s="1" t="s">
        <v>1771</v>
      </c>
      <c r="AD23" s="1">
        <v>10</v>
      </c>
      <c r="AE23" s="1" t="s">
        <v>3036</v>
      </c>
      <c r="AF23" s="1" t="s">
        <v>3035</v>
      </c>
      <c r="AG23" s="1" t="s">
        <v>349</v>
      </c>
      <c r="AH23" s="1" t="s">
        <v>1511</v>
      </c>
      <c r="AI23" s="1" t="s">
        <v>1667</v>
      </c>
      <c r="AJ23" s="1"/>
      <c r="AK23" s="1" t="s">
        <v>361</v>
      </c>
      <c r="AL23" s="1" t="s">
        <v>2741</v>
      </c>
      <c r="AM23" s="1"/>
      <c r="AN23" s="1"/>
      <c r="AO23" s="1">
        <v>1</v>
      </c>
      <c r="AP23" s="1">
        <v>2</v>
      </c>
      <c r="AQ23" s="1" t="s">
        <v>3293</v>
      </c>
    </row>
    <row r="24" spans="1:43" x14ac:dyDescent="0.15">
      <c r="A24" t="str">
        <f t="shared" si="2"/>
        <v>|ORI|青|6|1/1|コモン|《[[フェアリーの悪党]]》|</v>
      </c>
      <c r="B24" t="s">
        <v>3211</v>
      </c>
      <c r="C24" t="str">
        <f t="shared" si="4"/>
        <v>ORI</v>
      </c>
      <c r="D24">
        <f>IF(AA24="","",VLOOKUP(C24,tnpl!$Z$1:$AA$11,2,TRUE))</f>
        <v>1</v>
      </c>
      <c r="E24" t="s">
        <v>3211</v>
      </c>
      <c r="F24" t="str">
        <f t="shared" si="5"/>
        <v>青</v>
      </c>
      <c r="G24">
        <f>IF(AB24="","",VLOOKUP(F24,tnpl!$X$1:$Y$16,2,TRUE))</f>
        <v>2</v>
      </c>
      <c r="H24" t="s">
        <v>3211</v>
      </c>
      <c r="I24">
        <f t="shared" si="6"/>
        <v>6</v>
      </c>
      <c r="J24" t="s">
        <v>3211</v>
      </c>
      <c r="K24">
        <f t="shared" si="7"/>
        <v>1</v>
      </c>
      <c r="L24">
        <f t="shared" si="8"/>
        <v>1</v>
      </c>
      <c r="M24" t="str">
        <f t="shared" si="3"/>
        <v>1/1</v>
      </c>
      <c r="N24" t="s">
        <v>3267</v>
      </c>
      <c r="O24" t="str">
        <f t="shared" si="9"/>
        <v>コモン</v>
      </c>
      <c r="R24" t="s">
        <v>3267</v>
      </c>
      <c r="S24" t="s">
        <v>4854</v>
      </c>
      <c r="T24" t="str">
        <f t="shared" si="10"/>
        <v>フェアリーの悪党</v>
      </c>
      <c r="U24" t="str">
        <f t="shared" si="11"/>
        <v/>
      </c>
      <c r="V24" t="str">
        <f>IF(I24=0,VLOOKUP(PT別1!T24,Sheet4!A:B,2,TRUE),"")</f>
        <v/>
      </c>
      <c r="W24" t="s">
        <v>4855</v>
      </c>
      <c r="X24" t="s">
        <v>3267</v>
      </c>
      <c r="Y24" s="9"/>
      <c r="Z24" s="3">
        <v>43</v>
      </c>
      <c r="AA24" s="2" t="s">
        <v>3271</v>
      </c>
      <c r="AB24" s="1" t="s">
        <v>1631</v>
      </c>
      <c r="AC24" s="1" t="s">
        <v>1771</v>
      </c>
      <c r="AD24" s="1">
        <v>6</v>
      </c>
      <c r="AE24" s="1" t="s">
        <v>3034</v>
      </c>
      <c r="AF24" s="1" t="s">
        <v>3033</v>
      </c>
      <c r="AG24" s="1" t="s">
        <v>349</v>
      </c>
      <c r="AH24" s="1" t="s">
        <v>3032</v>
      </c>
      <c r="AI24" s="1" t="s">
        <v>2976</v>
      </c>
      <c r="AJ24" s="1"/>
      <c r="AK24" s="1" t="s">
        <v>361</v>
      </c>
      <c r="AL24" s="1" t="s">
        <v>3294</v>
      </c>
      <c r="AM24" s="1"/>
      <c r="AN24" s="1"/>
      <c r="AO24" s="1">
        <v>1</v>
      </c>
      <c r="AP24" s="1">
        <v>1</v>
      </c>
      <c r="AQ24" s="1" t="s">
        <v>3295</v>
      </c>
    </row>
    <row r="25" spans="1:43" x14ac:dyDescent="0.15">
      <c r="A25" t="str">
        <f t="shared" si="2"/>
        <v>|ORI|青|8|1/3|コモン|《[[臨海の護衛]]》|</v>
      </c>
      <c r="B25" t="s">
        <v>3211</v>
      </c>
      <c r="C25" t="str">
        <f t="shared" si="4"/>
        <v>ORI</v>
      </c>
      <c r="D25">
        <f>IF(AA25="","",VLOOKUP(C25,tnpl!$Z$1:$AA$11,2,TRUE))</f>
        <v>1</v>
      </c>
      <c r="E25" t="s">
        <v>3211</v>
      </c>
      <c r="F25" t="str">
        <f t="shared" si="5"/>
        <v>青</v>
      </c>
      <c r="G25">
        <f>IF(AB25="","",VLOOKUP(F25,tnpl!$X$1:$Y$16,2,TRUE))</f>
        <v>2</v>
      </c>
      <c r="H25" t="s">
        <v>3211</v>
      </c>
      <c r="I25">
        <f t="shared" si="6"/>
        <v>8</v>
      </c>
      <c r="J25" t="s">
        <v>3211</v>
      </c>
      <c r="K25">
        <f t="shared" si="7"/>
        <v>1</v>
      </c>
      <c r="L25">
        <f t="shared" si="8"/>
        <v>3</v>
      </c>
      <c r="M25" t="str">
        <f t="shared" si="3"/>
        <v>1/3</v>
      </c>
      <c r="N25" t="s">
        <v>3267</v>
      </c>
      <c r="O25" t="str">
        <f t="shared" si="9"/>
        <v>コモン</v>
      </c>
      <c r="R25" t="s">
        <v>3267</v>
      </c>
      <c r="S25" t="s">
        <v>4854</v>
      </c>
      <c r="T25" t="str">
        <f t="shared" si="10"/>
        <v>臨海の護衛</v>
      </c>
      <c r="U25" t="str">
        <f t="shared" si="11"/>
        <v/>
      </c>
      <c r="V25" t="str">
        <f>IF(I25=0,VLOOKUP(PT別1!T25,Sheet4!A:B,2,TRUE),"")</f>
        <v/>
      </c>
      <c r="W25" t="s">
        <v>4855</v>
      </c>
      <c r="X25" t="s">
        <v>3267</v>
      </c>
      <c r="Y25" s="9"/>
      <c r="Z25" s="3">
        <v>44</v>
      </c>
      <c r="AA25" s="2" t="s">
        <v>3271</v>
      </c>
      <c r="AB25" s="1" t="s">
        <v>1631</v>
      </c>
      <c r="AC25" s="1" t="s">
        <v>1771</v>
      </c>
      <c r="AD25" s="1">
        <v>8</v>
      </c>
      <c r="AE25" s="1" t="s">
        <v>3031</v>
      </c>
      <c r="AF25" s="1" t="s">
        <v>3030</v>
      </c>
      <c r="AG25" s="1" t="s">
        <v>349</v>
      </c>
      <c r="AH25" s="1" t="s">
        <v>1486</v>
      </c>
      <c r="AI25" s="1" t="s">
        <v>1826</v>
      </c>
      <c r="AJ25" s="1"/>
      <c r="AK25" s="1" t="s">
        <v>2627</v>
      </c>
      <c r="AL25" s="1"/>
      <c r="AM25" s="1"/>
      <c r="AN25" s="1"/>
      <c r="AO25" s="1">
        <v>1</v>
      </c>
      <c r="AP25" s="1">
        <v>3</v>
      </c>
      <c r="AQ25" s="1" t="s">
        <v>2627</v>
      </c>
    </row>
    <row r="26" spans="1:43" x14ac:dyDescent="0.15">
      <c r="A26" t="str">
        <f t="shared" si="2"/>
        <v>|ORI|青|8|1/4|コモン|《[[ニヴィックスの障壁]]》|</v>
      </c>
      <c r="B26" t="s">
        <v>3211</v>
      </c>
      <c r="C26" t="str">
        <f t="shared" si="4"/>
        <v>ORI</v>
      </c>
      <c r="D26">
        <f>IF(AA26="","",VLOOKUP(C26,tnpl!$Z$1:$AA$11,2,TRUE))</f>
        <v>1</v>
      </c>
      <c r="E26" t="s">
        <v>3211</v>
      </c>
      <c r="F26" t="str">
        <f t="shared" si="5"/>
        <v>青</v>
      </c>
      <c r="G26">
        <f>IF(AB26="","",VLOOKUP(F26,tnpl!$X$1:$Y$16,2,TRUE))</f>
        <v>2</v>
      </c>
      <c r="H26" t="s">
        <v>3211</v>
      </c>
      <c r="I26">
        <f t="shared" si="6"/>
        <v>8</v>
      </c>
      <c r="J26" t="s">
        <v>3211</v>
      </c>
      <c r="K26">
        <f t="shared" si="7"/>
        <v>1</v>
      </c>
      <c r="L26">
        <f t="shared" si="8"/>
        <v>4</v>
      </c>
      <c r="M26" t="str">
        <f t="shared" si="3"/>
        <v>1/4</v>
      </c>
      <c r="N26" t="s">
        <v>3267</v>
      </c>
      <c r="O26" t="str">
        <f t="shared" si="9"/>
        <v>コモン</v>
      </c>
      <c r="R26" t="s">
        <v>3267</v>
      </c>
      <c r="S26" t="s">
        <v>4854</v>
      </c>
      <c r="T26" t="str">
        <f t="shared" si="10"/>
        <v>ニヴィックスの障壁</v>
      </c>
      <c r="U26" t="str">
        <f t="shared" si="11"/>
        <v/>
      </c>
      <c r="V26" t="str">
        <f>IF(I26=0,VLOOKUP(PT別1!T26,Sheet4!A:B,2,TRUE),"")</f>
        <v/>
      </c>
      <c r="W26" t="s">
        <v>4855</v>
      </c>
      <c r="X26" t="s">
        <v>3267</v>
      </c>
      <c r="Y26" s="9"/>
      <c r="Z26" s="3">
        <v>45</v>
      </c>
      <c r="AA26" s="2" t="s">
        <v>3271</v>
      </c>
      <c r="AB26" s="1" t="s">
        <v>1631</v>
      </c>
      <c r="AC26" s="1" t="s">
        <v>1771</v>
      </c>
      <c r="AD26" s="1">
        <v>8</v>
      </c>
      <c r="AE26" s="1" t="s">
        <v>3029</v>
      </c>
      <c r="AF26" s="1" t="s">
        <v>3028</v>
      </c>
      <c r="AG26" s="1" t="s">
        <v>349</v>
      </c>
      <c r="AH26" s="1" t="s">
        <v>3027</v>
      </c>
      <c r="AI26" s="1" t="s">
        <v>3026</v>
      </c>
      <c r="AJ26" s="1"/>
      <c r="AK26" s="1" t="s">
        <v>2627</v>
      </c>
      <c r="AL26" s="1" t="s">
        <v>3296</v>
      </c>
      <c r="AM26" s="1"/>
      <c r="AN26" s="1"/>
      <c r="AO26" s="1">
        <v>1</v>
      </c>
      <c r="AP26" s="1">
        <v>4</v>
      </c>
      <c r="AQ26" s="1" t="s">
        <v>3297</v>
      </c>
    </row>
    <row r="27" spans="1:43" x14ac:dyDescent="0.15">
      <c r="A27" t="str">
        <f t="shared" si="2"/>
        <v>|ORI|青|12|1/3|神話レア|《[[スカーブの大巨人]]》|</v>
      </c>
      <c r="B27" t="s">
        <v>3211</v>
      </c>
      <c r="C27" t="str">
        <f t="shared" si="4"/>
        <v>ORI</v>
      </c>
      <c r="D27">
        <f>IF(AA27="","",VLOOKUP(C27,tnpl!$Z$1:$AA$11,2,TRUE))</f>
        <v>1</v>
      </c>
      <c r="E27" t="s">
        <v>3211</v>
      </c>
      <c r="F27" t="str">
        <f t="shared" si="5"/>
        <v>青</v>
      </c>
      <c r="G27">
        <f>IF(AB27="","",VLOOKUP(F27,tnpl!$X$1:$Y$16,2,TRUE))</f>
        <v>2</v>
      </c>
      <c r="H27" t="s">
        <v>3211</v>
      </c>
      <c r="I27">
        <f t="shared" si="6"/>
        <v>12</v>
      </c>
      <c r="J27" t="s">
        <v>3211</v>
      </c>
      <c r="K27">
        <f t="shared" si="7"/>
        <v>1</v>
      </c>
      <c r="L27">
        <f t="shared" si="8"/>
        <v>3</v>
      </c>
      <c r="M27" t="str">
        <f t="shared" si="3"/>
        <v>1/3</v>
      </c>
      <c r="N27" t="s">
        <v>3267</v>
      </c>
      <c r="O27" t="str">
        <f t="shared" si="9"/>
        <v>神話レア</v>
      </c>
      <c r="R27" t="s">
        <v>3267</v>
      </c>
      <c r="S27" t="s">
        <v>4854</v>
      </c>
      <c r="T27" t="str">
        <f t="shared" si="10"/>
        <v>スカーブの大巨人</v>
      </c>
      <c r="U27" t="str">
        <f t="shared" si="11"/>
        <v/>
      </c>
      <c r="V27" t="str">
        <f>IF(I27=0,VLOOKUP(PT別1!T27,Sheet4!A:B,2,TRUE),"")</f>
        <v/>
      </c>
      <c r="W27" t="s">
        <v>4855</v>
      </c>
      <c r="X27" t="s">
        <v>3267</v>
      </c>
      <c r="Y27" s="9"/>
      <c r="Z27" s="3">
        <v>79</v>
      </c>
      <c r="AA27" s="2" t="s">
        <v>3271</v>
      </c>
      <c r="AB27" s="1" t="s">
        <v>1631</v>
      </c>
      <c r="AC27" s="1" t="s">
        <v>1453</v>
      </c>
      <c r="AD27" s="1">
        <v>12</v>
      </c>
      <c r="AE27" s="1" t="s">
        <v>2926</v>
      </c>
      <c r="AF27" s="1" t="s">
        <v>2925</v>
      </c>
      <c r="AG27" s="1" t="s">
        <v>349</v>
      </c>
      <c r="AH27" s="1" t="s">
        <v>1506</v>
      </c>
      <c r="AI27" s="1" t="s">
        <v>2077</v>
      </c>
      <c r="AJ27" s="1"/>
      <c r="AK27" s="1" t="s">
        <v>3313</v>
      </c>
      <c r="AL27" s="1" t="s">
        <v>3314</v>
      </c>
      <c r="AM27" s="1"/>
      <c r="AN27" s="1"/>
      <c r="AO27" s="1">
        <v>1</v>
      </c>
      <c r="AP27" s="1">
        <v>3</v>
      </c>
      <c r="AQ27" s="1" t="s">
        <v>3315</v>
      </c>
    </row>
    <row r="28" spans="1:43" x14ac:dyDescent="0.15">
      <c r="A28" t="str">
        <f t="shared" si="2"/>
        <v>|ORI|黒|5|1/1|コモン|《[[節くれ根の罠師]]》|</v>
      </c>
      <c r="B28" t="s">
        <v>3211</v>
      </c>
      <c r="C28" t="str">
        <f t="shared" si="4"/>
        <v>ORI</v>
      </c>
      <c r="D28">
        <f>IF(AA28="","",VLOOKUP(C28,tnpl!$Z$1:$AA$11,2,TRUE))</f>
        <v>1</v>
      </c>
      <c r="E28" t="s">
        <v>3211</v>
      </c>
      <c r="F28" t="str">
        <f t="shared" si="5"/>
        <v>黒</v>
      </c>
      <c r="G28">
        <f>IF(AB28="","",VLOOKUP(F28,tnpl!$X$1:$Y$16,2,TRUE))</f>
        <v>3</v>
      </c>
      <c r="H28" t="s">
        <v>3211</v>
      </c>
      <c r="I28">
        <f t="shared" si="6"/>
        <v>5</v>
      </c>
      <c r="J28" t="s">
        <v>3211</v>
      </c>
      <c r="K28">
        <f t="shared" si="7"/>
        <v>1</v>
      </c>
      <c r="L28">
        <f t="shared" si="8"/>
        <v>1</v>
      </c>
      <c r="M28" t="str">
        <f t="shared" si="3"/>
        <v>1/1</v>
      </c>
      <c r="N28" t="s">
        <v>3267</v>
      </c>
      <c r="O28" t="str">
        <f t="shared" si="9"/>
        <v>コモン</v>
      </c>
      <c r="R28" t="s">
        <v>3267</v>
      </c>
      <c r="S28" t="s">
        <v>4854</v>
      </c>
      <c r="T28" t="str">
        <f t="shared" si="10"/>
        <v>節くれ根の罠師</v>
      </c>
      <c r="U28" t="str">
        <f t="shared" si="11"/>
        <v/>
      </c>
      <c r="V28" t="str">
        <f>IF(I28=0,VLOOKUP(PT別1!T28,Sheet4!A:B,2,TRUE),"")</f>
        <v/>
      </c>
      <c r="W28" t="s">
        <v>4855</v>
      </c>
      <c r="X28" t="s">
        <v>3267</v>
      </c>
      <c r="Y28" s="9"/>
      <c r="Z28" s="3">
        <v>85</v>
      </c>
      <c r="AA28" s="2" t="s">
        <v>3271</v>
      </c>
      <c r="AB28" s="1" t="s">
        <v>1606</v>
      </c>
      <c r="AC28" s="1" t="s">
        <v>1771</v>
      </c>
      <c r="AD28" s="1">
        <v>5</v>
      </c>
      <c r="AE28" s="1" t="s">
        <v>2909</v>
      </c>
      <c r="AF28" s="1" t="s">
        <v>2908</v>
      </c>
      <c r="AG28" s="1" t="s">
        <v>349</v>
      </c>
      <c r="AH28" s="1" t="s">
        <v>1501</v>
      </c>
      <c r="AI28" s="1" t="s">
        <v>1551</v>
      </c>
      <c r="AJ28" s="1"/>
      <c r="AK28" s="1" t="s">
        <v>2907</v>
      </c>
      <c r="AL28" s="1"/>
      <c r="AM28" s="1"/>
      <c r="AN28" s="1"/>
      <c r="AO28" s="1">
        <v>1</v>
      </c>
      <c r="AP28" s="1">
        <v>1</v>
      </c>
      <c r="AQ28" s="1" t="s">
        <v>2907</v>
      </c>
    </row>
    <row r="29" spans="1:43" x14ac:dyDescent="0.15">
      <c r="A29" t="str">
        <f t="shared" si="2"/>
        <v>|ORI|黒|9|1/2|コモン|《[[茨弓の射手]]》|</v>
      </c>
      <c r="B29" t="s">
        <v>3211</v>
      </c>
      <c r="C29" t="str">
        <f t="shared" si="4"/>
        <v>ORI</v>
      </c>
      <c r="D29">
        <f>IF(AA29="","",VLOOKUP(C29,tnpl!$Z$1:$AA$11,2,TRUE))</f>
        <v>1</v>
      </c>
      <c r="E29" t="s">
        <v>3211</v>
      </c>
      <c r="F29" t="str">
        <f t="shared" si="5"/>
        <v>黒</v>
      </c>
      <c r="G29">
        <f>IF(AB29="","",VLOOKUP(F29,tnpl!$X$1:$Y$16,2,TRUE))</f>
        <v>3</v>
      </c>
      <c r="H29" t="s">
        <v>3211</v>
      </c>
      <c r="I29">
        <f t="shared" si="6"/>
        <v>9</v>
      </c>
      <c r="J29" t="s">
        <v>3211</v>
      </c>
      <c r="K29">
        <f t="shared" si="7"/>
        <v>1</v>
      </c>
      <c r="L29">
        <f t="shared" si="8"/>
        <v>2</v>
      </c>
      <c r="M29" t="str">
        <f t="shared" si="3"/>
        <v>1/2</v>
      </c>
      <c r="N29" t="s">
        <v>3267</v>
      </c>
      <c r="O29" t="str">
        <f t="shared" si="9"/>
        <v>コモン</v>
      </c>
      <c r="R29" t="s">
        <v>3267</v>
      </c>
      <c r="S29" t="s">
        <v>4854</v>
      </c>
      <c r="T29" t="str">
        <f t="shared" si="10"/>
        <v>茨弓の射手</v>
      </c>
      <c r="U29" t="str">
        <f t="shared" si="11"/>
        <v/>
      </c>
      <c r="V29" t="str">
        <f>IF(I29=0,VLOOKUP(PT別1!T29,Sheet4!A:B,2,TRUE),"")</f>
        <v/>
      </c>
      <c r="W29" t="s">
        <v>4855</v>
      </c>
      <c r="X29" t="s">
        <v>3267</v>
      </c>
      <c r="Y29" s="9"/>
      <c r="Z29" s="3">
        <v>89</v>
      </c>
      <c r="AA29" s="2" t="s">
        <v>3271</v>
      </c>
      <c r="AB29" s="1" t="s">
        <v>1606</v>
      </c>
      <c r="AC29" s="1" t="s">
        <v>1771</v>
      </c>
      <c r="AD29" s="1">
        <v>9</v>
      </c>
      <c r="AE29" s="1" t="s">
        <v>2899</v>
      </c>
      <c r="AF29" s="1" t="s">
        <v>2898</v>
      </c>
      <c r="AG29" s="1" t="s">
        <v>349</v>
      </c>
      <c r="AH29" s="1" t="s">
        <v>1501</v>
      </c>
      <c r="AI29" s="1" t="s">
        <v>2897</v>
      </c>
      <c r="AJ29" s="1"/>
      <c r="AK29" s="1" t="s">
        <v>1971</v>
      </c>
      <c r="AL29" s="1" t="s">
        <v>3321</v>
      </c>
      <c r="AM29" s="1"/>
      <c r="AN29" s="1"/>
      <c r="AO29" s="1">
        <v>1</v>
      </c>
      <c r="AP29" s="1">
        <v>2</v>
      </c>
      <c r="AQ29" s="1" t="s">
        <v>3322</v>
      </c>
    </row>
    <row r="30" spans="1:43" x14ac:dyDescent="0.15">
      <c r="A30" t="str">
        <f t="shared" si="2"/>
        <v>|ORI|黒|12|1/8|レア|《[[異臭のインプ]]》|</v>
      </c>
      <c r="B30" t="s">
        <v>3211</v>
      </c>
      <c r="C30" t="str">
        <f t="shared" si="4"/>
        <v>ORI</v>
      </c>
      <c r="D30">
        <f>IF(AA30="","",VLOOKUP(C30,tnpl!$Z$1:$AA$11,2,TRUE))</f>
        <v>1</v>
      </c>
      <c r="E30" t="s">
        <v>3211</v>
      </c>
      <c r="F30" t="str">
        <f t="shared" si="5"/>
        <v>黒</v>
      </c>
      <c r="G30">
        <f>IF(AB30="","",VLOOKUP(F30,tnpl!$X$1:$Y$16,2,TRUE))</f>
        <v>3</v>
      </c>
      <c r="H30" t="s">
        <v>3211</v>
      </c>
      <c r="I30">
        <f t="shared" si="6"/>
        <v>12</v>
      </c>
      <c r="J30" t="s">
        <v>3211</v>
      </c>
      <c r="K30">
        <f t="shared" si="7"/>
        <v>1</v>
      </c>
      <c r="L30">
        <f t="shared" si="8"/>
        <v>8</v>
      </c>
      <c r="M30" t="str">
        <f t="shared" si="3"/>
        <v>1/8</v>
      </c>
      <c r="N30" t="s">
        <v>3267</v>
      </c>
      <c r="O30" t="str">
        <f t="shared" si="9"/>
        <v>レア</v>
      </c>
      <c r="R30" t="s">
        <v>3267</v>
      </c>
      <c r="S30" t="s">
        <v>4854</v>
      </c>
      <c r="T30" t="str">
        <f t="shared" si="10"/>
        <v>異臭のインプ</v>
      </c>
      <c r="U30" t="str">
        <f t="shared" si="11"/>
        <v/>
      </c>
      <c r="V30" t="str">
        <f>IF(I30=0,VLOOKUP(PT別1!T30,Sheet4!A:B,2,TRUE),"")</f>
        <v/>
      </c>
      <c r="W30" t="s">
        <v>4855</v>
      </c>
      <c r="X30" t="s">
        <v>3267</v>
      </c>
      <c r="Y30" s="9"/>
      <c r="Z30" s="3">
        <v>111</v>
      </c>
      <c r="AA30" s="2" t="s">
        <v>3271</v>
      </c>
      <c r="AB30" s="1" t="s">
        <v>1606</v>
      </c>
      <c r="AC30" s="1" t="s">
        <v>1463</v>
      </c>
      <c r="AD30" s="1">
        <v>12</v>
      </c>
      <c r="AE30" s="1" t="s">
        <v>2835</v>
      </c>
      <c r="AF30" s="1" t="s">
        <v>2834</v>
      </c>
      <c r="AG30" s="1" t="s">
        <v>349</v>
      </c>
      <c r="AH30" s="1" t="s">
        <v>2833</v>
      </c>
      <c r="AI30" s="1"/>
      <c r="AJ30" s="1"/>
      <c r="AK30" s="1" t="s">
        <v>361</v>
      </c>
      <c r="AL30" s="1" t="s">
        <v>3330</v>
      </c>
      <c r="AM30" s="1"/>
      <c r="AN30" s="1"/>
      <c r="AO30" s="1">
        <v>1</v>
      </c>
      <c r="AP30" s="1">
        <v>8</v>
      </c>
      <c r="AQ30" s="1" t="s">
        <v>3331</v>
      </c>
    </row>
    <row r="31" spans="1:43" x14ac:dyDescent="0.15">
      <c r="A31" t="str">
        <f t="shared" si="2"/>
        <v>|ORI|赤|7|1/1|コモン|《[[ふいごトカゲ]]》|</v>
      </c>
      <c r="B31" t="s">
        <v>3211</v>
      </c>
      <c r="C31" t="str">
        <f t="shared" si="4"/>
        <v>ORI</v>
      </c>
      <c r="D31">
        <f>IF(AA31="","",VLOOKUP(C31,tnpl!$Z$1:$AA$11,2,TRUE))</f>
        <v>1</v>
      </c>
      <c r="E31" t="s">
        <v>3211</v>
      </c>
      <c r="F31" t="str">
        <f t="shared" si="5"/>
        <v>赤</v>
      </c>
      <c r="G31">
        <f>IF(AB31="","",VLOOKUP(F31,tnpl!$X$1:$Y$16,2,TRUE))</f>
        <v>4</v>
      </c>
      <c r="H31" t="s">
        <v>3211</v>
      </c>
      <c r="I31">
        <f t="shared" si="6"/>
        <v>7</v>
      </c>
      <c r="J31" t="s">
        <v>3211</v>
      </c>
      <c r="K31">
        <f t="shared" si="7"/>
        <v>1</v>
      </c>
      <c r="L31">
        <f t="shared" si="8"/>
        <v>1</v>
      </c>
      <c r="M31" t="str">
        <f t="shared" si="3"/>
        <v>1/1</v>
      </c>
      <c r="N31" t="s">
        <v>3267</v>
      </c>
      <c r="O31" t="str">
        <f t="shared" si="9"/>
        <v>コモン</v>
      </c>
      <c r="R31" t="s">
        <v>3267</v>
      </c>
      <c r="S31" t="s">
        <v>4854</v>
      </c>
      <c r="T31" t="str">
        <f t="shared" si="10"/>
        <v>ふいごトカゲ</v>
      </c>
      <c r="U31" t="str">
        <f t="shared" si="11"/>
        <v/>
      </c>
      <c r="V31" t="str">
        <f>IF(I31=0,VLOOKUP(PT別1!T31,Sheet4!A:B,2,TRUE),"")</f>
        <v/>
      </c>
      <c r="W31" t="s">
        <v>4855</v>
      </c>
      <c r="X31" t="s">
        <v>3267</v>
      </c>
      <c r="Y31" s="9"/>
      <c r="Z31" s="3">
        <v>125</v>
      </c>
      <c r="AA31" s="2" t="s">
        <v>3271</v>
      </c>
      <c r="AB31" s="1" t="s">
        <v>1575</v>
      </c>
      <c r="AC31" s="1" t="s">
        <v>1771</v>
      </c>
      <c r="AD31" s="1">
        <v>7</v>
      </c>
      <c r="AE31" s="1" t="s">
        <v>2796</v>
      </c>
      <c r="AF31" s="1" t="s">
        <v>2795</v>
      </c>
      <c r="AG31" s="1" t="s">
        <v>349</v>
      </c>
      <c r="AH31" s="1" t="s">
        <v>2563</v>
      </c>
      <c r="AI31" s="1"/>
      <c r="AJ31" s="1"/>
      <c r="AK31" s="1" t="s">
        <v>2794</v>
      </c>
      <c r="AL31" s="1"/>
      <c r="AM31" s="1"/>
      <c r="AN31" s="1"/>
      <c r="AO31" s="1">
        <v>1</v>
      </c>
      <c r="AP31" s="1">
        <v>1</v>
      </c>
      <c r="AQ31" s="1" t="s">
        <v>2794</v>
      </c>
    </row>
    <row r="32" spans="1:43" x14ac:dyDescent="0.15">
      <c r="A32" t="str">
        <f t="shared" si="2"/>
        <v>|ORI|赤|3|1/1|コモン|《[[ゴブリンの栄光追い]]》|</v>
      </c>
      <c r="B32" t="s">
        <v>3211</v>
      </c>
      <c r="C32" t="str">
        <f t="shared" si="4"/>
        <v>ORI</v>
      </c>
      <c r="D32">
        <f>IF(AA32="","",VLOOKUP(C32,tnpl!$Z$1:$AA$11,2,TRUE))</f>
        <v>1</v>
      </c>
      <c r="E32" t="s">
        <v>3211</v>
      </c>
      <c r="F32" t="str">
        <f t="shared" si="5"/>
        <v>赤</v>
      </c>
      <c r="G32">
        <f>IF(AB32="","",VLOOKUP(F32,tnpl!$X$1:$Y$16,2,TRUE))</f>
        <v>4</v>
      </c>
      <c r="H32" t="s">
        <v>3211</v>
      </c>
      <c r="I32">
        <f t="shared" si="6"/>
        <v>3</v>
      </c>
      <c r="J32" t="s">
        <v>3211</v>
      </c>
      <c r="K32">
        <f t="shared" si="7"/>
        <v>1</v>
      </c>
      <c r="L32">
        <f t="shared" si="8"/>
        <v>1</v>
      </c>
      <c r="M32" t="str">
        <f t="shared" si="3"/>
        <v>1/1</v>
      </c>
      <c r="N32" t="s">
        <v>3267</v>
      </c>
      <c r="O32" t="str">
        <f t="shared" si="9"/>
        <v>コモン</v>
      </c>
      <c r="R32" t="s">
        <v>3267</v>
      </c>
      <c r="S32" t="s">
        <v>4854</v>
      </c>
      <c r="T32" t="str">
        <f t="shared" si="10"/>
        <v>ゴブリンの栄光追い</v>
      </c>
      <c r="U32" t="str">
        <f t="shared" si="11"/>
        <v/>
      </c>
      <c r="V32" t="str">
        <f>IF(I32=0,VLOOKUP(PT別1!T32,Sheet4!A:B,2,TRUE),"")</f>
        <v/>
      </c>
      <c r="W32" t="s">
        <v>4855</v>
      </c>
      <c r="X32" t="s">
        <v>3267</v>
      </c>
      <c r="Y32" s="9"/>
      <c r="Z32" s="3">
        <v>129</v>
      </c>
      <c r="AA32" s="2" t="s">
        <v>3271</v>
      </c>
      <c r="AB32" s="1" t="s">
        <v>1575</v>
      </c>
      <c r="AC32" s="1" t="s">
        <v>1771</v>
      </c>
      <c r="AD32" s="1">
        <v>3</v>
      </c>
      <c r="AE32" s="1" t="s">
        <v>2785</v>
      </c>
      <c r="AF32" s="1" t="s">
        <v>2784</v>
      </c>
      <c r="AG32" s="1" t="s">
        <v>349</v>
      </c>
      <c r="AH32" s="1" t="s">
        <v>1587</v>
      </c>
      <c r="AI32" s="1" t="s">
        <v>1515</v>
      </c>
      <c r="AJ32" s="1"/>
      <c r="AK32" s="1"/>
      <c r="AL32" s="1"/>
      <c r="AM32" s="1"/>
      <c r="AN32" s="1"/>
      <c r="AO32" s="1">
        <v>1</v>
      </c>
      <c r="AP32" s="1">
        <v>1</v>
      </c>
      <c r="AQ32" s="1"/>
    </row>
    <row r="33" spans="1:43" x14ac:dyDescent="0.15">
      <c r="A33" t="str">
        <f t="shared" si="2"/>
        <v>|ORI|赤|10|1/2|アンコモン|《[[ゴブリンの群衆追い]]》|</v>
      </c>
      <c r="B33" t="s">
        <v>3211</v>
      </c>
      <c r="C33" t="str">
        <f t="shared" si="4"/>
        <v>ORI</v>
      </c>
      <c r="D33">
        <f>IF(AA33="","",VLOOKUP(C33,tnpl!$Z$1:$AA$11,2,TRUE))</f>
        <v>1</v>
      </c>
      <c r="E33" t="s">
        <v>3211</v>
      </c>
      <c r="F33" t="str">
        <f t="shared" si="5"/>
        <v>赤</v>
      </c>
      <c r="G33">
        <f>IF(AB33="","",VLOOKUP(F33,tnpl!$X$1:$Y$16,2,TRUE))</f>
        <v>4</v>
      </c>
      <c r="H33" t="s">
        <v>3211</v>
      </c>
      <c r="I33">
        <f t="shared" si="6"/>
        <v>10</v>
      </c>
      <c r="J33" t="s">
        <v>3211</v>
      </c>
      <c r="K33">
        <f t="shared" si="7"/>
        <v>1</v>
      </c>
      <c r="L33">
        <f t="shared" si="8"/>
        <v>2</v>
      </c>
      <c r="M33" t="str">
        <f t="shared" si="3"/>
        <v>1/2</v>
      </c>
      <c r="N33" t="s">
        <v>3267</v>
      </c>
      <c r="O33" t="str">
        <f t="shared" si="9"/>
        <v>アンコモン</v>
      </c>
      <c r="R33" t="s">
        <v>3267</v>
      </c>
      <c r="S33" t="s">
        <v>4854</v>
      </c>
      <c r="T33" t="str">
        <f t="shared" si="10"/>
        <v>ゴブリンの群衆追い</v>
      </c>
      <c r="U33" t="str">
        <f t="shared" si="11"/>
        <v/>
      </c>
      <c r="V33" t="str">
        <f>IF(I33=0,VLOOKUP(PT別1!T33,Sheet4!A:B,2,TRUE),"")</f>
        <v/>
      </c>
      <c r="W33" t="s">
        <v>4855</v>
      </c>
      <c r="X33" t="s">
        <v>3267</v>
      </c>
      <c r="Y33" s="9"/>
      <c r="Z33" s="3">
        <v>139</v>
      </c>
      <c r="AA33" s="2" t="s">
        <v>3271</v>
      </c>
      <c r="AB33" s="1" t="s">
        <v>1575</v>
      </c>
      <c r="AC33" s="1" t="s">
        <v>1473</v>
      </c>
      <c r="AD33" s="1">
        <v>10</v>
      </c>
      <c r="AE33" s="1" t="s">
        <v>2758</v>
      </c>
      <c r="AF33" s="1" t="s">
        <v>2757</v>
      </c>
      <c r="AG33" s="1" t="s">
        <v>349</v>
      </c>
      <c r="AH33" s="1" t="s">
        <v>1587</v>
      </c>
      <c r="AI33" s="1" t="s">
        <v>1515</v>
      </c>
      <c r="AJ33" s="1"/>
      <c r="AK33" s="1" t="s">
        <v>2756</v>
      </c>
      <c r="AL33" s="1"/>
      <c r="AM33" s="1"/>
      <c r="AN33" s="1"/>
      <c r="AO33" s="1">
        <v>1</v>
      </c>
      <c r="AP33" s="1">
        <v>2</v>
      </c>
      <c r="AQ33" s="1" t="s">
        <v>2756</v>
      </c>
    </row>
    <row r="34" spans="1:43" x14ac:dyDescent="0.15">
      <c r="A34" t="str">
        <f t="shared" si="2"/>
        <v>|ORI|緑|3|1/1|コモン|《[[苛性イモムシ]]》|</v>
      </c>
      <c r="B34" t="s">
        <v>3211</v>
      </c>
      <c r="C34" t="str">
        <f t="shared" si="4"/>
        <v>ORI</v>
      </c>
      <c r="D34">
        <f>IF(AA34="","",VLOOKUP(C34,tnpl!$Z$1:$AA$11,2,TRUE))</f>
        <v>1</v>
      </c>
      <c r="E34" t="s">
        <v>3211</v>
      </c>
      <c r="F34" t="str">
        <f t="shared" si="5"/>
        <v>緑</v>
      </c>
      <c r="G34">
        <f>IF(AB34="","",VLOOKUP(F34,tnpl!$X$1:$Y$16,2,TRUE))</f>
        <v>5</v>
      </c>
      <c r="H34" t="s">
        <v>3211</v>
      </c>
      <c r="I34">
        <f t="shared" si="6"/>
        <v>3</v>
      </c>
      <c r="J34" t="s">
        <v>3211</v>
      </c>
      <c r="K34">
        <f t="shared" si="7"/>
        <v>1</v>
      </c>
      <c r="L34">
        <f t="shared" si="8"/>
        <v>1</v>
      </c>
      <c r="M34" t="str">
        <f t="shared" si="3"/>
        <v>1/1</v>
      </c>
      <c r="N34" t="s">
        <v>3267</v>
      </c>
      <c r="O34" t="str">
        <f t="shared" si="9"/>
        <v>コモン</v>
      </c>
      <c r="R34" t="s">
        <v>3267</v>
      </c>
      <c r="S34" t="s">
        <v>4854</v>
      </c>
      <c r="T34" t="str">
        <f t="shared" si="10"/>
        <v>苛性イモムシ</v>
      </c>
      <c r="U34" t="str">
        <f t="shared" si="11"/>
        <v/>
      </c>
      <c r="V34" t="str">
        <f>IF(I34=0,VLOOKUP(PT別1!T34,Sheet4!A:B,2,TRUE),"")</f>
        <v/>
      </c>
      <c r="W34" t="s">
        <v>4855</v>
      </c>
      <c r="X34" t="s">
        <v>3267</v>
      </c>
      <c r="Y34" s="9"/>
      <c r="Z34" s="3">
        <v>163</v>
      </c>
      <c r="AA34" s="2" t="s">
        <v>3271</v>
      </c>
      <c r="AB34" s="1" t="s">
        <v>1540</v>
      </c>
      <c r="AC34" s="1" t="s">
        <v>1771</v>
      </c>
      <c r="AD34" s="1">
        <v>3</v>
      </c>
      <c r="AE34" s="1" t="s">
        <v>2688</v>
      </c>
      <c r="AF34" s="1" t="s">
        <v>2687</v>
      </c>
      <c r="AG34" s="1" t="s">
        <v>349</v>
      </c>
      <c r="AH34" s="1" t="s">
        <v>1972</v>
      </c>
      <c r="AI34" s="1"/>
      <c r="AJ34" s="1"/>
      <c r="AK34" s="1"/>
      <c r="AL34" s="1"/>
      <c r="AM34" s="1"/>
      <c r="AN34" s="1"/>
      <c r="AO34" s="1">
        <v>1</v>
      </c>
      <c r="AP34" s="1">
        <v>1</v>
      </c>
      <c r="AQ34" s="1"/>
    </row>
    <row r="35" spans="1:43" x14ac:dyDescent="0.15">
      <c r="A35" t="str">
        <f t="shared" si="2"/>
        <v>|ORI|緑|5|1/1|コモン|《[[エルフの幻想家]]》|</v>
      </c>
      <c r="B35" t="s">
        <v>3211</v>
      </c>
      <c r="C35" t="str">
        <f t="shared" si="4"/>
        <v>ORI</v>
      </c>
      <c r="D35">
        <f>IF(AA35="","",VLOOKUP(C35,tnpl!$Z$1:$AA$11,2,TRUE))</f>
        <v>1</v>
      </c>
      <c r="E35" t="s">
        <v>3211</v>
      </c>
      <c r="F35" t="str">
        <f t="shared" si="5"/>
        <v>緑</v>
      </c>
      <c r="G35">
        <f>IF(AB35="","",VLOOKUP(F35,tnpl!$X$1:$Y$16,2,TRUE))</f>
        <v>5</v>
      </c>
      <c r="H35" t="s">
        <v>3211</v>
      </c>
      <c r="I35">
        <f t="shared" si="6"/>
        <v>5</v>
      </c>
      <c r="J35" t="s">
        <v>3211</v>
      </c>
      <c r="K35">
        <f t="shared" si="7"/>
        <v>1</v>
      </c>
      <c r="L35">
        <f t="shared" si="8"/>
        <v>1</v>
      </c>
      <c r="M35" t="str">
        <f t="shared" si="3"/>
        <v>1/1</v>
      </c>
      <c r="N35" t="s">
        <v>3267</v>
      </c>
      <c r="O35" t="str">
        <f t="shared" si="9"/>
        <v>コモン</v>
      </c>
      <c r="R35" t="s">
        <v>3267</v>
      </c>
      <c r="S35" t="s">
        <v>4854</v>
      </c>
      <c r="T35" t="str">
        <f t="shared" si="10"/>
        <v>エルフの幻想家</v>
      </c>
      <c r="U35" t="str">
        <f t="shared" si="11"/>
        <v/>
      </c>
      <c r="V35" t="str">
        <f>IF(I35=0,VLOOKUP(PT別1!T35,Sheet4!A:B,2,TRUE),"")</f>
        <v/>
      </c>
      <c r="W35" t="s">
        <v>4855</v>
      </c>
      <c r="X35" t="s">
        <v>3267</v>
      </c>
      <c r="Y35" s="9"/>
      <c r="Z35" s="3">
        <v>164</v>
      </c>
      <c r="AA35" s="2" t="s">
        <v>3271</v>
      </c>
      <c r="AB35" s="1" t="s">
        <v>1540</v>
      </c>
      <c r="AC35" s="1" t="s">
        <v>1771</v>
      </c>
      <c r="AD35" s="1">
        <v>5</v>
      </c>
      <c r="AE35" s="1" t="s">
        <v>2686</v>
      </c>
      <c r="AF35" s="1" t="s">
        <v>2685</v>
      </c>
      <c r="AG35" s="1" t="s">
        <v>349</v>
      </c>
      <c r="AH35" s="1" t="s">
        <v>1501</v>
      </c>
      <c r="AI35" s="1" t="s">
        <v>1894</v>
      </c>
      <c r="AJ35" s="1"/>
      <c r="AK35" s="1" t="s">
        <v>2684</v>
      </c>
      <c r="AL35" s="1"/>
      <c r="AM35" s="1"/>
      <c r="AN35" s="1"/>
      <c r="AO35" s="1">
        <v>1</v>
      </c>
      <c r="AP35" s="1">
        <v>1</v>
      </c>
      <c r="AQ35" s="1" t="s">
        <v>2684</v>
      </c>
    </row>
    <row r="36" spans="1:43" x14ac:dyDescent="0.15">
      <c r="A36" t="str">
        <f t="shared" si="2"/>
        <v>|ORI|緑|11|1/3|コモン|《[[絡み爪のイトグモ]]》|</v>
      </c>
      <c r="B36" t="s">
        <v>3211</v>
      </c>
      <c r="C36" t="str">
        <f t="shared" si="4"/>
        <v>ORI</v>
      </c>
      <c r="D36">
        <f>IF(AA36="","",VLOOKUP(C36,tnpl!$Z$1:$AA$11,2,TRUE))</f>
        <v>1</v>
      </c>
      <c r="E36" t="s">
        <v>3211</v>
      </c>
      <c r="F36" t="str">
        <f t="shared" si="5"/>
        <v>緑</v>
      </c>
      <c r="G36">
        <f>IF(AB36="","",VLOOKUP(F36,tnpl!$X$1:$Y$16,2,TRUE))</f>
        <v>5</v>
      </c>
      <c r="H36" t="s">
        <v>3211</v>
      </c>
      <c r="I36">
        <f t="shared" si="6"/>
        <v>11</v>
      </c>
      <c r="J36" t="s">
        <v>3211</v>
      </c>
      <c r="K36">
        <f t="shared" si="7"/>
        <v>1</v>
      </c>
      <c r="L36">
        <f t="shared" si="8"/>
        <v>3</v>
      </c>
      <c r="M36" t="str">
        <f t="shared" si="3"/>
        <v>1/3</v>
      </c>
      <c r="N36" t="s">
        <v>3267</v>
      </c>
      <c r="O36" t="str">
        <f t="shared" si="9"/>
        <v>コモン</v>
      </c>
      <c r="R36" t="s">
        <v>3267</v>
      </c>
      <c r="S36" t="s">
        <v>4854</v>
      </c>
      <c r="T36" t="str">
        <f t="shared" si="10"/>
        <v>絡み爪のイトグモ</v>
      </c>
      <c r="U36" t="str">
        <f t="shared" si="11"/>
        <v/>
      </c>
      <c r="V36" t="str">
        <f>IF(I36=0,VLOOKUP(PT別1!T36,Sheet4!A:B,2,TRUE),"")</f>
        <v/>
      </c>
      <c r="W36" t="s">
        <v>4855</v>
      </c>
      <c r="X36" t="s">
        <v>3267</v>
      </c>
      <c r="Y36" s="9"/>
      <c r="Z36" s="3">
        <v>165</v>
      </c>
      <c r="AA36" s="2" t="s">
        <v>3271</v>
      </c>
      <c r="AB36" s="1" t="s">
        <v>1540</v>
      </c>
      <c r="AC36" s="1" t="s">
        <v>1771</v>
      </c>
      <c r="AD36" s="1">
        <v>11</v>
      </c>
      <c r="AE36" s="1" t="s">
        <v>2683</v>
      </c>
      <c r="AF36" s="1" t="s">
        <v>2682</v>
      </c>
      <c r="AG36" s="1" t="s">
        <v>349</v>
      </c>
      <c r="AH36" s="1" t="s">
        <v>2596</v>
      </c>
      <c r="AI36" s="1"/>
      <c r="AJ36" s="1"/>
      <c r="AK36" s="1" t="s">
        <v>2627</v>
      </c>
      <c r="AL36" s="1"/>
      <c r="AM36" s="1"/>
      <c r="AN36" s="1"/>
      <c r="AO36" s="1">
        <v>1</v>
      </c>
      <c r="AP36" s="1">
        <v>3</v>
      </c>
      <c r="AQ36" s="1" t="s">
        <v>2627</v>
      </c>
    </row>
    <row r="37" spans="1:43" x14ac:dyDescent="0.15">
      <c r="A37" t="str">
        <f t="shared" si="2"/>
        <v>|ORI|緑|7|1/1|コモン|《[[ヴァレロンの管理人]]》|</v>
      </c>
      <c r="B37" t="s">
        <v>3211</v>
      </c>
      <c r="C37" t="str">
        <f t="shared" si="4"/>
        <v>ORI</v>
      </c>
      <c r="D37">
        <f>IF(AA37="","",VLOOKUP(C37,tnpl!$Z$1:$AA$11,2,TRUE))</f>
        <v>1</v>
      </c>
      <c r="E37" t="s">
        <v>3211</v>
      </c>
      <c r="F37" t="str">
        <f t="shared" si="5"/>
        <v>緑</v>
      </c>
      <c r="G37">
        <f>IF(AB37="","",VLOOKUP(F37,tnpl!$X$1:$Y$16,2,TRUE))</f>
        <v>5</v>
      </c>
      <c r="H37" t="s">
        <v>3211</v>
      </c>
      <c r="I37">
        <f t="shared" si="6"/>
        <v>7</v>
      </c>
      <c r="J37" t="s">
        <v>3211</v>
      </c>
      <c r="K37">
        <f t="shared" si="7"/>
        <v>1</v>
      </c>
      <c r="L37">
        <f t="shared" si="8"/>
        <v>1</v>
      </c>
      <c r="M37" t="str">
        <f t="shared" si="3"/>
        <v>1/1</v>
      </c>
      <c r="N37" t="s">
        <v>3267</v>
      </c>
      <c r="O37" t="str">
        <f t="shared" si="9"/>
        <v>コモン</v>
      </c>
      <c r="R37" t="s">
        <v>3267</v>
      </c>
      <c r="S37" t="s">
        <v>4854</v>
      </c>
      <c r="T37" t="str">
        <f t="shared" si="10"/>
        <v>ヴァレロンの管理人</v>
      </c>
      <c r="U37" t="str">
        <f t="shared" si="11"/>
        <v/>
      </c>
      <c r="V37" t="str">
        <f>IF(I37=0,VLOOKUP(PT別1!T37,Sheet4!A:B,2,TRUE),"")</f>
        <v/>
      </c>
      <c r="W37" t="s">
        <v>4855</v>
      </c>
      <c r="X37" t="s">
        <v>3267</v>
      </c>
      <c r="Y37" s="9"/>
      <c r="Z37" s="3">
        <v>171</v>
      </c>
      <c r="AA37" s="2" t="s">
        <v>3271</v>
      </c>
      <c r="AB37" s="1" t="s">
        <v>1540</v>
      </c>
      <c r="AC37" s="1" t="s">
        <v>1771</v>
      </c>
      <c r="AD37" s="1">
        <v>7</v>
      </c>
      <c r="AE37" s="1" t="s">
        <v>2669</v>
      </c>
      <c r="AF37" s="1" t="s">
        <v>2668</v>
      </c>
      <c r="AG37" s="1" t="s">
        <v>349</v>
      </c>
      <c r="AH37" s="1" t="s">
        <v>1511</v>
      </c>
      <c r="AI37" s="1" t="s">
        <v>2667</v>
      </c>
      <c r="AJ37" s="1"/>
      <c r="AK37" s="1" t="s">
        <v>3362</v>
      </c>
      <c r="AL37" s="1"/>
      <c r="AM37" s="1"/>
      <c r="AN37" s="1"/>
      <c r="AO37" s="1">
        <v>1</v>
      </c>
      <c r="AP37" s="1">
        <v>1</v>
      </c>
      <c r="AQ37" s="1" t="s">
        <v>3362</v>
      </c>
    </row>
    <row r="38" spans="1:43" x14ac:dyDescent="0.15">
      <c r="A38" t="str">
        <f t="shared" si="2"/>
        <v>|ORI|無色|10|1/4|コモン|《[[メレティスの守護者]]》|</v>
      </c>
      <c r="B38" t="s">
        <v>3211</v>
      </c>
      <c r="C38" t="str">
        <f t="shared" si="4"/>
        <v>ORI</v>
      </c>
      <c r="D38">
        <f>IF(AA38="","",VLOOKUP(C38,tnpl!$Z$1:$AA$11,2,TRUE))</f>
        <v>1</v>
      </c>
      <c r="E38" t="s">
        <v>3211</v>
      </c>
      <c r="F38" t="str">
        <f t="shared" si="5"/>
        <v>無色</v>
      </c>
      <c r="G38">
        <f>IF(AB38="","",VLOOKUP(F38,tnpl!$X$1:$Y$16,2,TRUE))</f>
        <v>16</v>
      </c>
      <c r="H38" t="s">
        <v>3211</v>
      </c>
      <c r="I38">
        <f t="shared" si="6"/>
        <v>10</v>
      </c>
      <c r="J38" t="s">
        <v>3211</v>
      </c>
      <c r="K38">
        <f t="shared" si="7"/>
        <v>1</v>
      </c>
      <c r="L38">
        <f t="shared" si="8"/>
        <v>4</v>
      </c>
      <c r="M38" t="str">
        <f t="shared" si="3"/>
        <v>1/4</v>
      </c>
      <c r="N38" t="s">
        <v>3267</v>
      </c>
      <c r="O38" t="str">
        <f t="shared" si="9"/>
        <v>コモン</v>
      </c>
      <c r="R38" t="s">
        <v>3267</v>
      </c>
      <c r="S38" t="s">
        <v>4854</v>
      </c>
      <c r="T38" t="str">
        <f t="shared" si="10"/>
        <v>メレティスの守護者</v>
      </c>
      <c r="U38" t="str">
        <f t="shared" si="11"/>
        <v/>
      </c>
      <c r="V38" t="str">
        <f>IF(I38=0,VLOOKUP(PT別1!T38,Sheet4!A:B,2,TRUE),"")</f>
        <v/>
      </c>
      <c r="W38" t="s">
        <v>4855</v>
      </c>
      <c r="X38" t="s">
        <v>3267</v>
      </c>
      <c r="Y38" s="9"/>
      <c r="Z38" s="3">
        <v>216</v>
      </c>
      <c r="AA38" s="2" t="s">
        <v>3271</v>
      </c>
      <c r="AB38" s="1" t="s">
        <v>301</v>
      </c>
      <c r="AC38" s="1" t="s">
        <v>1771</v>
      </c>
      <c r="AD38" s="1">
        <v>10</v>
      </c>
      <c r="AE38" s="1" t="s">
        <v>2537</v>
      </c>
      <c r="AF38" s="1" t="s">
        <v>2536</v>
      </c>
      <c r="AG38" s="1" t="s">
        <v>349</v>
      </c>
      <c r="AH38" s="1" t="s">
        <v>353</v>
      </c>
      <c r="AI38" s="1"/>
      <c r="AJ38" s="1"/>
      <c r="AK38" s="1" t="s">
        <v>3391</v>
      </c>
      <c r="AL38" s="1"/>
      <c r="AM38" s="1"/>
      <c r="AN38" s="1"/>
      <c r="AO38" s="1">
        <v>1</v>
      </c>
      <c r="AP38" s="1">
        <v>4</v>
      </c>
      <c r="AQ38" s="1" t="s">
        <v>3391</v>
      </c>
    </row>
    <row r="39" spans="1:43" x14ac:dyDescent="0.15">
      <c r="A39" t="str">
        <f>B39&amp;C39&amp;E39&amp;F39&amp;H39&amp;I39&amp;J39&amp;M39&amp;N39&amp;O39&amp;P39&amp;Q39&amp;R39&amp;S39&amp;T39&amp;V39&amp;W39&amp;X39&amp;Y39</f>
        <v/>
      </c>
    </row>
    <row r="40" spans="1:43" x14ac:dyDescent="0.15">
      <c r="A40" t="str">
        <f>B40&amp;C40&amp;E40&amp;F40&amp;H40&amp;I40&amp;J40&amp;M40&amp;N40&amp;O40&amp;P40&amp;Q40&amp;R40&amp;S40&amp;T40&amp;V40&amp;W40&amp;X40&amp;Y40</f>
        <v>**戦乱のゼンディカーブロック</v>
      </c>
      <c r="B40" t="s">
        <v>4856</v>
      </c>
      <c r="C40" t="s">
        <v>5194</v>
      </c>
      <c r="Z40" s="11"/>
    </row>
    <row r="41" spans="1:43" x14ac:dyDescent="0.15">
      <c r="A41" t="str">
        <f>B41&amp;C41&amp;E41&amp;F41&amp;H41&amp;I41&amp;J41&amp;M41&amp;N41&amp;O41&amp;P41&amp;Q41&amp;R41&amp;S41&amp;T41&amp;U41&amp;V41&amp;W41&amp;X41&amp;Y41</f>
        <v>|LEFT:50|LEFT:50|LEFT:50|LEFT:120|LEFT:120|LEFT:500|c</v>
      </c>
      <c r="B41" t="s">
        <v>3211</v>
      </c>
      <c r="C41" t="s">
        <v>3204</v>
      </c>
      <c r="E41" t="s">
        <v>3211</v>
      </c>
      <c r="F41" t="s">
        <v>3204</v>
      </c>
      <c r="H41" t="s">
        <v>3211</v>
      </c>
      <c r="I41" t="s">
        <v>3204</v>
      </c>
      <c r="J41" t="s">
        <v>3211</v>
      </c>
      <c r="M41" t="s">
        <v>5157</v>
      </c>
      <c r="N41" t="s">
        <v>3267</v>
      </c>
      <c r="O41" t="s">
        <v>5157</v>
      </c>
      <c r="R41" t="s">
        <v>3267</v>
      </c>
      <c r="T41" t="s">
        <v>3205</v>
      </c>
      <c r="X41" t="s">
        <v>3267</v>
      </c>
      <c r="Y41" t="s">
        <v>3206</v>
      </c>
    </row>
    <row r="42" spans="1:43" x14ac:dyDescent="0.15">
      <c r="A42" t="str">
        <f>B42&amp;C42&amp;E42&amp;F42&amp;H42&amp;I42&amp;J42&amp;M42&amp;N42&amp;O42&amp;P42&amp;Q42&amp;R42&amp;S42&amp;T42&amp;U42&amp;V42&amp;W42&amp;X42&amp;Y42</f>
        <v>|セット|色|コスト|P/T|レアリティ|カード名|</v>
      </c>
      <c r="B42" t="s">
        <v>3211</v>
      </c>
      <c r="C42" t="s">
        <v>3212</v>
      </c>
      <c r="E42" t="s">
        <v>3211</v>
      </c>
      <c r="F42" t="s">
        <v>3181</v>
      </c>
      <c r="H42" t="s">
        <v>3211</v>
      </c>
      <c r="I42" t="s">
        <v>3207</v>
      </c>
      <c r="J42" t="s">
        <v>3211</v>
      </c>
      <c r="K42" t="s">
        <v>3168</v>
      </c>
      <c r="L42" t="s">
        <v>3167</v>
      </c>
      <c r="M42" t="str">
        <f>K42&amp;"/"&amp;L42</f>
        <v>P/T</v>
      </c>
      <c r="N42" t="s">
        <v>3267</v>
      </c>
      <c r="O42" t="s">
        <v>5187</v>
      </c>
      <c r="R42" t="s">
        <v>3267</v>
      </c>
      <c r="T42" t="s">
        <v>3208</v>
      </c>
      <c r="X42" t="s">
        <v>3267</v>
      </c>
      <c r="Z42" s="18"/>
      <c r="AA42" s="18"/>
      <c r="AB42" s="18"/>
      <c r="AC42" s="18"/>
      <c r="AD42" s="18"/>
      <c r="AE42" s="18"/>
      <c r="AF42" s="18"/>
      <c r="AG42" s="18"/>
      <c r="AH42" s="18"/>
      <c r="AI42" s="18"/>
      <c r="AJ42" s="18"/>
      <c r="AK42" s="18"/>
      <c r="AL42" s="18"/>
      <c r="AM42" s="18"/>
      <c r="AN42" s="18"/>
      <c r="AO42" s="18"/>
      <c r="AP42" s="18"/>
      <c r="AQ42" s="18"/>
    </row>
    <row r="43" spans="1:43" x14ac:dyDescent="0.15">
      <c r="A43" t="str">
        <f t="shared" ref="A43:A90" si="12">B43&amp;C43&amp;E43&amp;F43&amp;H43&amp;I43&amp;J43&amp;M43&amp;N43&amp;O43&amp;P43&amp;Q43&amp;R43&amp;S43&amp;T43&amp;U43&amp;V43&amp;W43&amp;X43&amp;Y43</f>
        <v>|BFZ|白|7|1/2|コモン|《[[グリフィンの急使]]》|</v>
      </c>
      <c r="B43" t="s">
        <v>3211</v>
      </c>
      <c r="C43" t="str">
        <f t="shared" ref="C43:C90" si="13">AA43</f>
        <v>BFZ</v>
      </c>
      <c r="D43">
        <f>IF(AA43="","",VLOOKUP(C43,tnpl!$Z$1:$AA$11,2,TRUE))</f>
        <v>2</v>
      </c>
      <c r="E43" t="s">
        <v>3211</v>
      </c>
      <c r="F43" t="str">
        <f t="shared" ref="F43:F90" si="14">AB43</f>
        <v>白</v>
      </c>
      <c r="G43">
        <f>IF(AB43="","",VLOOKUP(F43,tnpl!$X$1:$Y$16,2,TRUE))</f>
        <v>1</v>
      </c>
      <c r="H43" t="s">
        <v>3211</v>
      </c>
      <c r="I43">
        <f t="shared" ref="I43:I90" si="15">AD43</f>
        <v>7</v>
      </c>
      <c r="J43" t="s">
        <v>3211</v>
      </c>
      <c r="K43">
        <f t="shared" ref="K43:K90" si="16">AO43</f>
        <v>1</v>
      </c>
      <c r="L43">
        <f t="shared" ref="L43:L90" si="17">AP43</f>
        <v>2</v>
      </c>
      <c r="M43" t="str">
        <f t="shared" ref="M43:M90" si="18">K43&amp;"/"&amp;L43</f>
        <v>1/2</v>
      </c>
      <c r="N43" t="s">
        <v>3267</v>
      </c>
      <c r="O43" t="str">
        <f t="shared" ref="O43:O90" si="19">AC43</f>
        <v>コモン</v>
      </c>
      <c r="R43" t="s">
        <v>3267</v>
      </c>
      <c r="S43" t="s">
        <v>4854</v>
      </c>
      <c r="T43" t="str">
        <f t="shared" ref="T43:T90" si="20">AE43</f>
        <v>グリフィンの急使</v>
      </c>
      <c r="U43" t="str">
        <f t="shared" ref="U43:U90" si="21">IF(I43=0,"&gt;","")</f>
        <v/>
      </c>
      <c r="V43" t="str">
        <f>IF(I43=0,VLOOKUP(PT別1!T43,Sheet4!A:B,2,TRUE),"")</f>
        <v/>
      </c>
      <c r="W43" t="s">
        <v>4855</v>
      </c>
      <c r="X43" t="s">
        <v>3267</v>
      </c>
      <c r="Y43" s="9"/>
      <c r="Z43" s="3">
        <v>247</v>
      </c>
      <c r="AA43" s="2" t="s">
        <v>3213</v>
      </c>
      <c r="AB43" s="1" t="s">
        <v>1653</v>
      </c>
      <c r="AC43" s="1" t="s">
        <v>1771</v>
      </c>
      <c r="AD43" s="1">
        <v>7</v>
      </c>
      <c r="AE43" s="1" t="s">
        <v>2447</v>
      </c>
      <c r="AF43" s="1" t="s">
        <v>2446</v>
      </c>
      <c r="AG43" s="1" t="s">
        <v>349</v>
      </c>
      <c r="AH43" s="1" t="s">
        <v>2445</v>
      </c>
      <c r="AI43" s="1"/>
      <c r="AJ43" s="1"/>
      <c r="AK43" s="1" t="s">
        <v>361</v>
      </c>
      <c r="AL43" s="1" t="s">
        <v>3405</v>
      </c>
      <c r="AM43" s="1"/>
      <c r="AN43" s="1"/>
      <c r="AO43" s="1">
        <v>1</v>
      </c>
      <c r="AP43" s="1">
        <v>2</v>
      </c>
      <c r="AQ43" s="1" t="s">
        <v>2444</v>
      </c>
    </row>
    <row r="44" spans="1:43" x14ac:dyDescent="0.15">
      <c r="A44" t="str">
        <f t="shared" si="12"/>
        <v>|BFZ|白|4|1/1|コモン|《[[帆凧の斥候]]》|</v>
      </c>
      <c r="B44" t="s">
        <v>3211</v>
      </c>
      <c r="C44" t="str">
        <f t="shared" si="13"/>
        <v>BFZ</v>
      </c>
      <c r="D44">
        <f>IF(AA44="","",VLOOKUP(C44,tnpl!$Z$1:$AA$11,2,TRUE))</f>
        <v>2</v>
      </c>
      <c r="E44" t="s">
        <v>3211</v>
      </c>
      <c r="F44" t="str">
        <f t="shared" si="14"/>
        <v>白</v>
      </c>
      <c r="G44">
        <f>IF(AB44="","",VLOOKUP(F44,tnpl!$X$1:$Y$16,2,TRUE))</f>
        <v>1</v>
      </c>
      <c r="H44" t="s">
        <v>3211</v>
      </c>
      <c r="I44">
        <f t="shared" si="15"/>
        <v>4</v>
      </c>
      <c r="J44" t="s">
        <v>3211</v>
      </c>
      <c r="K44">
        <f t="shared" si="16"/>
        <v>1</v>
      </c>
      <c r="L44">
        <f t="shared" si="17"/>
        <v>1</v>
      </c>
      <c r="M44" t="str">
        <f t="shared" si="18"/>
        <v>1/1</v>
      </c>
      <c r="N44" t="s">
        <v>3267</v>
      </c>
      <c r="O44" t="str">
        <f t="shared" si="19"/>
        <v>コモン</v>
      </c>
      <c r="R44" t="s">
        <v>3267</v>
      </c>
      <c r="S44" t="s">
        <v>4854</v>
      </c>
      <c r="T44" t="str">
        <f t="shared" si="20"/>
        <v>帆凧の斥候</v>
      </c>
      <c r="U44" t="str">
        <f t="shared" si="21"/>
        <v/>
      </c>
      <c r="V44" t="str">
        <f>IF(I44=0,VLOOKUP(PT別1!T44,Sheet4!A:B,2,TRUE),"")</f>
        <v/>
      </c>
      <c r="W44" t="s">
        <v>4855</v>
      </c>
      <c r="X44" t="s">
        <v>3267</v>
      </c>
      <c r="Y44" s="9"/>
      <c r="Z44" s="3">
        <v>251</v>
      </c>
      <c r="AA44" s="2" t="s">
        <v>3213</v>
      </c>
      <c r="AB44" s="1" t="s">
        <v>1653</v>
      </c>
      <c r="AC44" s="1" t="s">
        <v>1771</v>
      </c>
      <c r="AD44" s="1">
        <v>4</v>
      </c>
      <c r="AE44" s="1" t="s">
        <v>2434</v>
      </c>
      <c r="AF44" s="1" t="s">
        <v>2433</v>
      </c>
      <c r="AG44" s="1" t="s">
        <v>349</v>
      </c>
      <c r="AH44" s="1" t="s">
        <v>1493</v>
      </c>
      <c r="AI44" s="1" t="s">
        <v>1956</v>
      </c>
      <c r="AJ44" s="1"/>
      <c r="AK44" s="1" t="s">
        <v>361</v>
      </c>
      <c r="AL44" s="1"/>
      <c r="AM44" s="1"/>
      <c r="AN44" s="1"/>
      <c r="AO44" s="1">
        <v>1</v>
      </c>
      <c r="AP44" s="1">
        <v>1</v>
      </c>
      <c r="AQ44" s="1" t="s">
        <v>361</v>
      </c>
    </row>
    <row r="45" spans="1:43" x14ac:dyDescent="0.15">
      <c r="A45" t="str">
        <f t="shared" si="12"/>
        <v>|BFZ|白|10|1/2|コモン|《[[マキンディの巡回兵]]》|</v>
      </c>
      <c r="B45" t="s">
        <v>3211</v>
      </c>
      <c r="C45" t="str">
        <f t="shared" si="13"/>
        <v>BFZ</v>
      </c>
      <c r="D45">
        <f>IF(AA45="","",VLOOKUP(C45,tnpl!$Z$1:$AA$11,2,TRUE))</f>
        <v>2</v>
      </c>
      <c r="E45" t="s">
        <v>3211</v>
      </c>
      <c r="F45" t="str">
        <f t="shared" si="14"/>
        <v>白</v>
      </c>
      <c r="G45">
        <f>IF(AB45="","",VLOOKUP(F45,tnpl!$X$1:$Y$16,2,TRUE))</f>
        <v>1</v>
      </c>
      <c r="H45" t="s">
        <v>3211</v>
      </c>
      <c r="I45">
        <f t="shared" si="15"/>
        <v>10</v>
      </c>
      <c r="J45" t="s">
        <v>3211</v>
      </c>
      <c r="K45">
        <f t="shared" si="16"/>
        <v>1</v>
      </c>
      <c r="L45">
        <f t="shared" si="17"/>
        <v>2</v>
      </c>
      <c r="M45" t="str">
        <f t="shared" si="18"/>
        <v>1/2</v>
      </c>
      <c r="N45" t="s">
        <v>3267</v>
      </c>
      <c r="O45" t="str">
        <f t="shared" si="19"/>
        <v>コモン</v>
      </c>
      <c r="R45" t="s">
        <v>3267</v>
      </c>
      <c r="S45" t="s">
        <v>4854</v>
      </c>
      <c r="T45" t="str">
        <f t="shared" si="20"/>
        <v>マキンディの巡回兵</v>
      </c>
      <c r="U45" t="str">
        <f t="shared" si="21"/>
        <v/>
      </c>
      <c r="V45" t="str">
        <f>IF(I45=0,VLOOKUP(PT別1!T45,Sheet4!A:B,2,TRUE),"")</f>
        <v/>
      </c>
      <c r="W45" t="s">
        <v>4855</v>
      </c>
      <c r="X45" t="s">
        <v>3267</v>
      </c>
      <c r="Y45" s="9"/>
      <c r="Z45" s="3">
        <v>253</v>
      </c>
      <c r="AA45" s="2" t="s">
        <v>3213</v>
      </c>
      <c r="AB45" s="1" t="s">
        <v>1653</v>
      </c>
      <c r="AC45" s="1" t="s">
        <v>1771</v>
      </c>
      <c r="AD45" s="1">
        <v>10</v>
      </c>
      <c r="AE45" s="1" t="s">
        <v>2430</v>
      </c>
      <c r="AF45" s="1" t="s">
        <v>2429</v>
      </c>
      <c r="AG45" s="1" t="s">
        <v>349</v>
      </c>
      <c r="AH45" s="1" t="s">
        <v>1511</v>
      </c>
      <c r="AI45" s="1" t="s">
        <v>1555</v>
      </c>
      <c r="AJ45" s="1" t="s">
        <v>1500</v>
      </c>
      <c r="AK45" s="1" t="s">
        <v>2428</v>
      </c>
      <c r="AL45" s="1"/>
      <c r="AM45" s="1"/>
      <c r="AN45" s="1"/>
      <c r="AO45" s="1">
        <v>1</v>
      </c>
      <c r="AP45" s="1">
        <v>2</v>
      </c>
      <c r="AQ45" s="1" t="s">
        <v>2428</v>
      </c>
    </row>
    <row r="46" spans="1:43" x14ac:dyDescent="0.15">
      <c r="A46" t="str">
        <f t="shared" si="12"/>
        <v>|BFZ|白|8|1/2|コモン|《[[オンドゥの大角]]》|</v>
      </c>
      <c r="B46" t="s">
        <v>3211</v>
      </c>
      <c r="C46" t="str">
        <f t="shared" si="13"/>
        <v>BFZ</v>
      </c>
      <c r="D46">
        <f>IF(AA46="","",VLOOKUP(C46,tnpl!$Z$1:$AA$11,2,TRUE))</f>
        <v>2</v>
      </c>
      <c r="E46" t="s">
        <v>3211</v>
      </c>
      <c r="F46" t="str">
        <f t="shared" si="14"/>
        <v>白</v>
      </c>
      <c r="G46">
        <f>IF(AB46="","",VLOOKUP(F46,tnpl!$X$1:$Y$16,2,TRUE))</f>
        <v>1</v>
      </c>
      <c r="H46" t="s">
        <v>3211</v>
      </c>
      <c r="I46">
        <f t="shared" si="15"/>
        <v>8</v>
      </c>
      <c r="J46" t="s">
        <v>3211</v>
      </c>
      <c r="K46">
        <f t="shared" si="16"/>
        <v>1</v>
      </c>
      <c r="L46">
        <f t="shared" si="17"/>
        <v>2</v>
      </c>
      <c r="M46" t="str">
        <f t="shared" si="18"/>
        <v>1/2</v>
      </c>
      <c r="N46" t="s">
        <v>3267</v>
      </c>
      <c r="O46" t="str">
        <f t="shared" si="19"/>
        <v>コモン</v>
      </c>
      <c r="R46" t="s">
        <v>3267</v>
      </c>
      <c r="S46" t="s">
        <v>4854</v>
      </c>
      <c r="T46" t="str">
        <f t="shared" si="20"/>
        <v>オンドゥの大角</v>
      </c>
      <c r="U46" t="str">
        <f t="shared" si="21"/>
        <v/>
      </c>
      <c r="V46" t="str">
        <f>IF(I46=0,VLOOKUP(PT別1!T46,Sheet4!A:B,2,TRUE),"")</f>
        <v/>
      </c>
      <c r="W46" t="s">
        <v>4855</v>
      </c>
      <c r="X46" t="s">
        <v>3267</v>
      </c>
      <c r="Y46" s="9"/>
      <c r="Z46" s="3">
        <v>254</v>
      </c>
      <c r="AA46" s="2" t="s">
        <v>3213</v>
      </c>
      <c r="AB46" s="1" t="s">
        <v>1653</v>
      </c>
      <c r="AC46" s="1" t="s">
        <v>1771</v>
      </c>
      <c r="AD46" s="1">
        <v>8</v>
      </c>
      <c r="AE46" s="1" t="s">
        <v>2427</v>
      </c>
      <c r="AF46" s="1" t="s">
        <v>2426</v>
      </c>
      <c r="AG46" s="1" t="s">
        <v>349</v>
      </c>
      <c r="AH46" s="1" t="s">
        <v>367</v>
      </c>
      <c r="AI46" s="1"/>
      <c r="AJ46" s="1"/>
      <c r="AK46" s="1" t="s">
        <v>3406</v>
      </c>
      <c r="AL46" s="1" t="s">
        <v>1858</v>
      </c>
      <c r="AM46" s="1"/>
      <c r="AN46" s="1"/>
      <c r="AO46" s="1">
        <v>1</v>
      </c>
      <c r="AP46" s="1">
        <v>2</v>
      </c>
      <c r="AQ46" s="1" t="s">
        <v>3407</v>
      </c>
    </row>
    <row r="47" spans="1:43" x14ac:dyDescent="0.15">
      <c r="A47" t="str">
        <f t="shared" si="12"/>
        <v>|BFZ|白|6|1/3|コモン|《[[岩屋の衛生兵]]》|</v>
      </c>
      <c r="B47" t="s">
        <v>3211</v>
      </c>
      <c r="C47" t="str">
        <f t="shared" si="13"/>
        <v>BFZ</v>
      </c>
      <c r="D47">
        <f>IF(AA47="","",VLOOKUP(C47,tnpl!$Z$1:$AA$11,2,TRUE))</f>
        <v>2</v>
      </c>
      <c r="E47" t="s">
        <v>3211</v>
      </c>
      <c r="F47" t="str">
        <f t="shared" si="14"/>
        <v>白</v>
      </c>
      <c r="G47">
        <f>IF(AB47="","",VLOOKUP(F47,tnpl!$X$1:$Y$16,2,TRUE))</f>
        <v>1</v>
      </c>
      <c r="H47" t="s">
        <v>3211</v>
      </c>
      <c r="I47">
        <f t="shared" si="15"/>
        <v>6</v>
      </c>
      <c r="J47" t="s">
        <v>3211</v>
      </c>
      <c r="K47">
        <f t="shared" si="16"/>
        <v>1</v>
      </c>
      <c r="L47">
        <f t="shared" si="17"/>
        <v>3</v>
      </c>
      <c r="M47" t="str">
        <f t="shared" si="18"/>
        <v>1/3</v>
      </c>
      <c r="N47" t="s">
        <v>3267</v>
      </c>
      <c r="O47" t="str">
        <f t="shared" si="19"/>
        <v>コモン</v>
      </c>
      <c r="R47" t="s">
        <v>3267</v>
      </c>
      <c r="S47" t="s">
        <v>4854</v>
      </c>
      <c r="T47" t="str">
        <f t="shared" si="20"/>
        <v>岩屋の衛生兵</v>
      </c>
      <c r="U47" t="str">
        <f t="shared" si="21"/>
        <v/>
      </c>
      <c r="V47" t="str">
        <f>IF(I47=0,VLOOKUP(PT別1!T47,Sheet4!A:B,2,TRUE),"")</f>
        <v/>
      </c>
      <c r="W47" t="s">
        <v>4855</v>
      </c>
      <c r="X47" t="s">
        <v>3267</v>
      </c>
      <c r="Y47" s="9"/>
      <c r="Z47" s="3">
        <v>256</v>
      </c>
      <c r="AA47" s="2" t="s">
        <v>3213</v>
      </c>
      <c r="AB47" s="1" t="s">
        <v>1653</v>
      </c>
      <c r="AC47" s="1" t="s">
        <v>1771</v>
      </c>
      <c r="AD47" s="1">
        <v>6</v>
      </c>
      <c r="AE47" s="1" t="s">
        <v>2423</v>
      </c>
      <c r="AF47" s="1" t="s">
        <v>2422</v>
      </c>
      <c r="AG47" s="1" t="s">
        <v>349</v>
      </c>
      <c r="AH47" s="1" t="s">
        <v>1493</v>
      </c>
      <c r="AI47" s="1" t="s">
        <v>1492</v>
      </c>
      <c r="AJ47" s="1"/>
      <c r="AK47" s="1" t="s">
        <v>2421</v>
      </c>
      <c r="AL47" s="1"/>
      <c r="AM47" s="1"/>
      <c r="AN47" s="1"/>
      <c r="AO47" s="1">
        <v>1</v>
      </c>
      <c r="AP47" s="1">
        <v>3</v>
      </c>
      <c r="AQ47" s="1" t="s">
        <v>2421</v>
      </c>
    </row>
    <row r="48" spans="1:43" x14ac:dyDescent="0.15">
      <c r="A48" t="str">
        <f t="shared" si="12"/>
        <v>|BFZ|青|7|1/2|コモン|《[[培養ドローン]]》|</v>
      </c>
      <c r="B48" t="s">
        <v>3211</v>
      </c>
      <c r="C48" t="str">
        <f t="shared" si="13"/>
        <v>BFZ</v>
      </c>
      <c r="D48">
        <f>IF(AA48="","",VLOOKUP(C48,tnpl!$Z$1:$AA$11,2,TRUE))</f>
        <v>2</v>
      </c>
      <c r="E48" t="s">
        <v>3211</v>
      </c>
      <c r="F48" t="str">
        <f t="shared" si="14"/>
        <v>青</v>
      </c>
      <c r="G48">
        <f>IF(AB48="","",VLOOKUP(F48,tnpl!$X$1:$Y$16,2,TRUE))</f>
        <v>2</v>
      </c>
      <c r="H48" t="s">
        <v>3211</v>
      </c>
      <c r="I48">
        <f t="shared" si="15"/>
        <v>7</v>
      </c>
      <c r="J48" t="s">
        <v>3211</v>
      </c>
      <c r="K48">
        <f t="shared" si="16"/>
        <v>1</v>
      </c>
      <c r="L48">
        <f t="shared" si="17"/>
        <v>2</v>
      </c>
      <c r="M48" t="str">
        <f t="shared" si="18"/>
        <v>1/2</v>
      </c>
      <c r="N48" t="s">
        <v>3267</v>
      </c>
      <c r="O48" t="str">
        <f t="shared" si="19"/>
        <v>コモン</v>
      </c>
      <c r="R48" t="s">
        <v>3267</v>
      </c>
      <c r="S48" t="s">
        <v>4854</v>
      </c>
      <c r="T48" t="str">
        <f t="shared" si="20"/>
        <v>培養ドローン</v>
      </c>
      <c r="U48" t="str">
        <f t="shared" si="21"/>
        <v/>
      </c>
      <c r="V48" t="str">
        <f>IF(I48=0,VLOOKUP(PT別1!T48,Sheet4!A:B,2,TRUE),"")</f>
        <v/>
      </c>
      <c r="W48" t="s">
        <v>4855</v>
      </c>
      <c r="X48" t="s">
        <v>3267</v>
      </c>
      <c r="Y48" s="9"/>
      <c r="Z48" s="3">
        <v>283</v>
      </c>
      <c r="AA48" s="2" t="s">
        <v>3213</v>
      </c>
      <c r="AB48" s="1" t="s">
        <v>1631</v>
      </c>
      <c r="AC48" s="1" t="s">
        <v>1771</v>
      </c>
      <c r="AD48" s="1">
        <v>7</v>
      </c>
      <c r="AE48" s="1" t="s">
        <v>2333</v>
      </c>
      <c r="AF48" s="1" t="s">
        <v>2332</v>
      </c>
      <c r="AG48" s="1" t="s">
        <v>349</v>
      </c>
      <c r="AH48" s="1" t="s">
        <v>1457</v>
      </c>
      <c r="AI48" s="1" t="s">
        <v>1523</v>
      </c>
      <c r="AJ48" s="1"/>
      <c r="AK48" s="1" t="s">
        <v>3416</v>
      </c>
      <c r="AL48" s="1" t="s">
        <v>2331</v>
      </c>
      <c r="AM48" s="1"/>
      <c r="AN48" s="1"/>
      <c r="AO48" s="1">
        <v>1</v>
      </c>
      <c r="AP48" s="1">
        <v>2</v>
      </c>
      <c r="AQ48" s="1" t="s">
        <v>3417</v>
      </c>
    </row>
    <row r="49" spans="1:43" x14ac:dyDescent="0.15">
      <c r="A49" t="str">
        <f t="shared" si="12"/>
        <v>|BFZ|青|5|1/2|コモン|《[[霧の侵入者]]》|</v>
      </c>
      <c r="B49" t="s">
        <v>3211</v>
      </c>
      <c r="C49" t="str">
        <f t="shared" si="13"/>
        <v>BFZ</v>
      </c>
      <c r="D49">
        <f>IF(AA49="","",VLOOKUP(C49,tnpl!$Z$1:$AA$11,2,TRUE))</f>
        <v>2</v>
      </c>
      <c r="E49" t="s">
        <v>3211</v>
      </c>
      <c r="F49" t="str">
        <f t="shared" si="14"/>
        <v>青</v>
      </c>
      <c r="G49">
        <f>IF(AB49="","",VLOOKUP(F49,tnpl!$X$1:$Y$16,2,TRUE))</f>
        <v>2</v>
      </c>
      <c r="H49" t="s">
        <v>3211</v>
      </c>
      <c r="I49">
        <f t="shared" si="15"/>
        <v>5</v>
      </c>
      <c r="J49" t="s">
        <v>3211</v>
      </c>
      <c r="K49">
        <f t="shared" si="16"/>
        <v>1</v>
      </c>
      <c r="L49">
        <f t="shared" si="17"/>
        <v>2</v>
      </c>
      <c r="M49" t="str">
        <f t="shared" si="18"/>
        <v>1/2</v>
      </c>
      <c r="N49" t="s">
        <v>3267</v>
      </c>
      <c r="O49" t="str">
        <f t="shared" si="19"/>
        <v>コモン</v>
      </c>
      <c r="R49" t="s">
        <v>3267</v>
      </c>
      <c r="S49" t="s">
        <v>4854</v>
      </c>
      <c r="T49" t="str">
        <f t="shared" si="20"/>
        <v>霧の侵入者</v>
      </c>
      <c r="U49" t="str">
        <f t="shared" si="21"/>
        <v/>
      </c>
      <c r="V49" t="str">
        <f>IF(I49=0,VLOOKUP(PT別1!T49,Sheet4!A:B,2,TRUE),"")</f>
        <v/>
      </c>
      <c r="W49" t="s">
        <v>4855</v>
      </c>
      <c r="X49" t="s">
        <v>3267</v>
      </c>
      <c r="Z49" s="3">
        <v>284</v>
      </c>
      <c r="AA49" s="2" t="s">
        <v>3213</v>
      </c>
      <c r="AB49" s="1" t="s">
        <v>1631</v>
      </c>
      <c r="AC49" s="1" t="s">
        <v>1771</v>
      </c>
      <c r="AD49" s="1">
        <v>5</v>
      </c>
      <c r="AE49" s="1" t="s">
        <v>2330</v>
      </c>
      <c r="AF49" s="1" t="s">
        <v>2329</v>
      </c>
      <c r="AG49" s="1" t="s">
        <v>349</v>
      </c>
      <c r="AH49" s="1" t="s">
        <v>1457</v>
      </c>
      <c r="AI49" s="1" t="s">
        <v>1523</v>
      </c>
      <c r="AJ49" s="1"/>
      <c r="AK49" s="1" t="s">
        <v>3414</v>
      </c>
      <c r="AL49" s="1" t="s">
        <v>2197</v>
      </c>
      <c r="AM49" s="1"/>
      <c r="AN49" s="1"/>
      <c r="AO49" s="1">
        <v>1</v>
      </c>
      <c r="AP49" s="1">
        <v>2</v>
      </c>
      <c r="AQ49" s="1" t="s">
        <v>3418</v>
      </c>
    </row>
    <row r="50" spans="1:43" x14ac:dyDescent="0.15">
      <c r="A50" t="str">
        <f t="shared" si="12"/>
        <v>|BFZ|青|6|1/1|コモン|《[[回収ドローン]]》|</v>
      </c>
      <c r="B50" t="s">
        <v>3211</v>
      </c>
      <c r="C50" t="str">
        <f t="shared" si="13"/>
        <v>BFZ</v>
      </c>
      <c r="D50">
        <f>IF(AA50="","",VLOOKUP(C50,tnpl!$Z$1:$AA$11,2,TRUE))</f>
        <v>2</v>
      </c>
      <c r="E50" t="s">
        <v>3211</v>
      </c>
      <c r="F50" t="str">
        <f t="shared" si="14"/>
        <v>青</v>
      </c>
      <c r="G50">
        <f>IF(AB50="","",VLOOKUP(F50,tnpl!$X$1:$Y$16,2,TRUE))</f>
        <v>2</v>
      </c>
      <c r="H50" t="s">
        <v>3211</v>
      </c>
      <c r="I50">
        <f t="shared" si="15"/>
        <v>6</v>
      </c>
      <c r="J50" t="s">
        <v>3211</v>
      </c>
      <c r="K50">
        <f t="shared" si="16"/>
        <v>1</v>
      </c>
      <c r="L50">
        <f t="shared" si="17"/>
        <v>1</v>
      </c>
      <c r="M50" t="str">
        <f t="shared" si="18"/>
        <v>1/1</v>
      </c>
      <c r="N50" t="s">
        <v>3267</v>
      </c>
      <c r="O50" t="str">
        <f t="shared" si="19"/>
        <v>コモン</v>
      </c>
      <c r="R50" t="s">
        <v>3267</v>
      </c>
      <c r="S50" t="s">
        <v>4854</v>
      </c>
      <c r="T50" t="str">
        <f t="shared" si="20"/>
        <v>回収ドローン</v>
      </c>
      <c r="U50" t="str">
        <f t="shared" si="21"/>
        <v/>
      </c>
      <c r="V50" t="str">
        <f>IF(I50=0,VLOOKUP(PT別1!T50,Sheet4!A:B,2,TRUE),"")</f>
        <v/>
      </c>
      <c r="W50" t="s">
        <v>4855</v>
      </c>
      <c r="X50" t="s">
        <v>3267</v>
      </c>
      <c r="Z50" s="3">
        <v>286</v>
      </c>
      <c r="AA50" s="2" t="s">
        <v>3213</v>
      </c>
      <c r="AB50" s="1" t="s">
        <v>1631</v>
      </c>
      <c r="AC50" s="1" t="s">
        <v>1771</v>
      </c>
      <c r="AD50" s="1">
        <v>6</v>
      </c>
      <c r="AE50" s="1" t="s">
        <v>2325</v>
      </c>
      <c r="AF50" s="1" t="s">
        <v>2324</v>
      </c>
      <c r="AG50" s="1" t="s">
        <v>349</v>
      </c>
      <c r="AH50" s="1" t="s">
        <v>1457</v>
      </c>
      <c r="AI50" s="1" t="s">
        <v>1523</v>
      </c>
      <c r="AJ50" s="1"/>
      <c r="AK50" s="1" t="s">
        <v>3416</v>
      </c>
      <c r="AL50" s="1" t="s">
        <v>2197</v>
      </c>
      <c r="AM50" s="1" t="s">
        <v>2323</v>
      </c>
      <c r="AN50" s="1"/>
      <c r="AO50" s="1">
        <v>1</v>
      </c>
      <c r="AP50" s="1">
        <v>1</v>
      </c>
      <c r="AQ50" s="1" t="s">
        <v>3420</v>
      </c>
    </row>
    <row r="51" spans="1:43" x14ac:dyDescent="0.15">
      <c r="A51" t="str">
        <f t="shared" si="12"/>
        <v>|BFZ|青|6|1/3|コモン|《[[波に漂うもの]]》|</v>
      </c>
      <c r="B51" t="s">
        <v>3211</v>
      </c>
      <c r="C51" t="str">
        <f t="shared" si="13"/>
        <v>BFZ</v>
      </c>
      <c r="D51">
        <f>IF(AA51="","",VLOOKUP(C51,tnpl!$Z$1:$AA$11,2,TRUE))</f>
        <v>2</v>
      </c>
      <c r="E51" t="s">
        <v>3211</v>
      </c>
      <c r="F51" t="str">
        <f t="shared" si="14"/>
        <v>青</v>
      </c>
      <c r="G51">
        <f>IF(AB51="","",VLOOKUP(F51,tnpl!$X$1:$Y$16,2,TRUE))</f>
        <v>2</v>
      </c>
      <c r="H51" t="s">
        <v>3211</v>
      </c>
      <c r="I51">
        <f t="shared" si="15"/>
        <v>6</v>
      </c>
      <c r="J51" t="s">
        <v>3211</v>
      </c>
      <c r="K51">
        <f t="shared" si="16"/>
        <v>1</v>
      </c>
      <c r="L51">
        <f t="shared" si="17"/>
        <v>3</v>
      </c>
      <c r="M51" t="str">
        <f t="shared" si="18"/>
        <v>1/3</v>
      </c>
      <c r="N51" t="s">
        <v>3267</v>
      </c>
      <c r="O51" t="str">
        <f t="shared" si="19"/>
        <v>コモン</v>
      </c>
      <c r="R51" t="s">
        <v>3267</v>
      </c>
      <c r="S51" t="s">
        <v>4854</v>
      </c>
      <c r="T51" t="str">
        <f t="shared" si="20"/>
        <v>波に漂うもの</v>
      </c>
      <c r="U51" t="str">
        <f t="shared" si="21"/>
        <v/>
      </c>
      <c r="V51" t="str">
        <f>IF(I51=0,VLOOKUP(PT別1!T51,Sheet4!A:B,2,TRUE),"")</f>
        <v/>
      </c>
      <c r="W51" t="s">
        <v>4855</v>
      </c>
      <c r="X51" t="s">
        <v>3267</v>
      </c>
      <c r="Z51" s="3">
        <v>287</v>
      </c>
      <c r="AA51" s="2" t="s">
        <v>3213</v>
      </c>
      <c r="AB51" s="1" t="s">
        <v>1631</v>
      </c>
      <c r="AC51" s="1" t="s">
        <v>1771</v>
      </c>
      <c r="AD51" s="1">
        <v>6</v>
      </c>
      <c r="AE51" s="1" t="s">
        <v>2322</v>
      </c>
      <c r="AF51" s="1" t="s">
        <v>2321</v>
      </c>
      <c r="AG51" s="1" t="s">
        <v>349</v>
      </c>
      <c r="AH51" s="1" t="s">
        <v>1457</v>
      </c>
      <c r="AI51" s="1" t="s">
        <v>1523</v>
      </c>
      <c r="AJ51" s="1"/>
      <c r="AK51" s="1" t="s">
        <v>3412</v>
      </c>
      <c r="AL51" s="1" t="s">
        <v>2320</v>
      </c>
      <c r="AM51" s="1"/>
      <c r="AN51" s="1"/>
      <c r="AO51" s="1">
        <v>1</v>
      </c>
      <c r="AP51" s="1">
        <v>3</v>
      </c>
      <c r="AQ51" s="1" t="s">
        <v>3421</v>
      </c>
    </row>
    <row r="52" spans="1:43" x14ac:dyDescent="0.15">
      <c r="A52" t="str">
        <f t="shared" si="12"/>
        <v>|BFZ|青|6|1/2|コモン|《[[波翼の精霊]]》|</v>
      </c>
      <c r="B52" t="s">
        <v>3211</v>
      </c>
      <c r="C52" t="str">
        <f t="shared" si="13"/>
        <v>BFZ</v>
      </c>
      <c r="D52">
        <f>IF(AA52="","",VLOOKUP(C52,tnpl!$Z$1:$AA$11,2,TRUE))</f>
        <v>2</v>
      </c>
      <c r="E52" t="s">
        <v>3211</v>
      </c>
      <c r="F52" t="str">
        <f t="shared" si="14"/>
        <v>青</v>
      </c>
      <c r="G52">
        <f>IF(AB52="","",VLOOKUP(F52,tnpl!$X$1:$Y$16,2,TRUE))</f>
        <v>2</v>
      </c>
      <c r="H52" t="s">
        <v>3211</v>
      </c>
      <c r="I52">
        <f t="shared" si="15"/>
        <v>6</v>
      </c>
      <c r="J52" t="s">
        <v>3211</v>
      </c>
      <c r="K52">
        <f t="shared" si="16"/>
        <v>1</v>
      </c>
      <c r="L52">
        <f t="shared" si="17"/>
        <v>2</v>
      </c>
      <c r="M52" t="str">
        <f t="shared" si="18"/>
        <v>1/2</v>
      </c>
      <c r="N52" t="s">
        <v>3267</v>
      </c>
      <c r="O52" t="str">
        <f t="shared" si="19"/>
        <v>コモン</v>
      </c>
      <c r="R52" t="s">
        <v>3267</v>
      </c>
      <c r="S52" t="s">
        <v>4854</v>
      </c>
      <c r="T52" t="str">
        <f t="shared" si="20"/>
        <v>波翼の精霊</v>
      </c>
      <c r="U52" t="str">
        <f t="shared" si="21"/>
        <v/>
      </c>
      <c r="V52" t="str">
        <f>IF(I52=0,VLOOKUP(PT別1!T52,Sheet4!A:B,2,TRUE),"")</f>
        <v/>
      </c>
      <c r="W52" t="s">
        <v>4855</v>
      </c>
      <c r="X52" t="s">
        <v>3267</v>
      </c>
      <c r="Z52" s="3">
        <v>288</v>
      </c>
      <c r="AA52" s="2" t="s">
        <v>3213</v>
      </c>
      <c r="AB52" s="1" t="s">
        <v>1631</v>
      </c>
      <c r="AC52" s="1" t="s">
        <v>1771</v>
      </c>
      <c r="AD52" s="1">
        <v>6</v>
      </c>
      <c r="AE52" s="1" t="s">
        <v>2319</v>
      </c>
      <c r="AF52" s="1" t="s">
        <v>2318</v>
      </c>
      <c r="AG52" s="1" t="s">
        <v>349</v>
      </c>
      <c r="AH52" s="1" t="s">
        <v>1559</v>
      </c>
      <c r="AI52" s="1"/>
      <c r="AJ52" s="1"/>
      <c r="AK52" s="1" t="s">
        <v>361</v>
      </c>
      <c r="AL52" s="1" t="s">
        <v>1858</v>
      </c>
      <c r="AM52" s="1"/>
      <c r="AN52" s="1"/>
      <c r="AO52" s="1">
        <v>1</v>
      </c>
      <c r="AP52" s="1">
        <v>2</v>
      </c>
      <c r="AQ52" s="1" t="s">
        <v>3422</v>
      </c>
    </row>
    <row r="53" spans="1:43" x14ac:dyDescent="0.15">
      <c r="A53" t="str">
        <f t="shared" si="12"/>
        <v>|BFZ|黒|13|1/2|コモン|《[[カラストリアの癒し手]]》|</v>
      </c>
      <c r="B53" t="s">
        <v>3211</v>
      </c>
      <c r="C53" t="str">
        <f t="shared" si="13"/>
        <v>BFZ</v>
      </c>
      <c r="D53">
        <f>IF(AA53="","",VLOOKUP(C53,tnpl!$Z$1:$AA$11,2,TRUE))</f>
        <v>2</v>
      </c>
      <c r="E53" t="s">
        <v>3211</v>
      </c>
      <c r="F53" t="str">
        <f t="shared" si="14"/>
        <v>黒</v>
      </c>
      <c r="G53">
        <f>IF(AB53="","",VLOOKUP(F53,tnpl!$X$1:$Y$16,2,TRUE))</f>
        <v>3</v>
      </c>
      <c r="H53" t="s">
        <v>3211</v>
      </c>
      <c r="I53">
        <f t="shared" si="15"/>
        <v>13</v>
      </c>
      <c r="J53" t="s">
        <v>3211</v>
      </c>
      <c r="K53">
        <f t="shared" si="16"/>
        <v>1</v>
      </c>
      <c r="L53">
        <f t="shared" si="17"/>
        <v>2</v>
      </c>
      <c r="M53" t="str">
        <f t="shared" si="18"/>
        <v>1/2</v>
      </c>
      <c r="N53" t="s">
        <v>3267</v>
      </c>
      <c r="O53" t="str">
        <f t="shared" si="19"/>
        <v>コモン</v>
      </c>
      <c r="R53" t="s">
        <v>3267</v>
      </c>
      <c r="S53" t="s">
        <v>4854</v>
      </c>
      <c r="T53" t="str">
        <f t="shared" si="20"/>
        <v>カラストリアの癒し手</v>
      </c>
      <c r="U53" t="str">
        <f t="shared" si="21"/>
        <v/>
      </c>
      <c r="V53" t="str">
        <f>IF(I53=0,VLOOKUP(PT別1!T53,Sheet4!A:B,2,TRUE),"")</f>
        <v/>
      </c>
      <c r="W53" t="s">
        <v>4855</v>
      </c>
      <c r="X53" t="s">
        <v>3267</v>
      </c>
      <c r="Z53" s="3">
        <v>320</v>
      </c>
      <c r="AA53" s="2" t="s">
        <v>3213</v>
      </c>
      <c r="AB53" s="1" t="s">
        <v>1606</v>
      </c>
      <c r="AC53" s="1" t="s">
        <v>1771</v>
      </c>
      <c r="AD53" s="1">
        <v>13</v>
      </c>
      <c r="AE53" s="1" t="s">
        <v>2214</v>
      </c>
      <c r="AF53" s="1" t="s">
        <v>2213</v>
      </c>
      <c r="AG53" s="1" t="s">
        <v>349</v>
      </c>
      <c r="AH53" s="1" t="s">
        <v>1516</v>
      </c>
      <c r="AI53" s="1" t="s">
        <v>1492</v>
      </c>
      <c r="AJ53" s="1" t="s">
        <v>1500</v>
      </c>
      <c r="AK53" s="1" t="s">
        <v>2212</v>
      </c>
      <c r="AL53" s="1"/>
      <c r="AM53" s="1"/>
      <c r="AN53" s="1"/>
      <c r="AO53" s="1">
        <v>1</v>
      </c>
      <c r="AP53" s="1">
        <v>2</v>
      </c>
      <c r="AQ53" s="1" t="s">
        <v>2212</v>
      </c>
    </row>
    <row r="54" spans="1:43" x14ac:dyDescent="0.15">
      <c r="A54" t="str">
        <f t="shared" si="12"/>
        <v>|BFZ|黒|6|1/2|コモン|《[[ニルカーナの暗殺者]]》|</v>
      </c>
      <c r="B54" t="s">
        <v>3211</v>
      </c>
      <c r="C54" t="str">
        <f t="shared" si="13"/>
        <v>BFZ</v>
      </c>
      <c r="D54">
        <f>IF(AA54="","",VLOOKUP(C54,tnpl!$Z$1:$AA$11,2,TRUE))</f>
        <v>2</v>
      </c>
      <c r="E54" t="s">
        <v>3211</v>
      </c>
      <c r="F54" t="str">
        <f t="shared" si="14"/>
        <v>黒</v>
      </c>
      <c r="G54">
        <f>IF(AB54="","",VLOOKUP(F54,tnpl!$X$1:$Y$16,2,TRUE))</f>
        <v>3</v>
      </c>
      <c r="H54" t="s">
        <v>3211</v>
      </c>
      <c r="I54">
        <f t="shared" si="15"/>
        <v>6</v>
      </c>
      <c r="J54" t="s">
        <v>3211</v>
      </c>
      <c r="K54">
        <f t="shared" si="16"/>
        <v>1</v>
      </c>
      <c r="L54">
        <f t="shared" si="17"/>
        <v>2</v>
      </c>
      <c r="M54" t="str">
        <f t="shared" si="18"/>
        <v>1/2</v>
      </c>
      <c r="N54" t="s">
        <v>3267</v>
      </c>
      <c r="O54" t="str">
        <f t="shared" si="19"/>
        <v>コモン</v>
      </c>
      <c r="R54" t="s">
        <v>3267</v>
      </c>
      <c r="S54" t="s">
        <v>4854</v>
      </c>
      <c r="T54" t="str">
        <f t="shared" si="20"/>
        <v>ニルカーナの暗殺者</v>
      </c>
      <c r="U54" t="str">
        <f t="shared" si="21"/>
        <v/>
      </c>
      <c r="V54" t="str">
        <f>IF(I54=0,VLOOKUP(PT別1!T54,Sheet4!A:B,2,TRUE),"")</f>
        <v/>
      </c>
      <c r="W54" t="s">
        <v>4855</v>
      </c>
      <c r="X54" t="s">
        <v>3267</v>
      </c>
      <c r="Z54" s="3">
        <v>323</v>
      </c>
      <c r="AA54" s="2" t="s">
        <v>3213</v>
      </c>
      <c r="AB54" s="1" t="s">
        <v>1606</v>
      </c>
      <c r="AC54" s="1" t="s">
        <v>1771</v>
      </c>
      <c r="AD54" s="1">
        <v>6</v>
      </c>
      <c r="AE54" s="1" t="s">
        <v>2205</v>
      </c>
      <c r="AF54" s="1" t="s">
        <v>2204</v>
      </c>
      <c r="AG54" s="1" t="s">
        <v>349</v>
      </c>
      <c r="AH54" s="1" t="s">
        <v>1516</v>
      </c>
      <c r="AI54" s="1" t="s">
        <v>2160</v>
      </c>
      <c r="AJ54" s="1" t="s">
        <v>1500</v>
      </c>
      <c r="AK54" s="1" t="s">
        <v>2203</v>
      </c>
      <c r="AL54" s="1"/>
      <c r="AM54" s="1"/>
      <c r="AN54" s="1"/>
      <c r="AO54" s="1">
        <v>1</v>
      </c>
      <c r="AP54" s="1">
        <v>2</v>
      </c>
      <c r="AQ54" s="1" t="s">
        <v>2203</v>
      </c>
    </row>
    <row r="55" spans="1:43" x14ac:dyDescent="0.15">
      <c r="A55" t="str">
        <f t="shared" si="12"/>
        <v>|BFZ|黒|10|1/3|コモン|《[[音無く飛ぶもの]]》|</v>
      </c>
      <c r="B55" t="s">
        <v>3211</v>
      </c>
      <c r="C55" t="str">
        <f t="shared" si="13"/>
        <v>BFZ</v>
      </c>
      <c r="D55">
        <f>IF(AA55="","",VLOOKUP(C55,tnpl!$Z$1:$AA$11,2,TRUE))</f>
        <v>2</v>
      </c>
      <c r="E55" t="s">
        <v>3211</v>
      </c>
      <c r="F55" t="str">
        <f t="shared" si="14"/>
        <v>黒</v>
      </c>
      <c r="G55">
        <f>IF(AB55="","",VLOOKUP(F55,tnpl!$X$1:$Y$16,2,TRUE))</f>
        <v>3</v>
      </c>
      <c r="H55" t="s">
        <v>3211</v>
      </c>
      <c r="I55">
        <f t="shared" si="15"/>
        <v>10</v>
      </c>
      <c r="J55" t="s">
        <v>3211</v>
      </c>
      <c r="K55">
        <f t="shared" si="16"/>
        <v>1</v>
      </c>
      <c r="L55">
        <f t="shared" si="17"/>
        <v>3</v>
      </c>
      <c r="M55" t="str">
        <f t="shared" si="18"/>
        <v>1/3</v>
      </c>
      <c r="N55" t="s">
        <v>3267</v>
      </c>
      <c r="O55" t="str">
        <f t="shared" si="19"/>
        <v>コモン</v>
      </c>
      <c r="R55" t="s">
        <v>3267</v>
      </c>
      <c r="S55" t="s">
        <v>4854</v>
      </c>
      <c r="T55" t="str">
        <f t="shared" si="20"/>
        <v>音無く飛ぶもの</v>
      </c>
      <c r="U55" t="str">
        <f t="shared" si="21"/>
        <v/>
      </c>
      <c r="V55" t="str">
        <f>IF(I55=0,VLOOKUP(PT別1!T55,Sheet4!A:B,2,TRUE),"")</f>
        <v/>
      </c>
      <c r="W55" t="s">
        <v>4855</v>
      </c>
      <c r="X55" t="s">
        <v>3267</v>
      </c>
      <c r="Z55" s="3">
        <v>324</v>
      </c>
      <c r="AA55" s="2" t="s">
        <v>3213</v>
      </c>
      <c r="AB55" s="1" t="s">
        <v>1606</v>
      </c>
      <c r="AC55" s="1" t="s">
        <v>1771</v>
      </c>
      <c r="AD55" s="1">
        <v>10</v>
      </c>
      <c r="AE55" s="1" t="s">
        <v>2202</v>
      </c>
      <c r="AF55" s="1" t="s">
        <v>2201</v>
      </c>
      <c r="AG55" s="1" t="s">
        <v>349</v>
      </c>
      <c r="AH55" s="1" t="s">
        <v>1457</v>
      </c>
      <c r="AI55" s="1" t="s">
        <v>1523</v>
      </c>
      <c r="AJ55" s="1"/>
      <c r="AK55" s="1" t="s">
        <v>3414</v>
      </c>
      <c r="AL55" s="1" t="s">
        <v>2200</v>
      </c>
      <c r="AM55" s="1"/>
      <c r="AN55" s="1"/>
      <c r="AO55" s="1">
        <v>1</v>
      </c>
      <c r="AP55" s="1">
        <v>3</v>
      </c>
      <c r="AQ55" s="1" t="s">
        <v>3439</v>
      </c>
    </row>
    <row r="56" spans="1:43" x14ac:dyDescent="0.15">
      <c r="A56" t="str">
        <f t="shared" si="12"/>
        <v>|BFZ|黒|4|1/1|コモン|《[[泥這い]]》|</v>
      </c>
      <c r="B56" t="s">
        <v>3211</v>
      </c>
      <c r="C56" t="str">
        <f t="shared" si="13"/>
        <v>BFZ</v>
      </c>
      <c r="D56">
        <f>IF(AA56="","",VLOOKUP(C56,tnpl!$Z$1:$AA$11,2,TRUE))</f>
        <v>2</v>
      </c>
      <c r="E56" t="s">
        <v>3211</v>
      </c>
      <c r="F56" t="str">
        <f t="shared" si="14"/>
        <v>黒</v>
      </c>
      <c r="G56">
        <f>IF(AB56="","",VLOOKUP(F56,tnpl!$X$1:$Y$16,2,TRUE))</f>
        <v>3</v>
      </c>
      <c r="H56" t="s">
        <v>3211</v>
      </c>
      <c r="I56">
        <f t="shared" si="15"/>
        <v>4</v>
      </c>
      <c r="J56" t="s">
        <v>3211</v>
      </c>
      <c r="K56">
        <f t="shared" si="16"/>
        <v>1</v>
      </c>
      <c r="L56">
        <f t="shared" si="17"/>
        <v>1</v>
      </c>
      <c r="M56" t="str">
        <f t="shared" si="18"/>
        <v>1/1</v>
      </c>
      <c r="N56" t="s">
        <v>3267</v>
      </c>
      <c r="O56" t="str">
        <f t="shared" si="19"/>
        <v>コモン</v>
      </c>
      <c r="R56" t="s">
        <v>3267</v>
      </c>
      <c r="S56" t="s">
        <v>4854</v>
      </c>
      <c r="T56" t="str">
        <f t="shared" si="20"/>
        <v>泥這い</v>
      </c>
      <c r="U56" t="str">
        <f t="shared" si="21"/>
        <v/>
      </c>
      <c r="V56" t="str">
        <f>IF(I56=0,VLOOKUP(PT別1!T56,Sheet4!A:B,2,TRUE),"")</f>
        <v/>
      </c>
      <c r="W56" t="s">
        <v>4855</v>
      </c>
      <c r="X56" t="s">
        <v>3267</v>
      </c>
      <c r="Z56" s="3">
        <v>325</v>
      </c>
      <c r="AA56" s="2" t="s">
        <v>3213</v>
      </c>
      <c r="AB56" s="1" t="s">
        <v>1606</v>
      </c>
      <c r="AC56" s="1" t="s">
        <v>1771</v>
      </c>
      <c r="AD56" s="1">
        <v>4</v>
      </c>
      <c r="AE56" s="1" t="s">
        <v>2199</v>
      </c>
      <c r="AF56" s="1" t="s">
        <v>2198</v>
      </c>
      <c r="AG56" s="1" t="s">
        <v>349</v>
      </c>
      <c r="AH56" s="1" t="s">
        <v>1457</v>
      </c>
      <c r="AI56" s="1" t="s">
        <v>1523</v>
      </c>
      <c r="AJ56" s="1"/>
      <c r="AK56" s="1" t="s">
        <v>3412</v>
      </c>
      <c r="AL56" s="1" t="s">
        <v>2197</v>
      </c>
      <c r="AM56" s="1" t="s">
        <v>2196</v>
      </c>
      <c r="AN56" s="1"/>
      <c r="AO56" s="1">
        <v>1</v>
      </c>
      <c r="AP56" s="1">
        <v>1</v>
      </c>
      <c r="AQ56" s="1" t="s">
        <v>3440</v>
      </c>
    </row>
    <row r="57" spans="1:43" x14ac:dyDescent="0.15">
      <c r="A57" t="str">
        <f t="shared" si="12"/>
        <v>|BFZ|赤|6|1/3|コモン|《[[コジレックの歩哨]]》|</v>
      </c>
      <c r="B57" t="s">
        <v>3211</v>
      </c>
      <c r="C57" t="str">
        <f t="shared" si="13"/>
        <v>BFZ</v>
      </c>
      <c r="D57">
        <f>IF(AA57="","",VLOOKUP(C57,tnpl!$Z$1:$AA$11,2,TRUE))</f>
        <v>2</v>
      </c>
      <c r="E57" t="s">
        <v>3211</v>
      </c>
      <c r="F57" t="str">
        <f t="shared" si="14"/>
        <v>赤</v>
      </c>
      <c r="G57">
        <f>IF(AB57="","",VLOOKUP(F57,tnpl!$X$1:$Y$16,2,TRUE))</f>
        <v>4</v>
      </c>
      <c r="H57" t="s">
        <v>3211</v>
      </c>
      <c r="I57">
        <f t="shared" si="15"/>
        <v>6</v>
      </c>
      <c r="J57" t="s">
        <v>3211</v>
      </c>
      <c r="K57">
        <f t="shared" si="16"/>
        <v>1</v>
      </c>
      <c r="L57">
        <f t="shared" si="17"/>
        <v>3</v>
      </c>
      <c r="M57" t="str">
        <f t="shared" si="18"/>
        <v>1/3</v>
      </c>
      <c r="N57" t="s">
        <v>3267</v>
      </c>
      <c r="O57" t="str">
        <f t="shared" si="19"/>
        <v>コモン</v>
      </c>
      <c r="R57" t="s">
        <v>3267</v>
      </c>
      <c r="S57" t="s">
        <v>4854</v>
      </c>
      <c r="T57" t="str">
        <f t="shared" si="20"/>
        <v>コジレックの歩哨</v>
      </c>
      <c r="U57" t="str">
        <f t="shared" si="21"/>
        <v/>
      </c>
      <c r="V57" t="str">
        <f>IF(I57=0,VLOOKUP(PT別1!T57,Sheet4!A:B,2,TRUE),"")</f>
        <v/>
      </c>
      <c r="W57" t="s">
        <v>4855</v>
      </c>
      <c r="X57" t="s">
        <v>3267</v>
      </c>
      <c r="Z57" s="3">
        <v>356</v>
      </c>
      <c r="AA57" s="2" t="s">
        <v>3213</v>
      </c>
      <c r="AB57" s="1" t="s">
        <v>1575</v>
      </c>
      <c r="AC57" s="1" t="s">
        <v>1771</v>
      </c>
      <c r="AD57" s="1">
        <v>6</v>
      </c>
      <c r="AE57" s="1" t="s">
        <v>2093</v>
      </c>
      <c r="AF57" s="1" t="s">
        <v>2092</v>
      </c>
      <c r="AG57" s="1" t="s">
        <v>349</v>
      </c>
      <c r="AH57" s="1" t="s">
        <v>1457</v>
      </c>
      <c r="AI57" s="1" t="s">
        <v>1523</v>
      </c>
      <c r="AJ57" s="1"/>
      <c r="AK57" s="1" t="s">
        <v>3412</v>
      </c>
      <c r="AL57" s="1" t="s">
        <v>2091</v>
      </c>
      <c r="AM57" s="1"/>
      <c r="AN57" s="1"/>
      <c r="AO57" s="1">
        <v>1</v>
      </c>
      <c r="AP57" s="1">
        <v>3</v>
      </c>
      <c r="AQ57" s="1" t="s">
        <v>3456</v>
      </c>
    </row>
    <row r="58" spans="1:43" x14ac:dyDescent="0.15">
      <c r="A58" t="str">
        <f t="shared" si="12"/>
        <v>|BFZ|赤|7|1/1|神話レア|《[[竜使いののけ者]]》|</v>
      </c>
      <c r="B58" t="s">
        <v>3211</v>
      </c>
      <c r="C58" t="str">
        <f t="shared" si="13"/>
        <v>BFZ</v>
      </c>
      <c r="D58">
        <f>IF(AA58="","",VLOOKUP(C58,tnpl!$Z$1:$AA$11,2,TRUE))</f>
        <v>2</v>
      </c>
      <c r="E58" t="s">
        <v>3211</v>
      </c>
      <c r="F58" t="str">
        <f t="shared" si="14"/>
        <v>赤</v>
      </c>
      <c r="G58">
        <f>IF(AB58="","",VLOOKUP(F58,tnpl!$X$1:$Y$16,2,TRUE))</f>
        <v>4</v>
      </c>
      <c r="H58" t="s">
        <v>3211</v>
      </c>
      <c r="I58">
        <f t="shared" si="15"/>
        <v>7</v>
      </c>
      <c r="J58" t="s">
        <v>3211</v>
      </c>
      <c r="K58">
        <f t="shared" si="16"/>
        <v>1</v>
      </c>
      <c r="L58">
        <f t="shared" si="17"/>
        <v>1</v>
      </c>
      <c r="M58" t="str">
        <f t="shared" si="18"/>
        <v>1/1</v>
      </c>
      <c r="N58" t="s">
        <v>3267</v>
      </c>
      <c r="O58" t="str">
        <f t="shared" si="19"/>
        <v>神話レア</v>
      </c>
      <c r="R58" t="s">
        <v>3267</v>
      </c>
      <c r="S58" t="s">
        <v>4854</v>
      </c>
      <c r="T58" t="str">
        <f t="shared" si="20"/>
        <v>竜使いののけ者</v>
      </c>
      <c r="U58" t="str">
        <f t="shared" si="21"/>
        <v/>
      </c>
      <c r="V58" t="str">
        <f>IF(I58=0,VLOOKUP(PT別1!T58,Sheet4!A:B,2,TRUE),"")</f>
        <v/>
      </c>
      <c r="W58" t="s">
        <v>4855</v>
      </c>
      <c r="X58" t="s">
        <v>3267</v>
      </c>
      <c r="Z58" s="3">
        <v>388</v>
      </c>
      <c r="AA58" s="2" t="s">
        <v>3213</v>
      </c>
      <c r="AB58" s="1" t="s">
        <v>1575</v>
      </c>
      <c r="AC58" s="1" t="s">
        <v>1453</v>
      </c>
      <c r="AD58" s="1">
        <v>7</v>
      </c>
      <c r="AE58" s="1" t="s">
        <v>1990</v>
      </c>
      <c r="AF58" s="1" t="s">
        <v>1989</v>
      </c>
      <c r="AG58" s="1" t="s">
        <v>349</v>
      </c>
      <c r="AH58" s="1" t="s">
        <v>1511</v>
      </c>
      <c r="AI58" s="1" t="s">
        <v>1894</v>
      </c>
      <c r="AJ58" s="1"/>
      <c r="AK58" s="1" t="s">
        <v>1988</v>
      </c>
      <c r="AL58" s="1"/>
      <c r="AM58" s="1"/>
      <c r="AN58" s="1"/>
      <c r="AO58" s="1">
        <v>1</v>
      </c>
      <c r="AP58" s="1">
        <v>1</v>
      </c>
      <c r="AQ58" s="1" t="s">
        <v>1988</v>
      </c>
    </row>
    <row r="59" spans="1:43" x14ac:dyDescent="0.15">
      <c r="A59" t="str">
        <f t="shared" si="12"/>
        <v>|BFZ|緑|11|1/1|コモン|《[[膨れ鞘]]》|</v>
      </c>
      <c r="B59" t="s">
        <v>3211</v>
      </c>
      <c r="C59" t="str">
        <f t="shared" si="13"/>
        <v>BFZ</v>
      </c>
      <c r="D59">
        <f>IF(AA59="","",VLOOKUP(C59,tnpl!$Z$1:$AA$11,2,TRUE))</f>
        <v>2</v>
      </c>
      <c r="E59" t="s">
        <v>3211</v>
      </c>
      <c r="F59" t="str">
        <f t="shared" si="14"/>
        <v>緑</v>
      </c>
      <c r="G59">
        <f>IF(AB59="","",VLOOKUP(F59,tnpl!$X$1:$Y$16,2,TRUE))</f>
        <v>5</v>
      </c>
      <c r="H59" t="s">
        <v>3211</v>
      </c>
      <c r="I59">
        <f t="shared" si="15"/>
        <v>11</v>
      </c>
      <c r="J59" t="s">
        <v>3211</v>
      </c>
      <c r="K59">
        <f t="shared" si="16"/>
        <v>1</v>
      </c>
      <c r="L59">
        <f t="shared" si="17"/>
        <v>1</v>
      </c>
      <c r="M59" t="str">
        <f t="shared" si="18"/>
        <v>1/1</v>
      </c>
      <c r="N59" t="s">
        <v>3267</v>
      </c>
      <c r="O59" t="str">
        <f t="shared" si="19"/>
        <v>コモン</v>
      </c>
      <c r="R59" t="s">
        <v>3267</v>
      </c>
      <c r="S59" t="s">
        <v>4854</v>
      </c>
      <c r="T59" t="str">
        <f t="shared" si="20"/>
        <v>膨れ鞘</v>
      </c>
      <c r="U59" t="str">
        <f t="shared" si="21"/>
        <v/>
      </c>
      <c r="V59" t="str">
        <f>IF(I59=0,VLOOKUP(PT別1!T59,Sheet4!A:B,2,TRUE),"")</f>
        <v/>
      </c>
      <c r="W59" t="s">
        <v>4855</v>
      </c>
      <c r="X59" t="s">
        <v>3267</v>
      </c>
      <c r="Z59" s="3">
        <v>391</v>
      </c>
      <c r="AA59" s="2" t="s">
        <v>3213</v>
      </c>
      <c r="AB59" s="1" t="s">
        <v>1540</v>
      </c>
      <c r="AC59" s="1" t="s">
        <v>1771</v>
      </c>
      <c r="AD59" s="1">
        <v>11</v>
      </c>
      <c r="AE59" s="1" t="s">
        <v>1981</v>
      </c>
      <c r="AF59" s="1" t="s">
        <v>1980</v>
      </c>
      <c r="AG59" s="1" t="s">
        <v>349</v>
      </c>
      <c r="AH59" s="1" t="s">
        <v>1457</v>
      </c>
      <c r="AI59" s="1" t="s">
        <v>1523</v>
      </c>
      <c r="AJ59" s="1"/>
      <c r="AK59" s="1" t="s">
        <v>3416</v>
      </c>
      <c r="AL59" s="1" t="s">
        <v>1979</v>
      </c>
      <c r="AM59" s="1"/>
      <c r="AN59" s="1"/>
      <c r="AO59" s="1">
        <v>1</v>
      </c>
      <c r="AP59" s="1">
        <v>1</v>
      </c>
      <c r="AQ59" s="1" t="s">
        <v>3471</v>
      </c>
    </row>
    <row r="60" spans="1:43" x14ac:dyDescent="0.15">
      <c r="A60" t="str">
        <f t="shared" si="12"/>
        <v>|BFZ|緑|13|1/1|コモン|《[[目なしの見張り]]》|</v>
      </c>
      <c r="B60" t="s">
        <v>3211</v>
      </c>
      <c r="C60" t="str">
        <f t="shared" si="13"/>
        <v>BFZ</v>
      </c>
      <c r="D60">
        <f>IF(AA60="","",VLOOKUP(C60,tnpl!$Z$1:$AA$11,2,TRUE))</f>
        <v>2</v>
      </c>
      <c r="E60" t="s">
        <v>3211</v>
      </c>
      <c r="F60" t="str">
        <f t="shared" si="14"/>
        <v>緑</v>
      </c>
      <c r="G60">
        <f>IF(AB60="","",VLOOKUP(F60,tnpl!$X$1:$Y$16,2,TRUE))</f>
        <v>5</v>
      </c>
      <c r="H60" t="s">
        <v>3211</v>
      </c>
      <c r="I60">
        <f t="shared" si="15"/>
        <v>13</v>
      </c>
      <c r="J60" t="s">
        <v>3211</v>
      </c>
      <c r="K60">
        <f t="shared" si="16"/>
        <v>1</v>
      </c>
      <c r="L60">
        <f t="shared" si="17"/>
        <v>1</v>
      </c>
      <c r="M60" t="str">
        <f t="shared" si="18"/>
        <v>1/1</v>
      </c>
      <c r="N60" t="s">
        <v>3267</v>
      </c>
      <c r="O60" t="str">
        <f t="shared" si="19"/>
        <v>コモン</v>
      </c>
      <c r="R60" t="s">
        <v>3267</v>
      </c>
      <c r="S60" t="s">
        <v>4854</v>
      </c>
      <c r="T60" t="str">
        <f t="shared" si="20"/>
        <v>目なしの見張り</v>
      </c>
      <c r="U60" t="str">
        <f t="shared" si="21"/>
        <v/>
      </c>
      <c r="V60" t="str">
        <f>IF(I60=0,VLOOKUP(PT別1!T60,Sheet4!A:B,2,TRUE),"")</f>
        <v/>
      </c>
      <c r="W60" t="s">
        <v>4855</v>
      </c>
      <c r="X60" t="s">
        <v>3267</v>
      </c>
      <c r="Z60" s="3">
        <v>393</v>
      </c>
      <c r="AA60" s="2" t="s">
        <v>3213</v>
      </c>
      <c r="AB60" s="1" t="s">
        <v>1540</v>
      </c>
      <c r="AC60" s="1" t="s">
        <v>1771</v>
      </c>
      <c r="AD60" s="1">
        <v>13</v>
      </c>
      <c r="AE60" s="1" t="s">
        <v>1976</v>
      </c>
      <c r="AF60" s="1" t="s">
        <v>1975</v>
      </c>
      <c r="AG60" s="1" t="s">
        <v>349</v>
      </c>
      <c r="AH60" s="1" t="s">
        <v>1457</v>
      </c>
      <c r="AI60" s="1" t="s">
        <v>1523</v>
      </c>
      <c r="AJ60" s="1"/>
      <c r="AK60" s="1" t="s">
        <v>3412</v>
      </c>
      <c r="AL60" s="1" t="s">
        <v>1567</v>
      </c>
      <c r="AM60" s="1"/>
      <c r="AN60" s="1"/>
      <c r="AO60" s="1">
        <v>1</v>
      </c>
      <c r="AP60" s="1">
        <v>1</v>
      </c>
      <c r="AQ60" s="1" t="s">
        <v>3472</v>
      </c>
    </row>
    <row r="61" spans="1:43" x14ac:dyDescent="0.15">
      <c r="A61" t="str">
        <f t="shared" si="12"/>
        <v>|BFZ|緑|8|1/2|コモン|《[[大カマキリ]]》|</v>
      </c>
      <c r="B61" t="s">
        <v>3211</v>
      </c>
      <c r="C61" t="str">
        <f t="shared" si="13"/>
        <v>BFZ</v>
      </c>
      <c r="D61">
        <f>IF(AA61="","",VLOOKUP(C61,tnpl!$Z$1:$AA$11,2,TRUE))</f>
        <v>2</v>
      </c>
      <c r="E61" t="s">
        <v>3211</v>
      </c>
      <c r="F61" t="str">
        <f t="shared" si="14"/>
        <v>緑</v>
      </c>
      <c r="G61">
        <f>IF(AB61="","",VLOOKUP(F61,tnpl!$X$1:$Y$16,2,TRUE))</f>
        <v>5</v>
      </c>
      <c r="H61" t="s">
        <v>3211</v>
      </c>
      <c r="I61">
        <f t="shared" si="15"/>
        <v>8</v>
      </c>
      <c r="J61" t="s">
        <v>3211</v>
      </c>
      <c r="K61">
        <f t="shared" si="16"/>
        <v>1</v>
      </c>
      <c r="L61">
        <f t="shared" si="17"/>
        <v>2</v>
      </c>
      <c r="M61" t="str">
        <f t="shared" si="18"/>
        <v>1/2</v>
      </c>
      <c r="N61" t="s">
        <v>3267</v>
      </c>
      <c r="O61" t="str">
        <f t="shared" si="19"/>
        <v>コモン</v>
      </c>
      <c r="R61" t="s">
        <v>3267</v>
      </c>
      <c r="S61" t="s">
        <v>4854</v>
      </c>
      <c r="T61" t="str">
        <f t="shared" si="20"/>
        <v>大カマキリ</v>
      </c>
      <c r="U61" t="str">
        <f t="shared" si="21"/>
        <v/>
      </c>
      <c r="V61" t="str">
        <f>IF(I61=0,VLOOKUP(PT別1!T61,Sheet4!A:B,2,TRUE),"")</f>
        <v/>
      </c>
      <c r="W61" t="s">
        <v>4855</v>
      </c>
      <c r="X61" t="s">
        <v>3267</v>
      </c>
      <c r="Z61" s="3">
        <v>394</v>
      </c>
      <c r="AA61" s="2" t="s">
        <v>3213</v>
      </c>
      <c r="AB61" s="1" t="s">
        <v>1540</v>
      </c>
      <c r="AC61" s="1" t="s">
        <v>1771</v>
      </c>
      <c r="AD61" s="1">
        <v>8</v>
      </c>
      <c r="AE61" s="1" t="s">
        <v>1974</v>
      </c>
      <c r="AF61" s="1" t="s">
        <v>1973</v>
      </c>
      <c r="AG61" s="1" t="s">
        <v>349</v>
      </c>
      <c r="AH61" s="1" t="s">
        <v>1972</v>
      </c>
      <c r="AI61" s="1"/>
      <c r="AJ61" s="1"/>
      <c r="AK61" s="1" t="s">
        <v>1971</v>
      </c>
      <c r="AL61" s="1"/>
      <c r="AM61" s="1"/>
      <c r="AN61" s="1"/>
      <c r="AO61" s="1">
        <v>1</v>
      </c>
      <c r="AP61" s="1">
        <v>2</v>
      </c>
      <c r="AQ61" s="1" t="s">
        <v>1971</v>
      </c>
    </row>
    <row r="62" spans="1:43" x14ac:dyDescent="0.15">
      <c r="A62" t="str">
        <f t="shared" si="12"/>
        <v>|BFZ|緑|12|1/1|コモン|《[[腐敗のシャンブラー]]》|</v>
      </c>
      <c r="B62" t="s">
        <v>3211</v>
      </c>
      <c r="C62" t="str">
        <f t="shared" si="13"/>
        <v>BFZ</v>
      </c>
      <c r="D62">
        <f>IF(AA62="","",VLOOKUP(C62,tnpl!$Z$1:$AA$11,2,TRUE))</f>
        <v>2</v>
      </c>
      <c r="E62" t="s">
        <v>3211</v>
      </c>
      <c r="F62" t="str">
        <f t="shared" si="14"/>
        <v>緑</v>
      </c>
      <c r="G62">
        <f>IF(AB62="","",VLOOKUP(F62,tnpl!$X$1:$Y$16,2,TRUE))</f>
        <v>5</v>
      </c>
      <c r="H62" t="s">
        <v>3211</v>
      </c>
      <c r="I62">
        <f t="shared" si="15"/>
        <v>12</v>
      </c>
      <c r="J62" t="s">
        <v>3211</v>
      </c>
      <c r="K62">
        <f t="shared" si="16"/>
        <v>1</v>
      </c>
      <c r="L62">
        <f t="shared" si="17"/>
        <v>1</v>
      </c>
      <c r="M62" t="str">
        <f t="shared" si="18"/>
        <v>1/1</v>
      </c>
      <c r="N62" t="s">
        <v>3267</v>
      </c>
      <c r="O62" t="str">
        <f t="shared" si="19"/>
        <v>コモン</v>
      </c>
      <c r="R62" t="s">
        <v>3267</v>
      </c>
      <c r="S62" t="s">
        <v>4854</v>
      </c>
      <c r="T62" t="str">
        <f t="shared" si="20"/>
        <v>腐敗のシャンブラー</v>
      </c>
      <c r="U62" t="str">
        <f t="shared" si="21"/>
        <v/>
      </c>
      <c r="V62" t="str">
        <f>IF(I62=0,VLOOKUP(PT別1!T62,Sheet4!A:B,2,TRUE),"")</f>
        <v/>
      </c>
      <c r="W62" t="s">
        <v>4855</v>
      </c>
      <c r="X62" t="s">
        <v>3267</v>
      </c>
      <c r="Z62" s="3">
        <v>396</v>
      </c>
      <c r="AA62" s="2" t="s">
        <v>3213</v>
      </c>
      <c r="AB62" s="1" t="s">
        <v>1540</v>
      </c>
      <c r="AC62" s="1" t="s">
        <v>1771</v>
      </c>
      <c r="AD62" s="1">
        <v>12</v>
      </c>
      <c r="AE62" s="1" t="s">
        <v>1967</v>
      </c>
      <c r="AF62" s="1" t="s">
        <v>1966</v>
      </c>
      <c r="AG62" s="1" t="s">
        <v>349</v>
      </c>
      <c r="AH62" s="1" t="s">
        <v>1965</v>
      </c>
      <c r="AI62" s="1"/>
      <c r="AJ62" s="1"/>
      <c r="AK62" s="1" t="s">
        <v>1964</v>
      </c>
      <c r="AL62" s="1"/>
      <c r="AM62" s="1"/>
      <c r="AN62" s="1"/>
      <c r="AO62" s="1">
        <v>1</v>
      </c>
      <c r="AP62" s="1">
        <v>1</v>
      </c>
      <c r="AQ62" s="1" t="s">
        <v>1964</v>
      </c>
    </row>
    <row r="63" spans="1:43" x14ac:dyDescent="0.15">
      <c r="A63" t="str">
        <f t="shared" si="12"/>
        <v>|BFZ|緑|14|1/1|アンコモン|《[[生命湧きのドルイド]]》|</v>
      </c>
      <c r="B63" t="s">
        <v>3211</v>
      </c>
      <c r="C63" t="str">
        <f t="shared" si="13"/>
        <v>BFZ</v>
      </c>
      <c r="D63">
        <f>IF(AA63="","",VLOOKUP(C63,tnpl!$Z$1:$AA$11,2,TRUE))</f>
        <v>2</v>
      </c>
      <c r="E63" t="s">
        <v>3211</v>
      </c>
      <c r="F63" t="str">
        <f t="shared" si="14"/>
        <v>緑</v>
      </c>
      <c r="G63">
        <f>IF(AB63="","",VLOOKUP(F63,tnpl!$X$1:$Y$16,2,TRUE))</f>
        <v>5</v>
      </c>
      <c r="H63" t="s">
        <v>3211</v>
      </c>
      <c r="I63">
        <f t="shared" si="15"/>
        <v>14</v>
      </c>
      <c r="J63" t="s">
        <v>3211</v>
      </c>
      <c r="K63">
        <f t="shared" si="16"/>
        <v>1</v>
      </c>
      <c r="L63">
        <f t="shared" si="17"/>
        <v>1</v>
      </c>
      <c r="M63" t="str">
        <f t="shared" si="18"/>
        <v>1/1</v>
      </c>
      <c r="N63" t="s">
        <v>3267</v>
      </c>
      <c r="O63" t="str">
        <f t="shared" si="19"/>
        <v>アンコモン</v>
      </c>
      <c r="R63" t="s">
        <v>3267</v>
      </c>
      <c r="S63" t="s">
        <v>4854</v>
      </c>
      <c r="T63" t="str">
        <f t="shared" si="20"/>
        <v>生命湧きのドルイド</v>
      </c>
      <c r="U63" t="str">
        <f t="shared" si="21"/>
        <v/>
      </c>
      <c r="V63" t="str">
        <f>IF(I63=0,VLOOKUP(PT別1!T63,Sheet4!A:B,2,TRUE),"")</f>
        <v/>
      </c>
      <c r="W63" t="s">
        <v>4855</v>
      </c>
      <c r="X63" t="s">
        <v>3267</v>
      </c>
      <c r="Z63" s="3">
        <v>409</v>
      </c>
      <c r="AA63" s="2" t="s">
        <v>3213</v>
      </c>
      <c r="AB63" s="1" t="s">
        <v>1540</v>
      </c>
      <c r="AC63" s="1" t="s">
        <v>1473</v>
      </c>
      <c r="AD63" s="1">
        <v>14</v>
      </c>
      <c r="AE63" s="1" t="s">
        <v>1928</v>
      </c>
      <c r="AF63" s="1" t="s">
        <v>1927</v>
      </c>
      <c r="AG63" s="1" t="s">
        <v>349</v>
      </c>
      <c r="AH63" s="1" t="s">
        <v>1501</v>
      </c>
      <c r="AI63" s="1" t="s">
        <v>1551</v>
      </c>
      <c r="AJ63" s="1"/>
      <c r="AK63" s="1" t="s">
        <v>1926</v>
      </c>
      <c r="AL63" s="1"/>
      <c r="AM63" s="1"/>
      <c r="AN63" s="1"/>
      <c r="AO63" s="1">
        <v>1</v>
      </c>
      <c r="AP63" s="1">
        <v>1</v>
      </c>
      <c r="AQ63" s="1" t="s">
        <v>1926</v>
      </c>
    </row>
    <row r="64" spans="1:43" x14ac:dyDescent="0.15">
      <c r="A64" t="str">
        <f t="shared" si="12"/>
        <v>|BFZ|緑白|15|1/1|レア|《[[古参の戦導者]]》|</v>
      </c>
      <c r="B64" t="s">
        <v>3211</v>
      </c>
      <c r="C64" t="str">
        <f t="shared" si="13"/>
        <v>BFZ</v>
      </c>
      <c r="D64">
        <f>IF(AA64="","",VLOOKUP(C64,tnpl!$Z$1:$AA$11,2,TRUE))</f>
        <v>2</v>
      </c>
      <c r="E64" t="s">
        <v>3211</v>
      </c>
      <c r="F64" t="str">
        <f t="shared" si="14"/>
        <v>緑白</v>
      </c>
      <c r="G64">
        <f>IF(AB64="","",VLOOKUP(F64,tnpl!$X$1:$Y$16,2,TRUE))</f>
        <v>10</v>
      </c>
      <c r="H64" t="s">
        <v>3211</v>
      </c>
      <c r="I64">
        <f t="shared" si="15"/>
        <v>15</v>
      </c>
      <c r="J64" t="s">
        <v>3211</v>
      </c>
      <c r="K64">
        <f t="shared" si="16"/>
        <v>1</v>
      </c>
      <c r="L64">
        <f t="shared" si="17"/>
        <v>1</v>
      </c>
      <c r="M64" t="str">
        <f t="shared" si="18"/>
        <v>1/1</v>
      </c>
      <c r="N64" t="s">
        <v>3267</v>
      </c>
      <c r="O64" t="str">
        <f t="shared" si="19"/>
        <v>レア</v>
      </c>
      <c r="R64" t="s">
        <v>3267</v>
      </c>
      <c r="S64" t="s">
        <v>4854</v>
      </c>
      <c r="T64" t="str">
        <f t="shared" si="20"/>
        <v>古参の戦導者</v>
      </c>
      <c r="U64" t="str">
        <f t="shared" si="21"/>
        <v/>
      </c>
      <c r="V64" t="str">
        <f>IF(I64=0,VLOOKUP(PT別1!T64,Sheet4!A:B,2,TRUE),"")</f>
        <v/>
      </c>
      <c r="W64" t="s">
        <v>4855</v>
      </c>
      <c r="X64" t="s">
        <v>3267</v>
      </c>
      <c r="Z64" s="3">
        <v>439</v>
      </c>
      <c r="AA64" s="2" t="s">
        <v>3213</v>
      </c>
      <c r="AB64" s="1" t="s">
        <v>1829</v>
      </c>
      <c r="AC64" s="1" t="s">
        <v>1463</v>
      </c>
      <c r="AD64" s="1">
        <v>15</v>
      </c>
      <c r="AE64" s="1" t="s">
        <v>1828</v>
      </c>
      <c r="AF64" s="1" t="s">
        <v>1827</v>
      </c>
      <c r="AG64" s="1" t="s">
        <v>349</v>
      </c>
      <c r="AH64" s="1" t="s">
        <v>1511</v>
      </c>
      <c r="AI64" s="1" t="s">
        <v>1826</v>
      </c>
      <c r="AJ64" s="1" t="s">
        <v>1500</v>
      </c>
      <c r="AK64" s="1" t="s">
        <v>1825</v>
      </c>
      <c r="AL64" s="1" t="s">
        <v>1824</v>
      </c>
      <c r="AM64" s="1" t="s">
        <v>1823</v>
      </c>
      <c r="AN64" s="1"/>
      <c r="AO64" s="1">
        <v>1</v>
      </c>
      <c r="AP64" s="1">
        <v>1</v>
      </c>
      <c r="AQ64" s="1" t="s">
        <v>1822</v>
      </c>
    </row>
    <row r="65" spans="1:43" x14ac:dyDescent="0.15">
      <c r="A65" t="str">
        <f>B65&amp;C65&amp;E65&amp;F65&amp;H65&amp;I65&amp;J65&amp;M65&amp;N65&amp;O65&amp;P65&amp;Q65&amp;R65&amp;S65&amp;T65&amp;V65&amp;W65&amp;X65&amp;Y65</f>
        <v/>
      </c>
    </row>
    <row r="66" spans="1:43" x14ac:dyDescent="0.15">
      <c r="A66" t="str">
        <f>B66&amp;C66&amp;E66&amp;F66&amp;H66&amp;I66&amp;J66&amp;M66&amp;N66&amp;O66&amp;P66&amp;Q66&amp;R66&amp;S66&amp;T66&amp;V66&amp;W66&amp;X66&amp;Y66</f>
        <v>**イニストラードを覆う影ブロック</v>
      </c>
      <c r="B66" t="s">
        <v>4856</v>
      </c>
      <c r="C66" t="s">
        <v>5195</v>
      </c>
      <c r="Z66" s="11"/>
    </row>
    <row r="67" spans="1:43" x14ac:dyDescent="0.15">
      <c r="A67" t="str">
        <f>B67&amp;C67&amp;E67&amp;F67&amp;H67&amp;I67&amp;J67&amp;M67&amp;N67&amp;O67&amp;P67&amp;Q67&amp;R67&amp;S67&amp;T67&amp;U67&amp;V67&amp;W67&amp;X67&amp;Y67</f>
        <v>|LEFT:50|LEFT:50|LEFT:50|LEFT:120|LEFT:120|LEFT:500|c</v>
      </c>
      <c r="B67" t="s">
        <v>3211</v>
      </c>
      <c r="C67" t="s">
        <v>3204</v>
      </c>
      <c r="E67" t="s">
        <v>3211</v>
      </c>
      <c r="F67" t="s">
        <v>3204</v>
      </c>
      <c r="H67" t="s">
        <v>3211</v>
      </c>
      <c r="I67" t="s">
        <v>3204</v>
      </c>
      <c r="J67" t="s">
        <v>3211</v>
      </c>
      <c r="M67" t="s">
        <v>5157</v>
      </c>
      <c r="N67" t="s">
        <v>3267</v>
      </c>
      <c r="O67" t="s">
        <v>5157</v>
      </c>
      <c r="R67" t="s">
        <v>3267</v>
      </c>
      <c r="T67" t="s">
        <v>3205</v>
      </c>
      <c r="X67" t="s">
        <v>3267</v>
      </c>
      <c r="Y67" t="s">
        <v>3206</v>
      </c>
    </row>
    <row r="68" spans="1:43" x14ac:dyDescent="0.15">
      <c r="A68" t="str">
        <f>B68&amp;C68&amp;E68&amp;F68&amp;H68&amp;I68&amp;J68&amp;M68&amp;N68&amp;O68&amp;P68&amp;Q68&amp;R68&amp;S68&amp;T68&amp;U68&amp;V68&amp;W68&amp;X68&amp;Y68</f>
        <v>|セット|色|コスト|P/T|レアリティ|カード名|</v>
      </c>
      <c r="B68" t="s">
        <v>3211</v>
      </c>
      <c r="C68" t="s">
        <v>3212</v>
      </c>
      <c r="E68" t="s">
        <v>3211</v>
      </c>
      <c r="F68" t="s">
        <v>3181</v>
      </c>
      <c r="H68" t="s">
        <v>3211</v>
      </c>
      <c r="I68" t="s">
        <v>3207</v>
      </c>
      <c r="J68" t="s">
        <v>3211</v>
      </c>
      <c r="K68" t="s">
        <v>3168</v>
      </c>
      <c r="L68" t="s">
        <v>3167</v>
      </c>
      <c r="M68" t="str">
        <f>K68&amp;"/"&amp;L68</f>
        <v>P/T</v>
      </c>
      <c r="N68" t="s">
        <v>3267</v>
      </c>
      <c r="O68" t="s">
        <v>5187</v>
      </c>
      <c r="R68" t="s">
        <v>3267</v>
      </c>
      <c r="T68" t="s">
        <v>3208</v>
      </c>
      <c r="X68" t="s">
        <v>3267</v>
      </c>
      <c r="Z68" s="18"/>
      <c r="AA68" s="18"/>
      <c r="AB68" s="18"/>
      <c r="AC68" s="18"/>
      <c r="AD68" s="18"/>
      <c r="AE68" s="18"/>
      <c r="AF68" s="18"/>
      <c r="AG68" s="18"/>
      <c r="AH68" s="18"/>
      <c r="AI68" s="18"/>
      <c r="AJ68" s="18"/>
      <c r="AK68" s="18"/>
      <c r="AL68" s="18"/>
      <c r="AM68" s="18"/>
      <c r="AN68" s="18"/>
      <c r="AO68" s="18"/>
      <c r="AP68" s="18"/>
      <c r="AQ68" s="18"/>
    </row>
    <row r="69" spans="1:43" x14ac:dyDescent="0.15">
      <c r="A69" t="str">
        <f t="shared" si="12"/>
        <v>|SOI|白|5|1/2|コモン|《[[薬剤師の霊]]》|</v>
      </c>
      <c r="B69" t="s">
        <v>3211</v>
      </c>
      <c r="C69" t="str">
        <f t="shared" si="13"/>
        <v>SOI</v>
      </c>
      <c r="D69">
        <f>IF(AA69="","",VLOOKUP(C69,tnpl!$Z$1:$AA$11,2,TRUE))</f>
        <v>4</v>
      </c>
      <c r="E69" t="s">
        <v>3211</v>
      </c>
      <c r="F69" t="str">
        <f t="shared" si="14"/>
        <v>白</v>
      </c>
      <c r="G69">
        <f>IF(AB69="","",VLOOKUP(F69,tnpl!$X$1:$Y$16,2,TRUE))</f>
        <v>1</v>
      </c>
      <c r="H69" t="s">
        <v>3211</v>
      </c>
      <c r="I69">
        <f t="shared" si="15"/>
        <v>5</v>
      </c>
      <c r="J69" t="s">
        <v>3211</v>
      </c>
      <c r="K69">
        <f t="shared" si="16"/>
        <v>1</v>
      </c>
      <c r="L69">
        <f t="shared" si="17"/>
        <v>2</v>
      </c>
      <c r="M69" t="str">
        <f t="shared" si="18"/>
        <v>1/2</v>
      </c>
      <c r="N69" t="s">
        <v>3267</v>
      </c>
      <c r="O69" t="str">
        <f t="shared" si="19"/>
        <v>コモン</v>
      </c>
      <c r="R69" t="s">
        <v>3267</v>
      </c>
      <c r="S69" t="s">
        <v>4854</v>
      </c>
      <c r="T69" t="str">
        <f t="shared" si="20"/>
        <v>薬剤師の霊</v>
      </c>
      <c r="U69" t="str">
        <f t="shared" si="21"/>
        <v/>
      </c>
      <c r="V69" t="str">
        <f>IF(I69=0,VLOOKUP(T69,Sheet4!A:B,2,TRUE),"")</f>
        <v/>
      </c>
      <c r="W69" t="s">
        <v>4855</v>
      </c>
      <c r="X69" t="s">
        <v>3267</v>
      </c>
      <c r="Z69" s="3">
        <v>538</v>
      </c>
      <c r="AA69" s="2" t="s">
        <v>3528</v>
      </c>
      <c r="AB69" s="1" t="s">
        <v>1653</v>
      </c>
      <c r="AC69" s="1" t="s">
        <v>1771</v>
      </c>
      <c r="AD69" s="1">
        <v>5</v>
      </c>
      <c r="AE69" s="1" t="s">
        <v>1447</v>
      </c>
      <c r="AF69" s="1" t="s">
        <v>1446</v>
      </c>
      <c r="AG69" s="1" t="s">
        <v>349</v>
      </c>
      <c r="AH69" s="1" t="s">
        <v>2436</v>
      </c>
      <c r="AI69" s="1"/>
      <c r="AJ69" s="1"/>
      <c r="AK69" s="1" t="s">
        <v>361</v>
      </c>
      <c r="AL69" s="1" t="s">
        <v>3529</v>
      </c>
      <c r="AM69" s="1"/>
      <c r="AN69" s="1"/>
      <c r="AO69" s="1">
        <v>1</v>
      </c>
      <c r="AP69" s="1">
        <v>2</v>
      </c>
      <c r="AQ69" s="1" t="s">
        <v>3530</v>
      </c>
    </row>
    <row r="70" spans="1:43" x14ac:dyDescent="0.15">
      <c r="A70" t="str">
        <f t="shared" si="12"/>
        <v>|SOI|白|7|1/2|コモン|《[[眠れぬ者の使者]]》|</v>
      </c>
      <c r="B70" t="s">
        <v>3211</v>
      </c>
      <c r="C70" t="str">
        <f t="shared" si="13"/>
        <v>SOI</v>
      </c>
      <c r="D70">
        <f>IF(AA70="","",VLOOKUP(C70,tnpl!$Z$1:$AA$11,2,TRUE))</f>
        <v>4</v>
      </c>
      <c r="E70" t="s">
        <v>3211</v>
      </c>
      <c r="F70" t="str">
        <f t="shared" si="14"/>
        <v>白</v>
      </c>
      <c r="G70">
        <f>IF(AB70="","",VLOOKUP(F70,tnpl!$X$1:$Y$16,2,TRUE))</f>
        <v>1</v>
      </c>
      <c r="H70" t="s">
        <v>3211</v>
      </c>
      <c r="I70">
        <f t="shared" si="15"/>
        <v>7</v>
      </c>
      <c r="J70" t="s">
        <v>3211</v>
      </c>
      <c r="K70">
        <f t="shared" si="16"/>
        <v>1</v>
      </c>
      <c r="L70">
        <f t="shared" si="17"/>
        <v>2</v>
      </c>
      <c r="M70" t="str">
        <f t="shared" si="18"/>
        <v>1/2</v>
      </c>
      <c r="N70" t="s">
        <v>3267</v>
      </c>
      <c r="O70" t="str">
        <f t="shared" si="19"/>
        <v>コモン</v>
      </c>
      <c r="R70" t="s">
        <v>3267</v>
      </c>
      <c r="S70" t="s">
        <v>4854</v>
      </c>
      <c r="T70" t="str">
        <f t="shared" si="20"/>
        <v>眠れぬ者の使者</v>
      </c>
      <c r="U70" t="str">
        <f t="shared" si="21"/>
        <v/>
      </c>
      <c r="V70" t="str">
        <f>IF(I70=0,VLOOKUP(T70,Sheet4!A:B,2,TRUE),"")</f>
        <v/>
      </c>
      <c r="W70" t="s">
        <v>4855</v>
      </c>
      <c r="X70" t="s">
        <v>3267</v>
      </c>
      <c r="Z70" s="3">
        <v>540</v>
      </c>
      <c r="AA70" s="2" t="s">
        <v>3528</v>
      </c>
      <c r="AB70" s="1" t="s">
        <v>1653</v>
      </c>
      <c r="AC70" s="1" t="s">
        <v>1771</v>
      </c>
      <c r="AD70" s="1">
        <v>7</v>
      </c>
      <c r="AE70" s="1" t="s">
        <v>1443</v>
      </c>
      <c r="AF70" s="1" t="s">
        <v>1442</v>
      </c>
      <c r="AG70" s="1" t="s">
        <v>349</v>
      </c>
      <c r="AH70" s="1" t="s">
        <v>2436</v>
      </c>
      <c r="AI70" s="1"/>
      <c r="AJ70" s="1"/>
      <c r="AK70" s="1" t="s">
        <v>361</v>
      </c>
      <c r="AL70" s="1" t="s">
        <v>3533</v>
      </c>
      <c r="AM70" s="1"/>
      <c r="AN70" s="1"/>
      <c r="AO70" s="1">
        <v>1</v>
      </c>
      <c r="AP70" s="1">
        <v>2</v>
      </c>
      <c r="AQ70" s="1" t="s">
        <v>3534</v>
      </c>
    </row>
    <row r="71" spans="1:43" x14ac:dyDescent="0.15">
      <c r="A71" t="str">
        <f t="shared" si="12"/>
        <v>|SOI|白|4|1/2|コモン|《[[戦闘的な審問官]]》|</v>
      </c>
      <c r="B71" t="s">
        <v>3211</v>
      </c>
      <c r="C71" t="str">
        <f t="shared" si="13"/>
        <v>SOI</v>
      </c>
      <c r="D71">
        <f>IF(AA71="","",VLOOKUP(C71,tnpl!$Z$1:$AA$11,2,TRUE))</f>
        <v>4</v>
      </c>
      <c r="E71" t="s">
        <v>3211</v>
      </c>
      <c r="F71" t="str">
        <f t="shared" si="14"/>
        <v>白</v>
      </c>
      <c r="G71">
        <f>IF(AB71="","",VLOOKUP(F71,tnpl!$X$1:$Y$16,2,TRUE))</f>
        <v>1</v>
      </c>
      <c r="H71" t="s">
        <v>3211</v>
      </c>
      <c r="I71">
        <f t="shared" si="15"/>
        <v>4</v>
      </c>
      <c r="J71" t="s">
        <v>3211</v>
      </c>
      <c r="K71">
        <f t="shared" si="16"/>
        <v>1</v>
      </c>
      <c r="L71">
        <f t="shared" si="17"/>
        <v>2</v>
      </c>
      <c r="M71" t="str">
        <f t="shared" si="18"/>
        <v>1/2</v>
      </c>
      <c r="N71" t="s">
        <v>3267</v>
      </c>
      <c r="O71" t="str">
        <f t="shared" si="19"/>
        <v>コモン</v>
      </c>
      <c r="R71" t="s">
        <v>3267</v>
      </c>
      <c r="S71" t="s">
        <v>4854</v>
      </c>
      <c r="T71" t="str">
        <f t="shared" si="20"/>
        <v>戦闘的な審問官</v>
      </c>
      <c r="U71" t="str">
        <f t="shared" si="21"/>
        <v/>
      </c>
      <c r="V71" t="str">
        <f>IF(I71=0,VLOOKUP(T71,Sheet4!A:B,2,TRUE),"")</f>
        <v/>
      </c>
      <c r="W71" t="s">
        <v>4855</v>
      </c>
      <c r="X71" t="s">
        <v>3267</v>
      </c>
      <c r="Z71" s="3">
        <v>542</v>
      </c>
      <c r="AA71" s="2" t="s">
        <v>3528</v>
      </c>
      <c r="AB71" s="1" t="s">
        <v>1653</v>
      </c>
      <c r="AC71" s="1" t="s">
        <v>1771</v>
      </c>
      <c r="AD71" s="1">
        <v>4</v>
      </c>
      <c r="AE71" s="1" t="s">
        <v>1439</v>
      </c>
      <c r="AF71" s="1" t="s">
        <v>1438</v>
      </c>
      <c r="AG71" s="1" t="s">
        <v>349</v>
      </c>
      <c r="AH71" s="1" t="s">
        <v>1511</v>
      </c>
      <c r="AI71" s="1" t="s">
        <v>1492</v>
      </c>
      <c r="AJ71" s="1"/>
      <c r="AK71" s="1" t="s">
        <v>2627</v>
      </c>
      <c r="AL71" s="1"/>
      <c r="AM71" s="1"/>
      <c r="AN71" s="1"/>
      <c r="AO71" s="1">
        <v>1</v>
      </c>
      <c r="AP71" s="1">
        <v>2</v>
      </c>
      <c r="AQ71" s="1" t="s">
        <v>2627</v>
      </c>
    </row>
    <row r="72" spans="1:43" x14ac:dyDescent="0.15">
      <c r="A72" t="str">
        <f t="shared" si="12"/>
        <v>|SOI|白|5|1/2|コモン|《[[スレイベンの検査官]]》|</v>
      </c>
      <c r="B72" t="s">
        <v>3211</v>
      </c>
      <c r="C72" t="str">
        <f t="shared" si="13"/>
        <v>SOI</v>
      </c>
      <c r="D72">
        <f>IF(AA72="","",VLOOKUP(C72,tnpl!$Z$1:$AA$11,2,TRUE))</f>
        <v>4</v>
      </c>
      <c r="E72" t="s">
        <v>3211</v>
      </c>
      <c r="F72" t="str">
        <f t="shared" si="14"/>
        <v>白</v>
      </c>
      <c r="G72">
        <f>IF(AB72="","",VLOOKUP(F72,tnpl!$X$1:$Y$16,2,TRUE))</f>
        <v>1</v>
      </c>
      <c r="H72" t="s">
        <v>3211</v>
      </c>
      <c r="I72">
        <f t="shared" si="15"/>
        <v>5</v>
      </c>
      <c r="J72" t="s">
        <v>3211</v>
      </c>
      <c r="K72">
        <f t="shared" si="16"/>
        <v>1</v>
      </c>
      <c r="L72">
        <f t="shared" si="17"/>
        <v>2</v>
      </c>
      <c r="M72" t="str">
        <f t="shared" si="18"/>
        <v>1/2</v>
      </c>
      <c r="N72" t="s">
        <v>3267</v>
      </c>
      <c r="O72" t="str">
        <f t="shared" si="19"/>
        <v>コモン</v>
      </c>
      <c r="R72" t="s">
        <v>3267</v>
      </c>
      <c r="S72" t="s">
        <v>4854</v>
      </c>
      <c r="T72" t="str">
        <f t="shared" si="20"/>
        <v>スレイベンの検査官</v>
      </c>
      <c r="U72" t="str">
        <f t="shared" si="21"/>
        <v/>
      </c>
      <c r="V72" t="str">
        <f>IF(I72=0,VLOOKUP(T72,Sheet4!A:B,2,TRUE),"")</f>
        <v/>
      </c>
      <c r="W72" t="s">
        <v>4855</v>
      </c>
      <c r="X72" t="s">
        <v>3267</v>
      </c>
      <c r="Z72" s="3">
        <v>545</v>
      </c>
      <c r="AA72" s="2" t="s">
        <v>3528</v>
      </c>
      <c r="AB72" s="1" t="s">
        <v>1653</v>
      </c>
      <c r="AC72" s="1" t="s">
        <v>1771</v>
      </c>
      <c r="AD72" s="1">
        <v>5</v>
      </c>
      <c r="AE72" s="1" t="s">
        <v>1433</v>
      </c>
      <c r="AF72" s="1" t="s">
        <v>1432</v>
      </c>
      <c r="AG72" s="1" t="s">
        <v>349</v>
      </c>
      <c r="AH72" s="1" t="s">
        <v>1511</v>
      </c>
      <c r="AI72" s="1" t="s">
        <v>1826</v>
      </c>
      <c r="AJ72" s="1"/>
      <c r="AK72" s="1" t="s">
        <v>3539</v>
      </c>
      <c r="AL72" s="1"/>
      <c r="AM72" s="1"/>
      <c r="AN72" s="1"/>
      <c r="AO72" s="1">
        <v>1</v>
      </c>
      <c r="AP72" s="1">
        <v>2</v>
      </c>
      <c r="AQ72" s="1" t="s">
        <v>3539</v>
      </c>
    </row>
    <row r="73" spans="1:43" x14ac:dyDescent="0.15">
      <c r="A73" t="str">
        <f t="shared" si="12"/>
        <v>|SOI|白|6|1/1|コモン|《[[物騒な群衆]]》|</v>
      </c>
      <c r="B73" t="s">
        <v>3211</v>
      </c>
      <c r="C73" t="str">
        <f t="shared" si="13"/>
        <v>SOI</v>
      </c>
      <c r="D73">
        <f>IF(AA73="","",VLOOKUP(C73,tnpl!$Z$1:$AA$11,2,TRUE))</f>
        <v>4</v>
      </c>
      <c r="E73" t="s">
        <v>3211</v>
      </c>
      <c r="F73" t="str">
        <f t="shared" si="14"/>
        <v>白</v>
      </c>
      <c r="G73">
        <f>IF(AB73="","",VLOOKUP(F73,tnpl!$X$1:$Y$16,2,TRUE))</f>
        <v>1</v>
      </c>
      <c r="H73" t="s">
        <v>3211</v>
      </c>
      <c r="I73">
        <f t="shared" si="15"/>
        <v>6</v>
      </c>
      <c r="J73" t="s">
        <v>3211</v>
      </c>
      <c r="K73">
        <f t="shared" si="16"/>
        <v>1</v>
      </c>
      <c r="L73">
        <f t="shared" si="17"/>
        <v>1</v>
      </c>
      <c r="M73" t="str">
        <f t="shared" si="18"/>
        <v>1/1</v>
      </c>
      <c r="N73" t="s">
        <v>3267</v>
      </c>
      <c r="O73" t="str">
        <f t="shared" si="19"/>
        <v>コモン</v>
      </c>
      <c r="R73" t="s">
        <v>3267</v>
      </c>
      <c r="S73" t="s">
        <v>4854</v>
      </c>
      <c r="T73" t="str">
        <f t="shared" si="20"/>
        <v>物騒な群衆</v>
      </c>
      <c r="U73" t="str">
        <f t="shared" si="21"/>
        <v/>
      </c>
      <c r="V73" t="str">
        <f>IF(I73=0,VLOOKUP(T73,Sheet4!A:B,2,TRUE),"")</f>
        <v/>
      </c>
      <c r="W73" t="s">
        <v>4855</v>
      </c>
      <c r="X73" t="s">
        <v>3267</v>
      </c>
      <c r="Z73" s="3">
        <v>546</v>
      </c>
      <c r="AA73" s="2" t="s">
        <v>3528</v>
      </c>
      <c r="AB73" s="1" t="s">
        <v>1653</v>
      </c>
      <c r="AC73" s="1" t="s">
        <v>1771</v>
      </c>
      <c r="AD73" s="1">
        <v>6</v>
      </c>
      <c r="AE73" s="1" t="s">
        <v>1431</v>
      </c>
      <c r="AF73" s="1" t="s">
        <v>1430</v>
      </c>
      <c r="AG73" s="1" t="s">
        <v>349</v>
      </c>
      <c r="AH73" s="1" t="s">
        <v>1511</v>
      </c>
      <c r="AI73" s="1"/>
      <c r="AJ73" s="1"/>
      <c r="AK73" s="1" t="s">
        <v>3540</v>
      </c>
      <c r="AL73" s="1"/>
      <c r="AM73" s="1"/>
      <c r="AN73" s="1"/>
      <c r="AO73" s="1">
        <v>1</v>
      </c>
      <c r="AP73" s="1">
        <v>1</v>
      </c>
      <c r="AQ73" s="1" t="s">
        <v>3540</v>
      </c>
    </row>
    <row r="74" spans="1:43" x14ac:dyDescent="0.15">
      <c r="A74" t="str">
        <f t="shared" si="12"/>
        <v>|SOI|白|13|1/1|レア|《[[サリアの副官]]》|</v>
      </c>
      <c r="B74" t="s">
        <v>3211</v>
      </c>
      <c r="C74" t="str">
        <f t="shared" si="13"/>
        <v>SOI</v>
      </c>
      <c r="D74">
        <f>IF(AA74="","",VLOOKUP(C74,tnpl!$Z$1:$AA$11,2,TRUE))</f>
        <v>4</v>
      </c>
      <c r="E74" t="s">
        <v>3211</v>
      </c>
      <c r="F74" t="str">
        <f t="shared" si="14"/>
        <v>白</v>
      </c>
      <c r="G74">
        <f>IF(AB74="","",VLOOKUP(F74,tnpl!$X$1:$Y$16,2,TRUE))</f>
        <v>1</v>
      </c>
      <c r="H74" t="s">
        <v>3211</v>
      </c>
      <c r="I74">
        <f t="shared" si="15"/>
        <v>13</v>
      </c>
      <c r="J74" t="s">
        <v>3211</v>
      </c>
      <c r="K74">
        <f t="shared" si="16"/>
        <v>1</v>
      </c>
      <c r="L74">
        <f t="shared" si="17"/>
        <v>1</v>
      </c>
      <c r="M74" t="str">
        <f t="shared" si="18"/>
        <v>1/1</v>
      </c>
      <c r="N74" t="s">
        <v>3267</v>
      </c>
      <c r="O74" t="str">
        <f t="shared" si="19"/>
        <v>レア</v>
      </c>
      <c r="R74" t="s">
        <v>3267</v>
      </c>
      <c r="S74" t="s">
        <v>4854</v>
      </c>
      <c r="T74" t="str">
        <f t="shared" si="20"/>
        <v>サリアの副官</v>
      </c>
      <c r="U74" t="str">
        <f t="shared" si="21"/>
        <v/>
      </c>
      <c r="V74" t="str">
        <f>IF(I74=0,VLOOKUP(T74,Sheet4!A:B,2,TRUE),"")</f>
        <v/>
      </c>
      <c r="W74" t="s">
        <v>4855</v>
      </c>
      <c r="X74" t="s">
        <v>3267</v>
      </c>
      <c r="Z74" s="3">
        <v>568</v>
      </c>
      <c r="AA74" s="2" t="s">
        <v>3528</v>
      </c>
      <c r="AB74" s="1" t="s">
        <v>1653</v>
      </c>
      <c r="AC74" s="1" t="s">
        <v>1463</v>
      </c>
      <c r="AD74" s="1">
        <v>13</v>
      </c>
      <c r="AE74" s="1" t="s">
        <v>1395</v>
      </c>
      <c r="AF74" s="1" t="s">
        <v>1394</v>
      </c>
      <c r="AG74" s="1" t="s">
        <v>349</v>
      </c>
      <c r="AH74" s="1" t="s">
        <v>1511</v>
      </c>
      <c r="AI74" s="1" t="s">
        <v>1826</v>
      </c>
      <c r="AJ74" s="1"/>
      <c r="AK74" s="1" t="s">
        <v>3575</v>
      </c>
      <c r="AL74" s="1" t="s">
        <v>3576</v>
      </c>
      <c r="AM74" s="1"/>
      <c r="AN74" s="1"/>
      <c r="AO74" s="1">
        <v>1</v>
      </c>
      <c r="AP74" s="1">
        <v>1</v>
      </c>
      <c r="AQ74" s="1" t="s">
        <v>3577</v>
      </c>
    </row>
    <row r="75" spans="1:43" x14ac:dyDescent="0.15">
      <c r="A75" t="str">
        <f t="shared" si="12"/>
        <v>|SOI|青|6|1/2|コモン|《[[溺墓の探検者]]》|</v>
      </c>
      <c r="B75" t="s">
        <v>3211</v>
      </c>
      <c r="C75" t="str">
        <f t="shared" si="13"/>
        <v>SOI</v>
      </c>
      <c r="D75">
        <f>IF(AA75="","",VLOOKUP(C75,tnpl!$Z$1:$AA$11,2,TRUE))</f>
        <v>4</v>
      </c>
      <c r="E75" t="s">
        <v>3211</v>
      </c>
      <c r="F75" t="str">
        <f t="shared" si="14"/>
        <v>青</v>
      </c>
      <c r="G75">
        <f>IF(AB75="","",VLOOKUP(F75,tnpl!$X$1:$Y$16,2,TRUE))</f>
        <v>2</v>
      </c>
      <c r="H75" t="s">
        <v>3211</v>
      </c>
      <c r="I75">
        <f t="shared" si="15"/>
        <v>6</v>
      </c>
      <c r="J75" t="s">
        <v>3211</v>
      </c>
      <c r="K75">
        <f t="shared" si="16"/>
        <v>1</v>
      </c>
      <c r="L75">
        <f t="shared" si="17"/>
        <v>2</v>
      </c>
      <c r="M75" t="str">
        <f t="shared" si="18"/>
        <v>1/2</v>
      </c>
      <c r="N75" t="s">
        <v>3267</v>
      </c>
      <c r="O75" t="str">
        <f t="shared" si="19"/>
        <v>コモン</v>
      </c>
      <c r="R75" t="s">
        <v>3267</v>
      </c>
      <c r="S75" t="s">
        <v>4854</v>
      </c>
      <c r="T75" t="str">
        <f t="shared" si="20"/>
        <v>溺墓の探検者</v>
      </c>
      <c r="U75" t="str">
        <f t="shared" si="21"/>
        <v/>
      </c>
      <c r="V75" t="str">
        <f>IF(I75=0,VLOOKUP(T75,Sheet4!A:B,2,TRUE),"")</f>
        <v/>
      </c>
      <c r="W75" t="s">
        <v>4855</v>
      </c>
      <c r="X75" t="s">
        <v>3267</v>
      </c>
      <c r="Z75" s="3">
        <v>576</v>
      </c>
      <c r="AA75" s="2" t="s">
        <v>3528</v>
      </c>
      <c r="AB75" s="1" t="s">
        <v>1631</v>
      </c>
      <c r="AC75" s="1" t="s">
        <v>1771</v>
      </c>
      <c r="AD75" s="1">
        <v>6</v>
      </c>
      <c r="AE75" s="1" t="s">
        <v>1381</v>
      </c>
      <c r="AF75" s="1" t="s">
        <v>1380</v>
      </c>
      <c r="AG75" s="1" t="s">
        <v>349</v>
      </c>
      <c r="AH75" s="1" t="s">
        <v>1511</v>
      </c>
      <c r="AI75" s="1" t="s">
        <v>1485</v>
      </c>
      <c r="AJ75" s="1"/>
      <c r="AK75" s="1" t="s">
        <v>3539</v>
      </c>
      <c r="AL75" s="1"/>
      <c r="AM75" s="1"/>
      <c r="AN75" s="1"/>
      <c r="AO75" s="1">
        <v>1</v>
      </c>
      <c r="AP75" s="1">
        <v>2</v>
      </c>
      <c r="AQ75" s="1" t="s">
        <v>3539</v>
      </c>
    </row>
    <row r="76" spans="1:43" x14ac:dyDescent="0.15">
      <c r="A76" t="str">
        <f t="shared" si="12"/>
        <v>|SOI|青|3|1/2|コモン|《[[セルホフのランプ灯し]]》|</v>
      </c>
      <c r="B76" t="s">
        <v>3211</v>
      </c>
      <c r="C76" t="str">
        <f t="shared" si="13"/>
        <v>SOI</v>
      </c>
      <c r="D76">
        <f>IF(AA76="","",VLOOKUP(C76,tnpl!$Z$1:$AA$11,2,TRUE))</f>
        <v>4</v>
      </c>
      <c r="E76" t="s">
        <v>3211</v>
      </c>
      <c r="F76" t="str">
        <f t="shared" si="14"/>
        <v>青</v>
      </c>
      <c r="G76">
        <f>IF(AB76="","",VLOOKUP(F76,tnpl!$X$1:$Y$16,2,TRUE))</f>
        <v>2</v>
      </c>
      <c r="H76" t="s">
        <v>3211</v>
      </c>
      <c r="I76">
        <f t="shared" si="15"/>
        <v>3</v>
      </c>
      <c r="J76" t="s">
        <v>3211</v>
      </c>
      <c r="K76">
        <f t="shared" si="16"/>
        <v>1</v>
      </c>
      <c r="L76">
        <f t="shared" si="17"/>
        <v>2</v>
      </c>
      <c r="M76" t="str">
        <f t="shared" si="18"/>
        <v>1/2</v>
      </c>
      <c r="N76" t="s">
        <v>3267</v>
      </c>
      <c r="O76" t="str">
        <f t="shared" si="19"/>
        <v>コモン</v>
      </c>
      <c r="R76" t="s">
        <v>3267</v>
      </c>
      <c r="S76" t="s">
        <v>4854</v>
      </c>
      <c r="T76" t="str">
        <f t="shared" si="20"/>
        <v>セルホフのランプ灯し</v>
      </c>
      <c r="U76" t="str">
        <f t="shared" si="21"/>
        <v/>
      </c>
      <c r="V76" t="str">
        <f>IF(I76=0,VLOOKUP(T76,Sheet4!A:B,2,TRUE),"")</f>
        <v/>
      </c>
      <c r="W76" t="s">
        <v>4855</v>
      </c>
      <c r="X76" t="s">
        <v>3267</v>
      </c>
      <c r="Z76" s="3">
        <v>577</v>
      </c>
      <c r="AA76" s="2" t="s">
        <v>3528</v>
      </c>
      <c r="AB76" s="1" t="s">
        <v>1631</v>
      </c>
      <c r="AC76" s="1" t="s">
        <v>1771</v>
      </c>
      <c r="AD76" s="1">
        <v>3</v>
      </c>
      <c r="AE76" s="1" t="s">
        <v>1379</v>
      </c>
      <c r="AF76" s="1" t="s">
        <v>1378</v>
      </c>
      <c r="AG76" s="1" t="s">
        <v>349</v>
      </c>
      <c r="AH76" s="1" t="s">
        <v>1506</v>
      </c>
      <c r="AI76" s="1" t="s">
        <v>2837</v>
      </c>
      <c r="AJ76" s="1"/>
      <c r="AK76" s="1" t="s">
        <v>3593</v>
      </c>
      <c r="AL76" s="1"/>
      <c r="AM76" s="1"/>
      <c r="AN76" s="1"/>
      <c r="AO76" s="1">
        <v>1</v>
      </c>
      <c r="AP76" s="1">
        <v>2</v>
      </c>
      <c r="AQ76" s="1" t="s">
        <v>3593</v>
      </c>
    </row>
    <row r="77" spans="1:43" x14ac:dyDescent="0.15">
      <c r="A77" t="str">
        <f t="shared" si="12"/>
        <v>|SOI|青|5|1/3|コモン|《[[海墓のスカーブ]]》|</v>
      </c>
      <c r="B77" t="s">
        <v>3211</v>
      </c>
      <c r="C77" t="str">
        <f t="shared" si="13"/>
        <v>SOI</v>
      </c>
      <c r="D77">
        <f>IF(AA77="","",VLOOKUP(C77,tnpl!$Z$1:$AA$11,2,TRUE))</f>
        <v>4</v>
      </c>
      <c r="E77" t="s">
        <v>3211</v>
      </c>
      <c r="F77" t="str">
        <f t="shared" si="14"/>
        <v>青</v>
      </c>
      <c r="G77">
        <f>IF(AB77="","",VLOOKUP(F77,tnpl!$X$1:$Y$16,2,TRUE))</f>
        <v>2</v>
      </c>
      <c r="H77" t="s">
        <v>3211</v>
      </c>
      <c r="I77">
        <f t="shared" si="15"/>
        <v>5</v>
      </c>
      <c r="J77" t="s">
        <v>3211</v>
      </c>
      <c r="K77">
        <f t="shared" si="16"/>
        <v>1</v>
      </c>
      <c r="L77">
        <f t="shared" si="17"/>
        <v>3</v>
      </c>
      <c r="M77" t="str">
        <f t="shared" si="18"/>
        <v>1/3</v>
      </c>
      <c r="N77" t="s">
        <v>3267</v>
      </c>
      <c r="O77" t="str">
        <f t="shared" si="19"/>
        <v>コモン</v>
      </c>
      <c r="R77" t="s">
        <v>3267</v>
      </c>
      <c r="S77" t="s">
        <v>4854</v>
      </c>
      <c r="T77" t="str">
        <f t="shared" si="20"/>
        <v>海墓のスカーブ</v>
      </c>
      <c r="U77" t="str">
        <f t="shared" si="21"/>
        <v/>
      </c>
      <c r="V77" t="str">
        <f>IF(I77=0,VLOOKUP(T77,Sheet4!A:B,2,TRUE),"")</f>
        <v/>
      </c>
      <c r="W77" t="s">
        <v>4855</v>
      </c>
      <c r="X77" t="s">
        <v>3267</v>
      </c>
      <c r="Z77" s="3">
        <v>578</v>
      </c>
      <c r="AA77" s="2" t="s">
        <v>3528</v>
      </c>
      <c r="AB77" s="1" t="s">
        <v>1631</v>
      </c>
      <c r="AC77" s="1" t="s">
        <v>1771</v>
      </c>
      <c r="AD77" s="1">
        <v>5</v>
      </c>
      <c r="AE77" s="1" t="s">
        <v>1377</v>
      </c>
      <c r="AF77" s="1" t="s">
        <v>1376</v>
      </c>
      <c r="AG77" s="1" t="s">
        <v>349</v>
      </c>
      <c r="AH77" s="1" t="s">
        <v>1506</v>
      </c>
      <c r="AI77" s="1"/>
      <c r="AJ77" s="1"/>
      <c r="AK77" s="1"/>
      <c r="AL77" s="1"/>
      <c r="AM77" s="1"/>
      <c r="AN77" s="1"/>
      <c r="AO77" s="1">
        <v>1</v>
      </c>
      <c r="AP77" s="1">
        <v>3</v>
      </c>
      <c r="AQ77" s="1"/>
    </row>
    <row r="78" spans="1:43" x14ac:dyDescent="0.15">
      <c r="A78" t="str">
        <f t="shared" si="12"/>
        <v>|SOI|青|5|1/2|コモン|《[[縫合の刻み獣]]》|</v>
      </c>
      <c r="B78" t="s">
        <v>3211</v>
      </c>
      <c r="C78" t="str">
        <f t="shared" si="13"/>
        <v>SOI</v>
      </c>
      <c r="D78">
        <f>IF(AA78="","",VLOOKUP(C78,tnpl!$Z$1:$AA$11,2,TRUE))</f>
        <v>4</v>
      </c>
      <c r="E78" t="s">
        <v>3211</v>
      </c>
      <c r="F78" t="str">
        <f t="shared" si="14"/>
        <v>青</v>
      </c>
      <c r="G78">
        <f>IF(AB78="","",VLOOKUP(F78,tnpl!$X$1:$Y$16,2,TRUE))</f>
        <v>2</v>
      </c>
      <c r="H78" t="s">
        <v>3211</v>
      </c>
      <c r="I78">
        <f t="shared" si="15"/>
        <v>5</v>
      </c>
      <c r="J78" t="s">
        <v>3211</v>
      </c>
      <c r="K78">
        <f t="shared" si="16"/>
        <v>1</v>
      </c>
      <c r="L78">
        <f t="shared" si="17"/>
        <v>2</v>
      </c>
      <c r="M78" t="str">
        <f t="shared" si="18"/>
        <v>1/2</v>
      </c>
      <c r="N78" t="s">
        <v>3267</v>
      </c>
      <c r="O78" t="str">
        <f t="shared" si="19"/>
        <v>コモン</v>
      </c>
      <c r="R78" t="s">
        <v>3267</v>
      </c>
      <c r="S78" t="s">
        <v>4854</v>
      </c>
      <c r="T78" t="str">
        <f t="shared" si="20"/>
        <v>縫合の刻み獣</v>
      </c>
      <c r="U78" t="str">
        <f t="shared" si="21"/>
        <v/>
      </c>
      <c r="V78" t="str">
        <f>IF(I78=0,VLOOKUP(T78,Sheet4!A:B,2,TRUE),"")</f>
        <v/>
      </c>
      <c r="W78" t="s">
        <v>4855</v>
      </c>
      <c r="X78" t="s">
        <v>3267</v>
      </c>
      <c r="Z78" s="3">
        <v>580</v>
      </c>
      <c r="AA78" s="2" t="s">
        <v>3528</v>
      </c>
      <c r="AB78" s="1" t="s">
        <v>1631</v>
      </c>
      <c r="AC78" s="1" t="s">
        <v>1771</v>
      </c>
      <c r="AD78" s="1">
        <v>5</v>
      </c>
      <c r="AE78" s="1" t="s">
        <v>1373</v>
      </c>
      <c r="AF78" s="1" t="s">
        <v>1372</v>
      </c>
      <c r="AG78" s="1" t="s">
        <v>349</v>
      </c>
      <c r="AH78" s="1" t="s">
        <v>1506</v>
      </c>
      <c r="AI78" s="1" t="s">
        <v>2837</v>
      </c>
      <c r="AJ78" s="1"/>
      <c r="AK78" s="1" t="s">
        <v>3598</v>
      </c>
      <c r="AL78" s="1"/>
      <c r="AM78" s="1"/>
      <c r="AN78" s="1"/>
      <c r="AO78" s="1">
        <v>1</v>
      </c>
      <c r="AP78" s="1">
        <v>2</v>
      </c>
      <c r="AQ78" s="1" t="s">
        <v>3598</v>
      </c>
    </row>
    <row r="79" spans="1:43" x14ac:dyDescent="0.15">
      <c r="A79" t="str">
        <f t="shared" si="12"/>
        <v>|SOI|青|6|1/1|神話レア|《[[驚恐の目覚め]]》|</v>
      </c>
      <c r="B79" t="s">
        <v>3211</v>
      </c>
      <c r="C79" t="str">
        <f t="shared" si="13"/>
        <v>SOI</v>
      </c>
      <c r="D79">
        <f>IF(AA79="","",VLOOKUP(C79,tnpl!$Z$1:$AA$11,2,TRUE))</f>
        <v>4</v>
      </c>
      <c r="E79" t="s">
        <v>3211</v>
      </c>
      <c r="F79" t="str">
        <f t="shared" si="14"/>
        <v>青</v>
      </c>
      <c r="G79">
        <f>IF(AB79="","",VLOOKUP(F79,tnpl!$X$1:$Y$16,2,TRUE))</f>
        <v>2</v>
      </c>
      <c r="H79" t="s">
        <v>3211</v>
      </c>
      <c r="I79">
        <f t="shared" si="15"/>
        <v>6</v>
      </c>
      <c r="J79" t="s">
        <v>3211</v>
      </c>
      <c r="K79">
        <f t="shared" si="16"/>
        <v>1</v>
      </c>
      <c r="L79">
        <f t="shared" si="17"/>
        <v>1</v>
      </c>
      <c r="M79" t="str">
        <f t="shared" si="18"/>
        <v>1/1</v>
      </c>
      <c r="N79" t="s">
        <v>3267</v>
      </c>
      <c r="O79" t="str">
        <f t="shared" si="19"/>
        <v>神話レア</v>
      </c>
      <c r="R79" t="s">
        <v>3267</v>
      </c>
      <c r="S79" t="s">
        <v>4854</v>
      </c>
      <c r="T79" t="str">
        <f t="shared" si="20"/>
        <v>驚恐の目覚め</v>
      </c>
      <c r="U79" t="str">
        <f t="shared" si="21"/>
        <v/>
      </c>
      <c r="V79" t="str">
        <f>IF(I79=0,VLOOKUP(T79,Sheet4!A:B,2,TRUE),"")</f>
        <v/>
      </c>
      <c r="W79" t="s">
        <v>4855</v>
      </c>
      <c r="X79" t="s">
        <v>3267</v>
      </c>
      <c r="Z79" s="3">
        <v>607</v>
      </c>
      <c r="AA79" s="2" t="s">
        <v>3528</v>
      </c>
      <c r="AB79" s="1" t="s">
        <v>1631</v>
      </c>
      <c r="AC79" s="1" t="s">
        <v>1453</v>
      </c>
      <c r="AD79" s="22">
        <v>6</v>
      </c>
      <c r="AE79" s="1" t="s">
        <v>1325</v>
      </c>
      <c r="AF79" s="1" t="s">
        <v>1324</v>
      </c>
      <c r="AG79" s="1" t="s">
        <v>349</v>
      </c>
      <c r="AH79" s="1" t="s">
        <v>2436</v>
      </c>
      <c r="AI79" s="1"/>
      <c r="AJ79" s="1"/>
      <c r="AK79" s="1" t="s">
        <v>3516</v>
      </c>
      <c r="AL79" s="1" t="s">
        <v>3639</v>
      </c>
      <c r="AM79" s="1" t="s">
        <v>3620</v>
      </c>
      <c r="AN79" s="1"/>
      <c r="AO79" s="1">
        <v>1</v>
      </c>
      <c r="AP79" s="1">
        <v>1</v>
      </c>
      <c r="AQ79" s="1" t="s">
        <v>3640</v>
      </c>
    </row>
    <row r="80" spans="1:43" x14ac:dyDescent="0.15">
      <c r="A80" t="str">
        <f t="shared" si="12"/>
        <v>|SOI|青|0|1/1|神話レア|《[[絶え間ない悪夢&gt;驚恐の目覚め]]》|</v>
      </c>
      <c r="B80" t="s">
        <v>3211</v>
      </c>
      <c r="C80" t="str">
        <f t="shared" si="13"/>
        <v>SOI</v>
      </c>
      <c r="D80">
        <f>IF(AA80="","",VLOOKUP(C80,tnpl!$Z$1:$AA$11,2,TRUE))</f>
        <v>4</v>
      </c>
      <c r="E80" t="s">
        <v>3211</v>
      </c>
      <c r="F80" t="str">
        <f t="shared" si="14"/>
        <v>青</v>
      </c>
      <c r="G80">
        <f>IF(AB80="","",VLOOKUP(F80,tnpl!$X$1:$Y$16,2,TRUE))</f>
        <v>2</v>
      </c>
      <c r="H80" t="s">
        <v>3211</v>
      </c>
      <c r="I80">
        <f t="shared" si="15"/>
        <v>0</v>
      </c>
      <c r="J80" t="s">
        <v>3211</v>
      </c>
      <c r="K80">
        <f t="shared" si="16"/>
        <v>1</v>
      </c>
      <c r="L80">
        <f t="shared" si="17"/>
        <v>1</v>
      </c>
      <c r="M80" t="str">
        <f t="shared" si="18"/>
        <v>1/1</v>
      </c>
      <c r="N80" t="s">
        <v>3267</v>
      </c>
      <c r="O80" t="str">
        <f t="shared" si="19"/>
        <v>神話レア</v>
      </c>
      <c r="R80" t="s">
        <v>3267</v>
      </c>
      <c r="S80" t="s">
        <v>4854</v>
      </c>
      <c r="T80" t="str">
        <f t="shared" si="20"/>
        <v>絶え間ない悪夢</v>
      </c>
      <c r="U80" t="str">
        <f t="shared" si="21"/>
        <v>&gt;</v>
      </c>
      <c r="V80" t="str">
        <f>IF(I80=0,VLOOKUP(T80,Sheet4!A:B,2,TRUE),"")</f>
        <v>驚恐の目覚め</v>
      </c>
      <c r="W80" t="s">
        <v>4855</v>
      </c>
      <c r="X80" t="s">
        <v>3267</v>
      </c>
      <c r="Z80" s="3">
        <v>608</v>
      </c>
      <c r="AA80" s="2" t="s">
        <v>3528</v>
      </c>
      <c r="AB80" s="1" t="s">
        <v>1631</v>
      </c>
      <c r="AC80" s="1" t="s">
        <v>1453</v>
      </c>
      <c r="AD80" s="21">
        <v>0</v>
      </c>
      <c r="AE80" s="1" t="s">
        <v>1051</v>
      </c>
      <c r="AF80" s="1" t="s">
        <v>1050</v>
      </c>
      <c r="AG80" s="1" t="s">
        <v>349</v>
      </c>
      <c r="AH80" s="1" t="s">
        <v>3641</v>
      </c>
      <c r="AI80" s="1"/>
      <c r="AJ80" s="1"/>
      <c r="AK80" s="1" t="s">
        <v>3516</v>
      </c>
      <c r="AL80" s="1" t="s">
        <v>3642</v>
      </c>
      <c r="AM80" s="1"/>
      <c r="AN80" s="1"/>
      <c r="AO80" s="1">
        <v>1</v>
      </c>
      <c r="AP80" s="1">
        <v>1</v>
      </c>
      <c r="AQ80" s="1" t="s">
        <v>3643</v>
      </c>
    </row>
    <row r="81" spans="1:43" x14ac:dyDescent="0.15">
      <c r="A81" t="str">
        <f t="shared" si="12"/>
        <v>|SOI|黒|10|1/3|コモン|《[[遠沼の亡霊]]》|</v>
      </c>
      <c r="B81" t="s">
        <v>3211</v>
      </c>
      <c r="C81" t="str">
        <f t="shared" si="13"/>
        <v>SOI</v>
      </c>
      <c r="D81">
        <f>IF(AA81="","",VLOOKUP(C81,tnpl!$Z$1:$AA$11,2,TRUE))</f>
        <v>4</v>
      </c>
      <c r="E81" t="s">
        <v>3211</v>
      </c>
      <c r="F81" t="str">
        <f t="shared" si="14"/>
        <v>黒</v>
      </c>
      <c r="G81">
        <f>IF(AB81="","",VLOOKUP(F81,tnpl!$X$1:$Y$16,2,TRUE))</f>
        <v>3</v>
      </c>
      <c r="H81" t="s">
        <v>3211</v>
      </c>
      <c r="I81">
        <f t="shared" si="15"/>
        <v>10</v>
      </c>
      <c r="J81" t="s">
        <v>3211</v>
      </c>
      <c r="K81">
        <f t="shared" si="16"/>
        <v>1</v>
      </c>
      <c r="L81">
        <f t="shared" si="17"/>
        <v>3</v>
      </c>
      <c r="M81" t="str">
        <f t="shared" si="18"/>
        <v>1/3</v>
      </c>
      <c r="N81" t="s">
        <v>3267</v>
      </c>
      <c r="O81" t="str">
        <f t="shared" si="19"/>
        <v>コモン</v>
      </c>
      <c r="R81" t="s">
        <v>3267</v>
      </c>
      <c r="S81" t="s">
        <v>4854</v>
      </c>
      <c r="T81" t="str">
        <f t="shared" si="20"/>
        <v>遠沼の亡霊</v>
      </c>
      <c r="U81" t="str">
        <f t="shared" si="21"/>
        <v/>
      </c>
      <c r="V81" t="str">
        <f>IF(I81=0,VLOOKUP(T81,Sheet4!A:B,2,TRUE),"")</f>
        <v/>
      </c>
      <c r="W81" t="s">
        <v>4855</v>
      </c>
      <c r="X81" t="s">
        <v>3267</v>
      </c>
      <c r="Z81" s="3">
        <v>613</v>
      </c>
      <c r="AA81" s="2" t="s">
        <v>3528</v>
      </c>
      <c r="AB81" s="1" t="s">
        <v>1606</v>
      </c>
      <c r="AC81" s="1" t="s">
        <v>1771</v>
      </c>
      <c r="AD81" s="1">
        <v>10</v>
      </c>
      <c r="AE81" s="1" t="s">
        <v>1317</v>
      </c>
      <c r="AF81" s="1" t="s">
        <v>1316</v>
      </c>
      <c r="AG81" s="1" t="s">
        <v>349</v>
      </c>
      <c r="AH81" s="1" t="s">
        <v>2436</v>
      </c>
      <c r="AI81" s="1"/>
      <c r="AJ81" s="1"/>
      <c r="AK81" s="1" t="s">
        <v>3653</v>
      </c>
      <c r="AL81" s="1"/>
      <c r="AM81" s="1"/>
      <c r="AN81" s="1"/>
      <c r="AO81" s="1">
        <v>1</v>
      </c>
      <c r="AP81" s="1">
        <v>3</v>
      </c>
      <c r="AQ81" s="1" t="s">
        <v>3653</v>
      </c>
    </row>
    <row r="82" spans="1:43" x14ac:dyDescent="0.15">
      <c r="A82" t="str">
        <f t="shared" si="12"/>
        <v>|SOI|黒|9|1/2|コモン|《[[療養所の骸骨]]》|</v>
      </c>
      <c r="B82" t="s">
        <v>3211</v>
      </c>
      <c r="C82" t="str">
        <f t="shared" si="13"/>
        <v>SOI</v>
      </c>
      <c r="D82">
        <f>IF(AA82="","",VLOOKUP(C82,tnpl!$Z$1:$AA$11,2,TRUE))</f>
        <v>4</v>
      </c>
      <c r="E82" t="s">
        <v>3211</v>
      </c>
      <c r="F82" t="str">
        <f t="shared" si="14"/>
        <v>黒</v>
      </c>
      <c r="G82">
        <f>IF(AB82="","",VLOOKUP(F82,tnpl!$X$1:$Y$16,2,TRUE))</f>
        <v>3</v>
      </c>
      <c r="H82" t="s">
        <v>3211</v>
      </c>
      <c r="I82">
        <f t="shared" si="15"/>
        <v>9</v>
      </c>
      <c r="J82" t="s">
        <v>3211</v>
      </c>
      <c r="K82">
        <f t="shared" si="16"/>
        <v>1</v>
      </c>
      <c r="L82">
        <f t="shared" si="17"/>
        <v>2</v>
      </c>
      <c r="M82" t="str">
        <f t="shared" si="18"/>
        <v>1/2</v>
      </c>
      <c r="N82" t="s">
        <v>3267</v>
      </c>
      <c r="O82" t="str">
        <f t="shared" si="19"/>
        <v>コモン</v>
      </c>
      <c r="R82" t="s">
        <v>3267</v>
      </c>
      <c r="S82" t="s">
        <v>4854</v>
      </c>
      <c r="T82" t="str">
        <f t="shared" si="20"/>
        <v>療養所の骸骨</v>
      </c>
      <c r="U82" t="str">
        <f t="shared" si="21"/>
        <v/>
      </c>
      <c r="V82" t="str">
        <f>IF(I82=0,VLOOKUP(T82,Sheet4!A:B,2,TRUE),"")</f>
        <v/>
      </c>
      <c r="W82" t="s">
        <v>4855</v>
      </c>
      <c r="X82" t="s">
        <v>3267</v>
      </c>
      <c r="Z82" s="3">
        <v>616</v>
      </c>
      <c r="AA82" s="2" t="s">
        <v>3528</v>
      </c>
      <c r="AB82" s="1" t="s">
        <v>1606</v>
      </c>
      <c r="AC82" s="1" t="s">
        <v>1771</v>
      </c>
      <c r="AD82" s="1">
        <v>9</v>
      </c>
      <c r="AE82" s="1" t="s">
        <v>1311</v>
      </c>
      <c r="AF82" s="1" t="s">
        <v>1310</v>
      </c>
      <c r="AG82" s="1" t="s">
        <v>349</v>
      </c>
      <c r="AH82" s="1" t="s">
        <v>3656</v>
      </c>
      <c r="AI82" s="1"/>
      <c r="AJ82" s="1"/>
      <c r="AK82" s="1" t="s">
        <v>2627</v>
      </c>
      <c r="AL82" s="1" t="s">
        <v>3657</v>
      </c>
      <c r="AM82" s="1"/>
      <c r="AN82" s="1"/>
      <c r="AO82" s="1">
        <v>1</v>
      </c>
      <c r="AP82" s="1">
        <v>2</v>
      </c>
      <c r="AQ82" s="1" t="s">
        <v>3658</v>
      </c>
    </row>
    <row r="83" spans="1:43" x14ac:dyDescent="0.15">
      <c r="A83" t="str">
        <f t="shared" si="12"/>
        <v>|SOI|黒|0|1/1|レア|《[[陰湿な霧&gt;神出鬼没な拷問者]]》|</v>
      </c>
      <c r="B83" t="s">
        <v>3211</v>
      </c>
      <c r="C83" t="str">
        <f t="shared" si="13"/>
        <v>SOI</v>
      </c>
      <c r="D83">
        <f>IF(AA83="","",VLOOKUP(C83,tnpl!$Z$1:$AA$11,2,TRUE))</f>
        <v>4</v>
      </c>
      <c r="E83" t="s">
        <v>3211</v>
      </c>
      <c r="F83" t="str">
        <f t="shared" si="14"/>
        <v>黒</v>
      </c>
      <c r="G83">
        <f>IF(AB83="","",VLOOKUP(F83,tnpl!$X$1:$Y$16,2,TRUE))</f>
        <v>3</v>
      </c>
      <c r="H83" t="s">
        <v>3211</v>
      </c>
      <c r="I83">
        <f t="shared" si="15"/>
        <v>0</v>
      </c>
      <c r="J83" t="s">
        <v>3211</v>
      </c>
      <c r="K83">
        <f t="shared" si="16"/>
        <v>1</v>
      </c>
      <c r="L83">
        <f t="shared" si="17"/>
        <v>1</v>
      </c>
      <c r="M83" t="str">
        <f t="shared" si="18"/>
        <v>1/1</v>
      </c>
      <c r="N83" t="s">
        <v>3267</v>
      </c>
      <c r="O83" t="str">
        <f t="shared" si="19"/>
        <v>レア</v>
      </c>
      <c r="R83" t="s">
        <v>3267</v>
      </c>
      <c r="S83" t="s">
        <v>4854</v>
      </c>
      <c r="T83" t="str">
        <f t="shared" si="20"/>
        <v>陰湿な霧</v>
      </c>
      <c r="U83" t="str">
        <f t="shared" si="21"/>
        <v>&gt;</v>
      </c>
      <c r="V83" t="str">
        <f>IF(I83=0,VLOOKUP(T83,Sheet4!A:B,2,TRUE),"")</f>
        <v>神出鬼没な拷問者</v>
      </c>
      <c r="W83" t="s">
        <v>4855</v>
      </c>
      <c r="X83" t="s">
        <v>3267</v>
      </c>
      <c r="Z83" s="3">
        <v>636</v>
      </c>
      <c r="AA83" s="2" t="s">
        <v>3528</v>
      </c>
      <c r="AB83" s="1" t="s">
        <v>1606</v>
      </c>
      <c r="AC83" s="1" t="s">
        <v>1463</v>
      </c>
      <c r="AD83" s="21">
        <v>0</v>
      </c>
      <c r="AE83" s="1" t="s">
        <v>1043</v>
      </c>
      <c r="AF83" s="1" t="s">
        <v>1042</v>
      </c>
      <c r="AG83" s="1" t="s">
        <v>349</v>
      </c>
      <c r="AH83" s="1" t="s">
        <v>1559</v>
      </c>
      <c r="AI83" s="1"/>
      <c r="AJ83" s="1"/>
      <c r="AK83" s="1" t="s">
        <v>3516</v>
      </c>
      <c r="AL83" s="1" t="s">
        <v>3686</v>
      </c>
      <c r="AM83" s="1"/>
      <c r="AN83" s="1"/>
      <c r="AO83" s="1">
        <v>1</v>
      </c>
      <c r="AP83" s="1">
        <v>1</v>
      </c>
      <c r="AQ83" s="1" t="s">
        <v>3687</v>
      </c>
    </row>
    <row r="84" spans="1:43" x14ac:dyDescent="0.15">
      <c r="A84" t="str">
        <f t="shared" si="12"/>
        <v>|SOI|赤|6|1/2|コモン|《[[火の猟犬]]》|</v>
      </c>
      <c r="B84" t="s">
        <v>3211</v>
      </c>
      <c r="C84" t="str">
        <f t="shared" si="13"/>
        <v>SOI</v>
      </c>
      <c r="D84">
        <f>IF(AA84="","",VLOOKUP(C84,tnpl!$Z$1:$AA$11,2,TRUE))</f>
        <v>4</v>
      </c>
      <c r="E84" t="s">
        <v>3211</v>
      </c>
      <c r="F84" t="str">
        <f t="shared" si="14"/>
        <v>赤</v>
      </c>
      <c r="G84">
        <f>IF(AB84="","",VLOOKUP(F84,tnpl!$X$1:$Y$16,2,TRUE))</f>
        <v>4</v>
      </c>
      <c r="H84" t="s">
        <v>3211</v>
      </c>
      <c r="I84">
        <f t="shared" si="15"/>
        <v>6</v>
      </c>
      <c r="J84" t="s">
        <v>3211</v>
      </c>
      <c r="K84">
        <f t="shared" si="16"/>
        <v>1</v>
      </c>
      <c r="L84">
        <f t="shared" si="17"/>
        <v>2</v>
      </c>
      <c r="M84" t="str">
        <f t="shared" si="18"/>
        <v>1/2</v>
      </c>
      <c r="N84" t="s">
        <v>3267</v>
      </c>
      <c r="O84" t="str">
        <f t="shared" si="19"/>
        <v>コモン</v>
      </c>
      <c r="R84" t="s">
        <v>3267</v>
      </c>
      <c r="S84" t="s">
        <v>4854</v>
      </c>
      <c r="T84" t="str">
        <f t="shared" si="20"/>
        <v>火の猟犬</v>
      </c>
      <c r="U84" t="str">
        <f t="shared" si="21"/>
        <v/>
      </c>
      <c r="V84" t="str">
        <f>IF(I84=0,VLOOKUP(T84,Sheet4!A:B,2,TRUE),"")</f>
        <v/>
      </c>
      <c r="W84" t="s">
        <v>4855</v>
      </c>
      <c r="X84" t="s">
        <v>3267</v>
      </c>
      <c r="Z84" s="3">
        <v>649</v>
      </c>
      <c r="AA84" s="2" t="s">
        <v>3528</v>
      </c>
      <c r="AB84" s="1" t="s">
        <v>1575</v>
      </c>
      <c r="AC84" s="1" t="s">
        <v>1771</v>
      </c>
      <c r="AD84" s="1">
        <v>6</v>
      </c>
      <c r="AE84" s="1" t="s">
        <v>1255</v>
      </c>
      <c r="AF84" s="1" t="s">
        <v>1254</v>
      </c>
      <c r="AG84" s="1" t="s">
        <v>349</v>
      </c>
      <c r="AH84" s="1" t="s">
        <v>1559</v>
      </c>
      <c r="AI84" s="1" t="s">
        <v>2569</v>
      </c>
      <c r="AJ84" s="1"/>
      <c r="AK84" s="1" t="s">
        <v>1733</v>
      </c>
      <c r="AL84" s="1" t="s">
        <v>3707</v>
      </c>
      <c r="AM84" s="1"/>
      <c r="AN84" s="1"/>
      <c r="AO84" s="1">
        <v>1</v>
      </c>
      <c r="AP84" s="1">
        <v>2</v>
      </c>
      <c r="AQ84" s="1" t="s">
        <v>3708</v>
      </c>
    </row>
    <row r="85" spans="1:43" x14ac:dyDescent="0.15">
      <c r="A85" t="str">
        <f t="shared" si="12"/>
        <v>|SOI|赤|12|1/3|コモン|《[[苛虐な魔道士]]》|</v>
      </c>
      <c r="B85" t="s">
        <v>3211</v>
      </c>
      <c r="C85" t="str">
        <f t="shared" si="13"/>
        <v>SOI</v>
      </c>
      <c r="D85">
        <f>IF(AA85="","",VLOOKUP(C85,tnpl!$Z$1:$AA$11,2,TRUE))</f>
        <v>4</v>
      </c>
      <c r="E85" t="s">
        <v>3211</v>
      </c>
      <c r="F85" t="str">
        <f t="shared" si="14"/>
        <v>赤</v>
      </c>
      <c r="G85">
        <f>IF(AB85="","",VLOOKUP(F85,tnpl!$X$1:$Y$16,2,TRUE))</f>
        <v>4</v>
      </c>
      <c r="H85" t="s">
        <v>3211</v>
      </c>
      <c r="I85">
        <f t="shared" si="15"/>
        <v>12</v>
      </c>
      <c r="J85" t="s">
        <v>3211</v>
      </c>
      <c r="K85">
        <f t="shared" si="16"/>
        <v>1</v>
      </c>
      <c r="L85">
        <f t="shared" si="17"/>
        <v>3</v>
      </c>
      <c r="M85" t="str">
        <f t="shared" si="18"/>
        <v>1/3</v>
      </c>
      <c r="N85" t="s">
        <v>3267</v>
      </c>
      <c r="O85" t="str">
        <f t="shared" si="19"/>
        <v>コモン</v>
      </c>
      <c r="R85" t="s">
        <v>3267</v>
      </c>
      <c r="S85" t="s">
        <v>4854</v>
      </c>
      <c r="T85" t="str">
        <f t="shared" si="20"/>
        <v>苛虐な魔道士</v>
      </c>
      <c r="U85" t="str">
        <f t="shared" si="21"/>
        <v/>
      </c>
      <c r="V85" t="str">
        <f>IF(I85=0,VLOOKUP(T85,Sheet4!A:B,2,TRUE),"")</f>
        <v/>
      </c>
      <c r="W85" t="s">
        <v>4855</v>
      </c>
      <c r="X85" t="s">
        <v>3267</v>
      </c>
      <c r="Z85" s="3">
        <v>650</v>
      </c>
      <c r="AA85" s="2" t="s">
        <v>3528</v>
      </c>
      <c r="AB85" s="1" t="s">
        <v>1575</v>
      </c>
      <c r="AC85" s="1" t="s">
        <v>1771</v>
      </c>
      <c r="AD85" s="1">
        <v>12</v>
      </c>
      <c r="AE85" s="1" t="s">
        <v>1253</v>
      </c>
      <c r="AF85" s="1" t="s">
        <v>1252</v>
      </c>
      <c r="AG85" s="1" t="s">
        <v>349</v>
      </c>
      <c r="AH85" s="1" t="s">
        <v>1516</v>
      </c>
      <c r="AI85" s="1" t="s">
        <v>1485</v>
      </c>
      <c r="AJ85" s="1"/>
      <c r="AK85" s="1" t="s">
        <v>3707</v>
      </c>
      <c r="AL85" s="1"/>
      <c r="AM85" s="1"/>
      <c r="AN85" s="1"/>
      <c r="AO85" s="1">
        <v>1</v>
      </c>
      <c r="AP85" s="1">
        <v>3</v>
      </c>
      <c r="AQ85" s="1" t="s">
        <v>3707</v>
      </c>
    </row>
    <row r="86" spans="1:43" x14ac:dyDescent="0.15">
      <c r="A86" t="str">
        <f t="shared" si="12"/>
        <v>|SOI|緑|8|1/3|コモン|《[[黴墓のゴミあさり]]》|</v>
      </c>
      <c r="B86" t="s">
        <v>3211</v>
      </c>
      <c r="C86" t="str">
        <f t="shared" si="13"/>
        <v>SOI</v>
      </c>
      <c r="D86">
        <f>IF(AA86="","",VLOOKUP(C86,tnpl!$Z$1:$AA$11,2,TRUE))</f>
        <v>4</v>
      </c>
      <c r="E86" t="s">
        <v>3211</v>
      </c>
      <c r="F86" t="str">
        <f t="shared" si="14"/>
        <v>緑</v>
      </c>
      <c r="G86">
        <f>IF(AB86="","",VLOOKUP(F86,tnpl!$X$1:$Y$16,2,TRUE))</f>
        <v>5</v>
      </c>
      <c r="H86" t="s">
        <v>3211</v>
      </c>
      <c r="I86">
        <f t="shared" si="15"/>
        <v>8</v>
      </c>
      <c r="J86" t="s">
        <v>3211</v>
      </c>
      <c r="K86">
        <f t="shared" si="16"/>
        <v>1</v>
      </c>
      <c r="L86">
        <f t="shared" si="17"/>
        <v>3</v>
      </c>
      <c r="M86" t="str">
        <f t="shared" si="18"/>
        <v>1/3</v>
      </c>
      <c r="N86" t="s">
        <v>3267</v>
      </c>
      <c r="O86" t="str">
        <f t="shared" si="19"/>
        <v>コモン</v>
      </c>
      <c r="R86" t="s">
        <v>3267</v>
      </c>
      <c r="S86" t="s">
        <v>4854</v>
      </c>
      <c r="T86" t="str">
        <f t="shared" si="20"/>
        <v>黴墓のゴミあさり</v>
      </c>
      <c r="U86" t="str">
        <f t="shared" si="21"/>
        <v/>
      </c>
      <c r="V86" t="str">
        <f>IF(I86=0,VLOOKUP(T86,Sheet4!A:B,2,TRUE),"")</f>
        <v/>
      </c>
      <c r="W86" t="s">
        <v>4855</v>
      </c>
      <c r="X86" t="s">
        <v>3267</v>
      </c>
      <c r="Z86" s="3">
        <v>684</v>
      </c>
      <c r="AA86" s="2" t="s">
        <v>3528</v>
      </c>
      <c r="AB86" s="1" t="s">
        <v>1540</v>
      </c>
      <c r="AC86" s="1" t="s">
        <v>1771</v>
      </c>
      <c r="AD86" s="1">
        <v>8</v>
      </c>
      <c r="AE86" s="1" t="s">
        <v>1195</v>
      </c>
      <c r="AF86" s="1" t="s">
        <v>1194</v>
      </c>
      <c r="AG86" s="1" t="s">
        <v>349</v>
      </c>
      <c r="AH86" s="1" t="s">
        <v>1965</v>
      </c>
      <c r="AI86" s="1"/>
      <c r="AJ86" s="1"/>
      <c r="AK86" s="1" t="s">
        <v>3753</v>
      </c>
      <c r="AL86" s="1"/>
      <c r="AM86" s="1"/>
      <c r="AN86" s="1"/>
      <c r="AO86" s="1">
        <v>1</v>
      </c>
      <c r="AP86" s="1">
        <v>3</v>
      </c>
      <c r="AQ86" s="1" t="s">
        <v>3753</v>
      </c>
    </row>
    <row r="87" spans="1:43" x14ac:dyDescent="0.15">
      <c r="A87" t="str">
        <f t="shared" si="12"/>
        <v>|SOI|緑|15|1/2|コモン|《[[孤独な狩人]]》|</v>
      </c>
      <c r="B87" t="s">
        <v>3211</v>
      </c>
      <c r="C87" t="str">
        <f t="shared" si="13"/>
        <v>SOI</v>
      </c>
      <c r="D87">
        <f>IF(AA87="","",VLOOKUP(C87,tnpl!$Z$1:$AA$11,2,TRUE))</f>
        <v>4</v>
      </c>
      <c r="E87" t="s">
        <v>3211</v>
      </c>
      <c r="F87" t="str">
        <f t="shared" si="14"/>
        <v>緑</v>
      </c>
      <c r="G87">
        <f>IF(AB87="","",VLOOKUP(F87,tnpl!$X$1:$Y$16,2,TRUE))</f>
        <v>5</v>
      </c>
      <c r="H87" t="s">
        <v>3211</v>
      </c>
      <c r="I87">
        <f t="shared" si="15"/>
        <v>15</v>
      </c>
      <c r="J87" t="s">
        <v>3211</v>
      </c>
      <c r="K87">
        <f t="shared" si="16"/>
        <v>1</v>
      </c>
      <c r="L87">
        <f t="shared" si="17"/>
        <v>2</v>
      </c>
      <c r="M87" t="str">
        <f t="shared" si="18"/>
        <v>1/2</v>
      </c>
      <c r="N87" t="s">
        <v>3267</v>
      </c>
      <c r="O87" t="str">
        <f t="shared" si="19"/>
        <v>コモン</v>
      </c>
      <c r="R87" t="s">
        <v>3267</v>
      </c>
      <c r="S87" t="s">
        <v>4854</v>
      </c>
      <c r="T87" t="str">
        <f t="shared" si="20"/>
        <v>孤独な狩人</v>
      </c>
      <c r="U87" t="str">
        <f t="shared" si="21"/>
        <v/>
      </c>
      <c r="V87" t="str">
        <f>IF(I87=0,VLOOKUP(T87,Sheet4!A:B,2,TRUE),"")</f>
        <v/>
      </c>
      <c r="W87" t="s">
        <v>4855</v>
      </c>
      <c r="X87" t="s">
        <v>3267</v>
      </c>
      <c r="Z87" s="3">
        <v>686</v>
      </c>
      <c r="AA87" s="2" t="s">
        <v>3528</v>
      </c>
      <c r="AB87" s="1" t="s">
        <v>1540</v>
      </c>
      <c r="AC87" s="1" t="s">
        <v>1771</v>
      </c>
      <c r="AD87" s="22">
        <v>15</v>
      </c>
      <c r="AE87" s="1" t="s">
        <v>1191</v>
      </c>
      <c r="AF87" s="1" t="s">
        <v>1190</v>
      </c>
      <c r="AG87" s="1" t="s">
        <v>349</v>
      </c>
      <c r="AH87" s="1" t="s">
        <v>1511</v>
      </c>
      <c r="AI87" s="1" t="s">
        <v>1515</v>
      </c>
      <c r="AJ87" s="1" t="s">
        <v>3702</v>
      </c>
      <c r="AK87" s="1" t="s">
        <v>3703</v>
      </c>
      <c r="AL87" s="1"/>
      <c r="AM87" s="1"/>
      <c r="AN87" s="1"/>
      <c r="AO87" s="1">
        <v>1</v>
      </c>
      <c r="AP87" s="1">
        <v>2</v>
      </c>
      <c r="AQ87" s="1" t="s">
        <v>3703</v>
      </c>
    </row>
    <row r="88" spans="1:43" x14ac:dyDescent="0.15">
      <c r="A88" t="str">
        <f t="shared" si="12"/>
        <v>|SOI|緑|14|1/4|コモン|《[[巣網から見張るもの]]》|</v>
      </c>
      <c r="B88" t="s">
        <v>3211</v>
      </c>
      <c r="C88" t="str">
        <f t="shared" si="13"/>
        <v>SOI</v>
      </c>
      <c r="D88">
        <f>IF(AA88="","",VLOOKUP(C88,tnpl!$Z$1:$AA$11,2,TRUE))</f>
        <v>4</v>
      </c>
      <c r="E88" t="s">
        <v>3211</v>
      </c>
      <c r="F88" t="str">
        <f t="shared" si="14"/>
        <v>緑</v>
      </c>
      <c r="G88">
        <f>IF(AB88="","",VLOOKUP(F88,tnpl!$X$1:$Y$16,2,TRUE))</f>
        <v>5</v>
      </c>
      <c r="H88" t="s">
        <v>3211</v>
      </c>
      <c r="I88">
        <f t="shared" si="15"/>
        <v>14</v>
      </c>
      <c r="J88" t="s">
        <v>3211</v>
      </c>
      <c r="K88">
        <f t="shared" si="16"/>
        <v>1</v>
      </c>
      <c r="L88">
        <f t="shared" si="17"/>
        <v>4</v>
      </c>
      <c r="M88" t="str">
        <f t="shared" si="18"/>
        <v>1/4</v>
      </c>
      <c r="N88" t="s">
        <v>3267</v>
      </c>
      <c r="O88" t="str">
        <f t="shared" si="19"/>
        <v>コモン</v>
      </c>
      <c r="R88" t="s">
        <v>3267</v>
      </c>
      <c r="S88" t="s">
        <v>4854</v>
      </c>
      <c r="T88" t="str">
        <f t="shared" si="20"/>
        <v>巣網から見張るもの</v>
      </c>
      <c r="U88" t="str">
        <f t="shared" si="21"/>
        <v/>
      </c>
      <c r="V88" t="str">
        <f>IF(I88=0,VLOOKUP(T88,Sheet4!A:B,2,TRUE),"")</f>
        <v/>
      </c>
      <c r="W88" t="s">
        <v>4855</v>
      </c>
      <c r="X88" t="s">
        <v>3267</v>
      </c>
      <c r="Z88" s="3">
        <v>688</v>
      </c>
      <c r="AA88" s="2" t="s">
        <v>3528</v>
      </c>
      <c r="AB88" s="1" t="s">
        <v>1540</v>
      </c>
      <c r="AC88" s="1" t="s">
        <v>1771</v>
      </c>
      <c r="AD88" s="1">
        <v>14</v>
      </c>
      <c r="AE88" s="1" t="s">
        <v>1189</v>
      </c>
      <c r="AF88" s="1" t="s">
        <v>1188</v>
      </c>
      <c r="AG88" s="1" t="s">
        <v>349</v>
      </c>
      <c r="AH88" s="1" t="s">
        <v>2596</v>
      </c>
      <c r="AI88" s="1"/>
      <c r="AJ88" s="1"/>
      <c r="AK88" s="1" t="s">
        <v>1971</v>
      </c>
      <c r="AL88" s="1"/>
      <c r="AM88" s="1"/>
      <c r="AN88" s="1"/>
      <c r="AO88" s="1">
        <v>1</v>
      </c>
      <c r="AP88" s="1">
        <v>4</v>
      </c>
      <c r="AQ88" s="1" t="s">
        <v>1971</v>
      </c>
    </row>
    <row r="89" spans="1:43" x14ac:dyDescent="0.15">
      <c r="A89" t="str">
        <f t="shared" si="12"/>
        <v>|SOI|緑|7|1/1|アンコモン|《[[偏執的な皮剥ぎ人]]》|</v>
      </c>
      <c r="B89" t="s">
        <v>3211</v>
      </c>
      <c r="C89" t="str">
        <f t="shared" si="13"/>
        <v>SOI</v>
      </c>
      <c r="D89">
        <f>IF(AA89="","",VLOOKUP(C89,tnpl!$Z$1:$AA$11,2,TRUE))</f>
        <v>4</v>
      </c>
      <c r="E89" t="s">
        <v>3211</v>
      </c>
      <c r="F89" t="str">
        <f t="shared" si="14"/>
        <v>緑</v>
      </c>
      <c r="G89">
        <f>IF(AB89="","",VLOOKUP(F89,tnpl!$X$1:$Y$16,2,TRUE))</f>
        <v>5</v>
      </c>
      <c r="H89" t="s">
        <v>3211</v>
      </c>
      <c r="I89">
        <f t="shared" si="15"/>
        <v>7</v>
      </c>
      <c r="J89" t="s">
        <v>3211</v>
      </c>
      <c r="K89">
        <f t="shared" si="16"/>
        <v>1</v>
      </c>
      <c r="L89">
        <f t="shared" si="17"/>
        <v>1</v>
      </c>
      <c r="M89" t="str">
        <f t="shared" si="18"/>
        <v>1/1</v>
      </c>
      <c r="N89" t="s">
        <v>3267</v>
      </c>
      <c r="O89" t="str">
        <f t="shared" si="19"/>
        <v>アンコモン</v>
      </c>
      <c r="R89" t="s">
        <v>3267</v>
      </c>
      <c r="S89" t="s">
        <v>4854</v>
      </c>
      <c r="T89" t="str">
        <f t="shared" si="20"/>
        <v>偏執的な皮剥ぎ人</v>
      </c>
      <c r="U89" t="str">
        <f t="shared" si="21"/>
        <v/>
      </c>
      <c r="V89" t="str">
        <f>IF(I89=0,VLOOKUP(T89,Sheet4!A:B,2,TRUE),"")</f>
        <v/>
      </c>
      <c r="W89" t="s">
        <v>4855</v>
      </c>
      <c r="X89" t="s">
        <v>3267</v>
      </c>
      <c r="Z89" s="3">
        <v>702</v>
      </c>
      <c r="AA89" s="2" t="s">
        <v>3528</v>
      </c>
      <c r="AB89" s="1" t="s">
        <v>1540</v>
      </c>
      <c r="AC89" s="1" t="s">
        <v>1473</v>
      </c>
      <c r="AD89" s="1">
        <v>7</v>
      </c>
      <c r="AE89" s="1" t="s">
        <v>1167</v>
      </c>
      <c r="AF89" s="1" t="s">
        <v>1166</v>
      </c>
      <c r="AG89" s="1" t="s">
        <v>349</v>
      </c>
      <c r="AH89" s="1" t="s">
        <v>1511</v>
      </c>
      <c r="AI89" s="1" t="s">
        <v>2976</v>
      </c>
      <c r="AJ89" s="1"/>
      <c r="AK89" s="1" t="s">
        <v>3773</v>
      </c>
      <c r="AL89" s="1" t="s">
        <v>3774</v>
      </c>
      <c r="AM89" s="1"/>
      <c r="AN89" s="1"/>
      <c r="AO89" s="1">
        <v>1</v>
      </c>
      <c r="AP89" s="1">
        <v>1</v>
      </c>
      <c r="AQ89" s="1" t="s">
        <v>3775</v>
      </c>
    </row>
    <row r="90" spans="1:43" x14ac:dyDescent="0.15">
      <c r="A90" t="str">
        <f t="shared" si="12"/>
        <v>|SOI|緑|16|1/1|レア|《[[古き知恵の賢者]]》|</v>
      </c>
      <c r="B90" t="s">
        <v>3211</v>
      </c>
      <c r="C90" t="str">
        <f t="shared" si="13"/>
        <v>SOI</v>
      </c>
      <c r="D90">
        <f>IF(AA90="","",VLOOKUP(C90,tnpl!$Z$1:$AA$11,2,TRUE))</f>
        <v>4</v>
      </c>
      <c r="E90" t="s">
        <v>3211</v>
      </c>
      <c r="F90" t="str">
        <f t="shared" si="14"/>
        <v>緑</v>
      </c>
      <c r="G90">
        <f>IF(AB90="","",VLOOKUP(F90,tnpl!$X$1:$Y$16,2,TRUE))</f>
        <v>5</v>
      </c>
      <c r="H90" t="s">
        <v>3211</v>
      </c>
      <c r="I90">
        <f t="shared" si="15"/>
        <v>16</v>
      </c>
      <c r="J90" t="s">
        <v>3211</v>
      </c>
      <c r="K90">
        <f t="shared" si="16"/>
        <v>1</v>
      </c>
      <c r="L90">
        <f t="shared" si="17"/>
        <v>1</v>
      </c>
      <c r="M90" t="str">
        <f t="shared" si="18"/>
        <v>1/1</v>
      </c>
      <c r="N90" t="s">
        <v>3267</v>
      </c>
      <c r="O90" t="str">
        <f t="shared" si="19"/>
        <v>レア</v>
      </c>
      <c r="R90" t="s">
        <v>3267</v>
      </c>
      <c r="S90" t="s">
        <v>4854</v>
      </c>
      <c r="T90" t="str">
        <f t="shared" si="20"/>
        <v>古き知恵の賢者</v>
      </c>
      <c r="U90" t="str">
        <f t="shared" si="21"/>
        <v/>
      </c>
      <c r="V90" t="str">
        <f>IF(I90=0,VLOOKUP(T90,Sheet4!A:B,2,TRUE),"")</f>
        <v/>
      </c>
      <c r="W90" t="s">
        <v>4855</v>
      </c>
      <c r="X90" t="s">
        <v>3267</v>
      </c>
      <c r="Z90" s="3">
        <v>709</v>
      </c>
      <c r="AA90" s="2" t="s">
        <v>3528</v>
      </c>
      <c r="AB90" s="1" t="s">
        <v>1540</v>
      </c>
      <c r="AC90" s="1" t="s">
        <v>1463</v>
      </c>
      <c r="AD90" s="22">
        <v>16</v>
      </c>
      <c r="AE90" s="1" t="s">
        <v>1153</v>
      </c>
      <c r="AF90" s="1" t="s">
        <v>1152</v>
      </c>
      <c r="AG90" s="1" t="s">
        <v>349</v>
      </c>
      <c r="AH90" s="1" t="s">
        <v>1511</v>
      </c>
      <c r="AI90" s="1" t="s">
        <v>1894</v>
      </c>
      <c r="AJ90" s="1" t="s">
        <v>3702</v>
      </c>
      <c r="AK90" s="1" t="s">
        <v>3789</v>
      </c>
      <c r="AL90" s="1" t="s">
        <v>3790</v>
      </c>
      <c r="AM90" s="1" t="s">
        <v>3703</v>
      </c>
      <c r="AN90" s="1"/>
      <c r="AO90" s="1">
        <v>1</v>
      </c>
      <c r="AP90" s="1">
        <v>1</v>
      </c>
      <c r="AQ90" s="1" t="s">
        <v>3791</v>
      </c>
    </row>
    <row r="91" spans="1:43" x14ac:dyDescent="0.15">
      <c r="A91" t="str">
        <f t="shared" ref="A91:A136" si="22">B91&amp;C91&amp;E91&amp;F91&amp;H91&amp;I91&amp;J91&amp;M91&amp;N91&amp;O91&amp;P91&amp;Q91&amp;R91&amp;S91&amp;T91&amp;U91&amp;V91&amp;W91&amp;X91&amp;Y91</f>
        <v>|SOI|緑|14|1/1|神話レア|《[[ウルヴェンワルドのハイドラ]]》|</v>
      </c>
      <c r="B91" t="s">
        <v>3211</v>
      </c>
      <c r="C91" t="str">
        <f t="shared" ref="C91:C136" si="23">AA91</f>
        <v>SOI</v>
      </c>
      <c r="D91">
        <f>IF(AA91="","",VLOOKUP(C91,tnpl!$Z$1:$AA$11,2,TRUE))</f>
        <v>4</v>
      </c>
      <c r="E91" t="s">
        <v>3211</v>
      </c>
      <c r="F91" t="str">
        <f t="shared" ref="F91:F136" si="24">AB91</f>
        <v>緑</v>
      </c>
      <c r="G91">
        <f>IF(AB91="","",VLOOKUP(F91,tnpl!$X$1:$Y$16,2,TRUE))</f>
        <v>5</v>
      </c>
      <c r="H91" t="s">
        <v>3211</v>
      </c>
      <c r="I91">
        <f t="shared" ref="I91:I136" si="25">AD91</f>
        <v>14</v>
      </c>
      <c r="J91" t="s">
        <v>3211</v>
      </c>
      <c r="K91">
        <f t="shared" ref="K91:K136" si="26">AO91</f>
        <v>1</v>
      </c>
      <c r="L91">
        <f t="shared" ref="L91:L136" si="27">AP91</f>
        <v>1</v>
      </c>
      <c r="M91" t="str">
        <f t="shared" ref="M91:M136" si="28">K91&amp;"/"&amp;L91</f>
        <v>1/1</v>
      </c>
      <c r="N91" t="s">
        <v>3267</v>
      </c>
      <c r="O91" t="str">
        <f t="shared" ref="O91:O136" si="29">AC91</f>
        <v>神話レア</v>
      </c>
      <c r="R91" t="s">
        <v>3267</v>
      </c>
      <c r="S91" t="s">
        <v>4854</v>
      </c>
      <c r="T91" t="str">
        <f t="shared" ref="T91:T136" si="30">AE91</f>
        <v>ウルヴェンワルドのハイドラ</v>
      </c>
      <c r="U91" t="str">
        <f t="shared" ref="U91:U136" si="31">IF(I91=0,"&gt;","")</f>
        <v/>
      </c>
      <c r="V91" t="str">
        <f>IF(I91=0,VLOOKUP(T91,Sheet4!A:B,2,TRUE),"")</f>
        <v/>
      </c>
      <c r="W91" t="s">
        <v>4855</v>
      </c>
      <c r="X91" t="s">
        <v>3267</v>
      </c>
      <c r="Z91" s="3">
        <v>714</v>
      </c>
      <c r="AA91" s="2" t="s">
        <v>3528</v>
      </c>
      <c r="AB91" s="1" t="s">
        <v>1540</v>
      </c>
      <c r="AC91" s="1" t="s">
        <v>1453</v>
      </c>
      <c r="AD91" s="1">
        <v>14</v>
      </c>
      <c r="AE91" s="1" t="s">
        <v>1145</v>
      </c>
      <c r="AF91" s="1" t="s">
        <v>1144</v>
      </c>
      <c r="AG91" s="1" t="s">
        <v>349</v>
      </c>
      <c r="AH91" s="1" t="s">
        <v>1890</v>
      </c>
      <c r="AI91" s="1"/>
      <c r="AJ91" s="1"/>
      <c r="AK91" s="1" t="s">
        <v>1971</v>
      </c>
      <c r="AL91" s="1" t="s">
        <v>3799</v>
      </c>
      <c r="AM91" s="1" t="s">
        <v>3800</v>
      </c>
      <c r="AN91" s="1"/>
      <c r="AO91" s="1">
        <v>1</v>
      </c>
      <c r="AP91" s="1">
        <v>1</v>
      </c>
      <c r="AQ91" s="1" t="s">
        <v>3801</v>
      </c>
    </row>
    <row r="92" spans="1:43" x14ac:dyDescent="0.15">
      <c r="A92" t="str">
        <f t="shared" si="22"/>
        <v>|SOI|無色|6|1/1|コモン|《[[荒原のカカシ]]》|</v>
      </c>
      <c r="B92" t="s">
        <v>3211</v>
      </c>
      <c r="C92" t="str">
        <f t="shared" si="23"/>
        <v>SOI</v>
      </c>
      <c r="D92">
        <f>IF(AA92="","",VLOOKUP(C92,tnpl!$Z$1:$AA$11,2,TRUE))</f>
        <v>4</v>
      </c>
      <c r="E92" t="s">
        <v>3211</v>
      </c>
      <c r="F92" t="str">
        <f t="shared" si="24"/>
        <v>無色</v>
      </c>
      <c r="G92">
        <f>IF(AB92="","",VLOOKUP(F92,tnpl!$X$1:$Y$16,2,TRUE))</f>
        <v>16</v>
      </c>
      <c r="H92" t="s">
        <v>3211</v>
      </c>
      <c r="I92">
        <f t="shared" si="25"/>
        <v>6</v>
      </c>
      <c r="J92" t="s">
        <v>3211</v>
      </c>
      <c r="K92">
        <f t="shared" si="26"/>
        <v>1</v>
      </c>
      <c r="L92">
        <f t="shared" si="27"/>
        <v>1</v>
      </c>
      <c r="M92" t="str">
        <f t="shared" si="28"/>
        <v>1/1</v>
      </c>
      <c r="N92" t="s">
        <v>3267</v>
      </c>
      <c r="O92" t="str">
        <f t="shared" si="29"/>
        <v>コモン</v>
      </c>
      <c r="R92" t="s">
        <v>3267</v>
      </c>
      <c r="S92" t="s">
        <v>4854</v>
      </c>
      <c r="T92" t="str">
        <f t="shared" si="30"/>
        <v>荒原のカカシ</v>
      </c>
      <c r="U92" t="str">
        <f t="shared" si="31"/>
        <v/>
      </c>
      <c r="V92" t="str">
        <f>IF(I92=0,VLOOKUP(T92,Sheet4!A:B,2,TRUE),"")</f>
        <v/>
      </c>
      <c r="W92" t="s">
        <v>4855</v>
      </c>
      <c r="X92" t="s">
        <v>3267</v>
      </c>
      <c r="Z92" s="3">
        <v>725</v>
      </c>
      <c r="AA92" s="2" t="s">
        <v>3528</v>
      </c>
      <c r="AB92" s="1" t="s">
        <v>301</v>
      </c>
      <c r="AC92" s="1" t="s">
        <v>1771</v>
      </c>
      <c r="AD92" s="1">
        <v>6</v>
      </c>
      <c r="AE92" s="1" t="s">
        <v>1123</v>
      </c>
      <c r="AF92" s="1" t="s">
        <v>1122</v>
      </c>
      <c r="AG92" s="1" t="s">
        <v>349</v>
      </c>
      <c r="AH92" s="1" t="s">
        <v>3821</v>
      </c>
      <c r="AI92" s="1"/>
      <c r="AJ92" s="1"/>
      <c r="AK92" s="1" t="s">
        <v>2627</v>
      </c>
      <c r="AL92" s="1" t="s">
        <v>3822</v>
      </c>
      <c r="AM92" s="1"/>
      <c r="AN92" s="1"/>
      <c r="AO92" s="1">
        <v>1</v>
      </c>
      <c r="AP92" s="1">
        <v>1</v>
      </c>
      <c r="AQ92" s="1" t="s">
        <v>3823</v>
      </c>
    </row>
    <row r="93" spans="1:43" x14ac:dyDescent="0.15">
      <c r="A93" t="str">
        <f t="shared" si="22"/>
        <v>|EMN|白|4|1/1|アンコモン|《[[単体騎手]]》|</v>
      </c>
      <c r="B93" t="s">
        <v>3211</v>
      </c>
      <c r="C93" t="str">
        <f t="shared" si="23"/>
        <v>EMN</v>
      </c>
      <c r="D93">
        <f>IF(AA93="","",VLOOKUP(C93,tnpl!$Z$1:$AA$11,2,TRUE))</f>
        <v>5</v>
      </c>
      <c r="E93" t="s">
        <v>3211</v>
      </c>
      <c r="F93" t="str">
        <f t="shared" si="24"/>
        <v>白</v>
      </c>
      <c r="G93">
        <f>IF(AB93="","",VLOOKUP(F93,tnpl!$X$1:$Y$16,2,TRUE))</f>
        <v>1</v>
      </c>
      <c r="H93" t="s">
        <v>3211</v>
      </c>
      <c r="I93">
        <f t="shared" si="25"/>
        <v>4</v>
      </c>
      <c r="J93" t="s">
        <v>3211</v>
      </c>
      <c r="K93">
        <f t="shared" si="26"/>
        <v>1</v>
      </c>
      <c r="L93">
        <f t="shared" si="27"/>
        <v>1</v>
      </c>
      <c r="M93" t="str">
        <f t="shared" si="28"/>
        <v>1/1</v>
      </c>
      <c r="N93" t="s">
        <v>3267</v>
      </c>
      <c r="O93" t="str">
        <f t="shared" si="29"/>
        <v>アンコモン</v>
      </c>
      <c r="R93" t="s">
        <v>3267</v>
      </c>
      <c r="S93" t="s">
        <v>4854</v>
      </c>
      <c r="T93" t="str">
        <f t="shared" si="30"/>
        <v>単体騎手</v>
      </c>
      <c r="U93" t="str">
        <f t="shared" si="31"/>
        <v/>
      </c>
      <c r="V93" t="str">
        <f>IF(I93=0,VLOOKUP(T93,Sheet4!A:B,2,TRUE),"")</f>
        <v/>
      </c>
      <c r="W93" t="s">
        <v>4855</v>
      </c>
      <c r="X93" t="s">
        <v>3267</v>
      </c>
      <c r="Z93" s="3">
        <v>757</v>
      </c>
      <c r="AA93" s="2" t="s">
        <v>3870</v>
      </c>
      <c r="AB93" s="1" t="s">
        <v>1653</v>
      </c>
      <c r="AC93" s="1" t="s">
        <v>1473</v>
      </c>
      <c r="AD93" s="22">
        <v>4</v>
      </c>
      <c r="AE93" s="1" t="s">
        <v>1009</v>
      </c>
      <c r="AF93" s="1" t="s">
        <v>1008</v>
      </c>
      <c r="AG93" s="1" t="s">
        <v>349</v>
      </c>
      <c r="AH93" s="1" t="s">
        <v>1511</v>
      </c>
      <c r="AI93" s="1" t="s">
        <v>1555</v>
      </c>
      <c r="AJ93" s="1"/>
      <c r="AK93" s="1" t="s">
        <v>3874</v>
      </c>
      <c r="AL93" s="1" t="s">
        <v>3875</v>
      </c>
      <c r="AM93" s="1"/>
      <c r="AN93" s="1"/>
      <c r="AO93" s="1">
        <v>1</v>
      </c>
      <c r="AP93" s="1">
        <v>1</v>
      </c>
      <c r="AQ93" s="1" t="s">
        <v>3876</v>
      </c>
    </row>
    <row r="94" spans="1:43" x14ac:dyDescent="0.15">
      <c r="A94" t="str">
        <f t="shared" si="22"/>
        <v>|EMN|黒|18|1/13|神話レア|《[[地獄の樹]]》|</v>
      </c>
      <c r="B94" t="s">
        <v>3211</v>
      </c>
      <c r="C94" t="str">
        <f t="shared" si="23"/>
        <v>EMN</v>
      </c>
      <c r="D94">
        <f>IF(AA94="","",VLOOKUP(C94,tnpl!$Z$1:$AA$11,2,TRUE))</f>
        <v>5</v>
      </c>
      <c r="E94" t="s">
        <v>3211</v>
      </c>
      <c r="F94" t="str">
        <f t="shared" si="24"/>
        <v>黒</v>
      </c>
      <c r="G94">
        <f>IF(AB94="","",VLOOKUP(F94,tnpl!$X$1:$Y$16,2,TRUE))</f>
        <v>3</v>
      </c>
      <c r="H94" t="s">
        <v>3211</v>
      </c>
      <c r="I94">
        <f t="shared" si="25"/>
        <v>18</v>
      </c>
      <c r="J94" t="s">
        <v>3211</v>
      </c>
      <c r="K94">
        <f t="shared" si="26"/>
        <v>1</v>
      </c>
      <c r="L94">
        <f t="shared" si="27"/>
        <v>13</v>
      </c>
      <c r="M94" t="str">
        <f t="shared" si="28"/>
        <v>1/13</v>
      </c>
      <c r="N94" t="s">
        <v>3267</v>
      </c>
      <c r="O94" t="str">
        <f t="shared" si="29"/>
        <v>神話レア</v>
      </c>
      <c r="R94" t="s">
        <v>3267</v>
      </c>
      <c r="S94" t="s">
        <v>4854</v>
      </c>
      <c r="T94" t="str">
        <f t="shared" si="30"/>
        <v>地獄の樹</v>
      </c>
      <c r="U94" t="str">
        <f t="shared" si="31"/>
        <v/>
      </c>
      <c r="V94" t="str">
        <f>IF(I94=0,VLOOKUP(T94,Sheet4!A:B,2,TRUE),"")</f>
        <v/>
      </c>
      <c r="W94" t="s">
        <v>4855</v>
      </c>
      <c r="X94" t="s">
        <v>3267</v>
      </c>
      <c r="Z94" s="3">
        <v>790</v>
      </c>
      <c r="AA94" s="2" t="s">
        <v>3870</v>
      </c>
      <c r="AB94" s="1" t="s">
        <v>1606</v>
      </c>
      <c r="AC94" s="1" t="s">
        <v>1453</v>
      </c>
      <c r="AD94" s="1">
        <v>18</v>
      </c>
      <c r="AE94" s="1" t="s">
        <v>955</v>
      </c>
      <c r="AF94" s="1" t="s">
        <v>954</v>
      </c>
      <c r="AG94" s="1" t="s">
        <v>349</v>
      </c>
      <c r="AH94" s="1" t="s">
        <v>3946</v>
      </c>
      <c r="AI94" s="1"/>
      <c r="AJ94" s="1"/>
      <c r="AK94" s="1" t="s">
        <v>2627</v>
      </c>
      <c r="AL94" s="1" t="s">
        <v>3947</v>
      </c>
      <c r="AM94" s="1"/>
      <c r="AN94" s="1"/>
      <c r="AO94" s="1">
        <v>1</v>
      </c>
      <c r="AP94" s="1">
        <v>13</v>
      </c>
      <c r="AQ94" s="1" t="s">
        <v>3948</v>
      </c>
    </row>
    <row r="95" spans="1:43" x14ac:dyDescent="0.15">
      <c r="A95" t="str">
        <f t="shared" si="22"/>
        <v>|EMN|赤|15|1/4|アンコモン|《[[稲妻織り]]》|</v>
      </c>
      <c r="B95" t="s">
        <v>3211</v>
      </c>
      <c r="C95" t="str">
        <f t="shared" si="23"/>
        <v>EMN</v>
      </c>
      <c r="D95">
        <f>IF(AA95="","",VLOOKUP(C95,tnpl!$Z$1:$AA$11,2,TRUE))</f>
        <v>5</v>
      </c>
      <c r="E95" t="s">
        <v>3211</v>
      </c>
      <c r="F95" t="str">
        <f t="shared" si="24"/>
        <v>赤</v>
      </c>
      <c r="G95">
        <f>IF(AB95="","",VLOOKUP(F95,tnpl!$X$1:$Y$16,2,TRUE))</f>
        <v>4</v>
      </c>
      <c r="H95" t="s">
        <v>3211</v>
      </c>
      <c r="I95">
        <f t="shared" si="25"/>
        <v>15</v>
      </c>
      <c r="J95" t="s">
        <v>3211</v>
      </c>
      <c r="K95">
        <f t="shared" si="26"/>
        <v>1</v>
      </c>
      <c r="L95">
        <f t="shared" si="27"/>
        <v>4</v>
      </c>
      <c r="M95" t="str">
        <f t="shared" si="28"/>
        <v>1/4</v>
      </c>
      <c r="N95" t="s">
        <v>3267</v>
      </c>
      <c r="O95" t="str">
        <f t="shared" si="29"/>
        <v>アンコモン</v>
      </c>
      <c r="R95" t="s">
        <v>3267</v>
      </c>
      <c r="S95" t="s">
        <v>4854</v>
      </c>
      <c r="T95" t="str">
        <f t="shared" si="30"/>
        <v>稲妻織り</v>
      </c>
      <c r="U95" t="str">
        <f t="shared" si="31"/>
        <v/>
      </c>
      <c r="V95" t="str">
        <f>IF(I95=0,VLOOKUP(T95,Sheet4!A:B,2,TRUE),"")</f>
        <v/>
      </c>
      <c r="W95" t="s">
        <v>4855</v>
      </c>
      <c r="X95" t="s">
        <v>3267</v>
      </c>
      <c r="Z95" s="3">
        <v>794</v>
      </c>
      <c r="AA95" s="2" t="s">
        <v>3870</v>
      </c>
      <c r="AB95" s="1" t="s">
        <v>1575</v>
      </c>
      <c r="AC95" s="1" t="s">
        <v>1473</v>
      </c>
      <c r="AD95" s="1">
        <v>15</v>
      </c>
      <c r="AE95" s="1" t="s">
        <v>949</v>
      </c>
      <c r="AF95" s="1" t="s">
        <v>948</v>
      </c>
      <c r="AG95" s="1" t="s">
        <v>349</v>
      </c>
      <c r="AH95" s="1" t="s">
        <v>1511</v>
      </c>
      <c r="AI95" s="1" t="s">
        <v>1894</v>
      </c>
      <c r="AJ95" s="1"/>
      <c r="AK95" s="1" t="s">
        <v>1971</v>
      </c>
      <c r="AL95" s="1" t="s">
        <v>3955</v>
      </c>
      <c r="AM95" s="1"/>
      <c r="AN95" s="1"/>
      <c r="AO95" s="1">
        <v>1</v>
      </c>
      <c r="AP95" s="1">
        <v>4</v>
      </c>
      <c r="AQ95" s="1" t="s">
        <v>3956</v>
      </c>
    </row>
    <row r="96" spans="1:43" x14ac:dyDescent="0.15">
      <c r="A96" t="str">
        <f t="shared" si="22"/>
        <v>|EMN|赤|17|1/11|レア|《[[ハンウィアーの要塞]]》|</v>
      </c>
      <c r="B96" t="s">
        <v>3211</v>
      </c>
      <c r="C96" t="str">
        <f t="shared" si="23"/>
        <v>EMN</v>
      </c>
      <c r="D96">
        <f>IF(AA96="","",VLOOKUP(C96,tnpl!$Z$1:$AA$11,2,TRUE))</f>
        <v>5</v>
      </c>
      <c r="E96" t="s">
        <v>3211</v>
      </c>
      <c r="F96" t="str">
        <f t="shared" si="24"/>
        <v>赤</v>
      </c>
      <c r="G96">
        <f>IF(AB96="","",VLOOKUP(F96,tnpl!$X$1:$Y$16,2,TRUE))</f>
        <v>4</v>
      </c>
      <c r="H96" t="s">
        <v>3211</v>
      </c>
      <c r="I96">
        <f t="shared" si="25"/>
        <v>17</v>
      </c>
      <c r="J96" t="s">
        <v>3211</v>
      </c>
      <c r="K96">
        <f t="shared" si="26"/>
        <v>1</v>
      </c>
      <c r="L96">
        <f t="shared" si="27"/>
        <v>11</v>
      </c>
      <c r="M96" t="str">
        <f t="shared" si="28"/>
        <v>1/11</v>
      </c>
      <c r="N96" t="s">
        <v>3267</v>
      </c>
      <c r="O96" t="str">
        <f t="shared" si="29"/>
        <v>レア</v>
      </c>
      <c r="R96" t="s">
        <v>3267</v>
      </c>
      <c r="S96" t="s">
        <v>4854</v>
      </c>
      <c r="T96" t="str">
        <f t="shared" si="30"/>
        <v>ハンウィアーの要塞</v>
      </c>
      <c r="U96" t="str">
        <f t="shared" si="31"/>
        <v/>
      </c>
      <c r="V96" t="str">
        <f>IF(I96=0,VLOOKUP(T96,Sheet4!A:B,2,TRUE),"")</f>
        <v/>
      </c>
      <c r="W96" t="s">
        <v>4855</v>
      </c>
      <c r="X96" t="s">
        <v>3267</v>
      </c>
      <c r="Z96" s="3">
        <v>802</v>
      </c>
      <c r="AA96" s="2" t="s">
        <v>3870</v>
      </c>
      <c r="AB96" s="1" t="s">
        <v>1575</v>
      </c>
      <c r="AC96" s="1" t="s">
        <v>1463</v>
      </c>
      <c r="AD96" s="22">
        <v>17</v>
      </c>
      <c r="AE96" s="1" t="s">
        <v>935</v>
      </c>
      <c r="AF96" s="1" t="s">
        <v>934</v>
      </c>
      <c r="AG96" s="1" t="s">
        <v>349</v>
      </c>
      <c r="AH96" s="1" t="s">
        <v>1555</v>
      </c>
      <c r="AI96" s="1"/>
      <c r="AJ96" s="1"/>
      <c r="AK96" s="1" t="s">
        <v>3973</v>
      </c>
      <c r="AL96" s="1" t="s">
        <v>3974</v>
      </c>
      <c r="AM96" s="1"/>
      <c r="AN96" s="1"/>
      <c r="AO96" s="1">
        <v>1</v>
      </c>
      <c r="AP96" s="1">
        <v>11</v>
      </c>
      <c r="AQ96" s="1" t="s">
        <v>3975</v>
      </c>
    </row>
    <row r="97" spans="1:43" x14ac:dyDescent="0.15">
      <c r="A97" t="str">
        <f t="shared" si="22"/>
        <v>|EMN|緑|7|1/1|アンコモン|《[[邪悪の使者]]》|</v>
      </c>
      <c r="B97" t="s">
        <v>3211</v>
      </c>
      <c r="C97" t="str">
        <f t="shared" si="23"/>
        <v>EMN</v>
      </c>
      <c r="D97">
        <f>IF(AA97="","",VLOOKUP(C97,tnpl!$Z$1:$AA$11,2,TRUE))</f>
        <v>5</v>
      </c>
      <c r="E97" t="s">
        <v>3211</v>
      </c>
      <c r="F97" t="str">
        <f t="shared" si="24"/>
        <v>緑</v>
      </c>
      <c r="G97">
        <f>IF(AB97="","",VLOOKUP(F97,tnpl!$X$1:$Y$16,2,TRUE))</f>
        <v>5</v>
      </c>
      <c r="H97" t="s">
        <v>3211</v>
      </c>
      <c r="I97">
        <f t="shared" si="25"/>
        <v>7</v>
      </c>
      <c r="J97" t="s">
        <v>3211</v>
      </c>
      <c r="K97">
        <f t="shared" si="26"/>
        <v>1</v>
      </c>
      <c r="L97">
        <f t="shared" si="27"/>
        <v>1</v>
      </c>
      <c r="M97" t="str">
        <f t="shared" si="28"/>
        <v>1/1</v>
      </c>
      <c r="N97" t="s">
        <v>3267</v>
      </c>
      <c r="O97" t="str">
        <f t="shared" si="29"/>
        <v>アンコモン</v>
      </c>
      <c r="R97" t="s">
        <v>3267</v>
      </c>
      <c r="S97" t="s">
        <v>4854</v>
      </c>
      <c r="T97" t="str">
        <f t="shared" si="30"/>
        <v>邪悪の使者</v>
      </c>
      <c r="U97" t="str">
        <f t="shared" si="31"/>
        <v/>
      </c>
      <c r="V97" t="str">
        <f>IF(I97=0,VLOOKUP(T97,Sheet4!A:B,2,TRUE),"")</f>
        <v/>
      </c>
      <c r="W97" t="s">
        <v>4855</v>
      </c>
      <c r="X97" t="s">
        <v>3267</v>
      </c>
      <c r="Z97" s="3">
        <v>808</v>
      </c>
      <c r="AA97" s="2" t="s">
        <v>3870</v>
      </c>
      <c r="AB97" s="1" t="s">
        <v>1540</v>
      </c>
      <c r="AC97" s="1" t="s">
        <v>1473</v>
      </c>
      <c r="AD97" s="1">
        <v>7</v>
      </c>
      <c r="AE97" s="1" t="s">
        <v>927</v>
      </c>
      <c r="AF97" s="1" t="s">
        <v>926</v>
      </c>
      <c r="AG97" s="1" t="s">
        <v>349</v>
      </c>
      <c r="AH97" s="1" t="s">
        <v>1511</v>
      </c>
      <c r="AI97" s="1" t="s">
        <v>2837</v>
      </c>
      <c r="AJ97" s="1"/>
      <c r="AK97" s="1" t="s">
        <v>3981</v>
      </c>
      <c r="AL97" s="1" t="s">
        <v>3982</v>
      </c>
      <c r="AM97" s="1"/>
      <c r="AN97" s="1"/>
      <c r="AO97" s="1">
        <v>1</v>
      </c>
      <c r="AP97" s="1">
        <v>1</v>
      </c>
      <c r="AQ97" s="1" t="s">
        <v>3983</v>
      </c>
    </row>
    <row r="98" spans="1:43" x14ac:dyDescent="0.15">
      <c r="A98" t="str">
        <f>B98&amp;C98&amp;E98&amp;F98&amp;H98&amp;I98&amp;J98&amp;M98&amp;N98&amp;O98&amp;P98&amp;Q98&amp;R98&amp;S98&amp;T98&amp;V98&amp;W98&amp;X98&amp;Y98</f>
        <v/>
      </c>
    </row>
    <row r="99" spans="1:43" x14ac:dyDescent="0.15">
      <c r="A99" t="str">
        <f>B99&amp;C99&amp;E99&amp;F99&amp;H99&amp;I99&amp;J99&amp;M99&amp;N99&amp;O99&amp;P99&amp;Q99&amp;R99&amp;S99&amp;T99&amp;V99&amp;W99&amp;X99&amp;Y99</f>
        <v>**カラデシュブロック</v>
      </c>
      <c r="B99" t="s">
        <v>4856</v>
      </c>
      <c r="C99" t="s">
        <v>5197</v>
      </c>
      <c r="Z99" s="11"/>
    </row>
    <row r="100" spans="1:43" x14ac:dyDescent="0.15">
      <c r="A100" t="str">
        <f>B100&amp;C100&amp;E100&amp;F100&amp;H100&amp;I100&amp;J100&amp;M100&amp;N100&amp;O100&amp;P100&amp;Q100&amp;R100&amp;S100&amp;T100&amp;U100&amp;V100&amp;W100&amp;X100&amp;Y100</f>
        <v>|LEFT:50|LEFT:50|LEFT:50|LEFT:120|LEFT:120|LEFT:500|c</v>
      </c>
      <c r="B100" t="s">
        <v>3211</v>
      </c>
      <c r="C100" t="s">
        <v>3204</v>
      </c>
      <c r="E100" t="s">
        <v>3211</v>
      </c>
      <c r="F100" t="s">
        <v>3204</v>
      </c>
      <c r="H100" t="s">
        <v>3211</v>
      </c>
      <c r="I100" t="s">
        <v>3204</v>
      </c>
      <c r="J100" t="s">
        <v>3211</v>
      </c>
      <c r="M100" t="s">
        <v>5157</v>
      </c>
      <c r="N100" t="s">
        <v>3267</v>
      </c>
      <c r="O100" t="s">
        <v>5157</v>
      </c>
      <c r="R100" t="s">
        <v>3267</v>
      </c>
      <c r="T100" t="s">
        <v>3205</v>
      </c>
      <c r="X100" t="s">
        <v>3267</v>
      </c>
      <c r="Y100" t="s">
        <v>3206</v>
      </c>
    </row>
    <row r="101" spans="1:43" x14ac:dyDescent="0.15">
      <c r="A101" t="str">
        <f>B101&amp;C101&amp;E101&amp;F101&amp;H101&amp;I101&amp;J101&amp;M101&amp;N101&amp;O101&amp;P101&amp;Q101&amp;R101&amp;S101&amp;T101&amp;U101&amp;V101&amp;W101&amp;X101&amp;Y101</f>
        <v>|セット|色|コスト|P/T|レアリティ|カード名|</v>
      </c>
      <c r="B101" t="s">
        <v>3211</v>
      </c>
      <c r="C101" t="s">
        <v>3212</v>
      </c>
      <c r="E101" t="s">
        <v>3211</v>
      </c>
      <c r="F101" t="s">
        <v>3181</v>
      </c>
      <c r="H101" t="s">
        <v>3211</v>
      </c>
      <c r="I101" t="s">
        <v>3207</v>
      </c>
      <c r="J101" t="s">
        <v>3211</v>
      </c>
      <c r="K101" t="s">
        <v>3168</v>
      </c>
      <c r="L101" t="s">
        <v>3167</v>
      </c>
      <c r="M101" t="str">
        <f>K101&amp;"/"&amp;L101</f>
        <v>P/T</v>
      </c>
      <c r="N101" t="s">
        <v>3267</v>
      </c>
      <c r="O101" t="s">
        <v>5187</v>
      </c>
      <c r="R101" t="s">
        <v>3267</v>
      </c>
      <c r="T101" t="s">
        <v>3208</v>
      </c>
      <c r="X101" t="s">
        <v>3267</v>
      </c>
      <c r="Z101" s="18"/>
      <c r="AA101" s="18"/>
      <c r="AB101" s="18"/>
      <c r="AC101" s="18"/>
      <c r="AD101" s="18"/>
      <c r="AE101" s="18"/>
      <c r="AF101" s="18"/>
      <c r="AG101" s="18"/>
      <c r="AH101" s="18"/>
      <c r="AI101" s="18"/>
      <c r="AJ101" s="18"/>
      <c r="AK101" s="18"/>
      <c r="AL101" s="18"/>
      <c r="AM101" s="18"/>
      <c r="AN101" s="18"/>
      <c r="AO101" s="18"/>
      <c r="AP101" s="18"/>
      <c r="AQ101" s="18"/>
    </row>
    <row r="102" spans="1:43" x14ac:dyDescent="0.15">
      <c r="A102" t="str">
        <f t="shared" si="22"/>
        <v>|KLD|白|6|1/2|コモン|《[[渦跡の鷹]]》|</v>
      </c>
      <c r="B102" t="s">
        <v>3211</v>
      </c>
      <c r="C102" t="str">
        <f t="shared" si="23"/>
        <v>KLD</v>
      </c>
      <c r="D102">
        <f>IF(AA102="","",VLOOKUP(C102,tnpl!$Z$1:$AA$11,2,TRUE))</f>
        <v>6</v>
      </c>
      <c r="E102" t="s">
        <v>3211</v>
      </c>
      <c r="F102" t="str">
        <f t="shared" si="24"/>
        <v>白</v>
      </c>
      <c r="G102">
        <f>IF(AB102="","",VLOOKUP(F102,tnpl!$X$1:$Y$16,2,TRUE))</f>
        <v>1</v>
      </c>
      <c r="H102" t="s">
        <v>3211</v>
      </c>
      <c r="I102">
        <f t="shared" si="25"/>
        <v>6</v>
      </c>
      <c r="J102" t="s">
        <v>3211</v>
      </c>
      <c r="K102">
        <f t="shared" si="26"/>
        <v>1</v>
      </c>
      <c r="L102">
        <f t="shared" si="27"/>
        <v>2</v>
      </c>
      <c r="M102" t="str">
        <f t="shared" si="28"/>
        <v>1/2</v>
      </c>
      <c r="N102" t="s">
        <v>3267</v>
      </c>
      <c r="O102" t="str">
        <f t="shared" si="29"/>
        <v>コモン</v>
      </c>
      <c r="R102" t="s">
        <v>3267</v>
      </c>
      <c r="S102" t="s">
        <v>4854</v>
      </c>
      <c r="T102" t="str">
        <f t="shared" si="30"/>
        <v>渦跡の鷹</v>
      </c>
      <c r="U102" t="str">
        <f t="shared" si="31"/>
        <v/>
      </c>
      <c r="V102" t="str">
        <f>IF(I102=0,VLOOKUP(PT別1!T102,Sheet4!A:B,2,TRUE),"")</f>
        <v/>
      </c>
      <c r="W102" t="s">
        <v>4855</v>
      </c>
      <c r="X102" t="s">
        <v>3267</v>
      </c>
      <c r="Z102" s="3">
        <v>837</v>
      </c>
      <c r="AA102" s="2" t="s">
        <v>4035</v>
      </c>
      <c r="AB102" s="1" t="s">
        <v>1653</v>
      </c>
      <c r="AC102" s="1" t="s">
        <v>1771</v>
      </c>
      <c r="AD102" s="1">
        <v>6</v>
      </c>
      <c r="AE102" s="1" t="s">
        <v>847</v>
      </c>
      <c r="AF102" s="1" t="s">
        <v>846</v>
      </c>
      <c r="AG102" s="1" t="s">
        <v>349</v>
      </c>
      <c r="AH102" s="1" t="s">
        <v>2987</v>
      </c>
      <c r="AI102" s="1"/>
      <c r="AJ102" s="1"/>
      <c r="AK102" s="1" t="s">
        <v>361</v>
      </c>
      <c r="AL102" s="1" t="s">
        <v>4038</v>
      </c>
      <c r="AM102" s="1" t="s">
        <v>4039</v>
      </c>
      <c r="AN102" s="1"/>
      <c r="AO102" s="1">
        <v>1</v>
      </c>
      <c r="AP102" s="1">
        <v>2</v>
      </c>
      <c r="AQ102" s="1" t="s">
        <v>4040</v>
      </c>
    </row>
    <row r="103" spans="1:43" x14ac:dyDescent="0.15">
      <c r="A103" t="str">
        <f t="shared" si="22"/>
        <v>|KLD|白|7|1/1|コモン|《[[第九橋の巡回員]]》|</v>
      </c>
      <c r="B103" t="s">
        <v>3211</v>
      </c>
      <c r="C103" t="str">
        <f t="shared" si="23"/>
        <v>KLD</v>
      </c>
      <c r="D103">
        <f>IF(AA103="","",VLOOKUP(C103,tnpl!$Z$1:$AA$11,2,TRUE))</f>
        <v>6</v>
      </c>
      <c r="E103" t="s">
        <v>3211</v>
      </c>
      <c r="F103" t="str">
        <f t="shared" si="24"/>
        <v>白</v>
      </c>
      <c r="G103">
        <f>IF(AB103="","",VLOOKUP(F103,tnpl!$X$1:$Y$16,2,TRUE))</f>
        <v>1</v>
      </c>
      <c r="H103" t="s">
        <v>3211</v>
      </c>
      <c r="I103">
        <f t="shared" si="25"/>
        <v>7</v>
      </c>
      <c r="J103" t="s">
        <v>3211</v>
      </c>
      <c r="K103">
        <f t="shared" si="26"/>
        <v>1</v>
      </c>
      <c r="L103">
        <f t="shared" si="27"/>
        <v>1</v>
      </c>
      <c r="M103" t="str">
        <f t="shared" si="28"/>
        <v>1/1</v>
      </c>
      <c r="N103" t="s">
        <v>3267</v>
      </c>
      <c r="O103" t="str">
        <f t="shared" si="29"/>
        <v>コモン</v>
      </c>
      <c r="R103" t="s">
        <v>3267</v>
      </c>
      <c r="S103" t="s">
        <v>4854</v>
      </c>
      <c r="T103" t="str">
        <f t="shared" si="30"/>
        <v>第九橋の巡回員</v>
      </c>
      <c r="U103" t="str">
        <f t="shared" si="31"/>
        <v/>
      </c>
      <c r="V103" t="str">
        <f>IF(I103=0,VLOOKUP(PT別1!T103,Sheet4!A:B,2,TRUE),"")</f>
        <v/>
      </c>
      <c r="W103" t="s">
        <v>4855</v>
      </c>
      <c r="X103" t="s">
        <v>3267</v>
      </c>
      <c r="Z103" s="3">
        <v>840</v>
      </c>
      <c r="AA103" s="2" t="s">
        <v>4035</v>
      </c>
      <c r="AB103" s="1" t="s">
        <v>1653</v>
      </c>
      <c r="AC103" s="1" t="s">
        <v>1771</v>
      </c>
      <c r="AD103" s="1">
        <v>7</v>
      </c>
      <c r="AE103" s="1" t="s">
        <v>839</v>
      </c>
      <c r="AF103" s="1" t="s">
        <v>838</v>
      </c>
      <c r="AG103" s="1" t="s">
        <v>349</v>
      </c>
      <c r="AH103" s="1" t="s">
        <v>4036</v>
      </c>
      <c r="AI103" s="1" t="s">
        <v>1826</v>
      </c>
      <c r="AJ103" s="1"/>
      <c r="AK103" s="1" t="s">
        <v>2627</v>
      </c>
      <c r="AL103" s="1" t="s">
        <v>4043</v>
      </c>
      <c r="AM103" s="1"/>
      <c r="AN103" s="1"/>
      <c r="AO103" s="1">
        <v>1</v>
      </c>
      <c r="AP103" s="1">
        <v>1</v>
      </c>
      <c r="AQ103" s="1" t="s">
        <v>4044</v>
      </c>
    </row>
    <row r="104" spans="1:43" x14ac:dyDescent="0.15">
      <c r="A104" t="str">
        <f t="shared" si="22"/>
        <v>|KLD|白|7|1/3|コモン|《[[亢進するアイベックス]]》|</v>
      </c>
      <c r="B104" t="s">
        <v>3211</v>
      </c>
      <c r="C104" t="str">
        <f t="shared" si="23"/>
        <v>KLD</v>
      </c>
      <c r="D104">
        <f>IF(AA104="","",VLOOKUP(C104,tnpl!$Z$1:$AA$11,2,TRUE))</f>
        <v>6</v>
      </c>
      <c r="E104" t="s">
        <v>3211</v>
      </c>
      <c r="F104" t="str">
        <f t="shared" si="24"/>
        <v>白</v>
      </c>
      <c r="G104">
        <f>IF(AB104="","",VLOOKUP(F104,tnpl!$X$1:$Y$16,2,TRUE))</f>
        <v>1</v>
      </c>
      <c r="H104" t="s">
        <v>3211</v>
      </c>
      <c r="I104">
        <f t="shared" si="25"/>
        <v>7</v>
      </c>
      <c r="J104" t="s">
        <v>3211</v>
      </c>
      <c r="K104">
        <f t="shared" si="26"/>
        <v>1</v>
      </c>
      <c r="L104">
        <f t="shared" si="27"/>
        <v>3</v>
      </c>
      <c r="M104" t="str">
        <f t="shared" si="28"/>
        <v>1/3</v>
      </c>
      <c r="N104" t="s">
        <v>3267</v>
      </c>
      <c r="O104" t="str">
        <f t="shared" si="29"/>
        <v>コモン</v>
      </c>
      <c r="R104" t="s">
        <v>3267</v>
      </c>
      <c r="S104" t="s">
        <v>4854</v>
      </c>
      <c r="T104" t="str">
        <f t="shared" si="30"/>
        <v>亢進するアイベックス</v>
      </c>
      <c r="U104" t="str">
        <f t="shared" si="31"/>
        <v/>
      </c>
      <c r="V104" t="str">
        <f>IF(I104=0,VLOOKUP(PT別1!T104,Sheet4!A:B,2,TRUE),"")</f>
        <v/>
      </c>
      <c r="W104" t="s">
        <v>4855</v>
      </c>
      <c r="X104" t="s">
        <v>3267</v>
      </c>
      <c r="Z104" s="3">
        <v>842</v>
      </c>
      <c r="AA104" s="2" t="s">
        <v>4035</v>
      </c>
      <c r="AB104" s="1" t="s">
        <v>1653</v>
      </c>
      <c r="AC104" s="1" t="s">
        <v>1771</v>
      </c>
      <c r="AD104" s="1">
        <v>7</v>
      </c>
      <c r="AE104" s="1" t="s">
        <v>833</v>
      </c>
      <c r="AF104" s="1" t="s">
        <v>832</v>
      </c>
      <c r="AG104" s="1" t="s">
        <v>349</v>
      </c>
      <c r="AH104" s="1" t="s">
        <v>4046</v>
      </c>
      <c r="AI104" s="1"/>
      <c r="AJ104" s="1"/>
      <c r="AK104" s="1" t="s">
        <v>4038</v>
      </c>
      <c r="AL104" s="1" t="s">
        <v>4047</v>
      </c>
      <c r="AM104" s="1"/>
      <c r="AN104" s="1"/>
      <c r="AO104" s="1">
        <v>1</v>
      </c>
      <c r="AP104" s="1">
        <v>3</v>
      </c>
      <c r="AQ104" s="1" t="s">
        <v>4048</v>
      </c>
    </row>
    <row r="105" spans="1:43" x14ac:dyDescent="0.15">
      <c r="A105" t="str">
        <f t="shared" si="22"/>
        <v>|KLD|青|9|1/3|コモン|《[[理論霊気学者]]》|</v>
      </c>
      <c r="B105" t="s">
        <v>3211</v>
      </c>
      <c r="C105" t="str">
        <f t="shared" si="23"/>
        <v>KLD</v>
      </c>
      <c r="D105">
        <f>IF(AA105="","",VLOOKUP(C105,tnpl!$Z$1:$AA$11,2,TRUE))</f>
        <v>6</v>
      </c>
      <c r="E105" t="s">
        <v>3211</v>
      </c>
      <c r="F105" t="str">
        <f t="shared" si="24"/>
        <v>青</v>
      </c>
      <c r="G105">
        <f>IF(AB105="","",VLOOKUP(F105,tnpl!$X$1:$Y$16,2,TRUE))</f>
        <v>2</v>
      </c>
      <c r="H105" t="s">
        <v>3211</v>
      </c>
      <c r="I105">
        <f t="shared" si="25"/>
        <v>9</v>
      </c>
      <c r="J105" t="s">
        <v>3211</v>
      </c>
      <c r="K105">
        <f t="shared" si="26"/>
        <v>1</v>
      </c>
      <c r="L105">
        <f t="shared" si="27"/>
        <v>3</v>
      </c>
      <c r="M105" t="str">
        <f t="shared" si="28"/>
        <v>1/3</v>
      </c>
      <c r="N105" t="s">
        <v>3267</v>
      </c>
      <c r="O105" t="str">
        <f t="shared" si="29"/>
        <v>コモン</v>
      </c>
      <c r="R105" t="s">
        <v>3267</v>
      </c>
      <c r="S105" t="s">
        <v>4854</v>
      </c>
      <c r="T105" t="str">
        <f t="shared" si="30"/>
        <v>理論霊気学者</v>
      </c>
      <c r="U105" t="str">
        <f t="shared" si="31"/>
        <v/>
      </c>
      <c r="V105" t="str">
        <f>IF(I105=0,VLOOKUP(PT別1!T105,Sheet4!A:B,2,TRUE),"")</f>
        <v/>
      </c>
      <c r="W105" t="s">
        <v>4855</v>
      </c>
      <c r="X105" t="s">
        <v>3267</v>
      </c>
      <c r="Z105" s="3">
        <v>861</v>
      </c>
      <c r="AA105" s="2" t="s">
        <v>4035</v>
      </c>
      <c r="AB105" s="1" t="s">
        <v>1631</v>
      </c>
      <c r="AC105" s="1" t="s">
        <v>1771</v>
      </c>
      <c r="AD105" s="1">
        <v>9</v>
      </c>
      <c r="AE105" s="1" t="s">
        <v>801</v>
      </c>
      <c r="AF105" s="1" t="s">
        <v>800</v>
      </c>
      <c r="AG105" s="1" t="s">
        <v>349</v>
      </c>
      <c r="AH105" s="1" t="s">
        <v>2949</v>
      </c>
      <c r="AI105" s="1" t="s">
        <v>2976</v>
      </c>
      <c r="AJ105" s="1"/>
      <c r="AK105" s="1" t="s">
        <v>4081</v>
      </c>
      <c r="AL105" s="1" t="s">
        <v>4082</v>
      </c>
      <c r="AM105" s="1"/>
      <c r="AN105" s="1"/>
      <c r="AO105" s="1">
        <v>1</v>
      </c>
      <c r="AP105" s="1">
        <v>3</v>
      </c>
      <c r="AQ105" s="1" t="s">
        <v>4083</v>
      </c>
    </row>
    <row r="106" spans="1:43" x14ac:dyDescent="0.15">
      <c r="A106" t="str">
        <f t="shared" si="22"/>
        <v>|KLD|青|6|1/3|コモン|《[[歯車襲いの海蛇]]》|</v>
      </c>
      <c r="B106" t="s">
        <v>3211</v>
      </c>
      <c r="C106" t="str">
        <f t="shared" si="23"/>
        <v>KLD</v>
      </c>
      <c r="D106">
        <f>IF(AA106="","",VLOOKUP(C106,tnpl!$Z$1:$AA$11,2,TRUE))</f>
        <v>6</v>
      </c>
      <c r="E106" t="s">
        <v>3211</v>
      </c>
      <c r="F106" t="str">
        <f t="shared" si="24"/>
        <v>青</v>
      </c>
      <c r="G106">
        <f>IF(AB106="","",VLOOKUP(F106,tnpl!$X$1:$Y$16,2,TRUE))</f>
        <v>2</v>
      </c>
      <c r="H106" t="s">
        <v>3211</v>
      </c>
      <c r="I106">
        <f t="shared" si="25"/>
        <v>6</v>
      </c>
      <c r="J106" t="s">
        <v>3211</v>
      </c>
      <c r="K106">
        <f t="shared" si="26"/>
        <v>1</v>
      </c>
      <c r="L106">
        <f t="shared" si="27"/>
        <v>3</v>
      </c>
      <c r="M106" t="str">
        <f t="shared" si="28"/>
        <v>1/3</v>
      </c>
      <c r="N106" t="s">
        <v>3267</v>
      </c>
      <c r="O106" t="str">
        <f t="shared" si="29"/>
        <v>コモン</v>
      </c>
      <c r="R106" t="s">
        <v>3267</v>
      </c>
      <c r="S106" t="s">
        <v>4854</v>
      </c>
      <c r="T106" t="str">
        <f t="shared" si="30"/>
        <v>歯車襲いの海蛇</v>
      </c>
      <c r="U106" t="str">
        <f t="shared" si="31"/>
        <v/>
      </c>
      <c r="V106" t="str">
        <f>IF(I106=0,VLOOKUP(PT別1!T106,Sheet4!A:B,2,TRUE),"")</f>
        <v/>
      </c>
      <c r="W106" t="s">
        <v>4855</v>
      </c>
      <c r="X106" t="s">
        <v>3267</v>
      </c>
      <c r="Z106" s="3">
        <v>862</v>
      </c>
      <c r="AA106" s="2" t="s">
        <v>4035</v>
      </c>
      <c r="AB106" s="1" t="s">
        <v>1631</v>
      </c>
      <c r="AC106" s="1" t="s">
        <v>1771</v>
      </c>
      <c r="AD106" s="1">
        <v>6</v>
      </c>
      <c r="AE106" s="1" t="s">
        <v>797</v>
      </c>
      <c r="AF106" s="1" t="s">
        <v>796</v>
      </c>
      <c r="AG106" s="1" t="s">
        <v>349</v>
      </c>
      <c r="AH106" s="1" t="s">
        <v>2994</v>
      </c>
      <c r="AI106" s="1"/>
      <c r="AJ106" s="1"/>
      <c r="AK106" s="1" t="s">
        <v>4084</v>
      </c>
      <c r="AL106" s="1"/>
      <c r="AM106" s="1"/>
      <c r="AN106" s="1"/>
      <c r="AO106" s="1">
        <v>1</v>
      </c>
      <c r="AP106" s="1">
        <v>3</v>
      </c>
      <c r="AQ106" s="1" t="s">
        <v>4084</v>
      </c>
    </row>
    <row r="107" spans="1:43" x14ac:dyDescent="0.15">
      <c r="A107" t="str">
        <f t="shared" si="22"/>
        <v>|KLD|青|11|1/3|コモン|《[[亢進する亀]]》|</v>
      </c>
      <c r="B107" t="s">
        <v>3211</v>
      </c>
      <c r="C107" t="str">
        <f t="shared" si="23"/>
        <v>KLD</v>
      </c>
      <c r="D107">
        <f>IF(AA107="","",VLOOKUP(C107,tnpl!$Z$1:$AA$11,2,TRUE))</f>
        <v>6</v>
      </c>
      <c r="E107" t="s">
        <v>3211</v>
      </c>
      <c r="F107" t="str">
        <f t="shared" si="24"/>
        <v>青</v>
      </c>
      <c r="G107">
        <f>IF(AB107="","",VLOOKUP(F107,tnpl!$X$1:$Y$16,2,TRUE))</f>
        <v>2</v>
      </c>
      <c r="H107" t="s">
        <v>3211</v>
      </c>
      <c r="I107">
        <f t="shared" si="25"/>
        <v>11</v>
      </c>
      <c r="J107" t="s">
        <v>3211</v>
      </c>
      <c r="K107">
        <f t="shared" si="26"/>
        <v>1</v>
      </c>
      <c r="L107">
        <f t="shared" si="27"/>
        <v>3</v>
      </c>
      <c r="M107" t="str">
        <f t="shared" si="28"/>
        <v>1/3</v>
      </c>
      <c r="N107" t="s">
        <v>3267</v>
      </c>
      <c r="O107" t="str">
        <f t="shared" si="29"/>
        <v>コモン</v>
      </c>
      <c r="R107" t="s">
        <v>3267</v>
      </c>
      <c r="S107" t="s">
        <v>4854</v>
      </c>
      <c r="T107" t="str">
        <f t="shared" si="30"/>
        <v>亢進する亀</v>
      </c>
      <c r="U107" t="str">
        <f t="shared" si="31"/>
        <v/>
      </c>
      <c r="V107" t="str">
        <f>IF(I107=0,VLOOKUP(PT別1!T107,Sheet4!A:B,2,TRUE),"")</f>
        <v/>
      </c>
      <c r="W107" t="s">
        <v>4855</v>
      </c>
      <c r="X107" t="s">
        <v>3267</v>
      </c>
      <c r="Z107" s="3">
        <v>865</v>
      </c>
      <c r="AA107" s="2" t="s">
        <v>4035</v>
      </c>
      <c r="AB107" s="1" t="s">
        <v>1631</v>
      </c>
      <c r="AC107" s="1" t="s">
        <v>1771</v>
      </c>
      <c r="AD107" s="1">
        <v>11</v>
      </c>
      <c r="AE107" s="1" t="s">
        <v>787</v>
      </c>
      <c r="AF107" s="1" t="s">
        <v>786</v>
      </c>
      <c r="AG107" s="1" t="s">
        <v>349</v>
      </c>
      <c r="AH107" s="1" t="s">
        <v>3594</v>
      </c>
      <c r="AI107" s="1"/>
      <c r="AJ107" s="1"/>
      <c r="AK107" s="1" t="s">
        <v>2627</v>
      </c>
      <c r="AL107" s="1" t="s">
        <v>4038</v>
      </c>
      <c r="AM107" s="1" t="s">
        <v>4047</v>
      </c>
      <c r="AN107" s="1"/>
      <c r="AO107" s="1">
        <v>1</v>
      </c>
      <c r="AP107" s="1">
        <v>3</v>
      </c>
      <c r="AQ107" s="1" t="s">
        <v>4090</v>
      </c>
    </row>
    <row r="108" spans="1:43" x14ac:dyDescent="0.15">
      <c r="A108" t="str">
        <f t="shared" si="22"/>
        <v>|KLD|黒|10|1/3|コモン|《[[ダッカラのゴミあさり]]》|</v>
      </c>
      <c r="B108" t="s">
        <v>3211</v>
      </c>
      <c r="C108" t="str">
        <f t="shared" si="23"/>
        <v>KLD</v>
      </c>
      <c r="D108">
        <f>IF(AA108="","",VLOOKUP(C108,tnpl!$Z$1:$AA$11,2,TRUE))</f>
        <v>6</v>
      </c>
      <c r="E108" t="s">
        <v>3211</v>
      </c>
      <c r="F108" t="str">
        <f t="shared" si="24"/>
        <v>黒</v>
      </c>
      <c r="G108">
        <f>IF(AB108="","",VLOOKUP(F108,tnpl!$X$1:$Y$16,2,TRUE))</f>
        <v>3</v>
      </c>
      <c r="H108" t="s">
        <v>3211</v>
      </c>
      <c r="I108">
        <f t="shared" si="25"/>
        <v>10</v>
      </c>
      <c r="J108" t="s">
        <v>3211</v>
      </c>
      <c r="K108">
        <f t="shared" si="26"/>
        <v>1</v>
      </c>
      <c r="L108">
        <f t="shared" si="27"/>
        <v>3</v>
      </c>
      <c r="M108" t="str">
        <f t="shared" si="28"/>
        <v>1/3</v>
      </c>
      <c r="N108" t="s">
        <v>3267</v>
      </c>
      <c r="O108" t="str">
        <f t="shared" si="29"/>
        <v>コモン</v>
      </c>
      <c r="R108" t="s">
        <v>3267</v>
      </c>
      <c r="S108" t="s">
        <v>4854</v>
      </c>
      <c r="T108" t="str">
        <f t="shared" si="30"/>
        <v>ダッカラのゴミあさり</v>
      </c>
      <c r="U108" t="str">
        <f t="shared" si="31"/>
        <v/>
      </c>
      <c r="V108" t="str">
        <f>IF(I108=0,VLOOKUP(PT別1!T108,Sheet4!A:B,2,TRUE),"")</f>
        <v/>
      </c>
      <c r="W108" t="s">
        <v>4855</v>
      </c>
      <c r="X108" t="s">
        <v>3267</v>
      </c>
      <c r="Z108" s="3">
        <v>889</v>
      </c>
      <c r="AA108" s="2" t="s">
        <v>4035</v>
      </c>
      <c r="AB108" s="1" t="s">
        <v>1606</v>
      </c>
      <c r="AC108" s="1" t="s">
        <v>1771</v>
      </c>
      <c r="AD108" s="1">
        <v>10</v>
      </c>
      <c r="AE108" s="1" t="s">
        <v>745</v>
      </c>
      <c r="AF108" s="1" t="s">
        <v>744</v>
      </c>
      <c r="AG108" s="1" t="s">
        <v>349</v>
      </c>
      <c r="AH108" s="1" t="s">
        <v>4130</v>
      </c>
      <c r="AI108" s="1"/>
      <c r="AJ108" s="1"/>
      <c r="AK108" s="1" t="s">
        <v>4131</v>
      </c>
      <c r="AL108" s="1"/>
      <c r="AM108" s="1"/>
      <c r="AN108" s="1"/>
      <c r="AO108" s="1">
        <v>1</v>
      </c>
      <c r="AP108" s="1">
        <v>3</v>
      </c>
      <c r="AQ108" s="1" t="s">
        <v>4131</v>
      </c>
    </row>
    <row r="109" spans="1:43" x14ac:dyDescent="0.15">
      <c r="A109" t="str">
        <f t="shared" si="22"/>
        <v>|KLD|黒|11|1/1|コモン|《[[夜市の見張り]]》|</v>
      </c>
      <c r="B109" t="s">
        <v>3211</v>
      </c>
      <c r="C109" t="str">
        <f t="shared" si="23"/>
        <v>KLD</v>
      </c>
      <c r="D109">
        <f>IF(AA109="","",VLOOKUP(C109,tnpl!$Z$1:$AA$11,2,TRUE))</f>
        <v>6</v>
      </c>
      <c r="E109" t="s">
        <v>3211</v>
      </c>
      <c r="F109" t="str">
        <f t="shared" si="24"/>
        <v>黒</v>
      </c>
      <c r="G109">
        <f>IF(AB109="","",VLOOKUP(F109,tnpl!$X$1:$Y$16,2,TRUE))</f>
        <v>3</v>
      </c>
      <c r="H109" t="s">
        <v>3211</v>
      </c>
      <c r="I109">
        <f t="shared" si="25"/>
        <v>11</v>
      </c>
      <c r="J109" t="s">
        <v>3211</v>
      </c>
      <c r="K109">
        <f t="shared" si="26"/>
        <v>1</v>
      </c>
      <c r="L109">
        <f t="shared" si="27"/>
        <v>1</v>
      </c>
      <c r="M109" t="str">
        <f t="shared" si="28"/>
        <v>1/1</v>
      </c>
      <c r="N109" t="s">
        <v>3267</v>
      </c>
      <c r="O109" t="str">
        <f t="shared" si="29"/>
        <v>コモン</v>
      </c>
      <c r="R109" t="s">
        <v>3267</v>
      </c>
      <c r="S109" t="s">
        <v>4854</v>
      </c>
      <c r="T109" t="str">
        <f t="shared" si="30"/>
        <v>夜市の見張り</v>
      </c>
      <c r="U109" t="str">
        <f t="shared" si="31"/>
        <v/>
      </c>
      <c r="V109" t="str">
        <f>IF(I109=0,VLOOKUP(PT別1!T109,Sheet4!A:B,2,TRUE),"")</f>
        <v/>
      </c>
      <c r="W109" t="s">
        <v>4855</v>
      </c>
      <c r="X109" t="s">
        <v>3267</v>
      </c>
      <c r="Z109" s="3">
        <v>893</v>
      </c>
      <c r="AA109" s="2" t="s">
        <v>4035</v>
      </c>
      <c r="AB109" s="1" t="s">
        <v>1606</v>
      </c>
      <c r="AC109" s="1" t="s">
        <v>1771</v>
      </c>
      <c r="AD109" s="1">
        <v>11</v>
      </c>
      <c r="AE109" s="1" t="s">
        <v>735</v>
      </c>
      <c r="AF109" s="1" t="s">
        <v>734</v>
      </c>
      <c r="AG109" s="1" t="s">
        <v>349</v>
      </c>
      <c r="AH109" s="1" t="s">
        <v>1511</v>
      </c>
      <c r="AI109" s="1" t="s">
        <v>2976</v>
      </c>
      <c r="AJ109" s="1"/>
      <c r="AK109" s="1" t="s">
        <v>4137</v>
      </c>
      <c r="AL109" s="1"/>
      <c r="AM109" s="1"/>
      <c r="AN109" s="1"/>
      <c r="AO109" s="1">
        <v>1</v>
      </c>
      <c r="AP109" s="1">
        <v>1</v>
      </c>
      <c r="AQ109" s="1" t="s">
        <v>4137</v>
      </c>
    </row>
    <row r="110" spans="1:43" x14ac:dyDescent="0.15">
      <c r="A110" t="str">
        <f t="shared" si="22"/>
        <v>|KLD|黒|8|1/2|コモン|《[[亢進するネズミ]]》|</v>
      </c>
      <c r="B110" t="s">
        <v>3211</v>
      </c>
      <c r="C110" t="str">
        <f t="shared" si="23"/>
        <v>KLD</v>
      </c>
      <c r="D110">
        <f>IF(AA110="","",VLOOKUP(C110,tnpl!$Z$1:$AA$11,2,TRUE))</f>
        <v>6</v>
      </c>
      <c r="E110" t="s">
        <v>3211</v>
      </c>
      <c r="F110" t="str">
        <f t="shared" si="24"/>
        <v>黒</v>
      </c>
      <c r="G110">
        <f>IF(AB110="","",VLOOKUP(F110,tnpl!$X$1:$Y$16,2,TRUE))</f>
        <v>3</v>
      </c>
      <c r="H110" t="s">
        <v>3211</v>
      </c>
      <c r="I110">
        <f t="shared" si="25"/>
        <v>8</v>
      </c>
      <c r="J110" t="s">
        <v>3211</v>
      </c>
      <c r="K110">
        <f t="shared" si="26"/>
        <v>1</v>
      </c>
      <c r="L110">
        <f t="shared" si="27"/>
        <v>2</v>
      </c>
      <c r="M110" t="str">
        <f t="shared" si="28"/>
        <v>1/2</v>
      </c>
      <c r="N110" t="s">
        <v>3267</v>
      </c>
      <c r="O110" t="str">
        <f t="shared" si="29"/>
        <v>コモン</v>
      </c>
      <c r="R110" t="s">
        <v>3267</v>
      </c>
      <c r="S110" t="s">
        <v>4854</v>
      </c>
      <c r="T110" t="str">
        <f t="shared" si="30"/>
        <v>亢進するネズミ</v>
      </c>
      <c r="U110" t="str">
        <f t="shared" si="31"/>
        <v/>
      </c>
      <c r="V110" t="str">
        <f>IF(I110=0,VLOOKUP(PT別1!T110,Sheet4!A:B,2,TRUE),"")</f>
        <v/>
      </c>
      <c r="W110" t="s">
        <v>4855</v>
      </c>
      <c r="X110" t="s">
        <v>3267</v>
      </c>
      <c r="Z110" s="3">
        <v>894</v>
      </c>
      <c r="AA110" s="2" t="s">
        <v>4035</v>
      </c>
      <c r="AB110" s="1" t="s">
        <v>1606</v>
      </c>
      <c r="AC110" s="1" t="s">
        <v>1771</v>
      </c>
      <c r="AD110" s="1">
        <v>8</v>
      </c>
      <c r="AE110" s="1" t="s">
        <v>731</v>
      </c>
      <c r="AF110" s="1" t="s">
        <v>730</v>
      </c>
      <c r="AG110" s="1" t="s">
        <v>349</v>
      </c>
      <c r="AH110" s="1" t="s">
        <v>3925</v>
      </c>
      <c r="AI110" s="1"/>
      <c r="AJ110" s="1"/>
      <c r="AK110" s="1" t="s">
        <v>4038</v>
      </c>
      <c r="AL110" s="1" t="s">
        <v>4047</v>
      </c>
      <c r="AM110" s="1"/>
      <c r="AN110" s="1"/>
      <c r="AO110" s="1">
        <v>1</v>
      </c>
      <c r="AP110" s="1">
        <v>2</v>
      </c>
      <c r="AQ110" s="1" t="s">
        <v>4048</v>
      </c>
    </row>
    <row r="111" spans="1:43" x14ac:dyDescent="0.15">
      <c r="A111" t="str">
        <f t="shared" si="22"/>
        <v>|KLD|黒|4|1/1|アンコモン|《[[透彫虫の群棲]]》|</v>
      </c>
      <c r="B111" t="s">
        <v>3211</v>
      </c>
      <c r="C111" t="str">
        <f t="shared" si="23"/>
        <v>KLD</v>
      </c>
      <c r="D111">
        <f>IF(AA111="","",VLOOKUP(C111,tnpl!$Z$1:$AA$11,2,TRUE))</f>
        <v>6</v>
      </c>
      <c r="E111" t="s">
        <v>3211</v>
      </c>
      <c r="F111" t="str">
        <f t="shared" si="24"/>
        <v>黒</v>
      </c>
      <c r="G111">
        <f>IF(AB111="","",VLOOKUP(F111,tnpl!$X$1:$Y$16,2,TRUE))</f>
        <v>3</v>
      </c>
      <c r="H111" t="s">
        <v>3211</v>
      </c>
      <c r="I111">
        <f t="shared" si="25"/>
        <v>4</v>
      </c>
      <c r="J111" t="s">
        <v>3211</v>
      </c>
      <c r="K111">
        <f t="shared" si="26"/>
        <v>1</v>
      </c>
      <c r="L111">
        <f t="shared" si="27"/>
        <v>1</v>
      </c>
      <c r="M111" t="str">
        <f t="shared" si="28"/>
        <v>1/1</v>
      </c>
      <c r="N111" t="s">
        <v>3267</v>
      </c>
      <c r="O111" t="str">
        <f t="shared" si="29"/>
        <v>アンコモン</v>
      </c>
      <c r="R111" t="s">
        <v>3267</v>
      </c>
      <c r="S111" t="s">
        <v>4854</v>
      </c>
      <c r="T111" t="str">
        <f t="shared" si="30"/>
        <v>透彫虫の群棲</v>
      </c>
      <c r="U111" t="str">
        <f t="shared" si="31"/>
        <v/>
      </c>
      <c r="V111" t="str">
        <f>IF(I111=0,VLOOKUP(PT別1!T111,Sheet4!A:B,2,TRUE),"")</f>
        <v/>
      </c>
      <c r="W111" t="s">
        <v>4855</v>
      </c>
      <c r="X111" t="s">
        <v>3267</v>
      </c>
      <c r="Z111" s="3">
        <v>900</v>
      </c>
      <c r="AA111" s="2" t="s">
        <v>4035</v>
      </c>
      <c r="AB111" s="1" t="s">
        <v>1606</v>
      </c>
      <c r="AC111" s="1" t="s">
        <v>1473</v>
      </c>
      <c r="AD111" s="1">
        <v>4</v>
      </c>
      <c r="AE111" s="1" t="s">
        <v>723</v>
      </c>
      <c r="AF111" s="1" t="s">
        <v>722</v>
      </c>
      <c r="AG111" s="1" t="s">
        <v>349</v>
      </c>
      <c r="AH111" s="1" t="s">
        <v>1972</v>
      </c>
      <c r="AI111" s="1"/>
      <c r="AJ111" s="1"/>
      <c r="AK111" s="1" t="s">
        <v>4147</v>
      </c>
      <c r="AL111" s="1" t="s">
        <v>4148</v>
      </c>
      <c r="AM111" s="1"/>
      <c r="AN111" s="1"/>
      <c r="AO111" s="1">
        <v>1</v>
      </c>
      <c r="AP111" s="1">
        <v>1</v>
      </c>
      <c r="AQ111" s="1" t="s">
        <v>4149</v>
      </c>
    </row>
    <row r="112" spans="1:43" x14ac:dyDescent="0.15">
      <c r="A112" t="str">
        <f t="shared" si="22"/>
        <v>|KLD|黒|9|1/7|アンコモン|《[[武器作り狂]]》|</v>
      </c>
      <c r="B112" t="s">
        <v>3211</v>
      </c>
      <c r="C112" t="str">
        <f t="shared" si="23"/>
        <v>KLD</v>
      </c>
      <c r="D112">
        <f>IF(AA112="","",VLOOKUP(C112,tnpl!$Z$1:$AA$11,2,TRUE))</f>
        <v>6</v>
      </c>
      <c r="E112" t="s">
        <v>3211</v>
      </c>
      <c r="F112" t="str">
        <f t="shared" si="24"/>
        <v>黒</v>
      </c>
      <c r="G112">
        <f>IF(AB112="","",VLOOKUP(F112,tnpl!$X$1:$Y$16,2,TRUE))</f>
        <v>3</v>
      </c>
      <c r="H112" t="s">
        <v>3211</v>
      </c>
      <c r="I112">
        <f t="shared" si="25"/>
        <v>9</v>
      </c>
      <c r="J112" t="s">
        <v>3211</v>
      </c>
      <c r="K112">
        <f t="shared" si="26"/>
        <v>1</v>
      </c>
      <c r="L112">
        <f t="shared" si="27"/>
        <v>7</v>
      </c>
      <c r="M112" t="str">
        <f t="shared" si="28"/>
        <v>1/7</v>
      </c>
      <c r="N112" t="s">
        <v>3267</v>
      </c>
      <c r="O112" t="str">
        <f t="shared" si="29"/>
        <v>アンコモン</v>
      </c>
      <c r="R112" t="s">
        <v>3267</v>
      </c>
      <c r="S112" t="s">
        <v>4854</v>
      </c>
      <c r="T112" t="str">
        <f t="shared" si="30"/>
        <v>武器作り狂</v>
      </c>
      <c r="U112" t="str">
        <f t="shared" si="31"/>
        <v/>
      </c>
      <c r="V112" t="str">
        <f>IF(I112=0,VLOOKUP(PT別1!T112,Sheet4!A:B,2,TRUE),"")</f>
        <v/>
      </c>
      <c r="W112" t="s">
        <v>4855</v>
      </c>
      <c r="X112" t="s">
        <v>3267</v>
      </c>
      <c r="Z112" s="3">
        <v>901</v>
      </c>
      <c r="AA112" s="2" t="s">
        <v>4035</v>
      </c>
      <c r="AB112" s="1" t="s">
        <v>1606</v>
      </c>
      <c r="AC112" s="1" t="s">
        <v>1473</v>
      </c>
      <c r="AD112" s="1">
        <v>9</v>
      </c>
      <c r="AE112" s="1" t="s">
        <v>717</v>
      </c>
      <c r="AF112" s="1" t="s">
        <v>716</v>
      </c>
      <c r="AG112" s="1" t="s">
        <v>349</v>
      </c>
      <c r="AH112" s="1" t="s">
        <v>4129</v>
      </c>
      <c r="AI112" s="1" t="s">
        <v>1667</v>
      </c>
      <c r="AJ112" s="1"/>
      <c r="AK112" s="1" t="s">
        <v>4058</v>
      </c>
      <c r="AL112" s="1"/>
      <c r="AM112" s="1"/>
      <c r="AN112" s="1"/>
      <c r="AO112" s="1">
        <v>1</v>
      </c>
      <c r="AP112" s="1">
        <v>7</v>
      </c>
      <c r="AQ112" s="1" t="s">
        <v>4058</v>
      </c>
    </row>
    <row r="113" spans="1:43" x14ac:dyDescent="0.15">
      <c r="A113" t="str">
        <f t="shared" si="22"/>
        <v>|KLD|赤|12|1/3|コモン|《[[無謀な炎織り]]》|</v>
      </c>
      <c r="B113" t="s">
        <v>3211</v>
      </c>
      <c r="C113" t="str">
        <f t="shared" si="23"/>
        <v>KLD</v>
      </c>
      <c r="D113">
        <f>IF(AA113="","",VLOOKUP(C113,tnpl!$Z$1:$AA$11,2,TRUE))</f>
        <v>6</v>
      </c>
      <c r="E113" t="s">
        <v>3211</v>
      </c>
      <c r="F113" t="str">
        <f t="shared" si="24"/>
        <v>赤</v>
      </c>
      <c r="G113">
        <f>IF(AB113="","",VLOOKUP(F113,tnpl!$X$1:$Y$16,2,TRUE))</f>
        <v>4</v>
      </c>
      <c r="H113" t="s">
        <v>3211</v>
      </c>
      <c r="I113">
        <f t="shared" si="25"/>
        <v>12</v>
      </c>
      <c r="J113" t="s">
        <v>3211</v>
      </c>
      <c r="K113">
        <f t="shared" si="26"/>
        <v>1</v>
      </c>
      <c r="L113">
        <f t="shared" si="27"/>
        <v>3</v>
      </c>
      <c r="M113" t="str">
        <f t="shared" si="28"/>
        <v>1/3</v>
      </c>
      <c r="N113" t="s">
        <v>3267</v>
      </c>
      <c r="O113" t="str">
        <f t="shared" si="29"/>
        <v>コモン</v>
      </c>
      <c r="R113" t="s">
        <v>3267</v>
      </c>
      <c r="S113" t="s">
        <v>4854</v>
      </c>
      <c r="T113" t="str">
        <f t="shared" si="30"/>
        <v>無謀な炎織り</v>
      </c>
      <c r="U113" t="str">
        <f t="shared" si="31"/>
        <v/>
      </c>
      <c r="V113" t="str">
        <f>IF(I113=0,VLOOKUP(PT別1!T113,Sheet4!A:B,2,TRUE),"")</f>
        <v/>
      </c>
      <c r="W113" t="s">
        <v>4855</v>
      </c>
      <c r="X113" t="s">
        <v>3267</v>
      </c>
      <c r="Z113" s="3">
        <v>915</v>
      </c>
      <c r="AA113" s="2" t="s">
        <v>4035</v>
      </c>
      <c r="AB113" s="1" t="s">
        <v>1575</v>
      </c>
      <c r="AC113" s="1" t="s">
        <v>1771</v>
      </c>
      <c r="AD113" s="1">
        <v>12</v>
      </c>
      <c r="AE113" s="1" t="s">
        <v>689</v>
      </c>
      <c r="AF113" s="1" t="s">
        <v>688</v>
      </c>
      <c r="AG113" s="1" t="s">
        <v>349</v>
      </c>
      <c r="AH113" s="1" t="s">
        <v>1511</v>
      </c>
      <c r="AI113" s="1" t="s">
        <v>1667</v>
      </c>
      <c r="AJ113" s="1"/>
      <c r="AK113" s="1" t="s">
        <v>4173</v>
      </c>
      <c r="AL113" s="1"/>
      <c r="AM113" s="1"/>
      <c r="AN113" s="1"/>
      <c r="AO113" s="1">
        <v>1</v>
      </c>
      <c r="AP113" s="1">
        <v>3</v>
      </c>
      <c r="AQ113" s="1" t="s">
        <v>4173</v>
      </c>
    </row>
    <row r="114" spans="1:43" x14ac:dyDescent="0.15">
      <c r="A114" t="str">
        <f t="shared" si="22"/>
        <v>|KLD|赤|9|1/1|コモン|《[[壊し屋グレムリン]]》|</v>
      </c>
      <c r="B114" t="s">
        <v>3211</v>
      </c>
      <c r="C114" t="str">
        <f t="shared" si="23"/>
        <v>KLD</v>
      </c>
      <c r="D114">
        <f>IF(AA114="","",VLOOKUP(C114,tnpl!$Z$1:$AA$11,2,TRUE))</f>
        <v>6</v>
      </c>
      <c r="E114" t="s">
        <v>3211</v>
      </c>
      <c r="F114" t="str">
        <f t="shared" si="24"/>
        <v>赤</v>
      </c>
      <c r="G114">
        <f>IF(AB114="","",VLOOKUP(F114,tnpl!$X$1:$Y$16,2,TRUE))</f>
        <v>4</v>
      </c>
      <c r="H114" t="s">
        <v>3211</v>
      </c>
      <c r="I114">
        <f t="shared" si="25"/>
        <v>9</v>
      </c>
      <c r="J114" t="s">
        <v>3211</v>
      </c>
      <c r="K114">
        <f t="shared" si="26"/>
        <v>1</v>
      </c>
      <c r="L114">
        <f t="shared" si="27"/>
        <v>1</v>
      </c>
      <c r="M114" t="str">
        <f t="shared" si="28"/>
        <v>1/1</v>
      </c>
      <c r="N114" t="s">
        <v>3267</v>
      </c>
      <c r="O114" t="str">
        <f t="shared" si="29"/>
        <v>コモン</v>
      </c>
      <c r="R114" t="s">
        <v>3267</v>
      </c>
      <c r="S114" t="s">
        <v>4854</v>
      </c>
      <c r="T114" t="str">
        <f t="shared" si="30"/>
        <v>壊し屋グレムリン</v>
      </c>
      <c r="U114" t="str">
        <f t="shared" si="31"/>
        <v/>
      </c>
      <c r="V114" t="str">
        <f>IF(I114=0,VLOOKUP(PT別1!T114,Sheet4!A:B,2,TRUE),"")</f>
        <v/>
      </c>
      <c r="W114" t="s">
        <v>4855</v>
      </c>
      <c r="X114" t="s">
        <v>3267</v>
      </c>
      <c r="Z114" s="3">
        <v>916</v>
      </c>
      <c r="AA114" s="2" t="s">
        <v>4035</v>
      </c>
      <c r="AB114" s="1" t="s">
        <v>1575</v>
      </c>
      <c r="AC114" s="1" t="s">
        <v>1771</v>
      </c>
      <c r="AD114" s="1">
        <v>9</v>
      </c>
      <c r="AE114" s="1" t="s">
        <v>685</v>
      </c>
      <c r="AF114" s="1" t="s">
        <v>684</v>
      </c>
      <c r="AG114" s="1" t="s">
        <v>349</v>
      </c>
      <c r="AH114" s="1" t="s">
        <v>4174</v>
      </c>
      <c r="AI114" s="1"/>
      <c r="AJ114" s="1"/>
      <c r="AK114" s="1" t="s">
        <v>4175</v>
      </c>
      <c r="AL114" s="1"/>
      <c r="AM114" s="1"/>
      <c r="AN114" s="1"/>
      <c r="AO114" s="1">
        <v>1</v>
      </c>
      <c r="AP114" s="1">
        <v>1</v>
      </c>
      <c r="AQ114" s="1" t="s">
        <v>4175</v>
      </c>
    </row>
    <row r="115" spans="1:43" x14ac:dyDescent="0.15">
      <c r="A115" t="str">
        <f t="shared" si="22"/>
        <v>|KLD|赤|5|1/2|コモン|《[[垂涎グレムリン]]》|</v>
      </c>
      <c r="B115" t="s">
        <v>3211</v>
      </c>
      <c r="C115" t="str">
        <f t="shared" si="23"/>
        <v>KLD</v>
      </c>
      <c r="D115">
        <f>IF(AA115="","",VLOOKUP(C115,tnpl!$Z$1:$AA$11,2,TRUE))</f>
        <v>6</v>
      </c>
      <c r="E115" t="s">
        <v>3211</v>
      </c>
      <c r="F115" t="str">
        <f t="shared" si="24"/>
        <v>赤</v>
      </c>
      <c r="G115">
        <f>IF(AB115="","",VLOOKUP(F115,tnpl!$X$1:$Y$16,2,TRUE))</f>
        <v>4</v>
      </c>
      <c r="H115" t="s">
        <v>3211</v>
      </c>
      <c r="I115">
        <f t="shared" si="25"/>
        <v>5</v>
      </c>
      <c r="J115" t="s">
        <v>3211</v>
      </c>
      <c r="K115">
        <f t="shared" si="26"/>
        <v>1</v>
      </c>
      <c r="L115">
        <f t="shared" si="27"/>
        <v>2</v>
      </c>
      <c r="M115" t="str">
        <f t="shared" si="28"/>
        <v>1/2</v>
      </c>
      <c r="N115" t="s">
        <v>3267</v>
      </c>
      <c r="O115" t="str">
        <f t="shared" si="29"/>
        <v>コモン</v>
      </c>
      <c r="R115" t="s">
        <v>3267</v>
      </c>
      <c r="S115" t="s">
        <v>4854</v>
      </c>
      <c r="T115" t="str">
        <f t="shared" si="30"/>
        <v>垂涎グレムリン</v>
      </c>
      <c r="U115" t="str">
        <f t="shared" si="31"/>
        <v/>
      </c>
      <c r="V115" t="str">
        <f>IF(I115=0,VLOOKUP(PT別1!T115,Sheet4!A:B,2,TRUE),"")</f>
        <v/>
      </c>
      <c r="W115" t="s">
        <v>4855</v>
      </c>
      <c r="X115" t="s">
        <v>3267</v>
      </c>
      <c r="Z115" s="3">
        <v>917</v>
      </c>
      <c r="AA115" s="2" t="s">
        <v>4035</v>
      </c>
      <c r="AB115" s="1" t="s">
        <v>1575</v>
      </c>
      <c r="AC115" s="1" t="s">
        <v>1771</v>
      </c>
      <c r="AD115" s="1">
        <v>5</v>
      </c>
      <c r="AE115" s="1" t="s">
        <v>683</v>
      </c>
      <c r="AF115" s="1" t="s">
        <v>682</v>
      </c>
      <c r="AG115" s="1" t="s">
        <v>349</v>
      </c>
      <c r="AH115" s="1" t="s">
        <v>4174</v>
      </c>
      <c r="AI115" s="1"/>
      <c r="AJ115" s="1"/>
      <c r="AK115" s="1" t="s">
        <v>4176</v>
      </c>
      <c r="AL115" s="1"/>
      <c r="AM115" s="1"/>
      <c r="AN115" s="1"/>
      <c r="AO115" s="1">
        <v>1</v>
      </c>
      <c r="AP115" s="1">
        <v>2</v>
      </c>
      <c r="AQ115" s="1" t="s">
        <v>4176</v>
      </c>
    </row>
    <row r="116" spans="1:43" x14ac:dyDescent="0.15">
      <c r="A116" t="str">
        <f t="shared" si="22"/>
        <v>|KLD|緑|11|1/3|コモン|《[[高峰の職工]]》|</v>
      </c>
      <c r="B116" t="s">
        <v>3211</v>
      </c>
      <c r="C116" t="str">
        <f t="shared" si="23"/>
        <v>KLD</v>
      </c>
      <c r="D116">
        <f>IF(AA116="","",VLOOKUP(C116,tnpl!$Z$1:$AA$11,2,TRUE))</f>
        <v>6</v>
      </c>
      <c r="E116" t="s">
        <v>3211</v>
      </c>
      <c r="F116" t="str">
        <f t="shared" si="24"/>
        <v>緑</v>
      </c>
      <c r="G116">
        <f>IF(AB116="","",VLOOKUP(F116,tnpl!$X$1:$Y$16,2,TRUE))</f>
        <v>5</v>
      </c>
      <c r="H116" t="s">
        <v>3211</v>
      </c>
      <c r="I116">
        <f t="shared" si="25"/>
        <v>11</v>
      </c>
      <c r="J116" t="s">
        <v>3211</v>
      </c>
      <c r="K116">
        <f t="shared" si="26"/>
        <v>1</v>
      </c>
      <c r="L116">
        <f t="shared" si="27"/>
        <v>3</v>
      </c>
      <c r="M116" t="str">
        <f t="shared" si="28"/>
        <v>1/3</v>
      </c>
      <c r="N116" t="s">
        <v>3267</v>
      </c>
      <c r="O116" t="str">
        <f t="shared" si="29"/>
        <v>コモン</v>
      </c>
      <c r="R116" t="s">
        <v>3267</v>
      </c>
      <c r="S116" t="s">
        <v>4854</v>
      </c>
      <c r="T116" t="str">
        <f t="shared" si="30"/>
        <v>高峰の職工</v>
      </c>
      <c r="U116" t="str">
        <f t="shared" si="31"/>
        <v/>
      </c>
      <c r="V116" t="str">
        <f>IF(I116=0,VLOOKUP(PT別1!T116,Sheet4!A:B,2,TRUE),"")</f>
        <v/>
      </c>
      <c r="W116" t="s">
        <v>4855</v>
      </c>
      <c r="X116" t="s">
        <v>3267</v>
      </c>
      <c r="Z116" s="3">
        <v>943</v>
      </c>
      <c r="AA116" s="2" t="s">
        <v>4035</v>
      </c>
      <c r="AB116" s="1" t="s">
        <v>1540</v>
      </c>
      <c r="AC116" s="1" t="s">
        <v>1771</v>
      </c>
      <c r="AD116" s="1">
        <v>11</v>
      </c>
      <c r="AE116" s="1" t="s">
        <v>635</v>
      </c>
      <c r="AF116" s="1" t="s">
        <v>634</v>
      </c>
      <c r="AG116" s="1" t="s">
        <v>349</v>
      </c>
      <c r="AH116" s="1" t="s">
        <v>1501</v>
      </c>
      <c r="AI116" s="1" t="s">
        <v>1667</v>
      </c>
      <c r="AJ116" s="1"/>
      <c r="AK116" s="1" t="s">
        <v>1971</v>
      </c>
      <c r="AL116" s="1" t="s">
        <v>4041</v>
      </c>
      <c r="AM116" s="1"/>
      <c r="AN116" s="1"/>
      <c r="AO116" s="1">
        <v>1</v>
      </c>
      <c r="AP116" s="1">
        <v>3</v>
      </c>
      <c r="AQ116" s="1" t="s">
        <v>4212</v>
      </c>
    </row>
    <row r="117" spans="1:43" x14ac:dyDescent="0.15">
      <c r="A117" t="str">
        <f t="shared" si="22"/>
        <v>|KLD|緑|8|1/2|コモン|《[[クジャールの種子彫刻家]]》|</v>
      </c>
      <c r="B117" t="s">
        <v>3211</v>
      </c>
      <c r="C117" t="str">
        <f t="shared" si="23"/>
        <v>KLD</v>
      </c>
      <c r="D117">
        <f>IF(AA117="","",VLOOKUP(C117,tnpl!$Z$1:$AA$11,2,TRUE))</f>
        <v>6</v>
      </c>
      <c r="E117" t="s">
        <v>3211</v>
      </c>
      <c r="F117" t="str">
        <f t="shared" si="24"/>
        <v>緑</v>
      </c>
      <c r="G117">
        <f>IF(AB117="","",VLOOKUP(F117,tnpl!$X$1:$Y$16,2,TRUE))</f>
        <v>5</v>
      </c>
      <c r="H117" t="s">
        <v>3211</v>
      </c>
      <c r="I117">
        <f t="shared" si="25"/>
        <v>8</v>
      </c>
      <c r="J117" t="s">
        <v>3211</v>
      </c>
      <c r="K117">
        <f t="shared" si="26"/>
        <v>1</v>
      </c>
      <c r="L117">
        <f t="shared" si="27"/>
        <v>2</v>
      </c>
      <c r="M117" t="str">
        <f t="shared" si="28"/>
        <v>1/2</v>
      </c>
      <c r="N117" t="s">
        <v>3267</v>
      </c>
      <c r="O117" t="str">
        <f t="shared" si="29"/>
        <v>コモン</v>
      </c>
      <c r="R117" t="s">
        <v>3267</v>
      </c>
      <c r="S117" t="s">
        <v>4854</v>
      </c>
      <c r="T117" t="str">
        <f t="shared" si="30"/>
        <v>クジャールの種子彫刻家</v>
      </c>
      <c r="U117" t="str">
        <f t="shared" si="31"/>
        <v/>
      </c>
      <c r="V117" t="str">
        <f>IF(I117=0,VLOOKUP(PT別1!T117,Sheet4!A:B,2,TRUE),"")</f>
        <v/>
      </c>
      <c r="W117" t="s">
        <v>4855</v>
      </c>
      <c r="X117" t="s">
        <v>3267</v>
      </c>
      <c r="Z117" s="3">
        <v>944</v>
      </c>
      <c r="AA117" s="2" t="s">
        <v>4035</v>
      </c>
      <c r="AB117" s="1" t="s">
        <v>1540</v>
      </c>
      <c r="AC117" s="1" t="s">
        <v>1771</v>
      </c>
      <c r="AD117" s="1">
        <v>8</v>
      </c>
      <c r="AE117" s="1" t="s">
        <v>633</v>
      </c>
      <c r="AF117" s="1" t="s">
        <v>632</v>
      </c>
      <c r="AG117" s="1" t="s">
        <v>349</v>
      </c>
      <c r="AH117" s="1" t="s">
        <v>1501</v>
      </c>
      <c r="AI117" s="1" t="s">
        <v>1551</v>
      </c>
      <c r="AJ117" s="1"/>
      <c r="AK117" s="1" t="s">
        <v>4042</v>
      </c>
      <c r="AL117" s="1"/>
      <c r="AM117" s="1"/>
      <c r="AN117" s="1"/>
      <c r="AO117" s="1">
        <v>1</v>
      </c>
      <c r="AP117" s="1">
        <v>2</v>
      </c>
      <c r="AQ117" s="1" t="s">
        <v>4042</v>
      </c>
    </row>
    <row r="118" spans="1:43" x14ac:dyDescent="0.15">
      <c r="A118" t="str">
        <f t="shared" si="22"/>
        <v>|KLD|緑|11|1/2|コモン|《[[亢進するサイ]]》|</v>
      </c>
      <c r="B118" t="s">
        <v>3211</v>
      </c>
      <c r="C118" t="str">
        <f t="shared" si="23"/>
        <v>KLD</v>
      </c>
      <c r="D118">
        <f>IF(AA118="","",VLOOKUP(C118,tnpl!$Z$1:$AA$11,2,TRUE))</f>
        <v>6</v>
      </c>
      <c r="E118" t="s">
        <v>3211</v>
      </c>
      <c r="F118" t="str">
        <f t="shared" si="24"/>
        <v>緑</v>
      </c>
      <c r="G118">
        <f>IF(AB118="","",VLOOKUP(F118,tnpl!$X$1:$Y$16,2,TRUE))</f>
        <v>5</v>
      </c>
      <c r="H118" t="s">
        <v>3211</v>
      </c>
      <c r="I118">
        <f t="shared" si="25"/>
        <v>11</v>
      </c>
      <c r="J118" t="s">
        <v>3211</v>
      </c>
      <c r="K118">
        <f t="shared" si="26"/>
        <v>1</v>
      </c>
      <c r="L118">
        <f t="shared" si="27"/>
        <v>2</v>
      </c>
      <c r="M118" t="str">
        <f t="shared" si="28"/>
        <v>1/2</v>
      </c>
      <c r="N118" t="s">
        <v>3267</v>
      </c>
      <c r="O118" t="str">
        <f t="shared" si="29"/>
        <v>コモン</v>
      </c>
      <c r="R118" t="s">
        <v>3267</v>
      </c>
      <c r="S118" t="s">
        <v>4854</v>
      </c>
      <c r="T118" t="str">
        <f t="shared" si="30"/>
        <v>亢進するサイ</v>
      </c>
      <c r="U118" t="str">
        <f t="shared" si="31"/>
        <v/>
      </c>
      <c r="V118" t="str">
        <f>IF(I118=0,VLOOKUP(PT別1!T118,Sheet4!A:B,2,TRUE),"")</f>
        <v/>
      </c>
      <c r="W118" t="s">
        <v>4855</v>
      </c>
      <c r="X118" t="s">
        <v>3267</v>
      </c>
      <c r="Z118" s="3">
        <v>948</v>
      </c>
      <c r="AA118" s="2" t="s">
        <v>4035</v>
      </c>
      <c r="AB118" s="1" t="s">
        <v>1540</v>
      </c>
      <c r="AC118" s="1" t="s">
        <v>1771</v>
      </c>
      <c r="AD118" s="1">
        <v>11</v>
      </c>
      <c r="AE118" s="1" t="s">
        <v>621</v>
      </c>
      <c r="AF118" s="1" t="s">
        <v>620</v>
      </c>
      <c r="AG118" s="1" t="s">
        <v>349</v>
      </c>
      <c r="AH118" s="1" t="s">
        <v>2640</v>
      </c>
      <c r="AI118" s="1"/>
      <c r="AJ118" s="1"/>
      <c r="AK118" s="1" t="s">
        <v>2627</v>
      </c>
      <c r="AL118" s="1" t="s">
        <v>4038</v>
      </c>
      <c r="AM118" s="1" t="s">
        <v>4047</v>
      </c>
      <c r="AN118" s="1"/>
      <c r="AO118" s="1">
        <v>1</v>
      </c>
      <c r="AP118" s="1">
        <v>2</v>
      </c>
      <c r="AQ118" s="1" t="s">
        <v>4090</v>
      </c>
    </row>
    <row r="119" spans="1:43" x14ac:dyDescent="0.15">
      <c r="A119" t="str">
        <f t="shared" si="22"/>
        <v>|KLD|緑|12|1/1|神話レア|《[[逆毛ハイドラ]]》|</v>
      </c>
      <c r="B119" t="s">
        <v>3211</v>
      </c>
      <c r="C119" t="str">
        <f t="shared" si="23"/>
        <v>KLD</v>
      </c>
      <c r="D119">
        <f>IF(AA119="","",VLOOKUP(C119,tnpl!$Z$1:$AA$11,2,TRUE))</f>
        <v>6</v>
      </c>
      <c r="E119" t="s">
        <v>3211</v>
      </c>
      <c r="F119" t="str">
        <f t="shared" si="24"/>
        <v>緑</v>
      </c>
      <c r="G119">
        <f>IF(AB119="","",VLOOKUP(F119,tnpl!$X$1:$Y$16,2,TRUE))</f>
        <v>5</v>
      </c>
      <c r="H119" t="s">
        <v>3211</v>
      </c>
      <c r="I119">
        <f t="shared" si="25"/>
        <v>12</v>
      </c>
      <c r="J119" t="s">
        <v>3211</v>
      </c>
      <c r="K119">
        <f t="shared" si="26"/>
        <v>1</v>
      </c>
      <c r="L119">
        <f t="shared" si="27"/>
        <v>1</v>
      </c>
      <c r="M119" t="str">
        <f t="shared" si="28"/>
        <v>1/1</v>
      </c>
      <c r="N119" t="s">
        <v>3267</v>
      </c>
      <c r="O119" t="str">
        <f t="shared" si="29"/>
        <v>神話レア</v>
      </c>
      <c r="R119" t="s">
        <v>3267</v>
      </c>
      <c r="S119" t="s">
        <v>4854</v>
      </c>
      <c r="T119" t="str">
        <f t="shared" si="30"/>
        <v>逆毛ハイドラ</v>
      </c>
      <c r="U119" t="str">
        <f t="shared" si="31"/>
        <v/>
      </c>
      <c r="V119" t="str">
        <f>IF(I119=0,VLOOKUP(PT別1!T119,Sheet4!A:B,2,TRUE),"")</f>
        <v/>
      </c>
      <c r="W119" t="s">
        <v>4855</v>
      </c>
      <c r="X119" t="s">
        <v>3267</v>
      </c>
      <c r="Z119" s="3">
        <v>969</v>
      </c>
      <c r="AA119" s="2" t="s">
        <v>4035</v>
      </c>
      <c r="AB119" s="1" t="s">
        <v>1540</v>
      </c>
      <c r="AC119" s="1" t="s">
        <v>1453</v>
      </c>
      <c r="AD119" s="1">
        <v>12</v>
      </c>
      <c r="AE119" s="1" t="s">
        <v>587</v>
      </c>
      <c r="AF119" s="1" t="s">
        <v>586</v>
      </c>
      <c r="AG119" s="1" t="s">
        <v>349</v>
      </c>
      <c r="AH119" s="1" t="s">
        <v>1890</v>
      </c>
      <c r="AI119" s="1"/>
      <c r="AJ119" s="1"/>
      <c r="AK119" s="1" t="s">
        <v>4081</v>
      </c>
      <c r="AL119" s="1" t="s">
        <v>4247</v>
      </c>
      <c r="AM119" s="1"/>
      <c r="AN119" s="1"/>
      <c r="AO119" s="1">
        <v>1</v>
      </c>
      <c r="AP119" s="1">
        <v>1</v>
      </c>
      <c r="AQ119" s="1" t="s">
        <v>4248</v>
      </c>
    </row>
    <row r="120" spans="1:43" x14ac:dyDescent="0.15">
      <c r="A120" t="str">
        <f t="shared" si="22"/>
        <v>|KLD|無色|4|1/2|コモン|《[[砦のマストドン]]》|</v>
      </c>
      <c r="B120" t="s">
        <v>3211</v>
      </c>
      <c r="C120" t="str">
        <f t="shared" si="23"/>
        <v>KLD</v>
      </c>
      <c r="D120">
        <f>IF(AA120="","",VLOOKUP(C120,tnpl!$Z$1:$AA$11,2,TRUE))</f>
        <v>6</v>
      </c>
      <c r="E120" t="s">
        <v>3211</v>
      </c>
      <c r="F120" t="str">
        <f t="shared" si="24"/>
        <v>無色</v>
      </c>
      <c r="G120">
        <f>IF(AB120="","",VLOOKUP(F120,tnpl!$X$1:$Y$16,2,TRUE))</f>
        <v>16</v>
      </c>
      <c r="H120" t="s">
        <v>3211</v>
      </c>
      <c r="I120">
        <f t="shared" si="25"/>
        <v>4</v>
      </c>
      <c r="J120" t="s">
        <v>3211</v>
      </c>
      <c r="K120">
        <f t="shared" si="26"/>
        <v>1</v>
      </c>
      <c r="L120">
        <f t="shared" si="27"/>
        <v>2</v>
      </c>
      <c r="M120" t="str">
        <f t="shared" si="28"/>
        <v>1/2</v>
      </c>
      <c r="N120" t="s">
        <v>3267</v>
      </c>
      <c r="O120" t="str">
        <f t="shared" si="29"/>
        <v>コモン</v>
      </c>
      <c r="R120" t="s">
        <v>3267</v>
      </c>
      <c r="S120" t="s">
        <v>4854</v>
      </c>
      <c r="T120" t="str">
        <f t="shared" si="30"/>
        <v>砦のマストドン</v>
      </c>
      <c r="U120" t="str">
        <f t="shared" si="31"/>
        <v/>
      </c>
      <c r="V120" t="str">
        <f>IF(I120=0,VLOOKUP(PT別1!T120,Sheet4!A:B,2,TRUE),"")</f>
        <v/>
      </c>
      <c r="W120" t="s">
        <v>4855</v>
      </c>
      <c r="X120" t="s">
        <v>3267</v>
      </c>
      <c r="Z120" s="3">
        <v>986</v>
      </c>
      <c r="AA120" s="2" t="s">
        <v>4035</v>
      </c>
      <c r="AB120" s="1" t="s">
        <v>301</v>
      </c>
      <c r="AC120" s="1" t="s">
        <v>1771</v>
      </c>
      <c r="AD120" s="1">
        <v>4</v>
      </c>
      <c r="AE120" s="1" t="s">
        <v>553</v>
      </c>
      <c r="AF120" s="1" t="s">
        <v>552</v>
      </c>
      <c r="AG120" s="1" t="s">
        <v>349</v>
      </c>
      <c r="AH120" s="1" t="s">
        <v>4224</v>
      </c>
      <c r="AI120" s="1"/>
      <c r="AJ120" s="1"/>
      <c r="AK120" s="1" t="s">
        <v>4276</v>
      </c>
      <c r="AL120" s="1"/>
      <c r="AM120" s="1"/>
      <c r="AN120" s="1"/>
      <c r="AO120" s="1">
        <v>1</v>
      </c>
      <c r="AP120" s="1">
        <v>2</v>
      </c>
      <c r="AQ120" s="1" t="s">
        <v>4276</v>
      </c>
    </row>
    <row r="121" spans="1:43" x14ac:dyDescent="0.15">
      <c r="A121" t="str">
        <f t="shared" si="22"/>
        <v>|KLD|無色|11|1/3|コモン|《[[領事府の空船口]]》|</v>
      </c>
      <c r="B121" t="s">
        <v>3211</v>
      </c>
      <c r="C121" t="str">
        <f t="shared" si="23"/>
        <v>KLD</v>
      </c>
      <c r="D121">
        <f>IF(AA121="","",VLOOKUP(C121,tnpl!$Z$1:$AA$11,2,TRUE))</f>
        <v>6</v>
      </c>
      <c r="E121" t="s">
        <v>3211</v>
      </c>
      <c r="F121" t="str">
        <f t="shared" si="24"/>
        <v>無色</v>
      </c>
      <c r="G121">
        <f>IF(AB121="","",VLOOKUP(F121,tnpl!$X$1:$Y$16,2,TRUE))</f>
        <v>16</v>
      </c>
      <c r="H121" t="s">
        <v>3211</v>
      </c>
      <c r="I121">
        <f t="shared" si="25"/>
        <v>11</v>
      </c>
      <c r="J121" t="s">
        <v>3211</v>
      </c>
      <c r="K121">
        <f t="shared" si="26"/>
        <v>1</v>
      </c>
      <c r="L121">
        <f t="shared" si="27"/>
        <v>3</v>
      </c>
      <c r="M121" t="str">
        <f t="shared" si="28"/>
        <v>1/3</v>
      </c>
      <c r="N121" t="s">
        <v>3267</v>
      </c>
      <c r="O121" t="str">
        <f t="shared" si="29"/>
        <v>コモン</v>
      </c>
      <c r="R121" t="s">
        <v>3267</v>
      </c>
      <c r="S121" t="s">
        <v>4854</v>
      </c>
      <c r="T121" t="str">
        <f t="shared" si="30"/>
        <v>領事府の空船口</v>
      </c>
      <c r="U121" t="str">
        <f t="shared" si="31"/>
        <v/>
      </c>
      <c r="V121" t="str">
        <f>IF(I121=0,VLOOKUP(PT別1!T121,Sheet4!A:B,2,TRUE),"")</f>
        <v/>
      </c>
      <c r="W121" t="s">
        <v>4855</v>
      </c>
      <c r="X121" t="s">
        <v>3267</v>
      </c>
      <c r="Z121" s="3">
        <v>987</v>
      </c>
      <c r="AA121" s="2" t="s">
        <v>4035</v>
      </c>
      <c r="AB121" s="1" t="s">
        <v>301</v>
      </c>
      <c r="AC121" s="1" t="s">
        <v>1771</v>
      </c>
      <c r="AD121" s="1">
        <v>11</v>
      </c>
      <c r="AE121" s="1" t="s">
        <v>529</v>
      </c>
      <c r="AF121" s="1" t="s">
        <v>528</v>
      </c>
      <c r="AG121" s="1" t="s">
        <v>349</v>
      </c>
      <c r="AH121" s="1" t="s">
        <v>3026</v>
      </c>
      <c r="AI121" s="1"/>
      <c r="AJ121" s="1"/>
      <c r="AK121" s="1" t="s">
        <v>1971</v>
      </c>
      <c r="AL121" s="1"/>
      <c r="AM121" s="1"/>
      <c r="AN121" s="1"/>
      <c r="AO121" s="1">
        <v>1</v>
      </c>
      <c r="AP121" s="1">
        <v>3</v>
      </c>
      <c r="AQ121" s="1" t="s">
        <v>1971</v>
      </c>
    </row>
    <row r="122" spans="1:43" x14ac:dyDescent="0.15">
      <c r="A122" t="str">
        <f t="shared" si="22"/>
        <v>|KLD|無色|6|1/3|コモン|《[[ダッカラの孔雀]]》|</v>
      </c>
      <c r="B122" t="s">
        <v>3211</v>
      </c>
      <c r="C122" t="str">
        <f t="shared" si="23"/>
        <v>KLD</v>
      </c>
      <c r="D122">
        <f>IF(AA122="","",VLOOKUP(C122,tnpl!$Z$1:$AA$11,2,TRUE))</f>
        <v>6</v>
      </c>
      <c r="E122" t="s">
        <v>3211</v>
      </c>
      <c r="F122" t="str">
        <f t="shared" si="24"/>
        <v>無色</v>
      </c>
      <c r="G122">
        <f>IF(AB122="","",VLOOKUP(F122,tnpl!$X$1:$Y$16,2,TRUE))</f>
        <v>16</v>
      </c>
      <c r="H122" t="s">
        <v>3211</v>
      </c>
      <c r="I122">
        <f t="shared" si="25"/>
        <v>6</v>
      </c>
      <c r="J122" t="s">
        <v>3211</v>
      </c>
      <c r="K122">
        <f t="shared" si="26"/>
        <v>1</v>
      </c>
      <c r="L122">
        <f t="shared" si="27"/>
        <v>3</v>
      </c>
      <c r="M122" t="str">
        <f t="shared" si="28"/>
        <v>1/3</v>
      </c>
      <c r="N122" t="s">
        <v>3267</v>
      </c>
      <c r="O122" t="str">
        <f t="shared" si="29"/>
        <v>コモン</v>
      </c>
      <c r="R122" t="s">
        <v>3267</v>
      </c>
      <c r="S122" t="s">
        <v>4854</v>
      </c>
      <c r="T122" t="str">
        <f t="shared" si="30"/>
        <v>ダッカラの孔雀</v>
      </c>
      <c r="U122" t="str">
        <f t="shared" si="31"/>
        <v/>
      </c>
      <c r="V122" t="str">
        <f>IF(I122=0,VLOOKUP(PT別1!T122,Sheet4!A:B,2,TRUE),"")</f>
        <v/>
      </c>
      <c r="W122" t="s">
        <v>4855</v>
      </c>
      <c r="X122" t="s">
        <v>3267</v>
      </c>
      <c r="Z122" s="3">
        <v>988</v>
      </c>
      <c r="AA122" s="2" t="s">
        <v>4035</v>
      </c>
      <c r="AB122" s="1" t="s">
        <v>301</v>
      </c>
      <c r="AC122" s="1" t="s">
        <v>1771</v>
      </c>
      <c r="AD122" s="1">
        <v>6</v>
      </c>
      <c r="AE122" s="1" t="s">
        <v>551</v>
      </c>
      <c r="AF122" s="1" t="s">
        <v>550</v>
      </c>
      <c r="AG122" s="1" t="s">
        <v>349</v>
      </c>
      <c r="AH122" s="1" t="s">
        <v>2987</v>
      </c>
      <c r="AI122" s="1"/>
      <c r="AJ122" s="1"/>
      <c r="AK122" s="1" t="s">
        <v>4277</v>
      </c>
      <c r="AL122" s="1"/>
      <c r="AM122" s="1"/>
      <c r="AN122" s="1"/>
      <c r="AO122" s="1">
        <v>1</v>
      </c>
      <c r="AP122" s="1">
        <v>3</v>
      </c>
      <c r="AQ122" s="1" t="s">
        <v>4277</v>
      </c>
    </row>
    <row r="123" spans="1:43" x14ac:dyDescent="0.15">
      <c r="A123" t="str">
        <f t="shared" si="22"/>
        <v>|AER|青|10|1/6|アンコモン|《[[守られた霊気泥棒]]》|</v>
      </c>
      <c r="B123" t="s">
        <v>3211</v>
      </c>
      <c r="C123" t="str">
        <f t="shared" si="23"/>
        <v>AER</v>
      </c>
      <c r="D123">
        <f>IF(AA123="","",VLOOKUP(C123,tnpl!$Z$1:$AA$11,2,TRUE))</f>
        <v>7</v>
      </c>
      <c r="E123" t="s">
        <v>3211</v>
      </c>
      <c r="F123" t="str">
        <f t="shared" si="24"/>
        <v>青</v>
      </c>
      <c r="G123">
        <f>IF(AB123="","",VLOOKUP(F123,tnpl!$X$1:$Y$16,2,TRUE))</f>
        <v>2</v>
      </c>
      <c r="H123" t="s">
        <v>3211</v>
      </c>
      <c r="I123">
        <f t="shared" si="25"/>
        <v>10</v>
      </c>
      <c r="J123" t="s">
        <v>3211</v>
      </c>
      <c r="K123">
        <f t="shared" si="26"/>
        <v>1</v>
      </c>
      <c r="L123">
        <f t="shared" si="27"/>
        <v>6</v>
      </c>
      <c r="M123" t="str">
        <f t="shared" si="28"/>
        <v>1/6</v>
      </c>
      <c r="N123" t="s">
        <v>3267</v>
      </c>
      <c r="O123" t="str">
        <f t="shared" si="29"/>
        <v>アンコモン</v>
      </c>
      <c r="R123" t="s">
        <v>3267</v>
      </c>
      <c r="S123" t="s">
        <v>4854</v>
      </c>
      <c r="T123" t="str">
        <f t="shared" si="30"/>
        <v>守られた霊気泥棒</v>
      </c>
      <c r="U123" t="str">
        <f t="shared" si="31"/>
        <v/>
      </c>
      <c r="V123" t="str">
        <f>IF(I123=0,VLOOKUP(PT別1!T123,Sheet4!A:B,2,TRUE),"")</f>
        <v/>
      </c>
      <c r="W123" t="s">
        <v>4855</v>
      </c>
      <c r="X123" t="s">
        <v>3267</v>
      </c>
      <c r="Z123" s="3">
        <v>1030</v>
      </c>
      <c r="AA123" s="2" t="s">
        <v>4335</v>
      </c>
      <c r="AB123" s="1" t="s">
        <v>1631</v>
      </c>
      <c r="AC123" s="1" t="s">
        <v>1473</v>
      </c>
      <c r="AD123" s="1">
        <v>10</v>
      </c>
      <c r="AE123" s="1" t="s">
        <v>465</v>
      </c>
      <c r="AF123" s="1" t="s">
        <v>464</v>
      </c>
      <c r="AG123" s="1" t="s">
        <v>349</v>
      </c>
      <c r="AH123" s="1" t="s">
        <v>2949</v>
      </c>
      <c r="AI123" s="1" t="s">
        <v>2976</v>
      </c>
      <c r="AJ123" s="1"/>
      <c r="AK123" s="1" t="s">
        <v>2627</v>
      </c>
      <c r="AL123" s="1" t="s">
        <v>4350</v>
      </c>
      <c r="AM123" s="1" t="s">
        <v>4351</v>
      </c>
      <c r="AN123" s="1"/>
      <c r="AO123" s="1">
        <v>1</v>
      </c>
      <c r="AP123" s="1">
        <v>6</v>
      </c>
      <c r="AQ123" s="1" t="s">
        <v>4352</v>
      </c>
    </row>
    <row r="124" spans="1:43" x14ac:dyDescent="0.15">
      <c r="A124" t="str">
        <f t="shared" si="22"/>
        <v>|AER|赤|5|1/3|神話レア|《[[航空船を強襲する者、カーリ・ゼヴ]]》|</v>
      </c>
      <c r="B124" t="s">
        <v>3211</v>
      </c>
      <c r="C124" t="str">
        <f t="shared" si="23"/>
        <v>AER</v>
      </c>
      <c r="D124">
        <f>IF(AA124="","",VLOOKUP(C124,tnpl!$Z$1:$AA$11,2,TRUE))</f>
        <v>7</v>
      </c>
      <c r="E124" t="s">
        <v>3211</v>
      </c>
      <c r="F124" t="str">
        <f t="shared" si="24"/>
        <v>赤</v>
      </c>
      <c r="G124">
        <f>IF(AB124="","",VLOOKUP(F124,tnpl!$X$1:$Y$16,2,TRUE))</f>
        <v>4</v>
      </c>
      <c r="H124" t="s">
        <v>3211</v>
      </c>
      <c r="I124">
        <f t="shared" si="25"/>
        <v>5</v>
      </c>
      <c r="J124" t="s">
        <v>3211</v>
      </c>
      <c r="K124">
        <f t="shared" si="26"/>
        <v>1</v>
      </c>
      <c r="L124">
        <f t="shared" si="27"/>
        <v>3</v>
      </c>
      <c r="M124" t="str">
        <f t="shared" si="28"/>
        <v>1/3</v>
      </c>
      <c r="N124" t="s">
        <v>3267</v>
      </c>
      <c r="O124" t="str">
        <f t="shared" si="29"/>
        <v>神話レア</v>
      </c>
      <c r="R124" t="s">
        <v>3267</v>
      </c>
      <c r="S124" t="s">
        <v>4854</v>
      </c>
      <c r="T124" t="str">
        <f t="shared" si="30"/>
        <v>航空船を強襲する者、カーリ・ゼヴ</v>
      </c>
      <c r="U124" t="str">
        <f t="shared" si="31"/>
        <v/>
      </c>
      <c r="V124" t="str">
        <f>IF(I124=0,VLOOKUP(PT別1!T124,Sheet4!A:B,2,TRUE),"")</f>
        <v/>
      </c>
      <c r="W124" t="s">
        <v>4855</v>
      </c>
      <c r="X124" t="s">
        <v>3267</v>
      </c>
      <c r="Z124" s="3">
        <v>1054</v>
      </c>
      <c r="AA124" s="2" t="s">
        <v>4335</v>
      </c>
      <c r="AB124" s="1" t="s">
        <v>1575</v>
      </c>
      <c r="AC124" s="1" t="s">
        <v>1453</v>
      </c>
      <c r="AD124" s="1">
        <v>5</v>
      </c>
      <c r="AE124" s="1" t="s">
        <v>417</v>
      </c>
      <c r="AF124" s="1" t="s">
        <v>416</v>
      </c>
      <c r="AG124" s="1" t="s">
        <v>349</v>
      </c>
      <c r="AH124" s="1" t="s">
        <v>1511</v>
      </c>
      <c r="AI124" s="1" t="s">
        <v>4388</v>
      </c>
      <c r="AJ124" s="1"/>
      <c r="AK124" s="1" t="s">
        <v>4389</v>
      </c>
      <c r="AL124" s="1" t="s">
        <v>4147</v>
      </c>
      <c r="AM124" s="1" t="s">
        <v>4390</v>
      </c>
      <c r="AN124" s="1"/>
      <c r="AO124" s="1">
        <v>1</v>
      </c>
      <c r="AP124" s="1">
        <v>3</v>
      </c>
      <c r="AQ124" s="1" t="s">
        <v>4391</v>
      </c>
    </row>
    <row r="125" spans="1:43" x14ac:dyDescent="0.15">
      <c r="A125" t="str">
        <f>B125&amp;C125&amp;E125&amp;F125&amp;H125&amp;I125&amp;J125&amp;M125&amp;N125&amp;O125&amp;P125&amp;Q125&amp;R125&amp;S125&amp;T125&amp;V125&amp;W125&amp;X125&amp;Y125</f>
        <v/>
      </c>
    </row>
    <row r="126" spans="1:43" x14ac:dyDescent="0.15">
      <c r="A126" t="str">
        <f>B126&amp;C126&amp;E126&amp;F126&amp;H126&amp;I126&amp;J126&amp;M126&amp;N126&amp;O126&amp;P126&amp;Q126&amp;R126&amp;S126&amp;T126&amp;V126&amp;W126&amp;X126&amp;Y126</f>
        <v>**アモンケットブロック</v>
      </c>
      <c r="B126" t="s">
        <v>4856</v>
      </c>
      <c r="C126" t="s">
        <v>5199</v>
      </c>
      <c r="Z126" s="11"/>
    </row>
    <row r="127" spans="1:43" x14ac:dyDescent="0.15">
      <c r="A127" t="str">
        <f>B127&amp;C127&amp;E127&amp;F127&amp;H127&amp;I127&amp;J127&amp;M127&amp;N127&amp;O127&amp;P127&amp;Q127&amp;R127&amp;S127&amp;T127&amp;U127&amp;V127&amp;W127&amp;X127&amp;Y127</f>
        <v>|LEFT:50|LEFT:50|LEFT:50|LEFT:120|LEFT:120|LEFT:500|c</v>
      </c>
      <c r="B127" t="s">
        <v>3211</v>
      </c>
      <c r="C127" t="s">
        <v>3204</v>
      </c>
      <c r="E127" t="s">
        <v>3211</v>
      </c>
      <c r="F127" t="s">
        <v>3204</v>
      </c>
      <c r="H127" t="s">
        <v>3211</v>
      </c>
      <c r="I127" t="s">
        <v>3204</v>
      </c>
      <c r="J127" t="s">
        <v>3211</v>
      </c>
      <c r="M127" t="s">
        <v>5157</v>
      </c>
      <c r="N127" t="s">
        <v>3267</v>
      </c>
      <c r="O127" t="s">
        <v>5157</v>
      </c>
      <c r="R127" t="s">
        <v>3267</v>
      </c>
      <c r="T127" t="s">
        <v>3205</v>
      </c>
      <c r="X127" t="s">
        <v>3267</v>
      </c>
      <c r="Y127" t="s">
        <v>3206</v>
      </c>
    </row>
    <row r="128" spans="1:43" x14ac:dyDescent="0.15">
      <c r="A128" t="str">
        <f>B128&amp;C128&amp;E128&amp;F128&amp;H128&amp;I128&amp;J128&amp;M128&amp;N128&amp;O128&amp;P128&amp;Q128&amp;R128&amp;S128&amp;T128&amp;U128&amp;V128&amp;W128&amp;X128&amp;Y128</f>
        <v>|セット|色|コスト|P/T|レアリティ|カード名|</v>
      </c>
      <c r="B128" t="s">
        <v>3211</v>
      </c>
      <c r="C128" t="s">
        <v>3212</v>
      </c>
      <c r="E128" t="s">
        <v>3211</v>
      </c>
      <c r="F128" t="s">
        <v>3181</v>
      </c>
      <c r="H128" t="s">
        <v>3211</v>
      </c>
      <c r="I128" t="s">
        <v>3207</v>
      </c>
      <c r="J128" t="s">
        <v>3211</v>
      </c>
      <c r="K128" t="s">
        <v>3168</v>
      </c>
      <c r="L128" t="s">
        <v>3167</v>
      </c>
      <c r="M128" t="str">
        <f>K128&amp;"/"&amp;L128</f>
        <v>P/T</v>
      </c>
      <c r="N128" t="s">
        <v>3267</v>
      </c>
      <c r="O128" t="s">
        <v>5187</v>
      </c>
      <c r="R128" t="s">
        <v>3267</v>
      </c>
      <c r="T128" t="s">
        <v>3208</v>
      </c>
      <c r="X128" t="s">
        <v>3267</v>
      </c>
      <c r="Z128" s="18"/>
      <c r="AA128" s="18"/>
      <c r="AB128" s="18"/>
      <c r="AC128" s="18"/>
      <c r="AD128" s="18"/>
      <c r="AE128" s="18"/>
      <c r="AF128" s="18"/>
      <c r="AG128" s="18"/>
      <c r="AH128" s="18"/>
      <c r="AI128" s="18"/>
      <c r="AJ128" s="18"/>
      <c r="AK128" s="18"/>
      <c r="AL128" s="18"/>
      <c r="AM128" s="18"/>
      <c r="AN128" s="18"/>
      <c r="AO128" s="18"/>
      <c r="AP128" s="18"/>
      <c r="AQ128" s="18"/>
    </row>
    <row r="129" spans="1:43" x14ac:dyDescent="0.15">
      <c r="A129" t="str">
        <f t="shared" si="22"/>
        <v>|AKH|白|11|1/3|コモン|《[[選定の司祭]]》|</v>
      </c>
      <c r="B129" t="s">
        <v>3211</v>
      </c>
      <c r="C129" t="str">
        <f t="shared" si="23"/>
        <v>AKH</v>
      </c>
      <c r="D129">
        <f>IF(AA129="","",VLOOKUP(C129,tnpl!$Z$1:$AA$11,2,TRUE))</f>
        <v>10</v>
      </c>
      <c r="E129" t="s">
        <v>3211</v>
      </c>
      <c r="F129" t="str">
        <f t="shared" si="24"/>
        <v>白</v>
      </c>
      <c r="G129">
        <f>IF(AB129="","",VLOOKUP(F129,tnpl!$X$1:$Y$16,2,TRUE))</f>
        <v>1</v>
      </c>
      <c r="H129" t="s">
        <v>3211</v>
      </c>
      <c r="I129">
        <f t="shared" si="25"/>
        <v>11</v>
      </c>
      <c r="J129" t="s">
        <v>3211</v>
      </c>
      <c r="K129">
        <f t="shared" si="26"/>
        <v>1</v>
      </c>
      <c r="L129">
        <f t="shared" si="27"/>
        <v>3</v>
      </c>
      <c r="M129" t="str">
        <f t="shared" si="28"/>
        <v>1/3</v>
      </c>
      <c r="N129" t="s">
        <v>3267</v>
      </c>
      <c r="O129" t="str">
        <f t="shared" si="29"/>
        <v>コモン</v>
      </c>
      <c r="R129" t="s">
        <v>3267</v>
      </c>
      <c r="S129" t="s">
        <v>4854</v>
      </c>
      <c r="T129" t="str">
        <f t="shared" si="30"/>
        <v>選定の司祭</v>
      </c>
      <c r="U129" t="str">
        <f t="shared" si="31"/>
        <v/>
      </c>
      <c r="V129" t="str">
        <f>IF(I129=0,VLOOKUP(PT別1!T129,Sheet4!A:B,2,TRUE),"")</f>
        <v/>
      </c>
      <c r="W129" t="s">
        <v>4855</v>
      </c>
      <c r="X129" t="s">
        <v>3267</v>
      </c>
      <c r="Z129" s="3">
        <v>1102</v>
      </c>
      <c r="AA129" s="2" t="s">
        <v>4450</v>
      </c>
      <c r="AB129" s="1" t="s">
        <v>1653</v>
      </c>
      <c r="AC129" s="1" t="s">
        <v>1771</v>
      </c>
      <c r="AD129" s="1">
        <v>11</v>
      </c>
      <c r="AE129" s="1" t="s">
        <v>295</v>
      </c>
      <c r="AF129" s="1" t="s">
        <v>294</v>
      </c>
      <c r="AG129" s="1" t="s">
        <v>349</v>
      </c>
      <c r="AH129" s="1" t="s">
        <v>1511</v>
      </c>
      <c r="AI129" s="1" t="s">
        <v>1492</v>
      </c>
      <c r="AJ129" s="1"/>
      <c r="AK129" s="1" t="s">
        <v>4451</v>
      </c>
      <c r="AL129" s="1" t="s">
        <v>4452</v>
      </c>
      <c r="AM129" s="1"/>
      <c r="AN129" s="1"/>
      <c r="AO129" s="1">
        <v>1</v>
      </c>
      <c r="AP129" s="1">
        <v>3</v>
      </c>
      <c r="AQ129" s="1" t="s">
        <v>4453</v>
      </c>
    </row>
    <row r="130" spans="1:43" x14ac:dyDescent="0.15">
      <c r="A130" t="str">
        <f t="shared" si="22"/>
        <v>|AKH|青|7|1/1|神話レア|《[[多面相の侍臣]]》|</v>
      </c>
      <c r="B130" t="s">
        <v>3211</v>
      </c>
      <c r="C130" t="str">
        <f t="shared" si="23"/>
        <v>AKH</v>
      </c>
      <c r="D130">
        <f>IF(AA130="","",VLOOKUP(C130,tnpl!$Z$1:$AA$11,2,TRUE))</f>
        <v>10</v>
      </c>
      <c r="E130" t="s">
        <v>3211</v>
      </c>
      <c r="F130" t="str">
        <f t="shared" si="24"/>
        <v>青</v>
      </c>
      <c r="G130">
        <f>IF(AB130="","",VLOOKUP(F130,tnpl!$X$1:$Y$16,2,TRUE))</f>
        <v>2</v>
      </c>
      <c r="H130" t="s">
        <v>3211</v>
      </c>
      <c r="I130">
        <f t="shared" si="25"/>
        <v>7</v>
      </c>
      <c r="J130" t="s">
        <v>3211</v>
      </c>
      <c r="K130">
        <f t="shared" si="26"/>
        <v>1</v>
      </c>
      <c r="L130">
        <f t="shared" si="27"/>
        <v>1</v>
      </c>
      <c r="M130" t="str">
        <f t="shared" si="28"/>
        <v>1/1</v>
      </c>
      <c r="N130" t="s">
        <v>3267</v>
      </c>
      <c r="O130" t="str">
        <f t="shared" si="29"/>
        <v>神話レア</v>
      </c>
      <c r="R130" t="s">
        <v>3267</v>
      </c>
      <c r="S130" t="s">
        <v>4854</v>
      </c>
      <c r="T130" t="str">
        <f t="shared" si="30"/>
        <v>多面相の侍臣</v>
      </c>
      <c r="U130" t="str">
        <f t="shared" si="31"/>
        <v/>
      </c>
      <c r="V130" t="str">
        <f>IF(I130=0,VLOOKUP(PT別1!T130,Sheet4!A:B,2,TRUE),"")</f>
        <v/>
      </c>
      <c r="W130" t="s">
        <v>4855</v>
      </c>
      <c r="X130" t="s">
        <v>3267</v>
      </c>
      <c r="Z130" s="3">
        <v>1150</v>
      </c>
      <c r="AA130" s="2" t="s">
        <v>4450</v>
      </c>
      <c r="AB130" s="1" t="s">
        <v>1631</v>
      </c>
      <c r="AC130" s="1" t="s">
        <v>1453</v>
      </c>
      <c r="AD130" s="1">
        <v>7</v>
      </c>
      <c r="AE130" s="1" t="s">
        <v>201</v>
      </c>
      <c r="AF130" s="1" t="s">
        <v>200</v>
      </c>
      <c r="AG130" s="1" t="s">
        <v>349</v>
      </c>
      <c r="AH130" s="1" t="s">
        <v>4547</v>
      </c>
      <c r="AI130" s="1" t="s">
        <v>1492</v>
      </c>
      <c r="AJ130" s="1"/>
      <c r="AK130" s="1" t="s">
        <v>4548</v>
      </c>
      <c r="AL130" s="1" t="s">
        <v>4461</v>
      </c>
      <c r="AM130" s="1"/>
      <c r="AN130" s="1"/>
      <c r="AO130" s="1">
        <v>1</v>
      </c>
      <c r="AP130" s="1">
        <v>1</v>
      </c>
      <c r="AQ130" s="1" t="s">
        <v>4549</v>
      </c>
    </row>
    <row r="131" spans="1:43" x14ac:dyDescent="0.15">
      <c r="A131" t="str">
        <f t="shared" si="22"/>
        <v>|AKH|黒|8|1/1|コモン|《[[悪運尽きた造反者]]》|</v>
      </c>
      <c r="B131" t="s">
        <v>3211</v>
      </c>
      <c r="C131" t="str">
        <f t="shared" si="23"/>
        <v>AKH</v>
      </c>
      <c r="D131">
        <f>IF(AA131="","",VLOOKUP(C131,tnpl!$Z$1:$AA$11,2,TRUE))</f>
        <v>10</v>
      </c>
      <c r="E131" t="s">
        <v>3211</v>
      </c>
      <c r="F131" t="str">
        <f t="shared" si="24"/>
        <v>黒</v>
      </c>
      <c r="G131">
        <f>IF(AB131="","",VLOOKUP(F131,tnpl!$X$1:$Y$16,2,TRUE))</f>
        <v>3</v>
      </c>
      <c r="H131" t="s">
        <v>3211</v>
      </c>
      <c r="I131">
        <f t="shared" si="25"/>
        <v>8</v>
      </c>
      <c r="J131" t="s">
        <v>3211</v>
      </c>
      <c r="K131">
        <f t="shared" si="26"/>
        <v>1</v>
      </c>
      <c r="L131">
        <f t="shared" si="27"/>
        <v>1</v>
      </c>
      <c r="M131" t="str">
        <f t="shared" si="28"/>
        <v>1/1</v>
      </c>
      <c r="N131" t="s">
        <v>3267</v>
      </c>
      <c r="O131" t="str">
        <f t="shared" si="29"/>
        <v>コモン</v>
      </c>
      <c r="R131" t="s">
        <v>3267</v>
      </c>
      <c r="S131" t="s">
        <v>4854</v>
      </c>
      <c r="T131" t="str">
        <f t="shared" si="30"/>
        <v>悪運尽きた造反者</v>
      </c>
      <c r="U131" t="str">
        <f t="shared" si="31"/>
        <v/>
      </c>
      <c r="V131" t="str">
        <f>IF(I131=0,VLOOKUP(PT別1!T131,Sheet4!A:B,2,TRUE),"")</f>
        <v/>
      </c>
      <c r="W131" t="s">
        <v>4855</v>
      </c>
      <c r="X131" t="s">
        <v>3267</v>
      </c>
      <c r="Z131" s="3">
        <v>1151</v>
      </c>
      <c r="AA131" s="2" t="s">
        <v>4450</v>
      </c>
      <c r="AB131" s="1" t="s">
        <v>1606</v>
      </c>
      <c r="AC131" s="1" t="s">
        <v>1771</v>
      </c>
      <c r="AD131" s="1">
        <v>8</v>
      </c>
      <c r="AE131" s="1" t="s">
        <v>199</v>
      </c>
      <c r="AF131" s="1" t="s">
        <v>198</v>
      </c>
      <c r="AG131" s="1" t="s">
        <v>349</v>
      </c>
      <c r="AH131" s="1" t="s">
        <v>1511</v>
      </c>
      <c r="AI131" s="1"/>
      <c r="AJ131" s="1"/>
      <c r="AK131" s="1" t="s">
        <v>1971</v>
      </c>
      <c r="AL131" s="1" t="s">
        <v>4550</v>
      </c>
      <c r="AM131" s="1"/>
      <c r="AN131" s="1"/>
      <c r="AO131" s="1">
        <v>1</v>
      </c>
      <c r="AP131" s="1">
        <v>1</v>
      </c>
      <c r="AQ131" s="1" t="s">
        <v>4551</v>
      </c>
    </row>
    <row r="132" spans="1:43" x14ac:dyDescent="0.15">
      <c r="A132" t="str">
        <f t="shared" si="22"/>
        <v>|AKH|黒|6|1/1|コモン|《[[ただれたミイラ]]》|</v>
      </c>
      <c r="B132" t="s">
        <v>3211</v>
      </c>
      <c r="C132" t="str">
        <f t="shared" si="23"/>
        <v>AKH</v>
      </c>
      <c r="D132">
        <f>IF(AA132="","",VLOOKUP(C132,tnpl!$Z$1:$AA$11,2,TRUE))</f>
        <v>10</v>
      </c>
      <c r="E132" t="s">
        <v>3211</v>
      </c>
      <c r="F132" t="str">
        <f t="shared" si="24"/>
        <v>黒</v>
      </c>
      <c r="G132">
        <f>IF(AB132="","",VLOOKUP(F132,tnpl!$X$1:$Y$16,2,TRUE))</f>
        <v>3</v>
      </c>
      <c r="H132" t="s">
        <v>3211</v>
      </c>
      <c r="I132">
        <f t="shared" si="25"/>
        <v>6</v>
      </c>
      <c r="J132" t="s">
        <v>3211</v>
      </c>
      <c r="K132">
        <f t="shared" si="26"/>
        <v>1</v>
      </c>
      <c r="L132">
        <f t="shared" si="27"/>
        <v>1</v>
      </c>
      <c r="M132" t="str">
        <f t="shared" si="28"/>
        <v>1/1</v>
      </c>
      <c r="N132" t="s">
        <v>3267</v>
      </c>
      <c r="O132" t="str">
        <f t="shared" si="29"/>
        <v>コモン</v>
      </c>
      <c r="R132" t="s">
        <v>3267</v>
      </c>
      <c r="S132" t="s">
        <v>4854</v>
      </c>
      <c r="T132" t="str">
        <f t="shared" si="30"/>
        <v>ただれたミイラ</v>
      </c>
      <c r="U132" t="str">
        <f t="shared" si="31"/>
        <v/>
      </c>
      <c r="V132" t="str">
        <f>IF(I132=0,VLOOKUP(PT別1!T132,Sheet4!A:B,2,TRUE),"")</f>
        <v/>
      </c>
      <c r="W132" t="s">
        <v>4855</v>
      </c>
      <c r="X132" t="s">
        <v>3267</v>
      </c>
      <c r="Z132" s="3">
        <v>1152</v>
      </c>
      <c r="AA132" s="2" t="s">
        <v>4450</v>
      </c>
      <c r="AB132" s="1" t="s">
        <v>1606</v>
      </c>
      <c r="AC132" s="1" t="s">
        <v>1771</v>
      </c>
      <c r="AD132" s="1">
        <v>6</v>
      </c>
      <c r="AE132" s="1" t="s">
        <v>197</v>
      </c>
      <c r="AF132" s="1" t="s">
        <v>196</v>
      </c>
      <c r="AG132" s="1" t="s">
        <v>349</v>
      </c>
      <c r="AH132" s="1" t="s">
        <v>1506</v>
      </c>
      <c r="AI132" s="1"/>
      <c r="AJ132" s="1"/>
      <c r="AK132" s="1" t="s">
        <v>4552</v>
      </c>
      <c r="AL132" s="1"/>
      <c r="AM132" s="1"/>
      <c r="AN132" s="1"/>
      <c r="AO132" s="1">
        <v>1</v>
      </c>
      <c r="AP132" s="1">
        <v>1</v>
      </c>
      <c r="AQ132" s="1" t="s">
        <v>4552</v>
      </c>
    </row>
    <row r="133" spans="1:43" x14ac:dyDescent="0.15">
      <c r="A133" t="str">
        <f t="shared" si="22"/>
        <v>|AKH|赤|6|1/3|コモン|《[[捷刃のケンラ]]》|</v>
      </c>
      <c r="B133" t="s">
        <v>3211</v>
      </c>
      <c r="C133" t="str">
        <f t="shared" si="23"/>
        <v>AKH</v>
      </c>
      <c r="D133">
        <f>IF(AA133="","",VLOOKUP(C133,tnpl!$Z$1:$AA$11,2,TRUE))</f>
        <v>10</v>
      </c>
      <c r="E133" t="s">
        <v>3211</v>
      </c>
      <c r="F133" t="str">
        <f t="shared" si="24"/>
        <v>赤</v>
      </c>
      <c r="G133">
        <f>IF(AB133="","",VLOOKUP(F133,tnpl!$X$1:$Y$16,2,TRUE))</f>
        <v>4</v>
      </c>
      <c r="H133" t="s">
        <v>3211</v>
      </c>
      <c r="I133">
        <f t="shared" si="25"/>
        <v>6</v>
      </c>
      <c r="J133" t="s">
        <v>3211</v>
      </c>
      <c r="K133">
        <f t="shared" si="26"/>
        <v>1</v>
      </c>
      <c r="L133">
        <f t="shared" si="27"/>
        <v>3</v>
      </c>
      <c r="M133" t="str">
        <f t="shared" si="28"/>
        <v>1/3</v>
      </c>
      <c r="N133" t="s">
        <v>3267</v>
      </c>
      <c r="O133" t="str">
        <f t="shared" si="29"/>
        <v>コモン</v>
      </c>
      <c r="R133" t="s">
        <v>3267</v>
      </c>
      <c r="S133" t="s">
        <v>4854</v>
      </c>
      <c r="T133" t="str">
        <f t="shared" si="30"/>
        <v>捷刃のケンラ</v>
      </c>
      <c r="U133" t="str">
        <f t="shared" si="31"/>
        <v/>
      </c>
      <c r="V133" t="str">
        <f>IF(I133=0,VLOOKUP(PT別1!T133,Sheet4!A:B,2,TRUE),"")</f>
        <v/>
      </c>
      <c r="W133" t="s">
        <v>4855</v>
      </c>
      <c r="X133" t="s">
        <v>3267</v>
      </c>
      <c r="Z133" s="3">
        <v>1181</v>
      </c>
      <c r="AA133" s="2" t="s">
        <v>4450</v>
      </c>
      <c r="AB133" s="1" t="s">
        <v>1575</v>
      </c>
      <c r="AC133" s="1" t="s">
        <v>1771</v>
      </c>
      <c r="AD133" s="1">
        <v>6</v>
      </c>
      <c r="AE133" s="1" t="s">
        <v>141</v>
      </c>
      <c r="AF133" s="1" t="s">
        <v>140</v>
      </c>
      <c r="AG133" s="1" t="s">
        <v>349</v>
      </c>
      <c r="AH133" s="1" t="s">
        <v>4555</v>
      </c>
      <c r="AI133" s="1" t="s">
        <v>1515</v>
      </c>
      <c r="AJ133" s="1"/>
      <c r="AK133" s="1" t="s">
        <v>4607</v>
      </c>
      <c r="AL133" s="1"/>
      <c r="AM133" s="1"/>
      <c r="AN133" s="1"/>
      <c r="AO133" s="1">
        <v>1</v>
      </c>
      <c r="AP133" s="1">
        <v>3</v>
      </c>
      <c r="AQ133" s="1" t="s">
        <v>4607</v>
      </c>
    </row>
    <row r="134" spans="1:43" x14ac:dyDescent="0.15">
      <c r="A134" t="str">
        <f t="shared" si="22"/>
        <v>|AKH|緑|8|1/2|コモン|《[[ナーガの生気論者]]》|</v>
      </c>
      <c r="B134" t="s">
        <v>3211</v>
      </c>
      <c r="C134" t="str">
        <f t="shared" si="23"/>
        <v>AKH</v>
      </c>
      <c r="D134">
        <f>IF(AA134="","",VLOOKUP(C134,tnpl!$Z$1:$AA$11,2,TRUE))</f>
        <v>10</v>
      </c>
      <c r="E134" t="s">
        <v>3211</v>
      </c>
      <c r="F134" t="str">
        <f t="shared" si="24"/>
        <v>緑</v>
      </c>
      <c r="G134">
        <f>IF(AB134="","",VLOOKUP(F134,tnpl!$X$1:$Y$16,2,TRUE))</f>
        <v>5</v>
      </c>
      <c r="H134" t="s">
        <v>3211</v>
      </c>
      <c r="I134">
        <f t="shared" si="25"/>
        <v>8</v>
      </c>
      <c r="J134" t="s">
        <v>3211</v>
      </c>
      <c r="K134">
        <f t="shared" si="26"/>
        <v>1</v>
      </c>
      <c r="L134">
        <f t="shared" si="27"/>
        <v>2</v>
      </c>
      <c r="M134" t="str">
        <f t="shared" si="28"/>
        <v>1/2</v>
      </c>
      <c r="N134" t="s">
        <v>3267</v>
      </c>
      <c r="O134" t="str">
        <f t="shared" si="29"/>
        <v>コモン</v>
      </c>
      <c r="R134" t="s">
        <v>3267</v>
      </c>
      <c r="S134" t="s">
        <v>4854</v>
      </c>
      <c r="T134" t="str">
        <f t="shared" si="30"/>
        <v>ナーガの生気論者</v>
      </c>
      <c r="U134" t="str">
        <f t="shared" si="31"/>
        <v/>
      </c>
      <c r="V134" t="str">
        <f>IF(I134=0,VLOOKUP(PT別1!T134,Sheet4!A:B,2,TRUE),"")</f>
        <v/>
      </c>
      <c r="W134" t="s">
        <v>4855</v>
      </c>
      <c r="X134" t="s">
        <v>3267</v>
      </c>
      <c r="Z134" s="3">
        <v>1206</v>
      </c>
      <c r="AA134" s="2" t="s">
        <v>4450</v>
      </c>
      <c r="AB134" s="1" t="s">
        <v>1540</v>
      </c>
      <c r="AC134" s="1" t="s">
        <v>1771</v>
      </c>
      <c r="AD134" s="1">
        <v>8</v>
      </c>
      <c r="AE134" s="1" t="s">
        <v>91</v>
      </c>
      <c r="AF134" s="1" t="s">
        <v>90</v>
      </c>
      <c r="AG134" s="1" t="s">
        <v>349</v>
      </c>
      <c r="AH134" s="1" t="s">
        <v>4511</v>
      </c>
      <c r="AI134" s="1" t="s">
        <v>1551</v>
      </c>
      <c r="AJ134" s="1"/>
      <c r="AK134" s="1" t="s">
        <v>4645</v>
      </c>
      <c r="AL134" s="1"/>
      <c r="AM134" s="1"/>
      <c r="AN134" s="1"/>
      <c r="AO134" s="1">
        <v>1</v>
      </c>
      <c r="AP134" s="1">
        <v>2</v>
      </c>
      <c r="AQ134" s="1" t="s">
        <v>4645</v>
      </c>
    </row>
    <row r="135" spans="1:43" x14ac:dyDescent="0.15">
      <c r="A135" t="str">
        <f t="shared" si="22"/>
        <v>|AKH|青赤|12|1/1|アンコモン|《[[奇怪なドレイク]]》|</v>
      </c>
      <c r="B135" t="s">
        <v>3211</v>
      </c>
      <c r="C135" t="str">
        <f t="shared" si="23"/>
        <v>AKH</v>
      </c>
      <c r="D135">
        <f>IF(AA135="","",VLOOKUP(C135,tnpl!$Z$1:$AA$11,2,TRUE))</f>
        <v>10</v>
      </c>
      <c r="E135" t="s">
        <v>3211</v>
      </c>
      <c r="F135" t="str">
        <f t="shared" si="24"/>
        <v>青赤</v>
      </c>
      <c r="G135">
        <f>IF(AB135="","",VLOOKUP(F135,tnpl!$X$1:$Y$16,2,TRUE))</f>
        <v>12</v>
      </c>
      <c r="H135" t="s">
        <v>3211</v>
      </c>
      <c r="I135">
        <f t="shared" si="25"/>
        <v>12</v>
      </c>
      <c r="J135" t="s">
        <v>3211</v>
      </c>
      <c r="K135">
        <f t="shared" si="26"/>
        <v>1</v>
      </c>
      <c r="L135">
        <f t="shared" si="27"/>
        <v>1</v>
      </c>
      <c r="M135" t="str">
        <f t="shared" si="28"/>
        <v>1/1</v>
      </c>
      <c r="N135" t="s">
        <v>3267</v>
      </c>
      <c r="O135" t="str">
        <f t="shared" si="29"/>
        <v>アンコモン</v>
      </c>
      <c r="R135" t="s">
        <v>3267</v>
      </c>
      <c r="S135" t="s">
        <v>4854</v>
      </c>
      <c r="T135" t="str">
        <f t="shared" si="30"/>
        <v>奇怪なドレイク</v>
      </c>
      <c r="U135" t="str">
        <f t="shared" si="31"/>
        <v/>
      </c>
      <c r="V135" t="str">
        <f>IF(I135=0,VLOOKUP(PT別1!T135,Sheet4!A:B,2,TRUE),"")</f>
        <v/>
      </c>
      <c r="W135" t="s">
        <v>4855</v>
      </c>
      <c r="X135" t="s">
        <v>3267</v>
      </c>
      <c r="Z135" s="3">
        <v>1228</v>
      </c>
      <c r="AA135" s="2" t="s">
        <v>4450</v>
      </c>
      <c r="AB135" s="1" t="s">
        <v>1489</v>
      </c>
      <c r="AC135" s="1" t="s">
        <v>1473</v>
      </c>
      <c r="AD135" s="1">
        <v>12</v>
      </c>
      <c r="AE135" s="1" t="s">
        <v>49</v>
      </c>
      <c r="AF135" s="1" t="s">
        <v>48</v>
      </c>
      <c r="AG135" s="1" t="s">
        <v>349</v>
      </c>
      <c r="AH135" s="1" t="s">
        <v>2546</v>
      </c>
      <c r="AI135" s="1"/>
      <c r="AJ135" s="1"/>
      <c r="AK135" s="1" t="s">
        <v>361</v>
      </c>
      <c r="AL135" s="1" t="s">
        <v>4691</v>
      </c>
      <c r="AM135" s="1"/>
      <c r="AN135" s="1"/>
      <c r="AO135" s="1">
        <v>1</v>
      </c>
      <c r="AP135" s="1">
        <v>1</v>
      </c>
      <c r="AQ135" s="1" t="s">
        <v>4692</v>
      </c>
    </row>
    <row r="136" spans="1:43" x14ac:dyDescent="0.15">
      <c r="A136" t="str">
        <f t="shared" si="22"/>
        <v>|AKH|青黒|10|1/3|アンコモン|《[[影嵐の侍臣]]》|</v>
      </c>
      <c r="B136" t="s">
        <v>3211</v>
      </c>
      <c r="C136" t="str">
        <f t="shared" si="23"/>
        <v>AKH</v>
      </c>
      <c r="D136">
        <f>IF(AA136="","",VLOOKUP(C136,tnpl!$Z$1:$AA$11,2,TRUE))</f>
        <v>10</v>
      </c>
      <c r="E136" t="s">
        <v>3211</v>
      </c>
      <c r="F136" t="str">
        <f t="shared" si="24"/>
        <v>青黒</v>
      </c>
      <c r="G136">
        <f>IF(AB136="","",VLOOKUP(F136,tnpl!$X$1:$Y$16,2,TRUE))</f>
        <v>7</v>
      </c>
      <c r="H136" t="s">
        <v>3211</v>
      </c>
      <c r="I136">
        <f t="shared" si="25"/>
        <v>10</v>
      </c>
      <c r="J136" t="s">
        <v>3211</v>
      </c>
      <c r="K136">
        <f t="shared" si="26"/>
        <v>1</v>
      </c>
      <c r="L136">
        <f t="shared" si="27"/>
        <v>3</v>
      </c>
      <c r="M136" t="str">
        <f t="shared" si="28"/>
        <v>1/3</v>
      </c>
      <c r="N136" t="s">
        <v>3267</v>
      </c>
      <c r="O136" t="str">
        <f t="shared" si="29"/>
        <v>アンコモン</v>
      </c>
      <c r="R136" t="s">
        <v>3267</v>
      </c>
      <c r="S136" t="s">
        <v>4854</v>
      </c>
      <c r="T136" t="str">
        <f t="shared" si="30"/>
        <v>影嵐の侍臣</v>
      </c>
      <c r="U136" t="str">
        <f t="shared" si="31"/>
        <v/>
      </c>
      <c r="V136" t="str">
        <f>IF(I136=0,VLOOKUP(PT別1!T136,Sheet4!A:B,2,TRUE),"")</f>
        <v/>
      </c>
      <c r="W136" t="s">
        <v>4855</v>
      </c>
      <c r="X136" t="s">
        <v>3267</v>
      </c>
      <c r="Z136" s="3">
        <v>1230</v>
      </c>
      <c r="AA136" s="2" t="s">
        <v>4450</v>
      </c>
      <c r="AB136" s="1" t="s">
        <v>1530</v>
      </c>
      <c r="AC136" s="1" t="s">
        <v>1473</v>
      </c>
      <c r="AD136" s="1">
        <v>10</v>
      </c>
      <c r="AE136" s="1" t="s">
        <v>45</v>
      </c>
      <c r="AF136" s="1" t="s">
        <v>44</v>
      </c>
      <c r="AG136" s="1" t="s">
        <v>349</v>
      </c>
      <c r="AH136" s="1" t="s">
        <v>1511</v>
      </c>
      <c r="AI136" s="1" t="s">
        <v>1492</v>
      </c>
      <c r="AJ136" s="1"/>
      <c r="AK136" s="1" t="s">
        <v>361</v>
      </c>
      <c r="AL136" s="1" t="s">
        <v>4694</v>
      </c>
      <c r="AM136" s="1"/>
      <c r="AN136" s="1"/>
      <c r="AO136" s="1">
        <v>1</v>
      </c>
      <c r="AP136" s="1">
        <v>3</v>
      </c>
      <c r="AQ136" s="1" t="s">
        <v>4695</v>
      </c>
    </row>
    <row r="139" spans="1:43" x14ac:dyDescent="0.15">
      <c r="A139" t="str">
        <f>B139&amp;C139&amp;E139&amp;F139&amp;H139&amp;I139&amp;J139&amp;M139&amp;N139&amp;O139&amp;P139&amp;Q139&amp;R139&amp;S139&amp;T139&amp;V139&amp;W139&amp;X139&amp;Y139</f>
        <v/>
      </c>
    </row>
    <row r="140" spans="1:43" x14ac:dyDescent="0.15">
      <c r="A140" t="str">
        <f>B140&amp;C140&amp;E140&amp;F140&amp;H140&amp;I140&amp;J140&amp;M140&amp;N140&amp;O140&amp;P140&amp;Q140&amp;R140&amp;S140&amp;T140&amp;V140&amp;W140&amp;X140&amp;Y140</f>
        <v>*パワー2クリーチャーカード一覧</v>
      </c>
      <c r="B140" t="s">
        <v>3229</v>
      </c>
      <c r="C140" t="str">
        <f>"パワー"&amp;AO145</f>
        <v>パワー2</v>
      </c>
      <c r="E140" t="s">
        <v>5201</v>
      </c>
      <c r="F140" t="s">
        <v>3228</v>
      </c>
    </row>
    <row r="141" spans="1:43" x14ac:dyDescent="0.15">
      <c r="A141" t="str">
        <f>B141&amp;C141&amp;E141&amp;F141&amp;H141&amp;I141&amp;J141&amp;M141&amp;N141&amp;O141&amp;P141&amp;Q141&amp;R141&amp;S141&amp;T141&amp;V141&amp;W141&amp;X141&amp;Y141</f>
        <v/>
      </c>
    </row>
    <row r="142" spans="1:43" x14ac:dyDescent="0.15">
      <c r="A142" t="str">
        <f>B142&amp;C142&amp;E142&amp;F142&amp;H142&amp;I142&amp;J142&amp;M142&amp;N142&amp;O142&amp;P142&amp;Q142&amp;R142&amp;S142&amp;T142&amp;V142&amp;W142&amp;X142&amp;Y142</f>
        <v>**マジック:オリジン</v>
      </c>
      <c r="B142" t="s">
        <v>4856</v>
      </c>
      <c r="C142" t="s">
        <v>4860</v>
      </c>
      <c r="Z142" s="11"/>
    </row>
    <row r="143" spans="1:43" x14ac:dyDescent="0.15">
      <c r="A143" t="str">
        <f>B143&amp;C143&amp;E143&amp;F143&amp;H143&amp;I143&amp;J143&amp;M143&amp;N143&amp;O143&amp;P143&amp;Q143&amp;R143&amp;S143&amp;T143&amp;U143&amp;V143&amp;W143&amp;X143&amp;Y143</f>
        <v>|LEFT:50|LEFT:50|LEFT:50|LEFT:120|LEFT:120|LEFT:500|c</v>
      </c>
      <c r="B143" t="s">
        <v>3211</v>
      </c>
      <c r="C143" t="s">
        <v>3204</v>
      </c>
      <c r="E143" t="s">
        <v>3211</v>
      </c>
      <c r="F143" t="s">
        <v>3204</v>
      </c>
      <c r="H143" t="s">
        <v>3211</v>
      </c>
      <c r="I143" t="s">
        <v>3204</v>
      </c>
      <c r="J143" t="s">
        <v>3211</v>
      </c>
      <c r="M143" t="s">
        <v>5157</v>
      </c>
      <c r="N143" t="s">
        <v>3267</v>
      </c>
      <c r="O143" t="s">
        <v>5157</v>
      </c>
      <c r="R143" t="s">
        <v>3267</v>
      </c>
      <c r="T143" t="s">
        <v>3205</v>
      </c>
      <c r="X143" t="s">
        <v>3267</v>
      </c>
      <c r="Y143" t="s">
        <v>3206</v>
      </c>
    </row>
    <row r="144" spans="1:43" x14ac:dyDescent="0.15">
      <c r="A144" t="str">
        <f>B144&amp;C144&amp;E144&amp;F144&amp;H144&amp;I144&amp;J144&amp;M144&amp;N144&amp;O144&amp;P144&amp;Q144&amp;R144&amp;S144&amp;T144&amp;U144&amp;V144&amp;W144&amp;X144&amp;Y144</f>
        <v>|セット|色|コスト|P/T|レアリティ|カード名|</v>
      </c>
      <c r="B144" t="s">
        <v>3211</v>
      </c>
      <c r="C144" t="s">
        <v>3212</v>
      </c>
      <c r="E144" t="s">
        <v>3211</v>
      </c>
      <c r="F144" t="s">
        <v>3181</v>
      </c>
      <c r="H144" t="s">
        <v>3211</v>
      </c>
      <c r="I144" t="s">
        <v>3207</v>
      </c>
      <c r="J144" t="s">
        <v>3211</v>
      </c>
      <c r="K144" t="s">
        <v>3168</v>
      </c>
      <c r="L144" t="s">
        <v>3167</v>
      </c>
      <c r="M144" t="str">
        <f>K144&amp;"/"&amp;L144</f>
        <v>P/T</v>
      </c>
      <c r="N144" t="s">
        <v>3267</v>
      </c>
      <c r="O144" t="s">
        <v>5187</v>
      </c>
      <c r="R144" t="s">
        <v>3267</v>
      </c>
      <c r="T144" t="s">
        <v>3208</v>
      </c>
      <c r="X144" t="s">
        <v>3267</v>
      </c>
      <c r="Z144" s="18"/>
      <c r="AA144" s="18"/>
      <c r="AB144" s="18"/>
      <c r="AC144" s="18"/>
      <c r="AD144" s="18"/>
      <c r="AE144" s="18"/>
      <c r="AF144" s="18"/>
      <c r="AG144" s="18"/>
      <c r="AH144" s="18"/>
      <c r="AI144" s="18"/>
      <c r="AJ144" s="18"/>
      <c r="AK144" s="18"/>
      <c r="AL144" s="18"/>
      <c r="AM144" s="18"/>
      <c r="AN144" s="18"/>
      <c r="AO144" s="18"/>
      <c r="AP144" s="18"/>
      <c r="AQ144" s="18"/>
    </row>
    <row r="145" spans="1:43" x14ac:dyDescent="0.15">
      <c r="A145" t="str">
        <f>B145&amp;C145&amp;E145&amp;F145&amp;H145&amp;I145&amp;J145&amp;M145&amp;N145&amp;O145&amp;P145&amp;Q145&amp;R145&amp;S145&amp;T145&amp;U145&amp;V145&amp;W145&amp;X145&amp;Y145</f>
        <v>|ORI|白|10|2/2|コモン|《[[オーラ術師]]》|</v>
      </c>
      <c r="B145" t="s">
        <v>3211</v>
      </c>
      <c r="C145" t="str">
        <f>AA145</f>
        <v>ORI</v>
      </c>
      <c r="D145">
        <f>IF(AA145="","",VLOOKUP(C145,tnpl!$Z$1:$AA$11,2,TRUE))</f>
        <v>1</v>
      </c>
      <c r="E145" t="s">
        <v>3211</v>
      </c>
      <c r="F145" t="str">
        <f>AB145</f>
        <v>白</v>
      </c>
      <c r="G145">
        <f>IF(AB145="","",VLOOKUP(F145,tnpl!$X$1:$Y$16,2,TRUE))</f>
        <v>1</v>
      </c>
      <c r="H145" t="s">
        <v>3211</v>
      </c>
      <c r="I145">
        <f>AD145</f>
        <v>10</v>
      </c>
      <c r="J145" t="s">
        <v>3211</v>
      </c>
      <c r="K145">
        <f>AO145</f>
        <v>2</v>
      </c>
      <c r="L145">
        <f>AP145</f>
        <v>2</v>
      </c>
      <c r="M145" t="str">
        <f>K145&amp;"/"&amp;L145</f>
        <v>2/2</v>
      </c>
      <c r="N145" t="s">
        <v>3267</v>
      </c>
      <c r="O145" t="str">
        <f>AC145</f>
        <v>コモン</v>
      </c>
      <c r="R145" t="s">
        <v>3267</v>
      </c>
      <c r="S145" t="s">
        <v>4854</v>
      </c>
      <c r="T145" t="str">
        <f>AE145</f>
        <v>オーラ術師</v>
      </c>
      <c r="U145" t="str">
        <f>IF(I145=0,"&gt;","")</f>
        <v/>
      </c>
      <c r="V145" t="str">
        <f>IF(I145=0,VLOOKUP(T145,Sheet4!A:B,2,TRUE),"")</f>
        <v/>
      </c>
      <c r="W145" t="s">
        <v>4855</v>
      </c>
      <c r="X145" t="s">
        <v>3267</v>
      </c>
      <c r="Y145" s="9"/>
      <c r="Z145" s="3">
        <v>2</v>
      </c>
      <c r="AA145" s="2" t="s">
        <v>3271</v>
      </c>
      <c r="AB145" s="1" t="s">
        <v>1653</v>
      </c>
      <c r="AC145" s="1" t="s">
        <v>1771</v>
      </c>
      <c r="AD145" s="1">
        <v>10</v>
      </c>
      <c r="AE145" s="1" t="s">
        <v>3162</v>
      </c>
      <c r="AF145" s="1" t="s">
        <v>3161</v>
      </c>
      <c r="AG145" s="1" t="s">
        <v>349</v>
      </c>
      <c r="AH145" s="1" t="s">
        <v>1511</v>
      </c>
      <c r="AI145" s="1" t="s">
        <v>1485</v>
      </c>
      <c r="AJ145" s="1"/>
      <c r="AK145" s="1" t="s">
        <v>3160</v>
      </c>
      <c r="AL145" s="1"/>
      <c r="AM145" s="1"/>
      <c r="AN145" s="1"/>
      <c r="AO145" s="1">
        <v>2</v>
      </c>
      <c r="AP145" s="1">
        <v>2</v>
      </c>
      <c r="AQ145" s="1" t="s">
        <v>3160</v>
      </c>
    </row>
    <row r="146" spans="1:43" x14ac:dyDescent="0.15">
      <c r="A146" t="str">
        <f t="shared" ref="A146:A217" si="32">B146&amp;C146&amp;E146&amp;F146&amp;H146&amp;I146&amp;J146&amp;M146&amp;N146&amp;O146&amp;P146&amp;Q146&amp;R146&amp;S146&amp;T146&amp;U146&amp;V146&amp;W146&amp;X146&amp;Y146</f>
        <v>|ORI|白|7|2/2|コモン|《[[前線の僧侶]]》|</v>
      </c>
      <c r="B146" t="s">
        <v>3211</v>
      </c>
      <c r="C146" t="str">
        <f t="shared" ref="C146:C217" si="33">AA146</f>
        <v>ORI</v>
      </c>
      <c r="D146">
        <f>IF(AA146="","",VLOOKUP(C146,tnpl!$Z$1:$AA$11,2,TRUE))</f>
        <v>1</v>
      </c>
      <c r="E146" t="s">
        <v>3211</v>
      </c>
      <c r="F146" t="str">
        <f t="shared" ref="F146:F217" si="34">AB146</f>
        <v>白</v>
      </c>
      <c r="G146">
        <f>IF(AB146="","",VLOOKUP(F146,tnpl!$X$1:$Y$16,2,TRUE))</f>
        <v>1</v>
      </c>
      <c r="H146" t="s">
        <v>3211</v>
      </c>
      <c r="I146">
        <f t="shared" ref="I146:I217" si="35">AD146</f>
        <v>7</v>
      </c>
      <c r="J146" t="s">
        <v>3211</v>
      </c>
      <c r="K146">
        <f t="shared" ref="K146:K217" si="36">AO146</f>
        <v>2</v>
      </c>
      <c r="L146">
        <f t="shared" ref="L146:L217" si="37">AP146</f>
        <v>2</v>
      </c>
      <c r="M146" t="str">
        <f t="shared" ref="M146:M217" si="38">K146&amp;"/"&amp;L146</f>
        <v>2/2</v>
      </c>
      <c r="N146" t="s">
        <v>3267</v>
      </c>
      <c r="O146" t="str">
        <f t="shared" ref="O146:O217" si="39">AC146</f>
        <v>コモン</v>
      </c>
      <c r="R146" t="s">
        <v>3267</v>
      </c>
      <c r="S146" t="s">
        <v>4854</v>
      </c>
      <c r="T146" t="str">
        <f t="shared" ref="T146:T217" si="40">AE146</f>
        <v>前線の僧侶</v>
      </c>
      <c r="U146" t="str">
        <f t="shared" ref="U146:U217" si="41">IF(I146=0,"&gt;","")</f>
        <v/>
      </c>
      <c r="V146" t="str">
        <f>IF(I146=0,VLOOKUP(T146,Sheet4!A:B,2,TRUE),"")</f>
        <v/>
      </c>
      <c r="W146" t="s">
        <v>4855</v>
      </c>
      <c r="X146" t="s">
        <v>3267</v>
      </c>
      <c r="Y146" s="9"/>
      <c r="Z146" s="3">
        <v>4</v>
      </c>
      <c r="AA146" s="2" t="s">
        <v>3271</v>
      </c>
      <c r="AB146" s="1" t="s">
        <v>1653</v>
      </c>
      <c r="AC146" s="1" t="s">
        <v>1771</v>
      </c>
      <c r="AD146" s="1">
        <v>7</v>
      </c>
      <c r="AE146" s="1" t="s">
        <v>3156</v>
      </c>
      <c r="AF146" s="1" t="s">
        <v>3155</v>
      </c>
      <c r="AG146" s="1" t="s">
        <v>349</v>
      </c>
      <c r="AH146" s="1" t="s">
        <v>1511</v>
      </c>
      <c r="AI146" s="1" t="s">
        <v>1492</v>
      </c>
      <c r="AJ146" s="1"/>
      <c r="AK146" s="1" t="s">
        <v>3154</v>
      </c>
      <c r="AL146" s="1"/>
      <c r="AM146" s="1"/>
      <c r="AN146" s="1"/>
      <c r="AO146" s="1">
        <v>2</v>
      </c>
      <c r="AP146" s="1">
        <v>2</v>
      </c>
      <c r="AQ146" s="1" t="s">
        <v>3154</v>
      </c>
    </row>
    <row r="147" spans="1:43" x14ac:dyDescent="0.15">
      <c r="A147" t="str">
        <f t="shared" si="32"/>
        <v>|ORI|白|6|2/2|コモン|《[[巡礼者の道の騎士]]》|</v>
      </c>
      <c r="B147" t="s">
        <v>3211</v>
      </c>
      <c r="C147" t="str">
        <f t="shared" si="33"/>
        <v>ORI</v>
      </c>
      <c r="D147">
        <f>IF(AA147="","",VLOOKUP(C147,tnpl!$Z$1:$AA$11,2,TRUE))</f>
        <v>1</v>
      </c>
      <c r="E147" t="s">
        <v>3211</v>
      </c>
      <c r="F147" t="str">
        <f t="shared" si="34"/>
        <v>白</v>
      </c>
      <c r="G147">
        <f>IF(AB147="","",VLOOKUP(F147,tnpl!$X$1:$Y$16,2,TRUE))</f>
        <v>1</v>
      </c>
      <c r="H147" t="s">
        <v>3211</v>
      </c>
      <c r="I147">
        <f t="shared" si="35"/>
        <v>6</v>
      </c>
      <c r="J147" t="s">
        <v>3211</v>
      </c>
      <c r="K147">
        <f t="shared" si="36"/>
        <v>2</v>
      </c>
      <c r="L147">
        <f t="shared" si="37"/>
        <v>2</v>
      </c>
      <c r="M147" t="str">
        <f t="shared" si="38"/>
        <v>2/2</v>
      </c>
      <c r="N147" t="s">
        <v>3267</v>
      </c>
      <c r="O147" t="str">
        <f t="shared" si="39"/>
        <v>コモン</v>
      </c>
      <c r="R147" t="s">
        <v>3267</v>
      </c>
      <c r="S147" t="s">
        <v>4854</v>
      </c>
      <c r="T147" t="str">
        <f t="shared" si="40"/>
        <v>巡礼者の道の騎士</v>
      </c>
      <c r="U147" t="str">
        <f t="shared" si="41"/>
        <v/>
      </c>
      <c r="V147" t="str">
        <f>IF(I147=0,VLOOKUP(T147,Sheet4!A:B,2,TRUE),"")</f>
        <v/>
      </c>
      <c r="W147" t="s">
        <v>4855</v>
      </c>
      <c r="X147" t="s">
        <v>3267</v>
      </c>
      <c r="Y147" s="9"/>
      <c r="Z147" s="3">
        <v>6</v>
      </c>
      <c r="AA147" s="2" t="s">
        <v>3271</v>
      </c>
      <c r="AB147" s="1" t="s">
        <v>1653</v>
      </c>
      <c r="AC147" s="1" t="s">
        <v>1771</v>
      </c>
      <c r="AD147" s="1">
        <v>6</v>
      </c>
      <c r="AE147" s="1" t="s">
        <v>3150</v>
      </c>
      <c r="AF147" s="1" t="s">
        <v>3149</v>
      </c>
      <c r="AG147" s="1" t="s">
        <v>349</v>
      </c>
      <c r="AH147" s="1" t="s">
        <v>1511</v>
      </c>
      <c r="AI147" s="1" t="s">
        <v>1555</v>
      </c>
      <c r="AJ147" s="1"/>
      <c r="AK147" s="1"/>
      <c r="AL147" s="1"/>
      <c r="AM147" s="1"/>
      <c r="AN147" s="1"/>
      <c r="AO147" s="1">
        <v>2</v>
      </c>
      <c r="AP147" s="1">
        <v>2</v>
      </c>
      <c r="AQ147" s="1"/>
    </row>
    <row r="148" spans="1:43" x14ac:dyDescent="0.15">
      <c r="A148" t="str">
        <f t="shared" si="32"/>
        <v>|ORI|白|9|2/2|コモン|《[[トーパの自由刃]]》|</v>
      </c>
      <c r="B148" t="s">
        <v>3211</v>
      </c>
      <c r="C148" t="str">
        <f t="shared" si="33"/>
        <v>ORI</v>
      </c>
      <c r="D148">
        <f>IF(AA148="","",VLOOKUP(C148,tnpl!$Z$1:$AA$11,2,TRUE))</f>
        <v>1</v>
      </c>
      <c r="E148" t="s">
        <v>3211</v>
      </c>
      <c r="F148" t="str">
        <f t="shared" si="34"/>
        <v>白</v>
      </c>
      <c r="G148">
        <f>IF(AB148="","",VLOOKUP(F148,tnpl!$X$1:$Y$16,2,TRUE))</f>
        <v>1</v>
      </c>
      <c r="H148" t="s">
        <v>3211</v>
      </c>
      <c r="I148">
        <f t="shared" si="35"/>
        <v>9</v>
      </c>
      <c r="J148" t="s">
        <v>3211</v>
      </c>
      <c r="K148">
        <f t="shared" si="36"/>
        <v>2</v>
      </c>
      <c r="L148">
        <f t="shared" si="37"/>
        <v>2</v>
      </c>
      <c r="M148" t="str">
        <f t="shared" si="38"/>
        <v>2/2</v>
      </c>
      <c r="N148" t="s">
        <v>3267</v>
      </c>
      <c r="O148" t="str">
        <f t="shared" si="39"/>
        <v>コモン</v>
      </c>
      <c r="R148" t="s">
        <v>3267</v>
      </c>
      <c r="S148" t="s">
        <v>4854</v>
      </c>
      <c r="T148" t="str">
        <f t="shared" si="40"/>
        <v>トーパの自由刃</v>
      </c>
      <c r="U148" t="str">
        <f t="shared" si="41"/>
        <v/>
      </c>
      <c r="V148" t="str">
        <f>IF(I148=0,VLOOKUP(T148,Sheet4!A:B,2,TRUE),"")</f>
        <v/>
      </c>
      <c r="W148" t="s">
        <v>4855</v>
      </c>
      <c r="X148" t="s">
        <v>3267</v>
      </c>
      <c r="Y148" s="9"/>
      <c r="Z148" s="3">
        <v>8</v>
      </c>
      <c r="AA148" s="2" t="s">
        <v>3271</v>
      </c>
      <c r="AB148" s="1" t="s">
        <v>1653</v>
      </c>
      <c r="AC148" s="1" t="s">
        <v>1771</v>
      </c>
      <c r="AD148" s="1">
        <v>9</v>
      </c>
      <c r="AE148" s="1" t="s">
        <v>3147</v>
      </c>
      <c r="AF148" s="1" t="s">
        <v>3146</v>
      </c>
      <c r="AG148" s="1" t="s">
        <v>349</v>
      </c>
      <c r="AH148" s="1" t="s">
        <v>1511</v>
      </c>
      <c r="AI148" s="1" t="s">
        <v>1826</v>
      </c>
      <c r="AJ148" s="1"/>
      <c r="AK148" s="1" t="s">
        <v>3276</v>
      </c>
      <c r="AL148" s="1"/>
      <c r="AM148" s="1"/>
      <c r="AN148" s="1"/>
      <c r="AO148" s="1">
        <v>2</v>
      </c>
      <c r="AP148" s="1">
        <v>2</v>
      </c>
      <c r="AQ148" s="1" t="s">
        <v>3276</v>
      </c>
    </row>
    <row r="149" spans="1:43" x14ac:dyDescent="0.15">
      <c r="A149" t="str">
        <f t="shared" si="32"/>
        <v>|ORI|白|11|2/5|アンコモン|《[[族霊導きの鹿羚羊]]》|</v>
      </c>
      <c r="B149" t="s">
        <v>3211</v>
      </c>
      <c r="C149" t="str">
        <f t="shared" si="33"/>
        <v>ORI</v>
      </c>
      <c r="D149">
        <f>IF(AA149="","",VLOOKUP(C149,tnpl!$Z$1:$AA$11,2,TRUE))</f>
        <v>1</v>
      </c>
      <c r="E149" t="s">
        <v>3211</v>
      </c>
      <c r="F149" t="str">
        <f t="shared" si="34"/>
        <v>白</v>
      </c>
      <c r="G149">
        <f>IF(AB149="","",VLOOKUP(F149,tnpl!$X$1:$Y$16,2,TRUE))</f>
        <v>1</v>
      </c>
      <c r="H149" t="s">
        <v>3211</v>
      </c>
      <c r="I149">
        <f t="shared" si="35"/>
        <v>11</v>
      </c>
      <c r="J149" t="s">
        <v>3211</v>
      </c>
      <c r="K149">
        <f t="shared" si="36"/>
        <v>2</v>
      </c>
      <c r="L149">
        <f t="shared" si="37"/>
        <v>5</v>
      </c>
      <c r="M149" t="str">
        <f t="shared" si="38"/>
        <v>2/5</v>
      </c>
      <c r="N149" t="s">
        <v>3267</v>
      </c>
      <c r="O149" t="str">
        <f t="shared" si="39"/>
        <v>アンコモン</v>
      </c>
      <c r="R149" t="s">
        <v>3267</v>
      </c>
      <c r="S149" t="s">
        <v>4854</v>
      </c>
      <c r="T149" t="str">
        <f t="shared" si="40"/>
        <v>族霊導きの鹿羚羊</v>
      </c>
      <c r="U149" t="str">
        <f t="shared" si="41"/>
        <v/>
      </c>
      <c r="V149" t="str">
        <f>IF(I149=0,VLOOKUP(T149,Sheet4!A:B,2,TRUE),"")</f>
        <v/>
      </c>
      <c r="W149" t="s">
        <v>4855</v>
      </c>
      <c r="X149" t="s">
        <v>3267</v>
      </c>
      <c r="Y149" s="9"/>
      <c r="Z149" s="3">
        <v>22</v>
      </c>
      <c r="AA149" s="2" t="s">
        <v>3271</v>
      </c>
      <c r="AB149" s="1" t="s">
        <v>1653</v>
      </c>
      <c r="AC149" s="1" t="s">
        <v>1473</v>
      </c>
      <c r="AD149" s="1">
        <v>11</v>
      </c>
      <c r="AE149" s="1" t="s">
        <v>3106</v>
      </c>
      <c r="AF149" s="1" t="s">
        <v>3105</v>
      </c>
      <c r="AG149" s="1" t="s">
        <v>349</v>
      </c>
      <c r="AH149" s="1" t="s">
        <v>3104</v>
      </c>
      <c r="AI149" s="1"/>
      <c r="AJ149" s="1"/>
      <c r="AK149" s="1" t="s">
        <v>3103</v>
      </c>
      <c r="AL149" s="1"/>
      <c r="AM149" s="1"/>
      <c r="AN149" s="1"/>
      <c r="AO149" s="1">
        <v>2</v>
      </c>
      <c r="AP149" s="1">
        <v>5</v>
      </c>
      <c r="AQ149" s="1" t="s">
        <v>3103</v>
      </c>
    </row>
    <row r="150" spans="1:43" x14ac:dyDescent="0.15">
      <c r="A150" t="str">
        <f t="shared" si="32"/>
        <v>|ORI|青|1|2/1|コモン|《[[金切り声のスカーブ]]》|</v>
      </c>
      <c r="B150" t="s">
        <v>3211</v>
      </c>
      <c r="C150" t="str">
        <f t="shared" si="33"/>
        <v>ORI</v>
      </c>
      <c r="D150">
        <f>IF(AA150="","",VLOOKUP(C150,tnpl!$Z$1:$AA$11,2,TRUE))</f>
        <v>1</v>
      </c>
      <c r="E150" t="s">
        <v>3211</v>
      </c>
      <c r="F150" t="str">
        <f t="shared" si="34"/>
        <v>青</v>
      </c>
      <c r="G150">
        <f>IF(AB150="","",VLOOKUP(F150,tnpl!$X$1:$Y$16,2,TRUE))</f>
        <v>2</v>
      </c>
      <c r="H150" t="s">
        <v>3211</v>
      </c>
      <c r="I150">
        <f t="shared" si="35"/>
        <v>1</v>
      </c>
      <c r="J150" t="s">
        <v>3211</v>
      </c>
      <c r="K150">
        <f t="shared" si="36"/>
        <v>2</v>
      </c>
      <c r="L150">
        <f t="shared" si="37"/>
        <v>1</v>
      </c>
      <c r="M150" t="str">
        <f t="shared" si="38"/>
        <v>2/1</v>
      </c>
      <c r="N150" t="s">
        <v>3267</v>
      </c>
      <c r="O150" t="str">
        <f t="shared" si="39"/>
        <v>コモン</v>
      </c>
      <c r="R150" t="s">
        <v>3267</v>
      </c>
      <c r="S150" t="s">
        <v>4854</v>
      </c>
      <c r="T150" t="str">
        <f t="shared" si="40"/>
        <v>金切り声のスカーブ</v>
      </c>
      <c r="U150" t="str">
        <f t="shared" si="41"/>
        <v/>
      </c>
      <c r="V150" t="str">
        <f>IF(I150=0,VLOOKUP(T150,Sheet4!A:B,2,TRUE),"")</f>
        <v/>
      </c>
      <c r="W150" t="s">
        <v>4855</v>
      </c>
      <c r="X150" t="s">
        <v>3267</v>
      </c>
      <c r="Y150" s="9"/>
      <c r="Z150" s="3">
        <v>46</v>
      </c>
      <c r="AA150" s="2" t="s">
        <v>3271</v>
      </c>
      <c r="AB150" s="1" t="s">
        <v>1631</v>
      </c>
      <c r="AC150" s="1" t="s">
        <v>1771</v>
      </c>
      <c r="AD150" s="1">
        <v>1</v>
      </c>
      <c r="AE150" s="1" t="s">
        <v>3025</v>
      </c>
      <c r="AF150" s="1" t="s">
        <v>3024</v>
      </c>
      <c r="AG150" s="1" t="s">
        <v>349</v>
      </c>
      <c r="AH150" s="1" t="s">
        <v>1506</v>
      </c>
      <c r="AI150" s="1"/>
      <c r="AJ150" s="1"/>
      <c r="AK150" s="1" t="s">
        <v>3023</v>
      </c>
      <c r="AL150" s="1"/>
      <c r="AM150" s="1"/>
      <c r="AN150" s="1"/>
      <c r="AO150" s="1">
        <v>2</v>
      </c>
      <c r="AP150" s="1">
        <v>1</v>
      </c>
      <c r="AQ150" s="1" t="s">
        <v>3023</v>
      </c>
    </row>
    <row r="151" spans="1:43" x14ac:dyDescent="0.15">
      <c r="A151" t="str">
        <f t="shared" si="32"/>
        <v>|ORI|青|10|2/2|コモン|《[[分離主義者の虚空魔道士]]》|</v>
      </c>
      <c r="B151" t="s">
        <v>3211</v>
      </c>
      <c r="C151" t="str">
        <f t="shared" si="33"/>
        <v>ORI</v>
      </c>
      <c r="D151">
        <f>IF(AA151="","",VLOOKUP(C151,tnpl!$Z$1:$AA$11,2,TRUE))</f>
        <v>1</v>
      </c>
      <c r="E151" t="s">
        <v>3211</v>
      </c>
      <c r="F151" t="str">
        <f t="shared" si="34"/>
        <v>青</v>
      </c>
      <c r="G151">
        <f>IF(AB151="","",VLOOKUP(F151,tnpl!$X$1:$Y$16,2,TRUE))</f>
        <v>2</v>
      </c>
      <c r="H151" t="s">
        <v>3211</v>
      </c>
      <c r="I151">
        <f t="shared" si="35"/>
        <v>10</v>
      </c>
      <c r="J151" t="s">
        <v>3211</v>
      </c>
      <c r="K151">
        <f t="shared" si="36"/>
        <v>2</v>
      </c>
      <c r="L151">
        <f t="shared" si="37"/>
        <v>2</v>
      </c>
      <c r="M151" t="str">
        <f t="shared" si="38"/>
        <v>2/2</v>
      </c>
      <c r="N151" t="s">
        <v>3267</v>
      </c>
      <c r="O151" t="str">
        <f t="shared" si="39"/>
        <v>コモン</v>
      </c>
      <c r="R151" t="s">
        <v>3267</v>
      </c>
      <c r="S151" t="s">
        <v>4854</v>
      </c>
      <c r="T151" t="str">
        <f t="shared" si="40"/>
        <v>分離主義者の虚空魔道士</v>
      </c>
      <c r="U151" t="str">
        <f t="shared" si="41"/>
        <v/>
      </c>
      <c r="V151" t="str">
        <f>IF(I151=0,VLOOKUP(T151,Sheet4!A:B,2,TRUE),"")</f>
        <v/>
      </c>
      <c r="W151" t="s">
        <v>4855</v>
      </c>
      <c r="X151" t="s">
        <v>3267</v>
      </c>
      <c r="Y151" s="9"/>
      <c r="Z151" s="3">
        <v>47</v>
      </c>
      <c r="AA151" s="2" t="s">
        <v>3271</v>
      </c>
      <c r="AB151" s="1" t="s">
        <v>1631</v>
      </c>
      <c r="AC151" s="1" t="s">
        <v>1771</v>
      </c>
      <c r="AD151" s="1">
        <v>10</v>
      </c>
      <c r="AE151" s="1" t="s">
        <v>3022</v>
      </c>
      <c r="AF151" s="1" t="s">
        <v>3021</v>
      </c>
      <c r="AG151" s="1" t="s">
        <v>349</v>
      </c>
      <c r="AH151" s="1" t="s">
        <v>1511</v>
      </c>
      <c r="AI151" s="1" t="s">
        <v>1485</v>
      </c>
      <c r="AJ151" s="1"/>
      <c r="AK151" s="1" t="s">
        <v>3020</v>
      </c>
      <c r="AL151" s="1"/>
      <c r="AM151" s="1"/>
      <c r="AN151" s="1"/>
      <c r="AO151" s="1">
        <v>2</v>
      </c>
      <c r="AP151" s="1">
        <v>2</v>
      </c>
      <c r="AQ151" s="1" t="s">
        <v>3020</v>
      </c>
    </row>
    <row r="152" spans="1:43" x14ac:dyDescent="0.15">
      <c r="A152" t="str">
        <f t="shared" si="32"/>
        <v>|ORI|青|7|2/2|コモン|《[[狩漁者]]》|</v>
      </c>
      <c r="B152" t="s">
        <v>3211</v>
      </c>
      <c r="C152" t="str">
        <f t="shared" si="33"/>
        <v>ORI</v>
      </c>
      <c r="D152">
        <f>IF(AA152="","",VLOOKUP(C152,tnpl!$Z$1:$AA$11,2,TRUE))</f>
        <v>1</v>
      </c>
      <c r="E152" t="s">
        <v>3211</v>
      </c>
      <c r="F152" t="str">
        <f t="shared" si="34"/>
        <v>青</v>
      </c>
      <c r="G152">
        <f>IF(AB152="","",VLOOKUP(F152,tnpl!$X$1:$Y$16,2,TRUE))</f>
        <v>2</v>
      </c>
      <c r="H152" t="s">
        <v>3211</v>
      </c>
      <c r="I152">
        <f t="shared" si="35"/>
        <v>7</v>
      </c>
      <c r="J152" t="s">
        <v>3211</v>
      </c>
      <c r="K152">
        <f t="shared" si="36"/>
        <v>2</v>
      </c>
      <c r="L152">
        <f t="shared" si="37"/>
        <v>2</v>
      </c>
      <c r="M152" t="str">
        <f t="shared" si="38"/>
        <v>2/2</v>
      </c>
      <c r="N152" t="s">
        <v>3267</v>
      </c>
      <c r="O152" t="str">
        <f t="shared" si="39"/>
        <v>コモン</v>
      </c>
      <c r="R152" t="s">
        <v>3267</v>
      </c>
      <c r="S152" t="s">
        <v>4854</v>
      </c>
      <c r="T152" t="str">
        <f t="shared" si="40"/>
        <v>狩漁者</v>
      </c>
      <c r="U152" t="str">
        <f t="shared" si="41"/>
        <v/>
      </c>
      <c r="V152" t="str">
        <f>IF(I152=0,VLOOKUP(T152,Sheet4!A:B,2,TRUE),"")</f>
        <v/>
      </c>
      <c r="W152" t="s">
        <v>4855</v>
      </c>
      <c r="X152" t="s">
        <v>3267</v>
      </c>
      <c r="Y152" s="9"/>
      <c r="Z152" s="3">
        <v>48</v>
      </c>
      <c r="AA152" s="2" t="s">
        <v>3271</v>
      </c>
      <c r="AB152" s="1" t="s">
        <v>1631</v>
      </c>
      <c r="AC152" s="1" t="s">
        <v>1771</v>
      </c>
      <c r="AD152" s="1">
        <v>7</v>
      </c>
      <c r="AE152" s="1" t="s">
        <v>3019</v>
      </c>
      <c r="AF152" s="1" t="s">
        <v>3018</v>
      </c>
      <c r="AG152" s="1" t="s">
        <v>349</v>
      </c>
      <c r="AH152" s="1" t="s">
        <v>1559</v>
      </c>
      <c r="AI152" s="1"/>
      <c r="AJ152" s="1"/>
      <c r="AK152" s="1" t="s">
        <v>2627</v>
      </c>
      <c r="AL152" s="1"/>
      <c r="AM152" s="1"/>
      <c r="AN152" s="1"/>
      <c r="AO152" s="1">
        <v>2</v>
      </c>
      <c r="AP152" s="1">
        <v>2</v>
      </c>
      <c r="AQ152" s="1" t="s">
        <v>2627</v>
      </c>
    </row>
    <row r="153" spans="1:43" x14ac:dyDescent="0.15">
      <c r="A153" t="str">
        <f t="shared" si="32"/>
        <v>|ORI|青|12|2/3|レア|《[[意志を砕く者]]》|</v>
      </c>
      <c r="B153" t="s">
        <v>3211</v>
      </c>
      <c r="C153" t="str">
        <f t="shared" si="33"/>
        <v>ORI</v>
      </c>
      <c r="D153">
        <f>IF(AA153="","",VLOOKUP(C153,tnpl!$Z$1:$AA$11,2,TRUE))</f>
        <v>1</v>
      </c>
      <c r="E153" t="s">
        <v>3211</v>
      </c>
      <c r="F153" t="str">
        <f t="shared" si="34"/>
        <v>青</v>
      </c>
      <c r="G153">
        <f>IF(AB153="","",VLOOKUP(F153,tnpl!$X$1:$Y$16,2,TRUE))</f>
        <v>2</v>
      </c>
      <c r="H153" t="s">
        <v>3211</v>
      </c>
      <c r="I153">
        <f t="shared" si="35"/>
        <v>12</v>
      </c>
      <c r="J153" t="s">
        <v>3211</v>
      </c>
      <c r="K153">
        <f t="shared" si="36"/>
        <v>2</v>
      </c>
      <c r="L153">
        <f t="shared" si="37"/>
        <v>3</v>
      </c>
      <c r="M153" t="str">
        <f t="shared" si="38"/>
        <v>2/3</v>
      </c>
      <c r="N153" t="s">
        <v>3267</v>
      </c>
      <c r="O153" t="str">
        <f t="shared" si="39"/>
        <v>レア</v>
      </c>
      <c r="R153" t="s">
        <v>3267</v>
      </c>
      <c r="S153" t="s">
        <v>4854</v>
      </c>
      <c r="T153" t="str">
        <f t="shared" si="40"/>
        <v>意志を砕く者</v>
      </c>
      <c r="U153" t="str">
        <f t="shared" si="41"/>
        <v/>
      </c>
      <c r="V153" t="str">
        <f>IF(I153=0,VLOOKUP(T153,Sheet4!A:B,2,TRUE),"")</f>
        <v/>
      </c>
      <c r="W153" t="s">
        <v>4855</v>
      </c>
      <c r="X153" t="s">
        <v>3267</v>
      </c>
      <c r="Y153" s="9"/>
      <c r="Z153" s="3">
        <v>73</v>
      </c>
      <c r="AA153" s="2" t="s">
        <v>3271</v>
      </c>
      <c r="AB153" s="1" t="s">
        <v>1631</v>
      </c>
      <c r="AC153" s="1" t="s">
        <v>1463</v>
      </c>
      <c r="AD153" s="1">
        <v>12</v>
      </c>
      <c r="AE153" s="1" t="s">
        <v>2944</v>
      </c>
      <c r="AF153" s="1" t="s">
        <v>2943</v>
      </c>
      <c r="AG153" s="1" t="s">
        <v>349</v>
      </c>
      <c r="AH153" s="1" t="s">
        <v>1511</v>
      </c>
      <c r="AI153" s="1" t="s">
        <v>1485</v>
      </c>
      <c r="AJ153" s="1"/>
      <c r="AK153" s="1" t="s">
        <v>2942</v>
      </c>
      <c r="AL153" s="1"/>
      <c r="AM153" s="1"/>
      <c r="AN153" s="1"/>
      <c r="AO153" s="1">
        <v>2</v>
      </c>
      <c r="AP153" s="1">
        <v>3</v>
      </c>
      <c r="AQ153" s="1" t="s">
        <v>2942</v>
      </c>
    </row>
    <row r="154" spans="1:43" x14ac:dyDescent="0.15">
      <c r="A154" t="str">
        <f t="shared" si="32"/>
        <v>|ORI|黒|10|2/2|コモン|《[[眼腐りの暗殺者]]》|</v>
      </c>
      <c r="B154" t="s">
        <v>3211</v>
      </c>
      <c r="C154" t="str">
        <f t="shared" si="33"/>
        <v>ORI</v>
      </c>
      <c r="D154">
        <f>IF(AA154="","",VLOOKUP(C154,tnpl!$Z$1:$AA$11,2,TRUE))</f>
        <v>1</v>
      </c>
      <c r="E154" t="s">
        <v>3211</v>
      </c>
      <c r="F154" t="str">
        <f t="shared" si="34"/>
        <v>黒</v>
      </c>
      <c r="G154">
        <f>IF(AB154="","",VLOOKUP(F154,tnpl!$X$1:$Y$16,2,TRUE))</f>
        <v>3</v>
      </c>
      <c r="H154" t="s">
        <v>3211</v>
      </c>
      <c r="I154">
        <f t="shared" si="35"/>
        <v>10</v>
      </c>
      <c r="J154" t="s">
        <v>3211</v>
      </c>
      <c r="K154">
        <f t="shared" si="36"/>
        <v>2</v>
      </c>
      <c r="L154">
        <f t="shared" si="37"/>
        <v>2</v>
      </c>
      <c r="M154" t="str">
        <f t="shared" si="38"/>
        <v>2/2</v>
      </c>
      <c r="N154" t="s">
        <v>3267</v>
      </c>
      <c r="O154" t="str">
        <f t="shared" si="39"/>
        <v>コモン</v>
      </c>
      <c r="R154" t="s">
        <v>3267</v>
      </c>
      <c r="S154" t="s">
        <v>4854</v>
      </c>
      <c r="T154" t="str">
        <f t="shared" si="40"/>
        <v>眼腐りの暗殺者</v>
      </c>
      <c r="U154" t="str">
        <f t="shared" si="41"/>
        <v/>
      </c>
      <c r="V154" t="str">
        <f>IF(I154=0,VLOOKUP(T154,Sheet4!A:B,2,TRUE),"")</f>
        <v/>
      </c>
      <c r="W154" t="s">
        <v>4855</v>
      </c>
      <c r="X154" t="s">
        <v>3267</v>
      </c>
      <c r="Y154" s="9"/>
      <c r="Z154" s="3">
        <v>84</v>
      </c>
      <c r="AA154" s="2" t="s">
        <v>3271</v>
      </c>
      <c r="AB154" s="1" t="s">
        <v>1606</v>
      </c>
      <c r="AC154" s="1" t="s">
        <v>1771</v>
      </c>
      <c r="AD154" s="1">
        <v>10</v>
      </c>
      <c r="AE154" s="1" t="s">
        <v>2912</v>
      </c>
      <c r="AF154" s="1" t="s">
        <v>2911</v>
      </c>
      <c r="AG154" s="1" t="s">
        <v>349</v>
      </c>
      <c r="AH154" s="1" t="s">
        <v>1501</v>
      </c>
      <c r="AI154" s="1" t="s">
        <v>2160</v>
      </c>
      <c r="AJ154" s="1"/>
      <c r="AK154" s="1" t="s">
        <v>2910</v>
      </c>
      <c r="AL154" s="1"/>
      <c r="AM154" s="1"/>
      <c r="AN154" s="1"/>
      <c r="AO154" s="1">
        <v>2</v>
      </c>
      <c r="AP154" s="1">
        <v>2</v>
      </c>
      <c r="AQ154" s="1" t="s">
        <v>2910</v>
      </c>
    </row>
    <row r="155" spans="1:43" x14ac:dyDescent="0.15">
      <c r="A155" t="str">
        <f t="shared" si="32"/>
        <v>|ORI|黒|10|2/2|コモン|《[[ナントゥーコの鞘虫]]》|</v>
      </c>
      <c r="B155" t="s">
        <v>3211</v>
      </c>
      <c r="C155" t="str">
        <f t="shared" si="33"/>
        <v>ORI</v>
      </c>
      <c r="D155">
        <f>IF(AA155="","",VLOOKUP(C155,tnpl!$Z$1:$AA$11,2,TRUE))</f>
        <v>1</v>
      </c>
      <c r="E155" t="s">
        <v>3211</v>
      </c>
      <c r="F155" t="str">
        <f t="shared" si="34"/>
        <v>黒</v>
      </c>
      <c r="G155">
        <f>IF(AB155="","",VLOOKUP(F155,tnpl!$X$1:$Y$16,2,TRUE))</f>
        <v>3</v>
      </c>
      <c r="H155" t="s">
        <v>3211</v>
      </c>
      <c r="I155">
        <f t="shared" si="35"/>
        <v>10</v>
      </c>
      <c r="J155" t="s">
        <v>3211</v>
      </c>
      <c r="K155">
        <f t="shared" si="36"/>
        <v>2</v>
      </c>
      <c r="L155">
        <f t="shared" si="37"/>
        <v>2</v>
      </c>
      <c r="M155" t="str">
        <f t="shared" si="38"/>
        <v>2/2</v>
      </c>
      <c r="N155" t="s">
        <v>3267</v>
      </c>
      <c r="O155" t="str">
        <f t="shared" si="39"/>
        <v>コモン</v>
      </c>
      <c r="R155" t="s">
        <v>3267</v>
      </c>
      <c r="S155" t="s">
        <v>4854</v>
      </c>
      <c r="T155" t="str">
        <f t="shared" si="40"/>
        <v>ナントゥーコの鞘虫</v>
      </c>
      <c r="U155" t="str">
        <f t="shared" si="41"/>
        <v/>
      </c>
      <c r="V155" t="str">
        <f>IF(I155=0,VLOOKUP(T155,Sheet4!A:B,2,TRUE),"")</f>
        <v/>
      </c>
      <c r="W155" t="s">
        <v>4855</v>
      </c>
      <c r="X155" t="s">
        <v>3267</v>
      </c>
      <c r="Y155" s="9"/>
      <c r="Z155" s="3">
        <v>86</v>
      </c>
      <c r="AA155" s="2" t="s">
        <v>3271</v>
      </c>
      <c r="AB155" s="1" t="s">
        <v>1606</v>
      </c>
      <c r="AC155" s="1" t="s">
        <v>1771</v>
      </c>
      <c r="AD155" s="1">
        <v>10</v>
      </c>
      <c r="AE155" s="1" t="s">
        <v>2906</v>
      </c>
      <c r="AF155" s="1" t="s">
        <v>2905</v>
      </c>
      <c r="AG155" s="1" t="s">
        <v>349</v>
      </c>
      <c r="AH155" s="1" t="s">
        <v>1506</v>
      </c>
      <c r="AI155" s="1" t="s">
        <v>1972</v>
      </c>
      <c r="AJ155" s="1"/>
      <c r="AK155" s="1" t="s">
        <v>2904</v>
      </c>
      <c r="AL155" s="1"/>
      <c r="AM155" s="1"/>
      <c r="AN155" s="1"/>
      <c r="AO155" s="1">
        <v>2</v>
      </c>
      <c r="AP155" s="1">
        <v>2</v>
      </c>
      <c r="AQ155" s="1" t="s">
        <v>2904</v>
      </c>
    </row>
    <row r="156" spans="1:43" x14ac:dyDescent="0.15">
      <c r="A156" t="str">
        <f t="shared" si="32"/>
        <v>|ORI|黒|10|2/2|コモン|《[[狂暴な吸血者]]》|</v>
      </c>
      <c r="B156" t="s">
        <v>3211</v>
      </c>
      <c r="C156" t="str">
        <f t="shared" si="33"/>
        <v>ORI</v>
      </c>
      <c r="D156">
        <f>IF(AA156="","",VLOOKUP(C156,tnpl!$Z$1:$AA$11,2,TRUE))</f>
        <v>1</v>
      </c>
      <c r="E156" t="s">
        <v>3211</v>
      </c>
      <c r="F156" t="str">
        <f t="shared" si="34"/>
        <v>黒</v>
      </c>
      <c r="G156">
        <f>IF(AB156="","",VLOOKUP(F156,tnpl!$X$1:$Y$16,2,TRUE))</f>
        <v>3</v>
      </c>
      <c r="H156" t="s">
        <v>3211</v>
      </c>
      <c r="I156">
        <f t="shared" si="35"/>
        <v>10</v>
      </c>
      <c r="J156" t="s">
        <v>3211</v>
      </c>
      <c r="K156">
        <f t="shared" si="36"/>
        <v>2</v>
      </c>
      <c r="L156">
        <f t="shared" si="37"/>
        <v>2</v>
      </c>
      <c r="M156" t="str">
        <f t="shared" si="38"/>
        <v>2/2</v>
      </c>
      <c r="N156" t="s">
        <v>3267</v>
      </c>
      <c r="O156" t="str">
        <f t="shared" si="39"/>
        <v>コモン</v>
      </c>
      <c r="R156" t="s">
        <v>3267</v>
      </c>
      <c r="S156" t="s">
        <v>4854</v>
      </c>
      <c r="T156" t="str">
        <f t="shared" si="40"/>
        <v>狂暴な吸血者</v>
      </c>
      <c r="U156" t="str">
        <f t="shared" si="41"/>
        <v/>
      </c>
      <c r="V156" t="str">
        <f>IF(I156=0,VLOOKUP(T156,Sheet4!A:B,2,TRUE),"")</f>
        <v/>
      </c>
      <c r="W156" t="s">
        <v>4855</v>
      </c>
      <c r="X156" t="s">
        <v>3267</v>
      </c>
      <c r="Y156" s="9"/>
      <c r="Z156" s="3">
        <v>87</v>
      </c>
      <c r="AA156" s="2" t="s">
        <v>3271</v>
      </c>
      <c r="AB156" s="1" t="s">
        <v>1606</v>
      </c>
      <c r="AC156" s="1" t="s">
        <v>1771</v>
      </c>
      <c r="AD156" s="1">
        <v>10</v>
      </c>
      <c r="AE156" s="1" t="s">
        <v>2903</v>
      </c>
      <c r="AF156" s="1" t="s">
        <v>2902</v>
      </c>
      <c r="AG156" s="1" t="s">
        <v>349</v>
      </c>
      <c r="AH156" s="1" t="s">
        <v>1516</v>
      </c>
      <c r="AI156" s="1"/>
      <c r="AJ156" s="1"/>
      <c r="AK156" s="1" t="s">
        <v>361</v>
      </c>
      <c r="AL156" s="1"/>
      <c r="AM156" s="1"/>
      <c r="AN156" s="1"/>
      <c r="AO156" s="1">
        <v>2</v>
      </c>
      <c r="AP156" s="1">
        <v>2</v>
      </c>
      <c r="AQ156" s="1" t="s">
        <v>361</v>
      </c>
    </row>
    <row r="157" spans="1:43" x14ac:dyDescent="0.15">
      <c r="A157" t="str">
        <f t="shared" si="32"/>
        <v>|ORI|黒|6|2/2|コモン|《[[よろめくグール]]》|</v>
      </c>
      <c r="B157" t="s">
        <v>3211</v>
      </c>
      <c r="C157" t="str">
        <f t="shared" si="33"/>
        <v>ORI</v>
      </c>
      <c r="D157">
        <f>IF(AA157="","",VLOOKUP(C157,tnpl!$Z$1:$AA$11,2,TRUE))</f>
        <v>1</v>
      </c>
      <c r="E157" t="s">
        <v>3211</v>
      </c>
      <c r="F157" t="str">
        <f t="shared" si="34"/>
        <v>黒</v>
      </c>
      <c r="G157">
        <f>IF(AB157="","",VLOOKUP(F157,tnpl!$X$1:$Y$16,2,TRUE))</f>
        <v>3</v>
      </c>
      <c r="H157" t="s">
        <v>3211</v>
      </c>
      <c r="I157">
        <f t="shared" si="35"/>
        <v>6</v>
      </c>
      <c r="J157" t="s">
        <v>3211</v>
      </c>
      <c r="K157">
        <f t="shared" si="36"/>
        <v>2</v>
      </c>
      <c r="L157">
        <f t="shared" si="37"/>
        <v>2</v>
      </c>
      <c r="M157" t="str">
        <f t="shared" si="38"/>
        <v>2/2</v>
      </c>
      <c r="N157" t="s">
        <v>3267</v>
      </c>
      <c r="O157" t="str">
        <f t="shared" si="39"/>
        <v>コモン</v>
      </c>
      <c r="R157" t="s">
        <v>3267</v>
      </c>
      <c r="S157" t="s">
        <v>4854</v>
      </c>
      <c r="T157" t="str">
        <f t="shared" si="40"/>
        <v>よろめくグール</v>
      </c>
      <c r="U157" t="str">
        <f t="shared" si="41"/>
        <v/>
      </c>
      <c r="V157" t="str">
        <f>IF(I157=0,VLOOKUP(T157,Sheet4!A:B,2,TRUE),"")</f>
        <v/>
      </c>
      <c r="W157" t="s">
        <v>4855</v>
      </c>
      <c r="X157" t="s">
        <v>3267</v>
      </c>
      <c r="Y157" s="9"/>
      <c r="Z157" s="3">
        <v>88</v>
      </c>
      <c r="AA157" s="2" t="s">
        <v>3271</v>
      </c>
      <c r="AB157" s="1" t="s">
        <v>1606</v>
      </c>
      <c r="AC157" s="1" t="s">
        <v>1771</v>
      </c>
      <c r="AD157" s="1">
        <v>6</v>
      </c>
      <c r="AE157" s="1" t="s">
        <v>2901</v>
      </c>
      <c r="AF157" s="1" t="s">
        <v>2900</v>
      </c>
      <c r="AG157" s="1" t="s">
        <v>349</v>
      </c>
      <c r="AH157" s="1" t="s">
        <v>1506</v>
      </c>
      <c r="AI157" s="1"/>
      <c r="AJ157" s="1"/>
      <c r="AK157" s="1"/>
      <c r="AL157" s="1"/>
      <c r="AM157" s="1"/>
      <c r="AN157" s="1"/>
      <c r="AO157" s="1">
        <v>2</v>
      </c>
      <c r="AP157" s="1">
        <v>2</v>
      </c>
      <c r="AQ157" s="1"/>
    </row>
    <row r="158" spans="1:43" x14ac:dyDescent="0.15">
      <c r="A158" t="str">
        <f t="shared" si="32"/>
        <v>|ORI|黒|12|2/2|コモン|《[[アンデッドの召使い]]》|</v>
      </c>
      <c r="B158" t="s">
        <v>3211</v>
      </c>
      <c r="C158" t="str">
        <f t="shared" si="33"/>
        <v>ORI</v>
      </c>
      <c r="D158">
        <f>IF(AA158="","",VLOOKUP(C158,tnpl!$Z$1:$AA$11,2,TRUE))</f>
        <v>1</v>
      </c>
      <c r="E158" t="s">
        <v>3211</v>
      </c>
      <c r="F158" t="str">
        <f t="shared" si="34"/>
        <v>黒</v>
      </c>
      <c r="G158">
        <f>IF(AB158="","",VLOOKUP(F158,tnpl!$X$1:$Y$16,2,TRUE))</f>
        <v>3</v>
      </c>
      <c r="H158" t="s">
        <v>3211</v>
      </c>
      <c r="I158">
        <f t="shared" si="35"/>
        <v>12</v>
      </c>
      <c r="J158" t="s">
        <v>3211</v>
      </c>
      <c r="K158">
        <f t="shared" si="36"/>
        <v>2</v>
      </c>
      <c r="L158">
        <f t="shared" si="37"/>
        <v>2</v>
      </c>
      <c r="M158" t="str">
        <f t="shared" si="38"/>
        <v>2/2</v>
      </c>
      <c r="N158" t="s">
        <v>3267</v>
      </c>
      <c r="O158" t="str">
        <f t="shared" si="39"/>
        <v>コモン</v>
      </c>
      <c r="R158" t="s">
        <v>3267</v>
      </c>
      <c r="S158" t="s">
        <v>4854</v>
      </c>
      <c r="T158" t="str">
        <f t="shared" si="40"/>
        <v>アンデッドの召使い</v>
      </c>
      <c r="U158" t="str">
        <f t="shared" si="41"/>
        <v/>
      </c>
      <c r="V158" t="str">
        <f>IF(I158=0,VLOOKUP(T158,Sheet4!A:B,2,TRUE),"")</f>
        <v/>
      </c>
      <c r="W158" t="s">
        <v>4855</v>
      </c>
      <c r="X158" t="s">
        <v>3267</v>
      </c>
      <c r="Y158" s="9"/>
      <c r="Z158" s="3">
        <v>90</v>
      </c>
      <c r="AA158" s="2" t="s">
        <v>3271</v>
      </c>
      <c r="AB158" s="1" t="s">
        <v>1606</v>
      </c>
      <c r="AC158" s="1" t="s">
        <v>1771</v>
      </c>
      <c r="AD158" s="1">
        <v>12</v>
      </c>
      <c r="AE158" s="1" t="s">
        <v>2896</v>
      </c>
      <c r="AF158" s="1" t="s">
        <v>2895</v>
      </c>
      <c r="AG158" s="1" t="s">
        <v>349</v>
      </c>
      <c r="AH158" s="1" t="s">
        <v>1506</v>
      </c>
      <c r="AI158" s="1"/>
      <c r="AJ158" s="1"/>
      <c r="AK158" s="1" t="s">
        <v>2894</v>
      </c>
      <c r="AL158" s="1"/>
      <c r="AM158" s="1"/>
      <c r="AN158" s="1"/>
      <c r="AO158" s="1">
        <v>2</v>
      </c>
      <c r="AP158" s="1">
        <v>2</v>
      </c>
      <c r="AQ158" s="1" t="s">
        <v>2894</v>
      </c>
    </row>
    <row r="159" spans="1:43" x14ac:dyDescent="0.15">
      <c r="A159" t="str">
        <f t="shared" si="32"/>
        <v>|ORI|黒|12|2/6|アンコモン|《[[地下墓地のナメクジ]]》|</v>
      </c>
      <c r="B159" t="s">
        <v>3211</v>
      </c>
      <c r="C159" t="str">
        <f t="shared" si="33"/>
        <v>ORI</v>
      </c>
      <c r="D159">
        <f>IF(AA159="","",VLOOKUP(C159,tnpl!$Z$1:$AA$11,2,TRUE))</f>
        <v>1</v>
      </c>
      <c r="E159" t="s">
        <v>3211</v>
      </c>
      <c r="F159" t="str">
        <f t="shared" si="34"/>
        <v>黒</v>
      </c>
      <c r="G159">
        <f>IF(AB159="","",VLOOKUP(F159,tnpl!$X$1:$Y$16,2,TRUE))</f>
        <v>3</v>
      </c>
      <c r="H159" t="s">
        <v>3211</v>
      </c>
      <c r="I159">
        <f t="shared" si="35"/>
        <v>12</v>
      </c>
      <c r="J159" t="s">
        <v>3211</v>
      </c>
      <c r="K159">
        <f t="shared" si="36"/>
        <v>2</v>
      </c>
      <c r="L159">
        <f t="shared" si="37"/>
        <v>6</v>
      </c>
      <c r="M159" t="str">
        <f t="shared" si="38"/>
        <v>2/6</v>
      </c>
      <c r="N159" t="s">
        <v>3267</v>
      </c>
      <c r="O159" t="str">
        <f t="shared" si="39"/>
        <v>アンコモン</v>
      </c>
      <c r="R159" t="s">
        <v>3267</v>
      </c>
      <c r="S159" t="s">
        <v>4854</v>
      </c>
      <c r="T159" t="str">
        <f t="shared" si="40"/>
        <v>地下墓地のナメクジ</v>
      </c>
      <c r="U159" t="str">
        <f t="shared" si="41"/>
        <v/>
      </c>
      <c r="V159" t="str">
        <f>IF(I159=0,VLOOKUP(T159,Sheet4!A:B,2,TRUE),"")</f>
        <v/>
      </c>
      <c r="W159" t="s">
        <v>4855</v>
      </c>
      <c r="X159" t="s">
        <v>3267</v>
      </c>
      <c r="Y159" s="9"/>
      <c r="Z159" s="3">
        <v>97</v>
      </c>
      <c r="AA159" s="2" t="s">
        <v>3271</v>
      </c>
      <c r="AB159" s="1" t="s">
        <v>1606</v>
      </c>
      <c r="AC159" s="1" t="s">
        <v>1473</v>
      </c>
      <c r="AD159" s="1">
        <v>12</v>
      </c>
      <c r="AE159" s="1" t="s">
        <v>2876</v>
      </c>
      <c r="AF159" s="1" t="s">
        <v>2875</v>
      </c>
      <c r="AG159" s="1" t="s">
        <v>349</v>
      </c>
      <c r="AH159" s="1" t="s">
        <v>2874</v>
      </c>
      <c r="AI159" s="1"/>
      <c r="AJ159" s="1"/>
      <c r="AK159" s="1" t="s">
        <v>2627</v>
      </c>
      <c r="AL159" s="1"/>
      <c r="AM159" s="1"/>
      <c r="AN159" s="1"/>
      <c r="AO159" s="1">
        <v>2</v>
      </c>
      <c r="AP159" s="1">
        <v>6</v>
      </c>
      <c r="AQ159" s="1" t="s">
        <v>2627</v>
      </c>
    </row>
    <row r="160" spans="1:43" x14ac:dyDescent="0.15">
      <c r="A160" t="str">
        <f t="shared" si="32"/>
        <v>|ORI|赤|9|2/2|コモン|《[[アクロスの兵長]]》|</v>
      </c>
      <c r="B160" t="s">
        <v>3211</v>
      </c>
      <c r="C160" t="str">
        <f t="shared" si="33"/>
        <v>ORI</v>
      </c>
      <c r="D160">
        <f>IF(AA160="","",VLOOKUP(C160,tnpl!$Z$1:$AA$11,2,TRUE))</f>
        <v>1</v>
      </c>
      <c r="E160" t="s">
        <v>3211</v>
      </c>
      <c r="F160" t="str">
        <f t="shared" si="34"/>
        <v>赤</v>
      </c>
      <c r="G160">
        <f>IF(AB160="","",VLOOKUP(F160,tnpl!$X$1:$Y$16,2,TRUE))</f>
        <v>4</v>
      </c>
      <c r="H160" t="s">
        <v>3211</v>
      </c>
      <c r="I160">
        <f t="shared" si="35"/>
        <v>9</v>
      </c>
      <c r="J160" t="s">
        <v>3211</v>
      </c>
      <c r="K160">
        <f t="shared" si="36"/>
        <v>2</v>
      </c>
      <c r="L160">
        <f t="shared" si="37"/>
        <v>2</v>
      </c>
      <c r="M160" t="str">
        <f t="shared" si="38"/>
        <v>2/2</v>
      </c>
      <c r="N160" t="s">
        <v>3267</v>
      </c>
      <c r="O160" t="str">
        <f t="shared" si="39"/>
        <v>コモン</v>
      </c>
      <c r="R160" t="s">
        <v>3267</v>
      </c>
      <c r="S160" t="s">
        <v>4854</v>
      </c>
      <c r="T160" t="str">
        <f t="shared" si="40"/>
        <v>アクロスの兵長</v>
      </c>
      <c r="U160" t="str">
        <f t="shared" si="41"/>
        <v/>
      </c>
      <c r="V160" t="str">
        <f>IF(I160=0,VLOOKUP(T160,Sheet4!A:B,2,TRUE),"")</f>
        <v/>
      </c>
      <c r="W160" t="s">
        <v>4855</v>
      </c>
      <c r="X160" t="s">
        <v>3267</v>
      </c>
      <c r="Y160" s="9"/>
      <c r="Z160" s="3">
        <v>124</v>
      </c>
      <c r="AA160" s="2" t="s">
        <v>3271</v>
      </c>
      <c r="AB160" s="1" t="s">
        <v>1575</v>
      </c>
      <c r="AC160" s="1" t="s">
        <v>1771</v>
      </c>
      <c r="AD160" s="1">
        <v>9</v>
      </c>
      <c r="AE160" s="1" t="s">
        <v>2798</v>
      </c>
      <c r="AF160" s="1" t="s">
        <v>2797</v>
      </c>
      <c r="AG160" s="1" t="s">
        <v>349</v>
      </c>
      <c r="AH160" s="1" t="s">
        <v>1511</v>
      </c>
      <c r="AI160" s="1" t="s">
        <v>1826</v>
      </c>
      <c r="AJ160" s="1"/>
      <c r="AK160" s="1" t="s">
        <v>3279</v>
      </c>
      <c r="AL160" s="1"/>
      <c r="AM160" s="1"/>
      <c r="AN160" s="1"/>
      <c r="AO160" s="1">
        <v>2</v>
      </c>
      <c r="AP160" s="1">
        <v>2</v>
      </c>
      <c r="AQ160" s="1" t="s">
        <v>3279</v>
      </c>
    </row>
    <row r="161" spans="1:43" x14ac:dyDescent="0.15">
      <c r="A161" t="str">
        <f t="shared" si="32"/>
        <v>|ORI|赤|8|2/2|コモン|《[[炎魔の精霊]]》|</v>
      </c>
      <c r="B161" t="s">
        <v>3211</v>
      </c>
      <c r="C161" t="str">
        <f t="shared" si="33"/>
        <v>ORI</v>
      </c>
      <c r="D161">
        <f>IF(AA161="","",VLOOKUP(C161,tnpl!$Z$1:$AA$11,2,TRUE))</f>
        <v>1</v>
      </c>
      <c r="E161" t="s">
        <v>3211</v>
      </c>
      <c r="F161" t="str">
        <f t="shared" si="34"/>
        <v>赤</v>
      </c>
      <c r="G161">
        <f>IF(AB161="","",VLOOKUP(F161,tnpl!$X$1:$Y$16,2,TRUE))</f>
        <v>4</v>
      </c>
      <c r="H161" t="s">
        <v>3211</v>
      </c>
      <c r="I161">
        <f t="shared" si="35"/>
        <v>8</v>
      </c>
      <c r="J161" t="s">
        <v>3211</v>
      </c>
      <c r="K161">
        <f t="shared" si="36"/>
        <v>2</v>
      </c>
      <c r="L161">
        <f t="shared" si="37"/>
        <v>2</v>
      </c>
      <c r="M161" t="str">
        <f t="shared" si="38"/>
        <v>2/2</v>
      </c>
      <c r="N161" t="s">
        <v>3267</v>
      </c>
      <c r="O161" t="str">
        <f t="shared" si="39"/>
        <v>コモン</v>
      </c>
      <c r="R161" t="s">
        <v>3267</v>
      </c>
      <c r="S161" t="s">
        <v>4854</v>
      </c>
      <c r="T161" t="str">
        <f t="shared" si="40"/>
        <v>炎魔の精霊</v>
      </c>
      <c r="U161" t="str">
        <f t="shared" si="41"/>
        <v/>
      </c>
      <c r="V161" t="str">
        <f>IF(I161=0,VLOOKUP(T161,Sheet4!A:B,2,TRUE),"")</f>
        <v/>
      </c>
      <c r="W161" t="s">
        <v>4855</v>
      </c>
      <c r="X161" t="s">
        <v>3267</v>
      </c>
      <c r="Y161" s="9"/>
      <c r="Z161" s="3">
        <v>127</v>
      </c>
      <c r="AA161" s="2" t="s">
        <v>3271</v>
      </c>
      <c r="AB161" s="1" t="s">
        <v>1575</v>
      </c>
      <c r="AC161" s="1" t="s">
        <v>1771</v>
      </c>
      <c r="AD161" s="1">
        <v>8</v>
      </c>
      <c r="AE161" s="1" t="s">
        <v>2791</v>
      </c>
      <c r="AF161" s="1" t="s">
        <v>2790</v>
      </c>
      <c r="AG161" s="1" t="s">
        <v>349</v>
      </c>
      <c r="AH161" s="1" t="s">
        <v>1559</v>
      </c>
      <c r="AI161" s="1"/>
      <c r="AJ161" s="1"/>
      <c r="AK161" s="1" t="s">
        <v>2789</v>
      </c>
      <c r="AL161" s="1"/>
      <c r="AM161" s="1"/>
      <c r="AN161" s="1"/>
      <c r="AO161" s="1">
        <v>2</v>
      </c>
      <c r="AP161" s="1">
        <v>2</v>
      </c>
      <c r="AQ161" s="1" t="s">
        <v>2789</v>
      </c>
    </row>
    <row r="162" spans="1:43" x14ac:dyDescent="0.15">
      <c r="A162" t="str">
        <f t="shared" si="32"/>
        <v>|ORI|赤|9|2/1|コモン|《[[ギラプールの歯車造り]]》|</v>
      </c>
      <c r="B162" t="s">
        <v>3211</v>
      </c>
      <c r="C162" t="str">
        <f t="shared" si="33"/>
        <v>ORI</v>
      </c>
      <c r="D162">
        <f>IF(AA162="","",VLOOKUP(C162,tnpl!$Z$1:$AA$11,2,TRUE))</f>
        <v>1</v>
      </c>
      <c r="E162" t="s">
        <v>3211</v>
      </c>
      <c r="F162" t="str">
        <f t="shared" si="34"/>
        <v>赤</v>
      </c>
      <c r="G162">
        <f>IF(AB162="","",VLOOKUP(F162,tnpl!$X$1:$Y$16,2,TRUE))</f>
        <v>4</v>
      </c>
      <c r="H162" t="s">
        <v>3211</v>
      </c>
      <c r="I162">
        <f t="shared" si="35"/>
        <v>9</v>
      </c>
      <c r="J162" t="s">
        <v>3211</v>
      </c>
      <c r="K162">
        <f t="shared" si="36"/>
        <v>2</v>
      </c>
      <c r="L162">
        <f t="shared" si="37"/>
        <v>1</v>
      </c>
      <c r="M162" t="str">
        <f t="shared" si="38"/>
        <v>2/1</v>
      </c>
      <c r="N162" t="s">
        <v>3267</v>
      </c>
      <c r="O162" t="str">
        <f t="shared" si="39"/>
        <v>コモン</v>
      </c>
      <c r="R162" t="s">
        <v>3267</v>
      </c>
      <c r="S162" t="s">
        <v>4854</v>
      </c>
      <c r="T162" t="str">
        <f t="shared" si="40"/>
        <v>ギラプールの歯車造り</v>
      </c>
      <c r="U162" t="str">
        <f t="shared" si="41"/>
        <v/>
      </c>
      <c r="V162" t="str">
        <f>IF(I162=0,VLOOKUP(T162,Sheet4!A:B,2,TRUE),"")</f>
        <v/>
      </c>
      <c r="W162" t="s">
        <v>4855</v>
      </c>
      <c r="X162" t="s">
        <v>3267</v>
      </c>
      <c r="Y162" s="9"/>
      <c r="Z162" s="3">
        <v>128</v>
      </c>
      <c r="AA162" s="2" t="s">
        <v>3271</v>
      </c>
      <c r="AB162" s="1" t="s">
        <v>1575</v>
      </c>
      <c r="AC162" s="1" t="s">
        <v>1771</v>
      </c>
      <c r="AD162" s="1">
        <v>9</v>
      </c>
      <c r="AE162" s="1" t="s">
        <v>2788</v>
      </c>
      <c r="AF162" s="1" t="s">
        <v>2787</v>
      </c>
      <c r="AG162" s="1" t="s">
        <v>349</v>
      </c>
      <c r="AH162" s="1" t="s">
        <v>1511</v>
      </c>
      <c r="AI162" s="1" t="s">
        <v>1667</v>
      </c>
      <c r="AJ162" s="1"/>
      <c r="AK162" s="1" t="s">
        <v>2786</v>
      </c>
      <c r="AL162" s="1"/>
      <c r="AM162" s="1"/>
      <c r="AN162" s="1"/>
      <c r="AO162" s="1">
        <v>2</v>
      </c>
      <c r="AP162" s="1">
        <v>1</v>
      </c>
      <c r="AQ162" s="1" t="s">
        <v>2786</v>
      </c>
    </row>
    <row r="163" spans="1:43" x14ac:dyDescent="0.15">
      <c r="A163" t="str">
        <f t="shared" si="32"/>
        <v>|ORI|赤|4|2/1|コモン|《[[地底の斥候]]》|</v>
      </c>
      <c r="B163" t="s">
        <v>3211</v>
      </c>
      <c r="C163" t="str">
        <f t="shared" si="33"/>
        <v>ORI</v>
      </c>
      <c r="D163">
        <f>IF(AA163="","",VLOOKUP(C163,tnpl!$Z$1:$AA$11,2,TRUE))</f>
        <v>1</v>
      </c>
      <c r="E163" t="s">
        <v>3211</v>
      </c>
      <c r="F163" t="str">
        <f t="shared" si="34"/>
        <v>赤</v>
      </c>
      <c r="G163">
        <f>IF(AB163="","",VLOOKUP(F163,tnpl!$X$1:$Y$16,2,TRUE))</f>
        <v>4</v>
      </c>
      <c r="H163" t="s">
        <v>3211</v>
      </c>
      <c r="I163">
        <f t="shared" si="35"/>
        <v>4</v>
      </c>
      <c r="J163" t="s">
        <v>3211</v>
      </c>
      <c r="K163">
        <f t="shared" si="36"/>
        <v>2</v>
      </c>
      <c r="L163">
        <f t="shared" si="37"/>
        <v>1</v>
      </c>
      <c r="M163" t="str">
        <f t="shared" si="38"/>
        <v>2/1</v>
      </c>
      <c r="N163" t="s">
        <v>3267</v>
      </c>
      <c r="O163" t="str">
        <f t="shared" si="39"/>
        <v>コモン</v>
      </c>
      <c r="R163" t="s">
        <v>3267</v>
      </c>
      <c r="S163" t="s">
        <v>4854</v>
      </c>
      <c r="T163" t="str">
        <f t="shared" si="40"/>
        <v>地底の斥候</v>
      </c>
      <c r="U163" t="str">
        <f t="shared" si="41"/>
        <v/>
      </c>
      <c r="V163" t="str">
        <f>IF(I163=0,VLOOKUP(T163,Sheet4!A:B,2,TRUE),"")</f>
        <v/>
      </c>
      <c r="W163" t="s">
        <v>4855</v>
      </c>
      <c r="X163" t="s">
        <v>3267</v>
      </c>
      <c r="Y163" s="9"/>
      <c r="Z163" s="3">
        <v>130</v>
      </c>
      <c r="AA163" s="2" t="s">
        <v>3271</v>
      </c>
      <c r="AB163" s="1" t="s">
        <v>1575</v>
      </c>
      <c r="AC163" s="1" t="s">
        <v>1771</v>
      </c>
      <c r="AD163" s="1">
        <v>4</v>
      </c>
      <c r="AE163" s="1" t="s">
        <v>2783</v>
      </c>
      <c r="AF163" s="1" t="s">
        <v>2782</v>
      </c>
      <c r="AG163" s="1" t="s">
        <v>349</v>
      </c>
      <c r="AH163" s="1" t="s">
        <v>1587</v>
      </c>
      <c r="AI163" s="1" t="s">
        <v>1956</v>
      </c>
      <c r="AJ163" s="1"/>
      <c r="AK163" s="1"/>
      <c r="AL163" s="1"/>
      <c r="AM163" s="1"/>
      <c r="AN163" s="1"/>
      <c r="AO163" s="1">
        <v>2</v>
      </c>
      <c r="AP163" s="1">
        <v>1</v>
      </c>
      <c r="AQ163" s="1"/>
    </row>
    <row r="164" spans="1:43" x14ac:dyDescent="0.15">
      <c r="A164" t="str">
        <f t="shared" si="32"/>
        <v>|ORI|緑|5|2/1|コモン|《[[葉光らせ]]》|</v>
      </c>
      <c r="B164" t="s">
        <v>3211</v>
      </c>
      <c r="C164" t="str">
        <f t="shared" si="33"/>
        <v>ORI</v>
      </c>
      <c r="D164">
        <f>IF(AA164="","",VLOOKUP(C164,tnpl!$Z$1:$AA$11,2,TRUE))</f>
        <v>1</v>
      </c>
      <c r="E164" t="s">
        <v>3211</v>
      </c>
      <c r="F164" t="str">
        <f t="shared" si="34"/>
        <v>緑</v>
      </c>
      <c r="G164">
        <f>IF(AB164="","",VLOOKUP(F164,tnpl!$X$1:$Y$16,2,TRUE))</f>
        <v>5</v>
      </c>
      <c r="H164" t="s">
        <v>3211</v>
      </c>
      <c r="I164">
        <f t="shared" si="35"/>
        <v>5</v>
      </c>
      <c r="J164" t="s">
        <v>3211</v>
      </c>
      <c r="K164">
        <f t="shared" si="36"/>
        <v>2</v>
      </c>
      <c r="L164">
        <f t="shared" si="37"/>
        <v>1</v>
      </c>
      <c r="M164" t="str">
        <f t="shared" si="38"/>
        <v>2/1</v>
      </c>
      <c r="N164" t="s">
        <v>3267</v>
      </c>
      <c r="O164" t="str">
        <f t="shared" si="39"/>
        <v>コモン</v>
      </c>
      <c r="R164" t="s">
        <v>3267</v>
      </c>
      <c r="S164" t="s">
        <v>4854</v>
      </c>
      <c r="T164" t="str">
        <f t="shared" si="40"/>
        <v>葉光らせ</v>
      </c>
      <c r="U164" t="str">
        <f t="shared" si="41"/>
        <v/>
      </c>
      <c r="V164" t="str">
        <f>IF(I164=0,VLOOKUP(T164,Sheet4!A:B,2,TRUE),"")</f>
        <v/>
      </c>
      <c r="W164" t="s">
        <v>4855</v>
      </c>
      <c r="X164" t="s">
        <v>3267</v>
      </c>
      <c r="Y164" s="9"/>
      <c r="Z164" s="3">
        <v>166</v>
      </c>
      <c r="AA164" s="2" t="s">
        <v>3271</v>
      </c>
      <c r="AB164" s="1" t="s">
        <v>1540</v>
      </c>
      <c r="AC164" s="1" t="s">
        <v>1771</v>
      </c>
      <c r="AD164" s="1">
        <v>5</v>
      </c>
      <c r="AE164" s="1" t="s">
        <v>2681</v>
      </c>
      <c r="AF164" s="1" t="s">
        <v>2680</v>
      </c>
      <c r="AG164" s="1" t="s">
        <v>349</v>
      </c>
      <c r="AH164" s="1" t="s">
        <v>1501</v>
      </c>
      <c r="AI164" s="1" t="s">
        <v>1551</v>
      </c>
      <c r="AJ164" s="1"/>
      <c r="AK164" s="1"/>
      <c r="AL164" s="1"/>
      <c r="AM164" s="1"/>
      <c r="AN164" s="1"/>
      <c r="AO164" s="1">
        <v>2</v>
      </c>
      <c r="AP164" s="1">
        <v>1</v>
      </c>
      <c r="AQ164" s="1"/>
    </row>
    <row r="165" spans="1:43" x14ac:dyDescent="0.15">
      <c r="A165" t="str">
        <f t="shared" si="32"/>
        <v>|ORI|緑|7|2/2|コモン|《[[ラノワールの共感者]]》|</v>
      </c>
      <c r="B165" t="s">
        <v>3211</v>
      </c>
      <c r="C165" t="str">
        <f t="shared" si="33"/>
        <v>ORI</v>
      </c>
      <c r="D165">
        <f>IF(AA165="","",VLOOKUP(C165,tnpl!$Z$1:$AA$11,2,TRUE))</f>
        <v>1</v>
      </c>
      <c r="E165" t="s">
        <v>3211</v>
      </c>
      <c r="F165" t="str">
        <f t="shared" si="34"/>
        <v>緑</v>
      </c>
      <c r="G165">
        <f>IF(AB165="","",VLOOKUP(F165,tnpl!$X$1:$Y$16,2,TRUE))</f>
        <v>5</v>
      </c>
      <c r="H165" t="s">
        <v>3211</v>
      </c>
      <c r="I165">
        <f t="shared" si="35"/>
        <v>7</v>
      </c>
      <c r="J165" t="s">
        <v>3211</v>
      </c>
      <c r="K165">
        <f t="shared" si="36"/>
        <v>2</v>
      </c>
      <c r="L165">
        <f t="shared" si="37"/>
        <v>2</v>
      </c>
      <c r="M165" t="str">
        <f t="shared" si="38"/>
        <v>2/2</v>
      </c>
      <c r="N165" t="s">
        <v>3267</v>
      </c>
      <c r="O165" t="str">
        <f t="shared" si="39"/>
        <v>コモン</v>
      </c>
      <c r="R165" t="s">
        <v>3267</v>
      </c>
      <c r="S165" t="s">
        <v>4854</v>
      </c>
      <c r="T165" t="str">
        <f t="shared" si="40"/>
        <v>ラノワールの共感者</v>
      </c>
      <c r="U165" t="str">
        <f t="shared" si="41"/>
        <v/>
      </c>
      <c r="V165" t="str">
        <f>IF(I165=0,VLOOKUP(T165,Sheet4!A:B,2,TRUE),"")</f>
        <v/>
      </c>
      <c r="W165" t="s">
        <v>4855</v>
      </c>
      <c r="X165" t="s">
        <v>3267</v>
      </c>
      <c r="Y165" s="9"/>
      <c r="Z165" s="3">
        <v>167</v>
      </c>
      <c r="AA165" s="2" t="s">
        <v>3271</v>
      </c>
      <c r="AB165" s="1" t="s">
        <v>1540</v>
      </c>
      <c r="AC165" s="1" t="s">
        <v>1771</v>
      </c>
      <c r="AD165" s="1">
        <v>7</v>
      </c>
      <c r="AE165" s="1" t="s">
        <v>2679</v>
      </c>
      <c r="AF165" s="1" t="s">
        <v>2678</v>
      </c>
      <c r="AG165" s="1" t="s">
        <v>349</v>
      </c>
      <c r="AH165" s="1" t="s">
        <v>1501</v>
      </c>
      <c r="AI165" s="1" t="s">
        <v>1894</v>
      </c>
      <c r="AJ165" s="1"/>
      <c r="AK165" s="1" t="s">
        <v>2677</v>
      </c>
      <c r="AL165" s="1"/>
      <c r="AM165" s="1"/>
      <c r="AN165" s="1"/>
      <c r="AO165" s="1">
        <v>2</v>
      </c>
      <c r="AP165" s="1">
        <v>2</v>
      </c>
      <c r="AQ165" s="1" t="s">
        <v>2677</v>
      </c>
    </row>
    <row r="166" spans="1:43" x14ac:dyDescent="0.15">
      <c r="A166" t="str">
        <f t="shared" si="32"/>
        <v>|ORI|緑|6|2/2|コモン|《[[果樹園の霊魂]]》|</v>
      </c>
      <c r="B166" t="s">
        <v>3211</v>
      </c>
      <c r="C166" t="str">
        <f t="shared" si="33"/>
        <v>ORI</v>
      </c>
      <c r="D166">
        <f>IF(AA166="","",VLOOKUP(C166,tnpl!$Z$1:$AA$11,2,TRUE))</f>
        <v>1</v>
      </c>
      <c r="E166" t="s">
        <v>3211</v>
      </c>
      <c r="F166" t="str">
        <f t="shared" si="34"/>
        <v>緑</v>
      </c>
      <c r="G166">
        <f>IF(AB166="","",VLOOKUP(F166,tnpl!$X$1:$Y$16,2,TRUE))</f>
        <v>5</v>
      </c>
      <c r="H166" t="s">
        <v>3211</v>
      </c>
      <c r="I166">
        <f t="shared" si="35"/>
        <v>6</v>
      </c>
      <c r="J166" t="s">
        <v>3211</v>
      </c>
      <c r="K166">
        <f t="shared" si="36"/>
        <v>2</v>
      </c>
      <c r="L166">
        <f t="shared" si="37"/>
        <v>2</v>
      </c>
      <c r="M166" t="str">
        <f t="shared" si="38"/>
        <v>2/2</v>
      </c>
      <c r="N166" t="s">
        <v>3267</v>
      </c>
      <c r="O166" t="str">
        <f t="shared" si="39"/>
        <v>コモン</v>
      </c>
      <c r="R166" t="s">
        <v>3267</v>
      </c>
      <c r="S166" t="s">
        <v>4854</v>
      </c>
      <c r="T166" t="str">
        <f t="shared" si="40"/>
        <v>果樹園の霊魂</v>
      </c>
      <c r="U166" t="str">
        <f t="shared" si="41"/>
        <v/>
      </c>
      <c r="V166" t="str">
        <f>IF(I166=0,VLOOKUP(T166,Sheet4!A:B,2,TRUE),"")</f>
        <v/>
      </c>
      <c r="W166" t="s">
        <v>4855</v>
      </c>
      <c r="X166" t="s">
        <v>3267</v>
      </c>
      <c r="Y166" s="9"/>
      <c r="Z166" s="3">
        <v>168</v>
      </c>
      <c r="AA166" s="2" t="s">
        <v>3271</v>
      </c>
      <c r="AB166" s="1" t="s">
        <v>1540</v>
      </c>
      <c r="AC166" s="1" t="s">
        <v>1771</v>
      </c>
      <c r="AD166" s="1">
        <v>6</v>
      </c>
      <c r="AE166" s="1" t="s">
        <v>2676</v>
      </c>
      <c r="AF166" s="1" t="s">
        <v>2675</v>
      </c>
      <c r="AG166" s="1" t="s">
        <v>349</v>
      </c>
      <c r="AH166" s="1" t="s">
        <v>2436</v>
      </c>
      <c r="AI166" s="1"/>
      <c r="AJ166" s="1"/>
      <c r="AK166" s="1"/>
      <c r="AL166" s="1"/>
      <c r="AM166" s="1"/>
      <c r="AN166" s="1"/>
      <c r="AO166" s="1">
        <v>2</v>
      </c>
      <c r="AP166" s="1">
        <v>2</v>
      </c>
      <c r="AQ166" s="1"/>
    </row>
    <row r="167" spans="1:43" x14ac:dyDescent="0.15">
      <c r="A167" t="str">
        <f t="shared" si="32"/>
        <v>|ORI|緑|12|2/2|コモン|《[[ファリカの信奉者]]》|</v>
      </c>
      <c r="B167" t="s">
        <v>3211</v>
      </c>
      <c r="C167" t="str">
        <f t="shared" si="33"/>
        <v>ORI</v>
      </c>
      <c r="D167">
        <f>IF(AA167="","",VLOOKUP(C167,tnpl!$Z$1:$AA$11,2,TRUE))</f>
        <v>1</v>
      </c>
      <c r="E167" t="s">
        <v>3211</v>
      </c>
      <c r="F167" t="str">
        <f t="shared" si="34"/>
        <v>緑</v>
      </c>
      <c r="G167">
        <f>IF(AB167="","",VLOOKUP(F167,tnpl!$X$1:$Y$16,2,TRUE))</f>
        <v>5</v>
      </c>
      <c r="H167" t="s">
        <v>3211</v>
      </c>
      <c r="I167">
        <f t="shared" si="35"/>
        <v>12</v>
      </c>
      <c r="J167" t="s">
        <v>3211</v>
      </c>
      <c r="K167">
        <f t="shared" si="36"/>
        <v>2</v>
      </c>
      <c r="L167">
        <f t="shared" si="37"/>
        <v>2</v>
      </c>
      <c r="M167" t="str">
        <f t="shared" si="38"/>
        <v>2/2</v>
      </c>
      <c r="N167" t="s">
        <v>3267</v>
      </c>
      <c r="O167" t="str">
        <f t="shared" si="39"/>
        <v>コモン</v>
      </c>
      <c r="R167" t="s">
        <v>3267</v>
      </c>
      <c r="S167" t="s">
        <v>4854</v>
      </c>
      <c r="T167" t="str">
        <f t="shared" si="40"/>
        <v>ファリカの信奉者</v>
      </c>
      <c r="U167" t="str">
        <f t="shared" si="41"/>
        <v/>
      </c>
      <c r="V167" t="str">
        <f>IF(I167=0,VLOOKUP(T167,Sheet4!A:B,2,TRUE),"")</f>
        <v/>
      </c>
      <c r="W167" t="s">
        <v>4855</v>
      </c>
      <c r="X167" t="s">
        <v>3267</v>
      </c>
      <c r="Y167" s="9"/>
      <c r="Z167" s="3">
        <v>169</v>
      </c>
      <c r="AA167" s="2" t="s">
        <v>3271</v>
      </c>
      <c r="AB167" s="1" t="s">
        <v>1540</v>
      </c>
      <c r="AC167" s="1" t="s">
        <v>1771</v>
      </c>
      <c r="AD167" s="1">
        <v>12</v>
      </c>
      <c r="AE167" s="1" t="s">
        <v>2674</v>
      </c>
      <c r="AF167" s="1" t="s">
        <v>2673</v>
      </c>
      <c r="AG167" s="1" t="s">
        <v>349</v>
      </c>
      <c r="AH167" s="1" t="s">
        <v>2607</v>
      </c>
      <c r="AI167" s="1" t="s">
        <v>1515</v>
      </c>
      <c r="AJ167" s="1"/>
      <c r="AK167" s="1" t="s">
        <v>3361</v>
      </c>
      <c r="AL167" s="1"/>
      <c r="AM167" s="1"/>
      <c r="AN167" s="1"/>
      <c r="AO167" s="1">
        <v>2</v>
      </c>
      <c r="AP167" s="1">
        <v>2</v>
      </c>
      <c r="AQ167" s="1" t="s">
        <v>3361</v>
      </c>
    </row>
    <row r="168" spans="1:43" x14ac:dyDescent="0.15">
      <c r="A168" t="str">
        <f t="shared" si="32"/>
        <v>|ORI|緑|8|2/2|コモン|《[[森林群れの狼]]》|</v>
      </c>
      <c r="B168" t="s">
        <v>3211</v>
      </c>
      <c r="C168" t="str">
        <f t="shared" si="33"/>
        <v>ORI</v>
      </c>
      <c r="D168">
        <f>IF(AA168="","",VLOOKUP(C168,tnpl!$Z$1:$AA$11,2,TRUE))</f>
        <v>1</v>
      </c>
      <c r="E168" t="s">
        <v>3211</v>
      </c>
      <c r="F168" t="str">
        <f t="shared" si="34"/>
        <v>緑</v>
      </c>
      <c r="G168">
        <f>IF(AB168="","",VLOOKUP(F168,tnpl!$X$1:$Y$16,2,TRUE))</f>
        <v>5</v>
      </c>
      <c r="H168" t="s">
        <v>3211</v>
      </c>
      <c r="I168">
        <f t="shared" si="35"/>
        <v>8</v>
      </c>
      <c r="J168" t="s">
        <v>3211</v>
      </c>
      <c r="K168">
        <f t="shared" si="36"/>
        <v>2</v>
      </c>
      <c r="L168">
        <f t="shared" si="37"/>
        <v>2</v>
      </c>
      <c r="M168" t="str">
        <f t="shared" si="38"/>
        <v>2/2</v>
      </c>
      <c r="N168" t="s">
        <v>3267</v>
      </c>
      <c r="O168" t="str">
        <f t="shared" si="39"/>
        <v>コモン</v>
      </c>
      <c r="R168" t="s">
        <v>3267</v>
      </c>
      <c r="S168" t="s">
        <v>4854</v>
      </c>
      <c r="T168" t="str">
        <f t="shared" si="40"/>
        <v>森林群れの狼</v>
      </c>
      <c r="U168" t="str">
        <f t="shared" si="41"/>
        <v/>
      </c>
      <c r="V168" t="str">
        <f>IF(I168=0,VLOOKUP(T168,Sheet4!A:B,2,TRUE),"")</f>
        <v/>
      </c>
      <c r="W168" t="s">
        <v>4855</v>
      </c>
      <c r="X168" t="s">
        <v>3267</v>
      </c>
      <c r="Y168" s="9"/>
      <c r="Z168" s="3">
        <v>170</v>
      </c>
      <c r="AA168" s="2" t="s">
        <v>3271</v>
      </c>
      <c r="AB168" s="1" t="s">
        <v>1540</v>
      </c>
      <c r="AC168" s="1" t="s">
        <v>1771</v>
      </c>
      <c r="AD168" s="1">
        <v>8</v>
      </c>
      <c r="AE168" s="1" t="s">
        <v>2672</v>
      </c>
      <c r="AF168" s="1" t="s">
        <v>2671</v>
      </c>
      <c r="AG168" s="1" t="s">
        <v>349</v>
      </c>
      <c r="AH168" s="1" t="s">
        <v>2637</v>
      </c>
      <c r="AI168" s="1"/>
      <c r="AJ168" s="1"/>
      <c r="AK168" s="1" t="s">
        <v>2670</v>
      </c>
      <c r="AL168" s="1"/>
      <c r="AM168" s="1"/>
      <c r="AN168" s="1"/>
      <c r="AO168" s="1">
        <v>2</v>
      </c>
      <c r="AP168" s="1">
        <v>2</v>
      </c>
      <c r="AQ168" s="1" t="s">
        <v>2670</v>
      </c>
    </row>
    <row r="169" spans="1:43" x14ac:dyDescent="0.15">
      <c r="A169" t="str">
        <f t="shared" si="32"/>
        <v>|ORI|緑|10|2/2|コモン|《[[イェヴァの腕力魔道士]]》|</v>
      </c>
      <c r="B169" t="s">
        <v>3211</v>
      </c>
      <c r="C169" t="str">
        <f t="shared" si="33"/>
        <v>ORI</v>
      </c>
      <c r="D169">
        <f>IF(AA169="","",VLOOKUP(C169,tnpl!$Z$1:$AA$11,2,TRUE))</f>
        <v>1</v>
      </c>
      <c r="E169" t="s">
        <v>3211</v>
      </c>
      <c r="F169" t="str">
        <f t="shared" si="34"/>
        <v>緑</v>
      </c>
      <c r="G169">
        <f>IF(AB169="","",VLOOKUP(F169,tnpl!$X$1:$Y$16,2,TRUE))</f>
        <v>5</v>
      </c>
      <c r="H169" t="s">
        <v>3211</v>
      </c>
      <c r="I169">
        <f t="shared" si="35"/>
        <v>10</v>
      </c>
      <c r="J169" t="s">
        <v>3211</v>
      </c>
      <c r="K169">
        <f t="shared" si="36"/>
        <v>2</v>
      </c>
      <c r="L169">
        <f t="shared" si="37"/>
        <v>2</v>
      </c>
      <c r="M169" t="str">
        <f t="shared" si="38"/>
        <v>2/2</v>
      </c>
      <c r="N169" t="s">
        <v>3267</v>
      </c>
      <c r="O169" t="str">
        <f t="shared" si="39"/>
        <v>コモン</v>
      </c>
      <c r="R169" t="s">
        <v>3267</v>
      </c>
      <c r="S169" t="s">
        <v>4854</v>
      </c>
      <c r="T169" t="str">
        <f t="shared" si="40"/>
        <v>イェヴァの腕力魔道士</v>
      </c>
      <c r="U169" t="str">
        <f t="shared" si="41"/>
        <v/>
      </c>
      <c r="V169" t="str">
        <f>IF(I169=0,VLOOKUP(T169,Sheet4!A:B,2,TRUE),"")</f>
        <v/>
      </c>
      <c r="W169" t="s">
        <v>4855</v>
      </c>
      <c r="X169" t="s">
        <v>3267</v>
      </c>
      <c r="Y169" s="9"/>
      <c r="Z169" s="3">
        <v>172</v>
      </c>
      <c r="AA169" s="2" t="s">
        <v>3271</v>
      </c>
      <c r="AB169" s="1" t="s">
        <v>1540</v>
      </c>
      <c r="AC169" s="1" t="s">
        <v>1771</v>
      </c>
      <c r="AD169" s="1">
        <v>10</v>
      </c>
      <c r="AE169" s="1" t="s">
        <v>2666</v>
      </c>
      <c r="AF169" s="1" t="s">
        <v>2665</v>
      </c>
      <c r="AG169" s="1" t="s">
        <v>349</v>
      </c>
      <c r="AH169" s="1" t="s">
        <v>1501</v>
      </c>
      <c r="AI169" s="1" t="s">
        <v>1894</v>
      </c>
      <c r="AJ169" s="1"/>
      <c r="AK169" s="1" t="s">
        <v>2664</v>
      </c>
      <c r="AL169" s="1"/>
      <c r="AM169" s="1"/>
      <c r="AN169" s="1"/>
      <c r="AO169" s="1">
        <v>2</v>
      </c>
      <c r="AP169" s="1">
        <v>2</v>
      </c>
      <c r="AQ169" s="1" t="s">
        <v>2664</v>
      </c>
    </row>
    <row r="170" spans="1:43" x14ac:dyDescent="0.15">
      <c r="A170" t="str">
        <f t="shared" si="32"/>
        <v>|ORI|緑|6|2/2|レア|《[[名誉ある教主]]》|</v>
      </c>
      <c r="B170" t="s">
        <v>3211</v>
      </c>
      <c r="C170" t="str">
        <f t="shared" si="33"/>
        <v>ORI</v>
      </c>
      <c r="D170">
        <f>IF(AA170="","",VLOOKUP(C170,tnpl!$Z$1:$AA$11,2,TRUE))</f>
        <v>1</v>
      </c>
      <c r="E170" t="s">
        <v>3211</v>
      </c>
      <c r="F170" t="str">
        <f t="shared" si="34"/>
        <v>緑</v>
      </c>
      <c r="G170">
        <f>IF(AB170="","",VLOOKUP(F170,tnpl!$X$1:$Y$16,2,TRUE))</f>
        <v>5</v>
      </c>
      <c r="H170" t="s">
        <v>3211</v>
      </c>
      <c r="I170">
        <f t="shared" si="35"/>
        <v>6</v>
      </c>
      <c r="J170" t="s">
        <v>3211</v>
      </c>
      <c r="K170">
        <f t="shared" si="36"/>
        <v>2</v>
      </c>
      <c r="L170">
        <f t="shared" si="37"/>
        <v>2</v>
      </c>
      <c r="M170" t="str">
        <f t="shared" si="38"/>
        <v>2/2</v>
      </c>
      <c r="N170" t="s">
        <v>3267</v>
      </c>
      <c r="O170" t="str">
        <f t="shared" si="39"/>
        <v>レア</v>
      </c>
      <c r="R170" t="s">
        <v>3267</v>
      </c>
      <c r="S170" t="s">
        <v>4854</v>
      </c>
      <c r="T170" t="str">
        <f t="shared" si="40"/>
        <v>名誉ある教主</v>
      </c>
      <c r="U170" t="str">
        <f t="shared" si="41"/>
        <v/>
      </c>
      <c r="V170" t="str">
        <f>IF(I170=0,VLOOKUP(T170,Sheet4!A:B,2,TRUE),"")</f>
        <v/>
      </c>
      <c r="W170" t="s">
        <v>4855</v>
      </c>
      <c r="X170" t="s">
        <v>3267</v>
      </c>
      <c r="Y170" s="9"/>
      <c r="Z170" s="3">
        <v>192</v>
      </c>
      <c r="AA170" s="2" t="s">
        <v>3271</v>
      </c>
      <c r="AB170" s="1" t="s">
        <v>1540</v>
      </c>
      <c r="AC170" s="1" t="s">
        <v>1463</v>
      </c>
      <c r="AD170" s="1">
        <v>6</v>
      </c>
      <c r="AE170" s="1" t="s">
        <v>2605</v>
      </c>
      <c r="AF170" s="1" t="s">
        <v>2604</v>
      </c>
      <c r="AG170" s="1" t="s">
        <v>349</v>
      </c>
      <c r="AH170" s="1" t="s">
        <v>1511</v>
      </c>
      <c r="AI170" s="1" t="s">
        <v>1551</v>
      </c>
      <c r="AJ170" s="1"/>
      <c r="AK170" s="1" t="s">
        <v>3276</v>
      </c>
      <c r="AL170" s="1" t="s">
        <v>3374</v>
      </c>
      <c r="AM170" s="1"/>
      <c r="AN170" s="1"/>
      <c r="AO170" s="1">
        <v>2</v>
      </c>
      <c r="AP170" s="1">
        <v>2</v>
      </c>
      <c r="AQ170" s="1" t="s">
        <v>3375</v>
      </c>
    </row>
    <row r="171" spans="1:43" x14ac:dyDescent="0.15">
      <c r="A171" t="str">
        <f t="shared" si="32"/>
        <v>|ORI|無色|3|2/1|コモン|《[[結束した構築物]]》|</v>
      </c>
      <c r="B171" t="s">
        <v>3211</v>
      </c>
      <c r="C171" t="str">
        <f t="shared" si="33"/>
        <v>ORI</v>
      </c>
      <c r="D171">
        <f>IF(AA171="","",VLOOKUP(C171,tnpl!$Z$1:$AA$11,2,TRUE))</f>
        <v>1</v>
      </c>
      <c r="E171" t="s">
        <v>3211</v>
      </c>
      <c r="F171" t="str">
        <f t="shared" si="34"/>
        <v>無色</v>
      </c>
      <c r="G171">
        <f>IF(AB171="","",VLOOKUP(F171,tnpl!$X$1:$Y$16,2,TRUE))</f>
        <v>16</v>
      </c>
      <c r="H171" t="s">
        <v>3211</v>
      </c>
      <c r="I171">
        <f t="shared" si="35"/>
        <v>3</v>
      </c>
      <c r="J171" t="s">
        <v>3211</v>
      </c>
      <c r="K171">
        <f t="shared" si="36"/>
        <v>2</v>
      </c>
      <c r="L171">
        <f t="shared" si="37"/>
        <v>1</v>
      </c>
      <c r="M171" t="str">
        <f t="shared" si="38"/>
        <v>2/1</v>
      </c>
      <c r="N171" t="s">
        <v>3267</v>
      </c>
      <c r="O171" t="str">
        <f t="shared" si="39"/>
        <v>コモン</v>
      </c>
      <c r="R171" t="s">
        <v>3267</v>
      </c>
      <c r="S171" t="s">
        <v>4854</v>
      </c>
      <c r="T171" t="str">
        <f t="shared" si="40"/>
        <v>結束した構築物</v>
      </c>
      <c r="U171" t="str">
        <f t="shared" si="41"/>
        <v/>
      </c>
      <c r="V171" t="str">
        <f>IF(I171=0,VLOOKUP(T171,Sheet4!A:B,2,TRUE),"")</f>
        <v/>
      </c>
      <c r="W171" t="s">
        <v>4855</v>
      </c>
      <c r="X171" t="s">
        <v>3267</v>
      </c>
      <c r="Y171" s="9"/>
      <c r="Z171" s="3">
        <v>214</v>
      </c>
      <c r="AA171" s="2" t="s">
        <v>3271</v>
      </c>
      <c r="AB171" s="1" t="s">
        <v>301</v>
      </c>
      <c r="AC171" s="1" t="s">
        <v>1771</v>
      </c>
      <c r="AD171" s="1">
        <v>3</v>
      </c>
      <c r="AE171" s="1" t="s">
        <v>2542</v>
      </c>
      <c r="AF171" s="1" t="s">
        <v>2541</v>
      </c>
      <c r="AG171" s="1" t="s">
        <v>349</v>
      </c>
      <c r="AH171" s="1" t="s">
        <v>362</v>
      </c>
      <c r="AI171" s="1"/>
      <c r="AJ171" s="1"/>
      <c r="AK171" s="1" t="s">
        <v>2540</v>
      </c>
      <c r="AL171" s="1"/>
      <c r="AM171" s="1"/>
      <c r="AN171" s="1"/>
      <c r="AO171" s="1">
        <v>2</v>
      </c>
      <c r="AP171" s="1">
        <v>1</v>
      </c>
      <c r="AQ171" s="1" t="s">
        <v>2540</v>
      </c>
    </row>
    <row r="172" spans="1:43" x14ac:dyDescent="0.15">
      <c r="A172" t="str">
        <f t="shared" si="32"/>
        <v>|ORI|無色|10|2/2|コモン|《[[護衛する自動機械]]》|</v>
      </c>
      <c r="B172" t="s">
        <v>3211</v>
      </c>
      <c r="C172" t="str">
        <f t="shared" si="33"/>
        <v>ORI</v>
      </c>
      <c r="D172">
        <f>IF(AA172="","",VLOOKUP(C172,tnpl!$Z$1:$AA$11,2,TRUE))</f>
        <v>1</v>
      </c>
      <c r="E172" t="s">
        <v>3211</v>
      </c>
      <c r="F172" t="str">
        <f t="shared" si="34"/>
        <v>無色</v>
      </c>
      <c r="G172">
        <f>IF(AB172="","",VLOOKUP(F172,tnpl!$X$1:$Y$16,2,TRUE))</f>
        <v>16</v>
      </c>
      <c r="H172" t="s">
        <v>3211</v>
      </c>
      <c r="I172">
        <f t="shared" si="35"/>
        <v>10</v>
      </c>
      <c r="J172" t="s">
        <v>3211</v>
      </c>
      <c r="K172">
        <f t="shared" si="36"/>
        <v>2</v>
      </c>
      <c r="L172">
        <f t="shared" si="37"/>
        <v>2</v>
      </c>
      <c r="M172" t="str">
        <f t="shared" si="38"/>
        <v>2/2</v>
      </c>
      <c r="N172" t="s">
        <v>3267</v>
      </c>
      <c r="O172" t="str">
        <f t="shared" si="39"/>
        <v>コモン</v>
      </c>
      <c r="R172" t="s">
        <v>3267</v>
      </c>
      <c r="S172" t="s">
        <v>4854</v>
      </c>
      <c r="T172" t="str">
        <f t="shared" si="40"/>
        <v>護衛する自動機械</v>
      </c>
      <c r="U172" t="str">
        <f t="shared" si="41"/>
        <v/>
      </c>
      <c r="V172" t="str">
        <f>IF(I172=0,VLOOKUP(T172,Sheet4!A:B,2,TRUE),"")</f>
        <v/>
      </c>
      <c r="W172" t="s">
        <v>4855</v>
      </c>
      <c r="X172" t="s">
        <v>3267</v>
      </c>
      <c r="Y172" s="9"/>
      <c r="Z172" s="3">
        <v>215</v>
      </c>
      <c r="AA172" s="2" t="s">
        <v>3271</v>
      </c>
      <c r="AB172" s="1" t="s">
        <v>301</v>
      </c>
      <c r="AC172" s="1" t="s">
        <v>1771</v>
      </c>
      <c r="AD172" s="1">
        <v>10</v>
      </c>
      <c r="AE172" s="1" t="s">
        <v>2539</v>
      </c>
      <c r="AF172" s="1" t="s">
        <v>2538</v>
      </c>
      <c r="AG172" s="1" t="s">
        <v>349</v>
      </c>
      <c r="AH172" s="1" t="s">
        <v>362</v>
      </c>
      <c r="AI172" s="1"/>
      <c r="AJ172" s="1"/>
      <c r="AK172" s="1" t="s">
        <v>2627</v>
      </c>
      <c r="AL172" s="1" t="s">
        <v>3389</v>
      </c>
      <c r="AM172" s="1"/>
      <c r="AN172" s="1"/>
      <c r="AO172" s="1">
        <v>2</v>
      </c>
      <c r="AP172" s="1">
        <v>2</v>
      </c>
      <c r="AQ172" s="1" t="s">
        <v>3390</v>
      </c>
    </row>
    <row r="173" spans="1:43" x14ac:dyDescent="0.15">
      <c r="A173" t="str">
        <f t="shared" si="32"/>
        <v>|ORI|無色|6|2/2|コモン|《[[ルーンの苦役者]]》|</v>
      </c>
      <c r="B173" t="s">
        <v>3211</v>
      </c>
      <c r="C173" t="str">
        <f t="shared" si="33"/>
        <v>ORI</v>
      </c>
      <c r="D173">
        <f>IF(AA173="","",VLOOKUP(C173,tnpl!$Z$1:$AA$11,2,TRUE))</f>
        <v>1</v>
      </c>
      <c r="E173" t="s">
        <v>3211</v>
      </c>
      <c r="F173" t="str">
        <f t="shared" si="34"/>
        <v>無色</v>
      </c>
      <c r="G173">
        <f>IF(AB173="","",VLOOKUP(F173,tnpl!$X$1:$Y$16,2,TRUE))</f>
        <v>16</v>
      </c>
      <c r="H173" t="s">
        <v>3211</v>
      </c>
      <c r="I173">
        <f t="shared" si="35"/>
        <v>6</v>
      </c>
      <c r="J173" t="s">
        <v>3211</v>
      </c>
      <c r="K173">
        <f t="shared" si="36"/>
        <v>2</v>
      </c>
      <c r="L173">
        <f t="shared" si="37"/>
        <v>2</v>
      </c>
      <c r="M173" t="str">
        <f t="shared" si="38"/>
        <v>2/2</v>
      </c>
      <c r="N173" t="s">
        <v>3267</v>
      </c>
      <c r="O173" t="str">
        <f t="shared" si="39"/>
        <v>コモン</v>
      </c>
      <c r="R173" t="s">
        <v>3267</v>
      </c>
      <c r="S173" t="s">
        <v>4854</v>
      </c>
      <c r="T173" t="str">
        <f t="shared" si="40"/>
        <v>ルーンの苦役者</v>
      </c>
      <c r="U173" t="str">
        <f t="shared" si="41"/>
        <v/>
      </c>
      <c r="V173" t="str">
        <f>IF(I173=0,VLOOKUP(T173,Sheet4!A:B,2,TRUE),"")</f>
        <v/>
      </c>
      <c r="W173" t="s">
        <v>4855</v>
      </c>
      <c r="X173" t="s">
        <v>3267</v>
      </c>
      <c r="Y173" s="9"/>
      <c r="Z173" s="3">
        <v>217</v>
      </c>
      <c r="AA173" s="2" t="s">
        <v>3271</v>
      </c>
      <c r="AB173" s="1" t="s">
        <v>301</v>
      </c>
      <c r="AC173" s="1" t="s">
        <v>1771</v>
      </c>
      <c r="AD173" s="1">
        <v>6</v>
      </c>
      <c r="AE173" s="1" t="s">
        <v>2535</v>
      </c>
      <c r="AF173" s="1" t="s">
        <v>2534</v>
      </c>
      <c r="AG173" s="1" t="s">
        <v>349</v>
      </c>
      <c r="AH173" s="1" t="s">
        <v>362</v>
      </c>
      <c r="AI173" s="1"/>
      <c r="AJ173" s="1"/>
      <c r="AK173" s="1"/>
      <c r="AL173" s="1"/>
      <c r="AM173" s="1"/>
      <c r="AN173" s="1"/>
      <c r="AO173" s="1">
        <v>2</v>
      </c>
      <c r="AP173" s="1">
        <v>2</v>
      </c>
      <c r="AQ173" s="1"/>
    </row>
    <row r="174" spans="1:43" x14ac:dyDescent="0.15">
      <c r="A174" t="str">
        <f>B174&amp;C174&amp;E174&amp;F174&amp;H174&amp;I174&amp;J174&amp;M174&amp;N174&amp;O174&amp;P174&amp;Q174&amp;R174&amp;S174&amp;T174&amp;V174&amp;W174&amp;X174&amp;Y174</f>
        <v/>
      </c>
    </row>
    <row r="175" spans="1:43" x14ac:dyDescent="0.15">
      <c r="A175" t="str">
        <f>B175&amp;C175&amp;E175&amp;F175&amp;H175&amp;I175&amp;J175&amp;M175&amp;N175&amp;O175&amp;P175&amp;Q175&amp;R175&amp;S175&amp;T175&amp;V175&amp;W175&amp;X175&amp;Y175</f>
        <v>**戦乱のゼンディカーブロック</v>
      </c>
      <c r="B175" t="s">
        <v>4856</v>
      </c>
      <c r="C175" t="s">
        <v>5194</v>
      </c>
      <c r="Z175" s="11"/>
    </row>
    <row r="176" spans="1:43" x14ac:dyDescent="0.15">
      <c r="A176" t="str">
        <f>B176&amp;C176&amp;E176&amp;F176&amp;H176&amp;I176&amp;J176&amp;M176&amp;N176&amp;O176&amp;P176&amp;Q176&amp;R176&amp;S176&amp;T176&amp;U176&amp;V176&amp;W176&amp;X176&amp;Y176</f>
        <v>|LEFT:50|LEFT:50|LEFT:50|LEFT:120|LEFT:120|LEFT:500|c</v>
      </c>
      <c r="B176" t="s">
        <v>3211</v>
      </c>
      <c r="C176" t="s">
        <v>3204</v>
      </c>
      <c r="E176" t="s">
        <v>3211</v>
      </c>
      <c r="F176" t="s">
        <v>3204</v>
      </c>
      <c r="H176" t="s">
        <v>3211</v>
      </c>
      <c r="I176" t="s">
        <v>3204</v>
      </c>
      <c r="J176" t="s">
        <v>3211</v>
      </c>
      <c r="M176" t="s">
        <v>5157</v>
      </c>
      <c r="N176" t="s">
        <v>3267</v>
      </c>
      <c r="O176" t="s">
        <v>5157</v>
      </c>
      <c r="R176" t="s">
        <v>3267</v>
      </c>
      <c r="T176" t="s">
        <v>3205</v>
      </c>
      <c r="X176" t="s">
        <v>3267</v>
      </c>
      <c r="Y176" t="s">
        <v>3206</v>
      </c>
    </row>
    <row r="177" spans="1:43" x14ac:dyDescent="0.15">
      <c r="A177" t="str">
        <f>B177&amp;C177&amp;E177&amp;F177&amp;H177&amp;I177&amp;J177&amp;M177&amp;N177&amp;O177&amp;P177&amp;Q177&amp;R177&amp;S177&amp;T177&amp;U177&amp;V177&amp;W177&amp;X177&amp;Y177</f>
        <v>|セット|色|コスト|P/T|レアリティ|カード名|</v>
      </c>
      <c r="B177" t="s">
        <v>3211</v>
      </c>
      <c r="C177" t="s">
        <v>3212</v>
      </c>
      <c r="E177" t="s">
        <v>3211</v>
      </c>
      <c r="F177" t="s">
        <v>3181</v>
      </c>
      <c r="H177" t="s">
        <v>3211</v>
      </c>
      <c r="I177" t="s">
        <v>3207</v>
      </c>
      <c r="J177" t="s">
        <v>3211</v>
      </c>
      <c r="K177" t="s">
        <v>3168</v>
      </c>
      <c r="L177" t="s">
        <v>3167</v>
      </c>
      <c r="M177" t="str">
        <f>K177&amp;"/"&amp;L177</f>
        <v>P/T</v>
      </c>
      <c r="N177" t="s">
        <v>3267</v>
      </c>
      <c r="O177" t="s">
        <v>5187</v>
      </c>
      <c r="R177" t="s">
        <v>3267</v>
      </c>
      <c r="T177" t="s">
        <v>3208</v>
      </c>
      <c r="X177" t="s">
        <v>3267</v>
      </c>
      <c r="Z177" s="18"/>
      <c r="AA177" s="18"/>
      <c r="AB177" s="18"/>
      <c r="AC177" s="18"/>
      <c r="AD177" s="18"/>
      <c r="AE177" s="18"/>
      <c r="AF177" s="18"/>
      <c r="AG177" s="18"/>
      <c r="AH177" s="18"/>
      <c r="AI177" s="18"/>
      <c r="AJ177" s="18"/>
      <c r="AK177" s="18"/>
      <c r="AL177" s="18"/>
      <c r="AM177" s="18"/>
      <c r="AN177" s="18"/>
      <c r="AO177" s="18"/>
      <c r="AP177" s="18"/>
      <c r="AQ177" s="18"/>
    </row>
    <row r="178" spans="1:43" x14ac:dyDescent="0.15">
      <c r="A178" t="str">
        <f t="shared" si="32"/>
        <v>|BFZ|白|5|2/1|コモン|《[[探検隊の特使]]》|</v>
      </c>
      <c r="B178" t="s">
        <v>3211</v>
      </c>
      <c r="C178" t="str">
        <f t="shared" si="33"/>
        <v>BFZ</v>
      </c>
      <c r="D178">
        <f>IF(AA178="","",VLOOKUP(C178,tnpl!$Z$1:$AA$11,2,TRUE))</f>
        <v>2</v>
      </c>
      <c r="E178" t="s">
        <v>3211</v>
      </c>
      <c r="F178" t="str">
        <f t="shared" si="34"/>
        <v>白</v>
      </c>
      <c r="G178">
        <f>IF(AB178="","",VLOOKUP(F178,tnpl!$X$1:$Y$16,2,TRUE))</f>
        <v>1</v>
      </c>
      <c r="H178" t="s">
        <v>3211</v>
      </c>
      <c r="I178">
        <f t="shared" si="35"/>
        <v>5</v>
      </c>
      <c r="J178" t="s">
        <v>3211</v>
      </c>
      <c r="K178">
        <f t="shared" si="36"/>
        <v>2</v>
      </c>
      <c r="L178">
        <f t="shared" si="37"/>
        <v>1</v>
      </c>
      <c r="M178" t="str">
        <f t="shared" si="38"/>
        <v>2/1</v>
      </c>
      <c r="N178" t="s">
        <v>3267</v>
      </c>
      <c r="O178" t="str">
        <f t="shared" si="39"/>
        <v>コモン</v>
      </c>
      <c r="R178" t="s">
        <v>3267</v>
      </c>
      <c r="S178" t="s">
        <v>4854</v>
      </c>
      <c r="T178" t="str">
        <f t="shared" si="40"/>
        <v>探検隊の特使</v>
      </c>
      <c r="U178" t="str">
        <f t="shared" si="41"/>
        <v/>
      </c>
      <c r="V178" t="str">
        <f>IF(I178=0,VLOOKUP(T178,Sheet4!A:B,2,TRUE),"")</f>
        <v/>
      </c>
      <c r="W178" t="s">
        <v>4855</v>
      </c>
      <c r="X178" t="s">
        <v>3267</v>
      </c>
      <c r="Y178" s="9"/>
      <c r="Z178" s="3">
        <v>248</v>
      </c>
      <c r="AA178" s="2" t="s">
        <v>3213</v>
      </c>
      <c r="AB178" s="1" t="s">
        <v>1653</v>
      </c>
      <c r="AC178" s="1" t="s">
        <v>1771</v>
      </c>
      <c r="AD178" s="1">
        <v>5</v>
      </c>
      <c r="AE178" s="1" t="s">
        <v>2443</v>
      </c>
      <c r="AF178" s="1" t="s">
        <v>2442</v>
      </c>
      <c r="AG178" s="1" t="s">
        <v>349</v>
      </c>
      <c r="AH178" s="1" t="s">
        <v>1511</v>
      </c>
      <c r="AI178" s="1" t="s">
        <v>1956</v>
      </c>
      <c r="AJ178" s="1" t="s">
        <v>1500</v>
      </c>
      <c r="AK178" s="1"/>
      <c r="AL178" s="1"/>
      <c r="AM178" s="1"/>
      <c r="AN178" s="1"/>
      <c r="AO178" s="1">
        <v>2</v>
      </c>
      <c r="AP178" s="1">
        <v>1</v>
      </c>
      <c r="AQ178" s="1"/>
    </row>
    <row r="179" spans="1:43" x14ac:dyDescent="0.15">
      <c r="A179" t="str">
        <f t="shared" si="32"/>
        <v>|BFZ|白|5|2/2|コモン|《[[フェリダーの仔]]》|</v>
      </c>
      <c r="B179" t="s">
        <v>3211</v>
      </c>
      <c r="C179" t="str">
        <f t="shared" si="33"/>
        <v>BFZ</v>
      </c>
      <c r="D179">
        <f>IF(AA179="","",VLOOKUP(C179,tnpl!$Z$1:$AA$11,2,TRUE))</f>
        <v>2</v>
      </c>
      <c r="E179" t="s">
        <v>3211</v>
      </c>
      <c r="F179" t="str">
        <f t="shared" si="34"/>
        <v>白</v>
      </c>
      <c r="G179">
        <f>IF(AB179="","",VLOOKUP(F179,tnpl!$X$1:$Y$16,2,TRUE))</f>
        <v>1</v>
      </c>
      <c r="H179" t="s">
        <v>3211</v>
      </c>
      <c r="I179">
        <f t="shared" si="35"/>
        <v>5</v>
      </c>
      <c r="J179" t="s">
        <v>3211</v>
      </c>
      <c r="K179">
        <f t="shared" si="36"/>
        <v>2</v>
      </c>
      <c r="L179">
        <f t="shared" si="37"/>
        <v>2</v>
      </c>
      <c r="M179" t="str">
        <f t="shared" si="38"/>
        <v>2/2</v>
      </c>
      <c r="N179" t="s">
        <v>3267</v>
      </c>
      <c r="O179" t="str">
        <f t="shared" si="39"/>
        <v>コモン</v>
      </c>
      <c r="R179" t="s">
        <v>3267</v>
      </c>
      <c r="S179" t="s">
        <v>4854</v>
      </c>
      <c r="T179" t="str">
        <f t="shared" si="40"/>
        <v>フェリダーの仔</v>
      </c>
      <c r="U179" t="str">
        <f t="shared" si="41"/>
        <v/>
      </c>
      <c r="V179" t="str">
        <f>IF(I179=0,VLOOKUP(T179,Sheet4!A:B,2,TRUE),"")</f>
        <v/>
      </c>
      <c r="W179" t="s">
        <v>4855</v>
      </c>
      <c r="X179" t="s">
        <v>3267</v>
      </c>
      <c r="Y179" s="9"/>
      <c r="Z179" s="3">
        <v>249</v>
      </c>
      <c r="AA179" s="2" t="s">
        <v>3213</v>
      </c>
      <c r="AB179" s="1" t="s">
        <v>1653</v>
      </c>
      <c r="AC179" s="1" t="s">
        <v>1771</v>
      </c>
      <c r="AD179" s="1">
        <v>5</v>
      </c>
      <c r="AE179" s="1" t="s">
        <v>2441</v>
      </c>
      <c r="AF179" s="1" t="s">
        <v>2440</v>
      </c>
      <c r="AG179" s="1" t="s">
        <v>349</v>
      </c>
      <c r="AH179" s="1" t="s">
        <v>1917</v>
      </c>
      <c r="AI179" s="1" t="s">
        <v>367</v>
      </c>
      <c r="AJ179" s="1"/>
      <c r="AK179" s="1" t="s">
        <v>2439</v>
      </c>
      <c r="AL179" s="1"/>
      <c r="AM179" s="1"/>
      <c r="AN179" s="1"/>
      <c r="AO179" s="1">
        <v>2</v>
      </c>
      <c r="AP179" s="1">
        <v>2</v>
      </c>
      <c r="AQ179" s="1" t="s">
        <v>2439</v>
      </c>
    </row>
    <row r="180" spans="1:43" x14ac:dyDescent="0.15">
      <c r="A180" t="str">
        <f t="shared" si="32"/>
        <v>|BFZ|白|10|2/2|コモン|《[[幽霊の歩哨]]》|</v>
      </c>
      <c r="B180" t="s">
        <v>3211</v>
      </c>
      <c r="C180" t="str">
        <f t="shared" si="33"/>
        <v>BFZ</v>
      </c>
      <c r="D180">
        <f>IF(AA180="","",VLOOKUP(C180,tnpl!$Z$1:$AA$11,2,TRUE))</f>
        <v>2</v>
      </c>
      <c r="E180" t="s">
        <v>3211</v>
      </c>
      <c r="F180" t="str">
        <f t="shared" si="34"/>
        <v>白</v>
      </c>
      <c r="G180">
        <f>IF(AB180="","",VLOOKUP(F180,tnpl!$X$1:$Y$16,2,TRUE))</f>
        <v>1</v>
      </c>
      <c r="H180" t="s">
        <v>3211</v>
      </c>
      <c r="I180">
        <f t="shared" si="35"/>
        <v>10</v>
      </c>
      <c r="J180" t="s">
        <v>3211</v>
      </c>
      <c r="K180">
        <f t="shared" si="36"/>
        <v>2</v>
      </c>
      <c r="L180">
        <f t="shared" si="37"/>
        <v>2</v>
      </c>
      <c r="M180" t="str">
        <f t="shared" si="38"/>
        <v>2/2</v>
      </c>
      <c r="N180" t="s">
        <v>3267</v>
      </c>
      <c r="O180" t="str">
        <f t="shared" si="39"/>
        <v>コモン</v>
      </c>
      <c r="R180" t="s">
        <v>3267</v>
      </c>
      <c r="S180" t="s">
        <v>4854</v>
      </c>
      <c r="T180" t="str">
        <f t="shared" si="40"/>
        <v>幽霊の歩哨</v>
      </c>
      <c r="U180" t="str">
        <f t="shared" si="41"/>
        <v/>
      </c>
      <c r="V180" t="str">
        <f>IF(I180=0,VLOOKUP(T180,Sheet4!A:B,2,TRUE),"")</f>
        <v/>
      </c>
      <c r="W180" t="s">
        <v>4855</v>
      </c>
      <c r="X180" t="s">
        <v>3267</v>
      </c>
      <c r="Y180" s="9"/>
      <c r="Z180" s="3">
        <v>250</v>
      </c>
      <c r="AA180" s="2" t="s">
        <v>3213</v>
      </c>
      <c r="AB180" s="1" t="s">
        <v>1653</v>
      </c>
      <c r="AC180" s="1" t="s">
        <v>1771</v>
      </c>
      <c r="AD180" s="1">
        <v>10</v>
      </c>
      <c r="AE180" s="1" t="s">
        <v>2438</v>
      </c>
      <c r="AF180" s="1" t="s">
        <v>2437</v>
      </c>
      <c r="AG180" s="1" t="s">
        <v>349</v>
      </c>
      <c r="AH180" s="1" t="s">
        <v>2436</v>
      </c>
      <c r="AI180" s="1" t="s">
        <v>1493</v>
      </c>
      <c r="AJ180" s="1"/>
      <c r="AK180" s="1" t="s">
        <v>2435</v>
      </c>
      <c r="AL180" s="1"/>
      <c r="AM180" s="1"/>
      <c r="AN180" s="1"/>
      <c r="AO180" s="1">
        <v>2</v>
      </c>
      <c r="AP180" s="1">
        <v>2</v>
      </c>
      <c r="AQ180" s="1" t="s">
        <v>2435</v>
      </c>
    </row>
    <row r="181" spans="1:43" x14ac:dyDescent="0.15">
      <c r="A181" t="str">
        <f t="shared" si="32"/>
        <v>|BFZ|白|7|2/2|コモン|《[[影の滑空者]]》|</v>
      </c>
      <c r="B181" t="s">
        <v>3211</v>
      </c>
      <c r="C181" t="str">
        <f t="shared" si="33"/>
        <v>BFZ</v>
      </c>
      <c r="D181">
        <f>IF(AA181="","",VLOOKUP(C181,tnpl!$Z$1:$AA$11,2,TRUE))</f>
        <v>2</v>
      </c>
      <c r="E181" t="s">
        <v>3211</v>
      </c>
      <c r="F181" t="str">
        <f t="shared" si="34"/>
        <v>白</v>
      </c>
      <c r="G181">
        <f>IF(AB181="","",VLOOKUP(F181,tnpl!$X$1:$Y$16,2,TRUE))</f>
        <v>1</v>
      </c>
      <c r="H181" t="s">
        <v>3211</v>
      </c>
      <c r="I181">
        <f t="shared" si="35"/>
        <v>7</v>
      </c>
      <c r="J181" t="s">
        <v>3211</v>
      </c>
      <c r="K181">
        <f t="shared" si="36"/>
        <v>2</v>
      </c>
      <c r="L181">
        <f t="shared" si="37"/>
        <v>2</v>
      </c>
      <c r="M181" t="str">
        <f t="shared" si="38"/>
        <v>2/2</v>
      </c>
      <c r="N181" t="s">
        <v>3267</v>
      </c>
      <c r="O181" t="str">
        <f t="shared" si="39"/>
        <v>コモン</v>
      </c>
      <c r="R181" t="s">
        <v>3267</v>
      </c>
      <c r="S181" t="s">
        <v>4854</v>
      </c>
      <c r="T181" t="str">
        <f t="shared" si="40"/>
        <v>影の滑空者</v>
      </c>
      <c r="U181" t="str">
        <f t="shared" si="41"/>
        <v/>
      </c>
      <c r="V181" t="str">
        <f>IF(I181=0,VLOOKUP(T181,Sheet4!A:B,2,TRUE),"")</f>
        <v/>
      </c>
      <c r="W181" t="s">
        <v>4855</v>
      </c>
      <c r="X181" t="s">
        <v>3267</v>
      </c>
      <c r="Y181" s="9"/>
      <c r="Z181" s="3">
        <v>255</v>
      </c>
      <c r="AA181" s="2" t="s">
        <v>3213</v>
      </c>
      <c r="AB181" s="1" t="s">
        <v>1653</v>
      </c>
      <c r="AC181" s="1" t="s">
        <v>1771</v>
      </c>
      <c r="AD181" s="1">
        <v>7</v>
      </c>
      <c r="AE181" s="1" t="s">
        <v>2425</v>
      </c>
      <c r="AF181" s="1" t="s">
        <v>2424</v>
      </c>
      <c r="AG181" s="1" t="s">
        <v>349</v>
      </c>
      <c r="AH181" s="1" t="s">
        <v>1493</v>
      </c>
      <c r="AI181" s="1" t="s">
        <v>1826</v>
      </c>
      <c r="AJ181" s="1"/>
      <c r="AK181" s="1" t="s">
        <v>361</v>
      </c>
      <c r="AL181" s="1"/>
      <c r="AM181" s="1"/>
      <c r="AN181" s="1"/>
      <c r="AO181" s="1">
        <v>2</v>
      </c>
      <c r="AP181" s="1">
        <v>2</v>
      </c>
      <c r="AQ181" s="1" t="s">
        <v>361</v>
      </c>
    </row>
    <row r="182" spans="1:43" x14ac:dyDescent="0.15">
      <c r="A182" t="str">
        <f t="shared" si="32"/>
        <v>|BFZ|青|5|2/1|コモン|《[[雲マンタ]]》|</v>
      </c>
      <c r="B182" t="s">
        <v>3211</v>
      </c>
      <c r="C182" t="str">
        <f t="shared" si="33"/>
        <v>BFZ</v>
      </c>
      <c r="D182">
        <f>IF(AA182="","",VLOOKUP(C182,tnpl!$Z$1:$AA$11,2,TRUE))</f>
        <v>2</v>
      </c>
      <c r="E182" t="s">
        <v>3211</v>
      </c>
      <c r="F182" t="str">
        <f t="shared" si="34"/>
        <v>青</v>
      </c>
      <c r="G182">
        <f>IF(AB182="","",VLOOKUP(F182,tnpl!$X$1:$Y$16,2,TRUE))</f>
        <v>2</v>
      </c>
      <c r="H182" t="s">
        <v>3211</v>
      </c>
      <c r="I182">
        <f t="shared" si="35"/>
        <v>5</v>
      </c>
      <c r="J182" t="s">
        <v>3211</v>
      </c>
      <c r="K182">
        <f t="shared" si="36"/>
        <v>2</v>
      </c>
      <c r="L182">
        <f t="shared" si="37"/>
        <v>1</v>
      </c>
      <c r="M182" t="str">
        <f t="shared" si="38"/>
        <v>2/1</v>
      </c>
      <c r="N182" t="s">
        <v>3267</v>
      </c>
      <c r="O182" t="str">
        <f t="shared" si="39"/>
        <v>コモン</v>
      </c>
      <c r="R182" t="s">
        <v>3267</v>
      </c>
      <c r="S182" t="s">
        <v>4854</v>
      </c>
      <c r="T182" t="str">
        <f t="shared" si="40"/>
        <v>雲マンタ</v>
      </c>
      <c r="U182" t="str">
        <f t="shared" si="41"/>
        <v/>
      </c>
      <c r="V182" t="str">
        <f>IF(I182=0,VLOOKUP(T182,Sheet4!A:B,2,TRUE),"")</f>
        <v/>
      </c>
      <c r="W182" t="s">
        <v>4855</v>
      </c>
      <c r="X182" t="s">
        <v>3267</v>
      </c>
      <c r="Y182" s="9"/>
      <c r="Z182" s="3">
        <v>281</v>
      </c>
      <c r="AA182" s="2" t="s">
        <v>3213</v>
      </c>
      <c r="AB182" s="1" t="s">
        <v>1631</v>
      </c>
      <c r="AC182" s="1" t="s">
        <v>1771</v>
      </c>
      <c r="AD182" s="1">
        <v>5</v>
      </c>
      <c r="AE182" s="1" t="s">
        <v>2338</v>
      </c>
      <c r="AF182" s="1" t="s">
        <v>2337</v>
      </c>
      <c r="AG182" s="1" t="s">
        <v>349</v>
      </c>
      <c r="AH182" s="1" t="s">
        <v>2336</v>
      </c>
      <c r="AI182" s="1"/>
      <c r="AJ182" s="1"/>
      <c r="AK182" s="1" t="s">
        <v>361</v>
      </c>
      <c r="AL182" s="1"/>
      <c r="AM182" s="1"/>
      <c r="AN182" s="1"/>
      <c r="AO182" s="1">
        <v>2</v>
      </c>
      <c r="AP182" s="1">
        <v>1</v>
      </c>
      <c r="AQ182" s="1" t="s">
        <v>361</v>
      </c>
    </row>
    <row r="183" spans="1:43" x14ac:dyDescent="0.15">
      <c r="A183" t="str">
        <f t="shared" si="32"/>
        <v>|BFZ|青|11|2/1|コモン|《[[空中生成エルドラージ]]》|</v>
      </c>
      <c r="B183" t="s">
        <v>3211</v>
      </c>
      <c r="C183" t="str">
        <f t="shared" si="33"/>
        <v>BFZ</v>
      </c>
      <c r="D183">
        <f>IF(AA183="","",VLOOKUP(C183,tnpl!$Z$1:$AA$11,2,TRUE))</f>
        <v>2</v>
      </c>
      <c r="E183" t="s">
        <v>3211</v>
      </c>
      <c r="F183" t="str">
        <f t="shared" si="34"/>
        <v>青</v>
      </c>
      <c r="G183">
        <f>IF(AB183="","",VLOOKUP(F183,tnpl!$X$1:$Y$16,2,TRUE))</f>
        <v>2</v>
      </c>
      <c r="H183" t="s">
        <v>3211</v>
      </c>
      <c r="I183">
        <f t="shared" si="35"/>
        <v>11</v>
      </c>
      <c r="J183" t="s">
        <v>3211</v>
      </c>
      <c r="K183">
        <f t="shared" si="36"/>
        <v>2</v>
      </c>
      <c r="L183">
        <f t="shared" si="37"/>
        <v>1</v>
      </c>
      <c r="M183" t="str">
        <f t="shared" si="38"/>
        <v>2/1</v>
      </c>
      <c r="N183" t="s">
        <v>3267</v>
      </c>
      <c r="O183" t="str">
        <f t="shared" si="39"/>
        <v>コモン</v>
      </c>
      <c r="R183" t="s">
        <v>3267</v>
      </c>
      <c r="S183" t="s">
        <v>4854</v>
      </c>
      <c r="T183" t="str">
        <f t="shared" si="40"/>
        <v>空中生成エルドラージ</v>
      </c>
      <c r="U183" t="str">
        <f t="shared" si="41"/>
        <v/>
      </c>
      <c r="V183" t="str">
        <f>IF(I183=0,VLOOKUP(T183,Sheet4!A:B,2,TRUE),"")</f>
        <v/>
      </c>
      <c r="W183" t="s">
        <v>4855</v>
      </c>
      <c r="X183" t="s">
        <v>3267</v>
      </c>
      <c r="Y183" s="9"/>
      <c r="Z183" s="3">
        <v>282</v>
      </c>
      <c r="AA183" s="2" t="s">
        <v>3213</v>
      </c>
      <c r="AB183" s="1" t="s">
        <v>1631</v>
      </c>
      <c r="AC183" s="1" t="s">
        <v>1771</v>
      </c>
      <c r="AD183" s="1">
        <v>11</v>
      </c>
      <c r="AE183" s="1" t="s">
        <v>2335</v>
      </c>
      <c r="AF183" s="1" t="s">
        <v>2334</v>
      </c>
      <c r="AG183" s="1" t="s">
        <v>349</v>
      </c>
      <c r="AH183" s="1" t="s">
        <v>1457</v>
      </c>
      <c r="AI183" s="1" t="s">
        <v>1523</v>
      </c>
      <c r="AJ183" s="1"/>
      <c r="AK183" s="1" t="s">
        <v>3414</v>
      </c>
      <c r="AL183" s="1" t="s">
        <v>1813</v>
      </c>
      <c r="AM183" s="1"/>
      <c r="AN183" s="1"/>
      <c r="AO183" s="1">
        <v>2</v>
      </c>
      <c r="AP183" s="1">
        <v>1</v>
      </c>
      <c r="AQ183" s="1" t="s">
        <v>3415</v>
      </c>
    </row>
    <row r="184" spans="1:43" x14ac:dyDescent="0.15">
      <c r="A184" t="str">
        <f t="shared" si="32"/>
        <v>|BFZ|青|3|2/1|コモン|《[[霞の徘徊者]]》|</v>
      </c>
      <c r="B184" t="s">
        <v>3211</v>
      </c>
      <c r="C184" t="str">
        <f t="shared" si="33"/>
        <v>BFZ</v>
      </c>
      <c r="D184">
        <f>IF(AA184="","",VLOOKUP(C184,tnpl!$Z$1:$AA$11,2,TRUE))</f>
        <v>2</v>
      </c>
      <c r="E184" t="s">
        <v>3211</v>
      </c>
      <c r="F184" t="str">
        <f t="shared" si="34"/>
        <v>青</v>
      </c>
      <c r="G184">
        <f>IF(AB184="","",VLOOKUP(F184,tnpl!$X$1:$Y$16,2,TRUE))</f>
        <v>2</v>
      </c>
      <c r="H184" t="s">
        <v>3211</v>
      </c>
      <c r="I184">
        <f t="shared" si="35"/>
        <v>3</v>
      </c>
      <c r="J184" t="s">
        <v>3211</v>
      </c>
      <c r="K184">
        <f t="shared" si="36"/>
        <v>2</v>
      </c>
      <c r="L184">
        <f t="shared" si="37"/>
        <v>1</v>
      </c>
      <c r="M184" t="str">
        <f t="shared" si="38"/>
        <v>2/1</v>
      </c>
      <c r="N184" t="s">
        <v>3267</v>
      </c>
      <c r="O184" t="str">
        <f t="shared" si="39"/>
        <v>コモン</v>
      </c>
      <c r="R184" t="s">
        <v>3267</v>
      </c>
      <c r="S184" t="s">
        <v>4854</v>
      </c>
      <c r="T184" t="str">
        <f t="shared" si="40"/>
        <v>霞の徘徊者</v>
      </c>
      <c r="U184" t="str">
        <f t="shared" si="41"/>
        <v/>
      </c>
      <c r="V184" t="str">
        <f>IF(I184=0,VLOOKUP(T184,Sheet4!A:B,2,TRUE),"")</f>
        <v/>
      </c>
      <c r="W184" t="s">
        <v>4855</v>
      </c>
      <c r="X184" t="s">
        <v>3267</v>
      </c>
      <c r="Y184" s="9"/>
      <c r="Z184" s="3">
        <v>285</v>
      </c>
      <c r="AA184" s="2" t="s">
        <v>3213</v>
      </c>
      <c r="AB184" s="1" t="s">
        <v>1631</v>
      </c>
      <c r="AC184" s="1" t="s">
        <v>1771</v>
      </c>
      <c r="AD184" s="1">
        <v>3</v>
      </c>
      <c r="AE184" s="1" t="s">
        <v>2328</v>
      </c>
      <c r="AF184" s="1" t="s">
        <v>2327</v>
      </c>
      <c r="AG184" s="1" t="s">
        <v>349</v>
      </c>
      <c r="AH184" s="1" t="s">
        <v>1457</v>
      </c>
      <c r="AI184" s="1" t="s">
        <v>1743</v>
      </c>
      <c r="AJ184" s="1"/>
      <c r="AK184" s="1" t="s">
        <v>3412</v>
      </c>
      <c r="AL184" s="1" t="s">
        <v>2326</v>
      </c>
      <c r="AM184" s="1"/>
      <c r="AN184" s="1"/>
      <c r="AO184" s="1">
        <v>2</v>
      </c>
      <c r="AP184" s="1">
        <v>1</v>
      </c>
      <c r="AQ184" s="1" t="s">
        <v>3419</v>
      </c>
    </row>
    <row r="185" spans="1:43" x14ac:dyDescent="0.15">
      <c r="A185" t="str">
        <f t="shared" si="32"/>
        <v>|BFZ|青|4|2/1|コモン|《[[風乗りの巡回兵]]》|</v>
      </c>
      <c r="B185" t="s">
        <v>3211</v>
      </c>
      <c r="C185" t="str">
        <f t="shared" si="33"/>
        <v>BFZ</v>
      </c>
      <c r="D185">
        <f>IF(AA185="","",VLOOKUP(C185,tnpl!$Z$1:$AA$11,2,TRUE))</f>
        <v>2</v>
      </c>
      <c r="E185" t="s">
        <v>3211</v>
      </c>
      <c r="F185" t="str">
        <f t="shared" si="34"/>
        <v>青</v>
      </c>
      <c r="G185">
        <f>IF(AB185="","",VLOOKUP(F185,tnpl!$X$1:$Y$16,2,TRUE))</f>
        <v>2</v>
      </c>
      <c r="H185" t="s">
        <v>3211</v>
      </c>
      <c r="I185">
        <f t="shared" si="35"/>
        <v>4</v>
      </c>
      <c r="J185" t="s">
        <v>3211</v>
      </c>
      <c r="K185">
        <f t="shared" si="36"/>
        <v>2</v>
      </c>
      <c r="L185">
        <f t="shared" si="37"/>
        <v>1</v>
      </c>
      <c r="M185" t="str">
        <f t="shared" si="38"/>
        <v>2/1</v>
      </c>
      <c r="N185" t="s">
        <v>3267</v>
      </c>
      <c r="O185" t="str">
        <f t="shared" si="39"/>
        <v>コモン</v>
      </c>
      <c r="R185" t="s">
        <v>3267</v>
      </c>
      <c r="S185" t="s">
        <v>4854</v>
      </c>
      <c r="T185" t="str">
        <f t="shared" si="40"/>
        <v>風乗りの巡回兵</v>
      </c>
      <c r="U185" t="str">
        <f t="shared" si="41"/>
        <v/>
      </c>
      <c r="V185" t="str">
        <f>IF(I185=0,VLOOKUP(T185,Sheet4!A:B,2,TRUE),"")</f>
        <v/>
      </c>
      <c r="W185" t="s">
        <v>4855</v>
      </c>
      <c r="X185" t="s">
        <v>3267</v>
      </c>
      <c r="Y185" s="9"/>
      <c r="Z185" s="3">
        <v>289</v>
      </c>
      <c r="AA185" s="2" t="s">
        <v>3213</v>
      </c>
      <c r="AB185" s="1" t="s">
        <v>1631</v>
      </c>
      <c r="AC185" s="1" t="s">
        <v>1771</v>
      </c>
      <c r="AD185" s="1">
        <v>4</v>
      </c>
      <c r="AE185" s="1" t="s">
        <v>2317</v>
      </c>
      <c r="AF185" s="1" t="s">
        <v>2316</v>
      </c>
      <c r="AG185" s="1" t="s">
        <v>349</v>
      </c>
      <c r="AH185" s="1" t="s">
        <v>1486</v>
      </c>
      <c r="AI185" s="1" t="s">
        <v>1485</v>
      </c>
      <c r="AJ185" s="1"/>
      <c r="AK185" s="1"/>
      <c r="AL185" s="1"/>
      <c r="AM185" s="1"/>
      <c r="AN185" s="1"/>
      <c r="AO185" s="1">
        <v>2</v>
      </c>
      <c r="AP185" s="1">
        <v>1</v>
      </c>
      <c r="AQ185" s="1"/>
    </row>
    <row r="186" spans="1:43" x14ac:dyDescent="0.15">
      <c r="A186" t="str">
        <f t="shared" si="32"/>
        <v>|BFZ|青|11|2/5|アンコモン|《[[ウラモグの回収者]]》|</v>
      </c>
      <c r="B186" t="s">
        <v>3211</v>
      </c>
      <c r="C186" t="str">
        <f t="shared" si="33"/>
        <v>BFZ</v>
      </c>
      <c r="D186">
        <f>IF(AA186="","",VLOOKUP(C186,tnpl!$Z$1:$AA$11,2,TRUE))</f>
        <v>2</v>
      </c>
      <c r="E186" t="s">
        <v>3211</v>
      </c>
      <c r="F186" t="str">
        <f t="shared" si="34"/>
        <v>青</v>
      </c>
      <c r="G186">
        <f>IF(AB186="","",VLOOKUP(F186,tnpl!$X$1:$Y$16,2,TRUE))</f>
        <v>2</v>
      </c>
      <c r="H186" t="s">
        <v>3211</v>
      </c>
      <c r="I186">
        <f t="shared" si="35"/>
        <v>11</v>
      </c>
      <c r="J186" t="s">
        <v>3211</v>
      </c>
      <c r="K186">
        <f t="shared" si="36"/>
        <v>2</v>
      </c>
      <c r="L186">
        <f t="shared" si="37"/>
        <v>5</v>
      </c>
      <c r="M186" t="str">
        <f t="shared" si="38"/>
        <v>2/5</v>
      </c>
      <c r="N186" t="s">
        <v>3267</v>
      </c>
      <c r="O186" t="str">
        <f t="shared" si="39"/>
        <v>アンコモン</v>
      </c>
      <c r="R186" t="s">
        <v>3267</v>
      </c>
      <c r="S186" t="s">
        <v>4854</v>
      </c>
      <c r="T186" t="str">
        <f t="shared" si="40"/>
        <v>ウラモグの回収者</v>
      </c>
      <c r="U186" t="str">
        <f t="shared" si="41"/>
        <v/>
      </c>
      <c r="V186" t="str">
        <f>IF(I186=0,VLOOKUP(T186,Sheet4!A:B,2,TRUE),"")</f>
        <v/>
      </c>
      <c r="W186" t="s">
        <v>4855</v>
      </c>
      <c r="X186" t="s">
        <v>3267</v>
      </c>
      <c r="Y186" s="9"/>
      <c r="Z186" s="3">
        <v>303</v>
      </c>
      <c r="AA186" s="2" t="s">
        <v>3213</v>
      </c>
      <c r="AB186" s="1" t="s">
        <v>1631</v>
      </c>
      <c r="AC186" s="1" t="s">
        <v>1473</v>
      </c>
      <c r="AD186" s="1">
        <v>11</v>
      </c>
      <c r="AE186" s="1" t="s">
        <v>2269</v>
      </c>
      <c r="AF186" s="1" t="s">
        <v>2268</v>
      </c>
      <c r="AG186" s="1" t="s">
        <v>349</v>
      </c>
      <c r="AH186" s="1" t="s">
        <v>1457</v>
      </c>
      <c r="AI186" s="1" t="s">
        <v>1743</v>
      </c>
      <c r="AJ186" s="1"/>
      <c r="AK186" s="1" t="s">
        <v>3416</v>
      </c>
      <c r="AL186" s="1" t="s">
        <v>2267</v>
      </c>
      <c r="AM186" s="1"/>
      <c r="AN186" s="1"/>
      <c r="AO186" s="1">
        <v>2</v>
      </c>
      <c r="AP186" s="1">
        <v>5</v>
      </c>
      <c r="AQ186" s="1" t="s">
        <v>3427</v>
      </c>
    </row>
    <row r="187" spans="1:43" x14ac:dyDescent="0.15">
      <c r="A187" t="str">
        <f t="shared" si="32"/>
        <v>|BFZ|黒|10|2/2|コモン|《[[淘汰ドローン]]》|</v>
      </c>
      <c r="B187" t="s">
        <v>3211</v>
      </c>
      <c r="C187" t="str">
        <f t="shared" si="33"/>
        <v>BFZ</v>
      </c>
      <c r="D187">
        <f>IF(AA187="","",VLOOKUP(C187,tnpl!$Z$1:$AA$11,2,TRUE))</f>
        <v>2</v>
      </c>
      <c r="E187" t="s">
        <v>3211</v>
      </c>
      <c r="F187" t="str">
        <f t="shared" si="34"/>
        <v>黒</v>
      </c>
      <c r="G187">
        <f>IF(AB187="","",VLOOKUP(F187,tnpl!$X$1:$Y$16,2,TRUE))</f>
        <v>3</v>
      </c>
      <c r="H187" t="s">
        <v>3211</v>
      </c>
      <c r="I187">
        <f t="shared" si="35"/>
        <v>10</v>
      </c>
      <c r="J187" t="s">
        <v>3211</v>
      </c>
      <c r="K187">
        <f t="shared" si="36"/>
        <v>2</v>
      </c>
      <c r="L187">
        <f t="shared" si="37"/>
        <v>2</v>
      </c>
      <c r="M187" t="str">
        <f t="shared" si="38"/>
        <v>2/2</v>
      </c>
      <c r="N187" t="s">
        <v>3267</v>
      </c>
      <c r="O187" t="str">
        <f t="shared" si="39"/>
        <v>コモン</v>
      </c>
      <c r="R187" t="s">
        <v>3267</v>
      </c>
      <c r="S187" t="s">
        <v>4854</v>
      </c>
      <c r="T187" t="str">
        <f t="shared" si="40"/>
        <v>淘汰ドローン</v>
      </c>
      <c r="U187" t="str">
        <f t="shared" si="41"/>
        <v/>
      </c>
      <c r="V187" t="str">
        <f>IF(I187=0,VLOOKUP(T187,Sheet4!A:B,2,TRUE),"")</f>
        <v/>
      </c>
      <c r="W187" t="s">
        <v>4855</v>
      </c>
      <c r="X187" t="s">
        <v>3267</v>
      </c>
      <c r="Y187" s="9"/>
      <c r="Z187" s="3">
        <v>317</v>
      </c>
      <c r="AA187" s="2" t="s">
        <v>3213</v>
      </c>
      <c r="AB187" s="1" t="s">
        <v>1606</v>
      </c>
      <c r="AC187" s="1" t="s">
        <v>1771</v>
      </c>
      <c r="AD187" s="1">
        <v>10</v>
      </c>
      <c r="AE187" s="1" t="s">
        <v>2221</v>
      </c>
      <c r="AF187" s="1" t="s">
        <v>2220</v>
      </c>
      <c r="AG187" s="1" t="s">
        <v>349</v>
      </c>
      <c r="AH187" s="1" t="s">
        <v>1457</v>
      </c>
      <c r="AI187" s="1" t="s">
        <v>1523</v>
      </c>
      <c r="AJ187" s="1"/>
      <c r="AK187" s="1" t="s">
        <v>3412</v>
      </c>
      <c r="AL187" s="1" t="s">
        <v>2197</v>
      </c>
      <c r="AM187" s="1"/>
      <c r="AN187" s="1"/>
      <c r="AO187" s="1">
        <v>2</v>
      </c>
      <c r="AP187" s="1">
        <v>2</v>
      </c>
      <c r="AQ187" s="1" t="s">
        <v>3433</v>
      </c>
    </row>
    <row r="188" spans="1:43" x14ac:dyDescent="0.15">
      <c r="A188" t="str">
        <f t="shared" si="32"/>
        <v>|BFZ|黒|9|2/1|コモン|《[[威圧ドローン]]》|</v>
      </c>
      <c r="B188" t="s">
        <v>3211</v>
      </c>
      <c r="C188" t="str">
        <f t="shared" si="33"/>
        <v>BFZ</v>
      </c>
      <c r="D188">
        <f>IF(AA188="","",VLOOKUP(C188,tnpl!$Z$1:$AA$11,2,TRUE))</f>
        <v>2</v>
      </c>
      <c r="E188" t="s">
        <v>3211</v>
      </c>
      <c r="F188" t="str">
        <f t="shared" si="34"/>
        <v>黒</v>
      </c>
      <c r="G188">
        <f>IF(AB188="","",VLOOKUP(F188,tnpl!$X$1:$Y$16,2,TRUE))</f>
        <v>3</v>
      </c>
      <c r="H188" t="s">
        <v>3211</v>
      </c>
      <c r="I188">
        <f t="shared" si="35"/>
        <v>9</v>
      </c>
      <c r="J188" t="s">
        <v>3211</v>
      </c>
      <c r="K188">
        <f t="shared" si="36"/>
        <v>2</v>
      </c>
      <c r="L188">
        <f t="shared" si="37"/>
        <v>1</v>
      </c>
      <c r="M188" t="str">
        <f t="shared" si="38"/>
        <v>2/1</v>
      </c>
      <c r="N188" t="s">
        <v>3267</v>
      </c>
      <c r="O188" t="str">
        <f t="shared" si="39"/>
        <v>コモン</v>
      </c>
      <c r="R188" t="s">
        <v>3267</v>
      </c>
      <c r="S188" t="s">
        <v>4854</v>
      </c>
      <c r="T188" t="str">
        <f t="shared" si="40"/>
        <v>威圧ドローン</v>
      </c>
      <c r="U188" t="str">
        <f t="shared" si="41"/>
        <v/>
      </c>
      <c r="V188" t="str">
        <f>IF(I188=0,VLOOKUP(T188,Sheet4!A:B,2,TRUE),"")</f>
        <v/>
      </c>
      <c r="W188" t="s">
        <v>4855</v>
      </c>
      <c r="X188" t="s">
        <v>3267</v>
      </c>
      <c r="Y188" s="9"/>
      <c r="Z188" s="3">
        <v>318</v>
      </c>
      <c r="AA188" s="2" t="s">
        <v>3213</v>
      </c>
      <c r="AB188" s="1" t="s">
        <v>1606</v>
      </c>
      <c r="AC188" s="1" t="s">
        <v>1771</v>
      </c>
      <c r="AD188" s="1">
        <v>9</v>
      </c>
      <c r="AE188" s="1" t="s">
        <v>2219</v>
      </c>
      <c r="AF188" s="1" t="s">
        <v>2218</v>
      </c>
      <c r="AG188" s="1" t="s">
        <v>349</v>
      </c>
      <c r="AH188" s="1" t="s">
        <v>1457</v>
      </c>
      <c r="AI188" s="1" t="s">
        <v>1523</v>
      </c>
      <c r="AJ188" s="1"/>
      <c r="AK188" s="1" t="s">
        <v>3412</v>
      </c>
      <c r="AL188" s="1" t="s">
        <v>2197</v>
      </c>
      <c r="AM188" s="1" t="s">
        <v>2217</v>
      </c>
      <c r="AN188" s="1"/>
      <c r="AO188" s="1">
        <v>2</v>
      </c>
      <c r="AP188" s="1">
        <v>1</v>
      </c>
      <c r="AQ188" s="1" t="s">
        <v>3434</v>
      </c>
    </row>
    <row r="189" spans="1:43" x14ac:dyDescent="0.15">
      <c r="A189" t="str">
        <f t="shared" si="32"/>
        <v>|BFZ|黒|7|2/1|コモン|《[[間欠泉の忍び寄り]]》|</v>
      </c>
      <c r="B189" t="s">
        <v>3211</v>
      </c>
      <c r="C189" t="str">
        <f t="shared" si="33"/>
        <v>BFZ</v>
      </c>
      <c r="D189">
        <f>IF(AA189="","",VLOOKUP(C189,tnpl!$Z$1:$AA$11,2,TRUE))</f>
        <v>2</v>
      </c>
      <c r="E189" t="s">
        <v>3211</v>
      </c>
      <c r="F189" t="str">
        <f t="shared" si="34"/>
        <v>黒</v>
      </c>
      <c r="G189">
        <f>IF(AB189="","",VLOOKUP(F189,tnpl!$X$1:$Y$16,2,TRUE))</f>
        <v>3</v>
      </c>
      <c r="H189" t="s">
        <v>3211</v>
      </c>
      <c r="I189">
        <f t="shared" si="35"/>
        <v>7</v>
      </c>
      <c r="J189" t="s">
        <v>3211</v>
      </c>
      <c r="K189">
        <f t="shared" si="36"/>
        <v>2</v>
      </c>
      <c r="L189">
        <f t="shared" si="37"/>
        <v>1</v>
      </c>
      <c r="M189" t="str">
        <f t="shared" si="38"/>
        <v>2/1</v>
      </c>
      <c r="N189" t="s">
        <v>3267</v>
      </c>
      <c r="O189" t="str">
        <f t="shared" si="39"/>
        <v>コモン</v>
      </c>
      <c r="R189" t="s">
        <v>3267</v>
      </c>
      <c r="S189" t="s">
        <v>4854</v>
      </c>
      <c r="T189" t="str">
        <f t="shared" si="40"/>
        <v>間欠泉の忍び寄り</v>
      </c>
      <c r="U189" t="str">
        <f t="shared" si="41"/>
        <v/>
      </c>
      <c r="V189" t="str">
        <f>IF(I189=0,VLOOKUP(T189,Sheet4!A:B,2,TRUE),"")</f>
        <v/>
      </c>
      <c r="W189" t="s">
        <v>4855</v>
      </c>
      <c r="X189" t="s">
        <v>3267</v>
      </c>
      <c r="Y189" s="9"/>
      <c r="Z189" s="3">
        <v>319</v>
      </c>
      <c r="AA189" s="2" t="s">
        <v>3213</v>
      </c>
      <c r="AB189" s="1" t="s">
        <v>1606</v>
      </c>
      <c r="AC189" s="1" t="s">
        <v>1771</v>
      </c>
      <c r="AD189" s="1">
        <v>7</v>
      </c>
      <c r="AE189" s="1" t="s">
        <v>2216</v>
      </c>
      <c r="AF189" s="1" t="s">
        <v>2215</v>
      </c>
      <c r="AG189" s="1" t="s">
        <v>349</v>
      </c>
      <c r="AH189" s="1" t="s">
        <v>1559</v>
      </c>
      <c r="AI189" s="1"/>
      <c r="AJ189" s="1"/>
      <c r="AK189" s="1" t="s">
        <v>3435</v>
      </c>
      <c r="AL189" s="1" t="s">
        <v>1858</v>
      </c>
      <c r="AM189" s="1"/>
      <c r="AN189" s="1"/>
      <c r="AO189" s="1">
        <v>2</v>
      </c>
      <c r="AP189" s="1">
        <v>1</v>
      </c>
      <c r="AQ189" s="1" t="s">
        <v>3436</v>
      </c>
    </row>
    <row r="190" spans="1:43" x14ac:dyDescent="0.15">
      <c r="A190" t="str">
        <f t="shared" si="32"/>
        <v>|BFZ|黒|7|2/2|コモン|《[[カラストリアの夜警]]》|</v>
      </c>
      <c r="B190" t="s">
        <v>3211</v>
      </c>
      <c r="C190" t="str">
        <f t="shared" si="33"/>
        <v>BFZ</v>
      </c>
      <c r="D190">
        <f>IF(AA190="","",VLOOKUP(C190,tnpl!$Z$1:$AA$11,2,TRUE))</f>
        <v>2</v>
      </c>
      <c r="E190" t="s">
        <v>3211</v>
      </c>
      <c r="F190" t="str">
        <f t="shared" si="34"/>
        <v>黒</v>
      </c>
      <c r="G190">
        <f>IF(AB190="","",VLOOKUP(F190,tnpl!$X$1:$Y$16,2,TRUE))</f>
        <v>3</v>
      </c>
      <c r="H190" t="s">
        <v>3211</v>
      </c>
      <c r="I190">
        <f t="shared" si="35"/>
        <v>7</v>
      </c>
      <c r="J190" t="s">
        <v>3211</v>
      </c>
      <c r="K190">
        <f t="shared" si="36"/>
        <v>2</v>
      </c>
      <c r="L190">
        <f t="shared" si="37"/>
        <v>2</v>
      </c>
      <c r="M190" t="str">
        <f t="shared" si="38"/>
        <v>2/2</v>
      </c>
      <c r="N190" t="s">
        <v>3267</v>
      </c>
      <c r="O190" t="str">
        <f t="shared" si="39"/>
        <v>コモン</v>
      </c>
      <c r="R190" t="s">
        <v>3267</v>
      </c>
      <c r="S190" t="s">
        <v>4854</v>
      </c>
      <c r="T190" t="str">
        <f t="shared" si="40"/>
        <v>カラストリアの夜警</v>
      </c>
      <c r="U190" t="str">
        <f t="shared" si="41"/>
        <v/>
      </c>
      <c r="V190" t="str">
        <f>IF(I190=0,VLOOKUP(T190,Sheet4!A:B,2,TRUE),"")</f>
        <v/>
      </c>
      <c r="W190" t="s">
        <v>4855</v>
      </c>
      <c r="X190" t="s">
        <v>3267</v>
      </c>
      <c r="Y190" s="9"/>
      <c r="Z190" s="3">
        <v>321</v>
      </c>
      <c r="AA190" s="2" t="s">
        <v>3213</v>
      </c>
      <c r="AB190" s="1" t="s">
        <v>1606</v>
      </c>
      <c r="AC190" s="1" t="s">
        <v>1771</v>
      </c>
      <c r="AD190" s="1">
        <v>7</v>
      </c>
      <c r="AE190" s="1" t="s">
        <v>2211</v>
      </c>
      <c r="AF190" s="1" t="s">
        <v>2210</v>
      </c>
      <c r="AG190" s="1" t="s">
        <v>349</v>
      </c>
      <c r="AH190" s="1" t="s">
        <v>1516</v>
      </c>
      <c r="AI190" s="1" t="s">
        <v>1515</v>
      </c>
      <c r="AJ190" s="1" t="s">
        <v>1500</v>
      </c>
      <c r="AK190" s="1" t="s">
        <v>2627</v>
      </c>
      <c r="AL190" s="1" t="s">
        <v>2209</v>
      </c>
      <c r="AM190" s="1"/>
      <c r="AN190" s="1"/>
      <c r="AO190" s="1">
        <v>2</v>
      </c>
      <c r="AP190" s="1">
        <v>2</v>
      </c>
      <c r="AQ190" s="1" t="s">
        <v>3437</v>
      </c>
    </row>
    <row r="191" spans="1:43" x14ac:dyDescent="0.15">
      <c r="A191" t="str">
        <f t="shared" si="32"/>
        <v>|BFZ|黒|7|2/2|コモン|《[[精神を掻き寄せるもの]]》|</v>
      </c>
      <c r="B191" t="s">
        <v>3211</v>
      </c>
      <c r="C191" t="str">
        <f t="shared" si="33"/>
        <v>BFZ</v>
      </c>
      <c r="D191">
        <f>IF(AA191="","",VLOOKUP(C191,tnpl!$Z$1:$AA$11,2,TRUE))</f>
        <v>2</v>
      </c>
      <c r="E191" t="s">
        <v>3211</v>
      </c>
      <c r="F191" t="str">
        <f t="shared" si="34"/>
        <v>黒</v>
      </c>
      <c r="G191">
        <f>IF(AB191="","",VLOOKUP(F191,tnpl!$X$1:$Y$16,2,TRUE))</f>
        <v>3</v>
      </c>
      <c r="H191" t="s">
        <v>3211</v>
      </c>
      <c r="I191">
        <f t="shared" si="35"/>
        <v>7</v>
      </c>
      <c r="J191" t="s">
        <v>3211</v>
      </c>
      <c r="K191">
        <f t="shared" si="36"/>
        <v>2</v>
      </c>
      <c r="L191">
        <f t="shared" si="37"/>
        <v>2</v>
      </c>
      <c r="M191" t="str">
        <f t="shared" si="38"/>
        <v>2/2</v>
      </c>
      <c r="N191" t="s">
        <v>3267</v>
      </c>
      <c r="O191" t="str">
        <f t="shared" si="39"/>
        <v>コモン</v>
      </c>
      <c r="R191" t="s">
        <v>3267</v>
      </c>
      <c r="S191" t="s">
        <v>4854</v>
      </c>
      <c r="T191" t="str">
        <f t="shared" si="40"/>
        <v>精神を掻き寄せるもの</v>
      </c>
      <c r="U191" t="str">
        <f t="shared" si="41"/>
        <v/>
      </c>
      <c r="V191" t="str">
        <f>IF(I191=0,VLOOKUP(T191,Sheet4!A:B,2,TRUE),"")</f>
        <v/>
      </c>
      <c r="W191" t="s">
        <v>4855</v>
      </c>
      <c r="X191" t="s">
        <v>3267</v>
      </c>
      <c r="Y191" s="9"/>
      <c r="Z191" s="3">
        <v>322</v>
      </c>
      <c r="AA191" s="2" t="s">
        <v>3213</v>
      </c>
      <c r="AB191" s="1" t="s">
        <v>1606</v>
      </c>
      <c r="AC191" s="1" t="s">
        <v>1771</v>
      </c>
      <c r="AD191" s="1">
        <v>7</v>
      </c>
      <c r="AE191" s="1" t="s">
        <v>2208</v>
      </c>
      <c r="AF191" s="1" t="s">
        <v>2207</v>
      </c>
      <c r="AG191" s="1" t="s">
        <v>349</v>
      </c>
      <c r="AH191" s="1" t="s">
        <v>1457</v>
      </c>
      <c r="AI191" s="1" t="s">
        <v>1743</v>
      </c>
      <c r="AJ191" s="1"/>
      <c r="AK191" s="1" t="s">
        <v>3412</v>
      </c>
      <c r="AL191" s="1" t="s">
        <v>2206</v>
      </c>
      <c r="AM191" s="1"/>
      <c r="AN191" s="1"/>
      <c r="AO191" s="1">
        <v>2</v>
      </c>
      <c r="AP191" s="1">
        <v>2</v>
      </c>
      <c r="AQ191" s="1" t="s">
        <v>3438</v>
      </c>
    </row>
    <row r="192" spans="1:43" x14ac:dyDescent="0.15">
      <c r="A192" t="str">
        <f t="shared" si="32"/>
        <v>|BFZ|黒|18|2/2|コモン|《[[ズーラポートの殺し屋]]》|</v>
      </c>
      <c r="B192" t="s">
        <v>3211</v>
      </c>
      <c r="C192" t="str">
        <f t="shared" si="33"/>
        <v>BFZ</v>
      </c>
      <c r="D192">
        <f>IF(AA192="","",VLOOKUP(C192,tnpl!$Z$1:$AA$11,2,TRUE))</f>
        <v>2</v>
      </c>
      <c r="E192" t="s">
        <v>3211</v>
      </c>
      <c r="F192" t="str">
        <f t="shared" si="34"/>
        <v>黒</v>
      </c>
      <c r="G192">
        <f>IF(AB192="","",VLOOKUP(F192,tnpl!$X$1:$Y$16,2,TRUE))</f>
        <v>3</v>
      </c>
      <c r="H192" t="s">
        <v>3211</v>
      </c>
      <c r="I192">
        <f t="shared" si="35"/>
        <v>18</v>
      </c>
      <c r="J192" t="s">
        <v>3211</v>
      </c>
      <c r="K192">
        <f t="shared" si="36"/>
        <v>2</v>
      </c>
      <c r="L192">
        <f t="shared" si="37"/>
        <v>2</v>
      </c>
      <c r="M192" t="str">
        <f t="shared" si="38"/>
        <v>2/2</v>
      </c>
      <c r="N192" t="s">
        <v>3267</v>
      </c>
      <c r="O192" t="str">
        <f t="shared" si="39"/>
        <v>コモン</v>
      </c>
      <c r="R192" t="s">
        <v>3267</v>
      </c>
      <c r="S192" t="s">
        <v>4854</v>
      </c>
      <c r="T192" t="str">
        <f t="shared" si="40"/>
        <v>ズーラポートの殺し屋</v>
      </c>
      <c r="U192" t="str">
        <f t="shared" si="41"/>
        <v/>
      </c>
      <c r="V192" t="str">
        <f>IF(I192=0,VLOOKUP(T192,Sheet4!A:B,2,TRUE),"")</f>
        <v/>
      </c>
      <c r="W192" t="s">
        <v>4855</v>
      </c>
      <c r="X192" t="s">
        <v>3267</v>
      </c>
      <c r="Y192" s="9"/>
      <c r="Z192" s="3">
        <v>326</v>
      </c>
      <c r="AA192" s="2" t="s">
        <v>3213</v>
      </c>
      <c r="AB192" s="1" t="s">
        <v>1606</v>
      </c>
      <c r="AC192" s="1" t="s">
        <v>1771</v>
      </c>
      <c r="AD192" s="1">
        <v>18</v>
      </c>
      <c r="AE192" s="1" t="s">
        <v>2195</v>
      </c>
      <c r="AF192" s="1" t="s">
        <v>2194</v>
      </c>
      <c r="AG192" s="1" t="s">
        <v>349</v>
      </c>
      <c r="AH192" s="1" t="s">
        <v>1511</v>
      </c>
      <c r="AI192" s="1" t="s">
        <v>2193</v>
      </c>
      <c r="AJ192" s="1" t="s">
        <v>1500</v>
      </c>
      <c r="AK192" s="1" t="s">
        <v>2192</v>
      </c>
      <c r="AL192" s="1"/>
      <c r="AM192" s="1"/>
      <c r="AN192" s="1"/>
      <c r="AO192" s="1">
        <v>2</v>
      </c>
      <c r="AP192" s="1">
        <v>2</v>
      </c>
      <c r="AQ192" s="1" t="s">
        <v>2192</v>
      </c>
    </row>
    <row r="193" spans="1:43" x14ac:dyDescent="0.15">
      <c r="A193" t="str">
        <f t="shared" si="32"/>
        <v>|BFZ|黒|10|2/2|アンコモン|《[[大食の虚身]]》|</v>
      </c>
      <c r="B193" t="s">
        <v>3211</v>
      </c>
      <c r="C193" t="str">
        <f t="shared" si="33"/>
        <v>BFZ</v>
      </c>
      <c r="D193">
        <f>IF(AA193="","",VLOOKUP(C193,tnpl!$Z$1:$AA$11,2,TRUE))</f>
        <v>2</v>
      </c>
      <c r="E193" t="s">
        <v>3211</v>
      </c>
      <c r="F193" t="str">
        <f t="shared" si="34"/>
        <v>黒</v>
      </c>
      <c r="G193">
        <f>IF(AB193="","",VLOOKUP(F193,tnpl!$X$1:$Y$16,2,TRUE))</f>
        <v>3</v>
      </c>
      <c r="H193" t="s">
        <v>3211</v>
      </c>
      <c r="I193">
        <f t="shared" si="35"/>
        <v>10</v>
      </c>
      <c r="J193" t="s">
        <v>3211</v>
      </c>
      <c r="K193">
        <f t="shared" si="36"/>
        <v>2</v>
      </c>
      <c r="L193">
        <f t="shared" si="37"/>
        <v>2</v>
      </c>
      <c r="M193" t="str">
        <f t="shared" si="38"/>
        <v>2/2</v>
      </c>
      <c r="N193" t="s">
        <v>3267</v>
      </c>
      <c r="O193" t="str">
        <f t="shared" si="39"/>
        <v>アンコモン</v>
      </c>
      <c r="R193" t="s">
        <v>3267</v>
      </c>
      <c r="S193" t="s">
        <v>4854</v>
      </c>
      <c r="T193" t="str">
        <f t="shared" si="40"/>
        <v>大食の虚身</v>
      </c>
      <c r="U193" t="str">
        <f t="shared" si="41"/>
        <v/>
      </c>
      <c r="V193" t="str">
        <f>IF(I193=0,VLOOKUP(T193,Sheet4!A:B,2,TRUE),"")</f>
        <v/>
      </c>
      <c r="W193" t="s">
        <v>4855</v>
      </c>
      <c r="X193" t="s">
        <v>3267</v>
      </c>
      <c r="Y193" s="9"/>
      <c r="Z193" s="3">
        <v>339</v>
      </c>
      <c r="AA193" s="2" t="s">
        <v>3213</v>
      </c>
      <c r="AB193" s="1" t="s">
        <v>1606</v>
      </c>
      <c r="AC193" s="1" t="s">
        <v>1473</v>
      </c>
      <c r="AD193" s="1">
        <v>10</v>
      </c>
      <c r="AE193" s="1" t="s">
        <v>2151</v>
      </c>
      <c r="AF193" s="1" t="s">
        <v>2150</v>
      </c>
      <c r="AG193" s="1" t="s">
        <v>349</v>
      </c>
      <c r="AH193" s="1" t="s">
        <v>1506</v>
      </c>
      <c r="AI193" s="1"/>
      <c r="AJ193" s="1"/>
      <c r="AK193" s="1" t="s">
        <v>2149</v>
      </c>
      <c r="AL193" s="1"/>
      <c r="AM193" s="1"/>
      <c r="AN193" s="1"/>
      <c r="AO193" s="1">
        <v>2</v>
      </c>
      <c r="AP193" s="1">
        <v>2</v>
      </c>
      <c r="AQ193" s="1" t="s">
        <v>2149</v>
      </c>
    </row>
    <row r="194" spans="1:43" x14ac:dyDescent="0.15">
      <c r="A194" t="str">
        <f t="shared" si="32"/>
        <v>|BFZ|黒|12|2/3|神話レア|《[[マラキールの解放者、ドラーナ]]》|</v>
      </c>
      <c r="B194" t="s">
        <v>3211</v>
      </c>
      <c r="C194" t="str">
        <f t="shared" si="33"/>
        <v>BFZ</v>
      </c>
      <c r="D194">
        <f>IF(AA194="","",VLOOKUP(C194,tnpl!$Z$1:$AA$11,2,TRUE))</f>
        <v>2</v>
      </c>
      <c r="E194" t="s">
        <v>3211</v>
      </c>
      <c r="F194" t="str">
        <f t="shared" si="34"/>
        <v>黒</v>
      </c>
      <c r="G194">
        <f>IF(AB194="","",VLOOKUP(F194,tnpl!$X$1:$Y$16,2,TRUE))</f>
        <v>3</v>
      </c>
      <c r="H194" t="s">
        <v>3211</v>
      </c>
      <c r="I194">
        <f t="shared" si="35"/>
        <v>12</v>
      </c>
      <c r="J194" t="s">
        <v>3211</v>
      </c>
      <c r="K194">
        <f t="shared" si="36"/>
        <v>2</v>
      </c>
      <c r="L194">
        <f t="shared" si="37"/>
        <v>3</v>
      </c>
      <c r="M194" t="str">
        <f t="shared" si="38"/>
        <v>2/3</v>
      </c>
      <c r="N194" t="s">
        <v>3267</v>
      </c>
      <c r="O194" t="str">
        <f t="shared" si="39"/>
        <v>神話レア</v>
      </c>
      <c r="R194" t="s">
        <v>3267</v>
      </c>
      <c r="S194" t="s">
        <v>4854</v>
      </c>
      <c r="T194" t="str">
        <f t="shared" si="40"/>
        <v>マラキールの解放者、ドラーナ</v>
      </c>
      <c r="U194" t="str">
        <f t="shared" si="41"/>
        <v/>
      </c>
      <c r="V194" t="str">
        <f>IF(I194=0,VLOOKUP(T194,Sheet4!A:B,2,TRUE),"")</f>
        <v/>
      </c>
      <c r="W194" t="s">
        <v>4855</v>
      </c>
      <c r="X194" t="s">
        <v>3267</v>
      </c>
      <c r="Y194" s="9"/>
      <c r="Z194" s="3">
        <v>350</v>
      </c>
      <c r="AA194" s="2" t="s">
        <v>3213</v>
      </c>
      <c r="AB194" s="1" t="s">
        <v>1606</v>
      </c>
      <c r="AC194" s="1" t="s">
        <v>1453</v>
      </c>
      <c r="AD194" s="1">
        <v>12</v>
      </c>
      <c r="AE194" s="1" t="s">
        <v>2111</v>
      </c>
      <c r="AF194" s="1" t="s">
        <v>2110</v>
      </c>
      <c r="AG194" s="1" t="s">
        <v>349</v>
      </c>
      <c r="AH194" s="1" t="s">
        <v>1516</v>
      </c>
      <c r="AI194" s="1" t="s">
        <v>1500</v>
      </c>
      <c r="AJ194" s="1"/>
      <c r="AK194" s="1" t="s">
        <v>3451</v>
      </c>
      <c r="AL194" s="1" t="s">
        <v>2339</v>
      </c>
      <c r="AM194" s="1" t="s">
        <v>2109</v>
      </c>
      <c r="AN194" s="1"/>
      <c r="AO194" s="1">
        <v>2</v>
      </c>
      <c r="AP194" s="1">
        <v>3</v>
      </c>
      <c r="AQ194" s="1" t="s">
        <v>3452</v>
      </c>
    </row>
    <row r="195" spans="1:43" x14ac:dyDescent="0.15">
      <c r="A195" t="str">
        <f t="shared" si="32"/>
        <v>|BFZ|赤|4|2/1|コモン|《[[地割れの案内人]]》|</v>
      </c>
      <c r="B195" t="s">
        <v>3211</v>
      </c>
      <c r="C195" t="str">
        <f t="shared" si="33"/>
        <v>BFZ</v>
      </c>
      <c r="D195">
        <f>IF(AA195="","",VLOOKUP(C195,tnpl!$Z$1:$AA$11,2,TRUE))</f>
        <v>2</v>
      </c>
      <c r="E195" t="s">
        <v>3211</v>
      </c>
      <c r="F195" t="str">
        <f t="shared" si="34"/>
        <v>赤</v>
      </c>
      <c r="G195">
        <f>IF(AB195="","",VLOOKUP(F195,tnpl!$X$1:$Y$16,2,TRUE))</f>
        <v>4</v>
      </c>
      <c r="H195" t="s">
        <v>3211</v>
      </c>
      <c r="I195">
        <f t="shared" si="35"/>
        <v>4</v>
      </c>
      <c r="J195" t="s">
        <v>3211</v>
      </c>
      <c r="K195">
        <f t="shared" si="36"/>
        <v>2</v>
      </c>
      <c r="L195">
        <f t="shared" si="37"/>
        <v>1</v>
      </c>
      <c r="M195" t="str">
        <f t="shared" si="38"/>
        <v>2/1</v>
      </c>
      <c r="N195" t="s">
        <v>3267</v>
      </c>
      <c r="O195" t="str">
        <f t="shared" si="39"/>
        <v>コモン</v>
      </c>
      <c r="R195" t="s">
        <v>3267</v>
      </c>
      <c r="S195" t="s">
        <v>4854</v>
      </c>
      <c r="T195" t="str">
        <f t="shared" si="40"/>
        <v>地割れの案内人</v>
      </c>
      <c r="U195" t="str">
        <f t="shared" si="41"/>
        <v/>
      </c>
      <c r="V195" t="str">
        <f>IF(I195=0,VLOOKUP(T195,Sheet4!A:B,2,TRUE),"")</f>
        <v/>
      </c>
      <c r="W195" t="s">
        <v>4855</v>
      </c>
      <c r="X195" t="s">
        <v>3267</v>
      </c>
      <c r="Y195" s="9"/>
      <c r="Z195" s="3">
        <v>354</v>
      </c>
      <c r="AA195" s="2" t="s">
        <v>3213</v>
      </c>
      <c r="AB195" s="1" t="s">
        <v>1575</v>
      </c>
      <c r="AC195" s="1" t="s">
        <v>1771</v>
      </c>
      <c r="AD195" s="1">
        <v>4</v>
      </c>
      <c r="AE195" s="1" t="s">
        <v>2099</v>
      </c>
      <c r="AF195" s="1" t="s">
        <v>2098</v>
      </c>
      <c r="AG195" s="1" t="s">
        <v>349</v>
      </c>
      <c r="AH195" s="1" t="s">
        <v>1587</v>
      </c>
      <c r="AI195" s="1" t="s">
        <v>1956</v>
      </c>
      <c r="AJ195" s="1" t="s">
        <v>1500</v>
      </c>
      <c r="AK195" s="1" t="s">
        <v>2097</v>
      </c>
      <c r="AL195" s="1"/>
      <c r="AM195" s="1"/>
      <c r="AN195" s="1"/>
      <c r="AO195" s="1">
        <v>2</v>
      </c>
      <c r="AP195" s="1">
        <v>1</v>
      </c>
      <c r="AQ195" s="1" t="s">
        <v>2097</v>
      </c>
    </row>
    <row r="196" spans="1:43" x14ac:dyDescent="0.15">
      <c r="A196" t="str">
        <f t="shared" si="32"/>
        <v>|BFZ|赤|7|2/2|コモン|《[[炎套の魔道士]]》|</v>
      </c>
      <c r="B196" t="s">
        <v>3211</v>
      </c>
      <c r="C196" t="str">
        <f t="shared" si="33"/>
        <v>BFZ</v>
      </c>
      <c r="D196">
        <f>IF(AA196="","",VLOOKUP(C196,tnpl!$Z$1:$AA$11,2,TRUE))</f>
        <v>2</v>
      </c>
      <c r="E196" t="s">
        <v>3211</v>
      </c>
      <c r="F196" t="str">
        <f t="shared" si="34"/>
        <v>赤</v>
      </c>
      <c r="G196">
        <f>IF(AB196="","",VLOOKUP(F196,tnpl!$X$1:$Y$16,2,TRUE))</f>
        <v>4</v>
      </c>
      <c r="H196" t="s">
        <v>3211</v>
      </c>
      <c r="I196">
        <f t="shared" si="35"/>
        <v>7</v>
      </c>
      <c r="J196" t="s">
        <v>3211</v>
      </c>
      <c r="K196">
        <f t="shared" si="36"/>
        <v>2</v>
      </c>
      <c r="L196">
        <f t="shared" si="37"/>
        <v>2</v>
      </c>
      <c r="M196" t="str">
        <f t="shared" si="38"/>
        <v>2/2</v>
      </c>
      <c r="N196" t="s">
        <v>3267</v>
      </c>
      <c r="O196" t="str">
        <f t="shared" si="39"/>
        <v>コモン</v>
      </c>
      <c r="R196" t="s">
        <v>3267</v>
      </c>
      <c r="S196" t="s">
        <v>4854</v>
      </c>
      <c r="T196" t="str">
        <f t="shared" si="40"/>
        <v>炎套の魔道士</v>
      </c>
      <c r="U196" t="str">
        <f t="shared" si="41"/>
        <v/>
      </c>
      <c r="V196" t="str">
        <f>IF(I196=0,VLOOKUP(T196,Sheet4!A:B,2,TRUE),"")</f>
        <v/>
      </c>
      <c r="W196" t="s">
        <v>4855</v>
      </c>
      <c r="X196" t="s">
        <v>3267</v>
      </c>
      <c r="Y196" s="9"/>
      <c r="Z196" s="3">
        <v>355</v>
      </c>
      <c r="AA196" s="2" t="s">
        <v>3213</v>
      </c>
      <c r="AB196" s="1" t="s">
        <v>1575</v>
      </c>
      <c r="AC196" s="1" t="s">
        <v>1771</v>
      </c>
      <c r="AD196" s="1">
        <v>7</v>
      </c>
      <c r="AE196" s="1" t="s">
        <v>2096</v>
      </c>
      <c r="AF196" s="1" t="s">
        <v>2095</v>
      </c>
      <c r="AG196" s="1" t="s">
        <v>349</v>
      </c>
      <c r="AH196" s="1" t="s">
        <v>1511</v>
      </c>
      <c r="AI196" s="1" t="s">
        <v>1894</v>
      </c>
      <c r="AJ196" s="1" t="s">
        <v>1500</v>
      </c>
      <c r="AK196" s="1" t="s">
        <v>2094</v>
      </c>
      <c r="AL196" s="1"/>
      <c r="AM196" s="1"/>
      <c r="AN196" s="1"/>
      <c r="AO196" s="1">
        <v>2</v>
      </c>
      <c r="AP196" s="1">
        <v>2</v>
      </c>
      <c r="AQ196" s="1" t="s">
        <v>2094</v>
      </c>
    </row>
    <row r="197" spans="1:43" x14ac:dyDescent="0.15">
      <c r="A197" t="str">
        <f t="shared" si="32"/>
        <v>|BFZ|赤|8|2/1|コモン|《[[マキンディの滑り駆け]]》|</v>
      </c>
      <c r="B197" t="s">
        <v>3211</v>
      </c>
      <c r="C197" t="str">
        <f t="shared" si="33"/>
        <v>BFZ</v>
      </c>
      <c r="D197">
        <f>IF(AA197="","",VLOOKUP(C197,tnpl!$Z$1:$AA$11,2,TRUE))</f>
        <v>2</v>
      </c>
      <c r="E197" t="s">
        <v>3211</v>
      </c>
      <c r="F197" t="str">
        <f t="shared" si="34"/>
        <v>赤</v>
      </c>
      <c r="G197">
        <f>IF(AB197="","",VLOOKUP(F197,tnpl!$X$1:$Y$16,2,TRUE))</f>
        <v>4</v>
      </c>
      <c r="H197" t="s">
        <v>3211</v>
      </c>
      <c r="I197">
        <f t="shared" si="35"/>
        <v>8</v>
      </c>
      <c r="J197" t="s">
        <v>3211</v>
      </c>
      <c r="K197">
        <f t="shared" si="36"/>
        <v>2</v>
      </c>
      <c r="L197">
        <f t="shared" si="37"/>
        <v>1</v>
      </c>
      <c r="M197" t="str">
        <f t="shared" si="38"/>
        <v>2/1</v>
      </c>
      <c r="N197" t="s">
        <v>3267</v>
      </c>
      <c r="O197" t="str">
        <f t="shared" si="39"/>
        <v>コモン</v>
      </c>
      <c r="R197" t="s">
        <v>3267</v>
      </c>
      <c r="S197" t="s">
        <v>4854</v>
      </c>
      <c r="T197" t="str">
        <f t="shared" si="40"/>
        <v>マキンディの滑り駆け</v>
      </c>
      <c r="U197" t="str">
        <f t="shared" si="41"/>
        <v/>
      </c>
      <c r="V197" t="str">
        <f>IF(I197=0,VLOOKUP(T197,Sheet4!A:B,2,TRUE),"")</f>
        <v/>
      </c>
      <c r="W197" t="s">
        <v>4855</v>
      </c>
      <c r="X197" t="s">
        <v>3267</v>
      </c>
      <c r="Y197" s="9"/>
      <c r="Z197" s="3">
        <v>357</v>
      </c>
      <c r="AA197" s="2" t="s">
        <v>3213</v>
      </c>
      <c r="AB197" s="1" t="s">
        <v>1575</v>
      </c>
      <c r="AC197" s="1" t="s">
        <v>1771</v>
      </c>
      <c r="AD197" s="1">
        <v>8</v>
      </c>
      <c r="AE197" s="1" t="s">
        <v>2090</v>
      </c>
      <c r="AF197" s="1" t="s">
        <v>2089</v>
      </c>
      <c r="AG197" s="1" t="s">
        <v>349</v>
      </c>
      <c r="AH197" s="1" t="s">
        <v>367</v>
      </c>
      <c r="AI197" s="1"/>
      <c r="AJ197" s="1"/>
      <c r="AK197" s="1" t="s">
        <v>1733</v>
      </c>
      <c r="AL197" s="1" t="s">
        <v>1916</v>
      </c>
      <c r="AM197" s="1"/>
      <c r="AN197" s="1"/>
      <c r="AO197" s="1">
        <v>2</v>
      </c>
      <c r="AP197" s="1">
        <v>1</v>
      </c>
      <c r="AQ197" s="1" t="s">
        <v>3457</v>
      </c>
    </row>
    <row r="198" spans="1:43" x14ac:dyDescent="0.15">
      <c r="A198" t="str">
        <f t="shared" si="32"/>
        <v>|BFZ|赤|8|2/1|コモン|《[[オンドゥの勇者]]》|</v>
      </c>
      <c r="B198" t="s">
        <v>3211</v>
      </c>
      <c r="C198" t="str">
        <f t="shared" si="33"/>
        <v>BFZ</v>
      </c>
      <c r="D198">
        <f>IF(AA198="","",VLOOKUP(C198,tnpl!$Z$1:$AA$11,2,TRUE))</f>
        <v>2</v>
      </c>
      <c r="E198" t="s">
        <v>3211</v>
      </c>
      <c r="F198" t="str">
        <f t="shared" si="34"/>
        <v>赤</v>
      </c>
      <c r="G198">
        <f>IF(AB198="","",VLOOKUP(F198,tnpl!$X$1:$Y$16,2,TRUE))</f>
        <v>4</v>
      </c>
      <c r="H198" t="s">
        <v>3211</v>
      </c>
      <c r="I198">
        <f t="shared" si="35"/>
        <v>8</v>
      </c>
      <c r="J198" t="s">
        <v>3211</v>
      </c>
      <c r="K198">
        <f t="shared" si="36"/>
        <v>2</v>
      </c>
      <c r="L198">
        <f t="shared" si="37"/>
        <v>1</v>
      </c>
      <c r="M198" t="str">
        <f t="shared" si="38"/>
        <v>2/1</v>
      </c>
      <c r="N198" t="s">
        <v>3267</v>
      </c>
      <c r="O198" t="str">
        <f t="shared" si="39"/>
        <v>コモン</v>
      </c>
      <c r="R198" t="s">
        <v>3267</v>
      </c>
      <c r="S198" t="s">
        <v>4854</v>
      </c>
      <c r="T198" t="str">
        <f t="shared" si="40"/>
        <v>オンドゥの勇者</v>
      </c>
      <c r="U198" t="str">
        <f t="shared" si="41"/>
        <v/>
      </c>
      <c r="V198" t="str">
        <f>IF(I198=0,VLOOKUP(T198,Sheet4!A:B,2,TRUE),"")</f>
        <v/>
      </c>
      <c r="W198" t="s">
        <v>4855</v>
      </c>
      <c r="X198" t="s">
        <v>3267</v>
      </c>
      <c r="Y198" s="9"/>
      <c r="Z198" s="3">
        <v>359</v>
      </c>
      <c r="AA198" s="2" t="s">
        <v>3213</v>
      </c>
      <c r="AB198" s="1" t="s">
        <v>1575</v>
      </c>
      <c r="AC198" s="1" t="s">
        <v>1771</v>
      </c>
      <c r="AD198" s="1">
        <v>8</v>
      </c>
      <c r="AE198" s="1" t="s">
        <v>2085</v>
      </c>
      <c r="AF198" s="1" t="s">
        <v>2084</v>
      </c>
      <c r="AG198" s="1" t="s">
        <v>349</v>
      </c>
      <c r="AH198" s="1" t="s">
        <v>2083</v>
      </c>
      <c r="AI198" s="1" t="s">
        <v>1515</v>
      </c>
      <c r="AJ198" s="1" t="s">
        <v>1500</v>
      </c>
      <c r="AK198" s="1" t="s">
        <v>2627</v>
      </c>
      <c r="AL198" s="1" t="s">
        <v>2082</v>
      </c>
      <c r="AM198" s="1"/>
      <c r="AN198" s="1"/>
      <c r="AO198" s="1">
        <v>2</v>
      </c>
      <c r="AP198" s="1">
        <v>1</v>
      </c>
      <c r="AQ198" s="1" t="s">
        <v>3459</v>
      </c>
    </row>
    <row r="199" spans="1:43" x14ac:dyDescent="0.15">
      <c r="A199" t="str">
        <f t="shared" si="32"/>
        <v>|BFZ|赤|5|2/2|コモン|《[[命知らずの群勢]]》|</v>
      </c>
      <c r="B199" t="s">
        <v>3211</v>
      </c>
      <c r="C199" t="str">
        <f t="shared" si="33"/>
        <v>BFZ</v>
      </c>
      <c r="D199">
        <f>IF(AA199="","",VLOOKUP(C199,tnpl!$Z$1:$AA$11,2,TRUE))</f>
        <v>2</v>
      </c>
      <c r="E199" t="s">
        <v>3211</v>
      </c>
      <c r="F199" t="str">
        <f t="shared" si="34"/>
        <v>赤</v>
      </c>
      <c r="G199">
        <f>IF(AB199="","",VLOOKUP(F199,tnpl!$X$1:$Y$16,2,TRUE))</f>
        <v>4</v>
      </c>
      <c r="H199" t="s">
        <v>3211</v>
      </c>
      <c r="I199">
        <f t="shared" si="35"/>
        <v>5</v>
      </c>
      <c r="J199" t="s">
        <v>3211</v>
      </c>
      <c r="K199">
        <f t="shared" si="36"/>
        <v>2</v>
      </c>
      <c r="L199">
        <f t="shared" si="37"/>
        <v>2</v>
      </c>
      <c r="M199" t="str">
        <f t="shared" si="38"/>
        <v>2/2</v>
      </c>
      <c r="N199" t="s">
        <v>3267</v>
      </c>
      <c r="O199" t="str">
        <f t="shared" si="39"/>
        <v>コモン</v>
      </c>
      <c r="R199" t="s">
        <v>3267</v>
      </c>
      <c r="S199" t="s">
        <v>4854</v>
      </c>
      <c r="T199" t="str">
        <f t="shared" si="40"/>
        <v>命知らずの群勢</v>
      </c>
      <c r="U199" t="str">
        <f t="shared" si="41"/>
        <v/>
      </c>
      <c r="V199" t="str">
        <f>IF(I199=0,VLOOKUP(T199,Sheet4!A:B,2,TRUE),"")</f>
        <v/>
      </c>
      <c r="W199" t="s">
        <v>4855</v>
      </c>
      <c r="X199" t="s">
        <v>3267</v>
      </c>
      <c r="Y199" s="9"/>
      <c r="Z199" s="3">
        <v>360</v>
      </c>
      <c r="AA199" s="2" t="s">
        <v>3213</v>
      </c>
      <c r="AB199" s="1" t="s">
        <v>1575</v>
      </c>
      <c r="AC199" s="1" t="s">
        <v>1771</v>
      </c>
      <c r="AD199" s="1">
        <v>5</v>
      </c>
      <c r="AE199" s="1" t="s">
        <v>2081</v>
      </c>
      <c r="AF199" s="1" t="s">
        <v>2080</v>
      </c>
      <c r="AG199" s="1" t="s">
        <v>349</v>
      </c>
      <c r="AH199" s="1" t="s">
        <v>1511</v>
      </c>
      <c r="AI199" s="1" t="s">
        <v>1515</v>
      </c>
      <c r="AJ199" s="1" t="s">
        <v>1500</v>
      </c>
      <c r="AK199" s="1"/>
      <c r="AL199" s="1"/>
      <c r="AM199" s="1"/>
      <c r="AN199" s="1"/>
      <c r="AO199" s="1">
        <v>2</v>
      </c>
      <c r="AP199" s="1">
        <v>2</v>
      </c>
      <c r="AQ199" s="1"/>
    </row>
    <row r="200" spans="1:43" x14ac:dyDescent="0.15">
      <c r="A200" t="str">
        <f t="shared" si="32"/>
        <v>|BFZ|赤|6|2/2|コモン|《[[髑髏砕きの補充兵]]》|</v>
      </c>
      <c r="B200" t="s">
        <v>3211</v>
      </c>
      <c r="C200" t="str">
        <f t="shared" si="33"/>
        <v>BFZ</v>
      </c>
      <c r="D200">
        <f>IF(AA200="","",VLOOKUP(C200,tnpl!$Z$1:$AA$11,2,TRUE))</f>
        <v>2</v>
      </c>
      <c r="E200" t="s">
        <v>3211</v>
      </c>
      <c r="F200" t="str">
        <f t="shared" si="34"/>
        <v>赤</v>
      </c>
      <c r="G200">
        <f>IF(AB200="","",VLOOKUP(F200,tnpl!$X$1:$Y$16,2,TRUE))</f>
        <v>4</v>
      </c>
      <c r="H200" t="s">
        <v>3211</v>
      </c>
      <c r="I200">
        <f t="shared" si="35"/>
        <v>6</v>
      </c>
      <c r="J200" t="s">
        <v>3211</v>
      </c>
      <c r="K200">
        <f t="shared" si="36"/>
        <v>2</v>
      </c>
      <c r="L200">
        <f t="shared" si="37"/>
        <v>2</v>
      </c>
      <c r="M200" t="str">
        <f t="shared" si="38"/>
        <v>2/2</v>
      </c>
      <c r="N200" t="s">
        <v>3267</v>
      </c>
      <c r="O200" t="str">
        <f t="shared" si="39"/>
        <v>コモン</v>
      </c>
      <c r="R200" t="s">
        <v>3267</v>
      </c>
      <c r="S200" t="s">
        <v>4854</v>
      </c>
      <c r="T200" t="str">
        <f t="shared" si="40"/>
        <v>髑髏砕きの補充兵</v>
      </c>
      <c r="U200" t="str">
        <f t="shared" si="41"/>
        <v/>
      </c>
      <c r="V200" t="str">
        <f>IF(I200=0,VLOOKUP(T200,Sheet4!A:B,2,TRUE),"")</f>
        <v/>
      </c>
      <c r="W200" t="s">
        <v>4855</v>
      </c>
      <c r="X200" t="s">
        <v>3267</v>
      </c>
      <c r="Y200" s="9"/>
      <c r="Z200" s="3">
        <v>361</v>
      </c>
      <c r="AA200" s="2" t="s">
        <v>3213</v>
      </c>
      <c r="AB200" s="1" t="s">
        <v>1575</v>
      </c>
      <c r="AC200" s="1" t="s">
        <v>1771</v>
      </c>
      <c r="AD200" s="1">
        <v>6</v>
      </c>
      <c r="AE200" s="1" t="s">
        <v>2079</v>
      </c>
      <c r="AF200" s="1" t="s">
        <v>2078</v>
      </c>
      <c r="AG200" s="1" t="s">
        <v>349</v>
      </c>
      <c r="AH200" s="1" t="s">
        <v>2077</v>
      </c>
      <c r="AI200" s="1" t="s">
        <v>1515</v>
      </c>
      <c r="AJ200" s="1" t="s">
        <v>1500</v>
      </c>
      <c r="AK200" s="1" t="s">
        <v>2076</v>
      </c>
      <c r="AL200" s="1"/>
      <c r="AM200" s="1"/>
      <c r="AN200" s="1"/>
      <c r="AO200" s="1">
        <v>2</v>
      </c>
      <c r="AP200" s="1">
        <v>2</v>
      </c>
      <c r="AQ200" s="1" t="s">
        <v>5025</v>
      </c>
    </row>
    <row r="201" spans="1:43" x14ac:dyDescent="0.15">
      <c r="A201" t="str">
        <f t="shared" si="32"/>
        <v>|BFZ|赤|5|2/1|コモン|《[[穴掘り土百足]]》|</v>
      </c>
      <c r="B201" t="s">
        <v>3211</v>
      </c>
      <c r="C201" t="str">
        <f t="shared" si="33"/>
        <v>BFZ</v>
      </c>
      <c r="D201">
        <f>IF(AA201="","",VLOOKUP(C201,tnpl!$Z$1:$AA$11,2,TRUE))</f>
        <v>2</v>
      </c>
      <c r="E201" t="s">
        <v>3211</v>
      </c>
      <c r="F201" t="str">
        <f t="shared" si="34"/>
        <v>赤</v>
      </c>
      <c r="G201">
        <f>IF(AB201="","",VLOOKUP(F201,tnpl!$X$1:$Y$16,2,TRUE))</f>
        <v>4</v>
      </c>
      <c r="H201" t="s">
        <v>3211</v>
      </c>
      <c r="I201">
        <f t="shared" si="35"/>
        <v>5</v>
      </c>
      <c r="J201" t="s">
        <v>3211</v>
      </c>
      <c r="K201">
        <f t="shared" si="36"/>
        <v>2</v>
      </c>
      <c r="L201">
        <f t="shared" si="37"/>
        <v>1</v>
      </c>
      <c r="M201" t="str">
        <f t="shared" si="38"/>
        <v>2/1</v>
      </c>
      <c r="N201" t="s">
        <v>3267</v>
      </c>
      <c r="O201" t="str">
        <f t="shared" si="39"/>
        <v>コモン</v>
      </c>
      <c r="R201" t="s">
        <v>3267</v>
      </c>
      <c r="S201" t="s">
        <v>4854</v>
      </c>
      <c r="T201" t="str">
        <f t="shared" si="40"/>
        <v>穴掘り土百足</v>
      </c>
      <c r="U201" t="str">
        <f t="shared" si="41"/>
        <v/>
      </c>
      <c r="V201" t="str">
        <f>IF(I201=0,VLOOKUP(T201,Sheet4!A:B,2,TRUE),"")</f>
        <v/>
      </c>
      <c r="W201" t="s">
        <v>4855</v>
      </c>
      <c r="X201" t="s">
        <v>3267</v>
      </c>
      <c r="Y201" s="9"/>
      <c r="Z201" s="3">
        <v>362</v>
      </c>
      <c r="AA201" s="2" t="s">
        <v>3213</v>
      </c>
      <c r="AB201" s="1" t="s">
        <v>1575</v>
      </c>
      <c r="AC201" s="1" t="s">
        <v>1771</v>
      </c>
      <c r="AD201" s="1">
        <v>5</v>
      </c>
      <c r="AE201" s="1" t="s">
        <v>2075</v>
      </c>
      <c r="AF201" s="1" t="s">
        <v>2074</v>
      </c>
      <c r="AG201" s="1" t="s">
        <v>349</v>
      </c>
      <c r="AH201" s="1" t="s">
        <v>1972</v>
      </c>
      <c r="AI201" s="1"/>
      <c r="AJ201" s="1"/>
      <c r="AK201" s="1" t="s">
        <v>2073</v>
      </c>
      <c r="AL201" s="1"/>
      <c r="AM201" s="1"/>
      <c r="AN201" s="1"/>
      <c r="AO201" s="1">
        <v>2</v>
      </c>
      <c r="AP201" s="1">
        <v>1</v>
      </c>
      <c r="AQ201" s="1" t="s">
        <v>2073</v>
      </c>
    </row>
    <row r="202" spans="1:43" x14ac:dyDescent="0.15">
      <c r="A202" t="str">
        <f t="shared" si="32"/>
        <v>|BFZ|赤|6|2/2|コモン|《[[ヴァラクートの捕食者]]》|</v>
      </c>
      <c r="B202" t="s">
        <v>3211</v>
      </c>
      <c r="C202" t="str">
        <f t="shared" si="33"/>
        <v>BFZ</v>
      </c>
      <c r="D202">
        <f>IF(AA202="","",VLOOKUP(C202,tnpl!$Z$1:$AA$11,2,TRUE))</f>
        <v>2</v>
      </c>
      <c r="E202" t="s">
        <v>3211</v>
      </c>
      <c r="F202" t="str">
        <f t="shared" si="34"/>
        <v>赤</v>
      </c>
      <c r="G202">
        <f>IF(AB202="","",VLOOKUP(F202,tnpl!$X$1:$Y$16,2,TRUE))</f>
        <v>4</v>
      </c>
      <c r="H202" t="s">
        <v>3211</v>
      </c>
      <c r="I202">
        <f t="shared" si="35"/>
        <v>6</v>
      </c>
      <c r="J202" t="s">
        <v>3211</v>
      </c>
      <c r="K202">
        <f t="shared" si="36"/>
        <v>2</v>
      </c>
      <c r="L202">
        <f t="shared" si="37"/>
        <v>2</v>
      </c>
      <c r="M202" t="str">
        <f t="shared" si="38"/>
        <v>2/2</v>
      </c>
      <c r="N202" t="s">
        <v>3267</v>
      </c>
      <c r="O202" t="str">
        <f t="shared" si="39"/>
        <v>コモン</v>
      </c>
      <c r="R202" t="s">
        <v>3267</v>
      </c>
      <c r="S202" t="s">
        <v>4854</v>
      </c>
      <c r="T202" t="str">
        <f t="shared" si="40"/>
        <v>ヴァラクートの捕食者</v>
      </c>
      <c r="U202" t="str">
        <f t="shared" si="41"/>
        <v/>
      </c>
      <c r="V202" t="str">
        <f>IF(I202=0,VLOOKUP(T202,Sheet4!A:B,2,TRUE),"")</f>
        <v/>
      </c>
      <c r="W202" t="s">
        <v>4855</v>
      </c>
      <c r="X202" t="s">
        <v>3267</v>
      </c>
      <c r="Y202" s="9"/>
      <c r="Z202" s="3">
        <v>363</v>
      </c>
      <c r="AA202" s="2" t="s">
        <v>3213</v>
      </c>
      <c r="AB202" s="1" t="s">
        <v>1575</v>
      </c>
      <c r="AC202" s="1" t="s">
        <v>1771</v>
      </c>
      <c r="AD202" s="1">
        <v>6</v>
      </c>
      <c r="AE202" s="1" t="s">
        <v>2072</v>
      </c>
      <c r="AF202" s="1" t="s">
        <v>2071</v>
      </c>
      <c r="AG202" s="1" t="s">
        <v>349</v>
      </c>
      <c r="AH202" s="1" t="s">
        <v>1559</v>
      </c>
      <c r="AI202" s="1"/>
      <c r="AJ202" s="1"/>
      <c r="AK202" s="1" t="s">
        <v>1858</v>
      </c>
      <c r="AL202" s="1"/>
      <c r="AM202" s="1"/>
      <c r="AN202" s="1"/>
      <c r="AO202" s="1">
        <v>2</v>
      </c>
      <c r="AP202" s="1">
        <v>2</v>
      </c>
      <c r="AQ202" s="1" t="s">
        <v>1858</v>
      </c>
    </row>
    <row r="203" spans="1:43" x14ac:dyDescent="0.15">
      <c r="A203" t="str">
        <f t="shared" si="32"/>
        <v>|BFZ|赤|8|2/2|アンコモン|《[[アクームの石覚まし]]》|</v>
      </c>
      <c r="B203" t="s">
        <v>3211</v>
      </c>
      <c r="C203" t="str">
        <f t="shared" si="33"/>
        <v>BFZ</v>
      </c>
      <c r="D203">
        <f>IF(AA203="","",VLOOKUP(C203,tnpl!$Z$1:$AA$11,2,TRUE))</f>
        <v>2</v>
      </c>
      <c r="E203" t="s">
        <v>3211</v>
      </c>
      <c r="F203" t="str">
        <f t="shared" si="34"/>
        <v>赤</v>
      </c>
      <c r="G203">
        <f>IF(AB203="","",VLOOKUP(F203,tnpl!$X$1:$Y$16,2,TRUE))</f>
        <v>4</v>
      </c>
      <c r="H203" t="s">
        <v>3211</v>
      </c>
      <c r="I203">
        <f t="shared" si="35"/>
        <v>8</v>
      </c>
      <c r="J203" t="s">
        <v>3211</v>
      </c>
      <c r="K203">
        <f t="shared" si="36"/>
        <v>2</v>
      </c>
      <c r="L203">
        <f t="shared" si="37"/>
        <v>2</v>
      </c>
      <c r="M203" t="str">
        <f t="shared" si="38"/>
        <v>2/2</v>
      </c>
      <c r="N203" t="s">
        <v>3267</v>
      </c>
      <c r="O203" t="str">
        <f t="shared" si="39"/>
        <v>アンコモン</v>
      </c>
      <c r="R203" t="s">
        <v>3267</v>
      </c>
      <c r="S203" t="s">
        <v>4854</v>
      </c>
      <c r="T203" t="str">
        <f t="shared" si="40"/>
        <v>アクームの石覚まし</v>
      </c>
      <c r="U203" t="str">
        <f t="shared" si="41"/>
        <v/>
      </c>
      <c r="V203" t="str">
        <f>IF(I203=0,VLOOKUP(T203,Sheet4!A:B,2,TRUE),"")</f>
        <v/>
      </c>
      <c r="W203" t="s">
        <v>4855</v>
      </c>
      <c r="X203" t="s">
        <v>3267</v>
      </c>
      <c r="Y203" s="9"/>
      <c r="Z203" s="3">
        <v>372</v>
      </c>
      <c r="AA203" s="2" t="s">
        <v>3213</v>
      </c>
      <c r="AB203" s="1" t="s">
        <v>1575</v>
      </c>
      <c r="AC203" s="1" t="s">
        <v>1473</v>
      </c>
      <c r="AD203" s="1">
        <v>8</v>
      </c>
      <c r="AE203" s="1" t="s">
        <v>2043</v>
      </c>
      <c r="AF203" s="1" t="s">
        <v>2042</v>
      </c>
      <c r="AG203" s="1" t="s">
        <v>349</v>
      </c>
      <c r="AH203" s="1" t="s">
        <v>1511</v>
      </c>
      <c r="AI203" s="1" t="s">
        <v>1894</v>
      </c>
      <c r="AJ203" s="1"/>
      <c r="AK203" s="1" t="s">
        <v>2041</v>
      </c>
      <c r="AL203" s="1"/>
      <c r="AM203" s="1"/>
      <c r="AN203" s="1"/>
      <c r="AO203" s="1">
        <v>2</v>
      </c>
      <c r="AP203" s="1">
        <v>2</v>
      </c>
      <c r="AQ203" s="1" t="s">
        <v>2041</v>
      </c>
    </row>
    <row r="204" spans="1:43" x14ac:dyDescent="0.15">
      <c r="A204" t="str">
        <f t="shared" si="32"/>
        <v>|BFZ|緑|5|2/1|コモン|《[[血統絶やしのワーム]]》|</v>
      </c>
      <c r="B204" t="s">
        <v>3211</v>
      </c>
      <c r="C204" t="str">
        <f t="shared" si="33"/>
        <v>BFZ</v>
      </c>
      <c r="D204">
        <f>IF(AA204="","",VLOOKUP(C204,tnpl!$Z$1:$AA$11,2,TRUE))</f>
        <v>2</v>
      </c>
      <c r="E204" t="s">
        <v>3211</v>
      </c>
      <c r="F204" t="str">
        <f t="shared" si="34"/>
        <v>緑</v>
      </c>
      <c r="G204">
        <f>IF(AB204="","",VLOOKUP(F204,tnpl!$X$1:$Y$16,2,TRUE))</f>
        <v>5</v>
      </c>
      <c r="H204" t="s">
        <v>3211</v>
      </c>
      <c r="I204">
        <f t="shared" si="35"/>
        <v>5</v>
      </c>
      <c r="J204" t="s">
        <v>3211</v>
      </c>
      <c r="K204">
        <f t="shared" si="36"/>
        <v>2</v>
      </c>
      <c r="L204">
        <f t="shared" si="37"/>
        <v>1</v>
      </c>
      <c r="M204" t="str">
        <f t="shared" si="38"/>
        <v>2/1</v>
      </c>
      <c r="N204" t="s">
        <v>3267</v>
      </c>
      <c r="O204" t="str">
        <f t="shared" si="39"/>
        <v>コモン</v>
      </c>
      <c r="R204" t="s">
        <v>3267</v>
      </c>
      <c r="S204" t="s">
        <v>4854</v>
      </c>
      <c r="T204" t="str">
        <f t="shared" si="40"/>
        <v>血統絶やしのワーム</v>
      </c>
      <c r="U204" t="str">
        <f t="shared" si="41"/>
        <v/>
      </c>
      <c r="V204" t="str">
        <f>IF(I204=0,VLOOKUP(T204,Sheet4!A:B,2,TRUE),"")</f>
        <v/>
      </c>
      <c r="W204" t="s">
        <v>4855</v>
      </c>
      <c r="X204" t="s">
        <v>3267</v>
      </c>
      <c r="Y204" s="9"/>
      <c r="Z204" s="3">
        <v>392</v>
      </c>
      <c r="AA204" s="2" t="s">
        <v>3213</v>
      </c>
      <c r="AB204" s="1" t="s">
        <v>1540</v>
      </c>
      <c r="AC204" s="1" t="s">
        <v>1771</v>
      </c>
      <c r="AD204" s="1">
        <v>5</v>
      </c>
      <c r="AE204" s="1" t="s">
        <v>1978</v>
      </c>
      <c r="AF204" s="1" t="s">
        <v>1977</v>
      </c>
      <c r="AG204" s="1" t="s">
        <v>349</v>
      </c>
      <c r="AH204" s="1" t="s">
        <v>348</v>
      </c>
      <c r="AI204" s="1"/>
      <c r="AJ204" s="1"/>
      <c r="AK204" s="1"/>
      <c r="AL204" s="1"/>
      <c r="AM204" s="1"/>
      <c r="AN204" s="1"/>
      <c r="AO204" s="1">
        <v>2</v>
      </c>
      <c r="AP204" s="1">
        <v>1</v>
      </c>
      <c r="AQ204" s="1"/>
    </row>
    <row r="205" spans="1:43" x14ac:dyDescent="0.15">
      <c r="A205" t="str">
        <f t="shared" si="32"/>
        <v>|BFZ|緑|11|2/2|コモン|《[[オラン＝リーフの発動者]]》|</v>
      </c>
      <c r="B205" t="s">
        <v>3211</v>
      </c>
      <c r="C205" t="str">
        <f t="shared" si="33"/>
        <v>BFZ</v>
      </c>
      <c r="D205">
        <f>IF(AA205="","",VLOOKUP(C205,tnpl!$Z$1:$AA$11,2,TRUE))</f>
        <v>2</v>
      </c>
      <c r="E205" t="s">
        <v>3211</v>
      </c>
      <c r="F205" t="str">
        <f t="shared" si="34"/>
        <v>緑</v>
      </c>
      <c r="G205">
        <f>IF(AB205="","",VLOOKUP(F205,tnpl!$X$1:$Y$16,2,TRUE))</f>
        <v>5</v>
      </c>
      <c r="H205" t="s">
        <v>3211</v>
      </c>
      <c r="I205">
        <f t="shared" si="35"/>
        <v>11</v>
      </c>
      <c r="J205" t="s">
        <v>3211</v>
      </c>
      <c r="K205">
        <f t="shared" si="36"/>
        <v>2</v>
      </c>
      <c r="L205">
        <f t="shared" si="37"/>
        <v>2</v>
      </c>
      <c r="M205" t="str">
        <f t="shared" si="38"/>
        <v>2/2</v>
      </c>
      <c r="N205" t="s">
        <v>3267</v>
      </c>
      <c r="O205" t="str">
        <f t="shared" si="39"/>
        <v>コモン</v>
      </c>
      <c r="R205" t="s">
        <v>3267</v>
      </c>
      <c r="S205" t="s">
        <v>4854</v>
      </c>
      <c r="T205" t="str">
        <f t="shared" si="40"/>
        <v>オラン＝リーフの発動者</v>
      </c>
      <c r="U205" t="str">
        <f t="shared" si="41"/>
        <v/>
      </c>
      <c r="V205" t="str">
        <f>IF(I205=0,VLOOKUP(T205,Sheet4!A:B,2,TRUE),"")</f>
        <v/>
      </c>
      <c r="W205" t="s">
        <v>4855</v>
      </c>
      <c r="X205" t="s">
        <v>3267</v>
      </c>
      <c r="Y205" s="9"/>
      <c r="Z205" s="3">
        <v>395</v>
      </c>
      <c r="AA205" s="2" t="s">
        <v>3213</v>
      </c>
      <c r="AB205" s="1" t="s">
        <v>1540</v>
      </c>
      <c r="AC205" s="1" t="s">
        <v>1771</v>
      </c>
      <c r="AD205" s="1">
        <v>11</v>
      </c>
      <c r="AE205" s="1" t="s">
        <v>1970</v>
      </c>
      <c r="AF205" s="1" t="s">
        <v>1969</v>
      </c>
      <c r="AG205" s="1" t="s">
        <v>349</v>
      </c>
      <c r="AH205" s="1" t="s">
        <v>1511</v>
      </c>
      <c r="AI205" s="1" t="s">
        <v>1894</v>
      </c>
      <c r="AJ205" s="1"/>
      <c r="AK205" s="1" t="s">
        <v>1968</v>
      </c>
      <c r="AL205" s="1"/>
      <c r="AM205" s="1"/>
      <c r="AN205" s="1"/>
      <c r="AO205" s="1">
        <v>2</v>
      </c>
      <c r="AP205" s="1">
        <v>2</v>
      </c>
      <c r="AQ205" s="1" t="s">
        <v>1968</v>
      </c>
    </row>
    <row r="206" spans="1:43" x14ac:dyDescent="0.15">
      <c r="A206" t="str">
        <f t="shared" si="32"/>
        <v>|BFZ|緑|6|2/2|コモン|《[[噛み付きナーリッド]]》|</v>
      </c>
      <c r="B206" t="s">
        <v>3211</v>
      </c>
      <c r="C206" t="str">
        <f t="shared" si="33"/>
        <v>BFZ</v>
      </c>
      <c r="D206">
        <f>IF(AA206="","",VLOOKUP(C206,tnpl!$Z$1:$AA$11,2,TRUE))</f>
        <v>2</v>
      </c>
      <c r="E206" t="s">
        <v>3211</v>
      </c>
      <c r="F206" t="str">
        <f t="shared" si="34"/>
        <v>緑</v>
      </c>
      <c r="G206">
        <f>IF(AB206="","",VLOOKUP(F206,tnpl!$X$1:$Y$16,2,TRUE))</f>
        <v>5</v>
      </c>
      <c r="H206" t="s">
        <v>3211</v>
      </c>
      <c r="I206">
        <f t="shared" si="35"/>
        <v>6</v>
      </c>
      <c r="J206" t="s">
        <v>3211</v>
      </c>
      <c r="K206">
        <f t="shared" si="36"/>
        <v>2</v>
      </c>
      <c r="L206">
        <f t="shared" si="37"/>
        <v>2</v>
      </c>
      <c r="M206" t="str">
        <f t="shared" si="38"/>
        <v>2/2</v>
      </c>
      <c r="N206" t="s">
        <v>3267</v>
      </c>
      <c r="O206" t="str">
        <f t="shared" si="39"/>
        <v>コモン</v>
      </c>
      <c r="R206" t="s">
        <v>3267</v>
      </c>
      <c r="S206" t="s">
        <v>4854</v>
      </c>
      <c r="T206" t="str">
        <f t="shared" si="40"/>
        <v>噛み付きナーリッド</v>
      </c>
      <c r="U206" t="str">
        <f t="shared" si="41"/>
        <v/>
      </c>
      <c r="V206" t="str">
        <f>IF(I206=0,VLOOKUP(T206,Sheet4!A:B,2,TRUE),"")</f>
        <v/>
      </c>
      <c r="W206" t="s">
        <v>4855</v>
      </c>
      <c r="X206" t="s">
        <v>3267</v>
      </c>
      <c r="Y206" s="9"/>
      <c r="Z206" s="3">
        <v>397</v>
      </c>
      <c r="AA206" s="2" t="s">
        <v>3213</v>
      </c>
      <c r="AB206" s="1" t="s">
        <v>1540</v>
      </c>
      <c r="AC206" s="1" t="s">
        <v>1771</v>
      </c>
      <c r="AD206" s="1">
        <v>6</v>
      </c>
      <c r="AE206" s="1" t="s">
        <v>1963</v>
      </c>
      <c r="AF206" s="1" t="s">
        <v>1962</v>
      </c>
      <c r="AG206" s="1" t="s">
        <v>349</v>
      </c>
      <c r="AH206" s="1" t="s">
        <v>367</v>
      </c>
      <c r="AI206" s="1"/>
      <c r="AJ206" s="1"/>
      <c r="AK206" s="1" t="s">
        <v>1916</v>
      </c>
      <c r="AL206" s="1"/>
      <c r="AM206" s="1"/>
      <c r="AN206" s="1"/>
      <c r="AO206" s="1">
        <v>2</v>
      </c>
      <c r="AP206" s="1">
        <v>2</v>
      </c>
      <c r="AQ206" s="1" t="s">
        <v>1916</v>
      </c>
    </row>
    <row r="207" spans="1:43" x14ac:dyDescent="0.15">
      <c r="A207" t="str">
        <f t="shared" si="32"/>
        <v>|BFZ|緑|13|2/2|コモン|《[[タジュールの獣使い]]》|</v>
      </c>
      <c r="B207" t="s">
        <v>3211</v>
      </c>
      <c r="C207" t="str">
        <f t="shared" si="33"/>
        <v>BFZ</v>
      </c>
      <c r="D207">
        <f>IF(AA207="","",VLOOKUP(C207,tnpl!$Z$1:$AA$11,2,TRUE))</f>
        <v>2</v>
      </c>
      <c r="E207" t="s">
        <v>3211</v>
      </c>
      <c r="F207" t="str">
        <f t="shared" si="34"/>
        <v>緑</v>
      </c>
      <c r="G207">
        <f>IF(AB207="","",VLOOKUP(F207,tnpl!$X$1:$Y$16,2,TRUE))</f>
        <v>5</v>
      </c>
      <c r="H207" t="s">
        <v>3211</v>
      </c>
      <c r="I207">
        <f t="shared" si="35"/>
        <v>13</v>
      </c>
      <c r="J207" t="s">
        <v>3211</v>
      </c>
      <c r="K207">
        <f t="shared" si="36"/>
        <v>2</v>
      </c>
      <c r="L207">
        <f t="shared" si="37"/>
        <v>2</v>
      </c>
      <c r="M207" t="str">
        <f t="shared" si="38"/>
        <v>2/2</v>
      </c>
      <c r="N207" t="s">
        <v>3267</v>
      </c>
      <c r="O207" t="str">
        <f t="shared" si="39"/>
        <v>コモン</v>
      </c>
      <c r="R207" t="s">
        <v>3267</v>
      </c>
      <c r="S207" t="s">
        <v>4854</v>
      </c>
      <c r="T207" t="str">
        <f t="shared" si="40"/>
        <v>タジュールの獣使い</v>
      </c>
      <c r="U207" t="str">
        <f t="shared" si="41"/>
        <v/>
      </c>
      <c r="V207" t="str">
        <f>IF(I207=0,VLOOKUP(T207,Sheet4!A:B,2,TRUE),"")</f>
        <v/>
      </c>
      <c r="W207" t="s">
        <v>4855</v>
      </c>
      <c r="X207" t="s">
        <v>3267</v>
      </c>
      <c r="Y207" s="9"/>
      <c r="Z207" s="3">
        <v>398</v>
      </c>
      <c r="AA207" s="2" t="s">
        <v>3213</v>
      </c>
      <c r="AB207" s="1" t="s">
        <v>1540</v>
      </c>
      <c r="AC207" s="1" t="s">
        <v>1771</v>
      </c>
      <c r="AD207" s="1">
        <v>13</v>
      </c>
      <c r="AE207" s="1" t="s">
        <v>1961</v>
      </c>
      <c r="AF207" s="1" t="s">
        <v>1960</v>
      </c>
      <c r="AG207" s="1" t="s">
        <v>349</v>
      </c>
      <c r="AH207" s="1" t="s">
        <v>1501</v>
      </c>
      <c r="AI207" s="1" t="s">
        <v>1515</v>
      </c>
      <c r="AJ207" s="1"/>
      <c r="AK207" s="1" t="s">
        <v>1959</v>
      </c>
      <c r="AL207" s="1"/>
      <c r="AM207" s="1"/>
      <c r="AN207" s="1"/>
      <c r="AO207" s="1">
        <v>2</v>
      </c>
      <c r="AP207" s="1">
        <v>2</v>
      </c>
      <c r="AQ207" s="1" t="s">
        <v>1959</v>
      </c>
    </row>
    <row r="208" spans="1:43" x14ac:dyDescent="0.15">
      <c r="A208" t="str">
        <f t="shared" si="32"/>
        <v>|BFZ|緑|7|2/2|コモン|《[[領地のベイロス]]》|</v>
      </c>
      <c r="B208" t="s">
        <v>3211</v>
      </c>
      <c r="C208" t="str">
        <f t="shared" si="33"/>
        <v>BFZ</v>
      </c>
      <c r="D208">
        <f>IF(AA208="","",VLOOKUP(C208,tnpl!$Z$1:$AA$11,2,TRUE))</f>
        <v>2</v>
      </c>
      <c r="E208" t="s">
        <v>3211</v>
      </c>
      <c r="F208" t="str">
        <f t="shared" si="34"/>
        <v>緑</v>
      </c>
      <c r="G208">
        <f>IF(AB208="","",VLOOKUP(F208,tnpl!$X$1:$Y$16,2,TRUE))</f>
        <v>5</v>
      </c>
      <c r="H208" t="s">
        <v>3211</v>
      </c>
      <c r="I208">
        <f t="shared" si="35"/>
        <v>7</v>
      </c>
      <c r="J208" t="s">
        <v>3211</v>
      </c>
      <c r="K208">
        <f t="shared" si="36"/>
        <v>2</v>
      </c>
      <c r="L208">
        <f t="shared" si="37"/>
        <v>2</v>
      </c>
      <c r="M208" t="str">
        <f t="shared" si="38"/>
        <v>2/2</v>
      </c>
      <c r="N208" t="s">
        <v>3267</v>
      </c>
      <c r="O208" t="str">
        <f t="shared" si="39"/>
        <v>コモン</v>
      </c>
      <c r="R208" t="s">
        <v>3267</v>
      </c>
      <c r="S208" t="s">
        <v>4854</v>
      </c>
      <c r="T208" t="str">
        <f t="shared" si="40"/>
        <v>領地のベイロス</v>
      </c>
      <c r="U208" t="str">
        <f t="shared" si="41"/>
        <v/>
      </c>
      <c r="V208" t="str">
        <f>IF(I208=0,VLOOKUP(T208,Sheet4!A:B,2,TRUE),"")</f>
        <v/>
      </c>
      <c r="W208" t="s">
        <v>4855</v>
      </c>
      <c r="X208" t="s">
        <v>3267</v>
      </c>
      <c r="Y208" s="9"/>
      <c r="Z208" s="3">
        <v>400</v>
      </c>
      <c r="AA208" s="2" t="s">
        <v>3213</v>
      </c>
      <c r="AB208" s="1" t="s">
        <v>1540</v>
      </c>
      <c r="AC208" s="1" t="s">
        <v>1771</v>
      </c>
      <c r="AD208" s="1">
        <v>7</v>
      </c>
      <c r="AE208" s="1" t="s">
        <v>1955</v>
      </c>
      <c r="AF208" s="1" t="s">
        <v>1954</v>
      </c>
      <c r="AG208" s="1" t="s">
        <v>349</v>
      </c>
      <c r="AH208" s="1" t="s">
        <v>367</v>
      </c>
      <c r="AI208" s="1"/>
      <c r="AJ208" s="1"/>
      <c r="AK208" s="1" t="s">
        <v>1858</v>
      </c>
      <c r="AL208" s="1"/>
      <c r="AM208" s="1"/>
      <c r="AN208" s="1"/>
      <c r="AO208" s="1">
        <v>2</v>
      </c>
      <c r="AP208" s="1">
        <v>2</v>
      </c>
      <c r="AQ208" s="1" t="s">
        <v>1858</v>
      </c>
    </row>
    <row r="209" spans="1:43" x14ac:dyDescent="0.15">
      <c r="A209" t="str">
        <f t="shared" si="32"/>
        <v>|OGW|青赤|12|2/4|アンコモン|《[[嵐追いの魔道士]]》|</v>
      </c>
      <c r="B209" t="s">
        <v>3211</v>
      </c>
      <c r="C209" t="str">
        <f t="shared" si="33"/>
        <v>OGW</v>
      </c>
      <c r="D209">
        <f>IF(AA209="","",VLOOKUP(C209,tnpl!$Z$1:$AA$11,2,TRUE))</f>
        <v>3</v>
      </c>
      <c r="E209" t="s">
        <v>3211</v>
      </c>
      <c r="F209" t="str">
        <f t="shared" si="34"/>
        <v>青赤</v>
      </c>
      <c r="G209">
        <f>IF(AB209="","",VLOOKUP(F209,tnpl!$X$1:$Y$16,2,TRUE))</f>
        <v>12</v>
      </c>
      <c r="H209" t="s">
        <v>3211</v>
      </c>
      <c r="I209">
        <f t="shared" si="35"/>
        <v>12</v>
      </c>
      <c r="J209" t="s">
        <v>3211</v>
      </c>
      <c r="K209">
        <f t="shared" si="36"/>
        <v>2</v>
      </c>
      <c r="L209">
        <f t="shared" si="37"/>
        <v>4</v>
      </c>
      <c r="M209" t="str">
        <f t="shared" si="38"/>
        <v>2/4</v>
      </c>
      <c r="N209" t="s">
        <v>3267</v>
      </c>
      <c r="O209" t="str">
        <f t="shared" si="39"/>
        <v>アンコモン</v>
      </c>
      <c r="R209" t="s">
        <v>3267</v>
      </c>
      <c r="S209" t="s">
        <v>4854</v>
      </c>
      <c r="T209" t="str">
        <f t="shared" si="40"/>
        <v>嵐追いの魔道士</v>
      </c>
      <c r="U209" t="str">
        <f t="shared" si="41"/>
        <v/>
      </c>
      <c r="V209" t="str">
        <f>IF(I209=0,VLOOKUP(T209,Sheet4!A:B,2,TRUE),"")</f>
        <v/>
      </c>
      <c r="W209" t="s">
        <v>4855</v>
      </c>
      <c r="X209" t="s">
        <v>3267</v>
      </c>
      <c r="Y209" s="9"/>
      <c r="Z209" s="3">
        <v>524</v>
      </c>
      <c r="AA209" s="2" t="s">
        <v>3214</v>
      </c>
      <c r="AB209" s="1" t="s">
        <v>1489</v>
      </c>
      <c r="AC209" s="1" t="s">
        <v>1473</v>
      </c>
      <c r="AD209" s="1">
        <v>12</v>
      </c>
      <c r="AE209" s="1" t="s">
        <v>1513</v>
      </c>
      <c r="AF209" s="1" t="s">
        <v>1512</v>
      </c>
      <c r="AG209" s="1" t="s">
        <v>349</v>
      </c>
      <c r="AH209" s="1" t="s">
        <v>1511</v>
      </c>
      <c r="AI209" s="1" t="s">
        <v>1485</v>
      </c>
      <c r="AJ209" s="1"/>
      <c r="AK209" s="1" t="s">
        <v>3467</v>
      </c>
      <c r="AL209" s="1" t="s">
        <v>1510</v>
      </c>
      <c r="AM209" s="1"/>
      <c r="AN209" s="1"/>
      <c r="AO209" s="1">
        <v>2</v>
      </c>
      <c r="AP209" s="1">
        <v>4</v>
      </c>
      <c r="AQ209" s="1" t="s">
        <v>3521</v>
      </c>
    </row>
    <row r="210" spans="1:43" x14ac:dyDescent="0.15">
      <c r="A210" t="str">
        <f>B210&amp;C210&amp;E210&amp;F210&amp;H210&amp;I210&amp;J210&amp;M210&amp;N210&amp;O210&amp;P210&amp;Q210&amp;R210&amp;S210&amp;T210&amp;V210&amp;W210&amp;X210&amp;Y210</f>
        <v/>
      </c>
    </row>
    <row r="211" spans="1:43" x14ac:dyDescent="0.15">
      <c r="A211" t="str">
        <f>B211&amp;C211&amp;E211&amp;F211&amp;H211&amp;I211&amp;J211&amp;M211&amp;N211&amp;O211&amp;P211&amp;Q211&amp;R211&amp;S211&amp;T211&amp;V211&amp;W211&amp;X211&amp;Y211</f>
        <v>**イニストラードを覆う影ブロック</v>
      </c>
      <c r="B211" t="s">
        <v>4856</v>
      </c>
      <c r="C211" t="s">
        <v>5195</v>
      </c>
      <c r="Z211" s="11"/>
    </row>
    <row r="212" spans="1:43" x14ac:dyDescent="0.15">
      <c r="A212" t="str">
        <f>B212&amp;C212&amp;E212&amp;F212&amp;H212&amp;I212&amp;J212&amp;M212&amp;N212&amp;O212&amp;P212&amp;Q212&amp;R212&amp;S212&amp;T212&amp;U212&amp;V212&amp;W212&amp;X212&amp;Y212</f>
        <v>|LEFT:50|LEFT:50|LEFT:50|LEFT:120|LEFT:120|LEFT:500|c</v>
      </c>
      <c r="B212" t="s">
        <v>3211</v>
      </c>
      <c r="C212" t="s">
        <v>3204</v>
      </c>
      <c r="E212" t="s">
        <v>3211</v>
      </c>
      <c r="F212" t="s">
        <v>3204</v>
      </c>
      <c r="H212" t="s">
        <v>3211</v>
      </c>
      <c r="I212" t="s">
        <v>3204</v>
      </c>
      <c r="J212" t="s">
        <v>3211</v>
      </c>
      <c r="M212" t="s">
        <v>5157</v>
      </c>
      <c r="N212" t="s">
        <v>3267</v>
      </c>
      <c r="O212" t="s">
        <v>5157</v>
      </c>
      <c r="R212" t="s">
        <v>3267</v>
      </c>
      <c r="T212" t="s">
        <v>3205</v>
      </c>
      <c r="X212" t="s">
        <v>3267</v>
      </c>
      <c r="Y212" t="s">
        <v>3206</v>
      </c>
    </row>
    <row r="213" spans="1:43" x14ac:dyDescent="0.15">
      <c r="A213" t="str">
        <f>B213&amp;C213&amp;E213&amp;F213&amp;H213&amp;I213&amp;J213&amp;M213&amp;N213&amp;O213&amp;P213&amp;Q213&amp;R213&amp;S213&amp;T213&amp;U213&amp;V213&amp;W213&amp;X213&amp;Y213</f>
        <v>|セット|色|コスト|P/T|レアリティ|カード名|</v>
      </c>
      <c r="B213" t="s">
        <v>3211</v>
      </c>
      <c r="C213" t="s">
        <v>3212</v>
      </c>
      <c r="E213" t="s">
        <v>3211</v>
      </c>
      <c r="F213" t="s">
        <v>3181</v>
      </c>
      <c r="H213" t="s">
        <v>3211</v>
      </c>
      <c r="I213" t="s">
        <v>3207</v>
      </c>
      <c r="J213" t="s">
        <v>3211</v>
      </c>
      <c r="K213" t="s">
        <v>3168</v>
      </c>
      <c r="L213" t="s">
        <v>3167</v>
      </c>
      <c r="M213" t="str">
        <f>K213&amp;"/"&amp;L213</f>
        <v>P/T</v>
      </c>
      <c r="N213" t="s">
        <v>3267</v>
      </c>
      <c r="O213" t="s">
        <v>5187</v>
      </c>
      <c r="R213" t="s">
        <v>3267</v>
      </c>
      <c r="T213" t="s">
        <v>3208</v>
      </c>
      <c r="X213" t="s">
        <v>3267</v>
      </c>
      <c r="Z213" s="18"/>
      <c r="AA213" s="18"/>
      <c r="AB213" s="18"/>
      <c r="AC213" s="18"/>
      <c r="AD213" s="18"/>
      <c r="AE213" s="18"/>
      <c r="AF213" s="18"/>
      <c r="AG213" s="18"/>
      <c r="AH213" s="18"/>
      <c r="AI213" s="18"/>
      <c r="AJ213" s="18"/>
      <c r="AK213" s="18"/>
      <c r="AL213" s="18"/>
      <c r="AM213" s="18"/>
      <c r="AN213" s="18"/>
      <c r="AO213" s="18"/>
      <c r="AP213" s="18"/>
      <c r="AQ213" s="18"/>
    </row>
    <row r="214" spans="1:43" x14ac:dyDescent="0.15">
      <c r="A214" t="str">
        <f t="shared" si="32"/>
        <v>|SOI|白|7|2/1|コモン|《[[不屈の聖戦士]]》|</v>
      </c>
      <c r="B214" t="s">
        <v>3211</v>
      </c>
      <c r="C214" t="str">
        <f t="shared" si="33"/>
        <v>SOI</v>
      </c>
      <c r="D214">
        <f>IF(AA214="","",VLOOKUP(C214,tnpl!$Z$1:$AA$11,2,TRUE))</f>
        <v>4</v>
      </c>
      <c r="E214" t="s">
        <v>3211</v>
      </c>
      <c r="F214" t="str">
        <f t="shared" si="34"/>
        <v>白</v>
      </c>
      <c r="G214">
        <f>IF(AB214="","",VLOOKUP(F214,tnpl!$X$1:$Y$16,2,TRUE))</f>
        <v>1</v>
      </c>
      <c r="H214" t="s">
        <v>3211</v>
      </c>
      <c r="I214">
        <f t="shared" si="35"/>
        <v>7</v>
      </c>
      <c r="J214" t="s">
        <v>3211</v>
      </c>
      <c r="K214">
        <f t="shared" si="36"/>
        <v>2</v>
      </c>
      <c r="L214">
        <f t="shared" si="37"/>
        <v>1</v>
      </c>
      <c r="M214" t="str">
        <f t="shared" si="38"/>
        <v>2/1</v>
      </c>
      <c r="N214" t="s">
        <v>3267</v>
      </c>
      <c r="O214" t="str">
        <f t="shared" si="39"/>
        <v>コモン</v>
      </c>
      <c r="R214" t="s">
        <v>3267</v>
      </c>
      <c r="S214" t="s">
        <v>4854</v>
      </c>
      <c r="T214" t="str">
        <f t="shared" si="40"/>
        <v>不屈の聖戦士</v>
      </c>
      <c r="U214" t="str">
        <f t="shared" si="41"/>
        <v/>
      </c>
      <c r="V214" t="str">
        <f>IF(I214=0,VLOOKUP(T214,Sheet4!A:B,2,TRUE),"")</f>
        <v/>
      </c>
      <c r="W214" t="s">
        <v>4855</v>
      </c>
      <c r="X214" t="s">
        <v>3267</v>
      </c>
      <c r="Y214" s="9"/>
      <c r="Z214" s="3">
        <v>539</v>
      </c>
      <c r="AA214" s="2" t="s">
        <v>3528</v>
      </c>
      <c r="AB214" s="1" t="s">
        <v>1653</v>
      </c>
      <c r="AC214" s="1" t="s">
        <v>1771</v>
      </c>
      <c r="AD214" s="1">
        <v>7</v>
      </c>
      <c r="AE214" s="1" t="s">
        <v>1445</v>
      </c>
      <c r="AF214" s="1" t="s">
        <v>1444</v>
      </c>
      <c r="AG214" s="1" t="s">
        <v>349</v>
      </c>
      <c r="AH214" s="1" t="s">
        <v>1511</v>
      </c>
      <c r="AI214" s="1" t="s">
        <v>1826</v>
      </c>
      <c r="AJ214" s="1"/>
      <c r="AK214" s="1" t="s">
        <v>2627</v>
      </c>
      <c r="AL214" s="1" t="s">
        <v>3531</v>
      </c>
      <c r="AM214" s="1"/>
      <c r="AN214" s="1"/>
      <c r="AO214" s="1">
        <v>2</v>
      </c>
      <c r="AP214" s="1">
        <v>1</v>
      </c>
      <c r="AQ214" s="1" t="s">
        <v>3532</v>
      </c>
    </row>
    <row r="215" spans="1:43" x14ac:dyDescent="0.15">
      <c r="A215" t="str">
        <f t="shared" si="32"/>
        <v>|SOI|白|11|2/2|コモン|《[[鼓舞する隊長]]》|</v>
      </c>
      <c r="B215" t="s">
        <v>3211</v>
      </c>
      <c r="C215" t="str">
        <f t="shared" si="33"/>
        <v>SOI</v>
      </c>
      <c r="D215">
        <f>IF(AA215="","",VLOOKUP(C215,tnpl!$Z$1:$AA$11,2,TRUE))</f>
        <v>4</v>
      </c>
      <c r="E215" t="s">
        <v>3211</v>
      </c>
      <c r="F215" t="str">
        <f t="shared" si="34"/>
        <v>白</v>
      </c>
      <c r="G215">
        <f>IF(AB215="","",VLOOKUP(F215,tnpl!$X$1:$Y$16,2,TRUE))</f>
        <v>1</v>
      </c>
      <c r="H215" t="s">
        <v>3211</v>
      </c>
      <c r="I215">
        <f t="shared" si="35"/>
        <v>11</v>
      </c>
      <c r="J215" t="s">
        <v>3211</v>
      </c>
      <c r="K215">
        <f t="shared" si="36"/>
        <v>2</v>
      </c>
      <c r="L215">
        <f t="shared" si="37"/>
        <v>2</v>
      </c>
      <c r="M215" t="str">
        <f t="shared" si="38"/>
        <v>2/2</v>
      </c>
      <c r="N215" t="s">
        <v>3267</v>
      </c>
      <c r="O215" t="str">
        <f t="shared" si="39"/>
        <v>コモン</v>
      </c>
      <c r="R215" t="s">
        <v>3267</v>
      </c>
      <c r="S215" t="s">
        <v>4854</v>
      </c>
      <c r="T215" t="str">
        <f t="shared" si="40"/>
        <v>鼓舞する隊長</v>
      </c>
      <c r="U215" t="str">
        <f t="shared" si="41"/>
        <v/>
      </c>
      <c r="V215" t="str">
        <f>IF(I215=0,VLOOKUP(T215,Sheet4!A:B,2,TRUE),"")</f>
        <v/>
      </c>
      <c r="W215" t="s">
        <v>4855</v>
      </c>
      <c r="X215" t="s">
        <v>3267</v>
      </c>
      <c r="Y215" s="9"/>
      <c r="Z215" s="3">
        <v>541</v>
      </c>
      <c r="AA215" s="2" t="s">
        <v>3528</v>
      </c>
      <c r="AB215" s="1" t="s">
        <v>1653</v>
      </c>
      <c r="AC215" s="1" t="s">
        <v>1771</v>
      </c>
      <c r="AD215" s="1">
        <v>11</v>
      </c>
      <c r="AE215" s="1" t="s">
        <v>1441</v>
      </c>
      <c r="AF215" s="1" t="s">
        <v>1440</v>
      </c>
      <c r="AG215" s="1" t="s">
        <v>349</v>
      </c>
      <c r="AH215" s="1" t="s">
        <v>1511</v>
      </c>
      <c r="AI215" s="1" t="s">
        <v>1555</v>
      </c>
      <c r="AJ215" s="1"/>
      <c r="AK215" s="1" t="s">
        <v>2627</v>
      </c>
      <c r="AL215" s="1" t="s">
        <v>3535</v>
      </c>
      <c r="AM215" s="1"/>
      <c r="AN215" s="1"/>
      <c r="AO215" s="1">
        <v>2</v>
      </c>
      <c r="AP215" s="1">
        <v>2</v>
      </c>
      <c r="AQ215" s="1" t="s">
        <v>3536</v>
      </c>
    </row>
    <row r="216" spans="1:43" x14ac:dyDescent="0.15">
      <c r="A216" t="str">
        <f t="shared" si="32"/>
        <v>|SOI|白|5|2/2|コモン|《[[ムーアランドの流れ者]]》|</v>
      </c>
      <c r="B216" t="s">
        <v>3211</v>
      </c>
      <c r="C216" t="str">
        <f t="shared" si="33"/>
        <v>SOI</v>
      </c>
      <c r="D216">
        <f>IF(AA216="","",VLOOKUP(C216,tnpl!$Z$1:$AA$11,2,TRUE))</f>
        <v>4</v>
      </c>
      <c r="E216" t="s">
        <v>3211</v>
      </c>
      <c r="F216" t="str">
        <f t="shared" si="34"/>
        <v>白</v>
      </c>
      <c r="G216">
        <f>IF(AB216="","",VLOOKUP(F216,tnpl!$X$1:$Y$16,2,TRUE))</f>
        <v>1</v>
      </c>
      <c r="H216" t="s">
        <v>3211</v>
      </c>
      <c r="I216">
        <f t="shared" si="35"/>
        <v>5</v>
      </c>
      <c r="J216" t="s">
        <v>3211</v>
      </c>
      <c r="K216">
        <f t="shared" si="36"/>
        <v>2</v>
      </c>
      <c r="L216">
        <f t="shared" si="37"/>
        <v>2</v>
      </c>
      <c r="M216" t="str">
        <f t="shared" si="38"/>
        <v>2/2</v>
      </c>
      <c r="N216" t="s">
        <v>3267</v>
      </c>
      <c r="O216" t="str">
        <f t="shared" si="39"/>
        <v>コモン</v>
      </c>
      <c r="R216" t="s">
        <v>3267</v>
      </c>
      <c r="S216" t="s">
        <v>4854</v>
      </c>
      <c r="T216" t="str">
        <f t="shared" si="40"/>
        <v>ムーアランドの流れ者</v>
      </c>
      <c r="U216" t="str">
        <f t="shared" si="41"/>
        <v/>
      </c>
      <c r="V216" t="str">
        <f>IF(I216=0,VLOOKUP(T216,Sheet4!A:B,2,TRUE),"")</f>
        <v/>
      </c>
      <c r="W216" t="s">
        <v>4855</v>
      </c>
      <c r="X216" t="s">
        <v>3267</v>
      </c>
      <c r="Y216" s="9"/>
      <c r="Z216" s="3">
        <v>543</v>
      </c>
      <c r="AA216" s="2" t="s">
        <v>3528</v>
      </c>
      <c r="AB216" s="1" t="s">
        <v>1653</v>
      </c>
      <c r="AC216" s="1" t="s">
        <v>1771</v>
      </c>
      <c r="AD216" s="1">
        <v>5</v>
      </c>
      <c r="AE216" s="1" t="s">
        <v>1437</v>
      </c>
      <c r="AF216" s="1" t="s">
        <v>1436</v>
      </c>
      <c r="AG216" s="1" t="s">
        <v>349</v>
      </c>
      <c r="AH216" s="1" t="s">
        <v>2436</v>
      </c>
      <c r="AI216" s="1"/>
      <c r="AJ216" s="1"/>
      <c r="AK216" s="1" t="s">
        <v>3537</v>
      </c>
      <c r="AL216" s="1"/>
      <c r="AM216" s="1"/>
      <c r="AN216" s="1"/>
      <c r="AO216" s="1">
        <v>2</v>
      </c>
      <c r="AP216" s="1">
        <v>2</v>
      </c>
      <c r="AQ216" s="1" t="s">
        <v>3537</v>
      </c>
    </row>
    <row r="217" spans="1:43" x14ac:dyDescent="0.15">
      <c r="A217" t="str">
        <f t="shared" si="32"/>
        <v>|SOI|白|3|2/2|コモン|《[[厳格な巡邏官]]》|</v>
      </c>
      <c r="B217" t="s">
        <v>3211</v>
      </c>
      <c r="C217" t="str">
        <f t="shared" si="33"/>
        <v>SOI</v>
      </c>
      <c r="D217">
        <f>IF(AA217="","",VLOOKUP(C217,tnpl!$Z$1:$AA$11,2,TRUE))</f>
        <v>4</v>
      </c>
      <c r="E217" t="s">
        <v>3211</v>
      </c>
      <c r="F217" t="str">
        <f t="shared" si="34"/>
        <v>白</v>
      </c>
      <c r="G217">
        <f>IF(AB217="","",VLOOKUP(F217,tnpl!$X$1:$Y$16,2,TRUE))</f>
        <v>1</v>
      </c>
      <c r="H217" t="s">
        <v>3211</v>
      </c>
      <c r="I217">
        <f t="shared" si="35"/>
        <v>3</v>
      </c>
      <c r="J217" t="s">
        <v>3211</v>
      </c>
      <c r="K217">
        <f t="shared" si="36"/>
        <v>2</v>
      </c>
      <c r="L217">
        <f t="shared" si="37"/>
        <v>2</v>
      </c>
      <c r="M217" t="str">
        <f t="shared" si="38"/>
        <v>2/2</v>
      </c>
      <c r="N217" t="s">
        <v>3267</v>
      </c>
      <c r="O217" t="str">
        <f t="shared" si="39"/>
        <v>コモン</v>
      </c>
      <c r="R217" t="s">
        <v>3267</v>
      </c>
      <c r="S217" t="s">
        <v>4854</v>
      </c>
      <c r="T217" t="str">
        <f t="shared" si="40"/>
        <v>厳格な巡邏官</v>
      </c>
      <c r="U217" t="str">
        <f t="shared" si="41"/>
        <v/>
      </c>
      <c r="V217" t="str">
        <f>IF(I217=0,VLOOKUP(T217,Sheet4!A:B,2,TRUE),"")</f>
        <v/>
      </c>
      <c r="W217" t="s">
        <v>4855</v>
      </c>
      <c r="X217" t="s">
        <v>3267</v>
      </c>
      <c r="Y217" s="9"/>
      <c r="Z217" s="3">
        <v>544</v>
      </c>
      <c r="AA217" s="2" t="s">
        <v>3528</v>
      </c>
      <c r="AB217" s="1" t="s">
        <v>1653</v>
      </c>
      <c r="AC217" s="1" t="s">
        <v>1771</v>
      </c>
      <c r="AD217" s="1">
        <v>3</v>
      </c>
      <c r="AE217" s="1" t="s">
        <v>1435</v>
      </c>
      <c r="AF217" s="1" t="s">
        <v>1434</v>
      </c>
      <c r="AG217" s="1" t="s">
        <v>349</v>
      </c>
      <c r="AH217" s="1" t="s">
        <v>1511</v>
      </c>
      <c r="AI217" s="1" t="s">
        <v>1826</v>
      </c>
      <c r="AJ217" s="1"/>
      <c r="AK217" s="1" t="s">
        <v>3538</v>
      </c>
      <c r="AL217" s="1"/>
      <c r="AM217" s="1"/>
      <c r="AN217" s="1"/>
      <c r="AO217" s="1">
        <v>2</v>
      </c>
      <c r="AP217" s="1">
        <v>2</v>
      </c>
      <c r="AQ217" s="1" t="s">
        <v>3538</v>
      </c>
    </row>
    <row r="218" spans="1:43" x14ac:dyDescent="0.15">
      <c r="A218" t="str">
        <f t="shared" ref="A218:A289" si="42">B218&amp;C218&amp;E218&amp;F218&amp;H218&amp;I218&amp;J218&amp;M218&amp;N218&amp;O218&amp;P218&amp;Q218&amp;R218&amp;S218&amp;T218&amp;U218&amp;V218&amp;W218&amp;X218&amp;Y218</f>
        <v>|SOI|白|6|2/2|アンコモン|《[[町のゴシップ屋]]》|</v>
      </c>
      <c r="B218" t="s">
        <v>3211</v>
      </c>
      <c r="C218" t="str">
        <f t="shared" ref="C218:C289" si="43">AA218</f>
        <v>SOI</v>
      </c>
      <c r="D218">
        <f>IF(AA218="","",VLOOKUP(C218,tnpl!$Z$1:$AA$11,2,TRUE))</f>
        <v>4</v>
      </c>
      <c r="E218" t="s">
        <v>3211</v>
      </c>
      <c r="F218" t="str">
        <f t="shared" ref="F218:F289" si="44">AB218</f>
        <v>白</v>
      </c>
      <c r="G218">
        <f>IF(AB218="","",VLOOKUP(F218,tnpl!$X$1:$Y$16,2,TRUE))</f>
        <v>1</v>
      </c>
      <c r="H218" t="s">
        <v>3211</v>
      </c>
      <c r="I218">
        <f t="shared" ref="I218:I289" si="45">AD218</f>
        <v>6</v>
      </c>
      <c r="J218" t="s">
        <v>3211</v>
      </c>
      <c r="K218">
        <f t="shared" ref="K218:K289" si="46">AO218</f>
        <v>2</v>
      </c>
      <c r="L218">
        <f t="shared" ref="L218:L289" si="47">AP218</f>
        <v>2</v>
      </c>
      <c r="M218" t="str">
        <f t="shared" ref="M218:M289" si="48">K218&amp;"/"&amp;L218</f>
        <v>2/2</v>
      </c>
      <c r="N218" t="s">
        <v>3267</v>
      </c>
      <c r="O218" t="str">
        <f t="shared" ref="O218:O289" si="49">AC218</f>
        <v>アンコモン</v>
      </c>
      <c r="R218" t="s">
        <v>3267</v>
      </c>
      <c r="S218" t="s">
        <v>4854</v>
      </c>
      <c r="T218" t="str">
        <f t="shared" ref="T218:T289" si="50">AE218</f>
        <v>町のゴシップ屋</v>
      </c>
      <c r="U218" t="str">
        <f t="shared" ref="U218:U289" si="51">IF(I218=0,"&gt;","")</f>
        <v/>
      </c>
      <c r="V218" t="str">
        <f>IF(I218=0,VLOOKUP(T218,Sheet4!A:B,2,TRUE),"")</f>
        <v/>
      </c>
      <c r="W218" t="s">
        <v>4855</v>
      </c>
      <c r="X218" t="s">
        <v>3267</v>
      </c>
      <c r="Y218" s="9"/>
      <c r="Z218" s="3">
        <v>559</v>
      </c>
      <c r="AA218" s="2" t="s">
        <v>3528</v>
      </c>
      <c r="AB218" s="1" t="s">
        <v>1653</v>
      </c>
      <c r="AC218" s="1" t="s">
        <v>1473</v>
      </c>
      <c r="AD218" s="22">
        <v>6</v>
      </c>
      <c r="AE218" s="1" t="s">
        <v>1409</v>
      </c>
      <c r="AF218" s="1" t="s">
        <v>1408</v>
      </c>
      <c r="AG218" s="1" t="s">
        <v>349</v>
      </c>
      <c r="AH218" s="1" t="s">
        <v>1511</v>
      </c>
      <c r="AI218" s="1"/>
      <c r="AJ218" s="1"/>
      <c r="AK218" s="1" t="s">
        <v>3560</v>
      </c>
      <c r="AL218" s="1"/>
      <c r="AM218" s="1"/>
      <c r="AN218" s="1"/>
      <c r="AO218" s="1">
        <v>2</v>
      </c>
      <c r="AP218" s="1">
        <v>2</v>
      </c>
      <c r="AQ218" s="1" t="s">
        <v>3560</v>
      </c>
    </row>
    <row r="219" spans="1:43" x14ac:dyDescent="0.15">
      <c r="A219" t="str">
        <f t="shared" si="42"/>
        <v>|SOI|白|0|2/2|レア|《[[ウェストヴェイル教団の指導者&gt;ハンウィアーの民兵隊長]]》|</v>
      </c>
      <c r="B219" t="s">
        <v>3211</v>
      </c>
      <c r="C219" t="str">
        <f t="shared" si="43"/>
        <v>SOI</v>
      </c>
      <c r="D219">
        <f>IF(AA219="","",VLOOKUP(C219,tnpl!$Z$1:$AA$11,2,TRUE))</f>
        <v>4</v>
      </c>
      <c r="E219" t="s">
        <v>3211</v>
      </c>
      <c r="F219" t="str">
        <f t="shared" si="44"/>
        <v>白</v>
      </c>
      <c r="G219">
        <f>IF(AB219="","",VLOOKUP(F219,tnpl!$X$1:$Y$16,2,TRUE))</f>
        <v>1</v>
      </c>
      <c r="H219" t="s">
        <v>3211</v>
      </c>
      <c r="I219">
        <f t="shared" si="45"/>
        <v>0</v>
      </c>
      <c r="J219" t="s">
        <v>3211</v>
      </c>
      <c r="K219">
        <f t="shared" si="46"/>
        <v>2</v>
      </c>
      <c r="L219">
        <f t="shared" si="47"/>
        <v>2</v>
      </c>
      <c r="M219" t="str">
        <f t="shared" si="48"/>
        <v>2/2</v>
      </c>
      <c r="N219" t="s">
        <v>3267</v>
      </c>
      <c r="O219" t="str">
        <f t="shared" si="49"/>
        <v>レア</v>
      </c>
      <c r="R219" t="s">
        <v>3267</v>
      </c>
      <c r="S219" t="s">
        <v>4854</v>
      </c>
      <c r="T219" t="str">
        <f t="shared" si="50"/>
        <v>ウェストヴェイル教団の指導者</v>
      </c>
      <c r="U219" t="str">
        <f t="shared" si="51"/>
        <v>&gt;</v>
      </c>
      <c r="V219" t="str">
        <f>IF(I219=0,VLOOKUP(T219,Sheet4!A:B,2,TRUE),"")</f>
        <v>ハンウィアーの民兵隊長</v>
      </c>
      <c r="W219" t="s">
        <v>4855</v>
      </c>
      <c r="X219" t="s">
        <v>3267</v>
      </c>
      <c r="Y219" s="9"/>
      <c r="Z219" s="3">
        <v>567</v>
      </c>
      <c r="AA219" s="2" t="s">
        <v>3528</v>
      </c>
      <c r="AB219" s="1" t="s">
        <v>1653</v>
      </c>
      <c r="AC219" s="1" t="s">
        <v>1463</v>
      </c>
      <c r="AD219" s="21">
        <v>0</v>
      </c>
      <c r="AE219" s="1" t="s">
        <v>1061</v>
      </c>
      <c r="AF219" s="1" t="s">
        <v>1060</v>
      </c>
      <c r="AG219" s="1" t="s">
        <v>349</v>
      </c>
      <c r="AH219" s="1" t="s">
        <v>1511</v>
      </c>
      <c r="AI219" s="1" t="s">
        <v>1492</v>
      </c>
      <c r="AJ219" s="1"/>
      <c r="AK219" s="1" t="s">
        <v>3571</v>
      </c>
      <c r="AL219" s="1" t="s">
        <v>3572</v>
      </c>
      <c r="AM219" s="1" t="s">
        <v>3573</v>
      </c>
      <c r="AN219" s="1"/>
      <c r="AO219" s="1">
        <v>2</v>
      </c>
      <c r="AP219" s="1">
        <v>2</v>
      </c>
      <c r="AQ219" s="1" t="s">
        <v>3574</v>
      </c>
    </row>
    <row r="220" spans="1:43" x14ac:dyDescent="0.15">
      <c r="A220" t="str">
        <f t="shared" si="42"/>
        <v>|SOI|青|6|2/2|コモン|《[[嵐乗りの精霊]]》|</v>
      </c>
      <c r="B220" t="s">
        <v>3211</v>
      </c>
      <c r="C220" t="str">
        <f t="shared" si="43"/>
        <v>SOI</v>
      </c>
      <c r="D220">
        <f>IF(AA220="","",VLOOKUP(C220,tnpl!$Z$1:$AA$11,2,TRUE))</f>
        <v>4</v>
      </c>
      <c r="E220" t="s">
        <v>3211</v>
      </c>
      <c r="F220" t="str">
        <f t="shared" si="44"/>
        <v>青</v>
      </c>
      <c r="G220">
        <f>IF(AB220="","",VLOOKUP(F220,tnpl!$X$1:$Y$16,2,TRUE))</f>
        <v>2</v>
      </c>
      <c r="H220" t="s">
        <v>3211</v>
      </c>
      <c r="I220">
        <f t="shared" si="45"/>
        <v>6</v>
      </c>
      <c r="J220" t="s">
        <v>3211</v>
      </c>
      <c r="K220">
        <f t="shared" si="46"/>
        <v>2</v>
      </c>
      <c r="L220">
        <f t="shared" si="47"/>
        <v>2</v>
      </c>
      <c r="M220" t="str">
        <f t="shared" si="48"/>
        <v>2/2</v>
      </c>
      <c r="N220" t="s">
        <v>3267</v>
      </c>
      <c r="O220" t="str">
        <f t="shared" si="49"/>
        <v>コモン</v>
      </c>
      <c r="R220" t="s">
        <v>3267</v>
      </c>
      <c r="S220" t="s">
        <v>4854</v>
      </c>
      <c r="T220" t="str">
        <f t="shared" si="50"/>
        <v>嵐乗りの精霊</v>
      </c>
      <c r="U220" t="str">
        <f t="shared" si="51"/>
        <v/>
      </c>
      <c r="V220" t="str">
        <f>IF(I220=0,VLOOKUP(T220,Sheet4!A:B,2,TRUE),"")</f>
        <v/>
      </c>
      <c r="W220" t="s">
        <v>4855</v>
      </c>
      <c r="X220" t="s">
        <v>3267</v>
      </c>
      <c r="Y220" s="9"/>
      <c r="Z220" s="3">
        <v>581</v>
      </c>
      <c r="AA220" s="2" t="s">
        <v>3528</v>
      </c>
      <c r="AB220" s="1" t="s">
        <v>1631</v>
      </c>
      <c r="AC220" s="1" t="s">
        <v>1771</v>
      </c>
      <c r="AD220" s="1">
        <v>6</v>
      </c>
      <c r="AE220" s="1" t="s">
        <v>1371</v>
      </c>
      <c r="AF220" s="1" t="s">
        <v>1370</v>
      </c>
      <c r="AG220" s="1" t="s">
        <v>349</v>
      </c>
      <c r="AH220" s="1" t="s">
        <v>2436</v>
      </c>
      <c r="AI220" s="1"/>
      <c r="AJ220" s="1"/>
      <c r="AK220" s="1" t="s">
        <v>361</v>
      </c>
      <c r="AL220" s="1"/>
      <c r="AM220" s="1"/>
      <c r="AN220" s="1"/>
      <c r="AO220" s="1">
        <v>2</v>
      </c>
      <c r="AP220" s="1">
        <v>2</v>
      </c>
      <c r="AQ220" s="1" t="s">
        <v>361</v>
      </c>
    </row>
    <row r="221" spans="1:43" x14ac:dyDescent="0.15">
      <c r="A221" t="str">
        <f t="shared" si="42"/>
        <v>|SOI|青|7|2/2|神話レア|《[[ゲラルフの傑作]]》|</v>
      </c>
      <c r="B221" t="s">
        <v>3211</v>
      </c>
      <c r="C221" t="str">
        <f t="shared" si="43"/>
        <v>SOI</v>
      </c>
      <c r="D221">
        <f>IF(AA221="","",VLOOKUP(C221,tnpl!$Z$1:$AA$11,2,TRUE))</f>
        <v>4</v>
      </c>
      <c r="E221" t="s">
        <v>3211</v>
      </c>
      <c r="F221" t="str">
        <f t="shared" si="44"/>
        <v>青</v>
      </c>
      <c r="G221">
        <f>IF(AB221="","",VLOOKUP(F221,tnpl!$X$1:$Y$16,2,TRUE))</f>
        <v>2</v>
      </c>
      <c r="H221" t="s">
        <v>3211</v>
      </c>
      <c r="I221">
        <f t="shared" si="45"/>
        <v>7</v>
      </c>
      <c r="J221" t="s">
        <v>3211</v>
      </c>
      <c r="K221">
        <f t="shared" si="46"/>
        <v>2</v>
      </c>
      <c r="L221">
        <f t="shared" si="47"/>
        <v>2</v>
      </c>
      <c r="M221" t="str">
        <f t="shared" si="48"/>
        <v>2/2</v>
      </c>
      <c r="N221" t="s">
        <v>3267</v>
      </c>
      <c r="O221" t="str">
        <f t="shared" si="49"/>
        <v>神話レア</v>
      </c>
      <c r="R221" t="s">
        <v>3267</v>
      </c>
      <c r="S221" t="s">
        <v>4854</v>
      </c>
      <c r="T221" t="str">
        <f t="shared" si="50"/>
        <v>ゲラルフの傑作</v>
      </c>
      <c r="U221" t="str">
        <f t="shared" si="51"/>
        <v/>
      </c>
      <c r="V221" t="str">
        <f>IF(I221=0,VLOOKUP(T221,Sheet4!A:B,2,TRUE),"")</f>
        <v/>
      </c>
      <c r="W221" t="s">
        <v>4855</v>
      </c>
      <c r="X221" t="s">
        <v>3267</v>
      </c>
      <c r="Y221" s="9"/>
      <c r="Z221" s="3">
        <v>605</v>
      </c>
      <c r="AA221" s="2" t="s">
        <v>3528</v>
      </c>
      <c r="AB221" s="1" t="s">
        <v>1631</v>
      </c>
      <c r="AC221" s="1" t="s">
        <v>1453</v>
      </c>
      <c r="AD221" s="1">
        <v>7</v>
      </c>
      <c r="AE221" s="1" t="s">
        <v>1329</v>
      </c>
      <c r="AF221" s="1" t="s">
        <v>1328</v>
      </c>
      <c r="AG221" s="1" t="s">
        <v>349</v>
      </c>
      <c r="AH221" s="1" t="s">
        <v>1506</v>
      </c>
      <c r="AI221" s="1" t="s">
        <v>2837</v>
      </c>
      <c r="AJ221" s="1"/>
      <c r="AK221" s="1" t="s">
        <v>361</v>
      </c>
      <c r="AL221" s="1" t="s">
        <v>3633</v>
      </c>
      <c r="AM221" s="1" t="s">
        <v>3634</v>
      </c>
      <c r="AN221" s="1"/>
      <c r="AO221" s="1">
        <v>2</v>
      </c>
      <c r="AP221" s="1">
        <v>2</v>
      </c>
      <c r="AQ221" s="1" t="s">
        <v>3635</v>
      </c>
    </row>
    <row r="222" spans="1:43" x14ac:dyDescent="0.15">
      <c r="A222" t="str">
        <f t="shared" si="42"/>
        <v>|SOI|黒|6|2/1|コモン|《[[闇告げカラス]]》|</v>
      </c>
      <c r="B222" t="s">
        <v>3211</v>
      </c>
      <c r="C222" t="str">
        <f t="shared" si="43"/>
        <v>SOI</v>
      </c>
      <c r="D222">
        <f>IF(AA222="","",VLOOKUP(C222,tnpl!$Z$1:$AA$11,2,TRUE))</f>
        <v>4</v>
      </c>
      <c r="E222" t="s">
        <v>3211</v>
      </c>
      <c r="F222" t="str">
        <f t="shared" si="44"/>
        <v>黒</v>
      </c>
      <c r="G222">
        <f>IF(AB222="","",VLOOKUP(F222,tnpl!$X$1:$Y$16,2,TRUE))</f>
        <v>3</v>
      </c>
      <c r="H222" t="s">
        <v>3211</v>
      </c>
      <c r="I222">
        <f t="shared" si="45"/>
        <v>6</v>
      </c>
      <c r="J222" t="s">
        <v>3211</v>
      </c>
      <c r="K222">
        <f t="shared" si="46"/>
        <v>2</v>
      </c>
      <c r="L222">
        <f t="shared" si="47"/>
        <v>1</v>
      </c>
      <c r="M222" t="str">
        <f t="shared" si="48"/>
        <v>2/1</v>
      </c>
      <c r="N222" t="s">
        <v>3267</v>
      </c>
      <c r="O222" t="str">
        <f t="shared" si="49"/>
        <v>コモン</v>
      </c>
      <c r="R222" t="s">
        <v>3267</v>
      </c>
      <c r="S222" t="s">
        <v>4854</v>
      </c>
      <c r="T222" t="str">
        <f t="shared" si="50"/>
        <v>闇告げカラス</v>
      </c>
      <c r="U222" t="str">
        <f t="shared" si="51"/>
        <v/>
      </c>
      <c r="V222" t="str">
        <f>IF(I222=0,VLOOKUP(T222,Sheet4!A:B,2,TRUE),"")</f>
        <v/>
      </c>
      <c r="W222" t="s">
        <v>4855</v>
      </c>
      <c r="X222" t="s">
        <v>3267</v>
      </c>
      <c r="Y222" s="9"/>
      <c r="Z222" s="3">
        <v>612</v>
      </c>
      <c r="AA222" s="2" t="s">
        <v>3528</v>
      </c>
      <c r="AB222" s="1" t="s">
        <v>1606</v>
      </c>
      <c r="AC222" s="1" t="s">
        <v>1771</v>
      </c>
      <c r="AD222" s="1">
        <v>6</v>
      </c>
      <c r="AE222" s="1" t="s">
        <v>1319</v>
      </c>
      <c r="AF222" s="1" t="s">
        <v>1318</v>
      </c>
      <c r="AG222" s="1" t="s">
        <v>349</v>
      </c>
      <c r="AH222" s="1" t="s">
        <v>1506</v>
      </c>
      <c r="AI222" s="1" t="s">
        <v>2987</v>
      </c>
      <c r="AJ222" s="1"/>
      <c r="AK222" s="1" t="s">
        <v>3272</v>
      </c>
      <c r="AL222" s="1" t="s">
        <v>3651</v>
      </c>
      <c r="AM222" s="1"/>
      <c r="AN222" s="1"/>
      <c r="AO222" s="1">
        <v>2</v>
      </c>
      <c r="AP222" s="1">
        <v>1</v>
      </c>
      <c r="AQ222" s="1" t="s">
        <v>3652</v>
      </c>
    </row>
    <row r="223" spans="1:43" x14ac:dyDescent="0.15">
      <c r="A223" t="str">
        <f t="shared" si="42"/>
        <v>|SOI|黒|10|2/2|コモン|《[[グール呼びの共犯者]]》|</v>
      </c>
      <c r="B223" t="s">
        <v>3211</v>
      </c>
      <c r="C223" t="str">
        <f t="shared" si="43"/>
        <v>SOI</v>
      </c>
      <c r="D223">
        <f>IF(AA223="","",VLOOKUP(C223,tnpl!$Z$1:$AA$11,2,TRUE))</f>
        <v>4</v>
      </c>
      <c r="E223" t="s">
        <v>3211</v>
      </c>
      <c r="F223" t="str">
        <f t="shared" si="44"/>
        <v>黒</v>
      </c>
      <c r="G223">
        <f>IF(AB223="","",VLOOKUP(F223,tnpl!$X$1:$Y$16,2,TRUE))</f>
        <v>3</v>
      </c>
      <c r="H223" t="s">
        <v>3211</v>
      </c>
      <c r="I223">
        <f t="shared" si="45"/>
        <v>10</v>
      </c>
      <c r="J223" t="s">
        <v>3211</v>
      </c>
      <c r="K223">
        <f t="shared" si="46"/>
        <v>2</v>
      </c>
      <c r="L223">
        <f t="shared" si="47"/>
        <v>2</v>
      </c>
      <c r="M223" t="str">
        <f t="shared" si="48"/>
        <v>2/2</v>
      </c>
      <c r="N223" t="s">
        <v>3267</v>
      </c>
      <c r="O223" t="str">
        <f t="shared" si="49"/>
        <v>コモン</v>
      </c>
      <c r="R223" t="s">
        <v>3267</v>
      </c>
      <c r="S223" t="s">
        <v>4854</v>
      </c>
      <c r="T223" t="str">
        <f t="shared" si="50"/>
        <v>グール呼びの共犯者</v>
      </c>
      <c r="U223" t="str">
        <f t="shared" si="51"/>
        <v/>
      </c>
      <c r="V223" t="str">
        <f>IF(I223=0,VLOOKUP(T223,Sheet4!A:B,2,TRUE),"")</f>
        <v/>
      </c>
      <c r="W223" t="s">
        <v>4855</v>
      </c>
      <c r="X223" t="s">
        <v>3267</v>
      </c>
      <c r="Y223" s="9"/>
      <c r="Z223" s="3">
        <v>614</v>
      </c>
      <c r="AA223" s="2" t="s">
        <v>3528</v>
      </c>
      <c r="AB223" s="1" t="s">
        <v>1606</v>
      </c>
      <c r="AC223" s="1" t="s">
        <v>1771</v>
      </c>
      <c r="AD223" s="1">
        <v>10</v>
      </c>
      <c r="AE223" s="1" t="s">
        <v>1315</v>
      </c>
      <c r="AF223" s="1" t="s">
        <v>1314</v>
      </c>
      <c r="AG223" s="1" t="s">
        <v>349</v>
      </c>
      <c r="AH223" s="1" t="s">
        <v>1511</v>
      </c>
      <c r="AI223" s="1" t="s">
        <v>2976</v>
      </c>
      <c r="AJ223" s="1"/>
      <c r="AK223" s="1" t="s">
        <v>2627</v>
      </c>
      <c r="AL223" s="1" t="s">
        <v>3654</v>
      </c>
      <c r="AM223" s="1"/>
      <c r="AN223" s="1"/>
      <c r="AO223" s="1">
        <v>2</v>
      </c>
      <c r="AP223" s="1">
        <v>2</v>
      </c>
      <c r="AQ223" s="1" t="s">
        <v>3655</v>
      </c>
    </row>
    <row r="224" spans="1:43" x14ac:dyDescent="0.15">
      <c r="A224" t="str">
        <f t="shared" si="42"/>
        <v>|SOI|黒|12|2/3|コモン|《[[マウアー地所の双子]]》|</v>
      </c>
      <c r="B224" t="s">
        <v>3211</v>
      </c>
      <c r="C224" t="str">
        <f t="shared" si="43"/>
        <v>SOI</v>
      </c>
      <c r="D224">
        <f>IF(AA224="","",VLOOKUP(C224,tnpl!$Z$1:$AA$11,2,TRUE))</f>
        <v>4</v>
      </c>
      <c r="E224" t="s">
        <v>3211</v>
      </c>
      <c r="F224" t="str">
        <f t="shared" si="44"/>
        <v>黒</v>
      </c>
      <c r="G224">
        <f>IF(AB224="","",VLOOKUP(F224,tnpl!$X$1:$Y$16,2,TRUE))</f>
        <v>3</v>
      </c>
      <c r="H224" t="s">
        <v>3211</v>
      </c>
      <c r="I224">
        <f t="shared" si="45"/>
        <v>12</v>
      </c>
      <c r="J224" t="s">
        <v>3211</v>
      </c>
      <c r="K224">
        <f t="shared" si="46"/>
        <v>2</v>
      </c>
      <c r="L224">
        <f t="shared" si="47"/>
        <v>3</v>
      </c>
      <c r="M224" t="str">
        <f t="shared" si="48"/>
        <v>2/3</v>
      </c>
      <c r="N224" t="s">
        <v>3267</v>
      </c>
      <c r="O224" t="str">
        <f t="shared" si="49"/>
        <v>コモン</v>
      </c>
      <c r="R224" t="s">
        <v>3267</v>
      </c>
      <c r="S224" t="s">
        <v>4854</v>
      </c>
      <c r="T224" t="str">
        <f t="shared" si="50"/>
        <v>マウアー地所の双子</v>
      </c>
      <c r="U224" t="str">
        <f t="shared" si="51"/>
        <v/>
      </c>
      <c r="V224" t="str">
        <f>IF(I224=0,VLOOKUP(T224,Sheet4!A:B,2,TRUE),"")</f>
        <v/>
      </c>
      <c r="W224" t="s">
        <v>4855</v>
      </c>
      <c r="X224" t="s">
        <v>3267</v>
      </c>
      <c r="Y224" s="9"/>
      <c r="Z224" s="3">
        <v>617</v>
      </c>
      <c r="AA224" s="2" t="s">
        <v>3528</v>
      </c>
      <c r="AB224" s="1" t="s">
        <v>1606</v>
      </c>
      <c r="AC224" s="1" t="s">
        <v>1771</v>
      </c>
      <c r="AD224" s="1">
        <v>12</v>
      </c>
      <c r="AE224" s="1" t="s">
        <v>1309</v>
      </c>
      <c r="AF224" s="1" t="s">
        <v>1308</v>
      </c>
      <c r="AG224" s="1" t="s">
        <v>349</v>
      </c>
      <c r="AH224" s="1" t="s">
        <v>1516</v>
      </c>
      <c r="AI224" s="1"/>
      <c r="AJ224" s="1"/>
      <c r="AK224" s="1" t="s">
        <v>3603</v>
      </c>
      <c r="AL224" s="1"/>
      <c r="AM224" s="1"/>
      <c r="AN224" s="1"/>
      <c r="AO224" s="1">
        <v>2</v>
      </c>
      <c r="AP224" s="1">
        <v>3</v>
      </c>
      <c r="AQ224" s="1" t="s">
        <v>3603</v>
      </c>
    </row>
    <row r="225" spans="1:43" x14ac:dyDescent="0.15">
      <c r="A225" t="str">
        <f t="shared" si="42"/>
        <v>|SOI|黒|12|2/2|アンコモン|《[[甘やかす貴種]]》|</v>
      </c>
      <c r="B225" t="s">
        <v>3211</v>
      </c>
      <c r="C225" t="str">
        <f t="shared" si="43"/>
        <v>SOI</v>
      </c>
      <c r="D225">
        <f>IF(AA225="","",VLOOKUP(C225,tnpl!$Z$1:$AA$11,2,TRUE))</f>
        <v>4</v>
      </c>
      <c r="E225" t="s">
        <v>3211</v>
      </c>
      <c r="F225" t="str">
        <f t="shared" si="44"/>
        <v>黒</v>
      </c>
      <c r="G225">
        <f>IF(AB225="","",VLOOKUP(F225,tnpl!$X$1:$Y$16,2,TRUE))</f>
        <v>3</v>
      </c>
      <c r="H225" t="s">
        <v>3211</v>
      </c>
      <c r="I225">
        <f t="shared" si="45"/>
        <v>12</v>
      </c>
      <c r="J225" t="s">
        <v>3211</v>
      </c>
      <c r="K225">
        <f t="shared" si="46"/>
        <v>2</v>
      </c>
      <c r="L225">
        <f t="shared" si="47"/>
        <v>2</v>
      </c>
      <c r="M225" t="str">
        <f t="shared" si="48"/>
        <v>2/2</v>
      </c>
      <c r="N225" t="s">
        <v>3267</v>
      </c>
      <c r="O225" t="str">
        <f t="shared" si="49"/>
        <v>アンコモン</v>
      </c>
      <c r="R225" t="s">
        <v>3267</v>
      </c>
      <c r="S225" t="s">
        <v>4854</v>
      </c>
      <c r="T225" t="str">
        <f t="shared" si="50"/>
        <v>甘やかす貴種</v>
      </c>
      <c r="U225" t="str">
        <f t="shared" si="51"/>
        <v/>
      </c>
      <c r="V225" t="str">
        <f>IF(I225=0,VLOOKUP(T225,Sheet4!A:B,2,TRUE),"")</f>
        <v/>
      </c>
      <c r="W225" t="s">
        <v>4855</v>
      </c>
      <c r="X225" t="s">
        <v>3267</v>
      </c>
      <c r="Y225" s="9"/>
      <c r="Z225" s="3">
        <v>627</v>
      </c>
      <c r="AA225" s="2" t="s">
        <v>3528</v>
      </c>
      <c r="AB225" s="1" t="s">
        <v>1606</v>
      </c>
      <c r="AC225" s="1" t="s">
        <v>1473</v>
      </c>
      <c r="AD225" s="1">
        <v>12</v>
      </c>
      <c r="AE225" s="1" t="s">
        <v>1291</v>
      </c>
      <c r="AF225" s="1" t="s">
        <v>1290</v>
      </c>
      <c r="AG225" s="1" t="s">
        <v>349</v>
      </c>
      <c r="AH225" s="1" t="s">
        <v>1516</v>
      </c>
      <c r="AI225" s="1"/>
      <c r="AJ225" s="1"/>
      <c r="AK225" s="1" t="s">
        <v>3151</v>
      </c>
      <c r="AL225" s="1" t="s">
        <v>3670</v>
      </c>
      <c r="AM225" s="1"/>
      <c r="AN225" s="1"/>
      <c r="AO225" s="1">
        <v>2</v>
      </c>
      <c r="AP225" s="1">
        <v>2</v>
      </c>
      <c r="AQ225" s="1" t="s">
        <v>3671</v>
      </c>
    </row>
    <row r="226" spans="1:43" x14ac:dyDescent="0.15">
      <c r="A226" t="str">
        <f t="shared" si="42"/>
        <v>|SOI|黒|10|2/3|アンコモン|《[[親切な余所者]]》|</v>
      </c>
      <c r="B226" t="s">
        <v>3211</v>
      </c>
      <c r="C226" t="str">
        <f t="shared" si="43"/>
        <v>SOI</v>
      </c>
      <c r="D226">
        <f>IF(AA226="","",VLOOKUP(C226,tnpl!$Z$1:$AA$11,2,TRUE))</f>
        <v>4</v>
      </c>
      <c r="E226" t="s">
        <v>3211</v>
      </c>
      <c r="F226" t="str">
        <f t="shared" si="44"/>
        <v>黒</v>
      </c>
      <c r="G226">
        <f>IF(AB226="","",VLOOKUP(F226,tnpl!$X$1:$Y$16,2,TRUE))</f>
        <v>3</v>
      </c>
      <c r="H226" t="s">
        <v>3211</v>
      </c>
      <c r="I226">
        <f t="shared" si="45"/>
        <v>10</v>
      </c>
      <c r="J226" t="s">
        <v>3211</v>
      </c>
      <c r="K226">
        <f t="shared" si="46"/>
        <v>2</v>
      </c>
      <c r="L226">
        <f t="shared" si="47"/>
        <v>3</v>
      </c>
      <c r="M226" t="str">
        <f t="shared" si="48"/>
        <v>2/3</v>
      </c>
      <c r="N226" t="s">
        <v>3267</v>
      </c>
      <c r="O226" t="str">
        <f t="shared" si="49"/>
        <v>アンコモン</v>
      </c>
      <c r="R226" t="s">
        <v>3267</v>
      </c>
      <c r="S226" t="s">
        <v>4854</v>
      </c>
      <c r="T226" t="str">
        <f t="shared" si="50"/>
        <v>親切な余所者</v>
      </c>
      <c r="U226" t="str">
        <f t="shared" si="51"/>
        <v/>
      </c>
      <c r="V226" t="str">
        <f>IF(I226=0,VLOOKUP(T226,Sheet4!A:B,2,TRUE),"")</f>
        <v/>
      </c>
      <c r="W226" t="s">
        <v>4855</v>
      </c>
      <c r="X226" t="s">
        <v>3267</v>
      </c>
      <c r="Y226" s="9"/>
      <c r="Z226" s="3">
        <v>628</v>
      </c>
      <c r="AA226" s="2" t="s">
        <v>3528</v>
      </c>
      <c r="AB226" s="1" t="s">
        <v>1606</v>
      </c>
      <c r="AC226" s="1" t="s">
        <v>1473</v>
      </c>
      <c r="AD226" s="22">
        <v>10</v>
      </c>
      <c r="AE226" s="1" t="s">
        <v>1289</v>
      </c>
      <c r="AF226" s="1" t="s">
        <v>1288</v>
      </c>
      <c r="AG226" s="1" t="s">
        <v>349</v>
      </c>
      <c r="AH226" s="1" t="s">
        <v>1511</v>
      </c>
      <c r="AI226" s="1"/>
      <c r="AJ226" s="1"/>
      <c r="AK226" s="1" t="s">
        <v>3672</v>
      </c>
      <c r="AL226" s="1"/>
      <c r="AM226" s="1"/>
      <c r="AN226" s="1"/>
      <c r="AO226" s="1">
        <v>2</v>
      </c>
      <c r="AP226" s="1">
        <v>3</v>
      </c>
      <c r="AQ226" s="1" t="s">
        <v>3672</v>
      </c>
    </row>
    <row r="227" spans="1:43" x14ac:dyDescent="0.15">
      <c r="A227" t="str">
        <f t="shared" si="42"/>
        <v>|SOI|黒|10|2/2|レア|《[[戦墓の巨人]]》|</v>
      </c>
      <c r="B227" t="s">
        <v>3211</v>
      </c>
      <c r="C227" t="str">
        <f t="shared" si="43"/>
        <v>SOI</v>
      </c>
      <c r="D227">
        <f>IF(AA227="","",VLOOKUP(C227,tnpl!$Z$1:$AA$11,2,TRUE))</f>
        <v>4</v>
      </c>
      <c r="E227" t="s">
        <v>3211</v>
      </c>
      <c r="F227" t="str">
        <f t="shared" si="44"/>
        <v>黒</v>
      </c>
      <c r="G227">
        <f>IF(AB227="","",VLOOKUP(F227,tnpl!$X$1:$Y$16,2,TRUE))</f>
        <v>3</v>
      </c>
      <c r="H227" t="s">
        <v>3211</v>
      </c>
      <c r="I227">
        <f t="shared" si="45"/>
        <v>10</v>
      </c>
      <c r="J227" t="s">
        <v>3211</v>
      </c>
      <c r="K227">
        <f t="shared" si="46"/>
        <v>2</v>
      </c>
      <c r="L227">
        <f t="shared" si="47"/>
        <v>2</v>
      </c>
      <c r="M227" t="str">
        <f t="shared" si="48"/>
        <v>2/2</v>
      </c>
      <c r="N227" t="s">
        <v>3267</v>
      </c>
      <c r="O227" t="str">
        <f t="shared" si="49"/>
        <v>レア</v>
      </c>
      <c r="R227" t="s">
        <v>3267</v>
      </c>
      <c r="S227" t="s">
        <v>4854</v>
      </c>
      <c r="T227" t="str">
        <f t="shared" si="50"/>
        <v>戦墓の巨人</v>
      </c>
      <c r="U227" t="str">
        <f t="shared" si="51"/>
        <v/>
      </c>
      <c r="V227" t="str">
        <f>IF(I227=0,VLOOKUP(T227,Sheet4!A:B,2,TRUE),"")</f>
        <v/>
      </c>
      <c r="W227" t="s">
        <v>4855</v>
      </c>
      <c r="X227" t="s">
        <v>3267</v>
      </c>
      <c r="Y227" s="9"/>
      <c r="Z227" s="3">
        <v>634</v>
      </c>
      <c r="AA227" s="2" t="s">
        <v>3528</v>
      </c>
      <c r="AB227" s="1" t="s">
        <v>1606</v>
      </c>
      <c r="AC227" s="1" t="s">
        <v>1463</v>
      </c>
      <c r="AD227" s="1">
        <v>10</v>
      </c>
      <c r="AE227" s="1" t="s">
        <v>1279</v>
      </c>
      <c r="AF227" s="1" t="s">
        <v>1278</v>
      </c>
      <c r="AG227" s="1" t="s">
        <v>349</v>
      </c>
      <c r="AH227" s="1" t="s">
        <v>1506</v>
      </c>
      <c r="AI227" s="1" t="s">
        <v>2077</v>
      </c>
      <c r="AJ227" s="1"/>
      <c r="AK227" s="1" t="s">
        <v>2627</v>
      </c>
      <c r="AL227" s="1" t="s">
        <v>3681</v>
      </c>
      <c r="AM227" s="1" t="s">
        <v>3682</v>
      </c>
      <c r="AN227" s="1"/>
      <c r="AO227" s="1">
        <v>2</v>
      </c>
      <c r="AP227" s="1">
        <v>2</v>
      </c>
      <c r="AQ227" s="1" t="s">
        <v>3683</v>
      </c>
    </row>
    <row r="228" spans="1:43" x14ac:dyDescent="0.15">
      <c r="A228" t="str">
        <f t="shared" si="42"/>
        <v>|SOI|黒|12|2/2|レア|《[[神出鬼没な拷問者]]》|</v>
      </c>
      <c r="B228" t="s">
        <v>3211</v>
      </c>
      <c r="C228" t="str">
        <f t="shared" si="43"/>
        <v>SOI</v>
      </c>
      <c r="D228">
        <f>IF(AA228="","",VLOOKUP(C228,tnpl!$Z$1:$AA$11,2,TRUE))</f>
        <v>4</v>
      </c>
      <c r="E228" t="s">
        <v>3211</v>
      </c>
      <c r="F228" t="str">
        <f t="shared" si="44"/>
        <v>黒</v>
      </c>
      <c r="G228">
        <f>IF(AB228="","",VLOOKUP(F228,tnpl!$X$1:$Y$16,2,TRUE))</f>
        <v>3</v>
      </c>
      <c r="H228" t="s">
        <v>3211</v>
      </c>
      <c r="I228">
        <f t="shared" si="45"/>
        <v>12</v>
      </c>
      <c r="J228" t="s">
        <v>3211</v>
      </c>
      <c r="K228">
        <f t="shared" si="46"/>
        <v>2</v>
      </c>
      <c r="L228">
        <f t="shared" si="47"/>
        <v>2</v>
      </c>
      <c r="M228" t="str">
        <f t="shared" si="48"/>
        <v>2/2</v>
      </c>
      <c r="N228" t="s">
        <v>3267</v>
      </c>
      <c r="O228" t="str">
        <f t="shared" si="49"/>
        <v>レア</v>
      </c>
      <c r="R228" t="s">
        <v>3267</v>
      </c>
      <c r="S228" t="s">
        <v>4854</v>
      </c>
      <c r="T228" t="str">
        <f t="shared" si="50"/>
        <v>神出鬼没な拷問者</v>
      </c>
      <c r="U228" t="str">
        <f t="shared" si="51"/>
        <v/>
      </c>
      <c r="V228" t="str">
        <f>IF(I228=0,VLOOKUP(T228,Sheet4!A:B,2,TRUE),"")</f>
        <v/>
      </c>
      <c r="W228" t="s">
        <v>4855</v>
      </c>
      <c r="X228" t="s">
        <v>3267</v>
      </c>
      <c r="Y228" s="9"/>
      <c r="Z228" s="3">
        <v>635</v>
      </c>
      <c r="AA228" s="2" t="s">
        <v>3528</v>
      </c>
      <c r="AB228" s="1" t="s">
        <v>1606</v>
      </c>
      <c r="AC228" s="1" t="s">
        <v>1463</v>
      </c>
      <c r="AD228" s="22">
        <v>12</v>
      </c>
      <c r="AE228" s="1" t="s">
        <v>1277</v>
      </c>
      <c r="AF228" s="1" t="s">
        <v>1276</v>
      </c>
      <c r="AG228" s="1" t="s">
        <v>349</v>
      </c>
      <c r="AH228" s="1" t="s">
        <v>1516</v>
      </c>
      <c r="AI228" s="1" t="s">
        <v>1485</v>
      </c>
      <c r="AJ228" s="1"/>
      <c r="AK228" s="1" t="s">
        <v>3684</v>
      </c>
      <c r="AL228" s="1" t="s">
        <v>3685</v>
      </c>
      <c r="AM228" s="1"/>
      <c r="AN228" s="1"/>
      <c r="AO228" s="1">
        <v>2</v>
      </c>
      <c r="AP228" s="1">
        <v>2</v>
      </c>
      <c r="AQ228" s="1" t="s">
        <v>4868</v>
      </c>
    </row>
    <row r="229" spans="1:43" x14ac:dyDescent="0.15">
      <c r="A229" t="str">
        <f t="shared" si="42"/>
        <v>|SOI|黒|14|2/2|神話レア|《[[無情な死者]]》|</v>
      </c>
      <c r="B229" t="s">
        <v>3211</v>
      </c>
      <c r="C229" t="str">
        <f t="shared" si="43"/>
        <v>SOI</v>
      </c>
      <c r="D229">
        <f>IF(AA229="","",VLOOKUP(C229,tnpl!$Z$1:$AA$11,2,TRUE))</f>
        <v>4</v>
      </c>
      <c r="E229" t="s">
        <v>3211</v>
      </c>
      <c r="F229" t="str">
        <f t="shared" si="44"/>
        <v>黒</v>
      </c>
      <c r="G229">
        <f>IF(AB229="","",VLOOKUP(F229,tnpl!$X$1:$Y$16,2,TRUE))</f>
        <v>3</v>
      </c>
      <c r="H229" t="s">
        <v>3211</v>
      </c>
      <c r="I229">
        <f t="shared" si="45"/>
        <v>14</v>
      </c>
      <c r="J229" t="s">
        <v>3211</v>
      </c>
      <c r="K229">
        <f t="shared" si="46"/>
        <v>2</v>
      </c>
      <c r="L229">
        <f t="shared" si="47"/>
        <v>2</v>
      </c>
      <c r="M229" t="str">
        <f t="shared" si="48"/>
        <v>2/2</v>
      </c>
      <c r="N229" t="s">
        <v>3267</v>
      </c>
      <c r="O229" t="str">
        <f t="shared" si="49"/>
        <v>神話レア</v>
      </c>
      <c r="R229" t="s">
        <v>3267</v>
      </c>
      <c r="S229" t="s">
        <v>4854</v>
      </c>
      <c r="T229" t="str">
        <f t="shared" si="50"/>
        <v>無情な死者</v>
      </c>
      <c r="U229" t="str">
        <f t="shared" si="51"/>
        <v/>
      </c>
      <c r="V229" t="str">
        <f>IF(I229=0,VLOOKUP(T229,Sheet4!A:B,2,TRUE),"")</f>
        <v/>
      </c>
      <c r="W229" t="s">
        <v>4855</v>
      </c>
      <c r="X229" t="s">
        <v>3267</v>
      </c>
      <c r="Y229" s="9"/>
      <c r="Z229" s="3">
        <v>641</v>
      </c>
      <c r="AA229" s="2" t="s">
        <v>3528</v>
      </c>
      <c r="AB229" s="1" t="s">
        <v>1606</v>
      </c>
      <c r="AC229" s="1" t="s">
        <v>1453</v>
      </c>
      <c r="AD229" s="1">
        <v>14</v>
      </c>
      <c r="AE229" s="1" t="s">
        <v>1267</v>
      </c>
      <c r="AF229" s="1" t="s">
        <v>1266</v>
      </c>
      <c r="AG229" s="1" t="s">
        <v>349</v>
      </c>
      <c r="AH229" s="1" t="s">
        <v>1506</v>
      </c>
      <c r="AI229" s="1"/>
      <c r="AJ229" s="1"/>
      <c r="AK229" s="1" t="s">
        <v>2076</v>
      </c>
      <c r="AL229" s="1" t="s">
        <v>3697</v>
      </c>
      <c r="AM229" s="1"/>
      <c r="AN229" s="1"/>
      <c r="AO229" s="1">
        <v>2</v>
      </c>
      <c r="AP229" s="1">
        <v>2</v>
      </c>
      <c r="AQ229" s="1" t="s">
        <v>3698</v>
      </c>
    </row>
    <row r="230" spans="1:43" x14ac:dyDescent="0.15">
      <c r="A230" t="str">
        <f t="shared" si="42"/>
        <v>|SOI|赤|11|2/2|コモン|《[[既決殺人犯]]》|</v>
      </c>
      <c r="B230" t="s">
        <v>3211</v>
      </c>
      <c r="C230" t="str">
        <f t="shared" si="43"/>
        <v>SOI</v>
      </c>
      <c r="D230">
        <f>IF(AA230="","",VLOOKUP(C230,tnpl!$Z$1:$AA$11,2,TRUE))</f>
        <v>4</v>
      </c>
      <c r="E230" t="s">
        <v>3211</v>
      </c>
      <c r="F230" t="str">
        <f t="shared" si="44"/>
        <v>赤</v>
      </c>
      <c r="G230">
        <f>IF(AB230="","",VLOOKUP(F230,tnpl!$X$1:$Y$16,2,TRUE))</f>
        <v>4</v>
      </c>
      <c r="H230" t="s">
        <v>3211</v>
      </c>
      <c r="I230">
        <f t="shared" si="45"/>
        <v>11</v>
      </c>
      <c r="J230" t="s">
        <v>3211</v>
      </c>
      <c r="K230">
        <f t="shared" si="46"/>
        <v>2</v>
      </c>
      <c r="L230">
        <f t="shared" si="47"/>
        <v>2</v>
      </c>
      <c r="M230" t="str">
        <f t="shared" si="48"/>
        <v>2/2</v>
      </c>
      <c r="N230" t="s">
        <v>3267</v>
      </c>
      <c r="O230" t="str">
        <f t="shared" si="49"/>
        <v>コモン</v>
      </c>
      <c r="R230" t="s">
        <v>3267</v>
      </c>
      <c r="S230" t="s">
        <v>4854</v>
      </c>
      <c r="T230" t="str">
        <f t="shared" si="50"/>
        <v>既決殺人犯</v>
      </c>
      <c r="U230" t="str">
        <f t="shared" si="51"/>
        <v/>
      </c>
      <c r="V230" t="str">
        <f>IF(I230=0,VLOOKUP(T230,Sheet4!A:B,2,TRUE),"")</f>
        <v/>
      </c>
      <c r="W230" t="s">
        <v>4855</v>
      </c>
      <c r="X230" t="s">
        <v>3267</v>
      </c>
      <c r="Y230" s="9"/>
      <c r="Z230" s="3">
        <v>644</v>
      </c>
      <c r="AA230" s="2" t="s">
        <v>3528</v>
      </c>
      <c r="AB230" s="1" t="s">
        <v>1575</v>
      </c>
      <c r="AC230" s="1" t="s">
        <v>1771</v>
      </c>
      <c r="AD230" s="22">
        <v>11</v>
      </c>
      <c r="AE230" s="1" t="s">
        <v>1261</v>
      </c>
      <c r="AF230" s="1" t="s">
        <v>1260</v>
      </c>
      <c r="AG230" s="1" t="s">
        <v>349</v>
      </c>
      <c r="AH230" s="1" t="s">
        <v>1511</v>
      </c>
      <c r="AI230" s="1" t="s">
        <v>3702</v>
      </c>
      <c r="AJ230" s="1"/>
      <c r="AK230" s="1" t="s">
        <v>3703</v>
      </c>
      <c r="AL230" s="1"/>
      <c r="AM230" s="1"/>
      <c r="AN230" s="1"/>
      <c r="AO230" s="1">
        <v>2</v>
      </c>
      <c r="AP230" s="1">
        <v>2</v>
      </c>
      <c r="AQ230" s="1" t="s">
        <v>3703</v>
      </c>
    </row>
    <row r="231" spans="1:43" x14ac:dyDescent="0.15">
      <c r="A231" t="str">
        <f t="shared" si="42"/>
        <v>|SOI|赤|9|2/1|コモン|《[[ガツタフの放火魔]]》|</v>
      </c>
      <c r="B231" t="s">
        <v>3211</v>
      </c>
      <c r="C231" t="str">
        <f t="shared" si="43"/>
        <v>SOI</v>
      </c>
      <c r="D231">
        <f>IF(AA231="","",VLOOKUP(C231,tnpl!$Z$1:$AA$11,2,TRUE))</f>
        <v>4</v>
      </c>
      <c r="E231" t="s">
        <v>3211</v>
      </c>
      <c r="F231" t="str">
        <f t="shared" si="44"/>
        <v>赤</v>
      </c>
      <c r="G231">
        <f>IF(AB231="","",VLOOKUP(F231,tnpl!$X$1:$Y$16,2,TRUE))</f>
        <v>4</v>
      </c>
      <c r="H231" t="s">
        <v>3211</v>
      </c>
      <c r="I231">
        <f t="shared" si="45"/>
        <v>9</v>
      </c>
      <c r="J231" t="s">
        <v>3211</v>
      </c>
      <c r="K231">
        <f t="shared" si="46"/>
        <v>2</v>
      </c>
      <c r="L231">
        <f t="shared" si="47"/>
        <v>1</v>
      </c>
      <c r="M231" t="str">
        <f t="shared" si="48"/>
        <v>2/1</v>
      </c>
      <c r="N231" t="s">
        <v>3267</v>
      </c>
      <c r="O231" t="str">
        <f t="shared" si="49"/>
        <v>コモン</v>
      </c>
      <c r="R231" t="s">
        <v>3267</v>
      </c>
      <c r="S231" t="s">
        <v>4854</v>
      </c>
      <c r="T231" t="str">
        <f t="shared" si="50"/>
        <v>ガツタフの放火魔</v>
      </c>
      <c r="U231" t="str">
        <f t="shared" si="51"/>
        <v/>
      </c>
      <c r="V231" t="str">
        <f>IF(I231=0,VLOOKUP(T231,Sheet4!A:B,2,TRUE),"")</f>
        <v/>
      </c>
      <c r="W231" t="s">
        <v>4855</v>
      </c>
      <c r="X231" t="s">
        <v>3267</v>
      </c>
      <c r="Y231" s="9"/>
      <c r="Z231" s="3">
        <v>646</v>
      </c>
      <c r="AA231" s="2" t="s">
        <v>3528</v>
      </c>
      <c r="AB231" s="1" t="s">
        <v>1575</v>
      </c>
      <c r="AC231" s="1" t="s">
        <v>1771</v>
      </c>
      <c r="AD231" s="22">
        <v>9</v>
      </c>
      <c r="AE231" s="1" t="s">
        <v>1259</v>
      </c>
      <c r="AF231" s="1" t="s">
        <v>1258</v>
      </c>
      <c r="AG231" s="1" t="s">
        <v>349</v>
      </c>
      <c r="AH231" s="1" t="s">
        <v>1511</v>
      </c>
      <c r="AI231" s="1" t="s">
        <v>3702</v>
      </c>
      <c r="AJ231" s="1"/>
      <c r="AK231" s="1" t="s">
        <v>3703</v>
      </c>
      <c r="AL231" s="1"/>
      <c r="AM231" s="1"/>
      <c r="AN231" s="1"/>
      <c r="AO231" s="1">
        <v>2</v>
      </c>
      <c r="AP231" s="1">
        <v>1</v>
      </c>
      <c r="AQ231" s="1" t="s">
        <v>3703</v>
      </c>
    </row>
    <row r="232" spans="1:43" x14ac:dyDescent="0.15">
      <c r="A232" t="str">
        <f t="shared" si="42"/>
        <v>|SOI|緑|7|2/1|コモン|《[[裏道の急使]]》|</v>
      </c>
      <c r="B232" t="s">
        <v>3211</v>
      </c>
      <c r="C232" t="str">
        <f t="shared" si="43"/>
        <v>SOI</v>
      </c>
      <c r="D232">
        <f>IF(AA232="","",VLOOKUP(C232,tnpl!$Z$1:$AA$11,2,TRUE))</f>
        <v>4</v>
      </c>
      <c r="E232" t="s">
        <v>3211</v>
      </c>
      <c r="F232" t="str">
        <f t="shared" si="44"/>
        <v>緑</v>
      </c>
      <c r="G232">
        <f>IF(AB232="","",VLOOKUP(F232,tnpl!$X$1:$Y$16,2,TRUE))</f>
        <v>5</v>
      </c>
      <c r="H232" t="s">
        <v>3211</v>
      </c>
      <c r="I232">
        <f t="shared" si="45"/>
        <v>7</v>
      </c>
      <c r="J232" t="s">
        <v>3211</v>
      </c>
      <c r="K232">
        <f t="shared" si="46"/>
        <v>2</v>
      </c>
      <c r="L232">
        <f t="shared" si="47"/>
        <v>1</v>
      </c>
      <c r="M232" t="str">
        <f t="shared" si="48"/>
        <v>2/1</v>
      </c>
      <c r="N232" t="s">
        <v>3267</v>
      </c>
      <c r="O232" t="str">
        <f t="shared" si="49"/>
        <v>コモン</v>
      </c>
      <c r="R232" t="s">
        <v>3267</v>
      </c>
      <c r="S232" t="s">
        <v>4854</v>
      </c>
      <c r="T232" t="str">
        <f t="shared" si="50"/>
        <v>裏道の急使</v>
      </c>
      <c r="U232" t="str">
        <f t="shared" si="51"/>
        <v/>
      </c>
      <c r="V232" t="str">
        <f>IF(I232=0,VLOOKUP(T232,Sheet4!A:B,2,TRUE),"")</f>
        <v/>
      </c>
      <c r="W232" t="s">
        <v>4855</v>
      </c>
      <c r="X232" t="s">
        <v>3267</v>
      </c>
      <c r="Y232" s="9"/>
      <c r="Z232" s="3">
        <v>679</v>
      </c>
      <c r="AA232" s="2" t="s">
        <v>3528</v>
      </c>
      <c r="AB232" s="1" t="s">
        <v>1540</v>
      </c>
      <c r="AC232" s="1" t="s">
        <v>1771</v>
      </c>
      <c r="AD232" s="1">
        <v>7</v>
      </c>
      <c r="AE232" s="1" t="s">
        <v>1203</v>
      </c>
      <c r="AF232" s="1" t="s">
        <v>1202</v>
      </c>
      <c r="AG232" s="1" t="s">
        <v>349</v>
      </c>
      <c r="AH232" s="1" t="s">
        <v>1511</v>
      </c>
      <c r="AI232" s="1" t="s">
        <v>1956</v>
      </c>
      <c r="AJ232" s="1"/>
      <c r="AK232" s="1" t="s">
        <v>3749</v>
      </c>
      <c r="AL232" s="1"/>
      <c r="AM232" s="1"/>
      <c r="AN232" s="1"/>
      <c r="AO232" s="1">
        <v>2</v>
      </c>
      <c r="AP232" s="1">
        <v>1</v>
      </c>
      <c r="AQ232" s="1" t="s">
        <v>3749</v>
      </c>
    </row>
    <row r="233" spans="1:43" x14ac:dyDescent="0.15">
      <c r="A233" t="str">
        <f t="shared" si="42"/>
        <v>|SOI|緑|12|2/1|コモン|《[[内陸の木こり]]》|</v>
      </c>
      <c r="B233" t="s">
        <v>3211</v>
      </c>
      <c r="C233" t="str">
        <f t="shared" si="43"/>
        <v>SOI</v>
      </c>
      <c r="D233">
        <f>IF(AA233="","",VLOOKUP(C233,tnpl!$Z$1:$AA$11,2,TRUE))</f>
        <v>4</v>
      </c>
      <c r="E233" t="s">
        <v>3211</v>
      </c>
      <c r="F233" t="str">
        <f t="shared" si="44"/>
        <v>緑</v>
      </c>
      <c r="G233">
        <f>IF(AB233="","",VLOOKUP(F233,tnpl!$X$1:$Y$16,2,TRUE))</f>
        <v>5</v>
      </c>
      <c r="H233" t="s">
        <v>3211</v>
      </c>
      <c r="I233">
        <f t="shared" si="45"/>
        <v>12</v>
      </c>
      <c r="J233" t="s">
        <v>3211</v>
      </c>
      <c r="K233">
        <f t="shared" si="46"/>
        <v>2</v>
      </c>
      <c r="L233">
        <f t="shared" si="47"/>
        <v>1</v>
      </c>
      <c r="M233" t="str">
        <f t="shared" si="48"/>
        <v>2/1</v>
      </c>
      <c r="N233" t="s">
        <v>3267</v>
      </c>
      <c r="O233" t="str">
        <f t="shared" si="49"/>
        <v>コモン</v>
      </c>
      <c r="R233" t="s">
        <v>3267</v>
      </c>
      <c r="S233" t="s">
        <v>4854</v>
      </c>
      <c r="T233" t="str">
        <f t="shared" si="50"/>
        <v>内陸の木こり</v>
      </c>
      <c r="U233" t="str">
        <f t="shared" si="51"/>
        <v/>
      </c>
      <c r="V233" t="str">
        <f>IF(I233=0,VLOOKUP(T233,Sheet4!A:B,2,TRUE),"")</f>
        <v/>
      </c>
      <c r="W233" t="s">
        <v>4855</v>
      </c>
      <c r="X233" t="s">
        <v>3267</v>
      </c>
      <c r="Y233" s="9"/>
      <c r="Z233" s="3">
        <v>680</v>
      </c>
      <c r="AA233" s="2" t="s">
        <v>3528</v>
      </c>
      <c r="AB233" s="1" t="s">
        <v>1540</v>
      </c>
      <c r="AC233" s="1" t="s">
        <v>1771</v>
      </c>
      <c r="AD233" s="22">
        <v>12</v>
      </c>
      <c r="AE233" s="1" t="s">
        <v>1201</v>
      </c>
      <c r="AF233" s="1" t="s">
        <v>1200</v>
      </c>
      <c r="AG233" s="1" t="s">
        <v>349</v>
      </c>
      <c r="AH233" s="1" t="s">
        <v>1511</v>
      </c>
      <c r="AI233" s="1" t="s">
        <v>3702</v>
      </c>
      <c r="AJ233" s="1"/>
      <c r="AK233" s="1" t="s">
        <v>3703</v>
      </c>
      <c r="AL233" s="1"/>
      <c r="AM233" s="1"/>
      <c r="AN233" s="1"/>
      <c r="AO233" s="1">
        <v>2</v>
      </c>
      <c r="AP233" s="1">
        <v>1</v>
      </c>
      <c r="AQ233" s="1" t="s">
        <v>3703</v>
      </c>
    </row>
    <row r="234" spans="1:43" x14ac:dyDescent="0.15">
      <c r="A234" t="str">
        <f t="shared" si="42"/>
        <v>|SOI|緑|9|2/2|コモン|《[[剛胆な補給兵]]》|</v>
      </c>
      <c r="B234" t="s">
        <v>3211</v>
      </c>
      <c r="C234" t="str">
        <f t="shared" si="43"/>
        <v>SOI</v>
      </c>
      <c r="D234">
        <f>IF(AA234="","",VLOOKUP(C234,tnpl!$Z$1:$AA$11,2,TRUE))</f>
        <v>4</v>
      </c>
      <c r="E234" t="s">
        <v>3211</v>
      </c>
      <c r="F234" t="str">
        <f t="shared" si="44"/>
        <v>緑</v>
      </c>
      <c r="G234">
        <f>IF(AB234="","",VLOOKUP(F234,tnpl!$X$1:$Y$16,2,TRUE))</f>
        <v>5</v>
      </c>
      <c r="H234" t="s">
        <v>3211</v>
      </c>
      <c r="I234">
        <f t="shared" si="45"/>
        <v>9</v>
      </c>
      <c r="J234" t="s">
        <v>3211</v>
      </c>
      <c r="K234">
        <f t="shared" si="46"/>
        <v>2</v>
      </c>
      <c r="L234">
        <f t="shared" si="47"/>
        <v>2</v>
      </c>
      <c r="M234" t="str">
        <f t="shared" si="48"/>
        <v>2/2</v>
      </c>
      <c r="N234" t="s">
        <v>3267</v>
      </c>
      <c r="O234" t="str">
        <f t="shared" si="49"/>
        <v>コモン</v>
      </c>
      <c r="R234" t="s">
        <v>3267</v>
      </c>
      <c r="S234" t="s">
        <v>4854</v>
      </c>
      <c r="T234" t="str">
        <f t="shared" si="50"/>
        <v>剛胆な補給兵</v>
      </c>
      <c r="U234" t="str">
        <f t="shared" si="51"/>
        <v/>
      </c>
      <c r="V234" t="str">
        <f>IF(I234=0,VLOOKUP(T234,Sheet4!A:B,2,TRUE),"")</f>
        <v/>
      </c>
      <c r="W234" t="s">
        <v>4855</v>
      </c>
      <c r="X234" t="s">
        <v>3267</v>
      </c>
      <c r="Y234" s="9"/>
      <c r="Z234" s="3">
        <v>682</v>
      </c>
      <c r="AA234" s="2" t="s">
        <v>3528</v>
      </c>
      <c r="AB234" s="1" t="s">
        <v>1540</v>
      </c>
      <c r="AC234" s="1" t="s">
        <v>1771</v>
      </c>
      <c r="AD234" s="1">
        <v>9</v>
      </c>
      <c r="AE234" s="1" t="s">
        <v>1199</v>
      </c>
      <c r="AF234" s="1" t="s">
        <v>1198</v>
      </c>
      <c r="AG234" s="1" t="s">
        <v>349</v>
      </c>
      <c r="AH234" s="1" t="s">
        <v>1511</v>
      </c>
      <c r="AI234" s="1" t="s">
        <v>1956</v>
      </c>
      <c r="AJ234" s="1"/>
      <c r="AK234" s="1" t="s">
        <v>1733</v>
      </c>
      <c r="AL234" s="1" t="s">
        <v>3751</v>
      </c>
      <c r="AM234" s="1"/>
      <c r="AN234" s="1"/>
      <c r="AO234" s="1">
        <v>2</v>
      </c>
      <c r="AP234" s="1">
        <v>2</v>
      </c>
      <c r="AQ234" s="1" t="s">
        <v>3752</v>
      </c>
    </row>
    <row r="235" spans="1:43" x14ac:dyDescent="0.15">
      <c r="A235" t="str">
        <f t="shared" si="42"/>
        <v>|SOI|緑|6|2/2|コモン|《[[針毛の狼]]》|</v>
      </c>
      <c r="B235" t="s">
        <v>3211</v>
      </c>
      <c r="C235" t="str">
        <f t="shared" si="43"/>
        <v>SOI</v>
      </c>
      <c r="D235">
        <f>IF(AA235="","",VLOOKUP(C235,tnpl!$Z$1:$AA$11,2,TRUE))</f>
        <v>4</v>
      </c>
      <c r="E235" t="s">
        <v>3211</v>
      </c>
      <c r="F235" t="str">
        <f t="shared" si="44"/>
        <v>緑</v>
      </c>
      <c r="G235">
        <f>IF(AB235="","",VLOOKUP(F235,tnpl!$X$1:$Y$16,2,TRUE))</f>
        <v>5</v>
      </c>
      <c r="H235" t="s">
        <v>3211</v>
      </c>
      <c r="I235">
        <f t="shared" si="45"/>
        <v>6</v>
      </c>
      <c r="J235" t="s">
        <v>3211</v>
      </c>
      <c r="K235">
        <f t="shared" si="46"/>
        <v>2</v>
      </c>
      <c r="L235">
        <f t="shared" si="47"/>
        <v>2</v>
      </c>
      <c r="M235" t="str">
        <f t="shared" si="48"/>
        <v>2/2</v>
      </c>
      <c r="N235" t="s">
        <v>3267</v>
      </c>
      <c r="O235" t="str">
        <f t="shared" si="49"/>
        <v>コモン</v>
      </c>
      <c r="R235" t="s">
        <v>3267</v>
      </c>
      <c r="S235" t="s">
        <v>4854</v>
      </c>
      <c r="T235" t="str">
        <f t="shared" si="50"/>
        <v>針毛の狼</v>
      </c>
      <c r="U235" t="str">
        <f t="shared" si="51"/>
        <v/>
      </c>
      <c r="V235" t="str">
        <f>IF(I235=0,VLOOKUP(T235,Sheet4!A:B,2,TRUE),"")</f>
        <v/>
      </c>
      <c r="W235" t="s">
        <v>4855</v>
      </c>
      <c r="X235" t="s">
        <v>3267</v>
      </c>
      <c r="Y235" s="9"/>
      <c r="Z235" s="3">
        <v>685</v>
      </c>
      <c r="AA235" s="2" t="s">
        <v>3528</v>
      </c>
      <c r="AB235" s="1" t="s">
        <v>1540</v>
      </c>
      <c r="AC235" s="1" t="s">
        <v>1771</v>
      </c>
      <c r="AD235" s="1">
        <v>6</v>
      </c>
      <c r="AE235" s="1" t="s">
        <v>1193</v>
      </c>
      <c r="AF235" s="1" t="s">
        <v>1192</v>
      </c>
      <c r="AG235" s="1" t="s">
        <v>349</v>
      </c>
      <c r="AH235" s="1"/>
      <c r="AI235" s="1"/>
      <c r="AJ235" s="1"/>
      <c r="AK235" s="1"/>
      <c r="AL235" s="1"/>
      <c r="AM235" s="1"/>
      <c r="AN235" s="1"/>
      <c r="AO235" s="1">
        <v>2</v>
      </c>
      <c r="AP235" s="1">
        <v>2</v>
      </c>
      <c r="AQ235" s="1"/>
    </row>
    <row r="236" spans="1:43" x14ac:dyDescent="0.15">
      <c r="A236" t="str">
        <f t="shared" si="42"/>
        <v>|SOI|緑|9|2/2|アンコモン|《[[古参の聖戦士]]》|</v>
      </c>
      <c r="B236" t="s">
        <v>3211</v>
      </c>
      <c r="C236" t="str">
        <f t="shared" si="43"/>
        <v>SOI</v>
      </c>
      <c r="D236">
        <f>IF(AA236="","",VLOOKUP(C236,tnpl!$Z$1:$AA$11,2,TRUE))</f>
        <v>4</v>
      </c>
      <c r="E236" t="s">
        <v>3211</v>
      </c>
      <c r="F236" t="str">
        <f t="shared" si="44"/>
        <v>緑</v>
      </c>
      <c r="G236">
        <f>IF(AB236="","",VLOOKUP(F236,tnpl!$X$1:$Y$16,2,TRUE))</f>
        <v>5</v>
      </c>
      <c r="H236" t="s">
        <v>3211</v>
      </c>
      <c r="I236">
        <f t="shared" si="45"/>
        <v>9</v>
      </c>
      <c r="J236" t="s">
        <v>3211</v>
      </c>
      <c r="K236">
        <f t="shared" si="46"/>
        <v>2</v>
      </c>
      <c r="L236">
        <f t="shared" si="47"/>
        <v>2</v>
      </c>
      <c r="M236" t="str">
        <f t="shared" si="48"/>
        <v>2/2</v>
      </c>
      <c r="N236" t="s">
        <v>3267</v>
      </c>
      <c r="O236" t="str">
        <f t="shared" si="49"/>
        <v>アンコモン</v>
      </c>
      <c r="R236" t="s">
        <v>3267</v>
      </c>
      <c r="S236" t="s">
        <v>4854</v>
      </c>
      <c r="T236" t="str">
        <f t="shared" si="50"/>
        <v>古参の聖戦士</v>
      </c>
      <c r="U236" t="str">
        <f t="shared" si="51"/>
        <v/>
      </c>
      <c r="V236" t="str">
        <f>IF(I236=0,VLOOKUP(T236,Sheet4!A:B,2,TRUE),"")</f>
        <v/>
      </c>
      <c r="W236" t="s">
        <v>4855</v>
      </c>
      <c r="X236" t="s">
        <v>3267</v>
      </c>
      <c r="Y236" s="9"/>
      <c r="Z236" s="3">
        <v>703</v>
      </c>
      <c r="AA236" s="2" t="s">
        <v>3528</v>
      </c>
      <c r="AB236" s="1" t="s">
        <v>1540</v>
      </c>
      <c r="AC236" s="1" t="s">
        <v>1473</v>
      </c>
      <c r="AD236" s="1">
        <v>9</v>
      </c>
      <c r="AE236" s="1" t="s">
        <v>1165</v>
      </c>
      <c r="AF236" s="1" t="s">
        <v>1164</v>
      </c>
      <c r="AG236" s="1" t="s">
        <v>349</v>
      </c>
      <c r="AH236" s="1" t="s">
        <v>1511</v>
      </c>
      <c r="AI236" s="1" t="s">
        <v>1826</v>
      </c>
      <c r="AJ236" s="1"/>
      <c r="AK236" s="1" t="s">
        <v>3776</v>
      </c>
      <c r="AL236" s="1"/>
      <c r="AM236" s="1"/>
      <c r="AN236" s="1"/>
      <c r="AO236" s="1">
        <v>2</v>
      </c>
      <c r="AP236" s="1">
        <v>2</v>
      </c>
      <c r="AQ236" s="1" t="s">
        <v>3776</v>
      </c>
    </row>
    <row r="237" spans="1:43" x14ac:dyDescent="0.15">
      <c r="A237" t="str">
        <f t="shared" si="42"/>
        <v>|SOI|緑|13|2/2|レア|《[[銀毛の援護者]]》|</v>
      </c>
      <c r="B237" t="s">
        <v>3211</v>
      </c>
      <c r="C237" t="str">
        <f t="shared" si="43"/>
        <v>SOI</v>
      </c>
      <c r="D237">
        <f>IF(AA237="","",VLOOKUP(C237,tnpl!$Z$1:$AA$11,2,TRUE))</f>
        <v>4</v>
      </c>
      <c r="E237" t="s">
        <v>3211</v>
      </c>
      <c r="F237" t="str">
        <f t="shared" si="44"/>
        <v>緑</v>
      </c>
      <c r="G237">
        <f>IF(AB237="","",VLOOKUP(F237,tnpl!$X$1:$Y$16,2,TRUE))</f>
        <v>5</v>
      </c>
      <c r="H237" t="s">
        <v>3211</v>
      </c>
      <c r="I237">
        <f t="shared" si="45"/>
        <v>13</v>
      </c>
      <c r="J237" t="s">
        <v>3211</v>
      </c>
      <c r="K237">
        <f t="shared" si="46"/>
        <v>2</v>
      </c>
      <c r="L237">
        <f t="shared" si="47"/>
        <v>2</v>
      </c>
      <c r="M237" t="str">
        <f t="shared" si="48"/>
        <v>2/2</v>
      </c>
      <c r="N237" t="s">
        <v>3267</v>
      </c>
      <c r="O237" t="str">
        <f t="shared" si="49"/>
        <v>レア</v>
      </c>
      <c r="R237" t="s">
        <v>3267</v>
      </c>
      <c r="S237" t="s">
        <v>4854</v>
      </c>
      <c r="T237" t="str">
        <f t="shared" si="50"/>
        <v>銀毛の援護者</v>
      </c>
      <c r="U237" t="str">
        <f t="shared" si="51"/>
        <v/>
      </c>
      <c r="V237" t="str">
        <f>IF(I237=0,VLOOKUP(T237,Sheet4!A:B,2,TRUE),"")</f>
        <v/>
      </c>
      <c r="W237" t="s">
        <v>4855</v>
      </c>
      <c r="X237" t="s">
        <v>3267</v>
      </c>
      <c r="Y237" s="9"/>
      <c r="Z237" s="3">
        <v>711</v>
      </c>
      <c r="AA237" s="2" t="s">
        <v>3528</v>
      </c>
      <c r="AB237" s="1" t="s">
        <v>1540</v>
      </c>
      <c r="AC237" s="1" t="s">
        <v>1463</v>
      </c>
      <c r="AD237" s="1">
        <v>13</v>
      </c>
      <c r="AE237" s="1" t="s">
        <v>1151</v>
      </c>
      <c r="AF237" s="1" t="s">
        <v>1150</v>
      </c>
      <c r="AG237" s="1" t="s">
        <v>349</v>
      </c>
      <c r="AH237" s="1" t="s">
        <v>2637</v>
      </c>
      <c r="AI237" s="1" t="s">
        <v>1515</v>
      </c>
      <c r="AJ237" s="1"/>
      <c r="AK237" s="1" t="s">
        <v>1733</v>
      </c>
      <c r="AL237" s="1" t="s">
        <v>3794</v>
      </c>
      <c r="AM237" s="1"/>
      <c r="AN237" s="1"/>
      <c r="AO237" s="1">
        <v>2</v>
      </c>
      <c r="AP237" s="1">
        <v>2</v>
      </c>
      <c r="AQ237" s="1" t="s">
        <v>3795</v>
      </c>
    </row>
    <row r="238" spans="1:43" x14ac:dyDescent="0.15">
      <c r="A238" t="str">
        <f t="shared" si="42"/>
        <v>|SOI|青黒|10|2/2|レア|《[[秘蔵の縫合体]]》|</v>
      </c>
      <c r="B238" t="s">
        <v>3211</v>
      </c>
      <c r="C238" t="str">
        <f t="shared" si="43"/>
        <v>SOI</v>
      </c>
      <c r="D238">
        <f>IF(AA238="","",VLOOKUP(C238,tnpl!$Z$1:$AA$11,2,TRUE))</f>
        <v>4</v>
      </c>
      <c r="E238" t="s">
        <v>3211</v>
      </c>
      <c r="F238" t="str">
        <f t="shared" si="44"/>
        <v>青黒</v>
      </c>
      <c r="G238">
        <f>IF(AB238="","",VLOOKUP(F238,tnpl!$X$1:$Y$16,2,TRUE))</f>
        <v>7</v>
      </c>
      <c r="H238" t="s">
        <v>3211</v>
      </c>
      <c r="I238">
        <f t="shared" si="45"/>
        <v>10</v>
      </c>
      <c r="J238" t="s">
        <v>3211</v>
      </c>
      <c r="K238">
        <f t="shared" si="46"/>
        <v>2</v>
      </c>
      <c r="L238">
        <f t="shared" si="47"/>
        <v>2</v>
      </c>
      <c r="M238" t="str">
        <f t="shared" si="48"/>
        <v>2/2</v>
      </c>
      <c r="N238" t="s">
        <v>3267</v>
      </c>
      <c r="O238" t="str">
        <f t="shared" si="49"/>
        <v>レア</v>
      </c>
      <c r="R238" t="s">
        <v>3267</v>
      </c>
      <c r="S238" t="s">
        <v>4854</v>
      </c>
      <c r="T238" t="str">
        <f t="shared" si="50"/>
        <v>秘蔵の縫合体</v>
      </c>
      <c r="U238" t="str">
        <f t="shared" si="51"/>
        <v/>
      </c>
      <c r="V238" t="str">
        <f>IF(I238=0,VLOOKUP(T238,Sheet4!A:B,2,TRUE),"")</f>
        <v/>
      </c>
      <c r="W238" t="s">
        <v>4855</v>
      </c>
      <c r="X238" t="s">
        <v>3267</v>
      </c>
      <c r="Y238" s="9"/>
      <c r="Z238" s="3">
        <v>716</v>
      </c>
      <c r="AA238" s="2" t="s">
        <v>3528</v>
      </c>
      <c r="AB238" s="1" t="s">
        <v>1530</v>
      </c>
      <c r="AC238" s="1" t="s">
        <v>1463</v>
      </c>
      <c r="AD238" s="1">
        <v>10</v>
      </c>
      <c r="AE238" s="1" t="s">
        <v>1141</v>
      </c>
      <c r="AF238" s="1" t="s">
        <v>1140</v>
      </c>
      <c r="AG238" s="1" t="s">
        <v>349</v>
      </c>
      <c r="AH238" s="1" t="s">
        <v>1506</v>
      </c>
      <c r="AI238" s="1"/>
      <c r="AJ238" s="1"/>
      <c r="AK238" s="1" t="s">
        <v>2627</v>
      </c>
      <c r="AL238" s="1" t="s">
        <v>3806</v>
      </c>
      <c r="AM238" s="1"/>
      <c r="AN238" s="1"/>
      <c r="AO238" s="1">
        <v>2</v>
      </c>
      <c r="AP238" s="1">
        <v>2</v>
      </c>
      <c r="AQ238" s="1" t="s">
        <v>3807</v>
      </c>
    </row>
    <row r="239" spans="1:43" x14ac:dyDescent="0.15">
      <c r="A239" t="str">
        <f t="shared" si="42"/>
        <v>|EMN|白|15|2/5|アンコモン|《[[罪からの解放者]]》|</v>
      </c>
      <c r="B239" t="s">
        <v>3211</v>
      </c>
      <c r="C239" t="str">
        <f t="shared" si="43"/>
        <v>EMN</v>
      </c>
      <c r="D239">
        <f>IF(AA239="","",VLOOKUP(C239,tnpl!$Z$1:$AA$11,2,TRUE))</f>
        <v>5</v>
      </c>
      <c r="E239" t="s">
        <v>3211</v>
      </c>
      <c r="F239" t="str">
        <f t="shared" si="44"/>
        <v>白</v>
      </c>
      <c r="G239">
        <f>IF(AB239="","",VLOOKUP(F239,tnpl!$X$1:$Y$16,2,TRUE))</f>
        <v>1</v>
      </c>
      <c r="H239" t="s">
        <v>3211</v>
      </c>
      <c r="I239">
        <f t="shared" si="45"/>
        <v>15</v>
      </c>
      <c r="J239" t="s">
        <v>3211</v>
      </c>
      <c r="K239">
        <f t="shared" si="46"/>
        <v>2</v>
      </c>
      <c r="L239">
        <f t="shared" si="47"/>
        <v>5</v>
      </c>
      <c r="M239" t="str">
        <f t="shared" si="48"/>
        <v>2/5</v>
      </c>
      <c r="N239" t="s">
        <v>3267</v>
      </c>
      <c r="O239" t="str">
        <f t="shared" si="49"/>
        <v>アンコモン</v>
      </c>
      <c r="R239" t="s">
        <v>3267</v>
      </c>
      <c r="S239" t="s">
        <v>4854</v>
      </c>
      <c r="T239" t="str">
        <f t="shared" si="50"/>
        <v>罪からの解放者</v>
      </c>
      <c r="U239" t="str">
        <f t="shared" si="51"/>
        <v/>
      </c>
      <c r="V239" t="str">
        <f>IF(I239=0,VLOOKUP(T239,Sheet4!A:B,2,TRUE),"")</f>
        <v/>
      </c>
      <c r="W239" t="s">
        <v>4855</v>
      </c>
      <c r="X239" t="s">
        <v>3267</v>
      </c>
      <c r="Y239" s="9"/>
      <c r="Z239" s="3">
        <v>759</v>
      </c>
      <c r="AA239" s="2" t="s">
        <v>3870</v>
      </c>
      <c r="AB239" s="1" t="s">
        <v>1653</v>
      </c>
      <c r="AC239" s="1" t="s">
        <v>1473</v>
      </c>
      <c r="AD239" s="22">
        <v>15</v>
      </c>
      <c r="AE239" s="1" t="s">
        <v>1007</v>
      </c>
      <c r="AF239" s="1" t="s">
        <v>1006</v>
      </c>
      <c r="AG239" s="1" t="s">
        <v>349</v>
      </c>
      <c r="AH239" s="1" t="s">
        <v>1511</v>
      </c>
      <c r="AI239" s="1" t="s">
        <v>1492</v>
      </c>
      <c r="AJ239" s="1"/>
      <c r="AK239" s="1" t="s">
        <v>3878</v>
      </c>
      <c r="AL239" s="1" t="s">
        <v>3879</v>
      </c>
      <c r="AM239" s="1"/>
      <c r="AN239" s="1"/>
      <c r="AO239" s="1">
        <v>2</v>
      </c>
      <c r="AP239" s="1">
        <v>5</v>
      </c>
      <c r="AQ239" s="1" t="s">
        <v>3880</v>
      </c>
    </row>
    <row r="240" spans="1:43" x14ac:dyDescent="0.15">
      <c r="A240" t="str">
        <f t="shared" si="42"/>
        <v>|EMN|緑|11|2/4|アンコモン|《[[絡み爪の人狼]]》|</v>
      </c>
      <c r="B240" t="s">
        <v>3211</v>
      </c>
      <c r="C240" t="str">
        <f t="shared" si="43"/>
        <v>EMN</v>
      </c>
      <c r="D240">
        <f>IF(AA240="","",VLOOKUP(C240,tnpl!$Z$1:$AA$11,2,TRUE))</f>
        <v>5</v>
      </c>
      <c r="E240" t="s">
        <v>3211</v>
      </c>
      <c r="F240" t="str">
        <f t="shared" si="44"/>
        <v>緑</v>
      </c>
      <c r="G240">
        <f>IF(AB240="","",VLOOKUP(F240,tnpl!$X$1:$Y$16,2,TRUE))</f>
        <v>5</v>
      </c>
      <c r="H240" t="s">
        <v>3211</v>
      </c>
      <c r="I240">
        <f t="shared" si="45"/>
        <v>11</v>
      </c>
      <c r="J240" t="s">
        <v>3211</v>
      </c>
      <c r="K240">
        <f t="shared" si="46"/>
        <v>2</v>
      </c>
      <c r="L240">
        <f t="shared" si="47"/>
        <v>4</v>
      </c>
      <c r="M240" t="str">
        <f t="shared" si="48"/>
        <v>2/4</v>
      </c>
      <c r="N240" t="s">
        <v>3267</v>
      </c>
      <c r="O240" t="str">
        <f t="shared" si="49"/>
        <v>アンコモン</v>
      </c>
      <c r="R240" t="s">
        <v>3267</v>
      </c>
      <c r="S240" t="s">
        <v>4854</v>
      </c>
      <c r="T240" t="str">
        <f t="shared" si="50"/>
        <v>絡み爪の人狼</v>
      </c>
      <c r="U240" t="str">
        <f t="shared" si="51"/>
        <v/>
      </c>
      <c r="V240" t="str">
        <f>IF(I240=0,VLOOKUP(T240,Sheet4!A:B,2,TRUE),"")</f>
        <v/>
      </c>
      <c r="W240" t="s">
        <v>4855</v>
      </c>
      <c r="X240" t="s">
        <v>3267</v>
      </c>
      <c r="Y240" s="9"/>
      <c r="Z240" s="3">
        <v>809</v>
      </c>
      <c r="AA240" s="2" t="s">
        <v>3870</v>
      </c>
      <c r="AB240" s="1" t="s">
        <v>1540</v>
      </c>
      <c r="AC240" s="1" t="s">
        <v>1473</v>
      </c>
      <c r="AD240" s="22">
        <v>11</v>
      </c>
      <c r="AE240" s="1" t="s">
        <v>925</v>
      </c>
      <c r="AF240" s="1" t="s">
        <v>924</v>
      </c>
      <c r="AG240" s="1" t="s">
        <v>349</v>
      </c>
      <c r="AH240" s="1" t="s">
        <v>3702</v>
      </c>
      <c r="AI240" s="1" t="s">
        <v>2837</v>
      </c>
      <c r="AJ240" s="1"/>
      <c r="AK240" s="1" t="s">
        <v>2627</v>
      </c>
      <c r="AL240" s="1" t="s">
        <v>3560</v>
      </c>
      <c r="AM240" s="1"/>
      <c r="AN240" s="1"/>
      <c r="AO240" s="1">
        <v>2</v>
      </c>
      <c r="AP240" s="1">
        <v>4</v>
      </c>
      <c r="AQ240" s="1" t="s">
        <v>3984</v>
      </c>
    </row>
    <row r="241" spans="1:43" x14ac:dyDescent="0.15">
      <c r="A241" t="str">
        <f t="shared" si="42"/>
        <v>|EMN|黒緑|11|2/2|神話レア|《[[残忍な剥ぎ取り]]》|</v>
      </c>
      <c r="B241" t="s">
        <v>3211</v>
      </c>
      <c r="C241" t="str">
        <f t="shared" si="43"/>
        <v>EMN</v>
      </c>
      <c r="D241">
        <f>IF(AA241="","",VLOOKUP(C241,tnpl!$Z$1:$AA$11,2,TRUE))</f>
        <v>5</v>
      </c>
      <c r="E241" t="s">
        <v>3211</v>
      </c>
      <c r="F241" t="str">
        <f t="shared" si="44"/>
        <v>黒緑</v>
      </c>
      <c r="G241">
        <f>IF(AB241="","",VLOOKUP(F241,tnpl!$X$1:$Y$16,2,TRUE))</f>
        <v>13</v>
      </c>
      <c r="H241" t="s">
        <v>3211</v>
      </c>
      <c r="I241">
        <f t="shared" si="45"/>
        <v>11</v>
      </c>
      <c r="J241" t="s">
        <v>3211</v>
      </c>
      <c r="K241">
        <f t="shared" si="46"/>
        <v>2</v>
      </c>
      <c r="L241">
        <f t="shared" si="47"/>
        <v>2</v>
      </c>
      <c r="M241" t="str">
        <f t="shared" si="48"/>
        <v>2/2</v>
      </c>
      <c r="N241" t="s">
        <v>3267</v>
      </c>
      <c r="O241" t="str">
        <f t="shared" si="49"/>
        <v>神話レア</v>
      </c>
      <c r="R241" t="s">
        <v>3267</v>
      </c>
      <c r="S241" t="s">
        <v>4854</v>
      </c>
      <c r="T241" t="str">
        <f t="shared" si="50"/>
        <v>残忍な剥ぎ取り</v>
      </c>
      <c r="U241" t="str">
        <f t="shared" si="51"/>
        <v/>
      </c>
      <c r="V241" t="str">
        <f>IF(I241=0,VLOOKUP(T241,Sheet4!A:B,2,TRUE),"")</f>
        <v/>
      </c>
      <c r="W241" t="s">
        <v>4855</v>
      </c>
      <c r="X241" t="s">
        <v>3267</v>
      </c>
      <c r="Y241" s="9"/>
      <c r="Z241" s="3">
        <v>822</v>
      </c>
      <c r="AA241" s="2" t="s">
        <v>3870</v>
      </c>
      <c r="AB241" s="1" t="s">
        <v>1509</v>
      </c>
      <c r="AC241" s="1" t="s">
        <v>1453</v>
      </c>
      <c r="AD241" s="1">
        <v>11</v>
      </c>
      <c r="AE241" s="1" t="s">
        <v>903</v>
      </c>
      <c r="AF241" s="1" t="s">
        <v>902</v>
      </c>
      <c r="AG241" s="1" t="s">
        <v>349</v>
      </c>
      <c r="AH241" s="1" t="s">
        <v>1511</v>
      </c>
      <c r="AI241" s="1" t="s">
        <v>1515</v>
      </c>
      <c r="AJ241" s="1"/>
      <c r="AK241" s="1" t="s">
        <v>1733</v>
      </c>
      <c r="AL241" s="1" t="s">
        <v>4005</v>
      </c>
      <c r="AM241" s="1" t="s">
        <v>4006</v>
      </c>
      <c r="AN241" s="1"/>
      <c r="AO241" s="1">
        <v>2</v>
      </c>
      <c r="AP241" s="1">
        <v>2</v>
      </c>
      <c r="AQ241" s="1" t="s">
        <v>4007</v>
      </c>
    </row>
    <row r="242" spans="1:43" x14ac:dyDescent="0.15">
      <c r="A242" t="str">
        <f>B242&amp;C242&amp;E242&amp;F242&amp;H242&amp;I242&amp;J242&amp;M242&amp;N242&amp;O242&amp;P242&amp;Q242&amp;R242&amp;S242&amp;T242&amp;V242&amp;W242&amp;X242&amp;Y242</f>
        <v/>
      </c>
    </row>
    <row r="243" spans="1:43" x14ac:dyDescent="0.15">
      <c r="A243" t="str">
        <f>B243&amp;C243&amp;E243&amp;F243&amp;H243&amp;I243&amp;J243&amp;M243&amp;N243&amp;O243&amp;P243&amp;Q243&amp;R243&amp;S243&amp;T243&amp;V243&amp;W243&amp;X243&amp;Y243</f>
        <v>**カラデシュブロック</v>
      </c>
      <c r="B243" t="s">
        <v>4856</v>
      </c>
      <c r="C243" t="s">
        <v>5197</v>
      </c>
      <c r="Z243" s="11"/>
    </row>
    <row r="244" spans="1:43" x14ac:dyDescent="0.15">
      <c r="A244" t="str">
        <f>B244&amp;C244&amp;E244&amp;F244&amp;H244&amp;I244&amp;J244&amp;M244&amp;N244&amp;O244&amp;P244&amp;Q244&amp;R244&amp;S244&amp;T244&amp;U244&amp;V244&amp;W244&amp;X244&amp;Y244</f>
        <v>|LEFT:50|LEFT:50|LEFT:50|LEFT:120|LEFT:120|LEFT:500|c</v>
      </c>
      <c r="B244" t="s">
        <v>3211</v>
      </c>
      <c r="C244" t="s">
        <v>3204</v>
      </c>
      <c r="E244" t="s">
        <v>3211</v>
      </c>
      <c r="F244" t="s">
        <v>3204</v>
      </c>
      <c r="H244" t="s">
        <v>3211</v>
      </c>
      <c r="I244" t="s">
        <v>3204</v>
      </c>
      <c r="J244" t="s">
        <v>3211</v>
      </c>
      <c r="M244" t="s">
        <v>5157</v>
      </c>
      <c r="N244" t="s">
        <v>3267</v>
      </c>
      <c r="O244" t="s">
        <v>5157</v>
      </c>
      <c r="R244" t="s">
        <v>3267</v>
      </c>
      <c r="T244" t="s">
        <v>3205</v>
      </c>
      <c r="X244" t="s">
        <v>3267</v>
      </c>
      <c r="Y244" t="s">
        <v>3206</v>
      </c>
    </row>
    <row r="245" spans="1:43" x14ac:dyDescent="0.15">
      <c r="A245" t="str">
        <f>B245&amp;C245&amp;E245&amp;F245&amp;H245&amp;I245&amp;J245&amp;M245&amp;N245&amp;O245&amp;P245&amp;Q245&amp;R245&amp;S245&amp;T245&amp;U245&amp;V245&amp;W245&amp;X245&amp;Y245</f>
        <v>|セット|色|コスト|P/T|レアリティ|カード名|</v>
      </c>
      <c r="B245" t="s">
        <v>3211</v>
      </c>
      <c r="C245" t="s">
        <v>3212</v>
      </c>
      <c r="E245" t="s">
        <v>3211</v>
      </c>
      <c r="F245" t="s">
        <v>3181</v>
      </c>
      <c r="H245" t="s">
        <v>3211</v>
      </c>
      <c r="I245" t="s">
        <v>3207</v>
      </c>
      <c r="J245" t="s">
        <v>3211</v>
      </c>
      <c r="K245" t="s">
        <v>3168</v>
      </c>
      <c r="L245" t="s">
        <v>3167</v>
      </c>
      <c r="M245" t="str">
        <f>K245&amp;"/"&amp;L245</f>
        <v>P/T</v>
      </c>
      <c r="N245" t="s">
        <v>3267</v>
      </c>
      <c r="O245" t="s">
        <v>5187</v>
      </c>
      <c r="R245" t="s">
        <v>3267</v>
      </c>
      <c r="T245" t="s">
        <v>3208</v>
      </c>
      <c r="X245" t="s">
        <v>3267</v>
      </c>
      <c r="Z245" s="18"/>
      <c r="AA245" s="18"/>
      <c r="AB245" s="18"/>
      <c r="AC245" s="18"/>
      <c r="AD245" s="18"/>
      <c r="AE245" s="18"/>
      <c r="AF245" s="18"/>
      <c r="AG245" s="18"/>
      <c r="AH245" s="18"/>
      <c r="AI245" s="18"/>
      <c r="AJ245" s="18"/>
      <c r="AK245" s="18"/>
      <c r="AL245" s="18"/>
      <c r="AM245" s="18"/>
      <c r="AN245" s="18"/>
      <c r="AO245" s="18"/>
      <c r="AP245" s="18"/>
      <c r="AQ245" s="18"/>
    </row>
    <row r="246" spans="1:43" x14ac:dyDescent="0.15">
      <c r="A246" t="str">
        <f t="shared" si="42"/>
        <v>|KLD|白|1|2/2|コモン|《[[格納庫の整備士]]》|</v>
      </c>
      <c r="B246" t="s">
        <v>3211</v>
      </c>
      <c r="C246" t="str">
        <f t="shared" si="43"/>
        <v>KLD</v>
      </c>
      <c r="D246">
        <f>IF(AA246="","",VLOOKUP(C246,tnpl!$Z$1:$AA$11,2,TRUE))</f>
        <v>6</v>
      </c>
      <c r="E246" t="s">
        <v>3211</v>
      </c>
      <c r="F246" t="str">
        <f t="shared" si="44"/>
        <v>白</v>
      </c>
      <c r="G246">
        <f>IF(AB246="","",VLOOKUP(F246,tnpl!$X$1:$Y$16,2,TRUE))</f>
        <v>1</v>
      </c>
      <c r="H246" t="s">
        <v>3211</v>
      </c>
      <c r="I246">
        <f t="shared" si="45"/>
        <v>1</v>
      </c>
      <c r="J246" t="s">
        <v>3211</v>
      </c>
      <c r="K246">
        <f t="shared" si="46"/>
        <v>2</v>
      </c>
      <c r="L246">
        <f t="shared" si="47"/>
        <v>2</v>
      </c>
      <c r="M246" t="str">
        <f t="shared" si="48"/>
        <v>2/2</v>
      </c>
      <c r="N246" t="s">
        <v>3267</v>
      </c>
      <c r="O246" t="str">
        <f t="shared" si="49"/>
        <v>コモン</v>
      </c>
      <c r="R246" t="s">
        <v>3267</v>
      </c>
      <c r="S246" t="s">
        <v>4854</v>
      </c>
      <c r="T246" t="str">
        <f t="shared" si="50"/>
        <v>格納庫の整備士</v>
      </c>
      <c r="U246" t="str">
        <f t="shared" si="51"/>
        <v/>
      </c>
      <c r="V246" t="str">
        <f>IF(I246=0,VLOOKUP(T246,Sheet4!A:B,2,TRUE),"")</f>
        <v/>
      </c>
      <c r="W246" t="s">
        <v>4855</v>
      </c>
      <c r="X246" t="s">
        <v>3267</v>
      </c>
      <c r="Y246" s="9"/>
      <c r="Z246" s="3">
        <v>836</v>
      </c>
      <c r="AA246" s="2" t="s">
        <v>4035</v>
      </c>
      <c r="AB246" s="1" t="s">
        <v>1653</v>
      </c>
      <c r="AC246" s="1" t="s">
        <v>1771</v>
      </c>
      <c r="AD246" s="1">
        <v>1</v>
      </c>
      <c r="AE246" s="1" t="s">
        <v>851</v>
      </c>
      <c r="AF246" s="1" t="s">
        <v>850</v>
      </c>
      <c r="AG246" s="1" t="s">
        <v>349</v>
      </c>
      <c r="AH246" s="1" t="s">
        <v>4036</v>
      </c>
      <c r="AI246" s="1" t="s">
        <v>1667</v>
      </c>
      <c r="AJ246" s="1"/>
      <c r="AK246" s="1" t="s">
        <v>4037</v>
      </c>
      <c r="AL246" s="1"/>
      <c r="AM246" s="1"/>
      <c r="AN246" s="1"/>
      <c r="AO246" s="1">
        <v>2</v>
      </c>
      <c r="AP246" s="1">
        <v>2</v>
      </c>
      <c r="AQ246" s="1" t="s">
        <v>4037</v>
      </c>
    </row>
    <row r="247" spans="1:43" x14ac:dyDescent="0.15">
      <c r="A247" t="str">
        <f t="shared" si="42"/>
        <v>|KLD|白|5|2/2|コモン|《[[光袖会の職工]]》|</v>
      </c>
      <c r="B247" t="s">
        <v>3211</v>
      </c>
      <c r="C247" t="str">
        <f t="shared" si="43"/>
        <v>KLD</v>
      </c>
      <c r="D247">
        <f>IF(AA247="","",VLOOKUP(C247,tnpl!$Z$1:$AA$11,2,TRUE))</f>
        <v>6</v>
      </c>
      <c r="E247" t="s">
        <v>3211</v>
      </c>
      <c r="F247" t="str">
        <f t="shared" si="44"/>
        <v>白</v>
      </c>
      <c r="G247">
        <f>IF(AB247="","",VLOOKUP(F247,tnpl!$X$1:$Y$16,2,TRUE))</f>
        <v>1</v>
      </c>
      <c r="H247" t="s">
        <v>3211</v>
      </c>
      <c r="I247">
        <f t="shared" si="45"/>
        <v>5</v>
      </c>
      <c r="J247" t="s">
        <v>3211</v>
      </c>
      <c r="K247">
        <f t="shared" si="46"/>
        <v>2</v>
      </c>
      <c r="L247">
        <f t="shared" si="47"/>
        <v>2</v>
      </c>
      <c r="M247" t="str">
        <f t="shared" si="48"/>
        <v>2/2</v>
      </c>
      <c r="N247" t="s">
        <v>3267</v>
      </c>
      <c r="O247" t="str">
        <f t="shared" si="49"/>
        <v>コモン</v>
      </c>
      <c r="R247" t="s">
        <v>3267</v>
      </c>
      <c r="S247" t="s">
        <v>4854</v>
      </c>
      <c r="T247" t="str">
        <f t="shared" si="50"/>
        <v>光袖会の職工</v>
      </c>
      <c r="U247" t="str">
        <f t="shared" si="51"/>
        <v/>
      </c>
      <c r="V247" t="str">
        <f>IF(I247=0,VLOOKUP(T247,Sheet4!A:B,2,TRUE),"")</f>
        <v/>
      </c>
      <c r="W247" t="s">
        <v>4855</v>
      </c>
      <c r="X247" t="s">
        <v>3267</v>
      </c>
      <c r="Y247" s="9"/>
      <c r="Z247" s="3">
        <v>838</v>
      </c>
      <c r="AA247" s="2" t="s">
        <v>4035</v>
      </c>
      <c r="AB247" s="1" t="s">
        <v>1653</v>
      </c>
      <c r="AC247" s="1" t="s">
        <v>1771</v>
      </c>
      <c r="AD247" s="1">
        <v>5</v>
      </c>
      <c r="AE247" s="1" t="s">
        <v>843</v>
      </c>
      <c r="AF247" s="1" t="s">
        <v>842</v>
      </c>
      <c r="AG247" s="1" t="s">
        <v>349</v>
      </c>
      <c r="AH247" s="1" t="s">
        <v>4036</v>
      </c>
      <c r="AI247" s="1" t="s">
        <v>1667</v>
      </c>
      <c r="AJ247" s="1"/>
      <c r="AK247" s="1" t="s">
        <v>4041</v>
      </c>
      <c r="AL247" s="1"/>
      <c r="AM247" s="1"/>
      <c r="AN247" s="1"/>
      <c r="AO247" s="1">
        <v>2</v>
      </c>
      <c r="AP247" s="1">
        <v>2</v>
      </c>
      <c r="AQ247" s="1" t="s">
        <v>4041</v>
      </c>
    </row>
    <row r="248" spans="1:43" x14ac:dyDescent="0.15">
      <c r="A248" t="str">
        <f t="shared" si="42"/>
        <v>|KLD|白|7|2/1|コモン|《[[博覧会の歓迎者]]》|</v>
      </c>
      <c r="B248" t="s">
        <v>3211</v>
      </c>
      <c r="C248" t="str">
        <f t="shared" si="43"/>
        <v>KLD</v>
      </c>
      <c r="D248">
        <f>IF(AA248="","",VLOOKUP(C248,tnpl!$Z$1:$AA$11,2,TRUE))</f>
        <v>6</v>
      </c>
      <c r="E248" t="s">
        <v>3211</v>
      </c>
      <c r="F248" t="str">
        <f t="shared" si="44"/>
        <v>白</v>
      </c>
      <c r="G248">
        <f>IF(AB248="","",VLOOKUP(F248,tnpl!$X$1:$Y$16,2,TRUE))</f>
        <v>1</v>
      </c>
      <c r="H248" t="s">
        <v>3211</v>
      </c>
      <c r="I248">
        <f t="shared" si="45"/>
        <v>7</v>
      </c>
      <c r="J248" t="s">
        <v>3211</v>
      </c>
      <c r="K248">
        <f t="shared" si="46"/>
        <v>2</v>
      </c>
      <c r="L248">
        <f t="shared" si="47"/>
        <v>1</v>
      </c>
      <c r="M248" t="str">
        <f t="shared" si="48"/>
        <v>2/1</v>
      </c>
      <c r="N248" t="s">
        <v>3267</v>
      </c>
      <c r="O248" t="str">
        <f t="shared" si="49"/>
        <v>コモン</v>
      </c>
      <c r="R248" t="s">
        <v>3267</v>
      </c>
      <c r="S248" t="s">
        <v>4854</v>
      </c>
      <c r="T248" t="str">
        <f t="shared" si="50"/>
        <v>博覧会の歓迎者</v>
      </c>
      <c r="U248" t="str">
        <f t="shared" si="51"/>
        <v/>
      </c>
      <c r="V248" t="str">
        <f>IF(I248=0,VLOOKUP(T248,Sheet4!A:B,2,TRUE),"")</f>
        <v/>
      </c>
      <c r="W248" t="s">
        <v>4855</v>
      </c>
      <c r="X248" t="s">
        <v>3267</v>
      </c>
      <c r="Y248" s="9"/>
      <c r="Z248" s="3">
        <v>839</v>
      </c>
      <c r="AA248" s="2" t="s">
        <v>4035</v>
      </c>
      <c r="AB248" s="1" t="s">
        <v>1653</v>
      </c>
      <c r="AC248" s="1" t="s">
        <v>1771</v>
      </c>
      <c r="AD248" s="1">
        <v>7</v>
      </c>
      <c r="AE248" s="1" t="s">
        <v>841</v>
      </c>
      <c r="AF248" s="1" t="s">
        <v>840</v>
      </c>
      <c r="AG248" s="1" t="s">
        <v>349</v>
      </c>
      <c r="AH248" s="1" t="s">
        <v>1511</v>
      </c>
      <c r="AI248" s="1"/>
      <c r="AJ248" s="1"/>
      <c r="AK248" s="1" t="s">
        <v>4042</v>
      </c>
      <c r="AL248" s="1"/>
      <c r="AM248" s="1"/>
      <c r="AN248" s="1"/>
      <c r="AO248" s="1">
        <v>2</v>
      </c>
      <c r="AP248" s="1">
        <v>1</v>
      </c>
      <c r="AQ248" s="1" t="s">
        <v>4042</v>
      </c>
    </row>
    <row r="249" spans="1:43" x14ac:dyDescent="0.15">
      <c r="A249" t="str">
        <f t="shared" si="42"/>
        <v>|KLD|白|5|2/1|コモン|《[[プロペラの先駆者]]》|</v>
      </c>
      <c r="B249" t="s">
        <v>3211</v>
      </c>
      <c r="C249" t="str">
        <f t="shared" si="43"/>
        <v>KLD</v>
      </c>
      <c r="D249">
        <f>IF(AA249="","",VLOOKUP(C249,tnpl!$Z$1:$AA$11,2,TRUE))</f>
        <v>6</v>
      </c>
      <c r="E249" t="s">
        <v>3211</v>
      </c>
      <c r="F249" t="str">
        <f t="shared" si="44"/>
        <v>白</v>
      </c>
      <c r="G249">
        <f>IF(AB249="","",VLOOKUP(F249,tnpl!$X$1:$Y$16,2,TRUE))</f>
        <v>1</v>
      </c>
      <c r="H249" t="s">
        <v>3211</v>
      </c>
      <c r="I249">
        <f t="shared" si="45"/>
        <v>5</v>
      </c>
      <c r="J249" t="s">
        <v>3211</v>
      </c>
      <c r="K249">
        <f t="shared" si="46"/>
        <v>2</v>
      </c>
      <c r="L249">
        <f t="shared" si="47"/>
        <v>1</v>
      </c>
      <c r="M249" t="str">
        <f t="shared" si="48"/>
        <v>2/1</v>
      </c>
      <c r="N249" t="s">
        <v>3267</v>
      </c>
      <c r="O249" t="str">
        <f t="shared" si="49"/>
        <v>コモン</v>
      </c>
      <c r="R249" t="s">
        <v>3267</v>
      </c>
      <c r="S249" t="s">
        <v>4854</v>
      </c>
      <c r="T249" t="str">
        <f t="shared" si="50"/>
        <v>プロペラの先駆者</v>
      </c>
      <c r="U249" t="str">
        <f t="shared" si="51"/>
        <v/>
      </c>
      <c r="V249" t="str">
        <f>IF(I249=0,VLOOKUP(T249,Sheet4!A:B,2,TRUE),"")</f>
        <v/>
      </c>
      <c r="W249" t="s">
        <v>4855</v>
      </c>
      <c r="X249" t="s">
        <v>3267</v>
      </c>
      <c r="Y249" s="9"/>
      <c r="Z249" s="3">
        <v>841</v>
      </c>
      <c r="AA249" s="2" t="s">
        <v>4035</v>
      </c>
      <c r="AB249" s="1" t="s">
        <v>1653</v>
      </c>
      <c r="AC249" s="1" t="s">
        <v>1771</v>
      </c>
      <c r="AD249" s="1">
        <v>5</v>
      </c>
      <c r="AE249" s="1" t="s">
        <v>835</v>
      </c>
      <c r="AF249" s="1" t="s">
        <v>834</v>
      </c>
      <c r="AG249" s="1" t="s">
        <v>349</v>
      </c>
      <c r="AH249" s="1" t="s">
        <v>1511</v>
      </c>
      <c r="AI249" s="1" t="s">
        <v>1667</v>
      </c>
      <c r="AJ249" s="1"/>
      <c r="AK249" s="1" t="s">
        <v>361</v>
      </c>
      <c r="AL249" s="1" t="s">
        <v>4041</v>
      </c>
      <c r="AM249" s="1"/>
      <c r="AN249" s="1"/>
      <c r="AO249" s="1">
        <v>2</v>
      </c>
      <c r="AP249" s="1">
        <v>1</v>
      </c>
      <c r="AQ249" s="1" t="s">
        <v>4045</v>
      </c>
    </row>
    <row r="250" spans="1:43" x14ac:dyDescent="0.15">
      <c r="A250" t="str">
        <f t="shared" si="42"/>
        <v>|KLD|青|7|2/2|コモン|《[[敏捷な革新者]]》|</v>
      </c>
      <c r="B250" t="s">
        <v>3211</v>
      </c>
      <c r="C250" t="str">
        <f t="shared" si="43"/>
        <v>KLD</v>
      </c>
      <c r="D250">
        <f>IF(AA250="","",VLOOKUP(C250,tnpl!$Z$1:$AA$11,2,TRUE))</f>
        <v>6</v>
      </c>
      <c r="E250" t="s">
        <v>3211</v>
      </c>
      <c r="F250" t="str">
        <f t="shared" si="44"/>
        <v>青</v>
      </c>
      <c r="G250">
        <f>IF(AB250="","",VLOOKUP(F250,tnpl!$X$1:$Y$16,2,TRUE))</f>
        <v>2</v>
      </c>
      <c r="H250" t="s">
        <v>3211</v>
      </c>
      <c r="I250">
        <f t="shared" si="45"/>
        <v>7</v>
      </c>
      <c r="J250" t="s">
        <v>3211</v>
      </c>
      <c r="K250">
        <f t="shared" si="46"/>
        <v>2</v>
      </c>
      <c r="L250">
        <f t="shared" si="47"/>
        <v>2</v>
      </c>
      <c r="M250" t="str">
        <f t="shared" si="48"/>
        <v>2/2</v>
      </c>
      <c r="N250" t="s">
        <v>3267</v>
      </c>
      <c r="O250" t="str">
        <f t="shared" si="49"/>
        <v>コモン</v>
      </c>
      <c r="R250" t="s">
        <v>3267</v>
      </c>
      <c r="S250" t="s">
        <v>4854</v>
      </c>
      <c r="T250" t="str">
        <f t="shared" si="50"/>
        <v>敏捷な革新者</v>
      </c>
      <c r="U250" t="str">
        <f t="shared" si="51"/>
        <v/>
      </c>
      <c r="V250" t="str">
        <f>IF(I250=0,VLOOKUP(T250,Sheet4!A:B,2,TRUE),"")</f>
        <v/>
      </c>
      <c r="W250" t="s">
        <v>4855</v>
      </c>
      <c r="X250" t="s">
        <v>3267</v>
      </c>
      <c r="Y250" s="9"/>
      <c r="Z250" s="3">
        <v>864</v>
      </c>
      <c r="AA250" s="2" t="s">
        <v>4035</v>
      </c>
      <c r="AB250" s="1" t="s">
        <v>1631</v>
      </c>
      <c r="AC250" s="1" t="s">
        <v>1771</v>
      </c>
      <c r="AD250" s="1">
        <v>7</v>
      </c>
      <c r="AE250" s="1" t="s">
        <v>793</v>
      </c>
      <c r="AF250" s="1" t="s">
        <v>792</v>
      </c>
      <c r="AG250" s="1" t="s">
        <v>349</v>
      </c>
      <c r="AH250" s="1" t="s">
        <v>2949</v>
      </c>
      <c r="AI250" s="1" t="s">
        <v>1667</v>
      </c>
      <c r="AJ250" s="1"/>
      <c r="AK250" s="1" t="s">
        <v>3790</v>
      </c>
      <c r="AL250" s="1"/>
      <c r="AM250" s="1"/>
      <c r="AN250" s="1"/>
      <c r="AO250" s="1">
        <v>2</v>
      </c>
      <c r="AP250" s="1">
        <v>2</v>
      </c>
      <c r="AQ250" s="1" t="s">
        <v>3790</v>
      </c>
    </row>
    <row r="251" spans="1:43" x14ac:dyDescent="0.15">
      <c r="A251" t="str">
        <f t="shared" si="42"/>
        <v>|KLD|青|7|2/2|コモン|《[[ヴィダルケンの刃の達人]]》|</v>
      </c>
      <c r="B251" t="s">
        <v>3211</v>
      </c>
      <c r="C251" t="str">
        <f t="shared" si="43"/>
        <v>KLD</v>
      </c>
      <c r="D251">
        <f>IF(AA251="","",VLOOKUP(C251,tnpl!$Z$1:$AA$11,2,TRUE))</f>
        <v>6</v>
      </c>
      <c r="E251" t="s">
        <v>3211</v>
      </c>
      <c r="F251" t="str">
        <f t="shared" si="44"/>
        <v>青</v>
      </c>
      <c r="G251">
        <f>IF(AB251="","",VLOOKUP(F251,tnpl!$X$1:$Y$16,2,TRUE))</f>
        <v>2</v>
      </c>
      <c r="H251" t="s">
        <v>3211</v>
      </c>
      <c r="I251">
        <f t="shared" si="45"/>
        <v>7</v>
      </c>
      <c r="J251" t="s">
        <v>3211</v>
      </c>
      <c r="K251">
        <f t="shared" si="46"/>
        <v>2</v>
      </c>
      <c r="L251">
        <f t="shared" si="47"/>
        <v>2</v>
      </c>
      <c r="M251" t="str">
        <f t="shared" si="48"/>
        <v>2/2</v>
      </c>
      <c r="N251" t="s">
        <v>3267</v>
      </c>
      <c r="O251" t="str">
        <f t="shared" si="49"/>
        <v>コモン</v>
      </c>
      <c r="R251" t="s">
        <v>3267</v>
      </c>
      <c r="S251" t="s">
        <v>4854</v>
      </c>
      <c r="T251" t="str">
        <f t="shared" si="50"/>
        <v>ヴィダルケンの刃の達人</v>
      </c>
      <c r="U251" t="str">
        <f t="shared" si="51"/>
        <v/>
      </c>
      <c r="V251" t="str">
        <f>IF(I251=0,VLOOKUP(T251,Sheet4!A:B,2,TRUE),"")</f>
        <v/>
      </c>
      <c r="W251" t="s">
        <v>4855</v>
      </c>
      <c r="X251" t="s">
        <v>3267</v>
      </c>
      <c r="Y251" s="9"/>
      <c r="Z251" s="3">
        <v>866</v>
      </c>
      <c r="AA251" s="2" t="s">
        <v>4035</v>
      </c>
      <c r="AB251" s="1" t="s">
        <v>1631</v>
      </c>
      <c r="AC251" s="1" t="s">
        <v>1771</v>
      </c>
      <c r="AD251" s="1">
        <v>7</v>
      </c>
      <c r="AE251" s="1" t="s">
        <v>785</v>
      </c>
      <c r="AF251" s="1" t="s">
        <v>784</v>
      </c>
      <c r="AG251" s="1" t="s">
        <v>349</v>
      </c>
      <c r="AH251" s="1" t="s">
        <v>2949</v>
      </c>
      <c r="AI251" s="1" t="s">
        <v>1826</v>
      </c>
      <c r="AJ251" s="1"/>
      <c r="AK251" s="1" t="s">
        <v>4091</v>
      </c>
      <c r="AL251" s="1"/>
      <c r="AM251" s="1"/>
      <c r="AN251" s="1"/>
      <c r="AO251" s="1">
        <v>2</v>
      </c>
      <c r="AP251" s="1">
        <v>2</v>
      </c>
      <c r="AQ251" s="1" t="s">
        <v>4091</v>
      </c>
    </row>
    <row r="252" spans="1:43" x14ac:dyDescent="0.15">
      <c r="A252" t="str">
        <f t="shared" si="42"/>
        <v>|KLD|青|5|2/2|コモン|《[[速接会の翼鍛冶]]》|</v>
      </c>
      <c r="B252" t="s">
        <v>3211</v>
      </c>
      <c r="C252" t="str">
        <f t="shared" si="43"/>
        <v>KLD</v>
      </c>
      <c r="D252">
        <f>IF(AA252="","",VLOOKUP(C252,tnpl!$Z$1:$AA$11,2,TRUE))</f>
        <v>6</v>
      </c>
      <c r="E252" t="s">
        <v>3211</v>
      </c>
      <c r="F252" t="str">
        <f t="shared" si="44"/>
        <v>青</v>
      </c>
      <c r="G252">
        <f>IF(AB252="","",VLOOKUP(F252,tnpl!$X$1:$Y$16,2,TRUE))</f>
        <v>2</v>
      </c>
      <c r="H252" t="s">
        <v>3211</v>
      </c>
      <c r="I252">
        <f t="shared" si="45"/>
        <v>5</v>
      </c>
      <c r="J252" t="s">
        <v>3211</v>
      </c>
      <c r="K252">
        <f t="shared" si="46"/>
        <v>2</v>
      </c>
      <c r="L252">
        <f t="shared" si="47"/>
        <v>2</v>
      </c>
      <c r="M252" t="str">
        <f t="shared" si="48"/>
        <v>2/2</v>
      </c>
      <c r="N252" t="s">
        <v>3267</v>
      </c>
      <c r="O252" t="str">
        <f t="shared" si="49"/>
        <v>コモン</v>
      </c>
      <c r="R252" t="s">
        <v>3267</v>
      </c>
      <c r="S252" t="s">
        <v>4854</v>
      </c>
      <c r="T252" t="str">
        <f t="shared" si="50"/>
        <v>速接会の翼鍛冶</v>
      </c>
      <c r="U252" t="str">
        <f t="shared" si="51"/>
        <v/>
      </c>
      <c r="V252" t="str">
        <f>IF(I252=0,VLOOKUP(T252,Sheet4!A:B,2,TRUE),"")</f>
        <v/>
      </c>
      <c r="W252" t="s">
        <v>4855</v>
      </c>
      <c r="X252" t="s">
        <v>3267</v>
      </c>
      <c r="Y252" s="9"/>
      <c r="Z252" s="3">
        <v>867</v>
      </c>
      <c r="AA252" s="2" t="s">
        <v>4035</v>
      </c>
      <c r="AB252" s="1" t="s">
        <v>1631</v>
      </c>
      <c r="AC252" s="1" t="s">
        <v>1771</v>
      </c>
      <c r="AD252" s="1">
        <v>5</v>
      </c>
      <c r="AE252" s="1" t="s">
        <v>783</v>
      </c>
      <c r="AF252" s="1" t="s">
        <v>782</v>
      </c>
      <c r="AG252" s="1" t="s">
        <v>349</v>
      </c>
      <c r="AH252" s="1" t="s">
        <v>1511</v>
      </c>
      <c r="AI252" s="1" t="s">
        <v>1667</v>
      </c>
      <c r="AJ252" s="1"/>
      <c r="AK252" s="1" t="s">
        <v>4092</v>
      </c>
      <c r="AL252" s="1"/>
      <c r="AM252" s="1"/>
      <c r="AN252" s="1"/>
      <c r="AO252" s="1">
        <v>2</v>
      </c>
      <c r="AP252" s="1">
        <v>2</v>
      </c>
      <c r="AQ252" s="1" t="s">
        <v>4092</v>
      </c>
    </row>
    <row r="253" spans="1:43" x14ac:dyDescent="0.15">
      <c r="A253" t="str">
        <f t="shared" si="42"/>
        <v>|KLD|青|6|2/2|コモン|《[[風のドレイク]]》|</v>
      </c>
      <c r="B253" t="s">
        <v>3211</v>
      </c>
      <c r="C253" t="str">
        <f t="shared" si="43"/>
        <v>KLD</v>
      </c>
      <c r="D253">
        <f>IF(AA253="","",VLOOKUP(C253,tnpl!$Z$1:$AA$11,2,TRUE))</f>
        <v>6</v>
      </c>
      <c r="E253" t="s">
        <v>3211</v>
      </c>
      <c r="F253" t="str">
        <f t="shared" si="44"/>
        <v>青</v>
      </c>
      <c r="G253">
        <f>IF(AB253="","",VLOOKUP(F253,tnpl!$X$1:$Y$16,2,TRUE))</f>
        <v>2</v>
      </c>
      <c r="H253" t="s">
        <v>3211</v>
      </c>
      <c r="I253">
        <f t="shared" si="45"/>
        <v>6</v>
      </c>
      <c r="J253" t="s">
        <v>3211</v>
      </c>
      <c r="K253">
        <f t="shared" si="46"/>
        <v>2</v>
      </c>
      <c r="L253">
        <f t="shared" si="47"/>
        <v>2</v>
      </c>
      <c r="M253" t="str">
        <f t="shared" si="48"/>
        <v>2/2</v>
      </c>
      <c r="N253" t="s">
        <v>3267</v>
      </c>
      <c r="O253" t="str">
        <f t="shared" si="49"/>
        <v>コモン</v>
      </c>
      <c r="R253" t="s">
        <v>3267</v>
      </c>
      <c r="S253" t="s">
        <v>4854</v>
      </c>
      <c r="T253" t="str">
        <f t="shared" si="50"/>
        <v>風のドレイク</v>
      </c>
      <c r="U253" t="str">
        <f t="shared" si="51"/>
        <v/>
      </c>
      <c r="V253" t="str">
        <f>IF(I253=0,VLOOKUP(T253,Sheet4!A:B,2,TRUE),"")</f>
        <v/>
      </c>
      <c r="W253" t="s">
        <v>4855</v>
      </c>
      <c r="X253" t="s">
        <v>3267</v>
      </c>
      <c r="Y253" s="9"/>
      <c r="Z253" s="3">
        <v>868</v>
      </c>
      <c r="AA253" s="2" t="s">
        <v>4035</v>
      </c>
      <c r="AB253" s="1" t="s">
        <v>1631</v>
      </c>
      <c r="AC253" s="1" t="s">
        <v>1771</v>
      </c>
      <c r="AD253" s="1">
        <v>6</v>
      </c>
      <c r="AE253" s="1" t="s">
        <v>4093</v>
      </c>
      <c r="AF253" s="1" t="s">
        <v>4094</v>
      </c>
      <c r="AG253" s="1" t="s">
        <v>349</v>
      </c>
      <c r="AH253" s="1" t="s">
        <v>2546</v>
      </c>
      <c r="AI253" s="1"/>
      <c r="AJ253" s="1"/>
      <c r="AK253" s="1" t="s">
        <v>361</v>
      </c>
      <c r="AL253" s="1"/>
      <c r="AM253" s="1"/>
      <c r="AN253" s="1"/>
      <c r="AO253" s="1">
        <v>2</v>
      </c>
      <c r="AP253" s="1">
        <v>2</v>
      </c>
      <c r="AQ253" s="1" t="s">
        <v>361</v>
      </c>
    </row>
    <row r="254" spans="1:43" x14ac:dyDescent="0.15">
      <c r="A254" t="str">
        <f t="shared" si="42"/>
        <v>|KLD|黒|5|2/1|コモン|《[[霊基体の野心家]]》|</v>
      </c>
      <c r="B254" t="s">
        <v>3211</v>
      </c>
      <c r="C254" t="str">
        <f t="shared" si="43"/>
        <v>KLD</v>
      </c>
      <c r="D254">
        <f>IF(AA254="","",VLOOKUP(C254,tnpl!$Z$1:$AA$11,2,TRUE))</f>
        <v>6</v>
      </c>
      <c r="E254" t="s">
        <v>3211</v>
      </c>
      <c r="F254" t="str">
        <f t="shared" si="44"/>
        <v>黒</v>
      </c>
      <c r="G254">
        <f>IF(AB254="","",VLOOKUP(F254,tnpl!$X$1:$Y$16,2,TRUE))</f>
        <v>3</v>
      </c>
      <c r="H254" t="s">
        <v>3211</v>
      </c>
      <c r="I254">
        <f t="shared" si="45"/>
        <v>5</v>
      </c>
      <c r="J254" t="s">
        <v>3211</v>
      </c>
      <c r="K254">
        <f t="shared" si="46"/>
        <v>2</v>
      </c>
      <c r="L254">
        <f t="shared" si="47"/>
        <v>1</v>
      </c>
      <c r="M254" t="str">
        <f t="shared" si="48"/>
        <v>2/1</v>
      </c>
      <c r="N254" t="s">
        <v>3267</v>
      </c>
      <c r="O254" t="str">
        <f t="shared" si="49"/>
        <v>コモン</v>
      </c>
      <c r="R254" t="s">
        <v>3267</v>
      </c>
      <c r="S254" t="s">
        <v>4854</v>
      </c>
      <c r="T254" t="str">
        <f t="shared" si="50"/>
        <v>霊基体の野心家</v>
      </c>
      <c r="U254" t="str">
        <f t="shared" si="51"/>
        <v/>
      </c>
      <c r="V254" t="str">
        <f>IF(I254=0,VLOOKUP(T254,Sheet4!A:B,2,TRUE),"")</f>
        <v/>
      </c>
      <c r="W254" t="s">
        <v>4855</v>
      </c>
      <c r="X254" t="s">
        <v>3267</v>
      </c>
      <c r="Y254" s="9"/>
      <c r="Z254" s="3">
        <v>888</v>
      </c>
      <c r="AA254" s="2" t="s">
        <v>4035</v>
      </c>
      <c r="AB254" s="1" t="s">
        <v>1606</v>
      </c>
      <c r="AC254" s="1" t="s">
        <v>1771</v>
      </c>
      <c r="AD254" s="1">
        <v>5</v>
      </c>
      <c r="AE254" s="1" t="s">
        <v>749</v>
      </c>
      <c r="AF254" s="1" t="s">
        <v>748</v>
      </c>
      <c r="AG254" s="1" t="s">
        <v>349</v>
      </c>
      <c r="AH254" s="1" t="s">
        <v>4129</v>
      </c>
      <c r="AI254" s="1" t="s">
        <v>1667</v>
      </c>
      <c r="AJ254" s="1"/>
      <c r="AK254" s="1" t="s">
        <v>4041</v>
      </c>
      <c r="AL254" s="1"/>
      <c r="AM254" s="1"/>
      <c r="AN254" s="1"/>
      <c r="AO254" s="1">
        <v>2</v>
      </c>
      <c r="AP254" s="1">
        <v>1</v>
      </c>
      <c r="AQ254" s="1" t="s">
        <v>4041</v>
      </c>
    </row>
    <row r="255" spans="1:43" x14ac:dyDescent="0.15">
      <c r="A255" t="str">
        <f t="shared" si="42"/>
        <v>|KLD|黒|7|2/1|コモン|《[[鋳造所のコウモリ]]》|</v>
      </c>
      <c r="B255" t="s">
        <v>3211</v>
      </c>
      <c r="C255" t="str">
        <f t="shared" si="43"/>
        <v>KLD</v>
      </c>
      <c r="D255">
        <f>IF(AA255="","",VLOOKUP(C255,tnpl!$Z$1:$AA$11,2,TRUE))</f>
        <v>6</v>
      </c>
      <c r="E255" t="s">
        <v>3211</v>
      </c>
      <c r="F255" t="str">
        <f t="shared" si="44"/>
        <v>黒</v>
      </c>
      <c r="G255">
        <f>IF(AB255="","",VLOOKUP(F255,tnpl!$X$1:$Y$16,2,TRUE))</f>
        <v>3</v>
      </c>
      <c r="H255" t="s">
        <v>3211</v>
      </c>
      <c r="I255">
        <f t="shared" si="45"/>
        <v>7</v>
      </c>
      <c r="J255" t="s">
        <v>3211</v>
      </c>
      <c r="K255">
        <f t="shared" si="46"/>
        <v>2</v>
      </c>
      <c r="L255">
        <f t="shared" si="47"/>
        <v>1</v>
      </c>
      <c r="M255" t="str">
        <f t="shared" si="48"/>
        <v>2/1</v>
      </c>
      <c r="N255" t="s">
        <v>3267</v>
      </c>
      <c r="O255" t="str">
        <f t="shared" si="49"/>
        <v>コモン</v>
      </c>
      <c r="R255" t="s">
        <v>3267</v>
      </c>
      <c r="S255" t="s">
        <v>4854</v>
      </c>
      <c r="T255" t="str">
        <f t="shared" si="50"/>
        <v>鋳造所のコウモリ</v>
      </c>
      <c r="U255" t="str">
        <f t="shared" si="51"/>
        <v/>
      </c>
      <c r="V255" t="str">
        <f>IF(I255=0,VLOOKUP(T255,Sheet4!A:B,2,TRUE),"")</f>
        <v/>
      </c>
      <c r="W255" t="s">
        <v>4855</v>
      </c>
      <c r="X255" t="s">
        <v>3267</v>
      </c>
      <c r="Y255" s="9"/>
      <c r="Z255" s="3">
        <v>890</v>
      </c>
      <c r="AA255" s="2" t="s">
        <v>4035</v>
      </c>
      <c r="AB255" s="1" t="s">
        <v>1606</v>
      </c>
      <c r="AC255" s="1" t="s">
        <v>1771</v>
      </c>
      <c r="AD255" s="1">
        <v>7</v>
      </c>
      <c r="AE255" s="1" t="s">
        <v>743</v>
      </c>
      <c r="AF255" s="1" t="s">
        <v>742</v>
      </c>
      <c r="AG255" s="1" t="s">
        <v>349</v>
      </c>
      <c r="AH255" s="1" t="s">
        <v>2156</v>
      </c>
      <c r="AI255" s="1"/>
      <c r="AJ255" s="1"/>
      <c r="AK255" s="1" t="s">
        <v>361</v>
      </c>
      <c r="AL255" s="1" t="s">
        <v>4132</v>
      </c>
      <c r="AM255" s="1"/>
      <c r="AN255" s="1"/>
      <c r="AO255" s="1">
        <v>2</v>
      </c>
      <c r="AP255" s="1">
        <v>1</v>
      </c>
      <c r="AQ255" s="1" t="s">
        <v>4133</v>
      </c>
    </row>
    <row r="256" spans="1:43" x14ac:dyDescent="0.15">
      <c r="A256" t="str">
        <f t="shared" si="42"/>
        <v>|KLD|黒|8|2/2|神話レア|《[[組織の密売人]]》|</v>
      </c>
      <c r="B256" t="s">
        <v>3211</v>
      </c>
      <c r="C256" t="str">
        <f t="shared" si="43"/>
        <v>KLD</v>
      </c>
      <c r="D256">
        <f>IF(AA256="","",VLOOKUP(C256,tnpl!$Z$1:$AA$11,2,TRUE))</f>
        <v>6</v>
      </c>
      <c r="E256" t="s">
        <v>3211</v>
      </c>
      <c r="F256" t="str">
        <f t="shared" si="44"/>
        <v>黒</v>
      </c>
      <c r="G256">
        <f>IF(AB256="","",VLOOKUP(F256,tnpl!$X$1:$Y$16,2,TRUE))</f>
        <v>3</v>
      </c>
      <c r="H256" t="s">
        <v>3211</v>
      </c>
      <c r="I256">
        <f t="shared" si="45"/>
        <v>8</v>
      </c>
      <c r="J256" t="s">
        <v>3211</v>
      </c>
      <c r="K256">
        <f t="shared" si="46"/>
        <v>2</v>
      </c>
      <c r="L256">
        <f t="shared" si="47"/>
        <v>2</v>
      </c>
      <c r="M256" t="str">
        <f t="shared" si="48"/>
        <v>2/2</v>
      </c>
      <c r="N256" t="s">
        <v>3267</v>
      </c>
      <c r="O256" t="str">
        <f t="shared" si="49"/>
        <v>神話レア</v>
      </c>
      <c r="R256" t="s">
        <v>3267</v>
      </c>
      <c r="S256" t="s">
        <v>4854</v>
      </c>
      <c r="T256" t="str">
        <f t="shared" si="50"/>
        <v>組織の密売人</v>
      </c>
      <c r="U256" t="str">
        <f t="shared" si="51"/>
        <v/>
      </c>
      <c r="V256" t="str">
        <f>IF(I256=0,VLOOKUP(T256,Sheet4!A:B,2,TRUE),"")</f>
        <v/>
      </c>
      <c r="W256" t="s">
        <v>4855</v>
      </c>
      <c r="X256" t="s">
        <v>3267</v>
      </c>
      <c r="Y256" s="9"/>
      <c r="Z256" s="3">
        <v>914</v>
      </c>
      <c r="AA256" s="2" t="s">
        <v>4035</v>
      </c>
      <c r="AB256" s="1" t="s">
        <v>1606</v>
      </c>
      <c r="AC256" s="1" t="s">
        <v>1453</v>
      </c>
      <c r="AD256" s="1">
        <v>8</v>
      </c>
      <c r="AE256" s="1" t="s">
        <v>697</v>
      </c>
      <c r="AF256" s="1" t="s">
        <v>696</v>
      </c>
      <c r="AG256" s="1" t="s">
        <v>349</v>
      </c>
      <c r="AH256" s="1" t="s">
        <v>4129</v>
      </c>
      <c r="AI256" s="1" t="s">
        <v>2976</v>
      </c>
      <c r="AJ256" s="1"/>
      <c r="AK256" s="1" t="s">
        <v>4172</v>
      </c>
      <c r="AL256" s="1"/>
      <c r="AM256" s="1"/>
      <c r="AN256" s="1"/>
      <c r="AO256" s="1">
        <v>2</v>
      </c>
      <c r="AP256" s="1">
        <v>2</v>
      </c>
      <c r="AQ256" s="1" t="s">
        <v>4172</v>
      </c>
    </row>
    <row r="257" spans="1:43" x14ac:dyDescent="0.15">
      <c r="A257" t="str">
        <f t="shared" si="42"/>
        <v>|KLD|赤|6|2/2|コモン|《[[気ままな芸術家]]》|</v>
      </c>
      <c r="B257" t="s">
        <v>3211</v>
      </c>
      <c r="C257" t="str">
        <f t="shared" si="43"/>
        <v>KLD</v>
      </c>
      <c r="D257">
        <f>IF(AA257="","",VLOOKUP(C257,tnpl!$Z$1:$AA$11,2,TRUE))</f>
        <v>6</v>
      </c>
      <c r="E257" t="s">
        <v>3211</v>
      </c>
      <c r="F257" t="str">
        <f t="shared" si="44"/>
        <v>赤</v>
      </c>
      <c r="G257">
        <f>IF(AB257="","",VLOOKUP(F257,tnpl!$X$1:$Y$16,2,TRUE))</f>
        <v>4</v>
      </c>
      <c r="H257" t="s">
        <v>3211</v>
      </c>
      <c r="I257">
        <f t="shared" si="45"/>
        <v>6</v>
      </c>
      <c r="J257" t="s">
        <v>3211</v>
      </c>
      <c r="K257">
        <f t="shared" si="46"/>
        <v>2</v>
      </c>
      <c r="L257">
        <f t="shared" si="47"/>
        <v>2</v>
      </c>
      <c r="M257" t="str">
        <f t="shared" si="48"/>
        <v>2/2</v>
      </c>
      <c r="N257" t="s">
        <v>3267</v>
      </c>
      <c r="O257" t="str">
        <f t="shared" si="49"/>
        <v>コモン</v>
      </c>
      <c r="R257" t="s">
        <v>3267</v>
      </c>
      <c r="S257" t="s">
        <v>4854</v>
      </c>
      <c r="T257" t="str">
        <f t="shared" si="50"/>
        <v>気ままな芸術家</v>
      </c>
      <c r="U257" t="str">
        <f t="shared" si="51"/>
        <v/>
      </c>
      <c r="V257" t="str">
        <f>IF(I257=0,VLOOKUP(T257,Sheet4!A:B,2,TRUE),"")</f>
        <v/>
      </c>
      <c r="W257" t="s">
        <v>4855</v>
      </c>
      <c r="X257" t="s">
        <v>3267</v>
      </c>
      <c r="Y257" s="9"/>
      <c r="Z257" s="3">
        <v>919</v>
      </c>
      <c r="AA257" s="2" t="s">
        <v>4035</v>
      </c>
      <c r="AB257" s="1" t="s">
        <v>1575</v>
      </c>
      <c r="AC257" s="1" t="s">
        <v>1771</v>
      </c>
      <c r="AD257" s="1">
        <v>6</v>
      </c>
      <c r="AE257" s="1" t="s">
        <v>679</v>
      </c>
      <c r="AF257" s="1" t="s">
        <v>678</v>
      </c>
      <c r="AG257" s="1" t="s">
        <v>349</v>
      </c>
      <c r="AH257" s="1" t="s">
        <v>1511</v>
      </c>
      <c r="AI257" s="1" t="s">
        <v>2976</v>
      </c>
      <c r="AJ257" s="1"/>
      <c r="AK257" s="1" t="s">
        <v>4177</v>
      </c>
      <c r="AL257" s="1" t="s">
        <v>4178</v>
      </c>
      <c r="AM257" s="1"/>
      <c r="AN257" s="1"/>
      <c r="AO257" s="1">
        <v>2</v>
      </c>
      <c r="AP257" s="1">
        <v>2</v>
      </c>
      <c r="AQ257" s="1" t="s">
        <v>4179</v>
      </c>
    </row>
    <row r="258" spans="1:43" x14ac:dyDescent="0.15">
      <c r="A258" t="str">
        <f t="shared" si="42"/>
        <v>|KLD|赤|9|2/1|コモン|《[[亢進する地虫]]》|</v>
      </c>
      <c r="B258" t="s">
        <v>3211</v>
      </c>
      <c r="C258" t="str">
        <f t="shared" si="43"/>
        <v>KLD</v>
      </c>
      <c r="D258">
        <f>IF(AA258="","",VLOOKUP(C258,tnpl!$Z$1:$AA$11,2,TRUE))</f>
        <v>6</v>
      </c>
      <c r="E258" t="s">
        <v>3211</v>
      </c>
      <c r="F258" t="str">
        <f t="shared" si="44"/>
        <v>赤</v>
      </c>
      <c r="G258">
        <f>IF(AB258="","",VLOOKUP(F258,tnpl!$X$1:$Y$16,2,TRUE))</f>
        <v>4</v>
      </c>
      <c r="H258" t="s">
        <v>3211</v>
      </c>
      <c r="I258">
        <f t="shared" si="45"/>
        <v>9</v>
      </c>
      <c r="J258" t="s">
        <v>3211</v>
      </c>
      <c r="K258">
        <f t="shared" si="46"/>
        <v>2</v>
      </c>
      <c r="L258">
        <f t="shared" si="47"/>
        <v>1</v>
      </c>
      <c r="M258" t="str">
        <f t="shared" si="48"/>
        <v>2/1</v>
      </c>
      <c r="N258" t="s">
        <v>3267</v>
      </c>
      <c r="O258" t="str">
        <f t="shared" si="49"/>
        <v>コモン</v>
      </c>
      <c r="R258" t="s">
        <v>3267</v>
      </c>
      <c r="S258" t="s">
        <v>4854</v>
      </c>
      <c r="T258" t="str">
        <f t="shared" si="50"/>
        <v>亢進する地虫</v>
      </c>
      <c r="U258" t="str">
        <f t="shared" si="51"/>
        <v/>
      </c>
      <c r="V258" t="str">
        <f>IF(I258=0,VLOOKUP(T258,Sheet4!A:B,2,TRUE),"")</f>
        <v/>
      </c>
      <c r="W258" t="s">
        <v>4855</v>
      </c>
      <c r="X258" t="s">
        <v>3267</v>
      </c>
      <c r="Y258" s="9"/>
      <c r="Z258" s="3">
        <v>920</v>
      </c>
      <c r="AA258" s="2" t="s">
        <v>4035</v>
      </c>
      <c r="AB258" s="1" t="s">
        <v>1575</v>
      </c>
      <c r="AC258" s="1" t="s">
        <v>1771</v>
      </c>
      <c r="AD258" s="1">
        <v>9</v>
      </c>
      <c r="AE258" s="1" t="s">
        <v>677</v>
      </c>
      <c r="AF258" s="1" t="s">
        <v>676</v>
      </c>
      <c r="AG258" s="1" t="s">
        <v>349</v>
      </c>
      <c r="AH258" s="1" t="s">
        <v>4174</v>
      </c>
      <c r="AI258" s="1"/>
      <c r="AJ258" s="1"/>
      <c r="AK258" s="1" t="s">
        <v>4038</v>
      </c>
      <c r="AL258" s="1" t="s">
        <v>4047</v>
      </c>
      <c r="AM258" s="1"/>
      <c r="AN258" s="1"/>
      <c r="AO258" s="1">
        <v>2</v>
      </c>
      <c r="AP258" s="1">
        <v>1</v>
      </c>
      <c r="AQ258" s="1" t="s">
        <v>4048</v>
      </c>
    </row>
    <row r="259" spans="1:43" x14ac:dyDescent="0.15">
      <c r="A259" t="str">
        <f t="shared" si="42"/>
        <v>|KLD|赤|11|2/2|神話レア|《[[縄張り持ちの大喰らい]]》|</v>
      </c>
      <c r="B259" t="s">
        <v>3211</v>
      </c>
      <c r="C259" t="str">
        <f t="shared" si="43"/>
        <v>KLD</v>
      </c>
      <c r="D259">
        <f>IF(AA259="","",VLOOKUP(C259,tnpl!$Z$1:$AA$11,2,TRUE))</f>
        <v>6</v>
      </c>
      <c r="E259" t="s">
        <v>3211</v>
      </c>
      <c r="F259" t="str">
        <f t="shared" si="44"/>
        <v>赤</v>
      </c>
      <c r="G259">
        <f>IF(AB259="","",VLOOKUP(F259,tnpl!$X$1:$Y$16,2,TRUE))</f>
        <v>4</v>
      </c>
      <c r="H259" t="s">
        <v>3211</v>
      </c>
      <c r="I259">
        <f t="shared" si="45"/>
        <v>11</v>
      </c>
      <c r="J259" t="s">
        <v>3211</v>
      </c>
      <c r="K259">
        <f t="shared" si="46"/>
        <v>2</v>
      </c>
      <c r="L259">
        <f t="shared" si="47"/>
        <v>2</v>
      </c>
      <c r="M259" t="str">
        <f t="shared" si="48"/>
        <v>2/2</v>
      </c>
      <c r="N259" t="s">
        <v>3267</v>
      </c>
      <c r="O259" t="str">
        <f t="shared" si="49"/>
        <v>神話レア</v>
      </c>
      <c r="R259" t="s">
        <v>3267</v>
      </c>
      <c r="S259" t="s">
        <v>4854</v>
      </c>
      <c r="T259" t="str">
        <f t="shared" si="50"/>
        <v>縄張り持ちの大喰らい</v>
      </c>
      <c r="U259" t="str">
        <f t="shared" si="51"/>
        <v/>
      </c>
      <c r="V259" t="str">
        <f>IF(I259=0,VLOOKUP(T259,Sheet4!A:B,2,TRUE),"")</f>
        <v/>
      </c>
      <c r="W259" t="s">
        <v>4855</v>
      </c>
      <c r="X259" t="s">
        <v>3267</v>
      </c>
      <c r="Y259" s="9"/>
      <c r="Z259" s="3">
        <v>942</v>
      </c>
      <c r="AA259" s="2" t="s">
        <v>4035</v>
      </c>
      <c r="AB259" s="1" t="s">
        <v>1575</v>
      </c>
      <c r="AC259" s="1" t="s">
        <v>1453</v>
      </c>
      <c r="AD259" s="1">
        <v>11</v>
      </c>
      <c r="AE259" s="1" t="s">
        <v>641</v>
      </c>
      <c r="AF259" s="1" t="s">
        <v>640</v>
      </c>
      <c r="AG259" s="1" t="s">
        <v>349</v>
      </c>
      <c r="AH259" s="1" t="s">
        <v>4174</v>
      </c>
      <c r="AI259" s="1"/>
      <c r="AJ259" s="1"/>
      <c r="AK259" s="1" t="s">
        <v>1733</v>
      </c>
      <c r="AL259" s="1" t="s">
        <v>4210</v>
      </c>
      <c r="AM259" s="1"/>
      <c r="AN259" s="1"/>
      <c r="AO259" s="1">
        <v>2</v>
      </c>
      <c r="AP259" s="1">
        <v>2</v>
      </c>
      <c r="AQ259" s="1" t="s">
        <v>4211</v>
      </c>
    </row>
    <row r="260" spans="1:43" x14ac:dyDescent="0.15">
      <c r="A260" t="str">
        <f t="shared" si="42"/>
        <v>|KLD|緑|9|2/2|コモン|《[[ピーマの先導]]》|</v>
      </c>
      <c r="B260" t="s">
        <v>3211</v>
      </c>
      <c r="C260" t="str">
        <f t="shared" si="43"/>
        <v>KLD</v>
      </c>
      <c r="D260">
        <f>IF(AA260="","",VLOOKUP(C260,tnpl!$Z$1:$AA$11,2,TRUE))</f>
        <v>6</v>
      </c>
      <c r="E260" t="s">
        <v>3211</v>
      </c>
      <c r="F260" t="str">
        <f t="shared" si="44"/>
        <v>緑</v>
      </c>
      <c r="G260">
        <f>IF(AB260="","",VLOOKUP(F260,tnpl!$X$1:$Y$16,2,TRUE))</f>
        <v>5</v>
      </c>
      <c r="H260" t="s">
        <v>3211</v>
      </c>
      <c r="I260">
        <f t="shared" si="45"/>
        <v>9</v>
      </c>
      <c r="J260" t="s">
        <v>3211</v>
      </c>
      <c r="K260">
        <f t="shared" si="46"/>
        <v>2</v>
      </c>
      <c r="L260">
        <f t="shared" si="47"/>
        <v>2</v>
      </c>
      <c r="M260" t="str">
        <f t="shared" si="48"/>
        <v>2/2</v>
      </c>
      <c r="N260" t="s">
        <v>3267</v>
      </c>
      <c r="O260" t="str">
        <f t="shared" si="49"/>
        <v>コモン</v>
      </c>
      <c r="R260" t="s">
        <v>3267</v>
      </c>
      <c r="S260" t="s">
        <v>4854</v>
      </c>
      <c r="T260" t="str">
        <f t="shared" si="50"/>
        <v>ピーマの先導</v>
      </c>
      <c r="U260" t="str">
        <f t="shared" si="51"/>
        <v/>
      </c>
      <c r="V260" t="str">
        <f>IF(I260=0,VLOOKUP(T260,Sheet4!A:B,2,TRUE),"")</f>
        <v/>
      </c>
      <c r="W260" t="s">
        <v>4855</v>
      </c>
      <c r="X260" t="s">
        <v>3267</v>
      </c>
      <c r="Y260" s="9"/>
      <c r="Z260" s="3">
        <v>945</v>
      </c>
      <c r="AA260" s="2" t="s">
        <v>4035</v>
      </c>
      <c r="AB260" s="1" t="s">
        <v>1540</v>
      </c>
      <c r="AC260" s="1" t="s">
        <v>1771</v>
      </c>
      <c r="AD260" s="1">
        <v>9</v>
      </c>
      <c r="AE260" s="1" t="s">
        <v>627</v>
      </c>
      <c r="AF260" s="1" t="s">
        <v>626</v>
      </c>
      <c r="AG260" s="1" t="s">
        <v>349</v>
      </c>
      <c r="AH260" s="1" t="s">
        <v>1501</v>
      </c>
      <c r="AI260" s="1" t="s">
        <v>1667</v>
      </c>
      <c r="AJ260" s="1"/>
      <c r="AK260" s="1" t="s">
        <v>1733</v>
      </c>
      <c r="AL260" s="1" t="s">
        <v>4041</v>
      </c>
      <c r="AM260" s="1"/>
      <c r="AN260" s="1"/>
      <c r="AO260" s="1">
        <v>2</v>
      </c>
      <c r="AP260" s="1">
        <v>2</v>
      </c>
      <c r="AQ260" s="1" t="s">
        <v>4213</v>
      </c>
    </row>
    <row r="261" spans="1:43" x14ac:dyDescent="0.15">
      <c r="A261" t="str">
        <f t="shared" si="42"/>
        <v>|KLD|緑|11|2/2|コモン|《[[水辺の虎]]》|</v>
      </c>
      <c r="B261" t="s">
        <v>3211</v>
      </c>
      <c r="C261" t="str">
        <f t="shared" si="43"/>
        <v>KLD</v>
      </c>
      <c r="D261">
        <f>IF(AA261="","",VLOOKUP(C261,tnpl!$Z$1:$AA$11,2,TRUE))</f>
        <v>6</v>
      </c>
      <c r="E261" t="s">
        <v>3211</v>
      </c>
      <c r="F261" t="str">
        <f t="shared" si="44"/>
        <v>緑</v>
      </c>
      <c r="G261">
        <f>IF(AB261="","",VLOOKUP(F261,tnpl!$X$1:$Y$16,2,TRUE))</f>
        <v>5</v>
      </c>
      <c r="H261" t="s">
        <v>3211</v>
      </c>
      <c r="I261">
        <f t="shared" si="45"/>
        <v>11</v>
      </c>
      <c r="J261" t="s">
        <v>3211</v>
      </c>
      <c r="K261">
        <f t="shared" si="46"/>
        <v>2</v>
      </c>
      <c r="L261">
        <f t="shared" si="47"/>
        <v>2</v>
      </c>
      <c r="M261" t="str">
        <f t="shared" si="48"/>
        <v>2/2</v>
      </c>
      <c r="N261" t="s">
        <v>3267</v>
      </c>
      <c r="O261" t="str">
        <f t="shared" si="49"/>
        <v>コモン</v>
      </c>
      <c r="R261" t="s">
        <v>3267</v>
      </c>
      <c r="S261" t="s">
        <v>4854</v>
      </c>
      <c r="T261" t="str">
        <f t="shared" si="50"/>
        <v>水辺の虎</v>
      </c>
      <c r="U261" t="str">
        <f t="shared" si="51"/>
        <v/>
      </c>
      <c r="V261" t="str">
        <f>IF(I261=0,VLOOKUP(T261,Sheet4!A:B,2,TRUE),"")</f>
        <v/>
      </c>
      <c r="W261" t="s">
        <v>4855</v>
      </c>
      <c r="X261" t="s">
        <v>3267</v>
      </c>
      <c r="Y261" s="9"/>
      <c r="Z261" s="3">
        <v>946</v>
      </c>
      <c r="AA261" s="2" t="s">
        <v>4035</v>
      </c>
      <c r="AB261" s="1" t="s">
        <v>1540</v>
      </c>
      <c r="AC261" s="1" t="s">
        <v>1771</v>
      </c>
      <c r="AD261" s="1">
        <v>11</v>
      </c>
      <c r="AE261" s="1" t="s">
        <v>625</v>
      </c>
      <c r="AF261" s="1" t="s">
        <v>624</v>
      </c>
      <c r="AG261" s="1" t="s">
        <v>349</v>
      </c>
      <c r="AH261" s="1" t="s">
        <v>1917</v>
      </c>
      <c r="AI261" s="1"/>
      <c r="AJ261" s="1"/>
      <c r="AK261" s="1" t="s">
        <v>1733</v>
      </c>
      <c r="AL261" s="1" t="s">
        <v>4038</v>
      </c>
      <c r="AM261" s="1" t="s">
        <v>4214</v>
      </c>
      <c r="AN261" s="1"/>
      <c r="AO261" s="1">
        <v>2</v>
      </c>
      <c r="AP261" s="1">
        <v>2</v>
      </c>
      <c r="AQ261" s="1" t="s">
        <v>4215</v>
      </c>
    </row>
    <row r="262" spans="1:43" x14ac:dyDescent="0.15">
      <c r="A262" t="str">
        <f t="shared" si="42"/>
        <v>|KLD|緑|8|2/1|コモン|《[[シャイラ専有地の賢者]]》|</v>
      </c>
      <c r="B262" t="s">
        <v>3211</v>
      </c>
      <c r="C262" t="str">
        <f t="shared" si="43"/>
        <v>KLD</v>
      </c>
      <c r="D262">
        <f>IF(AA262="","",VLOOKUP(C262,tnpl!$Z$1:$AA$11,2,TRUE))</f>
        <v>6</v>
      </c>
      <c r="E262" t="s">
        <v>3211</v>
      </c>
      <c r="F262" t="str">
        <f t="shared" si="44"/>
        <v>緑</v>
      </c>
      <c r="G262">
        <f>IF(AB262="","",VLOOKUP(F262,tnpl!$X$1:$Y$16,2,TRUE))</f>
        <v>5</v>
      </c>
      <c r="H262" t="s">
        <v>3211</v>
      </c>
      <c r="I262">
        <f t="shared" si="45"/>
        <v>8</v>
      </c>
      <c r="J262" t="s">
        <v>3211</v>
      </c>
      <c r="K262">
        <f t="shared" si="46"/>
        <v>2</v>
      </c>
      <c r="L262">
        <f t="shared" si="47"/>
        <v>1</v>
      </c>
      <c r="M262" t="str">
        <f t="shared" si="48"/>
        <v>2/1</v>
      </c>
      <c r="N262" t="s">
        <v>3267</v>
      </c>
      <c r="O262" t="str">
        <f t="shared" si="49"/>
        <v>コモン</v>
      </c>
      <c r="R262" t="s">
        <v>3267</v>
      </c>
      <c r="S262" t="s">
        <v>4854</v>
      </c>
      <c r="T262" t="str">
        <f t="shared" si="50"/>
        <v>シャイラ専有地の賢者</v>
      </c>
      <c r="U262" t="str">
        <f t="shared" si="51"/>
        <v/>
      </c>
      <c r="V262" t="str">
        <f>IF(I262=0,VLOOKUP(T262,Sheet4!A:B,2,TRUE),"")</f>
        <v/>
      </c>
      <c r="W262" t="s">
        <v>4855</v>
      </c>
      <c r="X262" t="s">
        <v>3267</v>
      </c>
      <c r="Y262" s="9"/>
      <c r="Z262" s="3">
        <v>947</v>
      </c>
      <c r="AA262" s="2" t="s">
        <v>4035</v>
      </c>
      <c r="AB262" s="1" t="s">
        <v>1540</v>
      </c>
      <c r="AC262" s="1" t="s">
        <v>1771</v>
      </c>
      <c r="AD262" s="1">
        <v>8</v>
      </c>
      <c r="AE262" s="1" t="s">
        <v>623</v>
      </c>
      <c r="AF262" s="1" t="s">
        <v>622</v>
      </c>
      <c r="AG262" s="1" t="s">
        <v>349</v>
      </c>
      <c r="AH262" s="1" t="s">
        <v>1501</v>
      </c>
      <c r="AI262" s="1" t="s">
        <v>1551</v>
      </c>
      <c r="AJ262" s="1"/>
      <c r="AK262" s="1" t="s">
        <v>4081</v>
      </c>
      <c r="AL262" s="1"/>
      <c r="AM262" s="1"/>
      <c r="AN262" s="1"/>
      <c r="AO262" s="1">
        <v>2</v>
      </c>
      <c r="AP262" s="1">
        <v>1</v>
      </c>
      <c r="AQ262" s="1" t="s">
        <v>4081</v>
      </c>
    </row>
    <row r="263" spans="1:43" x14ac:dyDescent="0.15">
      <c r="A263" t="str">
        <f t="shared" si="42"/>
        <v>|KLD|緑|8|2/1|コモン|《[[野生の放浪者]]》|</v>
      </c>
      <c r="B263" t="s">
        <v>3211</v>
      </c>
      <c r="C263" t="str">
        <f t="shared" si="43"/>
        <v>KLD</v>
      </c>
      <c r="D263">
        <f>IF(AA263="","",VLOOKUP(C263,tnpl!$Z$1:$AA$11,2,TRUE))</f>
        <v>6</v>
      </c>
      <c r="E263" t="s">
        <v>3211</v>
      </c>
      <c r="F263" t="str">
        <f t="shared" si="44"/>
        <v>緑</v>
      </c>
      <c r="G263">
        <f>IF(AB263="","",VLOOKUP(F263,tnpl!$X$1:$Y$16,2,TRUE))</f>
        <v>5</v>
      </c>
      <c r="H263" t="s">
        <v>3211</v>
      </c>
      <c r="I263">
        <f t="shared" si="45"/>
        <v>8</v>
      </c>
      <c r="J263" t="s">
        <v>3211</v>
      </c>
      <c r="K263">
        <f t="shared" si="46"/>
        <v>2</v>
      </c>
      <c r="L263">
        <f t="shared" si="47"/>
        <v>1</v>
      </c>
      <c r="M263" t="str">
        <f t="shared" si="48"/>
        <v>2/1</v>
      </c>
      <c r="N263" t="s">
        <v>3267</v>
      </c>
      <c r="O263" t="str">
        <f t="shared" si="49"/>
        <v>コモン</v>
      </c>
      <c r="R263" t="s">
        <v>3267</v>
      </c>
      <c r="S263" t="s">
        <v>4854</v>
      </c>
      <c r="T263" t="str">
        <f t="shared" si="50"/>
        <v>野生の放浪者</v>
      </c>
      <c r="U263" t="str">
        <f t="shared" si="51"/>
        <v/>
      </c>
      <c r="V263" t="str">
        <f>IF(I263=0,VLOOKUP(T263,Sheet4!A:B,2,TRUE),"")</f>
        <v/>
      </c>
      <c r="W263" t="s">
        <v>4855</v>
      </c>
      <c r="X263" t="s">
        <v>3267</v>
      </c>
      <c r="Y263" s="9"/>
      <c r="Z263" s="3">
        <v>949</v>
      </c>
      <c r="AA263" s="2" t="s">
        <v>4035</v>
      </c>
      <c r="AB263" s="1" t="s">
        <v>1540</v>
      </c>
      <c r="AC263" s="1" t="s">
        <v>1771</v>
      </c>
      <c r="AD263" s="1">
        <v>8</v>
      </c>
      <c r="AE263" s="1" t="s">
        <v>619</v>
      </c>
      <c r="AF263" s="1" t="s">
        <v>618</v>
      </c>
      <c r="AG263" s="1" t="s">
        <v>349</v>
      </c>
      <c r="AH263" s="1" t="s">
        <v>1501</v>
      </c>
      <c r="AI263" s="1" t="s">
        <v>1551</v>
      </c>
      <c r="AJ263" s="1"/>
      <c r="AK263" s="1" t="s">
        <v>4216</v>
      </c>
      <c r="AL263" s="1"/>
      <c r="AM263" s="1"/>
      <c r="AN263" s="1"/>
      <c r="AO263" s="1">
        <v>2</v>
      </c>
      <c r="AP263" s="1">
        <v>1</v>
      </c>
      <c r="AQ263" s="1" t="s">
        <v>4216</v>
      </c>
    </row>
    <row r="264" spans="1:43" x14ac:dyDescent="0.15">
      <c r="A264" t="str">
        <f t="shared" si="42"/>
        <v>|KLD|緑|7|2/2|神話レア|《[[造命の賢者、オビア・パースリー]]》|</v>
      </c>
      <c r="B264" t="s">
        <v>3211</v>
      </c>
      <c r="C264" t="str">
        <f t="shared" si="43"/>
        <v>KLD</v>
      </c>
      <c r="D264">
        <f>IF(AA264="","",VLOOKUP(C264,tnpl!$Z$1:$AA$11,2,TRUE))</f>
        <v>6</v>
      </c>
      <c r="E264" t="s">
        <v>3211</v>
      </c>
      <c r="F264" t="str">
        <f t="shared" si="44"/>
        <v>緑</v>
      </c>
      <c r="G264">
        <f>IF(AB264="","",VLOOKUP(F264,tnpl!$X$1:$Y$16,2,TRUE))</f>
        <v>5</v>
      </c>
      <c r="H264" t="s">
        <v>3211</v>
      </c>
      <c r="I264">
        <f t="shared" si="45"/>
        <v>7</v>
      </c>
      <c r="J264" t="s">
        <v>3211</v>
      </c>
      <c r="K264">
        <f t="shared" si="46"/>
        <v>2</v>
      </c>
      <c r="L264">
        <f t="shared" si="47"/>
        <v>2</v>
      </c>
      <c r="M264" t="str">
        <f t="shared" si="48"/>
        <v>2/2</v>
      </c>
      <c r="N264" t="s">
        <v>3267</v>
      </c>
      <c r="O264" t="str">
        <f t="shared" si="49"/>
        <v>神話レア</v>
      </c>
      <c r="R264" t="s">
        <v>3267</v>
      </c>
      <c r="S264" t="s">
        <v>4854</v>
      </c>
      <c r="T264" t="str">
        <f t="shared" si="50"/>
        <v>造命の賢者、オビア・パースリー</v>
      </c>
      <c r="U264" t="str">
        <f t="shared" si="51"/>
        <v/>
      </c>
      <c r="V264" t="str">
        <f>IF(I264=0,VLOOKUP(T264,Sheet4!A:B,2,TRUE),"")</f>
        <v/>
      </c>
      <c r="W264" t="s">
        <v>4855</v>
      </c>
      <c r="X264" t="s">
        <v>3267</v>
      </c>
      <c r="Y264" s="9"/>
      <c r="Z264" s="3">
        <v>970</v>
      </c>
      <c r="AA264" s="2" t="s">
        <v>4035</v>
      </c>
      <c r="AB264" s="1" t="s">
        <v>1540</v>
      </c>
      <c r="AC264" s="1" t="s">
        <v>1453</v>
      </c>
      <c r="AD264" s="1">
        <v>7</v>
      </c>
      <c r="AE264" s="1" t="s">
        <v>585</v>
      </c>
      <c r="AF264" s="1" t="s">
        <v>584</v>
      </c>
      <c r="AG264" s="1" t="s">
        <v>349</v>
      </c>
      <c r="AH264" s="1" t="s">
        <v>1511</v>
      </c>
      <c r="AI264" s="1" t="s">
        <v>1667</v>
      </c>
      <c r="AJ264" s="1"/>
      <c r="AK264" s="1" t="s">
        <v>4249</v>
      </c>
      <c r="AL264" s="1"/>
      <c r="AM264" s="1"/>
      <c r="AN264" s="1"/>
      <c r="AO264" s="1">
        <v>2</v>
      </c>
      <c r="AP264" s="1">
        <v>2</v>
      </c>
      <c r="AQ264" s="1" t="s">
        <v>4249</v>
      </c>
    </row>
    <row r="265" spans="1:43" x14ac:dyDescent="0.15">
      <c r="A265" t="str">
        <f t="shared" si="42"/>
        <v>|KLD|青黒|12|2/5|アンコモン|《[[禁制品の黒幕]]》|</v>
      </c>
      <c r="B265" t="s">
        <v>3211</v>
      </c>
      <c r="C265" t="str">
        <f t="shared" si="43"/>
        <v>KLD</v>
      </c>
      <c r="D265">
        <f>IF(AA265="","",VLOOKUP(C265,tnpl!$Z$1:$AA$11,2,TRUE))</f>
        <v>6</v>
      </c>
      <c r="E265" t="s">
        <v>3211</v>
      </c>
      <c r="F265" t="str">
        <f t="shared" si="44"/>
        <v>青黒</v>
      </c>
      <c r="G265">
        <f>IF(AB265="","",VLOOKUP(F265,tnpl!$X$1:$Y$16,2,TRUE))</f>
        <v>7</v>
      </c>
      <c r="H265" t="s">
        <v>3211</v>
      </c>
      <c r="I265">
        <f t="shared" si="45"/>
        <v>12</v>
      </c>
      <c r="J265" t="s">
        <v>3211</v>
      </c>
      <c r="K265">
        <f t="shared" si="46"/>
        <v>2</v>
      </c>
      <c r="L265">
        <f t="shared" si="47"/>
        <v>5</v>
      </c>
      <c r="M265" t="str">
        <f t="shared" si="48"/>
        <v>2/5</v>
      </c>
      <c r="N265" t="s">
        <v>3267</v>
      </c>
      <c r="O265" t="str">
        <f t="shared" si="49"/>
        <v>アンコモン</v>
      </c>
      <c r="R265" t="s">
        <v>3267</v>
      </c>
      <c r="S265" t="s">
        <v>4854</v>
      </c>
      <c r="T265" t="str">
        <f t="shared" si="50"/>
        <v>禁制品の黒幕</v>
      </c>
      <c r="U265" t="str">
        <f t="shared" si="51"/>
        <v/>
      </c>
      <c r="V265" t="str">
        <f>IF(I265=0,VLOOKUP(T265,Sheet4!A:B,2,TRUE),"")</f>
        <v/>
      </c>
      <c r="W265" t="s">
        <v>4855</v>
      </c>
      <c r="X265" t="s">
        <v>3267</v>
      </c>
      <c r="Y265" s="9"/>
      <c r="Z265" s="3">
        <v>973</v>
      </c>
      <c r="AA265" s="2" t="s">
        <v>4035</v>
      </c>
      <c r="AB265" s="1" t="s">
        <v>1530</v>
      </c>
      <c r="AC265" s="1" t="s">
        <v>1473</v>
      </c>
      <c r="AD265" s="1">
        <v>12</v>
      </c>
      <c r="AE265" s="1" t="s">
        <v>579</v>
      </c>
      <c r="AF265" s="1" t="s">
        <v>578</v>
      </c>
      <c r="AG265" s="1" t="s">
        <v>349</v>
      </c>
      <c r="AH265" s="1" t="s">
        <v>4129</v>
      </c>
      <c r="AI265" s="1" t="s">
        <v>2976</v>
      </c>
      <c r="AJ265" s="1"/>
      <c r="AK265" s="1" t="s">
        <v>3151</v>
      </c>
      <c r="AL265" s="1" t="s">
        <v>4255</v>
      </c>
      <c r="AM265" s="1"/>
      <c r="AN265" s="1"/>
      <c r="AO265" s="1">
        <v>2</v>
      </c>
      <c r="AP265" s="1">
        <v>5</v>
      </c>
      <c r="AQ265" s="1" t="s">
        <v>4256</v>
      </c>
    </row>
    <row r="266" spans="1:43" x14ac:dyDescent="0.15">
      <c r="A266" t="str">
        <f t="shared" si="42"/>
        <v>|KLD|無色|6|2/2|コモン|《[[成し遂げた自動機械]]》|</v>
      </c>
      <c r="B266" t="s">
        <v>3211</v>
      </c>
      <c r="C266" t="str">
        <f t="shared" si="43"/>
        <v>KLD</v>
      </c>
      <c r="D266">
        <f>IF(AA266="","",VLOOKUP(C266,tnpl!$Z$1:$AA$11,2,TRUE))</f>
        <v>6</v>
      </c>
      <c r="E266" t="s">
        <v>3211</v>
      </c>
      <c r="F266" t="str">
        <f t="shared" si="44"/>
        <v>無色</v>
      </c>
      <c r="G266">
        <f>IF(AB266="","",VLOOKUP(F266,tnpl!$X$1:$Y$16,2,TRUE))</f>
        <v>16</v>
      </c>
      <c r="H266" t="s">
        <v>3211</v>
      </c>
      <c r="I266">
        <f t="shared" si="45"/>
        <v>6</v>
      </c>
      <c r="J266" t="s">
        <v>3211</v>
      </c>
      <c r="K266">
        <f t="shared" si="46"/>
        <v>2</v>
      </c>
      <c r="L266">
        <f t="shared" si="47"/>
        <v>2</v>
      </c>
      <c r="M266" t="str">
        <f t="shared" si="48"/>
        <v>2/2</v>
      </c>
      <c r="N266" t="s">
        <v>3267</v>
      </c>
      <c r="O266" t="str">
        <f t="shared" si="49"/>
        <v>コモン</v>
      </c>
      <c r="R266" t="s">
        <v>3267</v>
      </c>
      <c r="S266" t="s">
        <v>4854</v>
      </c>
      <c r="T266" t="str">
        <f t="shared" si="50"/>
        <v>成し遂げた自動機械</v>
      </c>
      <c r="U266" t="str">
        <f t="shared" si="51"/>
        <v/>
      </c>
      <c r="V266" t="str">
        <f>IF(I266=0,VLOOKUP(T266,Sheet4!A:B,2,TRUE),"")</f>
        <v/>
      </c>
      <c r="W266" t="s">
        <v>4855</v>
      </c>
      <c r="X266" t="s">
        <v>3267</v>
      </c>
      <c r="Y266" s="9"/>
      <c r="Z266" s="3">
        <v>984</v>
      </c>
      <c r="AA266" s="2" t="s">
        <v>4035</v>
      </c>
      <c r="AB266" s="1" t="s">
        <v>301</v>
      </c>
      <c r="AC266" s="1" t="s">
        <v>1771</v>
      </c>
      <c r="AD266" s="1">
        <v>6</v>
      </c>
      <c r="AE266" s="1" t="s">
        <v>557</v>
      </c>
      <c r="AF266" s="1" t="s">
        <v>556</v>
      </c>
      <c r="AG266" s="1" t="s">
        <v>349</v>
      </c>
      <c r="AH266" s="1" t="s">
        <v>362</v>
      </c>
      <c r="AI266" s="1"/>
      <c r="AJ266" s="1"/>
      <c r="AK266" s="1" t="s">
        <v>4041</v>
      </c>
      <c r="AL266" s="1"/>
      <c r="AM266" s="1"/>
      <c r="AN266" s="1"/>
      <c r="AO266" s="1">
        <v>2</v>
      </c>
      <c r="AP266" s="1">
        <v>2</v>
      </c>
      <c r="AQ266" s="1" t="s">
        <v>4041</v>
      </c>
    </row>
    <row r="267" spans="1:43" x14ac:dyDescent="0.15">
      <c r="A267" t="str">
        <f t="shared" si="42"/>
        <v>|KLD|無色|7|2/2|コモン|《[[アラダラ急行]]》|</v>
      </c>
      <c r="B267" t="s">
        <v>3211</v>
      </c>
      <c r="C267" t="str">
        <f t="shared" si="43"/>
        <v>KLD</v>
      </c>
      <c r="D267">
        <f>IF(AA267="","",VLOOKUP(C267,tnpl!$Z$1:$AA$11,2,TRUE))</f>
        <v>6</v>
      </c>
      <c r="E267" t="s">
        <v>3211</v>
      </c>
      <c r="F267" t="str">
        <f t="shared" si="44"/>
        <v>無色</v>
      </c>
      <c r="G267">
        <f>IF(AB267="","",VLOOKUP(F267,tnpl!$X$1:$Y$16,2,TRUE))</f>
        <v>16</v>
      </c>
      <c r="H267" t="s">
        <v>3211</v>
      </c>
      <c r="I267">
        <f t="shared" si="45"/>
        <v>7</v>
      </c>
      <c r="J267" t="s">
        <v>3211</v>
      </c>
      <c r="K267">
        <f t="shared" si="46"/>
        <v>2</v>
      </c>
      <c r="L267">
        <f t="shared" si="47"/>
        <v>2</v>
      </c>
      <c r="M267" t="str">
        <f t="shared" si="48"/>
        <v>2/2</v>
      </c>
      <c r="N267" t="s">
        <v>3267</v>
      </c>
      <c r="O267" t="str">
        <f t="shared" si="49"/>
        <v>コモン</v>
      </c>
      <c r="R267" t="s">
        <v>3267</v>
      </c>
      <c r="S267" t="s">
        <v>4854</v>
      </c>
      <c r="T267" t="str">
        <f t="shared" si="50"/>
        <v>アラダラ急行</v>
      </c>
      <c r="U267" t="str">
        <f t="shared" si="51"/>
        <v/>
      </c>
      <c r="V267" t="str">
        <f>IF(I267=0,VLOOKUP(T267,Sheet4!A:B,2,TRUE),"")</f>
        <v/>
      </c>
      <c r="W267" t="s">
        <v>4855</v>
      </c>
      <c r="X267" t="s">
        <v>3267</v>
      </c>
      <c r="Y267" s="9"/>
      <c r="Z267" s="3">
        <v>985</v>
      </c>
      <c r="AA267" s="2" t="s">
        <v>4035</v>
      </c>
      <c r="AB267" s="1" t="s">
        <v>301</v>
      </c>
      <c r="AC267" s="1" t="s">
        <v>1771</v>
      </c>
      <c r="AD267" s="1">
        <v>7</v>
      </c>
      <c r="AE267" s="1" t="s">
        <v>555</v>
      </c>
      <c r="AF267" s="1" t="s">
        <v>554</v>
      </c>
      <c r="AG267" s="1" t="s">
        <v>349</v>
      </c>
      <c r="AH267" s="1" t="s">
        <v>4273</v>
      </c>
      <c r="AI267" s="1"/>
      <c r="AJ267" s="1"/>
      <c r="AK267" s="1" t="s">
        <v>2076</v>
      </c>
      <c r="AL267" s="1" t="s">
        <v>4274</v>
      </c>
      <c r="AM267" s="1"/>
      <c r="AN267" s="1"/>
      <c r="AO267" s="1">
        <v>2</v>
      </c>
      <c r="AP267" s="1">
        <v>2</v>
      </c>
      <c r="AQ267" s="1" t="s">
        <v>4275</v>
      </c>
    </row>
    <row r="268" spans="1:43" x14ac:dyDescent="0.15">
      <c r="A268" t="str">
        <f t="shared" si="42"/>
        <v>|KLD|無色|5|2/1|コモン|《[[ナーナムのコブラ]]》|</v>
      </c>
      <c r="B268" t="s">
        <v>3211</v>
      </c>
      <c r="C268" t="str">
        <f t="shared" si="43"/>
        <v>KLD</v>
      </c>
      <c r="D268">
        <f>IF(AA268="","",VLOOKUP(C268,tnpl!$Z$1:$AA$11,2,TRUE))</f>
        <v>6</v>
      </c>
      <c r="E268" t="s">
        <v>3211</v>
      </c>
      <c r="F268" t="str">
        <f t="shared" si="44"/>
        <v>無色</v>
      </c>
      <c r="G268">
        <f>IF(AB268="","",VLOOKUP(F268,tnpl!$X$1:$Y$16,2,TRUE))</f>
        <v>16</v>
      </c>
      <c r="H268" t="s">
        <v>3211</v>
      </c>
      <c r="I268">
        <f t="shared" si="45"/>
        <v>5</v>
      </c>
      <c r="J268" t="s">
        <v>3211</v>
      </c>
      <c r="K268">
        <f t="shared" si="46"/>
        <v>2</v>
      </c>
      <c r="L268">
        <f t="shared" si="47"/>
        <v>1</v>
      </c>
      <c r="M268" t="str">
        <f t="shared" si="48"/>
        <v>2/1</v>
      </c>
      <c r="N268" t="s">
        <v>3267</v>
      </c>
      <c r="O268" t="str">
        <f t="shared" si="49"/>
        <v>コモン</v>
      </c>
      <c r="R268" t="s">
        <v>3267</v>
      </c>
      <c r="S268" t="s">
        <v>4854</v>
      </c>
      <c r="T268" t="str">
        <f t="shared" si="50"/>
        <v>ナーナムのコブラ</v>
      </c>
      <c r="U268" t="str">
        <f t="shared" si="51"/>
        <v/>
      </c>
      <c r="V268" t="str">
        <f>IF(I268=0,VLOOKUP(T268,Sheet4!A:B,2,TRUE),"")</f>
        <v/>
      </c>
      <c r="W268" t="s">
        <v>4855</v>
      </c>
      <c r="X268" t="s">
        <v>3267</v>
      </c>
      <c r="Y268" s="9"/>
      <c r="Z268" s="3">
        <v>989</v>
      </c>
      <c r="AA268" s="2" t="s">
        <v>4035</v>
      </c>
      <c r="AB268" s="1" t="s">
        <v>301</v>
      </c>
      <c r="AC268" s="1" t="s">
        <v>1771</v>
      </c>
      <c r="AD268" s="1">
        <v>5</v>
      </c>
      <c r="AE268" s="1" t="s">
        <v>549</v>
      </c>
      <c r="AF268" s="1" t="s">
        <v>548</v>
      </c>
      <c r="AG268" s="1" t="s">
        <v>349</v>
      </c>
      <c r="AH268" s="1" t="s">
        <v>4278</v>
      </c>
      <c r="AI268" s="1" t="s">
        <v>362</v>
      </c>
      <c r="AJ268" s="1"/>
      <c r="AK268" s="1" t="s">
        <v>4279</v>
      </c>
      <c r="AL268" s="1"/>
      <c r="AM268" s="1"/>
      <c r="AN268" s="1"/>
      <c r="AO268" s="1">
        <v>2</v>
      </c>
      <c r="AP268" s="1">
        <v>1</v>
      </c>
      <c r="AQ268" s="1" t="s">
        <v>4279</v>
      </c>
    </row>
    <row r="269" spans="1:43" x14ac:dyDescent="0.15">
      <c r="A269" t="str">
        <f t="shared" si="42"/>
        <v>|KLD|無色|5|2/2|コモン|《[[プラカタの柱行虫]]》|</v>
      </c>
      <c r="B269" t="s">
        <v>3211</v>
      </c>
      <c r="C269" t="str">
        <f t="shared" si="43"/>
        <v>KLD</v>
      </c>
      <c r="D269">
        <f>IF(AA269="","",VLOOKUP(C269,tnpl!$Z$1:$AA$11,2,TRUE))</f>
        <v>6</v>
      </c>
      <c r="E269" t="s">
        <v>3211</v>
      </c>
      <c r="F269" t="str">
        <f t="shared" si="44"/>
        <v>無色</v>
      </c>
      <c r="G269">
        <f>IF(AB269="","",VLOOKUP(F269,tnpl!$X$1:$Y$16,2,TRUE))</f>
        <v>16</v>
      </c>
      <c r="H269" t="s">
        <v>3211</v>
      </c>
      <c r="I269">
        <f t="shared" si="45"/>
        <v>5</v>
      </c>
      <c r="J269" t="s">
        <v>3211</v>
      </c>
      <c r="K269">
        <f t="shared" si="46"/>
        <v>2</v>
      </c>
      <c r="L269">
        <f t="shared" si="47"/>
        <v>2</v>
      </c>
      <c r="M269" t="str">
        <f t="shared" si="48"/>
        <v>2/2</v>
      </c>
      <c r="N269" t="s">
        <v>3267</v>
      </c>
      <c r="O269" t="str">
        <f t="shared" si="49"/>
        <v>コモン</v>
      </c>
      <c r="R269" t="s">
        <v>3267</v>
      </c>
      <c r="S269" t="s">
        <v>4854</v>
      </c>
      <c r="T269" t="str">
        <f t="shared" si="50"/>
        <v>プラカタの柱行虫</v>
      </c>
      <c r="U269" t="str">
        <f t="shared" si="51"/>
        <v/>
      </c>
      <c r="V269" t="str">
        <f>IF(I269=0,VLOOKUP(T269,Sheet4!A:B,2,TRUE),"")</f>
        <v/>
      </c>
      <c r="W269" t="s">
        <v>4855</v>
      </c>
      <c r="X269" t="s">
        <v>3267</v>
      </c>
      <c r="Y269" s="9"/>
      <c r="Z269" s="3">
        <v>990</v>
      </c>
      <c r="AA269" s="2" t="s">
        <v>4035</v>
      </c>
      <c r="AB269" s="1" t="s">
        <v>301</v>
      </c>
      <c r="AC269" s="1" t="s">
        <v>1771</v>
      </c>
      <c r="AD269" s="1">
        <v>5</v>
      </c>
      <c r="AE269" s="1" t="s">
        <v>547</v>
      </c>
      <c r="AF269" s="1" t="s">
        <v>546</v>
      </c>
      <c r="AG269" s="1" t="s">
        <v>349</v>
      </c>
      <c r="AH269" s="1" t="s">
        <v>1972</v>
      </c>
      <c r="AI269" s="1"/>
      <c r="AJ269" s="1"/>
      <c r="AK269" s="1" t="s">
        <v>4280</v>
      </c>
      <c r="AL269" s="1"/>
      <c r="AM269" s="1"/>
      <c r="AN269" s="1"/>
      <c r="AO269" s="1">
        <v>2</v>
      </c>
      <c r="AP269" s="1">
        <v>2</v>
      </c>
      <c r="AQ269" s="1" t="s">
        <v>4280</v>
      </c>
    </row>
    <row r="270" spans="1:43" x14ac:dyDescent="0.15">
      <c r="A270" t="str">
        <f t="shared" si="42"/>
        <v>|KLD|無色|9|2/2|コモン|《[[改革派の貨物車]]》|</v>
      </c>
      <c r="B270" t="s">
        <v>3211</v>
      </c>
      <c r="C270" t="str">
        <f t="shared" si="43"/>
        <v>KLD</v>
      </c>
      <c r="D270">
        <f>IF(AA270="","",VLOOKUP(C270,tnpl!$Z$1:$AA$11,2,TRUE))</f>
        <v>6</v>
      </c>
      <c r="E270" t="s">
        <v>3211</v>
      </c>
      <c r="F270" t="str">
        <f t="shared" si="44"/>
        <v>無色</v>
      </c>
      <c r="G270">
        <f>IF(AB270="","",VLOOKUP(F270,tnpl!$X$1:$Y$16,2,TRUE))</f>
        <v>16</v>
      </c>
      <c r="H270" t="s">
        <v>3211</v>
      </c>
      <c r="I270">
        <f t="shared" si="45"/>
        <v>9</v>
      </c>
      <c r="J270" t="s">
        <v>3211</v>
      </c>
      <c r="K270">
        <f t="shared" si="46"/>
        <v>2</v>
      </c>
      <c r="L270">
        <f t="shared" si="47"/>
        <v>2</v>
      </c>
      <c r="M270" t="str">
        <f t="shared" si="48"/>
        <v>2/2</v>
      </c>
      <c r="N270" t="s">
        <v>3267</v>
      </c>
      <c r="O270" t="str">
        <f t="shared" si="49"/>
        <v>コモン</v>
      </c>
      <c r="R270" t="s">
        <v>3267</v>
      </c>
      <c r="S270" t="s">
        <v>4854</v>
      </c>
      <c r="T270" t="str">
        <f t="shared" si="50"/>
        <v>改革派の貨物車</v>
      </c>
      <c r="U270" t="str">
        <f t="shared" si="51"/>
        <v/>
      </c>
      <c r="V270" t="str">
        <f>IF(I270=0,VLOOKUP(T270,Sheet4!A:B,2,TRUE),"")</f>
        <v/>
      </c>
      <c r="W270" t="s">
        <v>4855</v>
      </c>
      <c r="X270" t="s">
        <v>3267</v>
      </c>
      <c r="Y270" s="9"/>
      <c r="Z270" s="3">
        <v>991</v>
      </c>
      <c r="AA270" s="2" t="s">
        <v>4035</v>
      </c>
      <c r="AB270" s="1" t="s">
        <v>301</v>
      </c>
      <c r="AC270" s="1" t="s">
        <v>1771</v>
      </c>
      <c r="AD270" s="1">
        <v>9</v>
      </c>
      <c r="AE270" s="1" t="s">
        <v>543</v>
      </c>
      <c r="AF270" s="1" t="s">
        <v>542</v>
      </c>
      <c r="AG270" s="1" t="s">
        <v>349</v>
      </c>
      <c r="AH270" s="1" t="s">
        <v>4273</v>
      </c>
      <c r="AI270" s="1"/>
      <c r="AJ270" s="1"/>
      <c r="AK270" s="1" t="s">
        <v>4281</v>
      </c>
      <c r="AL270" s="1" t="s">
        <v>4274</v>
      </c>
      <c r="AM270" s="1"/>
      <c r="AN270" s="1"/>
      <c r="AO270" s="1">
        <v>2</v>
      </c>
      <c r="AP270" s="1">
        <v>2</v>
      </c>
      <c r="AQ270" s="1" t="s">
        <v>4282</v>
      </c>
    </row>
    <row r="271" spans="1:43" x14ac:dyDescent="0.15">
      <c r="A271" t="str">
        <f t="shared" si="42"/>
        <v>|KLD|無色|8|2/2|コモン|《[[自己組立機械]]》|</v>
      </c>
      <c r="B271" t="s">
        <v>3211</v>
      </c>
      <c r="C271" t="str">
        <f t="shared" si="43"/>
        <v>KLD</v>
      </c>
      <c r="D271">
        <f>IF(AA271="","",VLOOKUP(C271,tnpl!$Z$1:$AA$11,2,TRUE))</f>
        <v>6</v>
      </c>
      <c r="E271" t="s">
        <v>3211</v>
      </c>
      <c r="F271" t="str">
        <f t="shared" si="44"/>
        <v>無色</v>
      </c>
      <c r="G271">
        <f>IF(AB271="","",VLOOKUP(F271,tnpl!$X$1:$Y$16,2,TRUE))</f>
        <v>16</v>
      </c>
      <c r="H271" t="s">
        <v>3211</v>
      </c>
      <c r="I271">
        <f t="shared" si="45"/>
        <v>8</v>
      </c>
      <c r="J271" t="s">
        <v>3211</v>
      </c>
      <c r="K271">
        <f t="shared" si="46"/>
        <v>2</v>
      </c>
      <c r="L271">
        <f t="shared" si="47"/>
        <v>2</v>
      </c>
      <c r="M271" t="str">
        <f t="shared" si="48"/>
        <v>2/2</v>
      </c>
      <c r="N271" t="s">
        <v>3267</v>
      </c>
      <c r="O271" t="str">
        <f t="shared" si="49"/>
        <v>コモン</v>
      </c>
      <c r="R271" t="s">
        <v>3267</v>
      </c>
      <c r="S271" t="s">
        <v>4854</v>
      </c>
      <c r="T271" t="str">
        <f t="shared" si="50"/>
        <v>自己組立機械</v>
      </c>
      <c r="U271" t="str">
        <f t="shared" si="51"/>
        <v/>
      </c>
      <c r="V271" t="str">
        <f>IF(I271=0,VLOOKUP(T271,Sheet4!A:B,2,TRUE),"")</f>
        <v/>
      </c>
      <c r="W271" t="s">
        <v>4855</v>
      </c>
      <c r="X271" t="s">
        <v>3267</v>
      </c>
      <c r="Y271" s="9"/>
      <c r="Z271" s="3">
        <v>992</v>
      </c>
      <c r="AA271" s="2" t="s">
        <v>4035</v>
      </c>
      <c r="AB271" s="1" t="s">
        <v>301</v>
      </c>
      <c r="AC271" s="1" t="s">
        <v>1771</v>
      </c>
      <c r="AD271" s="1">
        <v>8</v>
      </c>
      <c r="AE271" s="1" t="s">
        <v>541</v>
      </c>
      <c r="AF271" s="1" t="s">
        <v>540</v>
      </c>
      <c r="AG271" s="1" t="s">
        <v>349</v>
      </c>
      <c r="AH271" s="1" t="s">
        <v>4283</v>
      </c>
      <c r="AI271" s="1"/>
      <c r="AJ271" s="1"/>
      <c r="AK271" s="1" t="s">
        <v>4284</v>
      </c>
      <c r="AL271" s="1"/>
      <c r="AM271" s="1"/>
      <c r="AN271" s="1"/>
      <c r="AO271" s="1">
        <v>2</v>
      </c>
      <c r="AP271" s="1">
        <v>2</v>
      </c>
      <c r="AQ271" s="1" t="s">
        <v>4284</v>
      </c>
    </row>
    <row r="272" spans="1:43" x14ac:dyDescent="0.15">
      <c r="A272" t="str">
        <f t="shared" si="42"/>
        <v>|KLD|無色|8|2/2|コモン|《[[航空艇]]》|</v>
      </c>
      <c r="B272" t="s">
        <v>3211</v>
      </c>
      <c r="C272" t="str">
        <f t="shared" si="43"/>
        <v>KLD</v>
      </c>
      <c r="D272">
        <f>IF(AA272="","",VLOOKUP(C272,tnpl!$Z$1:$AA$11,2,TRUE))</f>
        <v>6</v>
      </c>
      <c r="E272" t="s">
        <v>3211</v>
      </c>
      <c r="F272" t="str">
        <f t="shared" si="44"/>
        <v>無色</v>
      </c>
      <c r="G272">
        <f>IF(AB272="","",VLOOKUP(F272,tnpl!$X$1:$Y$16,2,TRUE))</f>
        <v>16</v>
      </c>
      <c r="H272" t="s">
        <v>3211</v>
      </c>
      <c r="I272">
        <f t="shared" si="45"/>
        <v>8</v>
      </c>
      <c r="J272" t="s">
        <v>3211</v>
      </c>
      <c r="K272">
        <f t="shared" si="46"/>
        <v>2</v>
      </c>
      <c r="L272">
        <f t="shared" si="47"/>
        <v>2</v>
      </c>
      <c r="M272" t="str">
        <f t="shared" si="48"/>
        <v>2/2</v>
      </c>
      <c r="N272" t="s">
        <v>3267</v>
      </c>
      <c r="O272" t="str">
        <f t="shared" si="49"/>
        <v>コモン</v>
      </c>
      <c r="R272" t="s">
        <v>3267</v>
      </c>
      <c r="S272" t="s">
        <v>4854</v>
      </c>
      <c r="T272" t="str">
        <f t="shared" si="50"/>
        <v>航空艇</v>
      </c>
      <c r="U272" t="str">
        <f t="shared" si="51"/>
        <v/>
      </c>
      <c r="V272" t="str">
        <f>IF(I272=0,VLOOKUP(T272,Sheet4!A:B,2,TRUE),"")</f>
        <v/>
      </c>
      <c r="W272" t="s">
        <v>4855</v>
      </c>
      <c r="X272" t="s">
        <v>3267</v>
      </c>
      <c r="Y272" s="9"/>
      <c r="Z272" s="3">
        <v>993</v>
      </c>
      <c r="AA272" s="2" t="s">
        <v>4035</v>
      </c>
      <c r="AB272" s="1" t="s">
        <v>301</v>
      </c>
      <c r="AC272" s="1" t="s">
        <v>1771</v>
      </c>
      <c r="AD272" s="1">
        <v>8</v>
      </c>
      <c r="AE272" s="1" t="s">
        <v>539</v>
      </c>
      <c r="AF272" s="1" t="s">
        <v>538</v>
      </c>
      <c r="AG272" s="1" t="s">
        <v>349</v>
      </c>
      <c r="AH272" s="1" t="s">
        <v>4273</v>
      </c>
      <c r="AI272" s="1"/>
      <c r="AJ272" s="1"/>
      <c r="AK272" s="1" t="s">
        <v>361</v>
      </c>
      <c r="AL272" s="1" t="s">
        <v>4274</v>
      </c>
      <c r="AM272" s="1"/>
      <c r="AN272" s="1"/>
      <c r="AO272" s="1">
        <v>2</v>
      </c>
      <c r="AP272" s="1">
        <v>2</v>
      </c>
      <c r="AQ272" s="1" t="s">
        <v>4285</v>
      </c>
    </row>
    <row r="273" spans="1:43" x14ac:dyDescent="0.15">
      <c r="A273" t="str">
        <f t="shared" si="42"/>
        <v>|AER|黒|11|2/2|神話レア|《[[不死の援護者、ヤヘンニ]]》|</v>
      </c>
      <c r="B273" t="s">
        <v>3211</v>
      </c>
      <c r="C273" t="str">
        <f t="shared" si="43"/>
        <v>AER</v>
      </c>
      <c r="D273">
        <f>IF(AA273="","",VLOOKUP(C273,tnpl!$Z$1:$AA$11,2,TRUE))</f>
        <v>7</v>
      </c>
      <c r="E273" t="s">
        <v>3211</v>
      </c>
      <c r="F273" t="str">
        <f t="shared" si="44"/>
        <v>黒</v>
      </c>
      <c r="G273">
        <f>IF(AB273="","",VLOOKUP(F273,tnpl!$X$1:$Y$16,2,TRUE))</f>
        <v>3</v>
      </c>
      <c r="H273" t="s">
        <v>3211</v>
      </c>
      <c r="I273">
        <f t="shared" si="45"/>
        <v>11</v>
      </c>
      <c r="J273" t="s">
        <v>3211</v>
      </c>
      <c r="K273">
        <f t="shared" si="46"/>
        <v>2</v>
      </c>
      <c r="L273">
        <f t="shared" si="47"/>
        <v>2</v>
      </c>
      <c r="M273" t="str">
        <f t="shared" si="48"/>
        <v>2/2</v>
      </c>
      <c r="N273" t="s">
        <v>3267</v>
      </c>
      <c r="O273" t="str">
        <f t="shared" si="49"/>
        <v>神話レア</v>
      </c>
      <c r="R273" t="s">
        <v>3267</v>
      </c>
      <c r="S273" t="s">
        <v>4854</v>
      </c>
      <c r="T273" t="str">
        <f t="shared" si="50"/>
        <v>不死の援護者、ヤヘンニ</v>
      </c>
      <c r="U273" t="str">
        <f t="shared" si="51"/>
        <v/>
      </c>
      <c r="V273" t="str">
        <f>IF(I273=0,VLOOKUP(T273,Sheet4!A:B,2,TRUE),"")</f>
        <v/>
      </c>
      <c r="W273" t="s">
        <v>4855</v>
      </c>
      <c r="X273" t="s">
        <v>3267</v>
      </c>
      <c r="Y273" s="9"/>
      <c r="Z273" s="3">
        <v>1046</v>
      </c>
      <c r="AA273" s="2" t="s">
        <v>4335</v>
      </c>
      <c r="AB273" s="1" t="s">
        <v>1606</v>
      </c>
      <c r="AC273" s="1" t="s">
        <v>1453</v>
      </c>
      <c r="AD273" s="1">
        <v>11</v>
      </c>
      <c r="AE273" s="1" t="s">
        <v>433</v>
      </c>
      <c r="AF273" s="1" t="s">
        <v>432</v>
      </c>
      <c r="AG273" s="1" t="s">
        <v>349</v>
      </c>
      <c r="AH273" s="1" t="s">
        <v>4129</v>
      </c>
      <c r="AI273" s="1" t="s">
        <v>1516</v>
      </c>
      <c r="AJ273" s="1"/>
      <c r="AK273" s="1" t="s">
        <v>2789</v>
      </c>
      <c r="AL273" s="1" t="s">
        <v>4376</v>
      </c>
      <c r="AM273" s="1" t="s">
        <v>4377</v>
      </c>
      <c r="AN273" s="1"/>
      <c r="AO273" s="1">
        <v>2</v>
      </c>
      <c r="AP273" s="1">
        <v>2</v>
      </c>
      <c r="AQ273" s="1" t="s">
        <v>4378</v>
      </c>
    </row>
    <row r="274" spans="1:43" x14ac:dyDescent="0.15">
      <c r="A274" t="str">
        <f t="shared" si="42"/>
        <v>|AER|赤|9|2/3|アンコモン|《[[無謀なレーサー]]》|</v>
      </c>
      <c r="B274" t="s">
        <v>3211</v>
      </c>
      <c r="C274" t="str">
        <f t="shared" si="43"/>
        <v>AER</v>
      </c>
      <c r="D274">
        <f>IF(AA274="","",VLOOKUP(C274,tnpl!$Z$1:$AA$11,2,TRUE))</f>
        <v>7</v>
      </c>
      <c r="E274" t="s">
        <v>3211</v>
      </c>
      <c r="F274" t="str">
        <f t="shared" si="44"/>
        <v>赤</v>
      </c>
      <c r="G274">
        <f>IF(AB274="","",VLOOKUP(F274,tnpl!$X$1:$Y$16,2,TRUE))</f>
        <v>4</v>
      </c>
      <c r="H274" t="s">
        <v>3211</v>
      </c>
      <c r="I274">
        <f t="shared" si="45"/>
        <v>9</v>
      </c>
      <c r="J274" t="s">
        <v>3211</v>
      </c>
      <c r="K274">
        <f t="shared" si="46"/>
        <v>2</v>
      </c>
      <c r="L274">
        <f t="shared" si="47"/>
        <v>3</v>
      </c>
      <c r="M274" t="str">
        <f t="shared" si="48"/>
        <v>2/3</v>
      </c>
      <c r="N274" t="s">
        <v>3267</v>
      </c>
      <c r="O274" t="str">
        <f t="shared" si="49"/>
        <v>アンコモン</v>
      </c>
      <c r="R274" t="s">
        <v>3267</v>
      </c>
      <c r="S274" t="s">
        <v>4854</v>
      </c>
      <c r="T274" t="str">
        <f t="shared" si="50"/>
        <v>無謀なレーサー</v>
      </c>
      <c r="U274" t="str">
        <f t="shared" si="51"/>
        <v/>
      </c>
      <c r="V274" t="str">
        <f>IF(I274=0,VLOOKUP(T274,Sheet4!A:B,2,TRUE),"")</f>
        <v/>
      </c>
      <c r="W274" t="s">
        <v>4855</v>
      </c>
      <c r="X274" t="s">
        <v>3267</v>
      </c>
      <c r="Y274" s="9"/>
      <c r="Z274" s="3">
        <v>1048</v>
      </c>
      <c r="AA274" s="2" t="s">
        <v>4335</v>
      </c>
      <c r="AB274" s="1" t="s">
        <v>1575</v>
      </c>
      <c r="AC274" s="1" t="s">
        <v>1473</v>
      </c>
      <c r="AD274" s="1">
        <v>9</v>
      </c>
      <c r="AE274" s="1" t="s">
        <v>429</v>
      </c>
      <c r="AF274" s="1" t="s">
        <v>428</v>
      </c>
      <c r="AG274" s="1" t="s">
        <v>349</v>
      </c>
      <c r="AH274" s="1" t="s">
        <v>1511</v>
      </c>
      <c r="AI274" s="1" t="s">
        <v>4055</v>
      </c>
      <c r="AJ274" s="1"/>
      <c r="AK274" s="1" t="s">
        <v>3406</v>
      </c>
      <c r="AL274" s="1" t="s">
        <v>4316</v>
      </c>
      <c r="AM274" s="1"/>
      <c r="AN274" s="1"/>
      <c r="AO274" s="1">
        <v>2</v>
      </c>
      <c r="AP274" s="1">
        <v>3</v>
      </c>
      <c r="AQ274" s="1" t="s">
        <v>4379</v>
      </c>
    </row>
    <row r="275" spans="1:43" x14ac:dyDescent="0.15">
      <c r="A275" t="str">
        <f t="shared" si="42"/>
        <v>|AER|赤|6|2/2|神話レア|《[[稲妻駆け]]》|</v>
      </c>
      <c r="B275" t="s">
        <v>3211</v>
      </c>
      <c r="C275" t="str">
        <f t="shared" si="43"/>
        <v>AER</v>
      </c>
      <c r="D275">
        <f>IF(AA275="","",VLOOKUP(C275,tnpl!$Z$1:$AA$11,2,TRUE))</f>
        <v>7</v>
      </c>
      <c r="E275" t="s">
        <v>3211</v>
      </c>
      <c r="F275" t="str">
        <f t="shared" si="44"/>
        <v>赤</v>
      </c>
      <c r="G275">
        <f>IF(AB275="","",VLOOKUP(F275,tnpl!$X$1:$Y$16,2,TRUE))</f>
        <v>4</v>
      </c>
      <c r="H275" t="s">
        <v>3211</v>
      </c>
      <c r="I275">
        <f t="shared" si="45"/>
        <v>6</v>
      </c>
      <c r="J275" t="s">
        <v>3211</v>
      </c>
      <c r="K275">
        <f t="shared" si="46"/>
        <v>2</v>
      </c>
      <c r="L275">
        <f t="shared" si="47"/>
        <v>2</v>
      </c>
      <c r="M275" t="str">
        <f t="shared" si="48"/>
        <v>2/2</v>
      </c>
      <c r="N275" t="s">
        <v>3267</v>
      </c>
      <c r="O275" t="str">
        <f t="shared" si="49"/>
        <v>神話レア</v>
      </c>
      <c r="R275" t="s">
        <v>3267</v>
      </c>
      <c r="S275" t="s">
        <v>4854</v>
      </c>
      <c r="T275" t="str">
        <f t="shared" si="50"/>
        <v>稲妻駆け</v>
      </c>
      <c r="U275" t="str">
        <f t="shared" si="51"/>
        <v/>
      </c>
      <c r="V275" t="str">
        <f>IF(I275=0,VLOOKUP(T275,Sheet4!A:B,2,TRUE),"")</f>
        <v/>
      </c>
      <c r="W275" t="s">
        <v>4855</v>
      </c>
      <c r="X275" t="s">
        <v>3267</v>
      </c>
      <c r="Y275" s="9"/>
      <c r="Z275" s="3">
        <v>1055</v>
      </c>
      <c r="AA275" s="2" t="s">
        <v>4335</v>
      </c>
      <c r="AB275" s="1" t="s">
        <v>1575</v>
      </c>
      <c r="AC275" s="1" t="s">
        <v>1453</v>
      </c>
      <c r="AD275" s="1">
        <v>6</v>
      </c>
      <c r="AE275" s="1" t="s">
        <v>415</v>
      </c>
      <c r="AF275" s="1" t="s">
        <v>414</v>
      </c>
      <c r="AG275" s="1" t="s">
        <v>349</v>
      </c>
      <c r="AH275" s="1" t="s">
        <v>1511</v>
      </c>
      <c r="AI275" s="1" t="s">
        <v>1515</v>
      </c>
      <c r="AJ275" s="1"/>
      <c r="AK275" s="1" t="s">
        <v>4392</v>
      </c>
      <c r="AL275" s="1" t="s">
        <v>4344</v>
      </c>
      <c r="AM275" s="1" t="s">
        <v>4393</v>
      </c>
      <c r="AN275" s="1"/>
      <c r="AO275" s="1">
        <v>2</v>
      </c>
      <c r="AP275" s="1">
        <v>2</v>
      </c>
      <c r="AQ275" s="1" t="s">
        <v>4394</v>
      </c>
    </row>
    <row r="276" spans="1:43" x14ac:dyDescent="0.15">
      <c r="A276" t="str">
        <f t="shared" si="42"/>
        <v>|AER|青赤|6|2/2|アンコモン|《[[異端の飛行機械職人]]》|</v>
      </c>
      <c r="B276" t="s">
        <v>3211</v>
      </c>
      <c r="C276" t="str">
        <f t="shared" si="43"/>
        <v>AER</v>
      </c>
      <c r="D276">
        <f>IF(AA276="","",VLOOKUP(C276,tnpl!$Z$1:$AA$11,2,TRUE))</f>
        <v>7</v>
      </c>
      <c r="E276" t="s">
        <v>3211</v>
      </c>
      <c r="F276" t="str">
        <f t="shared" si="44"/>
        <v>青赤</v>
      </c>
      <c r="G276">
        <f>IF(AB276="","",VLOOKUP(F276,tnpl!$X$1:$Y$16,2,TRUE))</f>
        <v>12</v>
      </c>
      <c r="H276" t="s">
        <v>3211</v>
      </c>
      <c r="I276">
        <f t="shared" si="45"/>
        <v>6</v>
      </c>
      <c r="J276" t="s">
        <v>3211</v>
      </c>
      <c r="K276">
        <f t="shared" si="46"/>
        <v>2</v>
      </c>
      <c r="L276">
        <f t="shared" si="47"/>
        <v>2</v>
      </c>
      <c r="M276" t="str">
        <f t="shared" si="48"/>
        <v>2/2</v>
      </c>
      <c r="N276" t="s">
        <v>3267</v>
      </c>
      <c r="O276" t="str">
        <f t="shared" si="49"/>
        <v>アンコモン</v>
      </c>
      <c r="R276" t="s">
        <v>3267</v>
      </c>
      <c r="S276" t="s">
        <v>4854</v>
      </c>
      <c r="T276" t="str">
        <f t="shared" si="50"/>
        <v>異端の飛行機械職人</v>
      </c>
      <c r="U276" t="str">
        <f t="shared" si="51"/>
        <v/>
      </c>
      <c r="V276" t="str">
        <f>IF(I276=0,VLOOKUP(T276,Sheet4!A:B,2,TRUE),"")</f>
        <v/>
      </c>
      <c r="W276" t="s">
        <v>4855</v>
      </c>
      <c r="X276" t="s">
        <v>3267</v>
      </c>
      <c r="Y276" s="9"/>
      <c r="Z276" s="3">
        <v>1064</v>
      </c>
      <c r="AA276" s="2" t="s">
        <v>4335</v>
      </c>
      <c r="AB276" s="1" t="s">
        <v>1489</v>
      </c>
      <c r="AC276" s="1" t="s">
        <v>1473</v>
      </c>
      <c r="AD276" s="1">
        <v>6</v>
      </c>
      <c r="AE276" s="1" t="s">
        <v>397</v>
      </c>
      <c r="AF276" s="1" t="s">
        <v>396</v>
      </c>
      <c r="AG276" s="1" t="s">
        <v>349</v>
      </c>
      <c r="AH276" s="1" t="s">
        <v>1511</v>
      </c>
      <c r="AI276" s="1" t="s">
        <v>1667</v>
      </c>
      <c r="AJ276" s="1"/>
      <c r="AK276" s="1" t="s">
        <v>4098</v>
      </c>
      <c r="AL276" s="1"/>
      <c r="AM276" s="1"/>
      <c r="AN276" s="1"/>
      <c r="AO276" s="1">
        <v>2</v>
      </c>
      <c r="AP276" s="1">
        <v>2</v>
      </c>
      <c r="AQ276" s="1" t="s">
        <v>4098</v>
      </c>
    </row>
    <row r="277" spans="1:43" x14ac:dyDescent="0.15">
      <c r="A277" t="str">
        <f t="shared" si="42"/>
        <v>|AER|無色|9|2/2|アンコモン|《[[弾圧する構築物]]》|</v>
      </c>
      <c r="B277" t="s">
        <v>3211</v>
      </c>
      <c r="C277" t="str">
        <f t="shared" si="43"/>
        <v>AER</v>
      </c>
      <c r="D277">
        <f>IF(AA277="","",VLOOKUP(C277,tnpl!$Z$1:$AA$11,2,TRUE))</f>
        <v>7</v>
      </c>
      <c r="E277" t="s">
        <v>3211</v>
      </c>
      <c r="F277" t="str">
        <f t="shared" si="44"/>
        <v>無色</v>
      </c>
      <c r="G277">
        <f>IF(AB277="","",VLOOKUP(F277,tnpl!$X$1:$Y$16,2,TRUE))</f>
        <v>16</v>
      </c>
      <c r="H277" t="s">
        <v>3211</v>
      </c>
      <c r="I277">
        <f t="shared" si="45"/>
        <v>9</v>
      </c>
      <c r="J277" t="s">
        <v>3211</v>
      </c>
      <c r="K277">
        <f t="shared" si="46"/>
        <v>2</v>
      </c>
      <c r="L277">
        <f t="shared" si="47"/>
        <v>2</v>
      </c>
      <c r="M277" t="str">
        <f t="shared" si="48"/>
        <v>2/2</v>
      </c>
      <c r="N277" t="s">
        <v>3267</v>
      </c>
      <c r="O277" t="str">
        <f t="shared" si="49"/>
        <v>アンコモン</v>
      </c>
      <c r="R277" t="s">
        <v>3267</v>
      </c>
      <c r="S277" t="s">
        <v>4854</v>
      </c>
      <c r="T277" t="str">
        <f t="shared" si="50"/>
        <v>弾圧する構築物</v>
      </c>
      <c r="U277" t="str">
        <f t="shared" si="51"/>
        <v/>
      </c>
      <c r="V277" t="str">
        <f>IF(I277=0,VLOOKUP(T277,Sheet4!A:B,2,TRUE),"")</f>
        <v/>
      </c>
      <c r="W277" t="s">
        <v>4855</v>
      </c>
      <c r="X277" t="s">
        <v>3267</v>
      </c>
      <c r="Y277" s="9"/>
      <c r="Z277" s="3">
        <v>1069</v>
      </c>
      <c r="AA277" s="2" t="s">
        <v>4335</v>
      </c>
      <c r="AB277" s="1" t="s">
        <v>301</v>
      </c>
      <c r="AC277" s="1" t="s">
        <v>1473</v>
      </c>
      <c r="AD277" s="1">
        <v>9</v>
      </c>
      <c r="AE277" s="1" t="s">
        <v>387</v>
      </c>
      <c r="AF277" s="1" t="s">
        <v>386</v>
      </c>
      <c r="AG277" s="1" t="s">
        <v>349</v>
      </c>
      <c r="AH277" s="1" t="s">
        <v>362</v>
      </c>
      <c r="AI277" s="1"/>
      <c r="AJ277" s="1"/>
      <c r="AK277" s="1" t="s">
        <v>4414</v>
      </c>
      <c r="AL277" s="1"/>
      <c r="AM277" s="1"/>
      <c r="AN277" s="1"/>
      <c r="AO277" s="1">
        <v>2</v>
      </c>
      <c r="AP277" s="1">
        <v>2</v>
      </c>
      <c r="AQ277" s="1" t="s">
        <v>4414</v>
      </c>
    </row>
    <row r="278" spans="1:43" x14ac:dyDescent="0.15">
      <c r="A278" t="str">
        <f>B278&amp;C278&amp;E278&amp;F278&amp;H278&amp;I278&amp;J278&amp;M278&amp;N278&amp;O278&amp;P278&amp;Q278&amp;R278&amp;S278&amp;T278&amp;V278&amp;W278&amp;X278&amp;Y278</f>
        <v/>
      </c>
    </row>
    <row r="279" spans="1:43" x14ac:dyDescent="0.15">
      <c r="A279" t="str">
        <f>B279&amp;C279&amp;E279&amp;F279&amp;H279&amp;I279&amp;J279&amp;M279&amp;N279&amp;O279&amp;P279&amp;Q279&amp;R279&amp;S279&amp;T279&amp;V279&amp;W279&amp;X279&amp;Y279</f>
        <v>**アモンケットブロック</v>
      </c>
      <c r="B279" t="s">
        <v>4856</v>
      </c>
      <c r="C279" t="s">
        <v>5199</v>
      </c>
      <c r="Z279" s="11"/>
    </row>
    <row r="280" spans="1:43" x14ac:dyDescent="0.15">
      <c r="A280" t="str">
        <f>B280&amp;C280&amp;E280&amp;F280&amp;H280&amp;I280&amp;J280&amp;M280&amp;N280&amp;O280&amp;P280&amp;Q280&amp;R280&amp;S280&amp;T280&amp;U280&amp;V280&amp;W280&amp;X280&amp;Y280</f>
        <v>|LEFT:50|LEFT:50|LEFT:50|LEFT:120|LEFT:120|LEFT:500|c</v>
      </c>
      <c r="B280" t="s">
        <v>3211</v>
      </c>
      <c r="C280" t="s">
        <v>3204</v>
      </c>
      <c r="E280" t="s">
        <v>3211</v>
      </c>
      <c r="F280" t="s">
        <v>3204</v>
      </c>
      <c r="H280" t="s">
        <v>3211</v>
      </c>
      <c r="I280" t="s">
        <v>3204</v>
      </c>
      <c r="J280" t="s">
        <v>3211</v>
      </c>
      <c r="M280" t="s">
        <v>5157</v>
      </c>
      <c r="N280" t="s">
        <v>3267</v>
      </c>
      <c r="O280" t="s">
        <v>5157</v>
      </c>
      <c r="R280" t="s">
        <v>3267</v>
      </c>
      <c r="T280" t="s">
        <v>3205</v>
      </c>
      <c r="X280" t="s">
        <v>3267</v>
      </c>
      <c r="Y280" t="s">
        <v>3206</v>
      </c>
    </row>
    <row r="281" spans="1:43" x14ac:dyDescent="0.15">
      <c r="A281" t="str">
        <f>B281&amp;C281&amp;E281&amp;F281&amp;H281&amp;I281&amp;J281&amp;M281&amp;N281&amp;O281&amp;P281&amp;Q281&amp;R281&amp;S281&amp;T281&amp;U281&amp;V281&amp;W281&amp;X281&amp;Y281</f>
        <v>|セット|色|コスト|P/T|レアリティ|カード名|</v>
      </c>
      <c r="B281" t="s">
        <v>3211</v>
      </c>
      <c r="C281" t="s">
        <v>3212</v>
      </c>
      <c r="E281" t="s">
        <v>3211</v>
      </c>
      <c r="F281" t="s">
        <v>3181</v>
      </c>
      <c r="H281" t="s">
        <v>3211</v>
      </c>
      <c r="I281" t="s">
        <v>3207</v>
      </c>
      <c r="J281" t="s">
        <v>3211</v>
      </c>
      <c r="K281" t="s">
        <v>3168</v>
      </c>
      <c r="L281" t="s">
        <v>3167</v>
      </c>
      <c r="M281" t="str">
        <f>K281&amp;"/"&amp;L281</f>
        <v>P/T</v>
      </c>
      <c r="N281" t="s">
        <v>3267</v>
      </c>
      <c r="O281" t="s">
        <v>5187</v>
      </c>
      <c r="R281" t="s">
        <v>3267</v>
      </c>
      <c r="T281" t="s">
        <v>3208</v>
      </c>
      <c r="X281" t="s">
        <v>3267</v>
      </c>
      <c r="Z281" s="18"/>
      <c r="AA281" s="18"/>
      <c r="AB281" s="18"/>
      <c r="AC281" s="18"/>
      <c r="AD281" s="18"/>
      <c r="AE281" s="18"/>
      <c r="AF281" s="18"/>
      <c r="AG281" s="18"/>
      <c r="AH281" s="18"/>
      <c r="AI281" s="18"/>
      <c r="AJ281" s="18"/>
      <c r="AK281" s="18"/>
      <c r="AL281" s="18"/>
      <c r="AM281" s="18"/>
      <c r="AN281" s="18"/>
      <c r="AO281" s="18"/>
      <c r="AP281" s="18"/>
      <c r="AQ281" s="18"/>
    </row>
    <row r="282" spans="1:43" x14ac:dyDescent="0.15">
      <c r="A282" t="str">
        <f t="shared" si="42"/>
        <v>|AKH|白|5|2/2|コモン|《[[束縛のミイラ]]》|</v>
      </c>
      <c r="B282" t="s">
        <v>3211</v>
      </c>
      <c r="C282" t="str">
        <f t="shared" si="43"/>
        <v>AKH</v>
      </c>
      <c r="D282">
        <f>IF(AA282="","",VLOOKUP(C282,tnpl!$Z$1:$AA$11,2,TRUE))</f>
        <v>10</v>
      </c>
      <c r="E282" t="s">
        <v>3211</v>
      </c>
      <c r="F282" t="str">
        <f t="shared" si="44"/>
        <v>白</v>
      </c>
      <c r="G282">
        <f>IF(AB282="","",VLOOKUP(F282,tnpl!$X$1:$Y$16,2,TRUE))</f>
        <v>1</v>
      </c>
      <c r="H282" t="s">
        <v>3211</v>
      </c>
      <c r="I282">
        <f t="shared" si="45"/>
        <v>5</v>
      </c>
      <c r="J282" t="s">
        <v>3211</v>
      </c>
      <c r="K282">
        <f t="shared" si="46"/>
        <v>2</v>
      </c>
      <c r="L282">
        <f t="shared" si="47"/>
        <v>2</v>
      </c>
      <c r="M282" t="str">
        <f t="shared" si="48"/>
        <v>2/2</v>
      </c>
      <c r="N282" t="s">
        <v>3267</v>
      </c>
      <c r="O282" t="str">
        <f t="shared" si="49"/>
        <v>コモン</v>
      </c>
      <c r="R282" t="s">
        <v>3267</v>
      </c>
      <c r="S282" t="s">
        <v>4854</v>
      </c>
      <c r="T282" t="str">
        <f t="shared" si="50"/>
        <v>束縛のミイラ</v>
      </c>
      <c r="U282" t="str">
        <f t="shared" si="51"/>
        <v/>
      </c>
      <c r="V282" t="str">
        <f>IF(I282=0,VLOOKUP(T282,Sheet4!A:B,2,TRUE),"")</f>
        <v/>
      </c>
      <c r="W282" t="s">
        <v>4855</v>
      </c>
      <c r="X282" t="s">
        <v>3267</v>
      </c>
      <c r="Y282" s="9"/>
      <c r="Z282" s="3">
        <v>1103</v>
      </c>
      <c r="AA282" s="2" t="s">
        <v>4450</v>
      </c>
      <c r="AB282" s="1" t="s">
        <v>1653</v>
      </c>
      <c r="AC282" s="1" t="s">
        <v>1771</v>
      </c>
      <c r="AD282" s="1">
        <v>5</v>
      </c>
      <c r="AE282" s="1" t="s">
        <v>293</v>
      </c>
      <c r="AF282" s="1" t="s">
        <v>292</v>
      </c>
      <c r="AG282" s="1" t="s">
        <v>349</v>
      </c>
      <c r="AH282" s="1" t="s">
        <v>1506</v>
      </c>
      <c r="AI282" s="1"/>
      <c r="AJ282" s="1"/>
      <c r="AK282" s="1" t="s">
        <v>4454</v>
      </c>
      <c r="AL282" s="1"/>
      <c r="AM282" s="1"/>
      <c r="AN282" s="1"/>
      <c r="AO282" s="1">
        <v>2</v>
      </c>
      <c r="AP282" s="1">
        <v>2</v>
      </c>
      <c r="AQ282" s="1" t="s">
        <v>4454</v>
      </c>
    </row>
    <row r="283" spans="1:43" x14ac:dyDescent="0.15">
      <c r="A283" t="str">
        <f t="shared" si="42"/>
        <v>|AKH|白|4|2/2|コモン|《[[突風歩き]]》|</v>
      </c>
      <c r="B283" t="s">
        <v>3211</v>
      </c>
      <c r="C283" t="str">
        <f t="shared" si="43"/>
        <v>AKH</v>
      </c>
      <c r="D283">
        <f>IF(AA283="","",VLOOKUP(C283,tnpl!$Z$1:$AA$11,2,TRUE))</f>
        <v>10</v>
      </c>
      <c r="E283" t="s">
        <v>3211</v>
      </c>
      <c r="F283" t="str">
        <f t="shared" si="44"/>
        <v>白</v>
      </c>
      <c r="G283">
        <f>IF(AB283="","",VLOOKUP(F283,tnpl!$X$1:$Y$16,2,TRUE))</f>
        <v>1</v>
      </c>
      <c r="H283" t="s">
        <v>3211</v>
      </c>
      <c r="I283">
        <f t="shared" si="45"/>
        <v>4</v>
      </c>
      <c r="J283" t="s">
        <v>3211</v>
      </c>
      <c r="K283">
        <f t="shared" si="46"/>
        <v>2</v>
      </c>
      <c r="L283">
        <f t="shared" si="47"/>
        <v>2</v>
      </c>
      <c r="M283" t="str">
        <f t="shared" si="48"/>
        <v>2/2</v>
      </c>
      <c r="N283" t="s">
        <v>3267</v>
      </c>
      <c r="O283" t="str">
        <f t="shared" si="49"/>
        <v>コモン</v>
      </c>
      <c r="R283" t="s">
        <v>3267</v>
      </c>
      <c r="S283" t="s">
        <v>4854</v>
      </c>
      <c r="T283" t="str">
        <f t="shared" si="50"/>
        <v>突風歩き</v>
      </c>
      <c r="U283" t="str">
        <f t="shared" si="51"/>
        <v/>
      </c>
      <c r="V283" t="str">
        <f>IF(I283=0,VLOOKUP(T283,Sheet4!A:B,2,TRUE),"")</f>
        <v/>
      </c>
      <c r="W283" t="s">
        <v>4855</v>
      </c>
      <c r="X283" t="s">
        <v>3267</v>
      </c>
      <c r="Y283" s="9"/>
      <c r="Z283" s="3">
        <v>1104</v>
      </c>
      <c r="AA283" s="2" t="s">
        <v>4450</v>
      </c>
      <c r="AB283" s="1" t="s">
        <v>1653</v>
      </c>
      <c r="AC283" s="1" t="s">
        <v>1771</v>
      </c>
      <c r="AD283" s="1">
        <v>4</v>
      </c>
      <c r="AE283" s="1" t="s">
        <v>291</v>
      </c>
      <c r="AF283" s="1" t="s">
        <v>290</v>
      </c>
      <c r="AG283" s="1" t="s">
        <v>349</v>
      </c>
      <c r="AH283" s="1" t="s">
        <v>1511</v>
      </c>
      <c r="AI283" s="1" t="s">
        <v>1485</v>
      </c>
      <c r="AJ283" s="1"/>
      <c r="AK283" s="1" t="s">
        <v>4455</v>
      </c>
      <c r="AL283" s="1"/>
      <c r="AM283" s="1"/>
      <c r="AN283" s="1"/>
      <c r="AO283" s="1">
        <v>2</v>
      </c>
      <c r="AP283" s="1">
        <v>2</v>
      </c>
      <c r="AQ283" s="1" t="s">
        <v>4455</v>
      </c>
    </row>
    <row r="284" spans="1:43" x14ac:dyDescent="0.15">
      <c r="A284" t="str">
        <f t="shared" si="42"/>
        <v>|AKH|白|8|2/2|コモン|《[[聖なる猫]]》|</v>
      </c>
      <c r="B284" t="s">
        <v>3211</v>
      </c>
      <c r="C284" t="str">
        <f t="shared" si="43"/>
        <v>AKH</v>
      </c>
      <c r="D284">
        <f>IF(AA284="","",VLOOKUP(C284,tnpl!$Z$1:$AA$11,2,TRUE))</f>
        <v>10</v>
      </c>
      <c r="E284" t="s">
        <v>3211</v>
      </c>
      <c r="F284" t="str">
        <f t="shared" si="44"/>
        <v>白</v>
      </c>
      <c r="G284">
        <f>IF(AB284="","",VLOOKUP(F284,tnpl!$X$1:$Y$16,2,TRUE))</f>
        <v>1</v>
      </c>
      <c r="H284" t="s">
        <v>3211</v>
      </c>
      <c r="I284">
        <f t="shared" si="45"/>
        <v>8</v>
      </c>
      <c r="J284" t="s">
        <v>3211</v>
      </c>
      <c r="K284">
        <f t="shared" si="46"/>
        <v>2</v>
      </c>
      <c r="L284">
        <f t="shared" si="47"/>
        <v>2</v>
      </c>
      <c r="M284" t="str">
        <f t="shared" si="48"/>
        <v>2/2</v>
      </c>
      <c r="N284" t="s">
        <v>3267</v>
      </c>
      <c r="O284" t="str">
        <f t="shared" si="49"/>
        <v>コモン</v>
      </c>
      <c r="R284" t="s">
        <v>3267</v>
      </c>
      <c r="S284" t="s">
        <v>4854</v>
      </c>
      <c r="T284" t="str">
        <f t="shared" si="50"/>
        <v>聖なる猫</v>
      </c>
      <c r="U284" t="str">
        <f t="shared" si="51"/>
        <v/>
      </c>
      <c r="V284" t="str">
        <f>IF(I284=0,VLOOKUP(T284,Sheet4!A:B,2,TRUE),"")</f>
        <v/>
      </c>
      <c r="W284" t="s">
        <v>4855</v>
      </c>
      <c r="X284" t="s">
        <v>3267</v>
      </c>
      <c r="Y284" s="9"/>
      <c r="Z284" s="3">
        <v>1106</v>
      </c>
      <c r="AA284" s="2" t="s">
        <v>4450</v>
      </c>
      <c r="AB284" s="1" t="s">
        <v>1653</v>
      </c>
      <c r="AC284" s="1" t="s">
        <v>1771</v>
      </c>
      <c r="AD284" s="1">
        <v>8</v>
      </c>
      <c r="AE284" s="1" t="s">
        <v>287</v>
      </c>
      <c r="AF284" s="1" t="s">
        <v>286</v>
      </c>
      <c r="AG284" s="1" t="s">
        <v>349</v>
      </c>
      <c r="AH284" s="1" t="s">
        <v>1917</v>
      </c>
      <c r="AI284" s="1"/>
      <c r="AJ284" s="1"/>
      <c r="AK284" s="1" t="s">
        <v>3151</v>
      </c>
      <c r="AL284" s="1" t="s">
        <v>4457</v>
      </c>
      <c r="AM284" s="1"/>
      <c r="AN284" s="1"/>
      <c r="AO284" s="1">
        <v>2</v>
      </c>
      <c r="AP284" s="1">
        <v>2</v>
      </c>
      <c r="AQ284" s="1" t="s">
        <v>4458</v>
      </c>
    </row>
    <row r="285" spans="1:43" x14ac:dyDescent="0.15">
      <c r="A285" t="str">
        <f t="shared" si="42"/>
        <v>|AKH|白|13|2/2|コモン|《[[ター一門の精鋭]]》|</v>
      </c>
      <c r="B285" t="s">
        <v>3211</v>
      </c>
      <c r="C285" t="str">
        <f t="shared" si="43"/>
        <v>AKH</v>
      </c>
      <c r="D285">
        <f>IF(AA285="","",VLOOKUP(C285,tnpl!$Z$1:$AA$11,2,TRUE))</f>
        <v>10</v>
      </c>
      <c r="E285" t="s">
        <v>3211</v>
      </c>
      <c r="F285" t="str">
        <f t="shared" si="44"/>
        <v>白</v>
      </c>
      <c r="G285">
        <f>IF(AB285="","",VLOOKUP(F285,tnpl!$X$1:$Y$16,2,TRUE))</f>
        <v>1</v>
      </c>
      <c r="H285" t="s">
        <v>3211</v>
      </c>
      <c r="I285">
        <f t="shared" si="45"/>
        <v>13</v>
      </c>
      <c r="J285" t="s">
        <v>3211</v>
      </c>
      <c r="K285">
        <f t="shared" si="46"/>
        <v>2</v>
      </c>
      <c r="L285">
        <f t="shared" si="47"/>
        <v>2</v>
      </c>
      <c r="M285" t="str">
        <f t="shared" si="48"/>
        <v>2/2</v>
      </c>
      <c r="N285" t="s">
        <v>3267</v>
      </c>
      <c r="O285" t="str">
        <f t="shared" si="49"/>
        <v>コモン</v>
      </c>
      <c r="R285" t="s">
        <v>3267</v>
      </c>
      <c r="S285" t="s">
        <v>4854</v>
      </c>
      <c r="T285" t="str">
        <f t="shared" si="50"/>
        <v>ター一門の精鋭</v>
      </c>
      <c r="U285" t="str">
        <f t="shared" si="51"/>
        <v/>
      </c>
      <c r="V285" t="str">
        <f>IF(I285=0,VLOOKUP(T285,Sheet4!A:B,2,TRUE),"")</f>
        <v/>
      </c>
      <c r="W285" t="s">
        <v>4855</v>
      </c>
      <c r="X285" t="s">
        <v>3267</v>
      </c>
      <c r="Y285" s="9"/>
      <c r="Z285" s="3">
        <v>1107</v>
      </c>
      <c r="AA285" s="2" t="s">
        <v>4450</v>
      </c>
      <c r="AB285" s="1" t="s">
        <v>1653</v>
      </c>
      <c r="AC285" s="1" t="s">
        <v>1771</v>
      </c>
      <c r="AD285" s="1">
        <v>13</v>
      </c>
      <c r="AE285" s="1" t="s">
        <v>285</v>
      </c>
      <c r="AF285" s="1" t="s">
        <v>284</v>
      </c>
      <c r="AG285" s="1" t="s">
        <v>349</v>
      </c>
      <c r="AH285" s="1" t="s">
        <v>2987</v>
      </c>
      <c r="AI285" s="1" t="s">
        <v>1515</v>
      </c>
      <c r="AJ285" s="1"/>
      <c r="AK285" s="1" t="s">
        <v>361</v>
      </c>
      <c r="AL285" s="1" t="s">
        <v>4459</v>
      </c>
      <c r="AM285" s="1"/>
      <c r="AN285" s="1"/>
      <c r="AO285" s="1">
        <v>2</v>
      </c>
      <c r="AP285" s="1">
        <v>2</v>
      </c>
      <c r="AQ285" s="1" t="s">
        <v>4460</v>
      </c>
    </row>
    <row r="286" spans="1:43" x14ac:dyDescent="0.15">
      <c r="A286" t="str">
        <f t="shared" si="42"/>
        <v>|AKH|白|6|2/4|コモン|《[[仕える者たち]]》|</v>
      </c>
      <c r="B286" t="s">
        <v>3211</v>
      </c>
      <c r="C286" t="str">
        <f t="shared" si="43"/>
        <v>AKH</v>
      </c>
      <c r="D286">
        <f>IF(AA286="","",VLOOKUP(C286,tnpl!$Z$1:$AA$11,2,TRUE))</f>
        <v>10</v>
      </c>
      <c r="E286" t="s">
        <v>3211</v>
      </c>
      <c r="F286" t="str">
        <f t="shared" si="44"/>
        <v>白</v>
      </c>
      <c r="G286">
        <f>IF(AB286="","",VLOOKUP(F286,tnpl!$X$1:$Y$16,2,TRUE))</f>
        <v>1</v>
      </c>
      <c r="H286" t="s">
        <v>3211</v>
      </c>
      <c r="I286">
        <f t="shared" si="45"/>
        <v>6</v>
      </c>
      <c r="J286" t="s">
        <v>3211</v>
      </c>
      <c r="K286">
        <f t="shared" si="46"/>
        <v>2</v>
      </c>
      <c r="L286">
        <f t="shared" si="47"/>
        <v>4</v>
      </c>
      <c r="M286" t="str">
        <f t="shared" si="48"/>
        <v>2/4</v>
      </c>
      <c r="N286" t="s">
        <v>3267</v>
      </c>
      <c r="O286" t="str">
        <f t="shared" si="49"/>
        <v>コモン</v>
      </c>
      <c r="R286" t="s">
        <v>3267</v>
      </c>
      <c r="S286" t="s">
        <v>4854</v>
      </c>
      <c r="T286" t="str">
        <f t="shared" si="50"/>
        <v>仕える者たち</v>
      </c>
      <c r="U286" t="str">
        <f t="shared" si="51"/>
        <v/>
      </c>
      <c r="V286" t="str">
        <f>IF(I286=0,VLOOKUP(T286,Sheet4!A:B,2,TRUE),"")</f>
        <v/>
      </c>
      <c r="W286" t="s">
        <v>4855</v>
      </c>
      <c r="X286" t="s">
        <v>3267</v>
      </c>
      <c r="Y286" s="9"/>
      <c r="Z286" s="3">
        <v>1108</v>
      </c>
      <c r="AA286" s="2" t="s">
        <v>4450</v>
      </c>
      <c r="AB286" s="1" t="s">
        <v>1653</v>
      </c>
      <c r="AC286" s="1" t="s">
        <v>1771</v>
      </c>
      <c r="AD286" s="1">
        <v>6</v>
      </c>
      <c r="AE286" s="1" t="s">
        <v>283</v>
      </c>
      <c r="AF286" s="1" t="s">
        <v>282</v>
      </c>
      <c r="AG286" s="1" t="s">
        <v>349</v>
      </c>
      <c r="AH286" s="1" t="s">
        <v>1506</v>
      </c>
      <c r="AI286" s="1"/>
      <c r="AJ286" s="1"/>
      <c r="AK286" s="1"/>
      <c r="AL286" s="1"/>
      <c r="AM286" s="1"/>
      <c r="AN286" s="1"/>
      <c r="AO286" s="1">
        <v>2</v>
      </c>
      <c r="AP286" s="1">
        <v>4</v>
      </c>
      <c r="AQ286" s="1"/>
    </row>
    <row r="287" spans="1:43" x14ac:dyDescent="0.15">
      <c r="A287" t="str">
        <f t="shared" si="42"/>
        <v>|AKH|白|4|2/2|アンコモン|《[[猶予の侍臣]]》|</v>
      </c>
      <c r="B287" t="s">
        <v>3211</v>
      </c>
      <c r="C287" t="str">
        <f t="shared" si="43"/>
        <v>AKH</v>
      </c>
      <c r="D287">
        <f>IF(AA287="","",VLOOKUP(C287,tnpl!$Z$1:$AA$11,2,TRUE))</f>
        <v>10</v>
      </c>
      <c r="E287" t="s">
        <v>3211</v>
      </c>
      <c r="F287" t="str">
        <f t="shared" si="44"/>
        <v>白</v>
      </c>
      <c r="G287">
        <f>IF(AB287="","",VLOOKUP(F287,tnpl!$X$1:$Y$16,2,TRUE))</f>
        <v>1</v>
      </c>
      <c r="H287" t="s">
        <v>3211</v>
      </c>
      <c r="I287">
        <f t="shared" si="45"/>
        <v>4</v>
      </c>
      <c r="J287" t="s">
        <v>3211</v>
      </c>
      <c r="K287">
        <f t="shared" si="46"/>
        <v>2</v>
      </c>
      <c r="L287">
        <f t="shared" si="47"/>
        <v>2</v>
      </c>
      <c r="M287" t="str">
        <f t="shared" si="48"/>
        <v>2/2</v>
      </c>
      <c r="N287" t="s">
        <v>3267</v>
      </c>
      <c r="O287" t="str">
        <f t="shared" si="49"/>
        <v>アンコモン</v>
      </c>
      <c r="R287" t="s">
        <v>3267</v>
      </c>
      <c r="S287" t="s">
        <v>4854</v>
      </c>
      <c r="T287" t="str">
        <f t="shared" si="50"/>
        <v>猶予の侍臣</v>
      </c>
      <c r="U287" t="str">
        <f t="shared" si="51"/>
        <v/>
      </c>
      <c r="V287" t="str">
        <f>IF(I287=0,VLOOKUP(T287,Sheet4!A:B,2,TRUE),"")</f>
        <v/>
      </c>
      <c r="W287" t="s">
        <v>4855</v>
      </c>
      <c r="X287" t="s">
        <v>3267</v>
      </c>
      <c r="Y287" s="9"/>
      <c r="Z287" s="3">
        <v>1117</v>
      </c>
      <c r="AA287" s="2" t="s">
        <v>4450</v>
      </c>
      <c r="AB287" s="1" t="s">
        <v>1653</v>
      </c>
      <c r="AC287" s="1" t="s">
        <v>1473</v>
      </c>
      <c r="AD287" s="1">
        <v>4</v>
      </c>
      <c r="AE287" s="1" t="s">
        <v>4477</v>
      </c>
      <c r="AF287" s="1" t="s">
        <v>4478</v>
      </c>
      <c r="AG287" s="1" t="s">
        <v>349</v>
      </c>
      <c r="AH287" s="1" t="s">
        <v>1511</v>
      </c>
      <c r="AI287" s="1" t="s">
        <v>1492</v>
      </c>
      <c r="AJ287" s="1"/>
      <c r="AK287" s="1" t="s">
        <v>4479</v>
      </c>
      <c r="AL287" s="1"/>
      <c r="AM287" s="1"/>
      <c r="AN287" s="1"/>
      <c r="AO287" s="1">
        <v>2</v>
      </c>
      <c r="AP287" s="1">
        <v>2</v>
      </c>
      <c r="AQ287" s="1" t="s">
        <v>4479</v>
      </c>
    </row>
    <row r="288" spans="1:43" x14ac:dyDescent="0.15">
      <c r="A288" t="str">
        <f t="shared" si="42"/>
        <v>|AKH|青|11|2/1|コモン|《[[エイヴンの修練者]]》|</v>
      </c>
      <c r="B288" t="s">
        <v>3211</v>
      </c>
      <c r="C288" t="str">
        <f t="shared" si="43"/>
        <v>AKH</v>
      </c>
      <c r="D288">
        <f>IF(AA288="","",VLOOKUP(C288,tnpl!$Z$1:$AA$11,2,TRUE))</f>
        <v>10</v>
      </c>
      <c r="E288" t="s">
        <v>3211</v>
      </c>
      <c r="F288" t="str">
        <f t="shared" si="44"/>
        <v>青</v>
      </c>
      <c r="G288">
        <f>IF(AB288="","",VLOOKUP(F288,tnpl!$X$1:$Y$16,2,TRUE))</f>
        <v>2</v>
      </c>
      <c r="H288" t="s">
        <v>3211</v>
      </c>
      <c r="I288">
        <f t="shared" si="45"/>
        <v>11</v>
      </c>
      <c r="J288" t="s">
        <v>3211</v>
      </c>
      <c r="K288">
        <f t="shared" si="46"/>
        <v>2</v>
      </c>
      <c r="L288">
        <f t="shared" si="47"/>
        <v>1</v>
      </c>
      <c r="M288" t="str">
        <f t="shared" si="48"/>
        <v>2/1</v>
      </c>
      <c r="N288" t="s">
        <v>3267</v>
      </c>
      <c r="O288" t="str">
        <f t="shared" si="49"/>
        <v>コモン</v>
      </c>
      <c r="R288" t="s">
        <v>3267</v>
      </c>
      <c r="S288" t="s">
        <v>4854</v>
      </c>
      <c r="T288" t="str">
        <f t="shared" si="50"/>
        <v>エイヴンの修練者</v>
      </c>
      <c r="U288" t="str">
        <f t="shared" si="51"/>
        <v/>
      </c>
      <c r="V288" t="str">
        <f>IF(I288=0,VLOOKUP(T288,Sheet4!A:B,2,TRUE),"")</f>
        <v/>
      </c>
      <c r="W288" t="s">
        <v>4855</v>
      </c>
      <c r="X288" t="s">
        <v>3267</v>
      </c>
      <c r="Y288" s="9"/>
      <c r="Z288" s="3">
        <v>1128</v>
      </c>
      <c r="AA288" s="2" t="s">
        <v>4450</v>
      </c>
      <c r="AB288" s="1" t="s">
        <v>1631</v>
      </c>
      <c r="AC288" s="1" t="s">
        <v>1771</v>
      </c>
      <c r="AD288" s="1">
        <v>11</v>
      </c>
      <c r="AE288" s="1" t="s">
        <v>245</v>
      </c>
      <c r="AF288" s="1" t="s">
        <v>244</v>
      </c>
      <c r="AG288" s="1" t="s">
        <v>349</v>
      </c>
      <c r="AH288" s="1" t="s">
        <v>2987</v>
      </c>
      <c r="AI288" s="1" t="s">
        <v>1515</v>
      </c>
      <c r="AJ288" s="1"/>
      <c r="AK288" s="1" t="s">
        <v>361</v>
      </c>
      <c r="AL288" s="1" t="s">
        <v>4505</v>
      </c>
      <c r="AM288" s="1"/>
      <c r="AN288" s="1"/>
      <c r="AO288" s="1">
        <v>2</v>
      </c>
      <c r="AP288" s="1">
        <v>1</v>
      </c>
      <c r="AQ288" s="1" t="s">
        <v>4506</v>
      </c>
    </row>
    <row r="289" spans="1:43" x14ac:dyDescent="0.15">
      <c r="A289" t="str">
        <f t="shared" si="42"/>
        <v>|AKH|青|6|2/3|コモン|《[[ヘクマの歩哨]]》|</v>
      </c>
      <c r="B289" t="s">
        <v>3211</v>
      </c>
      <c r="C289" t="str">
        <f t="shared" si="43"/>
        <v>AKH</v>
      </c>
      <c r="D289">
        <f>IF(AA289="","",VLOOKUP(C289,tnpl!$Z$1:$AA$11,2,TRUE))</f>
        <v>10</v>
      </c>
      <c r="E289" t="s">
        <v>3211</v>
      </c>
      <c r="F289" t="str">
        <f t="shared" si="44"/>
        <v>青</v>
      </c>
      <c r="G289">
        <f>IF(AB289="","",VLOOKUP(F289,tnpl!$X$1:$Y$16,2,TRUE))</f>
        <v>2</v>
      </c>
      <c r="H289" t="s">
        <v>3211</v>
      </c>
      <c r="I289">
        <f t="shared" si="45"/>
        <v>6</v>
      </c>
      <c r="J289" t="s">
        <v>3211</v>
      </c>
      <c r="K289">
        <f t="shared" si="46"/>
        <v>2</v>
      </c>
      <c r="L289">
        <f t="shared" si="47"/>
        <v>3</v>
      </c>
      <c r="M289" t="str">
        <f t="shared" si="48"/>
        <v>2/3</v>
      </c>
      <c r="N289" t="s">
        <v>3267</v>
      </c>
      <c r="O289" t="str">
        <f t="shared" si="49"/>
        <v>コモン</v>
      </c>
      <c r="R289" t="s">
        <v>3267</v>
      </c>
      <c r="S289" t="s">
        <v>4854</v>
      </c>
      <c r="T289" t="str">
        <f t="shared" si="50"/>
        <v>ヘクマの歩哨</v>
      </c>
      <c r="U289" t="str">
        <f t="shared" si="51"/>
        <v/>
      </c>
      <c r="V289" t="str">
        <f>IF(I289=0,VLOOKUP(T289,Sheet4!A:B,2,TRUE),"")</f>
        <v/>
      </c>
      <c r="W289" t="s">
        <v>4855</v>
      </c>
      <c r="X289" t="s">
        <v>3267</v>
      </c>
      <c r="Y289" s="9"/>
      <c r="Z289" s="3">
        <v>1129</v>
      </c>
      <c r="AA289" s="2" t="s">
        <v>4450</v>
      </c>
      <c r="AB289" s="1" t="s">
        <v>1631</v>
      </c>
      <c r="AC289" s="1" t="s">
        <v>1771</v>
      </c>
      <c r="AD289" s="1">
        <v>6</v>
      </c>
      <c r="AE289" s="1" t="s">
        <v>243</v>
      </c>
      <c r="AF289" s="1" t="s">
        <v>242</v>
      </c>
      <c r="AG289" s="1" t="s">
        <v>349</v>
      </c>
      <c r="AH289" s="1" t="s">
        <v>1511</v>
      </c>
      <c r="AI289" s="1" t="s">
        <v>1492</v>
      </c>
      <c r="AJ289" s="1"/>
      <c r="AK289" s="1" t="s">
        <v>4507</v>
      </c>
      <c r="AL289" s="1"/>
      <c r="AM289" s="1"/>
      <c r="AN289" s="1"/>
      <c r="AO289" s="1">
        <v>2</v>
      </c>
      <c r="AP289" s="1">
        <v>3</v>
      </c>
      <c r="AQ289" s="1" t="s">
        <v>4507</v>
      </c>
    </row>
    <row r="290" spans="1:43" x14ac:dyDescent="0.15">
      <c r="A290" t="str">
        <f t="shared" ref="A290:A300" si="52">B290&amp;C290&amp;E290&amp;F290&amp;H290&amp;I290&amp;J290&amp;M290&amp;N290&amp;O290&amp;P290&amp;Q290&amp;R290&amp;S290&amp;T290&amp;U290&amp;V290&amp;W290&amp;X290&amp;Y290</f>
        <v>|AKH|青|15|2/2|コモン|《[[周到の書記官]]》|</v>
      </c>
      <c r="B290" t="s">
        <v>3211</v>
      </c>
      <c r="C290" t="str">
        <f t="shared" ref="C290:C300" si="53">AA290</f>
        <v>AKH</v>
      </c>
      <c r="D290">
        <f>IF(AA290="","",VLOOKUP(C290,tnpl!$Z$1:$AA$11,2,TRUE))</f>
        <v>10</v>
      </c>
      <c r="E290" t="s">
        <v>3211</v>
      </c>
      <c r="F290" t="str">
        <f t="shared" ref="F290:F300" si="54">AB290</f>
        <v>青</v>
      </c>
      <c r="G290">
        <f>IF(AB290="","",VLOOKUP(F290,tnpl!$X$1:$Y$16,2,TRUE))</f>
        <v>2</v>
      </c>
      <c r="H290" t="s">
        <v>3211</v>
      </c>
      <c r="I290">
        <f t="shared" ref="I290:I300" si="55">AD290</f>
        <v>15</v>
      </c>
      <c r="J290" t="s">
        <v>3211</v>
      </c>
      <c r="K290">
        <f t="shared" ref="K290:K300" si="56">AO290</f>
        <v>2</v>
      </c>
      <c r="L290">
        <f t="shared" ref="L290:L300" si="57">AP290</f>
        <v>2</v>
      </c>
      <c r="M290" t="str">
        <f t="shared" ref="M290:M300" si="58">K290&amp;"/"&amp;L290</f>
        <v>2/2</v>
      </c>
      <c r="N290" t="s">
        <v>3267</v>
      </c>
      <c r="O290" t="str">
        <f t="shared" ref="O290:O300" si="59">AC290</f>
        <v>コモン</v>
      </c>
      <c r="R290" t="s">
        <v>3267</v>
      </c>
      <c r="S290" t="s">
        <v>4854</v>
      </c>
      <c r="T290" t="str">
        <f t="shared" ref="T290:T300" si="60">AE290</f>
        <v>周到の書記官</v>
      </c>
      <c r="U290" t="str">
        <f t="shared" ref="U290:U300" si="61">IF(I290=0,"&gt;","")</f>
        <v/>
      </c>
      <c r="V290" t="str">
        <f>IF(I290=0,VLOOKUP(T290,Sheet4!A:B,2,TRUE),"")</f>
        <v/>
      </c>
      <c r="W290" t="s">
        <v>4855</v>
      </c>
      <c r="X290" t="s">
        <v>3267</v>
      </c>
      <c r="Y290" s="9"/>
      <c r="Z290" s="3">
        <v>1130</v>
      </c>
      <c r="AA290" s="2" t="s">
        <v>4450</v>
      </c>
      <c r="AB290" s="1" t="s">
        <v>1631</v>
      </c>
      <c r="AC290" s="1" t="s">
        <v>1771</v>
      </c>
      <c r="AD290" s="1">
        <v>15</v>
      </c>
      <c r="AE290" s="1" t="s">
        <v>241</v>
      </c>
      <c r="AF290" s="1" t="s">
        <v>240</v>
      </c>
      <c r="AG290" s="1" t="s">
        <v>349</v>
      </c>
      <c r="AH290" s="1" t="s">
        <v>1511</v>
      </c>
      <c r="AI290" s="1" t="s">
        <v>1492</v>
      </c>
      <c r="AJ290" s="1"/>
      <c r="AK290" s="1" t="s">
        <v>2627</v>
      </c>
      <c r="AL290" s="1" t="s">
        <v>4508</v>
      </c>
      <c r="AM290" s="1"/>
      <c r="AN290" s="1"/>
      <c r="AO290" s="1">
        <v>2</v>
      </c>
      <c r="AP290" s="1">
        <v>2</v>
      </c>
      <c r="AQ290" s="1" t="s">
        <v>4509</v>
      </c>
    </row>
    <row r="291" spans="1:43" x14ac:dyDescent="0.15">
      <c r="A291" t="str">
        <f t="shared" si="52"/>
        <v>|AKH|青|10|2/1|コモン|《[[ター一門の散兵]]》|</v>
      </c>
      <c r="B291" t="s">
        <v>3211</v>
      </c>
      <c r="C291" t="str">
        <f t="shared" si="53"/>
        <v>AKH</v>
      </c>
      <c r="D291">
        <f>IF(AA291="","",VLOOKUP(C291,tnpl!$Z$1:$AA$11,2,TRUE))</f>
        <v>10</v>
      </c>
      <c r="E291" t="s">
        <v>3211</v>
      </c>
      <c r="F291" t="str">
        <f t="shared" si="54"/>
        <v>青</v>
      </c>
      <c r="G291">
        <f>IF(AB291="","",VLOOKUP(F291,tnpl!$X$1:$Y$16,2,TRUE))</f>
        <v>2</v>
      </c>
      <c r="H291" t="s">
        <v>3211</v>
      </c>
      <c r="I291">
        <f t="shared" si="55"/>
        <v>10</v>
      </c>
      <c r="J291" t="s">
        <v>3211</v>
      </c>
      <c r="K291">
        <f t="shared" si="56"/>
        <v>2</v>
      </c>
      <c r="L291">
        <f t="shared" si="57"/>
        <v>1</v>
      </c>
      <c r="M291" t="str">
        <f t="shared" si="58"/>
        <v>2/1</v>
      </c>
      <c r="N291" t="s">
        <v>3267</v>
      </c>
      <c r="O291" t="str">
        <f t="shared" si="59"/>
        <v>コモン</v>
      </c>
      <c r="R291" t="s">
        <v>3267</v>
      </c>
      <c r="S291" t="s">
        <v>4854</v>
      </c>
      <c r="T291" t="str">
        <f t="shared" si="60"/>
        <v>ター一門の散兵</v>
      </c>
      <c r="U291" t="str">
        <f t="shared" si="61"/>
        <v/>
      </c>
      <c r="V291" t="str">
        <f>IF(I291=0,VLOOKUP(T291,Sheet4!A:B,2,TRUE),"")</f>
        <v/>
      </c>
      <c r="W291" t="s">
        <v>4855</v>
      </c>
      <c r="X291" t="s">
        <v>3267</v>
      </c>
      <c r="Y291" s="9"/>
      <c r="Z291" s="3">
        <v>1132</v>
      </c>
      <c r="AA291" s="2" t="s">
        <v>4450</v>
      </c>
      <c r="AB291" s="1" t="s">
        <v>1631</v>
      </c>
      <c r="AC291" s="1" t="s">
        <v>1771</v>
      </c>
      <c r="AD291" s="1">
        <v>10</v>
      </c>
      <c r="AE291" s="1" t="s">
        <v>237</v>
      </c>
      <c r="AF291" s="1" t="s">
        <v>236</v>
      </c>
      <c r="AG291" s="1" t="s">
        <v>349</v>
      </c>
      <c r="AH291" s="1" t="s">
        <v>4511</v>
      </c>
      <c r="AI291" s="1" t="s">
        <v>1515</v>
      </c>
      <c r="AJ291" s="1"/>
      <c r="AK291" s="1" t="s">
        <v>4505</v>
      </c>
      <c r="AL291" s="1"/>
      <c r="AM291" s="1"/>
      <c r="AN291" s="1"/>
      <c r="AO291" s="1">
        <v>2</v>
      </c>
      <c r="AP291" s="1">
        <v>1</v>
      </c>
      <c r="AQ291" s="1" t="s">
        <v>4505</v>
      </c>
    </row>
    <row r="292" spans="1:43" x14ac:dyDescent="0.15">
      <c r="A292" t="str">
        <f t="shared" si="52"/>
        <v>|AKH|青|6|2/4|アンコモン|《[[砂時計の侍臣]]》|</v>
      </c>
      <c r="B292" t="s">
        <v>3211</v>
      </c>
      <c r="C292" t="str">
        <f t="shared" si="53"/>
        <v>AKH</v>
      </c>
      <c r="D292">
        <f>IF(AA292="","",VLOOKUP(C292,tnpl!$Z$1:$AA$11,2,TRUE))</f>
        <v>10</v>
      </c>
      <c r="E292" t="s">
        <v>3211</v>
      </c>
      <c r="F292" t="str">
        <f t="shared" si="54"/>
        <v>青</v>
      </c>
      <c r="G292">
        <f>IF(AB292="","",VLOOKUP(F292,tnpl!$X$1:$Y$16,2,TRUE))</f>
        <v>2</v>
      </c>
      <c r="H292" t="s">
        <v>3211</v>
      </c>
      <c r="I292">
        <f t="shared" si="55"/>
        <v>6</v>
      </c>
      <c r="J292" t="s">
        <v>3211</v>
      </c>
      <c r="K292">
        <f t="shared" si="56"/>
        <v>2</v>
      </c>
      <c r="L292">
        <f t="shared" si="57"/>
        <v>4</v>
      </c>
      <c r="M292" t="str">
        <f t="shared" si="58"/>
        <v>2/4</v>
      </c>
      <c r="N292" t="s">
        <v>3267</v>
      </c>
      <c r="O292" t="str">
        <f t="shared" si="59"/>
        <v>アンコモン</v>
      </c>
      <c r="R292" t="s">
        <v>3267</v>
      </c>
      <c r="S292" t="s">
        <v>4854</v>
      </c>
      <c r="T292" t="str">
        <f t="shared" si="60"/>
        <v>砂時計の侍臣</v>
      </c>
      <c r="U292" t="str">
        <f t="shared" si="61"/>
        <v/>
      </c>
      <c r="V292" t="str">
        <f>IF(I292=0,VLOOKUP(T292,Sheet4!A:B,2,TRUE),"")</f>
        <v/>
      </c>
      <c r="W292" t="s">
        <v>4855</v>
      </c>
      <c r="X292" t="s">
        <v>3267</v>
      </c>
      <c r="Y292" s="9"/>
      <c r="Z292" s="3">
        <v>1141</v>
      </c>
      <c r="AA292" s="2" t="s">
        <v>4450</v>
      </c>
      <c r="AB292" s="1" t="s">
        <v>1631</v>
      </c>
      <c r="AC292" s="1" t="s">
        <v>1473</v>
      </c>
      <c r="AD292" s="1">
        <v>6</v>
      </c>
      <c r="AE292" s="1" t="s">
        <v>219</v>
      </c>
      <c r="AF292" s="1" t="s">
        <v>218</v>
      </c>
      <c r="AG292" s="1" t="s">
        <v>349</v>
      </c>
      <c r="AH292" s="1" t="s">
        <v>1511</v>
      </c>
      <c r="AI292" s="1" t="s">
        <v>1492</v>
      </c>
      <c r="AJ292" s="1"/>
      <c r="AK292" s="1" t="s">
        <v>4526</v>
      </c>
      <c r="AL292" s="1" t="s">
        <v>4527</v>
      </c>
      <c r="AM292" s="1" t="s">
        <v>4528</v>
      </c>
      <c r="AN292" s="1"/>
      <c r="AO292" s="1">
        <v>2</v>
      </c>
      <c r="AP292" s="1">
        <v>4</v>
      </c>
      <c r="AQ292" s="1" t="s">
        <v>4529</v>
      </c>
    </row>
    <row r="293" spans="1:43" x14ac:dyDescent="0.15">
      <c r="A293" t="str">
        <f t="shared" si="52"/>
        <v>|AKH|黒|6|2/2|コモン|《[[瘴気ミイラ]]》|</v>
      </c>
      <c r="B293" t="s">
        <v>3211</v>
      </c>
      <c r="C293" t="str">
        <f t="shared" si="53"/>
        <v>AKH</v>
      </c>
      <c r="D293">
        <f>IF(AA293="","",VLOOKUP(C293,tnpl!$Z$1:$AA$11,2,TRUE))</f>
        <v>10</v>
      </c>
      <c r="E293" t="s">
        <v>3211</v>
      </c>
      <c r="F293" t="str">
        <f t="shared" si="54"/>
        <v>黒</v>
      </c>
      <c r="G293">
        <f>IF(AB293="","",VLOOKUP(F293,tnpl!$X$1:$Y$16,2,TRUE))</f>
        <v>3</v>
      </c>
      <c r="H293" t="s">
        <v>3211</v>
      </c>
      <c r="I293">
        <f t="shared" si="55"/>
        <v>6</v>
      </c>
      <c r="J293" t="s">
        <v>3211</v>
      </c>
      <c r="K293">
        <f t="shared" si="56"/>
        <v>2</v>
      </c>
      <c r="L293">
        <f t="shared" si="57"/>
        <v>2</v>
      </c>
      <c r="M293" t="str">
        <f t="shared" si="58"/>
        <v>2/2</v>
      </c>
      <c r="N293" t="s">
        <v>3267</v>
      </c>
      <c r="O293" t="str">
        <f t="shared" si="59"/>
        <v>コモン</v>
      </c>
      <c r="R293" t="s">
        <v>3267</v>
      </c>
      <c r="S293" t="s">
        <v>4854</v>
      </c>
      <c r="T293" t="str">
        <f t="shared" si="60"/>
        <v>瘴気ミイラ</v>
      </c>
      <c r="U293" t="str">
        <f t="shared" si="61"/>
        <v/>
      </c>
      <c r="V293" t="str">
        <f>IF(I293=0,VLOOKUP(T293,Sheet4!A:B,2,TRUE),"")</f>
        <v/>
      </c>
      <c r="W293" t="s">
        <v>4855</v>
      </c>
      <c r="X293" t="s">
        <v>3267</v>
      </c>
      <c r="Y293" s="9"/>
      <c r="Z293" s="3">
        <v>1154</v>
      </c>
      <c r="AA293" s="2" t="s">
        <v>4450</v>
      </c>
      <c r="AB293" s="1" t="s">
        <v>1606</v>
      </c>
      <c r="AC293" s="1" t="s">
        <v>1771</v>
      </c>
      <c r="AD293" s="1">
        <v>6</v>
      </c>
      <c r="AE293" s="1" t="s">
        <v>193</v>
      </c>
      <c r="AF293" s="1" t="s">
        <v>192</v>
      </c>
      <c r="AG293" s="1" t="s">
        <v>349</v>
      </c>
      <c r="AH293" s="1" t="s">
        <v>1506</v>
      </c>
      <c r="AI293" s="1" t="s">
        <v>4555</v>
      </c>
      <c r="AJ293" s="1"/>
      <c r="AK293" s="1" t="s">
        <v>4556</v>
      </c>
      <c r="AL293" s="1"/>
      <c r="AM293" s="1"/>
      <c r="AN293" s="1"/>
      <c r="AO293" s="1">
        <v>2</v>
      </c>
      <c r="AP293" s="1">
        <v>2</v>
      </c>
      <c r="AQ293" s="1" t="s">
        <v>4556</v>
      </c>
    </row>
    <row r="294" spans="1:43" x14ac:dyDescent="0.15">
      <c r="A294" t="str">
        <f t="shared" si="52"/>
        <v>|AKH|赤|16|2/3|コモン|《[[ミノタウルスの名射手]]》|</v>
      </c>
      <c r="B294" t="s">
        <v>3211</v>
      </c>
      <c r="C294" t="str">
        <f t="shared" si="53"/>
        <v>AKH</v>
      </c>
      <c r="D294">
        <f>IF(AA294="","",VLOOKUP(C294,tnpl!$Z$1:$AA$11,2,TRUE))</f>
        <v>10</v>
      </c>
      <c r="E294" t="s">
        <v>3211</v>
      </c>
      <c r="F294" t="str">
        <f t="shared" si="54"/>
        <v>赤</v>
      </c>
      <c r="G294">
        <f>IF(AB294="","",VLOOKUP(F294,tnpl!$X$1:$Y$16,2,TRUE))</f>
        <v>4</v>
      </c>
      <c r="H294" t="s">
        <v>3211</v>
      </c>
      <c r="I294">
        <f t="shared" si="55"/>
        <v>16</v>
      </c>
      <c r="J294" t="s">
        <v>3211</v>
      </c>
      <c r="K294">
        <f t="shared" si="56"/>
        <v>2</v>
      </c>
      <c r="L294">
        <f t="shared" si="57"/>
        <v>3</v>
      </c>
      <c r="M294" t="str">
        <f t="shared" si="58"/>
        <v>2/3</v>
      </c>
      <c r="N294" t="s">
        <v>3267</v>
      </c>
      <c r="O294" t="str">
        <f t="shared" si="59"/>
        <v>コモン</v>
      </c>
      <c r="R294" t="s">
        <v>3267</v>
      </c>
      <c r="S294" t="s">
        <v>4854</v>
      </c>
      <c r="T294" t="str">
        <f t="shared" si="60"/>
        <v>ミノタウルスの名射手</v>
      </c>
      <c r="U294" t="str">
        <f t="shared" si="61"/>
        <v/>
      </c>
      <c r="V294" t="str">
        <f>IF(I294=0,VLOOKUP(T294,Sheet4!A:B,2,TRUE),"")</f>
        <v/>
      </c>
      <c r="W294" t="s">
        <v>4855</v>
      </c>
      <c r="X294" t="s">
        <v>3267</v>
      </c>
      <c r="Y294" s="9"/>
      <c r="Z294" s="3">
        <v>1179</v>
      </c>
      <c r="AA294" s="2" t="s">
        <v>4450</v>
      </c>
      <c r="AB294" s="1" t="s">
        <v>1575</v>
      </c>
      <c r="AC294" s="1" t="s">
        <v>1771</v>
      </c>
      <c r="AD294" s="1">
        <v>16</v>
      </c>
      <c r="AE294" s="1" t="s">
        <v>145</v>
      </c>
      <c r="AF294" s="1" t="s">
        <v>144</v>
      </c>
      <c r="AG294" s="1" t="s">
        <v>349</v>
      </c>
      <c r="AH294" s="1" t="s">
        <v>4557</v>
      </c>
      <c r="AI294" s="1" t="s">
        <v>2897</v>
      </c>
      <c r="AJ294" s="1"/>
      <c r="AK294" s="1" t="s">
        <v>1971</v>
      </c>
      <c r="AL294" s="1" t="s">
        <v>4603</v>
      </c>
      <c r="AM294" s="1"/>
      <c r="AN294" s="1"/>
      <c r="AO294" s="1">
        <v>2</v>
      </c>
      <c r="AP294" s="1">
        <v>3</v>
      </c>
      <c r="AQ294" s="1" t="s">
        <v>4604</v>
      </c>
    </row>
    <row r="295" spans="1:43" x14ac:dyDescent="0.15">
      <c r="A295" t="str">
        <f t="shared" si="52"/>
        <v>|AKH|赤|5|2/1|コモン|《[[ネフ一門の鉄球戦士]]》|</v>
      </c>
      <c r="B295" t="s">
        <v>3211</v>
      </c>
      <c r="C295" t="str">
        <f t="shared" si="53"/>
        <v>AKH</v>
      </c>
      <c r="D295">
        <f>IF(AA295="","",VLOOKUP(C295,tnpl!$Z$1:$AA$11,2,TRUE))</f>
        <v>10</v>
      </c>
      <c r="E295" t="s">
        <v>3211</v>
      </c>
      <c r="F295" t="str">
        <f t="shared" si="54"/>
        <v>赤</v>
      </c>
      <c r="G295">
        <f>IF(AB295="","",VLOOKUP(F295,tnpl!$X$1:$Y$16,2,TRUE))</f>
        <v>4</v>
      </c>
      <c r="H295" t="s">
        <v>3211</v>
      </c>
      <c r="I295">
        <f t="shared" si="55"/>
        <v>5</v>
      </c>
      <c r="J295" t="s">
        <v>3211</v>
      </c>
      <c r="K295">
        <f t="shared" si="56"/>
        <v>2</v>
      </c>
      <c r="L295">
        <f t="shared" si="57"/>
        <v>1</v>
      </c>
      <c r="M295" t="str">
        <f t="shared" si="58"/>
        <v>2/1</v>
      </c>
      <c r="N295" t="s">
        <v>3267</v>
      </c>
      <c r="O295" t="str">
        <f t="shared" si="59"/>
        <v>コモン</v>
      </c>
      <c r="R295" t="s">
        <v>3267</v>
      </c>
      <c r="S295" t="s">
        <v>4854</v>
      </c>
      <c r="T295" t="str">
        <f t="shared" si="60"/>
        <v>ネフ一門の鉄球戦士</v>
      </c>
      <c r="U295" t="str">
        <f t="shared" si="61"/>
        <v/>
      </c>
      <c r="V295" t="str">
        <f>IF(I295=0,VLOOKUP(T295,Sheet4!A:B,2,TRUE),"")</f>
        <v/>
      </c>
      <c r="W295" t="s">
        <v>4855</v>
      </c>
      <c r="X295" t="s">
        <v>3267</v>
      </c>
      <c r="Y295" s="9"/>
      <c r="Z295" s="3">
        <v>1180</v>
      </c>
      <c r="AA295" s="2" t="s">
        <v>4450</v>
      </c>
      <c r="AB295" s="1" t="s">
        <v>1575</v>
      </c>
      <c r="AC295" s="1" t="s">
        <v>1771</v>
      </c>
      <c r="AD295" s="1">
        <v>5</v>
      </c>
      <c r="AE295" s="1" t="s">
        <v>143</v>
      </c>
      <c r="AF295" s="1" t="s">
        <v>142</v>
      </c>
      <c r="AG295" s="1" t="s">
        <v>349</v>
      </c>
      <c r="AH295" s="1" t="s">
        <v>1511</v>
      </c>
      <c r="AI295" s="1" t="s">
        <v>1515</v>
      </c>
      <c r="AJ295" s="1"/>
      <c r="AK295" s="1" t="s">
        <v>1733</v>
      </c>
      <c r="AL295" s="1" t="s">
        <v>4605</v>
      </c>
      <c r="AM295" s="1"/>
      <c r="AN295" s="1"/>
      <c r="AO295" s="1">
        <v>2</v>
      </c>
      <c r="AP295" s="1">
        <v>1</v>
      </c>
      <c r="AQ295" s="1" t="s">
        <v>4606</v>
      </c>
    </row>
    <row r="296" spans="1:43" x14ac:dyDescent="0.15">
      <c r="A296" t="str">
        <f t="shared" si="52"/>
        <v>|AKH|緑|6|2/2|コモン|《[[苦刃の戦士]]》|</v>
      </c>
      <c r="B296" t="s">
        <v>3211</v>
      </c>
      <c r="C296" t="str">
        <f t="shared" si="53"/>
        <v>AKH</v>
      </c>
      <c r="D296">
        <f>IF(AA296="","",VLOOKUP(C296,tnpl!$Z$1:$AA$11,2,TRUE))</f>
        <v>10</v>
      </c>
      <c r="E296" t="s">
        <v>3211</v>
      </c>
      <c r="F296" t="str">
        <f t="shared" si="54"/>
        <v>緑</v>
      </c>
      <c r="G296">
        <f>IF(AB296="","",VLOOKUP(F296,tnpl!$X$1:$Y$16,2,TRUE))</f>
        <v>5</v>
      </c>
      <c r="H296" t="s">
        <v>3211</v>
      </c>
      <c r="I296">
        <f t="shared" si="55"/>
        <v>6</v>
      </c>
      <c r="J296" t="s">
        <v>3211</v>
      </c>
      <c r="K296">
        <f t="shared" si="56"/>
        <v>2</v>
      </c>
      <c r="L296">
        <f t="shared" si="57"/>
        <v>2</v>
      </c>
      <c r="M296" t="str">
        <f t="shared" si="58"/>
        <v>2/2</v>
      </c>
      <c r="N296" t="s">
        <v>3267</v>
      </c>
      <c r="O296" t="str">
        <f t="shared" si="59"/>
        <v>コモン</v>
      </c>
      <c r="R296" t="s">
        <v>3267</v>
      </c>
      <c r="S296" t="s">
        <v>4854</v>
      </c>
      <c r="T296" t="str">
        <f t="shared" si="60"/>
        <v>苦刃の戦士</v>
      </c>
      <c r="U296" t="str">
        <f t="shared" si="61"/>
        <v/>
      </c>
      <c r="V296" t="str">
        <f>IF(I296=0,VLOOKUP(T296,Sheet4!A:B,2,TRUE),"")</f>
        <v/>
      </c>
      <c r="W296" t="s">
        <v>4855</v>
      </c>
      <c r="X296" t="s">
        <v>3267</v>
      </c>
      <c r="Y296" s="9"/>
      <c r="Z296" s="3">
        <v>1202</v>
      </c>
      <c r="AA296" s="2" t="s">
        <v>4450</v>
      </c>
      <c r="AB296" s="1" t="s">
        <v>1540</v>
      </c>
      <c r="AC296" s="1" t="s">
        <v>1771</v>
      </c>
      <c r="AD296" s="1">
        <v>6</v>
      </c>
      <c r="AE296" s="1" t="s">
        <v>99</v>
      </c>
      <c r="AF296" s="1" t="s">
        <v>98</v>
      </c>
      <c r="AG296" s="1" t="s">
        <v>349</v>
      </c>
      <c r="AH296" s="1" t="s">
        <v>4555</v>
      </c>
      <c r="AI296" s="1" t="s">
        <v>1515</v>
      </c>
      <c r="AJ296" s="1"/>
      <c r="AK296" s="1" t="s">
        <v>4643</v>
      </c>
      <c r="AL296" s="1"/>
      <c r="AM296" s="1"/>
      <c r="AN296" s="1"/>
      <c r="AO296" s="1">
        <v>2</v>
      </c>
      <c r="AP296" s="1">
        <v>2</v>
      </c>
      <c r="AQ296" s="1" t="s">
        <v>4643</v>
      </c>
    </row>
    <row r="297" spans="1:43" x14ac:dyDescent="0.15">
      <c r="A297" t="str">
        <f t="shared" si="52"/>
        <v>|AKH|緑|15|2/4|コモン|《[[大蜘蛛]]》|</v>
      </c>
      <c r="B297" t="s">
        <v>3211</v>
      </c>
      <c r="C297" t="str">
        <f t="shared" si="53"/>
        <v>AKH</v>
      </c>
      <c r="D297">
        <f>IF(AA297="","",VLOOKUP(C297,tnpl!$Z$1:$AA$11,2,TRUE))</f>
        <v>10</v>
      </c>
      <c r="E297" t="s">
        <v>3211</v>
      </c>
      <c r="F297" t="str">
        <f t="shared" si="54"/>
        <v>緑</v>
      </c>
      <c r="G297">
        <f>IF(AB297="","",VLOOKUP(F297,tnpl!$X$1:$Y$16,2,TRUE))</f>
        <v>5</v>
      </c>
      <c r="H297" t="s">
        <v>3211</v>
      </c>
      <c r="I297">
        <f t="shared" si="55"/>
        <v>15</v>
      </c>
      <c r="J297" t="s">
        <v>3211</v>
      </c>
      <c r="K297">
        <f t="shared" si="56"/>
        <v>2</v>
      </c>
      <c r="L297">
        <f t="shared" si="57"/>
        <v>4</v>
      </c>
      <c r="M297" t="str">
        <f t="shared" si="58"/>
        <v>2/4</v>
      </c>
      <c r="N297" t="s">
        <v>3267</v>
      </c>
      <c r="O297" t="str">
        <f t="shared" si="59"/>
        <v>コモン</v>
      </c>
      <c r="R297" t="s">
        <v>3267</v>
      </c>
      <c r="S297" t="s">
        <v>4854</v>
      </c>
      <c r="T297" t="str">
        <f t="shared" si="60"/>
        <v>大蜘蛛</v>
      </c>
      <c r="U297" t="str">
        <f t="shared" si="61"/>
        <v/>
      </c>
      <c r="V297" t="str">
        <f>IF(I297=0,VLOOKUP(T297,Sheet4!A:B,2,TRUE),"")</f>
        <v/>
      </c>
      <c r="W297" t="s">
        <v>4855</v>
      </c>
      <c r="X297" t="s">
        <v>3267</v>
      </c>
      <c r="Y297" s="9"/>
      <c r="Z297" s="3">
        <v>1203</v>
      </c>
      <c r="AA297" s="2" t="s">
        <v>4450</v>
      </c>
      <c r="AB297" s="1" t="s">
        <v>1540</v>
      </c>
      <c r="AC297" s="1" t="s">
        <v>1771</v>
      </c>
      <c r="AD297" s="1">
        <v>15</v>
      </c>
      <c r="AE297" s="1" t="s">
        <v>97</v>
      </c>
      <c r="AF297" s="1" t="s">
        <v>96</v>
      </c>
      <c r="AG297" s="1" t="s">
        <v>349</v>
      </c>
      <c r="AH297" s="1" t="s">
        <v>2596</v>
      </c>
      <c r="AI297" s="1"/>
      <c r="AJ297" s="1"/>
      <c r="AK297" s="1" t="s">
        <v>1971</v>
      </c>
      <c r="AL297" s="1"/>
      <c r="AM297" s="1"/>
      <c r="AN297" s="1"/>
      <c r="AO297" s="1">
        <v>2</v>
      </c>
      <c r="AP297" s="1">
        <v>4</v>
      </c>
      <c r="AQ297" s="1" t="s">
        <v>1971</v>
      </c>
    </row>
    <row r="298" spans="1:43" x14ac:dyDescent="0.15">
      <c r="A298" t="str">
        <f t="shared" si="52"/>
        <v>|AKHM|青|16|2/4|Masterpiece|《[[聖別されたスフィンクス]]》|</v>
      </c>
      <c r="B298" t="s">
        <v>3211</v>
      </c>
      <c r="C298" t="str">
        <f t="shared" si="53"/>
        <v>AKHM</v>
      </c>
      <c r="D298">
        <f>IF(AA298="","",VLOOKUP(C298,tnpl!$Z$1:$AA$11,2,TRUE))</f>
        <v>11</v>
      </c>
      <c r="E298" t="s">
        <v>3211</v>
      </c>
      <c r="F298" t="str">
        <f t="shared" si="54"/>
        <v>青</v>
      </c>
      <c r="G298">
        <f>IF(AB298="","",VLOOKUP(F298,tnpl!$X$1:$Y$16,2,TRUE))</f>
        <v>2</v>
      </c>
      <c r="H298" t="s">
        <v>3211</v>
      </c>
      <c r="I298">
        <f t="shared" si="55"/>
        <v>16</v>
      </c>
      <c r="J298" t="s">
        <v>3211</v>
      </c>
      <c r="K298">
        <f t="shared" si="56"/>
        <v>2</v>
      </c>
      <c r="L298">
        <f t="shared" si="57"/>
        <v>4</v>
      </c>
      <c r="M298" t="str">
        <f t="shared" si="58"/>
        <v>2/4</v>
      </c>
      <c r="N298" t="s">
        <v>3267</v>
      </c>
      <c r="O298" t="str">
        <f t="shared" si="59"/>
        <v>Masterpiece</v>
      </c>
      <c r="R298" t="s">
        <v>3267</v>
      </c>
      <c r="S298" t="s">
        <v>4854</v>
      </c>
      <c r="T298" t="str">
        <f t="shared" si="60"/>
        <v>聖別されたスフィンクス</v>
      </c>
      <c r="U298" t="str">
        <f t="shared" si="61"/>
        <v/>
      </c>
      <c r="V298" t="str">
        <f>IF(I298=0,VLOOKUP(T298,Sheet4!A:B,2,TRUE),"")</f>
        <v/>
      </c>
      <c r="W298" t="s">
        <v>4855</v>
      </c>
      <c r="X298" t="s">
        <v>3267</v>
      </c>
      <c r="Y298" s="9"/>
      <c r="Z298" s="3">
        <v>1256</v>
      </c>
      <c r="AA298" s="2" t="s">
        <v>4746</v>
      </c>
      <c r="AB298" s="1" t="s">
        <v>1631</v>
      </c>
      <c r="AC298" s="1" t="s">
        <v>3203</v>
      </c>
      <c r="AD298" s="1">
        <v>16</v>
      </c>
      <c r="AE298" s="1" t="s">
        <v>3183</v>
      </c>
      <c r="AF298" s="1" t="s">
        <v>3184</v>
      </c>
      <c r="AG298" s="1" t="s">
        <v>349</v>
      </c>
      <c r="AH298" s="1" t="s">
        <v>1633</v>
      </c>
      <c r="AI298" s="1"/>
      <c r="AJ298" s="1"/>
      <c r="AK298" s="1" t="s">
        <v>361</v>
      </c>
      <c r="AL298" s="1" t="s">
        <v>4750</v>
      </c>
      <c r="AM298" s="1"/>
      <c r="AN298" s="1"/>
      <c r="AO298" s="1">
        <v>2</v>
      </c>
      <c r="AP298" s="1">
        <v>4</v>
      </c>
      <c r="AQ298" s="1" t="s">
        <v>4751</v>
      </c>
    </row>
    <row r="299" spans="1:43" x14ac:dyDescent="0.15">
      <c r="A299" t="str">
        <f t="shared" si="52"/>
        <v>|AKH|白|10|2/2|アンコモン|《[[信念の決闘者]]》|</v>
      </c>
      <c r="B299" t="s">
        <v>3211</v>
      </c>
      <c r="C299" t="str">
        <f t="shared" si="53"/>
        <v>AKH</v>
      </c>
      <c r="D299">
        <f>IF(AA299="","",VLOOKUP(C299,tnpl!$Z$1:$AA$11,2,TRUE))</f>
        <v>10</v>
      </c>
      <c r="E299" t="s">
        <v>3211</v>
      </c>
      <c r="F299" t="str">
        <f t="shared" si="54"/>
        <v>白</v>
      </c>
      <c r="G299">
        <f>IF(AB299="","",VLOOKUP(F299,tnpl!$X$1:$Y$16,2,TRUE))</f>
        <v>1</v>
      </c>
      <c r="H299" t="s">
        <v>3211</v>
      </c>
      <c r="I299">
        <f t="shared" si="55"/>
        <v>10</v>
      </c>
      <c r="J299" t="s">
        <v>3211</v>
      </c>
      <c r="K299">
        <f t="shared" si="56"/>
        <v>2</v>
      </c>
      <c r="L299">
        <f t="shared" si="57"/>
        <v>2</v>
      </c>
      <c r="M299" t="str">
        <f t="shared" si="58"/>
        <v>2/2</v>
      </c>
      <c r="N299" t="s">
        <v>3267</v>
      </c>
      <c r="O299" t="str">
        <f t="shared" si="59"/>
        <v>アンコモン</v>
      </c>
      <c r="R299" t="s">
        <v>3267</v>
      </c>
      <c r="S299" t="s">
        <v>4854</v>
      </c>
      <c r="T299" t="str">
        <f t="shared" si="60"/>
        <v>信念の決闘者</v>
      </c>
      <c r="U299" t="str">
        <f t="shared" si="61"/>
        <v/>
      </c>
      <c r="V299" t="str">
        <f>IF(I299=0,VLOOKUP(T299,Sheet4!A:B,2,TRUE),"")</f>
        <v/>
      </c>
      <c r="W299" t="s">
        <v>4855</v>
      </c>
      <c r="X299" t="s">
        <v>3267</v>
      </c>
      <c r="Y299" s="9"/>
      <c r="Z299" s="3">
        <v>1264</v>
      </c>
      <c r="AA299" s="2" t="s">
        <v>4450</v>
      </c>
      <c r="AB299" s="1" t="s">
        <v>1653</v>
      </c>
      <c r="AC299" s="1" t="s">
        <v>1473</v>
      </c>
      <c r="AD299" s="1">
        <v>10</v>
      </c>
      <c r="AE299" s="1" t="s">
        <v>4759</v>
      </c>
      <c r="AF299" s="1" t="s">
        <v>4760</v>
      </c>
      <c r="AG299" s="1" t="s">
        <v>349</v>
      </c>
      <c r="AH299" s="1" t="s">
        <v>1511</v>
      </c>
      <c r="AI299" s="1" t="s">
        <v>1515</v>
      </c>
      <c r="AJ299" s="1"/>
      <c r="AK299" s="1" t="s">
        <v>4761</v>
      </c>
      <c r="AL299" s="1" t="s">
        <v>4452</v>
      </c>
      <c r="AM299" s="1"/>
      <c r="AN299" s="1"/>
      <c r="AO299" s="1">
        <v>2</v>
      </c>
      <c r="AP299" s="1">
        <v>2</v>
      </c>
      <c r="AQ299" s="1" t="s">
        <v>4762</v>
      </c>
    </row>
    <row r="300" spans="1:43" x14ac:dyDescent="0.15">
      <c r="A300" t="str">
        <f t="shared" si="52"/>
        <v>|AKH|赤|14|2/3|アンコモン|《[[戦炎の投槍手]]》|</v>
      </c>
      <c r="B300" t="s">
        <v>3211</v>
      </c>
      <c r="C300" t="str">
        <f t="shared" si="53"/>
        <v>AKH</v>
      </c>
      <c r="D300">
        <f>IF(AA300="","",VLOOKUP(C300,tnpl!$Z$1:$AA$11,2,TRUE))</f>
        <v>10</v>
      </c>
      <c r="E300" t="s">
        <v>3211</v>
      </c>
      <c r="F300" t="str">
        <f t="shared" si="54"/>
        <v>赤</v>
      </c>
      <c r="G300">
        <f>IF(AB300="","",VLOOKUP(F300,tnpl!$X$1:$Y$16,2,TRUE))</f>
        <v>4</v>
      </c>
      <c r="H300" t="s">
        <v>3211</v>
      </c>
      <c r="I300">
        <f t="shared" si="55"/>
        <v>14</v>
      </c>
      <c r="J300" t="s">
        <v>3211</v>
      </c>
      <c r="K300">
        <f t="shared" si="56"/>
        <v>2</v>
      </c>
      <c r="L300">
        <f t="shared" si="57"/>
        <v>3</v>
      </c>
      <c r="M300" t="str">
        <f t="shared" si="58"/>
        <v>2/3</v>
      </c>
      <c r="N300" t="s">
        <v>3267</v>
      </c>
      <c r="O300" t="str">
        <f t="shared" si="59"/>
        <v>アンコモン</v>
      </c>
      <c r="R300" t="s">
        <v>3267</v>
      </c>
      <c r="S300" t="s">
        <v>4854</v>
      </c>
      <c r="T300" t="str">
        <f t="shared" si="60"/>
        <v>戦炎の投槍手</v>
      </c>
      <c r="U300" t="str">
        <f t="shared" si="61"/>
        <v/>
      </c>
      <c r="V300" t="str">
        <f>IF(I300=0,VLOOKUP(T300,Sheet4!A:B,2,TRUE),"")</f>
        <v/>
      </c>
      <c r="W300" t="s">
        <v>4855</v>
      </c>
      <c r="X300" t="s">
        <v>3267</v>
      </c>
      <c r="Y300" s="9"/>
      <c r="Z300" s="3">
        <v>1279</v>
      </c>
      <c r="AA300" s="2" t="s">
        <v>4450</v>
      </c>
      <c r="AB300" s="1" t="s">
        <v>1575</v>
      </c>
      <c r="AC300" s="1" t="s">
        <v>1473</v>
      </c>
      <c r="AD300" s="1">
        <v>14</v>
      </c>
      <c r="AE300" s="1" t="s">
        <v>4810</v>
      </c>
      <c r="AF300" s="1" t="s">
        <v>4811</v>
      </c>
      <c r="AG300" s="1" t="s">
        <v>349</v>
      </c>
      <c r="AH300" s="1" t="s">
        <v>4557</v>
      </c>
      <c r="AI300" s="1" t="s">
        <v>1515</v>
      </c>
      <c r="AJ300" s="1"/>
      <c r="AK300" s="1" t="s">
        <v>4812</v>
      </c>
      <c r="AL300" s="1"/>
      <c r="AM300" s="1"/>
      <c r="AN300" s="1"/>
      <c r="AO300" s="1">
        <v>2</v>
      </c>
      <c r="AP300" s="1">
        <v>3</v>
      </c>
      <c r="AQ300" s="1" t="s">
        <v>4812</v>
      </c>
    </row>
    <row r="302" spans="1:43" x14ac:dyDescent="0.15">
      <c r="A302" t="str">
        <f>B302&amp;C302&amp;E302&amp;F302&amp;H302&amp;I302&amp;J302&amp;M302&amp;N302&amp;O302&amp;P302&amp;Q302&amp;R302&amp;S302&amp;T302&amp;V302&amp;W302&amp;X302&amp;Y302</f>
        <v/>
      </c>
    </row>
    <row r="303" spans="1:43" x14ac:dyDescent="0.15">
      <c r="A303" t="str">
        <f>B303&amp;C303&amp;E303&amp;F303&amp;H303&amp;I303&amp;J303&amp;M303&amp;N303&amp;O303&amp;P303&amp;Q303&amp;R303&amp;S303&amp;T303&amp;V303&amp;W303&amp;X303&amp;Y303</f>
        <v>*パワー3クリーチャーカード一覧</v>
      </c>
      <c r="B303" t="s">
        <v>3229</v>
      </c>
      <c r="C303" t="str">
        <f>"パワー"&amp;AO308</f>
        <v>パワー3</v>
      </c>
      <c r="E303" t="s">
        <v>5201</v>
      </c>
      <c r="F303" t="s">
        <v>3228</v>
      </c>
    </row>
    <row r="304" spans="1:43" x14ac:dyDescent="0.15">
      <c r="A304" t="str">
        <f>B304&amp;C304&amp;E304&amp;F304&amp;H304&amp;I304&amp;J304&amp;M304&amp;N304&amp;O304&amp;P304&amp;Q304&amp;R304&amp;S304&amp;T304&amp;V304&amp;W304&amp;X304&amp;Y304</f>
        <v/>
      </c>
    </row>
    <row r="305" spans="1:43" x14ac:dyDescent="0.15">
      <c r="A305" t="str">
        <f>B305&amp;C305&amp;E305&amp;F305&amp;H305&amp;I305&amp;J305&amp;M305&amp;N305&amp;O305&amp;P305&amp;Q305&amp;R305&amp;S305&amp;T305&amp;V305&amp;W305&amp;X305&amp;Y305</f>
        <v>**マジック:オリジン</v>
      </c>
      <c r="B305" t="s">
        <v>4856</v>
      </c>
      <c r="C305" t="s">
        <v>4860</v>
      </c>
      <c r="Z305" s="11"/>
    </row>
    <row r="306" spans="1:43" x14ac:dyDescent="0.15">
      <c r="A306" t="str">
        <f>B306&amp;C306&amp;E306&amp;F306&amp;H306&amp;I306&amp;J306&amp;M306&amp;N306&amp;O306&amp;P306&amp;Q306&amp;R306&amp;S306&amp;T306&amp;U306&amp;V306&amp;W306&amp;X306&amp;Y306</f>
        <v>|LEFT:50|LEFT:50|LEFT:50|LEFT:120|LEFT:120|LEFT:500|c</v>
      </c>
      <c r="B306" t="s">
        <v>3211</v>
      </c>
      <c r="C306" t="s">
        <v>3204</v>
      </c>
      <c r="E306" t="s">
        <v>3211</v>
      </c>
      <c r="F306" t="s">
        <v>3204</v>
      </c>
      <c r="H306" t="s">
        <v>3211</v>
      </c>
      <c r="I306" t="s">
        <v>3204</v>
      </c>
      <c r="J306" t="s">
        <v>3211</v>
      </c>
      <c r="M306" t="s">
        <v>5157</v>
      </c>
      <c r="N306" t="s">
        <v>3267</v>
      </c>
      <c r="O306" t="s">
        <v>5157</v>
      </c>
      <c r="R306" t="s">
        <v>3267</v>
      </c>
      <c r="T306" t="s">
        <v>3205</v>
      </c>
      <c r="X306" t="s">
        <v>3267</v>
      </c>
      <c r="Y306" t="s">
        <v>3206</v>
      </c>
    </row>
    <row r="307" spans="1:43" x14ac:dyDescent="0.15">
      <c r="A307" t="str">
        <f>B307&amp;C307&amp;E307&amp;F307&amp;H307&amp;I307&amp;J307&amp;M307&amp;N307&amp;O307&amp;P307&amp;Q307&amp;R307&amp;S307&amp;T307&amp;U307&amp;V307&amp;W307&amp;X307&amp;Y307</f>
        <v>|セット|色|コスト|P/T|レアリティ|カード名|</v>
      </c>
      <c r="B307" t="s">
        <v>3211</v>
      </c>
      <c r="C307" t="s">
        <v>3212</v>
      </c>
      <c r="E307" t="s">
        <v>3211</v>
      </c>
      <c r="F307" t="s">
        <v>3181</v>
      </c>
      <c r="H307" t="s">
        <v>3211</v>
      </c>
      <c r="I307" t="s">
        <v>3207</v>
      </c>
      <c r="J307" t="s">
        <v>3211</v>
      </c>
      <c r="K307" t="s">
        <v>3168</v>
      </c>
      <c r="L307" t="s">
        <v>3167</v>
      </c>
      <c r="M307" t="str">
        <f>K307&amp;"/"&amp;L307</f>
        <v>P/T</v>
      </c>
      <c r="N307" t="s">
        <v>3267</v>
      </c>
      <c r="O307" t="s">
        <v>5187</v>
      </c>
      <c r="R307" t="s">
        <v>3267</v>
      </c>
      <c r="T307" t="s">
        <v>3208</v>
      </c>
      <c r="X307" t="s">
        <v>3267</v>
      </c>
      <c r="Z307" s="18"/>
      <c r="AA307" s="18"/>
      <c r="AB307" s="18"/>
      <c r="AC307" s="18"/>
      <c r="AD307" s="18"/>
      <c r="AE307" s="18"/>
      <c r="AF307" s="18"/>
      <c r="AG307" s="18"/>
      <c r="AH307" s="18"/>
      <c r="AI307" s="18"/>
      <c r="AJ307" s="18"/>
      <c r="AK307" s="18"/>
      <c r="AL307" s="18"/>
      <c r="AM307" s="18"/>
      <c r="AN307" s="18"/>
      <c r="AO307" s="18"/>
      <c r="AP307" s="18"/>
      <c r="AQ307" s="18"/>
    </row>
    <row r="308" spans="1:43" x14ac:dyDescent="0.15">
      <c r="A308" t="str">
        <f>B308&amp;C308&amp;E308&amp;F308&amp;H308&amp;I308&amp;J308&amp;M308&amp;N308&amp;O308&amp;P308&amp;Q308&amp;R308&amp;S308&amp;T308&amp;U308&amp;V308&amp;W308&amp;X308&amp;Y308</f>
        <v>|ORI|白|11|3/3|アンコモン|《[[エイヴンの戦僧侶]]》|</v>
      </c>
      <c r="B308" t="s">
        <v>3211</v>
      </c>
      <c r="C308" t="str">
        <f>AA308</f>
        <v>ORI</v>
      </c>
      <c r="D308">
        <f>IF(AA308="","",VLOOKUP(C308,tnpl!$Z$1:$AA$11,2,TRUE))</f>
        <v>1</v>
      </c>
      <c r="E308" t="s">
        <v>3211</v>
      </c>
      <c r="F308" t="str">
        <f>AB308</f>
        <v>白</v>
      </c>
      <c r="G308">
        <f>IF(AB308="","",VLOOKUP(F308,tnpl!$X$1:$Y$16,2,TRUE))</f>
        <v>1</v>
      </c>
      <c r="H308" t="s">
        <v>3211</v>
      </c>
      <c r="I308">
        <f>AD308</f>
        <v>11</v>
      </c>
      <c r="J308" t="s">
        <v>3211</v>
      </c>
      <c r="K308">
        <f>AO308</f>
        <v>3</v>
      </c>
      <c r="L308">
        <f>AP308</f>
        <v>3</v>
      </c>
      <c r="M308" t="str">
        <f>K308&amp;"/"&amp;L308</f>
        <v>3/3</v>
      </c>
      <c r="N308" t="s">
        <v>3267</v>
      </c>
      <c r="O308" t="str">
        <f>AC308</f>
        <v>アンコモン</v>
      </c>
      <c r="R308" t="s">
        <v>3267</v>
      </c>
      <c r="S308" t="s">
        <v>4854</v>
      </c>
      <c r="T308" t="str">
        <f>AE308</f>
        <v>エイヴンの戦僧侶</v>
      </c>
      <c r="U308" t="str">
        <f>IF(I308=0,"&gt;","")</f>
        <v/>
      </c>
      <c r="V308" t="str">
        <f>IF(I308=0,VLOOKUP(T308,Sheet4!A:B,2,TRUE),"")</f>
        <v/>
      </c>
      <c r="W308" t="s">
        <v>4855</v>
      </c>
      <c r="X308" t="s">
        <v>3267</v>
      </c>
      <c r="Y308" s="9"/>
      <c r="Z308" s="3">
        <v>17</v>
      </c>
      <c r="AA308" s="2" t="s">
        <v>3271</v>
      </c>
      <c r="AB308" s="1" t="s">
        <v>1653</v>
      </c>
      <c r="AC308" s="1" t="s">
        <v>1473</v>
      </c>
      <c r="AD308" s="1">
        <v>11</v>
      </c>
      <c r="AE308" s="1" t="s">
        <v>3120</v>
      </c>
      <c r="AF308" s="1" t="s">
        <v>3119</v>
      </c>
      <c r="AG308" s="1" t="s">
        <v>349</v>
      </c>
      <c r="AH308" s="1" t="s">
        <v>2987</v>
      </c>
      <c r="AI308" s="1" t="s">
        <v>1492</v>
      </c>
      <c r="AJ308" s="1"/>
      <c r="AK308" s="1" t="s">
        <v>361</v>
      </c>
      <c r="AL308" s="1" t="s">
        <v>3118</v>
      </c>
      <c r="AM308" s="1"/>
      <c r="AN308" s="1"/>
      <c r="AO308" s="1">
        <v>3</v>
      </c>
      <c r="AP308" s="1">
        <v>3</v>
      </c>
      <c r="AQ308" s="1" t="s">
        <v>3277</v>
      </c>
    </row>
    <row r="309" spans="1:43" x14ac:dyDescent="0.15">
      <c r="A309" t="str">
        <f t="shared" ref="A309:A380" si="62">B309&amp;C309&amp;E309&amp;F309&amp;H309&amp;I309&amp;J309&amp;M309&amp;N309&amp;O309&amp;P309&amp;Q309&amp;R309&amp;S309&amp;T309&amp;U309&amp;V309&amp;W309&amp;X309&amp;Y309</f>
        <v>|ORI|白|10|3/4|アンコモン|《[[重歩兵]]》|</v>
      </c>
      <c r="B309" t="s">
        <v>3211</v>
      </c>
      <c r="C309" t="str">
        <f t="shared" ref="C309:C380" si="63">AA309</f>
        <v>ORI</v>
      </c>
      <c r="D309">
        <f>IF(AA309="","",VLOOKUP(C309,tnpl!$Z$1:$AA$11,2,TRUE))</f>
        <v>1</v>
      </c>
      <c r="E309" t="s">
        <v>3211</v>
      </c>
      <c r="F309" t="str">
        <f t="shared" ref="F309:F380" si="64">AB309</f>
        <v>白</v>
      </c>
      <c r="G309">
        <f>IF(AB309="","",VLOOKUP(F309,tnpl!$X$1:$Y$16,2,TRUE))</f>
        <v>1</v>
      </c>
      <c r="H309" t="s">
        <v>3211</v>
      </c>
      <c r="I309">
        <f t="shared" ref="I309:I380" si="65">AD309</f>
        <v>10</v>
      </c>
      <c r="J309" t="s">
        <v>3211</v>
      </c>
      <c r="K309">
        <f t="shared" ref="K309:K380" si="66">AO309</f>
        <v>3</v>
      </c>
      <c r="L309">
        <f t="shared" ref="L309:L380" si="67">AP309</f>
        <v>4</v>
      </c>
      <c r="M309" t="str">
        <f t="shared" ref="M309:M380" si="68">K309&amp;"/"&amp;L309</f>
        <v>3/4</v>
      </c>
      <c r="N309" t="s">
        <v>3267</v>
      </c>
      <c r="O309" t="str">
        <f t="shared" ref="O309:O380" si="69">AC309</f>
        <v>アンコモン</v>
      </c>
      <c r="R309" t="s">
        <v>3267</v>
      </c>
      <c r="S309" t="s">
        <v>4854</v>
      </c>
      <c r="T309" t="str">
        <f t="shared" ref="T309:T380" si="70">AE309</f>
        <v>重歩兵</v>
      </c>
      <c r="U309" t="str">
        <f t="shared" ref="U309:U380" si="71">IF(I309=0,"&gt;","")</f>
        <v/>
      </c>
      <c r="V309" t="str">
        <f>IF(I309=0,VLOOKUP(T309,Sheet4!A:B,2,TRUE),"")</f>
        <v/>
      </c>
      <c r="W309" t="s">
        <v>4855</v>
      </c>
      <c r="X309" t="s">
        <v>3267</v>
      </c>
      <c r="Y309" s="9"/>
      <c r="Z309" s="3">
        <v>20</v>
      </c>
      <c r="AA309" s="2" t="s">
        <v>3271</v>
      </c>
      <c r="AB309" s="1" t="s">
        <v>1653</v>
      </c>
      <c r="AC309" s="1" t="s">
        <v>1473</v>
      </c>
      <c r="AD309" s="1">
        <v>10</v>
      </c>
      <c r="AE309" s="1" t="s">
        <v>3111</v>
      </c>
      <c r="AF309" s="1" t="s">
        <v>3110</v>
      </c>
      <c r="AG309" s="1" t="s">
        <v>349</v>
      </c>
      <c r="AH309" s="1" t="s">
        <v>1511</v>
      </c>
      <c r="AI309" s="1" t="s">
        <v>1826</v>
      </c>
      <c r="AJ309" s="1"/>
      <c r="AK309" s="1" t="s">
        <v>2627</v>
      </c>
      <c r="AL309" s="1"/>
      <c r="AM309" s="1"/>
      <c r="AN309" s="1"/>
      <c r="AO309" s="1">
        <v>3</v>
      </c>
      <c r="AP309" s="1">
        <v>4</v>
      </c>
      <c r="AQ309" s="1" t="s">
        <v>2627</v>
      </c>
    </row>
    <row r="310" spans="1:43" x14ac:dyDescent="0.15">
      <c r="A310" t="str">
        <f t="shared" si="62"/>
        <v>|ORI|白|11|3/3|アンコモン|《[[戦乱の神託者]]》|</v>
      </c>
      <c r="B310" t="s">
        <v>3211</v>
      </c>
      <c r="C310" t="str">
        <f t="shared" si="63"/>
        <v>ORI</v>
      </c>
      <c r="D310">
        <f>IF(AA310="","",VLOOKUP(C310,tnpl!$Z$1:$AA$11,2,TRUE))</f>
        <v>1</v>
      </c>
      <c r="E310" t="s">
        <v>3211</v>
      </c>
      <c r="F310" t="str">
        <f t="shared" si="64"/>
        <v>白</v>
      </c>
      <c r="G310">
        <f>IF(AB310="","",VLOOKUP(F310,tnpl!$X$1:$Y$16,2,TRUE))</f>
        <v>1</v>
      </c>
      <c r="H310" t="s">
        <v>3211</v>
      </c>
      <c r="I310">
        <f t="shared" si="65"/>
        <v>11</v>
      </c>
      <c r="J310" t="s">
        <v>3211</v>
      </c>
      <c r="K310">
        <f t="shared" si="66"/>
        <v>3</v>
      </c>
      <c r="L310">
        <f t="shared" si="67"/>
        <v>3</v>
      </c>
      <c r="M310" t="str">
        <f t="shared" si="68"/>
        <v>3/3</v>
      </c>
      <c r="N310" t="s">
        <v>3267</v>
      </c>
      <c r="O310" t="str">
        <f t="shared" si="69"/>
        <v>アンコモン</v>
      </c>
      <c r="R310" t="s">
        <v>3267</v>
      </c>
      <c r="S310" t="s">
        <v>4854</v>
      </c>
      <c r="T310" t="str">
        <f t="shared" si="70"/>
        <v>戦乱の神託者</v>
      </c>
      <c r="U310" t="str">
        <f t="shared" si="71"/>
        <v/>
      </c>
      <c r="V310" t="str">
        <f>IF(I310=0,VLOOKUP(T310,Sheet4!A:B,2,TRUE),"")</f>
        <v/>
      </c>
      <c r="W310" t="s">
        <v>4855</v>
      </c>
      <c r="X310" t="s">
        <v>3267</v>
      </c>
      <c r="Y310" s="9"/>
      <c r="Z310" s="3">
        <v>23</v>
      </c>
      <c r="AA310" s="2" t="s">
        <v>3271</v>
      </c>
      <c r="AB310" s="1" t="s">
        <v>1653</v>
      </c>
      <c r="AC310" s="1" t="s">
        <v>1473</v>
      </c>
      <c r="AD310" s="1">
        <v>11</v>
      </c>
      <c r="AE310" s="1" t="s">
        <v>3102</v>
      </c>
      <c r="AF310" s="1" t="s">
        <v>3101</v>
      </c>
      <c r="AG310" s="1" t="s">
        <v>349</v>
      </c>
      <c r="AH310" s="1" t="s">
        <v>1511</v>
      </c>
      <c r="AI310" s="1" t="s">
        <v>1492</v>
      </c>
      <c r="AJ310" s="1"/>
      <c r="AK310" s="1" t="s">
        <v>3282</v>
      </c>
      <c r="AL310" s="1"/>
      <c r="AM310" s="1"/>
      <c r="AN310" s="1"/>
      <c r="AO310" s="1">
        <v>3</v>
      </c>
      <c r="AP310" s="1">
        <v>3</v>
      </c>
      <c r="AQ310" s="1" t="s">
        <v>3282</v>
      </c>
    </row>
    <row r="311" spans="1:43" x14ac:dyDescent="0.15">
      <c r="A311" t="str">
        <f t="shared" si="62"/>
        <v>|ORI|青|9|3/5|アンコモン|《[[ジェスの盗人]]》|</v>
      </c>
      <c r="B311" t="s">
        <v>3211</v>
      </c>
      <c r="C311" t="str">
        <f t="shared" si="63"/>
        <v>ORI</v>
      </c>
      <c r="D311">
        <f>IF(AA311="","",VLOOKUP(C311,tnpl!$Z$1:$AA$11,2,TRUE))</f>
        <v>1</v>
      </c>
      <c r="E311" t="s">
        <v>3211</v>
      </c>
      <c r="F311" t="str">
        <f t="shared" si="64"/>
        <v>青</v>
      </c>
      <c r="G311">
        <f>IF(AB311="","",VLOOKUP(F311,tnpl!$X$1:$Y$16,2,TRUE))</f>
        <v>2</v>
      </c>
      <c r="H311" t="s">
        <v>3211</v>
      </c>
      <c r="I311">
        <f t="shared" si="65"/>
        <v>9</v>
      </c>
      <c r="J311" t="s">
        <v>3211</v>
      </c>
      <c r="K311">
        <f t="shared" si="66"/>
        <v>3</v>
      </c>
      <c r="L311">
        <f t="shared" si="67"/>
        <v>5</v>
      </c>
      <c r="M311" t="str">
        <f t="shared" si="68"/>
        <v>3/5</v>
      </c>
      <c r="N311" t="s">
        <v>3267</v>
      </c>
      <c r="O311" t="str">
        <f t="shared" si="69"/>
        <v>アンコモン</v>
      </c>
      <c r="R311" t="s">
        <v>3267</v>
      </c>
      <c r="S311" t="s">
        <v>4854</v>
      </c>
      <c r="T311" t="str">
        <f t="shared" si="70"/>
        <v>ジェスの盗人</v>
      </c>
      <c r="U311" t="str">
        <f t="shared" si="71"/>
        <v/>
      </c>
      <c r="V311" t="str">
        <f>IF(I311=0,VLOOKUP(T311,Sheet4!A:B,2,TRUE),"")</f>
        <v/>
      </c>
      <c r="W311" t="s">
        <v>4855</v>
      </c>
      <c r="X311" t="s">
        <v>3267</v>
      </c>
      <c r="Y311" s="9"/>
      <c r="Z311" s="3">
        <v>57</v>
      </c>
      <c r="AA311" s="2" t="s">
        <v>3271</v>
      </c>
      <c r="AB311" s="1" t="s">
        <v>1631</v>
      </c>
      <c r="AC311" s="1" t="s">
        <v>1473</v>
      </c>
      <c r="AD311" s="1">
        <v>9</v>
      </c>
      <c r="AE311" s="1" t="s">
        <v>2992</v>
      </c>
      <c r="AF311" s="1" t="s">
        <v>2991</v>
      </c>
      <c r="AG311" s="1" t="s">
        <v>349</v>
      </c>
      <c r="AH311" s="1" t="s">
        <v>1511</v>
      </c>
      <c r="AI311" s="1" t="s">
        <v>2976</v>
      </c>
      <c r="AJ311" s="1"/>
      <c r="AK311" s="1" t="s">
        <v>3300</v>
      </c>
      <c r="AL311" s="1" t="s">
        <v>3301</v>
      </c>
      <c r="AM311" s="1"/>
      <c r="AN311" s="1"/>
      <c r="AO311" s="1">
        <v>3</v>
      </c>
      <c r="AP311" s="1">
        <v>5</v>
      </c>
      <c r="AQ311" s="1" t="s">
        <v>2990</v>
      </c>
    </row>
    <row r="312" spans="1:43" x14ac:dyDescent="0.15">
      <c r="A312" t="str">
        <f t="shared" si="62"/>
        <v>|ORI|青|9|3/4|アンコモン|《[[屑肌のドレイク]]》|</v>
      </c>
      <c r="B312" t="s">
        <v>3211</v>
      </c>
      <c r="C312" t="str">
        <f t="shared" si="63"/>
        <v>ORI</v>
      </c>
      <c r="D312">
        <f>IF(AA312="","",VLOOKUP(C312,tnpl!$Z$1:$AA$11,2,TRUE))</f>
        <v>1</v>
      </c>
      <c r="E312" t="s">
        <v>3211</v>
      </c>
      <c r="F312" t="str">
        <f t="shared" si="64"/>
        <v>青</v>
      </c>
      <c r="G312">
        <f>IF(AB312="","",VLOOKUP(F312,tnpl!$X$1:$Y$16,2,TRUE))</f>
        <v>2</v>
      </c>
      <c r="H312" t="s">
        <v>3211</v>
      </c>
      <c r="I312">
        <f t="shared" si="65"/>
        <v>9</v>
      </c>
      <c r="J312" t="s">
        <v>3211</v>
      </c>
      <c r="K312">
        <f t="shared" si="66"/>
        <v>3</v>
      </c>
      <c r="L312">
        <f t="shared" si="67"/>
        <v>4</v>
      </c>
      <c r="M312" t="str">
        <f t="shared" si="68"/>
        <v>3/4</v>
      </c>
      <c r="N312" t="s">
        <v>3267</v>
      </c>
      <c r="O312" t="str">
        <f t="shared" si="69"/>
        <v>アンコモン</v>
      </c>
      <c r="R312" t="s">
        <v>3267</v>
      </c>
      <c r="S312" t="s">
        <v>4854</v>
      </c>
      <c r="T312" t="str">
        <f t="shared" si="70"/>
        <v>屑肌のドレイク</v>
      </c>
      <c r="U312" t="str">
        <f t="shared" si="71"/>
        <v/>
      </c>
      <c r="V312" t="str">
        <f>IF(I312=0,VLOOKUP(T312,Sheet4!A:B,2,TRUE),"")</f>
        <v/>
      </c>
      <c r="W312" t="s">
        <v>4855</v>
      </c>
      <c r="X312" t="s">
        <v>3267</v>
      </c>
      <c r="Y312" s="9"/>
      <c r="Z312" s="3">
        <v>59</v>
      </c>
      <c r="AA312" s="2" t="s">
        <v>3271</v>
      </c>
      <c r="AB312" s="1" t="s">
        <v>1631</v>
      </c>
      <c r="AC312" s="1" t="s">
        <v>1473</v>
      </c>
      <c r="AD312" s="1">
        <v>9</v>
      </c>
      <c r="AE312" s="1" t="s">
        <v>2985</v>
      </c>
      <c r="AF312" s="1" t="s">
        <v>2984</v>
      </c>
      <c r="AG312" s="1" t="s">
        <v>349</v>
      </c>
      <c r="AH312" s="1" t="s">
        <v>1506</v>
      </c>
      <c r="AI312" s="1" t="s">
        <v>2546</v>
      </c>
      <c r="AJ312" s="1"/>
      <c r="AK312" s="1" t="s">
        <v>3303</v>
      </c>
      <c r="AL312" s="1"/>
      <c r="AM312" s="1"/>
      <c r="AN312" s="1"/>
      <c r="AO312" s="1">
        <v>3</v>
      </c>
      <c r="AP312" s="1">
        <v>4</v>
      </c>
      <c r="AQ312" s="1" t="s">
        <v>3303</v>
      </c>
    </row>
    <row r="313" spans="1:43" x14ac:dyDescent="0.15">
      <c r="A313" t="str">
        <f t="shared" si="62"/>
        <v>|ORI|青|8|3/5|アンコモン|《[[印章持ちのヒトデ]]》|</v>
      </c>
      <c r="B313" t="s">
        <v>3211</v>
      </c>
      <c r="C313" t="str">
        <f t="shared" si="63"/>
        <v>ORI</v>
      </c>
      <c r="D313">
        <f>IF(AA313="","",VLOOKUP(C313,tnpl!$Z$1:$AA$11,2,TRUE))</f>
        <v>1</v>
      </c>
      <c r="E313" t="s">
        <v>3211</v>
      </c>
      <c r="F313" t="str">
        <f t="shared" si="64"/>
        <v>青</v>
      </c>
      <c r="G313">
        <f>IF(AB313="","",VLOOKUP(F313,tnpl!$X$1:$Y$16,2,TRUE))</f>
        <v>2</v>
      </c>
      <c r="H313" t="s">
        <v>3211</v>
      </c>
      <c r="I313">
        <f t="shared" si="65"/>
        <v>8</v>
      </c>
      <c r="J313" t="s">
        <v>3211</v>
      </c>
      <c r="K313">
        <f t="shared" si="66"/>
        <v>3</v>
      </c>
      <c r="L313">
        <f t="shared" si="67"/>
        <v>5</v>
      </c>
      <c r="M313" t="str">
        <f t="shared" si="68"/>
        <v>3/5</v>
      </c>
      <c r="N313" t="s">
        <v>3267</v>
      </c>
      <c r="O313" t="str">
        <f t="shared" si="69"/>
        <v>アンコモン</v>
      </c>
      <c r="R313" t="s">
        <v>3267</v>
      </c>
      <c r="S313" t="s">
        <v>4854</v>
      </c>
      <c r="T313" t="str">
        <f t="shared" si="70"/>
        <v>印章持ちのヒトデ</v>
      </c>
      <c r="U313" t="str">
        <f t="shared" si="71"/>
        <v/>
      </c>
      <c r="V313" t="str">
        <f>IF(I313=0,VLOOKUP(T313,Sheet4!A:B,2,TRUE),"")</f>
        <v/>
      </c>
      <c r="W313" t="s">
        <v>4855</v>
      </c>
      <c r="X313" t="s">
        <v>3267</v>
      </c>
      <c r="Y313" s="9"/>
      <c r="Z313" s="3">
        <v>60</v>
      </c>
      <c r="AA313" s="2" t="s">
        <v>3271</v>
      </c>
      <c r="AB313" s="1" t="s">
        <v>1631</v>
      </c>
      <c r="AC313" s="1" t="s">
        <v>1473</v>
      </c>
      <c r="AD313" s="1">
        <v>8</v>
      </c>
      <c r="AE313" s="1" t="s">
        <v>2983</v>
      </c>
      <c r="AF313" s="1" t="s">
        <v>2982</v>
      </c>
      <c r="AG313" s="1" t="s">
        <v>349</v>
      </c>
      <c r="AH313" s="1" t="s">
        <v>2981</v>
      </c>
      <c r="AI313" s="1"/>
      <c r="AJ313" s="1"/>
      <c r="AK313" s="1" t="s">
        <v>1484</v>
      </c>
      <c r="AL313" s="1"/>
      <c r="AM313" s="1"/>
      <c r="AN313" s="1"/>
      <c r="AO313" s="1">
        <v>3</v>
      </c>
      <c r="AP313" s="1">
        <v>5</v>
      </c>
      <c r="AQ313" s="1" t="s">
        <v>1484</v>
      </c>
    </row>
    <row r="314" spans="1:43" x14ac:dyDescent="0.15">
      <c r="A314" t="str">
        <f t="shared" si="62"/>
        <v>|ORI|黒|8|3/1|コモン|《[[死橋のシャーマン]]》|</v>
      </c>
      <c r="B314" t="s">
        <v>3211</v>
      </c>
      <c r="C314" t="str">
        <f t="shared" si="63"/>
        <v>ORI</v>
      </c>
      <c r="D314">
        <f>IF(AA314="","",VLOOKUP(C314,tnpl!$Z$1:$AA$11,2,TRUE))</f>
        <v>1</v>
      </c>
      <c r="E314" t="s">
        <v>3211</v>
      </c>
      <c r="F314" t="str">
        <f t="shared" si="64"/>
        <v>黒</v>
      </c>
      <c r="G314">
        <f>IF(AB314="","",VLOOKUP(F314,tnpl!$X$1:$Y$16,2,TRUE))</f>
        <v>3</v>
      </c>
      <c r="H314" t="s">
        <v>3211</v>
      </c>
      <c r="I314">
        <f t="shared" si="65"/>
        <v>8</v>
      </c>
      <c r="J314" t="s">
        <v>3211</v>
      </c>
      <c r="K314">
        <f t="shared" si="66"/>
        <v>3</v>
      </c>
      <c r="L314">
        <f t="shared" si="67"/>
        <v>1</v>
      </c>
      <c r="M314" t="str">
        <f t="shared" si="68"/>
        <v>3/1</v>
      </c>
      <c r="N314" t="s">
        <v>3267</v>
      </c>
      <c r="O314" t="str">
        <f t="shared" si="69"/>
        <v>コモン</v>
      </c>
      <c r="R314" t="s">
        <v>3267</v>
      </c>
      <c r="S314" t="s">
        <v>4854</v>
      </c>
      <c r="T314" t="str">
        <f t="shared" si="70"/>
        <v>死橋のシャーマン</v>
      </c>
      <c r="U314" t="str">
        <f t="shared" si="71"/>
        <v/>
      </c>
      <c r="V314" t="str">
        <f>IF(I314=0,VLOOKUP(T314,Sheet4!A:B,2,TRUE),"")</f>
        <v/>
      </c>
      <c r="W314" t="s">
        <v>4855</v>
      </c>
      <c r="X314" t="s">
        <v>3267</v>
      </c>
      <c r="Y314" s="9"/>
      <c r="Z314" s="3">
        <v>83</v>
      </c>
      <c r="AA314" s="2" t="s">
        <v>3271</v>
      </c>
      <c r="AB314" s="1" t="s">
        <v>1606</v>
      </c>
      <c r="AC314" s="1" t="s">
        <v>1771</v>
      </c>
      <c r="AD314" s="1">
        <v>8</v>
      </c>
      <c r="AE314" s="1" t="s">
        <v>2914</v>
      </c>
      <c r="AF314" s="1" t="s">
        <v>2913</v>
      </c>
      <c r="AG314" s="1" t="s">
        <v>349</v>
      </c>
      <c r="AH314" s="1" t="s">
        <v>1501</v>
      </c>
      <c r="AI314" s="1" t="s">
        <v>1894</v>
      </c>
      <c r="AJ314" s="1"/>
      <c r="AK314" s="1" t="s">
        <v>1765</v>
      </c>
      <c r="AL314" s="1"/>
      <c r="AM314" s="1"/>
      <c r="AN314" s="1"/>
      <c r="AO314" s="1">
        <v>3</v>
      </c>
      <c r="AP314" s="1">
        <v>1</v>
      </c>
      <c r="AQ314" s="1" t="s">
        <v>1765</v>
      </c>
    </row>
    <row r="315" spans="1:43" x14ac:dyDescent="0.15">
      <c r="A315" t="str">
        <f t="shared" si="62"/>
        <v>|ORI|黒|9|3/3|アンコモン|《[[マラキールの選刃]]》|</v>
      </c>
      <c r="B315" t="s">
        <v>3211</v>
      </c>
      <c r="C315" t="str">
        <f t="shared" si="63"/>
        <v>ORI</v>
      </c>
      <c r="D315">
        <f>IF(AA315="","",VLOOKUP(C315,tnpl!$Z$1:$AA$11,2,TRUE))</f>
        <v>1</v>
      </c>
      <c r="E315" t="s">
        <v>3211</v>
      </c>
      <c r="F315" t="str">
        <f t="shared" si="64"/>
        <v>黒</v>
      </c>
      <c r="G315">
        <f>IF(AB315="","",VLOOKUP(F315,tnpl!$X$1:$Y$16,2,TRUE))</f>
        <v>3</v>
      </c>
      <c r="H315" t="s">
        <v>3211</v>
      </c>
      <c r="I315">
        <f t="shared" si="65"/>
        <v>9</v>
      </c>
      <c r="J315" t="s">
        <v>3211</v>
      </c>
      <c r="K315">
        <f t="shared" si="66"/>
        <v>3</v>
      </c>
      <c r="L315">
        <f t="shared" si="67"/>
        <v>3</v>
      </c>
      <c r="M315" t="str">
        <f t="shared" si="68"/>
        <v>3/3</v>
      </c>
      <c r="N315" t="s">
        <v>3267</v>
      </c>
      <c r="O315" t="str">
        <f t="shared" si="69"/>
        <v>アンコモン</v>
      </c>
      <c r="R315" t="s">
        <v>3267</v>
      </c>
      <c r="S315" t="s">
        <v>4854</v>
      </c>
      <c r="T315" t="str">
        <f t="shared" si="70"/>
        <v>マラキールの選刃</v>
      </c>
      <c r="U315" t="str">
        <f t="shared" si="71"/>
        <v/>
      </c>
      <c r="V315" t="str">
        <f>IF(I315=0,VLOOKUP(T315,Sheet4!A:B,2,TRUE),"")</f>
        <v/>
      </c>
      <c r="W315" t="s">
        <v>4855</v>
      </c>
      <c r="X315" t="s">
        <v>3267</v>
      </c>
      <c r="Y315" s="9"/>
      <c r="Z315" s="3">
        <v>100</v>
      </c>
      <c r="AA315" s="2" t="s">
        <v>3271</v>
      </c>
      <c r="AB315" s="1" t="s">
        <v>1606</v>
      </c>
      <c r="AC315" s="1" t="s">
        <v>1473</v>
      </c>
      <c r="AD315" s="1">
        <v>9</v>
      </c>
      <c r="AE315" s="1" t="s">
        <v>2869</v>
      </c>
      <c r="AF315" s="1" t="s">
        <v>2868</v>
      </c>
      <c r="AG315" s="1" t="s">
        <v>349</v>
      </c>
      <c r="AH315" s="1" t="s">
        <v>1516</v>
      </c>
      <c r="AI315" s="1" t="s">
        <v>1515</v>
      </c>
      <c r="AJ315" s="1"/>
      <c r="AK315" s="1" t="s">
        <v>2867</v>
      </c>
      <c r="AL315" s="1"/>
      <c r="AM315" s="1"/>
      <c r="AN315" s="1"/>
      <c r="AO315" s="1">
        <v>3</v>
      </c>
      <c r="AP315" s="1">
        <v>3</v>
      </c>
      <c r="AQ315" s="1" t="s">
        <v>2867</v>
      </c>
    </row>
    <row r="316" spans="1:43" x14ac:dyDescent="0.15">
      <c r="A316" t="str">
        <f t="shared" si="62"/>
        <v>|ORI|黒|13|3/5|アンコモン|《[[蘇りしケンタウルス]]》|</v>
      </c>
      <c r="B316" t="s">
        <v>3211</v>
      </c>
      <c r="C316" t="str">
        <f t="shared" si="63"/>
        <v>ORI</v>
      </c>
      <c r="D316">
        <f>IF(AA316="","",VLOOKUP(C316,tnpl!$Z$1:$AA$11,2,TRUE))</f>
        <v>1</v>
      </c>
      <c r="E316" t="s">
        <v>3211</v>
      </c>
      <c r="F316" t="str">
        <f t="shared" si="64"/>
        <v>黒</v>
      </c>
      <c r="G316">
        <f>IF(AB316="","",VLOOKUP(F316,tnpl!$X$1:$Y$16,2,TRUE))</f>
        <v>3</v>
      </c>
      <c r="H316" t="s">
        <v>3211</v>
      </c>
      <c r="I316">
        <f t="shared" si="65"/>
        <v>13</v>
      </c>
      <c r="J316" t="s">
        <v>3211</v>
      </c>
      <c r="K316">
        <f t="shared" si="66"/>
        <v>3</v>
      </c>
      <c r="L316">
        <f t="shared" si="67"/>
        <v>5</v>
      </c>
      <c r="M316" t="str">
        <f t="shared" si="68"/>
        <v>3/5</v>
      </c>
      <c r="N316" t="s">
        <v>3267</v>
      </c>
      <c r="O316" t="str">
        <f t="shared" si="69"/>
        <v>アンコモン</v>
      </c>
      <c r="R316" t="s">
        <v>3267</v>
      </c>
      <c r="S316" t="s">
        <v>4854</v>
      </c>
      <c r="T316" t="str">
        <f t="shared" si="70"/>
        <v>蘇りしケンタウルス</v>
      </c>
      <c r="U316" t="str">
        <f t="shared" si="71"/>
        <v/>
      </c>
      <c r="V316" t="str">
        <f>IF(I316=0,VLOOKUP(T316,Sheet4!A:B,2,TRUE),"")</f>
        <v/>
      </c>
      <c r="W316" t="s">
        <v>4855</v>
      </c>
      <c r="X316" t="s">
        <v>3267</v>
      </c>
      <c r="Y316" s="9"/>
      <c r="Z316" s="3">
        <v>101</v>
      </c>
      <c r="AA316" s="2" t="s">
        <v>3271</v>
      </c>
      <c r="AB316" s="1" t="s">
        <v>1606</v>
      </c>
      <c r="AC316" s="1" t="s">
        <v>1473</v>
      </c>
      <c r="AD316" s="1">
        <v>13</v>
      </c>
      <c r="AE316" s="1" t="s">
        <v>2866</v>
      </c>
      <c r="AF316" s="1" t="s">
        <v>2865</v>
      </c>
      <c r="AG316" s="1" t="s">
        <v>349</v>
      </c>
      <c r="AH316" s="1" t="s">
        <v>1506</v>
      </c>
      <c r="AI316" s="1" t="s">
        <v>2607</v>
      </c>
      <c r="AJ316" s="1"/>
      <c r="AK316" s="1" t="s">
        <v>2864</v>
      </c>
      <c r="AL316" s="1"/>
      <c r="AM316" s="1"/>
      <c r="AN316" s="1"/>
      <c r="AO316" s="1">
        <v>3</v>
      </c>
      <c r="AP316" s="1">
        <v>5</v>
      </c>
      <c r="AQ316" s="1" t="s">
        <v>2864</v>
      </c>
    </row>
    <row r="317" spans="1:43" x14ac:dyDescent="0.15">
      <c r="A317" t="str">
        <f t="shared" si="62"/>
        <v>|ORI|黒|15|3/4|アンコモン|《[[黄泉からの帰還者]]》|</v>
      </c>
      <c r="B317" t="s">
        <v>3211</v>
      </c>
      <c r="C317" t="str">
        <f t="shared" si="63"/>
        <v>ORI</v>
      </c>
      <c r="D317">
        <f>IF(AA317="","",VLOOKUP(C317,tnpl!$Z$1:$AA$11,2,TRUE))</f>
        <v>1</v>
      </c>
      <c r="E317" t="s">
        <v>3211</v>
      </c>
      <c r="F317" t="str">
        <f t="shared" si="64"/>
        <v>黒</v>
      </c>
      <c r="G317">
        <f>IF(AB317="","",VLOOKUP(F317,tnpl!$X$1:$Y$16,2,TRUE))</f>
        <v>3</v>
      </c>
      <c r="H317" t="s">
        <v>3211</v>
      </c>
      <c r="I317">
        <f t="shared" si="65"/>
        <v>15</v>
      </c>
      <c r="J317" t="s">
        <v>3211</v>
      </c>
      <c r="K317">
        <f t="shared" si="66"/>
        <v>3</v>
      </c>
      <c r="L317">
        <f t="shared" si="67"/>
        <v>4</v>
      </c>
      <c r="M317" t="str">
        <f t="shared" si="68"/>
        <v>3/4</v>
      </c>
      <c r="N317" t="s">
        <v>3267</v>
      </c>
      <c r="O317" t="str">
        <f t="shared" si="69"/>
        <v>アンコモン</v>
      </c>
      <c r="R317" t="s">
        <v>3267</v>
      </c>
      <c r="S317" t="s">
        <v>4854</v>
      </c>
      <c r="T317" t="str">
        <f t="shared" si="70"/>
        <v>黄泉からの帰還者</v>
      </c>
      <c r="U317" t="str">
        <f t="shared" si="71"/>
        <v/>
      </c>
      <c r="V317" t="str">
        <f>IF(I317=0,VLOOKUP(T317,Sheet4!A:B,2,TRUE),"")</f>
        <v/>
      </c>
      <c r="W317" t="s">
        <v>4855</v>
      </c>
      <c r="X317" t="s">
        <v>3267</v>
      </c>
      <c r="Y317" s="9"/>
      <c r="Z317" s="3">
        <v>102</v>
      </c>
      <c r="AA317" s="2" t="s">
        <v>3271</v>
      </c>
      <c r="AB317" s="1" t="s">
        <v>1606</v>
      </c>
      <c r="AC317" s="1" t="s">
        <v>1473</v>
      </c>
      <c r="AD317" s="1">
        <v>15</v>
      </c>
      <c r="AE317" s="1" t="s">
        <v>2863</v>
      </c>
      <c r="AF317" s="1" t="s">
        <v>2862</v>
      </c>
      <c r="AG317" s="1" t="s">
        <v>349</v>
      </c>
      <c r="AH317" s="1" t="s">
        <v>2436</v>
      </c>
      <c r="AI317" s="1"/>
      <c r="AJ317" s="1"/>
      <c r="AK317" s="1" t="s">
        <v>2861</v>
      </c>
      <c r="AL317" s="1"/>
      <c r="AM317" s="1"/>
      <c r="AN317" s="1"/>
      <c r="AO317" s="1">
        <v>3</v>
      </c>
      <c r="AP317" s="1">
        <v>4</v>
      </c>
      <c r="AQ317" s="1" t="s">
        <v>2861</v>
      </c>
    </row>
    <row r="318" spans="1:43" x14ac:dyDescent="0.15">
      <c r="A318" t="str">
        <f t="shared" si="62"/>
        <v>|ORI|赤|6|3/1|コモン|《[[業火の侍祭]]》|</v>
      </c>
      <c r="B318" t="s">
        <v>3211</v>
      </c>
      <c r="C318" t="str">
        <f t="shared" si="63"/>
        <v>ORI</v>
      </c>
      <c r="D318">
        <f>IF(AA318="","",VLOOKUP(C318,tnpl!$Z$1:$AA$11,2,TRUE))</f>
        <v>1</v>
      </c>
      <c r="E318" t="s">
        <v>3211</v>
      </c>
      <c r="F318" t="str">
        <f t="shared" si="64"/>
        <v>赤</v>
      </c>
      <c r="G318">
        <f>IF(AB318="","",VLOOKUP(F318,tnpl!$X$1:$Y$16,2,TRUE))</f>
        <v>4</v>
      </c>
      <c r="H318" t="s">
        <v>3211</v>
      </c>
      <c r="I318">
        <f t="shared" si="65"/>
        <v>6</v>
      </c>
      <c r="J318" t="s">
        <v>3211</v>
      </c>
      <c r="K318">
        <f t="shared" si="66"/>
        <v>3</v>
      </c>
      <c r="L318">
        <f t="shared" si="67"/>
        <v>1</v>
      </c>
      <c r="M318" t="str">
        <f t="shared" si="68"/>
        <v>3/1</v>
      </c>
      <c r="N318" t="s">
        <v>3267</v>
      </c>
      <c r="O318" t="str">
        <f t="shared" si="69"/>
        <v>コモン</v>
      </c>
      <c r="R318" t="s">
        <v>3267</v>
      </c>
      <c r="S318" t="s">
        <v>4854</v>
      </c>
      <c r="T318" t="str">
        <f t="shared" si="70"/>
        <v>業火の侍祭</v>
      </c>
      <c r="U318" t="str">
        <f t="shared" si="71"/>
        <v/>
      </c>
      <c r="V318" t="str">
        <f>IF(I318=0,VLOOKUP(T318,Sheet4!A:B,2,TRUE),"")</f>
        <v/>
      </c>
      <c r="W318" t="s">
        <v>4855</v>
      </c>
      <c r="X318" t="s">
        <v>3267</v>
      </c>
      <c r="Y318" s="9"/>
      <c r="Z318" s="3">
        <v>123</v>
      </c>
      <c r="AA318" s="2" t="s">
        <v>3271</v>
      </c>
      <c r="AB318" s="1" t="s">
        <v>1575</v>
      </c>
      <c r="AC318" s="1" t="s">
        <v>1771</v>
      </c>
      <c r="AD318" s="1">
        <v>6</v>
      </c>
      <c r="AE318" s="1" t="s">
        <v>2800</v>
      </c>
      <c r="AF318" s="1" t="s">
        <v>2799</v>
      </c>
      <c r="AG318" s="1" t="s">
        <v>349</v>
      </c>
      <c r="AH318" s="1" t="s">
        <v>1511</v>
      </c>
      <c r="AI318" s="1" t="s">
        <v>2667</v>
      </c>
      <c r="AJ318" s="1"/>
      <c r="AK318" s="1"/>
      <c r="AL318" s="1"/>
      <c r="AM318" s="1"/>
      <c r="AN318" s="1"/>
      <c r="AO318" s="1">
        <v>3</v>
      </c>
      <c r="AP318" s="1">
        <v>1</v>
      </c>
      <c r="AQ318" s="1"/>
    </row>
    <row r="319" spans="1:43" x14ac:dyDescent="0.15">
      <c r="A319" t="str">
        <f t="shared" si="62"/>
        <v>|ORI|赤|8|3/1|コモン|《[[暴れ玉石]]》|</v>
      </c>
      <c r="B319" t="s">
        <v>3211</v>
      </c>
      <c r="C319" t="str">
        <f t="shared" si="63"/>
        <v>ORI</v>
      </c>
      <c r="D319">
        <f>IF(AA319="","",VLOOKUP(C319,tnpl!$Z$1:$AA$11,2,TRUE))</f>
        <v>1</v>
      </c>
      <c r="E319" t="s">
        <v>3211</v>
      </c>
      <c r="F319" t="str">
        <f t="shared" si="64"/>
        <v>赤</v>
      </c>
      <c r="G319">
        <f>IF(AB319="","",VLOOKUP(F319,tnpl!$X$1:$Y$16,2,TRUE))</f>
        <v>4</v>
      </c>
      <c r="H319" t="s">
        <v>3211</v>
      </c>
      <c r="I319">
        <f t="shared" si="65"/>
        <v>8</v>
      </c>
      <c r="J319" t="s">
        <v>3211</v>
      </c>
      <c r="K319">
        <f t="shared" si="66"/>
        <v>3</v>
      </c>
      <c r="L319">
        <f t="shared" si="67"/>
        <v>1</v>
      </c>
      <c r="M319" t="str">
        <f t="shared" si="68"/>
        <v>3/1</v>
      </c>
      <c r="N319" t="s">
        <v>3267</v>
      </c>
      <c r="O319" t="str">
        <f t="shared" si="69"/>
        <v>コモン</v>
      </c>
      <c r="R319" t="s">
        <v>3267</v>
      </c>
      <c r="S319" t="s">
        <v>4854</v>
      </c>
      <c r="T319" t="str">
        <f t="shared" si="70"/>
        <v>暴れ玉石</v>
      </c>
      <c r="U319" t="str">
        <f t="shared" si="71"/>
        <v/>
      </c>
      <c r="V319" t="str">
        <f>IF(I319=0,VLOOKUP(T319,Sheet4!A:B,2,TRUE),"")</f>
        <v/>
      </c>
      <c r="W319" t="s">
        <v>4855</v>
      </c>
      <c r="X319" t="s">
        <v>3267</v>
      </c>
      <c r="Y319" s="9"/>
      <c r="Z319" s="3">
        <v>126</v>
      </c>
      <c r="AA319" s="2" t="s">
        <v>3271</v>
      </c>
      <c r="AB319" s="1" t="s">
        <v>1575</v>
      </c>
      <c r="AC319" s="1" t="s">
        <v>1771</v>
      </c>
      <c r="AD319" s="1">
        <v>8</v>
      </c>
      <c r="AE319" s="1" t="s">
        <v>2793</v>
      </c>
      <c r="AF319" s="1" t="s">
        <v>2792</v>
      </c>
      <c r="AG319" s="1" t="s">
        <v>349</v>
      </c>
      <c r="AH319" s="1" t="s">
        <v>1559</v>
      </c>
      <c r="AI319" s="1"/>
      <c r="AJ319" s="1"/>
      <c r="AK319" s="1" t="s">
        <v>2627</v>
      </c>
      <c r="AL319" s="1"/>
      <c r="AM319" s="1"/>
      <c r="AN319" s="1"/>
      <c r="AO319" s="1">
        <v>3</v>
      </c>
      <c r="AP319" s="1">
        <v>1</v>
      </c>
      <c r="AQ319" s="1" t="s">
        <v>2627</v>
      </c>
    </row>
    <row r="320" spans="1:43" x14ac:dyDescent="0.15">
      <c r="A320" t="str">
        <f t="shared" si="62"/>
        <v>|ORI|赤|11|3/3|アンコモン|《[[トゲイノシシ]]》|</v>
      </c>
      <c r="B320" t="s">
        <v>3211</v>
      </c>
      <c r="C320" t="str">
        <f t="shared" si="63"/>
        <v>ORI</v>
      </c>
      <c r="D320">
        <f>IF(AA320="","",VLOOKUP(C320,tnpl!$Z$1:$AA$11,2,TRUE))</f>
        <v>1</v>
      </c>
      <c r="E320" t="s">
        <v>3211</v>
      </c>
      <c r="F320" t="str">
        <f t="shared" si="64"/>
        <v>赤</v>
      </c>
      <c r="G320">
        <f>IF(AB320="","",VLOOKUP(F320,tnpl!$X$1:$Y$16,2,TRUE))</f>
        <v>4</v>
      </c>
      <c r="H320" t="s">
        <v>3211</v>
      </c>
      <c r="I320">
        <f t="shared" si="65"/>
        <v>11</v>
      </c>
      <c r="J320" t="s">
        <v>3211</v>
      </c>
      <c r="K320">
        <f t="shared" si="66"/>
        <v>3</v>
      </c>
      <c r="L320">
        <f t="shared" si="67"/>
        <v>3</v>
      </c>
      <c r="M320" t="str">
        <f t="shared" si="68"/>
        <v>3/3</v>
      </c>
      <c r="N320" t="s">
        <v>3267</v>
      </c>
      <c r="O320" t="str">
        <f t="shared" si="69"/>
        <v>アンコモン</v>
      </c>
      <c r="R320" t="s">
        <v>3267</v>
      </c>
      <c r="S320" t="s">
        <v>4854</v>
      </c>
      <c r="T320" t="str">
        <f t="shared" si="70"/>
        <v>トゲイノシシ</v>
      </c>
      <c r="U320" t="str">
        <f t="shared" si="71"/>
        <v/>
      </c>
      <c r="V320" t="str">
        <f>IF(I320=0,VLOOKUP(T320,Sheet4!A:B,2,TRUE),"")</f>
        <v/>
      </c>
      <c r="W320" t="s">
        <v>4855</v>
      </c>
      <c r="X320" t="s">
        <v>3267</v>
      </c>
      <c r="Y320" s="9"/>
      <c r="Z320" s="3">
        <v>141</v>
      </c>
      <c r="AA320" s="2" t="s">
        <v>3271</v>
      </c>
      <c r="AB320" s="1" t="s">
        <v>1575</v>
      </c>
      <c r="AC320" s="1" t="s">
        <v>1473</v>
      </c>
      <c r="AD320" s="1">
        <v>11</v>
      </c>
      <c r="AE320" s="1" t="s">
        <v>2752</v>
      </c>
      <c r="AF320" s="1" t="s">
        <v>2751</v>
      </c>
      <c r="AG320" s="1" t="s">
        <v>349</v>
      </c>
      <c r="AH320" s="1" t="s">
        <v>2750</v>
      </c>
      <c r="AI320" s="1"/>
      <c r="AJ320" s="1"/>
      <c r="AK320" s="1" t="s">
        <v>2749</v>
      </c>
      <c r="AL320" s="1"/>
      <c r="AM320" s="1"/>
      <c r="AN320" s="1"/>
      <c r="AO320" s="1">
        <v>3</v>
      </c>
      <c r="AP320" s="1">
        <v>3</v>
      </c>
      <c r="AQ320" s="1" t="s">
        <v>2749</v>
      </c>
    </row>
    <row r="321" spans="1:43" x14ac:dyDescent="0.15">
      <c r="A321" t="str">
        <f t="shared" si="62"/>
        <v>|ORI|赤|9|3/3|アンコモン|《[[飛行機械技師]]》|</v>
      </c>
      <c r="B321" t="s">
        <v>3211</v>
      </c>
      <c r="C321" t="str">
        <f t="shared" si="63"/>
        <v>ORI</v>
      </c>
      <c r="D321">
        <f>IF(AA321="","",VLOOKUP(C321,tnpl!$Z$1:$AA$11,2,TRUE))</f>
        <v>1</v>
      </c>
      <c r="E321" t="s">
        <v>3211</v>
      </c>
      <c r="F321" t="str">
        <f t="shared" si="64"/>
        <v>赤</v>
      </c>
      <c r="G321">
        <f>IF(AB321="","",VLOOKUP(F321,tnpl!$X$1:$Y$16,2,TRUE))</f>
        <v>4</v>
      </c>
      <c r="H321" t="s">
        <v>3211</v>
      </c>
      <c r="I321">
        <f t="shared" si="65"/>
        <v>9</v>
      </c>
      <c r="J321" t="s">
        <v>3211</v>
      </c>
      <c r="K321">
        <f t="shared" si="66"/>
        <v>3</v>
      </c>
      <c r="L321">
        <f t="shared" si="67"/>
        <v>3</v>
      </c>
      <c r="M321" t="str">
        <f t="shared" si="68"/>
        <v>3/3</v>
      </c>
      <c r="N321" t="s">
        <v>3267</v>
      </c>
      <c r="O321" t="str">
        <f t="shared" si="69"/>
        <v>アンコモン</v>
      </c>
      <c r="R321" t="s">
        <v>3267</v>
      </c>
      <c r="S321" t="s">
        <v>4854</v>
      </c>
      <c r="T321" t="str">
        <f t="shared" si="70"/>
        <v>飛行機械技師</v>
      </c>
      <c r="U321" t="str">
        <f t="shared" si="71"/>
        <v/>
      </c>
      <c r="V321" t="str">
        <f>IF(I321=0,VLOOKUP(T321,Sheet4!A:B,2,TRUE),"")</f>
        <v/>
      </c>
      <c r="W321" t="s">
        <v>4855</v>
      </c>
      <c r="X321" t="s">
        <v>3267</v>
      </c>
      <c r="Y321" s="9"/>
      <c r="Z321" s="3">
        <v>144</v>
      </c>
      <c r="AA321" s="2" t="s">
        <v>3271</v>
      </c>
      <c r="AB321" s="1" t="s">
        <v>1575</v>
      </c>
      <c r="AC321" s="1" t="s">
        <v>1473</v>
      </c>
      <c r="AD321" s="1">
        <v>9</v>
      </c>
      <c r="AE321" s="1" t="s">
        <v>2743</v>
      </c>
      <c r="AF321" s="1" t="s">
        <v>2742</v>
      </c>
      <c r="AG321" s="1" t="s">
        <v>349</v>
      </c>
      <c r="AH321" s="1" t="s">
        <v>1511</v>
      </c>
      <c r="AI321" s="1" t="s">
        <v>1667</v>
      </c>
      <c r="AJ321" s="1"/>
      <c r="AK321" s="1" t="s">
        <v>2741</v>
      </c>
      <c r="AL321" s="1"/>
      <c r="AM321" s="1"/>
      <c r="AN321" s="1"/>
      <c r="AO321" s="1">
        <v>3</v>
      </c>
      <c r="AP321" s="1">
        <v>3</v>
      </c>
      <c r="AQ321" s="1" t="s">
        <v>2741</v>
      </c>
    </row>
    <row r="322" spans="1:43" x14ac:dyDescent="0.15">
      <c r="A322" t="str">
        <f t="shared" si="62"/>
        <v>|ORI|緑|11|3/4|アンコモン|《[[巨森を喰らうもの]]》|</v>
      </c>
      <c r="B322" t="s">
        <v>3211</v>
      </c>
      <c r="C322" t="str">
        <f t="shared" si="63"/>
        <v>ORI</v>
      </c>
      <c r="D322">
        <f>IF(AA322="","",VLOOKUP(C322,tnpl!$Z$1:$AA$11,2,TRUE))</f>
        <v>1</v>
      </c>
      <c r="E322" t="s">
        <v>3211</v>
      </c>
      <c r="F322" t="str">
        <f t="shared" si="64"/>
        <v>緑</v>
      </c>
      <c r="G322">
        <f>IF(AB322="","",VLOOKUP(F322,tnpl!$X$1:$Y$16,2,TRUE))</f>
        <v>5</v>
      </c>
      <c r="H322" t="s">
        <v>3211</v>
      </c>
      <c r="I322">
        <f t="shared" si="65"/>
        <v>11</v>
      </c>
      <c r="J322" t="s">
        <v>3211</v>
      </c>
      <c r="K322">
        <f t="shared" si="66"/>
        <v>3</v>
      </c>
      <c r="L322">
        <f t="shared" si="67"/>
        <v>4</v>
      </c>
      <c r="M322" t="str">
        <f t="shared" si="68"/>
        <v>3/4</v>
      </c>
      <c r="N322" t="s">
        <v>3267</v>
      </c>
      <c r="O322" t="str">
        <f t="shared" si="69"/>
        <v>アンコモン</v>
      </c>
      <c r="R322" t="s">
        <v>3267</v>
      </c>
      <c r="S322" t="s">
        <v>4854</v>
      </c>
      <c r="T322" t="str">
        <f t="shared" si="70"/>
        <v>巨森を喰らうもの</v>
      </c>
      <c r="U322" t="str">
        <f t="shared" si="71"/>
        <v/>
      </c>
      <c r="V322" t="str">
        <f>IF(I322=0,VLOOKUP(T322,Sheet4!A:B,2,TRUE),"")</f>
        <v/>
      </c>
      <c r="W322" t="s">
        <v>4855</v>
      </c>
      <c r="X322" t="s">
        <v>3267</v>
      </c>
      <c r="Y322" s="9"/>
      <c r="Z322" s="3">
        <v>184</v>
      </c>
      <c r="AA322" s="2" t="s">
        <v>3271</v>
      </c>
      <c r="AB322" s="1" t="s">
        <v>1540</v>
      </c>
      <c r="AC322" s="1" t="s">
        <v>1473</v>
      </c>
      <c r="AD322" s="1">
        <v>11</v>
      </c>
      <c r="AE322" s="1" t="s">
        <v>2629</v>
      </c>
      <c r="AF322" s="1" t="s">
        <v>2628</v>
      </c>
      <c r="AG322" s="1" t="s">
        <v>349</v>
      </c>
      <c r="AH322" s="1" t="s">
        <v>348</v>
      </c>
      <c r="AI322" s="1"/>
      <c r="AJ322" s="1"/>
      <c r="AK322" s="1" t="s">
        <v>2627</v>
      </c>
      <c r="AL322" s="1"/>
      <c r="AM322" s="1"/>
      <c r="AN322" s="1"/>
      <c r="AO322" s="1">
        <v>3</v>
      </c>
      <c r="AP322" s="1">
        <v>4</v>
      </c>
      <c r="AQ322" s="1" t="s">
        <v>2627</v>
      </c>
    </row>
    <row r="323" spans="1:43" x14ac:dyDescent="0.15">
      <c r="A323" t="str">
        <f t="shared" si="62"/>
        <v>|ORI|緑|8|3/3|レア|《[[マナ喰らいのハイドラ]]》|</v>
      </c>
      <c r="B323" t="s">
        <v>3211</v>
      </c>
      <c r="C323" t="str">
        <f t="shared" si="63"/>
        <v>ORI</v>
      </c>
      <c r="D323">
        <f>IF(AA323="","",VLOOKUP(C323,tnpl!$Z$1:$AA$11,2,TRUE))</f>
        <v>1</v>
      </c>
      <c r="E323" t="s">
        <v>3211</v>
      </c>
      <c r="F323" t="str">
        <f t="shared" si="64"/>
        <v>緑</v>
      </c>
      <c r="G323">
        <f>IF(AB323="","",VLOOKUP(F323,tnpl!$X$1:$Y$16,2,TRUE))</f>
        <v>5</v>
      </c>
      <c r="H323" t="s">
        <v>3211</v>
      </c>
      <c r="I323">
        <f t="shared" si="65"/>
        <v>8</v>
      </c>
      <c r="J323" t="s">
        <v>3211</v>
      </c>
      <c r="K323">
        <f t="shared" si="66"/>
        <v>3</v>
      </c>
      <c r="L323">
        <f t="shared" si="67"/>
        <v>3</v>
      </c>
      <c r="M323" t="str">
        <f t="shared" si="68"/>
        <v>3/3</v>
      </c>
      <c r="N323" t="s">
        <v>3267</v>
      </c>
      <c r="O323" t="str">
        <f t="shared" si="69"/>
        <v>レア</v>
      </c>
      <c r="R323" t="s">
        <v>3267</v>
      </c>
      <c r="S323" t="s">
        <v>4854</v>
      </c>
      <c r="T323" t="str">
        <f t="shared" si="70"/>
        <v>マナ喰らいのハイドラ</v>
      </c>
      <c r="U323" t="str">
        <f t="shared" si="71"/>
        <v/>
      </c>
      <c r="V323" t="str">
        <f>IF(I323=0,VLOOKUP(T323,Sheet4!A:B,2,TRUE),"")</f>
        <v/>
      </c>
      <c r="W323" t="s">
        <v>4855</v>
      </c>
      <c r="X323" t="s">
        <v>3267</v>
      </c>
      <c r="Y323" s="9"/>
      <c r="Z323" s="3">
        <v>193</v>
      </c>
      <c r="AA323" s="2" t="s">
        <v>3271</v>
      </c>
      <c r="AB323" s="1" t="s">
        <v>1540</v>
      </c>
      <c r="AC323" s="1" t="s">
        <v>1463</v>
      </c>
      <c r="AD323" s="1">
        <v>8</v>
      </c>
      <c r="AE323" s="1" t="s">
        <v>2603</v>
      </c>
      <c r="AF323" s="1" t="s">
        <v>2602</v>
      </c>
      <c r="AG323" s="1" t="s">
        <v>349</v>
      </c>
      <c r="AH323" s="1" t="s">
        <v>1890</v>
      </c>
      <c r="AI323" s="1"/>
      <c r="AJ323" s="1"/>
      <c r="AK323" s="1" t="s">
        <v>1733</v>
      </c>
      <c r="AL323" s="1" t="s">
        <v>3376</v>
      </c>
      <c r="AM323" s="1"/>
      <c r="AN323" s="1"/>
      <c r="AO323" s="1">
        <v>3</v>
      </c>
      <c r="AP323" s="1">
        <v>3</v>
      </c>
      <c r="AQ323" s="1" t="s">
        <v>3377</v>
      </c>
    </row>
    <row r="324" spans="1:43" x14ac:dyDescent="0.15">
      <c r="A324" t="str">
        <f t="shared" si="62"/>
        <v>|ORI|緑白|16|3/4|アンコモン|《[[城塞の主]]》|</v>
      </c>
      <c r="B324" t="s">
        <v>3211</v>
      </c>
      <c r="C324" t="str">
        <f t="shared" si="63"/>
        <v>ORI</v>
      </c>
      <c r="D324">
        <f>IF(AA324="","",VLOOKUP(C324,tnpl!$Z$1:$AA$11,2,TRUE))</f>
        <v>1</v>
      </c>
      <c r="E324" t="s">
        <v>3211</v>
      </c>
      <c r="F324" t="str">
        <f t="shared" si="64"/>
        <v>緑白</v>
      </c>
      <c r="G324">
        <f>IF(AB324="","",VLOOKUP(F324,tnpl!$X$1:$Y$16,2,TRUE))</f>
        <v>10</v>
      </c>
      <c r="H324" t="s">
        <v>3211</v>
      </c>
      <c r="I324">
        <f t="shared" si="65"/>
        <v>16</v>
      </c>
      <c r="J324" t="s">
        <v>3211</v>
      </c>
      <c r="K324">
        <f t="shared" si="66"/>
        <v>3</v>
      </c>
      <c r="L324">
        <f t="shared" si="67"/>
        <v>4</v>
      </c>
      <c r="M324" t="str">
        <f t="shared" si="68"/>
        <v>3/4</v>
      </c>
      <c r="N324" t="s">
        <v>3267</v>
      </c>
      <c r="O324" t="str">
        <f t="shared" si="69"/>
        <v>アンコモン</v>
      </c>
      <c r="R324" t="s">
        <v>3267</v>
      </c>
      <c r="S324" t="s">
        <v>4854</v>
      </c>
      <c r="T324" t="str">
        <f t="shared" si="70"/>
        <v>城塞の主</v>
      </c>
      <c r="U324" t="str">
        <f t="shared" si="71"/>
        <v/>
      </c>
      <c r="V324" t="str">
        <f>IF(I324=0,VLOOKUP(T324,Sheet4!A:B,2,TRUE),"")</f>
        <v/>
      </c>
      <c r="W324" t="s">
        <v>4855</v>
      </c>
      <c r="X324" t="s">
        <v>3267</v>
      </c>
      <c r="Y324" s="9"/>
      <c r="Z324" s="3">
        <v>207</v>
      </c>
      <c r="AA324" s="2" t="s">
        <v>3271</v>
      </c>
      <c r="AB324" s="1" t="s">
        <v>1829</v>
      </c>
      <c r="AC324" s="1" t="s">
        <v>1473</v>
      </c>
      <c r="AD324" s="1">
        <v>16</v>
      </c>
      <c r="AE324" s="1" t="s">
        <v>2561</v>
      </c>
      <c r="AF324" s="1" t="s">
        <v>2560</v>
      </c>
      <c r="AG324" s="1" t="s">
        <v>349</v>
      </c>
      <c r="AH324" s="1" t="s">
        <v>1511</v>
      </c>
      <c r="AI324" s="1" t="s">
        <v>1555</v>
      </c>
      <c r="AJ324" s="1"/>
      <c r="AK324" s="1" t="s">
        <v>3385</v>
      </c>
      <c r="AL324" s="1"/>
      <c r="AM324" s="1"/>
      <c r="AN324" s="1"/>
      <c r="AO324" s="1">
        <v>3</v>
      </c>
      <c r="AP324" s="1">
        <v>4</v>
      </c>
      <c r="AQ324" s="1" t="s">
        <v>3385</v>
      </c>
    </row>
    <row r="325" spans="1:43" x14ac:dyDescent="0.15">
      <c r="A325" t="str">
        <f t="shared" si="62"/>
        <v>|ORI|青赤|11|3/4|アンコモン|《[[隠棲した工匠]]》|</v>
      </c>
      <c r="B325" t="s">
        <v>3211</v>
      </c>
      <c r="C325" t="str">
        <f t="shared" si="63"/>
        <v>ORI</v>
      </c>
      <c r="D325">
        <f>IF(AA325="","",VLOOKUP(C325,tnpl!$Z$1:$AA$11,2,TRUE))</f>
        <v>1</v>
      </c>
      <c r="E325" t="s">
        <v>3211</v>
      </c>
      <c r="F325" t="str">
        <f t="shared" si="64"/>
        <v>青赤</v>
      </c>
      <c r="G325">
        <f>IF(AB325="","",VLOOKUP(F325,tnpl!$X$1:$Y$16,2,TRUE))</f>
        <v>12</v>
      </c>
      <c r="H325" t="s">
        <v>3211</v>
      </c>
      <c r="I325">
        <f t="shared" si="65"/>
        <v>11</v>
      </c>
      <c r="J325" t="s">
        <v>3211</v>
      </c>
      <c r="K325">
        <f t="shared" si="66"/>
        <v>3</v>
      </c>
      <c r="L325">
        <f t="shared" si="67"/>
        <v>4</v>
      </c>
      <c r="M325" t="str">
        <f t="shared" si="68"/>
        <v>3/4</v>
      </c>
      <c r="N325" t="s">
        <v>3267</v>
      </c>
      <c r="O325" t="str">
        <f t="shared" si="69"/>
        <v>アンコモン</v>
      </c>
      <c r="R325" t="s">
        <v>3267</v>
      </c>
      <c r="S325" t="s">
        <v>4854</v>
      </c>
      <c r="T325" t="str">
        <f t="shared" si="70"/>
        <v>隠棲した工匠</v>
      </c>
      <c r="U325" t="str">
        <f t="shared" si="71"/>
        <v/>
      </c>
      <c r="V325" t="str">
        <f>IF(I325=0,VLOOKUP(T325,Sheet4!A:B,2,TRUE),"")</f>
        <v/>
      </c>
      <c r="W325" t="s">
        <v>4855</v>
      </c>
      <c r="X325" t="s">
        <v>3267</v>
      </c>
      <c r="Y325" s="9"/>
      <c r="Z325" s="3">
        <v>210</v>
      </c>
      <c r="AA325" s="2" t="s">
        <v>3271</v>
      </c>
      <c r="AB325" s="1" t="s">
        <v>1489</v>
      </c>
      <c r="AC325" s="1" t="s">
        <v>1473</v>
      </c>
      <c r="AD325" s="1">
        <v>11</v>
      </c>
      <c r="AE325" s="1" t="s">
        <v>2554</v>
      </c>
      <c r="AF325" s="1" t="s">
        <v>2553</v>
      </c>
      <c r="AG325" s="1" t="s">
        <v>349</v>
      </c>
      <c r="AH325" s="1" t="s">
        <v>1511</v>
      </c>
      <c r="AI325" s="1" t="s">
        <v>1667</v>
      </c>
      <c r="AJ325" s="1"/>
      <c r="AK325" s="1" t="s">
        <v>2552</v>
      </c>
      <c r="AL325" s="1"/>
      <c r="AM325" s="1"/>
      <c r="AN325" s="1"/>
      <c r="AO325" s="1">
        <v>3</v>
      </c>
      <c r="AP325" s="1">
        <v>4</v>
      </c>
      <c r="AQ325" s="1" t="s">
        <v>2552</v>
      </c>
    </row>
    <row r="326" spans="1:43" x14ac:dyDescent="0.15">
      <c r="A326" t="str">
        <f t="shared" si="62"/>
        <v>|ORI|白青|12|3/4|アンコモン|《[[雷鳴のワイヴァーン]]》|</v>
      </c>
      <c r="B326" t="s">
        <v>3211</v>
      </c>
      <c r="C326" t="str">
        <f t="shared" si="63"/>
        <v>ORI</v>
      </c>
      <c r="D326">
        <f>IF(AA326="","",VLOOKUP(C326,tnpl!$Z$1:$AA$11,2,TRUE))</f>
        <v>1</v>
      </c>
      <c r="E326" t="s">
        <v>3211</v>
      </c>
      <c r="F326" t="str">
        <f t="shared" si="64"/>
        <v>白青</v>
      </c>
      <c r="G326">
        <f>IF(AB326="","",VLOOKUP(F326,tnpl!$X$1:$Y$16,2,TRUE))</f>
        <v>6</v>
      </c>
      <c r="H326" t="s">
        <v>3211</v>
      </c>
      <c r="I326">
        <f t="shared" si="65"/>
        <v>12</v>
      </c>
      <c r="J326" t="s">
        <v>3211</v>
      </c>
      <c r="K326">
        <f t="shared" si="66"/>
        <v>3</v>
      </c>
      <c r="L326">
        <f t="shared" si="67"/>
        <v>4</v>
      </c>
      <c r="M326" t="str">
        <f t="shared" si="68"/>
        <v>3/4</v>
      </c>
      <c r="N326" t="s">
        <v>3267</v>
      </c>
      <c r="O326" t="str">
        <f t="shared" si="69"/>
        <v>アンコモン</v>
      </c>
      <c r="R326" t="s">
        <v>3267</v>
      </c>
      <c r="S326" t="s">
        <v>4854</v>
      </c>
      <c r="T326" t="str">
        <f t="shared" si="70"/>
        <v>雷鳴のワイヴァーン</v>
      </c>
      <c r="U326" t="str">
        <f t="shared" si="71"/>
        <v/>
      </c>
      <c r="V326" t="str">
        <f>IF(I326=0,VLOOKUP(T326,Sheet4!A:B,2,TRUE),"")</f>
        <v/>
      </c>
      <c r="W326" t="s">
        <v>4855</v>
      </c>
      <c r="X326" t="s">
        <v>3267</v>
      </c>
      <c r="Y326" s="9"/>
      <c r="Z326" s="3">
        <v>212</v>
      </c>
      <c r="AA326" s="2" t="s">
        <v>3271</v>
      </c>
      <c r="AB326" s="1" t="s">
        <v>1534</v>
      </c>
      <c r="AC326" s="1" t="s">
        <v>1473</v>
      </c>
      <c r="AD326" s="1">
        <v>12</v>
      </c>
      <c r="AE326" s="1" t="s">
        <v>2548</v>
      </c>
      <c r="AF326" s="1" t="s">
        <v>2547</v>
      </c>
      <c r="AG326" s="1" t="s">
        <v>349</v>
      </c>
      <c r="AH326" s="1" t="s">
        <v>2546</v>
      </c>
      <c r="AI326" s="1"/>
      <c r="AJ326" s="1"/>
      <c r="AK326" s="1" t="s">
        <v>361</v>
      </c>
      <c r="AL326" s="1" t="s">
        <v>3387</v>
      </c>
      <c r="AM326" s="1"/>
      <c r="AN326" s="1"/>
      <c r="AO326" s="1">
        <v>3</v>
      </c>
      <c r="AP326" s="1">
        <v>4</v>
      </c>
      <c r="AQ326" s="1" t="s">
        <v>3388</v>
      </c>
    </row>
    <row r="327" spans="1:43" x14ac:dyDescent="0.15">
      <c r="A327" t="str">
        <f t="shared" si="62"/>
        <v>|ORI|無色|11|3/4|アンコモン|《[[鋳造所の隊長]]》|</v>
      </c>
      <c r="B327" t="s">
        <v>3211</v>
      </c>
      <c r="C327" t="str">
        <f t="shared" si="63"/>
        <v>ORI</v>
      </c>
      <c r="D327">
        <f>IF(AA327="","",VLOOKUP(C327,tnpl!$Z$1:$AA$11,2,TRUE))</f>
        <v>1</v>
      </c>
      <c r="E327" t="s">
        <v>3211</v>
      </c>
      <c r="F327" t="str">
        <f t="shared" si="64"/>
        <v>無色</v>
      </c>
      <c r="G327">
        <f>IF(AB327="","",VLOOKUP(F327,tnpl!$X$1:$Y$16,2,TRUE))</f>
        <v>16</v>
      </c>
      <c r="H327" t="s">
        <v>3211</v>
      </c>
      <c r="I327">
        <f t="shared" si="65"/>
        <v>11</v>
      </c>
      <c r="J327" t="s">
        <v>3211</v>
      </c>
      <c r="K327">
        <f t="shared" si="66"/>
        <v>3</v>
      </c>
      <c r="L327">
        <f t="shared" si="67"/>
        <v>4</v>
      </c>
      <c r="M327" t="str">
        <f t="shared" si="68"/>
        <v>3/4</v>
      </c>
      <c r="N327" t="s">
        <v>3267</v>
      </c>
      <c r="O327" t="str">
        <f t="shared" si="69"/>
        <v>アンコモン</v>
      </c>
      <c r="R327" t="s">
        <v>3267</v>
      </c>
      <c r="S327" t="s">
        <v>4854</v>
      </c>
      <c r="T327" t="str">
        <f t="shared" si="70"/>
        <v>鋳造所の隊長</v>
      </c>
      <c r="U327" t="str">
        <f t="shared" si="71"/>
        <v/>
      </c>
      <c r="V327" t="str">
        <f>IF(I327=0,VLOOKUP(T327,Sheet4!A:B,2,TRUE),"")</f>
        <v/>
      </c>
      <c r="W327" t="s">
        <v>4855</v>
      </c>
      <c r="X327" t="s">
        <v>3267</v>
      </c>
      <c r="Y327" s="9"/>
      <c r="Z327" s="3">
        <v>227</v>
      </c>
      <c r="AA327" s="2" t="s">
        <v>3271</v>
      </c>
      <c r="AB327" s="1" t="s">
        <v>301</v>
      </c>
      <c r="AC327" s="1" t="s">
        <v>1473</v>
      </c>
      <c r="AD327" s="1">
        <v>11</v>
      </c>
      <c r="AE327" s="1" t="s">
        <v>2508</v>
      </c>
      <c r="AF327" s="1" t="s">
        <v>2507</v>
      </c>
      <c r="AG327" s="1" t="s">
        <v>349</v>
      </c>
      <c r="AH327" s="1" t="s">
        <v>362</v>
      </c>
      <c r="AI327" s="1"/>
      <c r="AJ327" s="1"/>
      <c r="AK327" s="1" t="s">
        <v>2506</v>
      </c>
      <c r="AL327" s="1"/>
      <c r="AM327" s="1"/>
      <c r="AN327" s="1"/>
      <c r="AO327" s="1">
        <v>3</v>
      </c>
      <c r="AP327" s="1">
        <v>4</v>
      </c>
      <c r="AQ327" s="1" t="s">
        <v>2506</v>
      </c>
    </row>
    <row r="328" spans="1:43" x14ac:dyDescent="0.15">
      <c r="A328" t="str">
        <f t="shared" si="62"/>
        <v>|ORI|無色|12|3/4|アンコモン|《[[破衝車]]》|</v>
      </c>
      <c r="B328" t="s">
        <v>3211</v>
      </c>
      <c r="C328" t="str">
        <f t="shared" si="63"/>
        <v>ORI</v>
      </c>
      <c r="D328">
        <f>IF(AA328="","",VLOOKUP(C328,tnpl!$Z$1:$AA$11,2,TRUE))</f>
        <v>1</v>
      </c>
      <c r="E328" t="s">
        <v>3211</v>
      </c>
      <c r="F328" t="str">
        <f t="shared" si="64"/>
        <v>無色</v>
      </c>
      <c r="G328">
        <f>IF(AB328="","",VLOOKUP(F328,tnpl!$X$1:$Y$16,2,TRUE))</f>
        <v>16</v>
      </c>
      <c r="H328" t="s">
        <v>3211</v>
      </c>
      <c r="I328">
        <f t="shared" si="65"/>
        <v>12</v>
      </c>
      <c r="J328" t="s">
        <v>3211</v>
      </c>
      <c r="K328">
        <f t="shared" si="66"/>
        <v>3</v>
      </c>
      <c r="L328">
        <f t="shared" si="67"/>
        <v>4</v>
      </c>
      <c r="M328" t="str">
        <f t="shared" si="68"/>
        <v>3/4</v>
      </c>
      <c r="N328" t="s">
        <v>3267</v>
      </c>
      <c r="O328" t="str">
        <f t="shared" si="69"/>
        <v>アンコモン</v>
      </c>
      <c r="R328" t="s">
        <v>3267</v>
      </c>
      <c r="S328" t="s">
        <v>4854</v>
      </c>
      <c r="T328" t="str">
        <f t="shared" si="70"/>
        <v>破衝車</v>
      </c>
      <c r="U328" t="str">
        <f t="shared" si="71"/>
        <v/>
      </c>
      <c r="V328" t="str">
        <f>IF(I328=0,VLOOKUP(T328,Sheet4!A:B,2,TRUE),"")</f>
        <v/>
      </c>
      <c r="W328" t="s">
        <v>4855</v>
      </c>
      <c r="X328" t="s">
        <v>3267</v>
      </c>
      <c r="Y328" s="9"/>
      <c r="Z328" s="3">
        <v>229</v>
      </c>
      <c r="AA328" s="2" t="s">
        <v>3271</v>
      </c>
      <c r="AB328" s="1" t="s">
        <v>301</v>
      </c>
      <c r="AC328" s="1" t="s">
        <v>1473</v>
      </c>
      <c r="AD328" s="1">
        <v>12</v>
      </c>
      <c r="AE328" s="1" t="s">
        <v>2502</v>
      </c>
      <c r="AF328" s="1" t="s">
        <v>2501</v>
      </c>
      <c r="AG328" s="1" t="s">
        <v>349</v>
      </c>
      <c r="AH328" s="1" t="s">
        <v>2500</v>
      </c>
      <c r="AI328" s="1"/>
      <c r="AJ328" s="1"/>
      <c r="AK328" s="1" t="s">
        <v>2499</v>
      </c>
      <c r="AL328" s="1"/>
      <c r="AM328" s="1"/>
      <c r="AN328" s="1"/>
      <c r="AO328" s="1">
        <v>3</v>
      </c>
      <c r="AP328" s="1">
        <v>4</v>
      </c>
      <c r="AQ328" s="1" t="s">
        <v>2499</v>
      </c>
    </row>
    <row r="329" spans="1:43" x14ac:dyDescent="0.15">
      <c r="A329" t="str">
        <f>B329&amp;C329&amp;E329&amp;F329&amp;H329&amp;I329&amp;J329&amp;M329&amp;N329&amp;O329&amp;P329&amp;Q329&amp;R329&amp;S329&amp;T329&amp;V329&amp;W329&amp;X329&amp;Y329</f>
        <v/>
      </c>
    </row>
    <row r="330" spans="1:43" x14ac:dyDescent="0.15">
      <c r="A330" t="str">
        <f>B330&amp;C330&amp;E330&amp;F330&amp;H330&amp;I330&amp;J330&amp;M330&amp;N330&amp;O330&amp;P330&amp;Q330&amp;R330&amp;S330&amp;T330&amp;V330&amp;W330&amp;X330&amp;Y330</f>
        <v>**戦乱のゼンディカーブロック</v>
      </c>
      <c r="B330" t="s">
        <v>4856</v>
      </c>
      <c r="C330" t="s">
        <v>5194</v>
      </c>
      <c r="Z330" s="11"/>
    </row>
    <row r="331" spans="1:43" x14ac:dyDescent="0.15">
      <c r="A331" t="str">
        <f>B331&amp;C331&amp;E331&amp;F331&amp;H331&amp;I331&amp;J331&amp;M331&amp;N331&amp;O331&amp;P331&amp;Q331&amp;R331&amp;S331&amp;T331&amp;U331&amp;V331&amp;W331&amp;X331&amp;Y331</f>
        <v>|LEFT:50|LEFT:50|LEFT:50|LEFT:120|LEFT:120|LEFT:500|c</v>
      </c>
      <c r="B331" t="s">
        <v>3211</v>
      </c>
      <c r="C331" t="s">
        <v>3204</v>
      </c>
      <c r="E331" t="s">
        <v>3211</v>
      </c>
      <c r="F331" t="s">
        <v>3204</v>
      </c>
      <c r="H331" t="s">
        <v>3211</v>
      </c>
      <c r="I331" t="s">
        <v>3204</v>
      </c>
      <c r="J331" t="s">
        <v>3211</v>
      </c>
      <c r="M331" t="s">
        <v>5157</v>
      </c>
      <c r="N331" t="s">
        <v>3267</v>
      </c>
      <c r="O331" t="s">
        <v>5157</v>
      </c>
      <c r="R331" t="s">
        <v>3267</v>
      </c>
      <c r="T331" t="s">
        <v>3205</v>
      </c>
      <c r="X331" t="s">
        <v>3267</v>
      </c>
      <c r="Y331" t="s">
        <v>3206</v>
      </c>
    </row>
    <row r="332" spans="1:43" x14ac:dyDescent="0.15">
      <c r="A332" t="str">
        <f>B332&amp;C332&amp;E332&amp;F332&amp;H332&amp;I332&amp;J332&amp;M332&amp;N332&amp;O332&amp;P332&amp;Q332&amp;R332&amp;S332&amp;T332&amp;U332&amp;V332&amp;W332&amp;X332&amp;Y332</f>
        <v>|セット|色|コスト|P/T|レアリティ|カード名|</v>
      </c>
      <c r="B332" t="s">
        <v>3211</v>
      </c>
      <c r="C332" t="s">
        <v>3212</v>
      </c>
      <c r="E332" t="s">
        <v>3211</v>
      </c>
      <c r="F332" t="s">
        <v>3181</v>
      </c>
      <c r="H332" t="s">
        <v>3211</v>
      </c>
      <c r="I332" t="s">
        <v>3207</v>
      </c>
      <c r="J332" t="s">
        <v>3211</v>
      </c>
      <c r="K332" t="s">
        <v>3168</v>
      </c>
      <c r="L332" t="s">
        <v>3167</v>
      </c>
      <c r="M332" t="str">
        <f>K332&amp;"/"&amp;L332</f>
        <v>P/T</v>
      </c>
      <c r="N332" t="s">
        <v>3267</v>
      </c>
      <c r="O332" t="s">
        <v>5187</v>
      </c>
      <c r="R332" t="s">
        <v>3267</v>
      </c>
      <c r="T332" t="s">
        <v>3208</v>
      </c>
      <c r="X332" t="s">
        <v>3267</v>
      </c>
      <c r="Z332" s="18"/>
      <c r="AA332" s="18"/>
      <c r="AB332" s="18"/>
      <c r="AC332" s="18"/>
      <c r="AD332" s="18"/>
      <c r="AE332" s="18"/>
      <c r="AF332" s="18"/>
      <c r="AG332" s="18"/>
      <c r="AH332" s="18"/>
      <c r="AI332" s="18"/>
      <c r="AJ332" s="18"/>
      <c r="AK332" s="18"/>
      <c r="AL332" s="18"/>
      <c r="AM332" s="18"/>
      <c r="AN332" s="18"/>
      <c r="AO332" s="18"/>
      <c r="AP332" s="18"/>
      <c r="AQ332" s="18"/>
    </row>
    <row r="333" spans="1:43" x14ac:dyDescent="0.15">
      <c r="A333" t="str">
        <f t="shared" si="62"/>
        <v>|BFZ|白|6|3/1|コモン|《[[コーの懲罰者]]》|</v>
      </c>
      <c r="B333" t="s">
        <v>3211</v>
      </c>
      <c r="C333" t="str">
        <f t="shared" si="63"/>
        <v>BFZ</v>
      </c>
      <c r="D333">
        <f>IF(AA333="","",VLOOKUP(C333,tnpl!$Z$1:$AA$11,2,TRUE))</f>
        <v>2</v>
      </c>
      <c r="E333" t="s">
        <v>3211</v>
      </c>
      <c r="F333" t="str">
        <f t="shared" si="64"/>
        <v>白</v>
      </c>
      <c r="G333">
        <f>IF(AB333="","",VLOOKUP(F333,tnpl!$X$1:$Y$16,2,TRUE))</f>
        <v>1</v>
      </c>
      <c r="H333" t="s">
        <v>3211</v>
      </c>
      <c r="I333">
        <f t="shared" si="65"/>
        <v>6</v>
      </c>
      <c r="J333" t="s">
        <v>3211</v>
      </c>
      <c r="K333">
        <f t="shared" si="66"/>
        <v>3</v>
      </c>
      <c r="L333">
        <f t="shared" si="67"/>
        <v>1</v>
      </c>
      <c r="M333" t="str">
        <f t="shared" si="68"/>
        <v>3/1</v>
      </c>
      <c r="N333" t="s">
        <v>3267</v>
      </c>
      <c r="O333" t="str">
        <f t="shared" si="69"/>
        <v>コモン</v>
      </c>
      <c r="R333" t="s">
        <v>3267</v>
      </c>
      <c r="S333" t="s">
        <v>4854</v>
      </c>
      <c r="T333" t="str">
        <f t="shared" si="70"/>
        <v>コーの懲罰者</v>
      </c>
      <c r="U333" t="str">
        <f t="shared" si="71"/>
        <v/>
      </c>
      <c r="V333" t="str">
        <f>IF(I333=0,VLOOKUP(T333,Sheet4!A:B,2,TRUE),"")</f>
        <v/>
      </c>
      <c r="W333" t="s">
        <v>4855</v>
      </c>
      <c r="X333" t="s">
        <v>3267</v>
      </c>
      <c r="Y333" s="9"/>
      <c r="Z333" s="3">
        <v>252</v>
      </c>
      <c r="AA333" s="2" t="s">
        <v>3213</v>
      </c>
      <c r="AB333" s="1" t="s">
        <v>1653</v>
      </c>
      <c r="AC333" s="1" t="s">
        <v>1771</v>
      </c>
      <c r="AD333" s="1">
        <v>6</v>
      </c>
      <c r="AE333" s="1" t="s">
        <v>2432</v>
      </c>
      <c r="AF333" s="1" t="s">
        <v>2431</v>
      </c>
      <c r="AG333" s="1" t="s">
        <v>349</v>
      </c>
      <c r="AH333" s="1" t="s">
        <v>1493</v>
      </c>
      <c r="AI333" s="1" t="s">
        <v>1485</v>
      </c>
      <c r="AJ333" s="1" t="s">
        <v>1500</v>
      </c>
      <c r="AK333" s="1"/>
      <c r="AL333" s="1"/>
      <c r="AM333" s="1"/>
      <c r="AN333" s="1"/>
      <c r="AO333" s="1">
        <v>3</v>
      </c>
      <c r="AP333" s="1">
        <v>1</v>
      </c>
      <c r="AQ333" s="1"/>
    </row>
    <row r="334" spans="1:43" x14ac:dyDescent="0.15">
      <c r="A334" t="str">
        <f t="shared" si="62"/>
        <v>|BFZ|白|8|3/3|アンコモン|《[[絶壁の見張り]]》|</v>
      </c>
      <c r="B334" t="s">
        <v>3211</v>
      </c>
      <c r="C334" t="str">
        <f t="shared" si="63"/>
        <v>BFZ</v>
      </c>
      <c r="D334">
        <f>IF(AA334="","",VLOOKUP(C334,tnpl!$Z$1:$AA$11,2,TRUE))</f>
        <v>2</v>
      </c>
      <c r="E334" t="s">
        <v>3211</v>
      </c>
      <c r="F334" t="str">
        <f t="shared" si="64"/>
        <v>白</v>
      </c>
      <c r="G334">
        <f>IF(AB334="","",VLOOKUP(F334,tnpl!$X$1:$Y$16,2,TRUE))</f>
        <v>1</v>
      </c>
      <c r="H334" t="s">
        <v>3211</v>
      </c>
      <c r="I334">
        <f t="shared" si="65"/>
        <v>8</v>
      </c>
      <c r="J334" t="s">
        <v>3211</v>
      </c>
      <c r="K334">
        <f t="shared" si="66"/>
        <v>3</v>
      </c>
      <c r="L334">
        <f t="shared" si="67"/>
        <v>3</v>
      </c>
      <c r="M334" t="str">
        <f t="shared" si="68"/>
        <v>3/3</v>
      </c>
      <c r="N334" t="s">
        <v>3267</v>
      </c>
      <c r="O334" t="str">
        <f t="shared" si="69"/>
        <v>アンコモン</v>
      </c>
      <c r="R334" t="s">
        <v>3267</v>
      </c>
      <c r="S334" t="s">
        <v>4854</v>
      </c>
      <c r="T334" t="str">
        <f t="shared" si="70"/>
        <v>絶壁の見張り</v>
      </c>
      <c r="U334" t="str">
        <f t="shared" si="71"/>
        <v/>
      </c>
      <c r="V334" t="str">
        <f>IF(I334=0,VLOOKUP(T334,Sheet4!A:B,2,TRUE),"")</f>
        <v/>
      </c>
      <c r="W334" t="s">
        <v>4855</v>
      </c>
      <c r="X334" t="s">
        <v>3267</v>
      </c>
      <c r="Y334" s="9"/>
      <c r="Z334" s="3">
        <v>265</v>
      </c>
      <c r="AA334" s="2" t="s">
        <v>3213</v>
      </c>
      <c r="AB334" s="1" t="s">
        <v>1653</v>
      </c>
      <c r="AC334" s="1" t="s">
        <v>1473</v>
      </c>
      <c r="AD334" s="1">
        <v>8</v>
      </c>
      <c r="AE334" s="1" t="s">
        <v>2392</v>
      </c>
      <c r="AF334" s="1" t="s">
        <v>2391</v>
      </c>
      <c r="AG334" s="1" t="s">
        <v>349</v>
      </c>
      <c r="AH334" s="1" t="s">
        <v>1493</v>
      </c>
      <c r="AI334" s="1" t="s">
        <v>1956</v>
      </c>
      <c r="AJ334" s="1" t="s">
        <v>1500</v>
      </c>
      <c r="AK334" s="1" t="s">
        <v>2390</v>
      </c>
      <c r="AL334" s="1"/>
      <c r="AM334" s="1"/>
      <c r="AN334" s="1"/>
      <c r="AO334" s="1">
        <v>3</v>
      </c>
      <c r="AP334" s="1">
        <v>3</v>
      </c>
      <c r="AQ334" s="1" t="s">
        <v>2390</v>
      </c>
    </row>
    <row r="335" spans="1:43" x14ac:dyDescent="0.15">
      <c r="A335" t="str">
        <f t="shared" si="62"/>
        <v>|BFZ|白|9|3/4|アンコモン|《[[コーの絡め捕り]]》|</v>
      </c>
      <c r="B335" t="s">
        <v>3211</v>
      </c>
      <c r="C335" t="str">
        <f t="shared" si="63"/>
        <v>BFZ</v>
      </c>
      <c r="D335">
        <f>IF(AA335="","",VLOOKUP(C335,tnpl!$Z$1:$AA$11,2,TRUE))</f>
        <v>2</v>
      </c>
      <c r="E335" t="s">
        <v>3211</v>
      </c>
      <c r="F335" t="str">
        <f t="shared" si="64"/>
        <v>白</v>
      </c>
      <c r="G335">
        <f>IF(AB335="","",VLOOKUP(F335,tnpl!$X$1:$Y$16,2,TRUE))</f>
        <v>1</v>
      </c>
      <c r="H335" t="s">
        <v>3211</v>
      </c>
      <c r="I335">
        <f t="shared" si="65"/>
        <v>9</v>
      </c>
      <c r="J335" t="s">
        <v>3211</v>
      </c>
      <c r="K335">
        <f t="shared" si="66"/>
        <v>3</v>
      </c>
      <c r="L335">
        <f t="shared" si="67"/>
        <v>4</v>
      </c>
      <c r="M335" t="str">
        <f t="shared" si="68"/>
        <v>3/4</v>
      </c>
      <c r="N335" t="s">
        <v>3267</v>
      </c>
      <c r="O335" t="str">
        <f t="shared" si="69"/>
        <v>アンコモン</v>
      </c>
      <c r="R335" t="s">
        <v>3267</v>
      </c>
      <c r="S335" t="s">
        <v>4854</v>
      </c>
      <c r="T335" t="str">
        <f t="shared" si="70"/>
        <v>コーの絡め捕り</v>
      </c>
      <c r="U335" t="str">
        <f t="shared" si="71"/>
        <v/>
      </c>
      <c r="V335" t="str">
        <f>IF(I335=0,VLOOKUP(T335,Sheet4!A:B,2,TRUE),"")</f>
        <v/>
      </c>
      <c r="W335" t="s">
        <v>4855</v>
      </c>
      <c r="X335" t="s">
        <v>3267</v>
      </c>
      <c r="Y335" s="9"/>
      <c r="Z335" s="3">
        <v>267</v>
      </c>
      <c r="AA335" s="2" t="s">
        <v>3213</v>
      </c>
      <c r="AB335" s="1" t="s">
        <v>1653</v>
      </c>
      <c r="AC335" s="1" t="s">
        <v>1473</v>
      </c>
      <c r="AD335" s="1">
        <v>9</v>
      </c>
      <c r="AE335" s="1" t="s">
        <v>2386</v>
      </c>
      <c r="AF335" s="1" t="s">
        <v>2385</v>
      </c>
      <c r="AG335" s="1" t="s">
        <v>349</v>
      </c>
      <c r="AH335" s="1" t="s">
        <v>1493</v>
      </c>
      <c r="AI335" s="1" t="s">
        <v>1826</v>
      </c>
      <c r="AJ335" s="1" t="s">
        <v>1500</v>
      </c>
      <c r="AK335" s="1" t="s">
        <v>2384</v>
      </c>
      <c r="AL335" s="1"/>
      <c r="AM335" s="1"/>
      <c r="AN335" s="1"/>
      <c r="AO335" s="1">
        <v>3</v>
      </c>
      <c r="AP335" s="1">
        <v>4</v>
      </c>
      <c r="AQ335" s="1" t="s">
        <v>2384</v>
      </c>
    </row>
    <row r="336" spans="1:43" x14ac:dyDescent="0.15">
      <c r="A336" t="str">
        <f t="shared" si="62"/>
        <v>|BFZ|白|5|3/2|レア|《[[ランタンの斥候]]》|</v>
      </c>
      <c r="B336" t="s">
        <v>3211</v>
      </c>
      <c r="C336" t="str">
        <f t="shared" si="63"/>
        <v>BFZ</v>
      </c>
      <c r="D336">
        <f>IF(AA336="","",VLOOKUP(C336,tnpl!$Z$1:$AA$11,2,TRUE))</f>
        <v>2</v>
      </c>
      <c r="E336" t="s">
        <v>3211</v>
      </c>
      <c r="F336" t="str">
        <f t="shared" si="64"/>
        <v>白</v>
      </c>
      <c r="G336">
        <f>IF(AB336="","",VLOOKUP(F336,tnpl!$X$1:$Y$16,2,TRUE))</f>
        <v>1</v>
      </c>
      <c r="H336" t="s">
        <v>3211</v>
      </c>
      <c r="I336">
        <f t="shared" si="65"/>
        <v>5</v>
      </c>
      <c r="J336" t="s">
        <v>3211</v>
      </c>
      <c r="K336">
        <f t="shared" si="66"/>
        <v>3</v>
      </c>
      <c r="L336">
        <f t="shared" si="67"/>
        <v>2</v>
      </c>
      <c r="M336" t="str">
        <f t="shared" si="68"/>
        <v>3/2</v>
      </c>
      <c r="N336" t="s">
        <v>3267</v>
      </c>
      <c r="O336" t="str">
        <f t="shared" si="69"/>
        <v>レア</v>
      </c>
      <c r="R336" t="s">
        <v>3267</v>
      </c>
      <c r="S336" t="s">
        <v>4854</v>
      </c>
      <c r="T336" t="str">
        <f t="shared" si="70"/>
        <v>ランタンの斥候</v>
      </c>
      <c r="U336" t="str">
        <f t="shared" si="71"/>
        <v/>
      </c>
      <c r="V336" t="str">
        <f>IF(I336=0,VLOOKUP(T336,Sheet4!A:B,2,TRUE),"")</f>
        <v/>
      </c>
      <c r="W336" t="s">
        <v>4855</v>
      </c>
      <c r="X336" t="s">
        <v>3267</v>
      </c>
      <c r="Y336" s="9"/>
      <c r="Z336" s="3">
        <v>275</v>
      </c>
      <c r="AA336" s="2" t="s">
        <v>3213</v>
      </c>
      <c r="AB336" s="1" t="s">
        <v>1653</v>
      </c>
      <c r="AC336" s="1" t="s">
        <v>1463</v>
      </c>
      <c r="AD336" s="1">
        <v>5</v>
      </c>
      <c r="AE336" s="1" t="s">
        <v>2359</v>
      </c>
      <c r="AF336" s="1" t="s">
        <v>2358</v>
      </c>
      <c r="AG336" s="1" t="s">
        <v>349</v>
      </c>
      <c r="AH336" s="1" t="s">
        <v>1511</v>
      </c>
      <c r="AI336" s="1" t="s">
        <v>1956</v>
      </c>
      <c r="AJ336" s="1" t="s">
        <v>1500</v>
      </c>
      <c r="AK336" s="1" t="s">
        <v>2357</v>
      </c>
      <c r="AL336" s="1"/>
      <c r="AM336" s="1"/>
      <c r="AN336" s="1"/>
      <c r="AO336" s="1">
        <v>3</v>
      </c>
      <c r="AP336" s="1">
        <v>2</v>
      </c>
      <c r="AQ336" s="1" t="s">
        <v>2357</v>
      </c>
    </row>
    <row r="337" spans="1:43" x14ac:dyDescent="0.15">
      <c r="A337" t="str">
        <f t="shared" si="62"/>
        <v>|BFZ|青|8|3/1|コモン|《[[水底の潜入者]]》|</v>
      </c>
      <c r="B337" t="s">
        <v>3211</v>
      </c>
      <c r="C337" t="str">
        <f t="shared" si="63"/>
        <v>BFZ</v>
      </c>
      <c r="D337">
        <f>IF(AA337="","",VLOOKUP(C337,tnpl!$Z$1:$AA$11,2,TRUE))</f>
        <v>2</v>
      </c>
      <c r="E337" t="s">
        <v>3211</v>
      </c>
      <c r="F337" t="str">
        <f t="shared" si="64"/>
        <v>青</v>
      </c>
      <c r="G337">
        <f>IF(AB337="","",VLOOKUP(F337,tnpl!$X$1:$Y$16,2,TRUE))</f>
        <v>2</v>
      </c>
      <c r="H337" t="s">
        <v>3211</v>
      </c>
      <c r="I337">
        <f t="shared" si="65"/>
        <v>8</v>
      </c>
      <c r="J337" t="s">
        <v>3211</v>
      </c>
      <c r="K337">
        <f t="shared" si="66"/>
        <v>3</v>
      </c>
      <c r="L337">
        <f t="shared" si="67"/>
        <v>1</v>
      </c>
      <c r="M337" t="str">
        <f t="shared" si="68"/>
        <v>3/1</v>
      </c>
      <c r="N337" t="s">
        <v>3267</v>
      </c>
      <c r="O337" t="str">
        <f t="shared" si="69"/>
        <v>コモン</v>
      </c>
      <c r="R337" t="s">
        <v>3267</v>
      </c>
      <c r="S337" t="s">
        <v>4854</v>
      </c>
      <c r="T337" t="str">
        <f t="shared" si="70"/>
        <v>水底の潜入者</v>
      </c>
      <c r="U337" t="str">
        <f t="shared" si="71"/>
        <v/>
      </c>
      <c r="V337" t="str">
        <f>IF(I337=0,VLOOKUP(T337,Sheet4!A:B,2,TRUE),"")</f>
        <v/>
      </c>
      <c r="W337" t="s">
        <v>4855</v>
      </c>
      <c r="X337" t="s">
        <v>3267</v>
      </c>
      <c r="Y337" s="9"/>
      <c r="Z337" s="3">
        <v>280</v>
      </c>
      <c r="AA337" s="2" t="s">
        <v>3213</v>
      </c>
      <c r="AB337" s="1" t="s">
        <v>1631</v>
      </c>
      <c r="AC337" s="1" t="s">
        <v>1771</v>
      </c>
      <c r="AD337" s="1">
        <v>8</v>
      </c>
      <c r="AE337" s="1" t="s">
        <v>2341</v>
      </c>
      <c r="AF337" s="1" t="s">
        <v>2340</v>
      </c>
      <c r="AG337" s="1" t="s">
        <v>349</v>
      </c>
      <c r="AH337" s="1" t="s">
        <v>1457</v>
      </c>
      <c r="AI337" s="1" t="s">
        <v>1523</v>
      </c>
      <c r="AJ337" s="1"/>
      <c r="AK337" s="1" t="s">
        <v>3412</v>
      </c>
      <c r="AL337" s="1" t="s">
        <v>2339</v>
      </c>
      <c r="AM337" s="1" t="s">
        <v>2197</v>
      </c>
      <c r="AN337" s="1"/>
      <c r="AO337" s="1">
        <v>3</v>
      </c>
      <c r="AP337" s="1">
        <v>1</v>
      </c>
      <c r="AQ337" s="1" t="s">
        <v>3413</v>
      </c>
    </row>
    <row r="338" spans="1:43" x14ac:dyDescent="0.15">
      <c r="A338" t="str">
        <f t="shared" si="62"/>
        <v>|BFZ|青|17|3/4|アンコモン|《[[ハリマーの潮呼び]]》|</v>
      </c>
      <c r="B338" t="s">
        <v>3211</v>
      </c>
      <c r="C338" t="str">
        <f t="shared" si="63"/>
        <v>BFZ</v>
      </c>
      <c r="D338">
        <f>IF(AA338="","",VLOOKUP(C338,tnpl!$Z$1:$AA$11,2,TRUE))</f>
        <v>2</v>
      </c>
      <c r="E338" t="s">
        <v>3211</v>
      </c>
      <c r="F338" t="str">
        <f t="shared" si="64"/>
        <v>青</v>
      </c>
      <c r="G338">
        <f>IF(AB338="","",VLOOKUP(F338,tnpl!$X$1:$Y$16,2,TRUE))</f>
        <v>2</v>
      </c>
      <c r="H338" t="s">
        <v>3211</v>
      </c>
      <c r="I338">
        <f t="shared" si="65"/>
        <v>17</v>
      </c>
      <c r="J338" t="s">
        <v>3211</v>
      </c>
      <c r="K338">
        <f t="shared" si="66"/>
        <v>3</v>
      </c>
      <c r="L338">
        <f t="shared" si="67"/>
        <v>4</v>
      </c>
      <c r="M338" t="str">
        <f t="shared" si="68"/>
        <v>3/4</v>
      </c>
      <c r="N338" t="s">
        <v>3267</v>
      </c>
      <c r="O338" t="str">
        <f t="shared" si="69"/>
        <v>アンコモン</v>
      </c>
      <c r="R338" t="s">
        <v>3267</v>
      </c>
      <c r="S338" t="s">
        <v>4854</v>
      </c>
      <c r="T338" t="str">
        <f t="shared" si="70"/>
        <v>ハリマーの潮呼び</v>
      </c>
      <c r="U338" t="str">
        <f t="shared" si="71"/>
        <v/>
      </c>
      <c r="V338" t="str">
        <f>IF(I338=0,VLOOKUP(T338,Sheet4!A:B,2,TRUE),"")</f>
        <v/>
      </c>
      <c r="W338" t="s">
        <v>4855</v>
      </c>
      <c r="X338" t="s">
        <v>3267</v>
      </c>
      <c r="Y338" s="9"/>
      <c r="Z338" s="3">
        <v>300</v>
      </c>
      <c r="AA338" s="2" t="s">
        <v>3213</v>
      </c>
      <c r="AB338" s="1" t="s">
        <v>1631</v>
      </c>
      <c r="AC338" s="1" t="s">
        <v>1473</v>
      </c>
      <c r="AD338" s="1">
        <v>17</v>
      </c>
      <c r="AE338" s="1" t="s">
        <v>2280</v>
      </c>
      <c r="AF338" s="1" t="s">
        <v>2279</v>
      </c>
      <c r="AG338" s="1" t="s">
        <v>349</v>
      </c>
      <c r="AH338" s="1" t="s">
        <v>1511</v>
      </c>
      <c r="AI338" s="1" t="s">
        <v>1485</v>
      </c>
      <c r="AJ338" s="1" t="s">
        <v>1500</v>
      </c>
      <c r="AK338" s="1" t="s">
        <v>2278</v>
      </c>
      <c r="AL338" s="1" t="s">
        <v>2277</v>
      </c>
      <c r="AM338" s="1"/>
      <c r="AN338" s="1"/>
      <c r="AO338" s="1">
        <v>3</v>
      </c>
      <c r="AP338" s="1">
        <v>4</v>
      </c>
      <c r="AQ338" s="1" t="s">
        <v>2276</v>
      </c>
    </row>
    <row r="339" spans="1:43" x14ac:dyDescent="0.15">
      <c r="A339" t="str">
        <f t="shared" si="62"/>
        <v>|BFZ|青|6|3/5|アンコモン|《[[塵の予言者]]》|</v>
      </c>
      <c r="B339" t="s">
        <v>3211</v>
      </c>
      <c r="C339" t="str">
        <f t="shared" si="63"/>
        <v>BFZ</v>
      </c>
      <c r="D339">
        <f>IF(AA339="","",VLOOKUP(C339,tnpl!$Z$1:$AA$11,2,TRUE))</f>
        <v>2</v>
      </c>
      <c r="E339" t="s">
        <v>3211</v>
      </c>
      <c r="F339" t="str">
        <f t="shared" si="64"/>
        <v>青</v>
      </c>
      <c r="G339">
        <f>IF(AB339="","",VLOOKUP(F339,tnpl!$X$1:$Y$16,2,TRUE))</f>
        <v>2</v>
      </c>
      <c r="H339" t="s">
        <v>3211</v>
      </c>
      <c r="I339">
        <f t="shared" si="65"/>
        <v>6</v>
      </c>
      <c r="J339" t="s">
        <v>3211</v>
      </c>
      <c r="K339">
        <f t="shared" si="66"/>
        <v>3</v>
      </c>
      <c r="L339">
        <f t="shared" si="67"/>
        <v>5</v>
      </c>
      <c r="M339" t="str">
        <f t="shared" si="68"/>
        <v>3/5</v>
      </c>
      <c r="N339" t="s">
        <v>3267</v>
      </c>
      <c r="O339" t="str">
        <f t="shared" si="69"/>
        <v>アンコモン</v>
      </c>
      <c r="R339" t="s">
        <v>3267</v>
      </c>
      <c r="S339" t="s">
        <v>4854</v>
      </c>
      <c r="T339" t="str">
        <f t="shared" si="70"/>
        <v>塵の予言者</v>
      </c>
      <c r="U339" t="str">
        <f t="shared" si="71"/>
        <v/>
      </c>
      <c r="V339" t="str">
        <f>IF(I339=0,VLOOKUP(T339,Sheet4!A:B,2,TRUE),"")</f>
        <v/>
      </c>
      <c r="W339" t="s">
        <v>4855</v>
      </c>
      <c r="X339" t="s">
        <v>3267</v>
      </c>
      <c r="Y339" s="9"/>
      <c r="Z339" s="3">
        <v>301</v>
      </c>
      <c r="AA339" s="2" t="s">
        <v>3213</v>
      </c>
      <c r="AB339" s="1" t="s">
        <v>1631</v>
      </c>
      <c r="AC339" s="1" t="s">
        <v>1473</v>
      </c>
      <c r="AD339" s="1">
        <v>6</v>
      </c>
      <c r="AE339" s="1" t="s">
        <v>2275</v>
      </c>
      <c r="AF339" s="1" t="s">
        <v>2274</v>
      </c>
      <c r="AG339" s="1" t="s">
        <v>349</v>
      </c>
      <c r="AH339" s="1" t="s">
        <v>1457</v>
      </c>
      <c r="AI339" s="1" t="s">
        <v>1743</v>
      </c>
      <c r="AJ339" s="1"/>
      <c r="AK339" s="1" t="s">
        <v>3412</v>
      </c>
      <c r="AL339" s="1" t="s">
        <v>2273</v>
      </c>
      <c r="AM339" s="1"/>
      <c r="AN339" s="1"/>
      <c r="AO339" s="1">
        <v>3</v>
      </c>
      <c r="AP339" s="1">
        <v>5</v>
      </c>
      <c r="AQ339" s="1" t="s">
        <v>3425</v>
      </c>
    </row>
    <row r="340" spans="1:43" x14ac:dyDescent="0.15">
      <c r="A340" t="str">
        <f t="shared" si="62"/>
        <v>|BFZ|黒|9|3/3|アンコモン|《[[血の絆の吸血鬼]]》|</v>
      </c>
      <c r="B340" t="s">
        <v>3211</v>
      </c>
      <c r="C340" t="str">
        <f t="shared" si="63"/>
        <v>BFZ</v>
      </c>
      <c r="D340">
        <f>IF(AA340="","",VLOOKUP(C340,tnpl!$Z$1:$AA$11,2,TRUE))</f>
        <v>2</v>
      </c>
      <c r="E340" t="s">
        <v>3211</v>
      </c>
      <c r="F340" t="str">
        <f t="shared" si="64"/>
        <v>黒</v>
      </c>
      <c r="G340">
        <f>IF(AB340="","",VLOOKUP(F340,tnpl!$X$1:$Y$16,2,TRUE))</f>
        <v>3</v>
      </c>
      <c r="H340" t="s">
        <v>3211</v>
      </c>
      <c r="I340">
        <f t="shared" si="65"/>
        <v>9</v>
      </c>
      <c r="J340" t="s">
        <v>3211</v>
      </c>
      <c r="K340">
        <f t="shared" si="66"/>
        <v>3</v>
      </c>
      <c r="L340">
        <f t="shared" si="67"/>
        <v>3</v>
      </c>
      <c r="M340" t="str">
        <f t="shared" si="68"/>
        <v>3/3</v>
      </c>
      <c r="N340" t="s">
        <v>3267</v>
      </c>
      <c r="O340" t="str">
        <f t="shared" si="69"/>
        <v>アンコモン</v>
      </c>
      <c r="R340" t="s">
        <v>3267</v>
      </c>
      <c r="S340" t="s">
        <v>4854</v>
      </c>
      <c r="T340" t="str">
        <f t="shared" si="70"/>
        <v>血の絆の吸血鬼</v>
      </c>
      <c r="U340" t="str">
        <f t="shared" si="71"/>
        <v/>
      </c>
      <c r="V340" t="str">
        <f>IF(I340=0,VLOOKUP(T340,Sheet4!A:B,2,TRUE),"")</f>
        <v/>
      </c>
      <c r="W340" t="s">
        <v>4855</v>
      </c>
      <c r="X340" t="s">
        <v>3267</v>
      </c>
      <c r="Y340" s="9"/>
      <c r="Z340" s="3">
        <v>334</v>
      </c>
      <c r="AA340" s="2" t="s">
        <v>3213</v>
      </c>
      <c r="AB340" s="1" t="s">
        <v>1606</v>
      </c>
      <c r="AC340" s="1" t="s">
        <v>1473</v>
      </c>
      <c r="AD340" s="1">
        <v>9</v>
      </c>
      <c r="AE340" s="1" t="s">
        <v>2168</v>
      </c>
      <c r="AF340" s="1" t="s">
        <v>2167</v>
      </c>
      <c r="AG340" s="1" t="s">
        <v>349</v>
      </c>
      <c r="AH340" s="1" t="s">
        <v>1516</v>
      </c>
      <c r="AI340" s="1" t="s">
        <v>1894</v>
      </c>
      <c r="AJ340" s="1"/>
      <c r="AK340" s="1" t="s">
        <v>2166</v>
      </c>
      <c r="AL340" s="1"/>
      <c r="AM340" s="1"/>
      <c r="AN340" s="1"/>
      <c r="AO340" s="1">
        <v>3</v>
      </c>
      <c r="AP340" s="1">
        <v>3</v>
      </c>
      <c r="AQ340" s="1" t="s">
        <v>2166</v>
      </c>
    </row>
    <row r="341" spans="1:43" x14ac:dyDescent="0.15">
      <c r="A341" t="str">
        <f t="shared" si="62"/>
        <v>|BFZ|赤|5|3/1|コモン|《[[好戦的な鞭尾]]》|</v>
      </c>
      <c r="B341" t="s">
        <v>3211</v>
      </c>
      <c r="C341" t="str">
        <f t="shared" si="63"/>
        <v>BFZ</v>
      </c>
      <c r="D341">
        <f>IF(AA341="","",VLOOKUP(C341,tnpl!$Z$1:$AA$11,2,TRUE))</f>
        <v>2</v>
      </c>
      <c r="E341" t="s">
        <v>3211</v>
      </c>
      <c r="F341" t="str">
        <f t="shared" si="64"/>
        <v>赤</v>
      </c>
      <c r="G341">
        <f>IF(AB341="","",VLOOKUP(F341,tnpl!$X$1:$Y$16,2,TRUE))</f>
        <v>4</v>
      </c>
      <c r="H341" t="s">
        <v>3211</v>
      </c>
      <c r="I341">
        <f t="shared" si="65"/>
        <v>5</v>
      </c>
      <c r="J341" t="s">
        <v>3211</v>
      </c>
      <c r="K341">
        <f t="shared" si="66"/>
        <v>3</v>
      </c>
      <c r="L341">
        <f t="shared" si="67"/>
        <v>1</v>
      </c>
      <c r="M341" t="str">
        <f t="shared" si="68"/>
        <v>3/1</v>
      </c>
      <c r="N341" t="s">
        <v>3267</v>
      </c>
      <c r="O341" t="str">
        <f t="shared" si="69"/>
        <v>コモン</v>
      </c>
      <c r="R341" t="s">
        <v>3267</v>
      </c>
      <c r="S341" t="s">
        <v>4854</v>
      </c>
      <c r="T341" t="str">
        <f t="shared" si="70"/>
        <v>好戦的な鞭尾</v>
      </c>
      <c r="U341" t="str">
        <f t="shared" si="71"/>
        <v/>
      </c>
      <c r="V341" t="str">
        <f>IF(I341=0,VLOOKUP(T341,Sheet4!A:B,2,TRUE),"")</f>
        <v/>
      </c>
      <c r="W341" t="s">
        <v>4855</v>
      </c>
      <c r="X341" t="s">
        <v>3267</v>
      </c>
      <c r="Y341" s="9"/>
      <c r="Z341" s="3">
        <v>353</v>
      </c>
      <c r="AA341" s="2" t="s">
        <v>3213</v>
      </c>
      <c r="AB341" s="1" t="s">
        <v>1575</v>
      </c>
      <c r="AC341" s="1" t="s">
        <v>1771</v>
      </c>
      <c r="AD341" s="1">
        <v>5</v>
      </c>
      <c r="AE341" s="1" t="s">
        <v>2102</v>
      </c>
      <c r="AF341" s="1" t="s">
        <v>2101</v>
      </c>
      <c r="AG341" s="1" t="s">
        <v>349</v>
      </c>
      <c r="AH341" s="1" t="s">
        <v>348</v>
      </c>
      <c r="AI341" s="1"/>
      <c r="AJ341" s="1"/>
      <c r="AK341" s="1" t="s">
        <v>2100</v>
      </c>
      <c r="AL341" s="1"/>
      <c r="AM341" s="1"/>
      <c r="AN341" s="1"/>
      <c r="AO341" s="1">
        <v>3</v>
      </c>
      <c r="AP341" s="1">
        <v>1</v>
      </c>
      <c r="AQ341" s="1" t="s">
        <v>2100</v>
      </c>
    </row>
    <row r="342" spans="1:43" x14ac:dyDescent="0.15">
      <c r="A342" t="str">
        <f t="shared" si="62"/>
        <v>|BFZ|赤|8|3/1|コモン|《[[棘撃ちドローン]]》|</v>
      </c>
      <c r="B342" t="s">
        <v>3211</v>
      </c>
      <c r="C342" t="str">
        <f t="shared" si="63"/>
        <v>BFZ</v>
      </c>
      <c r="D342">
        <f>IF(AA342="","",VLOOKUP(C342,tnpl!$Z$1:$AA$11,2,TRUE))</f>
        <v>2</v>
      </c>
      <c r="E342" t="s">
        <v>3211</v>
      </c>
      <c r="F342" t="str">
        <f t="shared" si="64"/>
        <v>赤</v>
      </c>
      <c r="G342">
        <f>IF(AB342="","",VLOOKUP(F342,tnpl!$X$1:$Y$16,2,TRUE))</f>
        <v>4</v>
      </c>
      <c r="H342" t="s">
        <v>3211</v>
      </c>
      <c r="I342">
        <f t="shared" si="65"/>
        <v>8</v>
      </c>
      <c r="J342" t="s">
        <v>3211</v>
      </c>
      <c r="K342">
        <f t="shared" si="66"/>
        <v>3</v>
      </c>
      <c r="L342">
        <f t="shared" si="67"/>
        <v>1</v>
      </c>
      <c r="M342" t="str">
        <f t="shared" si="68"/>
        <v>3/1</v>
      </c>
      <c r="N342" t="s">
        <v>3267</v>
      </c>
      <c r="O342" t="str">
        <f t="shared" si="69"/>
        <v>コモン</v>
      </c>
      <c r="R342" t="s">
        <v>3267</v>
      </c>
      <c r="S342" t="s">
        <v>4854</v>
      </c>
      <c r="T342" t="str">
        <f t="shared" si="70"/>
        <v>棘撃ちドローン</v>
      </c>
      <c r="U342" t="str">
        <f t="shared" si="71"/>
        <v/>
      </c>
      <c r="V342" t="str">
        <f>IF(I342=0,VLOOKUP(T342,Sheet4!A:B,2,TRUE),"")</f>
        <v/>
      </c>
      <c r="W342" t="s">
        <v>4855</v>
      </c>
      <c r="X342" t="s">
        <v>3267</v>
      </c>
      <c r="Y342" s="9"/>
      <c r="Z342" s="3">
        <v>358</v>
      </c>
      <c r="AA342" s="2" t="s">
        <v>3213</v>
      </c>
      <c r="AB342" s="1" t="s">
        <v>1575</v>
      </c>
      <c r="AC342" s="1" t="s">
        <v>1771</v>
      </c>
      <c r="AD342" s="1">
        <v>8</v>
      </c>
      <c r="AE342" s="1" t="s">
        <v>2088</v>
      </c>
      <c r="AF342" s="1" t="s">
        <v>2087</v>
      </c>
      <c r="AG342" s="1" t="s">
        <v>349</v>
      </c>
      <c r="AH342" s="1" t="s">
        <v>1457</v>
      </c>
      <c r="AI342" s="1" t="s">
        <v>1523</v>
      </c>
      <c r="AJ342" s="1"/>
      <c r="AK342" s="1" t="s">
        <v>3412</v>
      </c>
      <c r="AL342" s="1" t="s">
        <v>2086</v>
      </c>
      <c r="AM342" s="1"/>
      <c r="AN342" s="1"/>
      <c r="AO342" s="1">
        <v>3</v>
      </c>
      <c r="AP342" s="1">
        <v>1</v>
      </c>
      <c r="AQ342" s="1" t="s">
        <v>3458</v>
      </c>
    </row>
    <row r="343" spans="1:43" x14ac:dyDescent="0.15">
      <c r="A343" t="str">
        <f t="shared" si="62"/>
        <v>|BFZ|赤|7|3/4|アンコモン|《[[溶岩足の略奪者]]》|</v>
      </c>
      <c r="B343" t="s">
        <v>3211</v>
      </c>
      <c r="C343" t="str">
        <f t="shared" si="63"/>
        <v>BFZ</v>
      </c>
      <c r="D343">
        <f>IF(AA343="","",VLOOKUP(C343,tnpl!$Z$1:$AA$11,2,TRUE))</f>
        <v>2</v>
      </c>
      <c r="E343" t="s">
        <v>3211</v>
      </c>
      <c r="F343" t="str">
        <f t="shared" si="64"/>
        <v>赤</v>
      </c>
      <c r="G343">
        <f>IF(AB343="","",VLOOKUP(F343,tnpl!$X$1:$Y$16,2,TRUE))</f>
        <v>4</v>
      </c>
      <c r="H343" t="s">
        <v>3211</v>
      </c>
      <c r="I343">
        <f t="shared" si="65"/>
        <v>7</v>
      </c>
      <c r="J343" t="s">
        <v>3211</v>
      </c>
      <c r="K343">
        <f t="shared" si="66"/>
        <v>3</v>
      </c>
      <c r="L343">
        <f t="shared" si="67"/>
        <v>4</v>
      </c>
      <c r="M343" t="str">
        <f t="shared" si="68"/>
        <v>3/4</v>
      </c>
      <c r="N343" t="s">
        <v>3267</v>
      </c>
      <c r="O343" t="str">
        <f t="shared" si="69"/>
        <v>アンコモン</v>
      </c>
      <c r="R343" t="s">
        <v>3267</v>
      </c>
      <c r="S343" t="s">
        <v>4854</v>
      </c>
      <c r="T343" t="str">
        <f t="shared" si="70"/>
        <v>溶岩足の略奪者</v>
      </c>
      <c r="U343" t="str">
        <f t="shared" si="71"/>
        <v/>
      </c>
      <c r="V343" t="str">
        <f>IF(I343=0,VLOOKUP(T343,Sheet4!A:B,2,TRUE),"")</f>
        <v/>
      </c>
      <c r="W343" t="s">
        <v>4855</v>
      </c>
      <c r="X343" t="s">
        <v>3267</v>
      </c>
      <c r="Y343" s="9"/>
      <c r="Z343" s="3">
        <v>373</v>
      </c>
      <c r="AA343" s="2" t="s">
        <v>3213</v>
      </c>
      <c r="AB343" s="1" t="s">
        <v>1575</v>
      </c>
      <c r="AC343" s="1" t="s">
        <v>1473</v>
      </c>
      <c r="AD343" s="1">
        <v>7</v>
      </c>
      <c r="AE343" s="1" t="s">
        <v>2040</v>
      </c>
      <c r="AF343" s="1" t="s">
        <v>2039</v>
      </c>
      <c r="AG343" s="1" t="s">
        <v>349</v>
      </c>
      <c r="AH343" s="1" t="s">
        <v>1587</v>
      </c>
      <c r="AI343" s="1" t="s">
        <v>1515</v>
      </c>
      <c r="AJ343" s="1"/>
      <c r="AK343" s="1" t="s">
        <v>2038</v>
      </c>
      <c r="AL343" s="1"/>
      <c r="AM343" s="1"/>
      <c r="AN343" s="1"/>
      <c r="AO343" s="1">
        <v>3</v>
      </c>
      <c r="AP343" s="1">
        <v>4</v>
      </c>
      <c r="AQ343" s="1" t="s">
        <v>2038</v>
      </c>
    </row>
    <row r="344" spans="1:43" x14ac:dyDescent="0.15">
      <c r="A344" t="str">
        <f t="shared" si="62"/>
        <v>|BFZ|赤|7|3/4|アンコモン|《[[ヴァラクートの発動者]]》|</v>
      </c>
      <c r="B344" t="s">
        <v>3211</v>
      </c>
      <c r="C344" t="str">
        <f t="shared" si="63"/>
        <v>BFZ</v>
      </c>
      <c r="D344">
        <f>IF(AA344="","",VLOOKUP(C344,tnpl!$Z$1:$AA$11,2,TRUE))</f>
        <v>2</v>
      </c>
      <c r="E344" t="s">
        <v>3211</v>
      </c>
      <c r="F344" t="str">
        <f t="shared" si="64"/>
        <v>赤</v>
      </c>
      <c r="G344">
        <f>IF(AB344="","",VLOOKUP(F344,tnpl!$X$1:$Y$16,2,TRUE))</f>
        <v>4</v>
      </c>
      <c r="H344" t="s">
        <v>3211</v>
      </c>
      <c r="I344">
        <f t="shared" si="65"/>
        <v>7</v>
      </c>
      <c r="J344" t="s">
        <v>3211</v>
      </c>
      <c r="K344">
        <f t="shared" si="66"/>
        <v>3</v>
      </c>
      <c r="L344">
        <f t="shared" si="67"/>
        <v>4</v>
      </c>
      <c r="M344" t="str">
        <f t="shared" si="68"/>
        <v>3/4</v>
      </c>
      <c r="N344" t="s">
        <v>3267</v>
      </c>
      <c r="O344" t="str">
        <f t="shared" si="69"/>
        <v>アンコモン</v>
      </c>
      <c r="R344" t="s">
        <v>3267</v>
      </c>
      <c r="S344" t="s">
        <v>4854</v>
      </c>
      <c r="T344" t="str">
        <f t="shared" si="70"/>
        <v>ヴァラクートの発動者</v>
      </c>
      <c r="U344" t="str">
        <f t="shared" si="71"/>
        <v/>
      </c>
      <c r="V344" t="str">
        <f>IF(I344=0,VLOOKUP(T344,Sheet4!A:B,2,TRUE),"")</f>
        <v/>
      </c>
      <c r="W344" t="s">
        <v>4855</v>
      </c>
      <c r="X344" t="s">
        <v>3267</v>
      </c>
      <c r="Y344" s="9"/>
      <c r="Z344" s="3">
        <v>374</v>
      </c>
      <c r="AA344" s="2" t="s">
        <v>3213</v>
      </c>
      <c r="AB344" s="1" t="s">
        <v>1575</v>
      </c>
      <c r="AC344" s="1" t="s">
        <v>1473</v>
      </c>
      <c r="AD344" s="1">
        <v>7</v>
      </c>
      <c r="AE344" s="1" t="s">
        <v>2037</v>
      </c>
      <c r="AF344" s="1" t="s">
        <v>2036</v>
      </c>
      <c r="AG344" s="1" t="s">
        <v>349</v>
      </c>
      <c r="AH344" s="1" t="s">
        <v>1511</v>
      </c>
      <c r="AI344" s="1" t="s">
        <v>1894</v>
      </c>
      <c r="AJ344" s="1"/>
      <c r="AK344" s="1" t="s">
        <v>2035</v>
      </c>
      <c r="AL344" s="1"/>
      <c r="AM344" s="1"/>
      <c r="AN344" s="1"/>
      <c r="AO344" s="1">
        <v>3</v>
      </c>
      <c r="AP344" s="1">
        <v>4</v>
      </c>
      <c r="AQ344" s="1" t="s">
        <v>2035</v>
      </c>
    </row>
    <row r="345" spans="1:43" x14ac:dyDescent="0.15">
      <c r="A345" t="str">
        <f t="shared" si="62"/>
        <v>|BFZ|赤|10|3/4|アンコモン|《[[エムラクールの名残]]》|</v>
      </c>
      <c r="B345" t="s">
        <v>3211</v>
      </c>
      <c r="C345" t="str">
        <f t="shared" si="63"/>
        <v>BFZ</v>
      </c>
      <c r="D345">
        <f>IF(AA345="","",VLOOKUP(C345,tnpl!$Z$1:$AA$11,2,TRUE))</f>
        <v>2</v>
      </c>
      <c r="E345" t="s">
        <v>3211</v>
      </c>
      <c r="F345" t="str">
        <f t="shared" si="64"/>
        <v>赤</v>
      </c>
      <c r="G345">
        <f>IF(AB345="","",VLOOKUP(F345,tnpl!$X$1:$Y$16,2,TRUE))</f>
        <v>4</v>
      </c>
      <c r="H345" t="s">
        <v>3211</v>
      </c>
      <c r="I345">
        <f t="shared" si="65"/>
        <v>10</v>
      </c>
      <c r="J345" t="s">
        <v>3211</v>
      </c>
      <c r="K345">
        <f t="shared" si="66"/>
        <v>3</v>
      </c>
      <c r="L345">
        <f t="shared" si="67"/>
        <v>4</v>
      </c>
      <c r="M345" t="str">
        <f t="shared" si="68"/>
        <v>3/4</v>
      </c>
      <c r="N345" t="s">
        <v>3267</v>
      </c>
      <c r="O345" t="str">
        <f t="shared" si="69"/>
        <v>アンコモン</v>
      </c>
      <c r="R345" t="s">
        <v>3267</v>
      </c>
      <c r="S345" t="s">
        <v>4854</v>
      </c>
      <c r="T345" t="str">
        <f t="shared" si="70"/>
        <v>エムラクールの名残</v>
      </c>
      <c r="U345" t="str">
        <f t="shared" si="71"/>
        <v/>
      </c>
      <c r="V345" t="str">
        <f>IF(I345=0,VLOOKUP(T345,Sheet4!A:B,2,TRUE),"")</f>
        <v/>
      </c>
      <c r="W345" t="s">
        <v>4855</v>
      </c>
      <c r="X345" t="s">
        <v>3267</v>
      </c>
      <c r="Y345" s="9"/>
      <c r="Z345" s="3">
        <v>375</v>
      </c>
      <c r="AA345" s="2" t="s">
        <v>3213</v>
      </c>
      <c r="AB345" s="1" t="s">
        <v>1575</v>
      </c>
      <c r="AC345" s="1" t="s">
        <v>1473</v>
      </c>
      <c r="AD345" s="1">
        <v>10</v>
      </c>
      <c r="AE345" s="1" t="s">
        <v>2034</v>
      </c>
      <c r="AF345" s="1" t="s">
        <v>2033</v>
      </c>
      <c r="AG345" s="1" t="s">
        <v>349</v>
      </c>
      <c r="AH345" s="1" t="s">
        <v>1457</v>
      </c>
      <c r="AI345" s="1" t="s">
        <v>1523</v>
      </c>
      <c r="AJ345" s="1"/>
      <c r="AK345" s="1" t="s">
        <v>2032</v>
      </c>
      <c r="AL345" s="1"/>
      <c r="AM345" s="1"/>
      <c r="AN345" s="1"/>
      <c r="AO345" s="1">
        <v>3</v>
      </c>
      <c r="AP345" s="1">
        <v>4</v>
      </c>
      <c r="AQ345" s="1" t="s">
        <v>2032</v>
      </c>
    </row>
    <row r="346" spans="1:43" x14ac:dyDescent="0.15">
      <c r="A346" t="str">
        <f t="shared" si="62"/>
        <v>|BFZ|赤|10|3/3|レア|《[[面晶体の掘削者、ザダ]]》|</v>
      </c>
      <c r="B346" t="s">
        <v>3211</v>
      </c>
      <c r="C346" t="str">
        <f t="shared" si="63"/>
        <v>BFZ</v>
      </c>
      <c r="D346">
        <f>IF(AA346="","",VLOOKUP(C346,tnpl!$Z$1:$AA$11,2,TRUE))</f>
        <v>2</v>
      </c>
      <c r="E346" t="s">
        <v>3211</v>
      </c>
      <c r="F346" t="str">
        <f t="shared" si="64"/>
        <v>赤</v>
      </c>
      <c r="G346">
        <f>IF(AB346="","",VLOOKUP(F346,tnpl!$X$1:$Y$16,2,TRUE))</f>
        <v>4</v>
      </c>
      <c r="H346" t="s">
        <v>3211</v>
      </c>
      <c r="I346">
        <f t="shared" si="65"/>
        <v>10</v>
      </c>
      <c r="J346" t="s">
        <v>3211</v>
      </c>
      <c r="K346">
        <f t="shared" si="66"/>
        <v>3</v>
      </c>
      <c r="L346">
        <f t="shared" si="67"/>
        <v>3</v>
      </c>
      <c r="M346" t="str">
        <f t="shared" si="68"/>
        <v>3/3</v>
      </c>
      <c r="N346" t="s">
        <v>3267</v>
      </c>
      <c r="O346" t="str">
        <f t="shared" si="69"/>
        <v>レア</v>
      </c>
      <c r="R346" t="s">
        <v>3267</v>
      </c>
      <c r="S346" t="s">
        <v>4854</v>
      </c>
      <c r="T346" t="str">
        <f t="shared" si="70"/>
        <v>面晶体の掘削者、ザダ</v>
      </c>
      <c r="U346" t="str">
        <f t="shared" si="71"/>
        <v/>
      </c>
      <c r="V346" t="str">
        <f>IF(I346=0,VLOOKUP(T346,Sheet4!A:B,2,TRUE),"")</f>
        <v/>
      </c>
      <c r="W346" t="s">
        <v>4855</v>
      </c>
      <c r="X346" t="s">
        <v>3267</v>
      </c>
      <c r="Y346" s="9"/>
      <c r="Z346" s="3">
        <v>385</v>
      </c>
      <c r="AA346" s="2" t="s">
        <v>3213</v>
      </c>
      <c r="AB346" s="1" t="s">
        <v>1575</v>
      </c>
      <c r="AC346" s="1" t="s">
        <v>1463</v>
      </c>
      <c r="AD346" s="1">
        <v>10</v>
      </c>
      <c r="AE346" s="1" t="s">
        <v>2000</v>
      </c>
      <c r="AF346" s="1" t="s">
        <v>1999</v>
      </c>
      <c r="AG346" s="1" t="s">
        <v>349</v>
      </c>
      <c r="AH346" s="1" t="s">
        <v>1587</v>
      </c>
      <c r="AI346" s="1" t="s">
        <v>1500</v>
      </c>
      <c r="AJ346" s="1"/>
      <c r="AK346" s="1" t="s">
        <v>1998</v>
      </c>
      <c r="AL346" s="1"/>
      <c r="AM346" s="1"/>
      <c r="AN346" s="1"/>
      <c r="AO346" s="1">
        <v>3</v>
      </c>
      <c r="AP346" s="1">
        <v>3</v>
      </c>
      <c r="AQ346" s="1" t="s">
        <v>1998</v>
      </c>
    </row>
    <row r="347" spans="1:43" x14ac:dyDescent="0.15">
      <c r="A347" t="str">
        <f t="shared" si="62"/>
        <v>|BFZ|緑|14|3/3|アンコモン|《[[血統の観察者]]》|</v>
      </c>
      <c r="B347" t="s">
        <v>3211</v>
      </c>
      <c r="C347" t="str">
        <f t="shared" si="63"/>
        <v>BFZ</v>
      </c>
      <c r="D347">
        <f>IF(AA347="","",VLOOKUP(C347,tnpl!$Z$1:$AA$11,2,TRUE))</f>
        <v>2</v>
      </c>
      <c r="E347" t="s">
        <v>3211</v>
      </c>
      <c r="F347" t="str">
        <f t="shared" si="64"/>
        <v>緑</v>
      </c>
      <c r="G347">
        <f>IF(AB347="","",VLOOKUP(F347,tnpl!$X$1:$Y$16,2,TRUE))</f>
        <v>5</v>
      </c>
      <c r="H347" t="s">
        <v>3211</v>
      </c>
      <c r="I347">
        <f t="shared" si="65"/>
        <v>14</v>
      </c>
      <c r="J347" t="s">
        <v>3211</v>
      </c>
      <c r="K347">
        <f t="shared" si="66"/>
        <v>3</v>
      </c>
      <c r="L347">
        <f t="shared" si="67"/>
        <v>3</v>
      </c>
      <c r="M347" t="str">
        <f t="shared" si="68"/>
        <v>3/3</v>
      </c>
      <c r="N347" t="s">
        <v>3267</v>
      </c>
      <c r="O347" t="str">
        <f t="shared" si="69"/>
        <v>アンコモン</v>
      </c>
      <c r="R347" t="s">
        <v>3267</v>
      </c>
      <c r="S347" t="s">
        <v>4854</v>
      </c>
      <c r="T347" t="str">
        <f t="shared" si="70"/>
        <v>血統の観察者</v>
      </c>
      <c r="U347" t="str">
        <f t="shared" si="71"/>
        <v/>
      </c>
      <c r="V347" t="str">
        <f>IF(I347=0,VLOOKUP(T347,Sheet4!A:B,2,TRUE),"")</f>
        <v/>
      </c>
      <c r="W347" t="s">
        <v>4855</v>
      </c>
      <c r="X347" t="s">
        <v>3267</v>
      </c>
      <c r="Y347" s="9"/>
      <c r="Z347" s="3">
        <v>408</v>
      </c>
      <c r="AA347" s="2" t="s">
        <v>3213</v>
      </c>
      <c r="AB347" s="1" t="s">
        <v>1540</v>
      </c>
      <c r="AC347" s="1" t="s">
        <v>1473</v>
      </c>
      <c r="AD347" s="1">
        <v>14</v>
      </c>
      <c r="AE347" s="1" t="s">
        <v>1930</v>
      </c>
      <c r="AF347" s="1" t="s">
        <v>1929</v>
      </c>
      <c r="AG347" s="1" t="s">
        <v>349</v>
      </c>
      <c r="AH347" s="1" t="s">
        <v>1457</v>
      </c>
      <c r="AI347" s="1" t="s">
        <v>1523</v>
      </c>
      <c r="AJ347" s="1"/>
      <c r="AK347" s="1" t="s">
        <v>3416</v>
      </c>
      <c r="AL347" s="1" t="s">
        <v>1813</v>
      </c>
      <c r="AM347" s="1"/>
      <c r="AN347" s="1"/>
      <c r="AO347" s="1">
        <v>3</v>
      </c>
      <c r="AP347" s="1">
        <v>3</v>
      </c>
      <c r="AQ347" s="1" t="s">
        <v>3475</v>
      </c>
    </row>
    <row r="348" spans="1:43" x14ac:dyDescent="0.15">
      <c r="A348" t="str">
        <f t="shared" si="62"/>
        <v>|BFZ|緑|6|3/4|アンコモン|《[[虚空の従者]]》|</v>
      </c>
      <c r="B348" t="s">
        <v>3211</v>
      </c>
      <c r="C348" t="str">
        <f t="shared" si="63"/>
        <v>BFZ</v>
      </c>
      <c r="D348">
        <f>IF(AA348="","",VLOOKUP(C348,tnpl!$Z$1:$AA$11,2,TRUE))</f>
        <v>2</v>
      </c>
      <c r="E348" t="s">
        <v>3211</v>
      </c>
      <c r="F348" t="str">
        <f t="shared" si="64"/>
        <v>緑</v>
      </c>
      <c r="G348">
        <f>IF(AB348="","",VLOOKUP(F348,tnpl!$X$1:$Y$16,2,TRUE))</f>
        <v>5</v>
      </c>
      <c r="H348" t="s">
        <v>3211</v>
      </c>
      <c r="I348">
        <f t="shared" si="65"/>
        <v>6</v>
      </c>
      <c r="J348" t="s">
        <v>3211</v>
      </c>
      <c r="K348">
        <f t="shared" si="66"/>
        <v>3</v>
      </c>
      <c r="L348">
        <f t="shared" si="67"/>
        <v>4</v>
      </c>
      <c r="M348" t="str">
        <f t="shared" si="68"/>
        <v>3/4</v>
      </c>
      <c r="N348" t="s">
        <v>3267</v>
      </c>
      <c r="O348" t="str">
        <f t="shared" si="69"/>
        <v>アンコモン</v>
      </c>
      <c r="R348" t="s">
        <v>3267</v>
      </c>
      <c r="S348" t="s">
        <v>4854</v>
      </c>
      <c r="T348" t="str">
        <f t="shared" si="70"/>
        <v>虚空の従者</v>
      </c>
      <c r="U348" t="str">
        <f t="shared" si="71"/>
        <v/>
      </c>
      <c r="V348" t="str">
        <f>IF(I348=0,VLOOKUP(T348,Sheet4!A:B,2,TRUE),"")</f>
        <v/>
      </c>
      <c r="W348" t="s">
        <v>4855</v>
      </c>
      <c r="X348" t="s">
        <v>3267</v>
      </c>
      <c r="Y348" s="9"/>
      <c r="Z348" s="3">
        <v>414</v>
      </c>
      <c r="AA348" s="2" t="s">
        <v>3213</v>
      </c>
      <c r="AB348" s="1" t="s">
        <v>1540</v>
      </c>
      <c r="AC348" s="1" t="s">
        <v>1473</v>
      </c>
      <c r="AD348" s="1">
        <v>6</v>
      </c>
      <c r="AE348" s="1" t="s">
        <v>1912</v>
      </c>
      <c r="AF348" s="1" t="s">
        <v>1911</v>
      </c>
      <c r="AG348" s="1" t="s">
        <v>349</v>
      </c>
      <c r="AH348" s="1" t="s">
        <v>1457</v>
      </c>
      <c r="AI348" s="1" t="s">
        <v>1743</v>
      </c>
      <c r="AJ348" s="1"/>
      <c r="AK348" s="1" t="s">
        <v>3412</v>
      </c>
      <c r="AL348" s="1" t="s">
        <v>1910</v>
      </c>
      <c r="AM348" s="1"/>
      <c r="AN348" s="1"/>
      <c r="AO348" s="1">
        <v>3</v>
      </c>
      <c r="AP348" s="1">
        <v>4</v>
      </c>
      <c r="AQ348" s="1" t="s">
        <v>3476</v>
      </c>
    </row>
    <row r="349" spans="1:43" x14ac:dyDescent="0.15">
      <c r="A349" t="str">
        <f t="shared" si="62"/>
        <v>|BFZ|緑|15|3/3|レア|《[[放浪する森林]]》|</v>
      </c>
      <c r="B349" t="s">
        <v>3211</v>
      </c>
      <c r="C349" t="str">
        <f t="shared" si="63"/>
        <v>BFZ</v>
      </c>
      <c r="D349">
        <f>IF(AA349="","",VLOOKUP(C349,tnpl!$Z$1:$AA$11,2,TRUE))</f>
        <v>2</v>
      </c>
      <c r="E349" t="s">
        <v>3211</v>
      </c>
      <c r="F349" t="str">
        <f t="shared" si="64"/>
        <v>緑</v>
      </c>
      <c r="G349">
        <f>IF(AB349="","",VLOOKUP(F349,tnpl!$X$1:$Y$16,2,TRUE))</f>
        <v>5</v>
      </c>
      <c r="H349" t="s">
        <v>3211</v>
      </c>
      <c r="I349">
        <f t="shared" si="65"/>
        <v>15</v>
      </c>
      <c r="J349" t="s">
        <v>3211</v>
      </c>
      <c r="K349">
        <f t="shared" si="66"/>
        <v>3</v>
      </c>
      <c r="L349">
        <f t="shared" si="67"/>
        <v>3</v>
      </c>
      <c r="M349" t="str">
        <f t="shared" si="68"/>
        <v>3/3</v>
      </c>
      <c r="N349" t="s">
        <v>3267</v>
      </c>
      <c r="O349" t="str">
        <f t="shared" si="69"/>
        <v>レア</v>
      </c>
      <c r="R349" t="s">
        <v>3267</v>
      </c>
      <c r="S349" t="s">
        <v>4854</v>
      </c>
      <c r="T349" t="str">
        <f t="shared" si="70"/>
        <v>放浪する森林</v>
      </c>
      <c r="U349" t="str">
        <f t="shared" si="71"/>
        <v/>
      </c>
      <c r="V349" t="str">
        <f>IF(I349=0,VLOOKUP(T349,Sheet4!A:B,2,TRUE),"")</f>
        <v/>
      </c>
      <c r="W349" t="s">
        <v>4855</v>
      </c>
      <c r="X349" t="s">
        <v>3267</v>
      </c>
      <c r="Y349" s="9"/>
      <c r="Z349" s="3">
        <v>421</v>
      </c>
      <c r="AA349" s="2" t="s">
        <v>3213</v>
      </c>
      <c r="AB349" s="1" t="s">
        <v>1540</v>
      </c>
      <c r="AC349" s="1" t="s">
        <v>1463</v>
      </c>
      <c r="AD349" s="1">
        <v>15</v>
      </c>
      <c r="AE349" s="1" t="s">
        <v>1888</v>
      </c>
      <c r="AF349" s="1" t="s">
        <v>1887</v>
      </c>
      <c r="AG349" s="1" t="s">
        <v>349</v>
      </c>
      <c r="AH349" s="1" t="s">
        <v>1559</v>
      </c>
      <c r="AI349" s="1"/>
      <c r="AJ349" s="1"/>
      <c r="AK349" s="1" t="s">
        <v>3479</v>
      </c>
      <c r="AL349" s="1" t="s">
        <v>1886</v>
      </c>
      <c r="AM349" s="1"/>
      <c r="AN349" s="1"/>
      <c r="AO349" s="1">
        <v>3</v>
      </c>
      <c r="AP349" s="1">
        <v>3</v>
      </c>
      <c r="AQ349" s="1" t="s">
        <v>3480</v>
      </c>
    </row>
    <row r="350" spans="1:43" x14ac:dyDescent="0.15">
      <c r="A350" t="str">
        <f t="shared" si="62"/>
        <v>|BFZ|青黒|11|3/4|アンコモン|《[[ウラモグの失却させるもの]]》|</v>
      </c>
      <c r="B350" t="s">
        <v>3211</v>
      </c>
      <c r="C350" t="str">
        <f t="shared" si="63"/>
        <v>BFZ</v>
      </c>
      <c r="D350">
        <f>IF(AA350="","",VLOOKUP(C350,tnpl!$Z$1:$AA$11,2,TRUE))</f>
        <v>2</v>
      </c>
      <c r="E350" t="s">
        <v>3211</v>
      </c>
      <c r="F350" t="str">
        <f t="shared" si="64"/>
        <v>青黒</v>
      </c>
      <c r="G350">
        <f>IF(AB350="","",VLOOKUP(F350,tnpl!$X$1:$Y$16,2,TRUE))</f>
        <v>7</v>
      </c>
      <c r="H350" t="s">
        <v>3211</v>
      </c>
      <c r="I350">
        <f t="shared" si="65"/>
        <v>11</v>
      </c>
      <c r="J350" t="s">
        <v>3211</v>
      </c>
      <c r="K350">
        <f t="shared" si="66"/>
        <v>3</v>
      </c>
      <c r="L350">
        <f t="shared" si="67"/>
        <v>4</v>
      </c>
      <c r="M350" t="str">
        <f t="shared" si="68"/>
        <v>3/4</v>
      </c>
      <c r="N350" t="s">
        <v>3267</v>
      </c>
      <c r="O350" t="str">
        <f t="shared" si="69"/>
        <v>アンコモン</v>
      </c>
      <c r="R350" t="s">
        <v>3267</v>
      </c>
      <c r="S350" t="s">
        <v>4854</v>
      </c>
      <c r="T350" t="str">
        <f t="shared" si="70"/>
        <v>ウラモグの失却させるもの</v>
      </c>
      <c r="U350" t="str">
        <f t="shared" si="71"/>
        <v/>
      </c>
      <c r="V350" t="str">
        <f>IF(I350=0,VLOOKUP(T350,Sheet4!A:B,2,TRUE),"")</f>
        <v/>
      </c>
      <c r="W350" t="s">
        <v>4855</v>
      </c>
      <c r="X350" t="s">
        <v>3267</v>
      </c>
      <c r="Y350" s="9"/>
      <c r="Z350" s="3">
        <v>427</v>
      </c>
      <c r="AA350" s="2" t="s">
        <v>3213</v>
      </c>
      <c r="AB350" s="1" t="s">
        <v>1530</v>
      </c>
      <c r="AC350" s="1" t="s">
        <v>1473</v>
      </c>
      <c r="AD350" s="1">
        <v>11</v>
      </c>
      <c r="AE350" s="1" t="s">
        <v>1866</v>
      </c>
      <c r="AF350" s="1" t="s">
        <v>1865</v>
      </c>
      <c r="AG350" s="1" t="s">
        <v>349</v>
      </c>
      <c r="AH350" s="1" t="s">
        <v>1457</v>
      </c>
      <c r="AI350" s="1" t="s">
        <v>1743</v>
      </c>
      <c r="AJ350" s="1"/>
      <c r="AK350" s="1" t="s">
        <v>3414</v>
      </c>
      <c r="AL350" s="1" t="s">
        <v>1864</v>
      </c>
      <c r="AM350" s="1"/>
      <c r="AN350" s="1"/>
      <c r="AO350" s="1">
        <v>3</v>
      </c>
      <c r="AP350" s="1">
        <v>4</v>
      </c>
      <c r="AQ350" s="1" t="s">
        <v>3483</v>
      </c>
    </row>
    <row r="351" spans="1:43" x14ac:dyDescent="0.15">
      <c r="A351" t="str">
        <f t="shared" si="62"/>
        <v>|BFZ|緑白|8|3/3|アンコモン|《[[林番のドルイド]]》|</v>
      </c>
      <c r="B351" t="s">
        <v>3211</v>
      </c>
      <c r="C351" t="str">
        <f t="shared" si="63"/>
        <v>BFZ</v>
      </c>
      <c r="D351">
        <f>IF(AA351="","",VLOOKUP(C351,tnpl!$Z$1:$AA$11,2,TRUE))</f>
        <v>2</v>
      </c>
      <c r="E351" t="s">
        <v>3211</v>
      </c>
      <c r="F351" t="str">
        <f t="shared" si="64"/>
        <v>緑白</v>
      </c>
      <c r="G351">
        <f>IF(AB351="","",VLOOKUP(F351,tnpl!$X$1:$Y$16,2,TRUE))</f>
        <v>10</v>
      </c>
      <c r="H351" t="s">
        <v>3211</v>
      </c>
      <c r="I351">
        <f t="shared" si="65"/>
        <v>8</v>
      </c>
      <c r="J351" t="s">
        <v>3211</v>
      </c>
      <c r="K351">
        <f t="shared" si="66"/>
        <v>3</v>
      </c>
      <c r="L351">
        <f t="shared" si="67"/>
        <v>3</v>
      </c>
      <c r="M351" t="str">
        <f t="shared" si="68"/>
        <v>3/3</v>
      </c>
      <c r="N351" t="s">
        <v>3267</v>
      </c>
      <c r="O351" t="str">
        <f t="shared" si="69"/>
        <v>アンコモン</v>
      </c>
      <c r="R351" t="s">
        <v>3267</v>
      </c>
      <c r="S351" t="s">
        <v>4854</v>
      </c>
      <c r="T351" t="str">
        <f t="shared" si="70"/>
        <v>林番のドルイド</v>
      </c>
      <c r="U351" t="str">
        <f t="shared" si="71"/>
        <v/>
      </c>
      <c r="V351" t="str">
        <f>IF(I351=0,VLOOKUP(T351,Sheet4!A:B,2,TRUE),"")</f>
        <v/>
      </c>
      <c r="W351" t="s">
        <v>4855</v>
      </c>
      <c r="X351" t="s">
        <v>3267</v>
      </c>
      <c r="Y351" s="9"/>
      <c r="Z351" s="3">
        <v>430</v>
      </c>
      <c r="AA351" s="2" t="s">
        <v>3213</v>
      </c>
      <c r="AB351" s="1" t="s">
        <v>1829</v>
      </c>
      <c r="AC351" s="1" t="s">
        <v>1473</v>
      </c>
      <c r="AD351" s="1">
        <v>8</v>
      </c>
      <c r="AE351" s="1" t="s">
        <v>1857</v>
      </c>
      <c r="AF351" s="1" t="s">
        <v>1856</v>
      </c>
      <c r="AG351" s="1" t="s">
        <v>349</v>
      </c>
      <c r="AH351" s="1" t="s">
        <v>1501</v>
      </c>
      <c r="AI351" s="1" t="s">
        <v>1551</v>
      </c>
      <c r="AJ351" s="1" t="s">
        <v>1500</v>
      </c>
      <c r="AK351" s="1" t="s">
        <v>1855</v>
      </c>
      <c r="AL351" s="1"/>
      <c r="AM351" s="1"/>
      <c r="AN351" s="1"/>
      <c r="AO351" s="1">
        <v>3</v>
      </c>
      <c r="AP351" s="1">
        <v>3</v>
      </c>
      <c r="AQ351" s="1" t="s">
        <v>1855</v>
      </c>
    </row>
    <row r="352" spans="1:43" x14ac:dyDescent="0.15">
      <c r="A352" t="str">
        <f t="shared" si="62"/>
        <v>|BFZ|青赤|12|3/5|アンコモン|《[[コジレックの伝令]]》|</v>
      </c>
      <c r="B352" t="s">
        <v>3211</v>
      </c>
      <c r="C352" t="str">
        <f t="shared" si="63"/>
        <v>BFZ</v>
      </c>
      <c r="D352">
        <f>IF(AA352="","",VLOOKUP(C352,tnpl!$Z$1:$AA$11,2,TRUE))</f>
        <v>2</v>
      </c>
      <c r="E352" t="s">
        <v>3211</v>
      </c>
      <c r="F352" t="str">
        <f t="shared" si="64"/>
        <v>青赤</v>
      </c>
      <c r="G352">
        <f>IF(AB352="","",VLOOKUP(F352,tnpl!$X$1:$Y$16,2,TRUE))</f>
        <v>12</v>
      </c>
      <c r="H352" t="s">
        <v>3211</v>
      </c>
      <c r="I352">
        <f t="shared" si="65"/>
        <v>12</v>
      </c>
      <c r="J352" t="s">
        <v>3211</v>
      </c>
      <c r="K352">
        <f t="shared" si="66"/>
        <v>3</v>
      </c>
      <c r="L352">
        <f t="shared" si="67"/>
        <v>5</v>
      </c>
      <c r="M352" t="str">
        <f t="shared" si="68"/>
        <v>3/5</v>
      </c>
      <c r="N352" t="s">
        <v>3267</v>
      </c>
      <c r="O352" t="str">
        <f t="shared" si="69"/>
        <v>アンコモン</v>
      </c>
      <c r="R352" t="s">
        <v>3267</v>
      </c>
      <c r="S352" t="s">
        <v>4854</v>
      </c>
      <c r="T352" t="str">
        <f t="shared" si="70"/>
        <v>コジレックの伝令</v>
      </c>
      <c r="U352" t="str">
        <f t="shared" si="71"/>
        <v/>
      </c>
      <c r="V352" t="str">
        <f>IF(I352=0,VLOOKUP(T352,Sheet4!A:B,2,TRUE),"")</f>
        <v/>
      </c>
      <c r="W352" t="s">
        <v>4855</v>
      </c>
      <c r="X352" t="s">
        <v>3267</v>
      </c>
      <c r="Y352" s="9"/>
      <c r="Z352" s="3">
        <v>432</v>
      </c>
      <c r="AA352" s="2" t="s">
        <v>3213</v>
      </c>
      <c r="AB352" s="1" t="s">
        <v>1489</v>
      </c>
      <c r="AC352" s="1" t="s">
        <v>1473</v>
      </c>
      <c r="AD352" s="1">
        <v>12</v>
      </c>
      <c r="AE352" s="1" t="s">
        <v>1851</v>
      </c>
      <c r="AF352" s="1" t="s">
        <v>1850</v>
      </c>
      <c r="AG352" s="1" t="s">
        <v>349</v>
      </c>
      <c r="AH352" s="1" t="s">
        <v>1457</v>
      </c>
      <c r="AI352" s="1" t="s">
        <v>1523</v>
      </c>
      <c r="AJ352" s="1"/>
      <c r="AK352" s="1" t="s">
        <v>3412</v>
      </c>
      <c r="AL352" s="1" t="s">
        <v>1849</v>
      </c>
      <c r="AM352" s="1"/>
      <c r="AN352" s="1"/>
      <c r="AO352" s="1">
        <v>3</v>
      </c>
      <c r="AP352" s="1">
        <v>5</v>
      </c>
      <c r="AQ352" s="1" t="s">
        <v>3487</v>
      </c>
    </row>
    <row r="353" spans="1:43" x14ac:dyDescent="0.15">
      <c r="A353" t="str">
        <f t="shared" si="62"/>
        <v>|BFZ|黒緑|13|3/4|アンコモン|《[[地下墓地の選別者]]》|</v>
      </c>
      <c r="B353" t="s">
        <v>3211</v>
      </c>
      <c r="C353" t="str">
        <f t="shared" si="63"/>
        <v>BFZ</v>
      </c>
      <c r="D353">
        <f>IF(AA353="","",VLOOKUP(C353,tnpl!$Z$1:$AA$11,2,TRUE))</f>
        <v>2</v>
      </c>
      <c r="E353" t="s">
        <v>3211</v>
      </c>
      <c r="F353" t="str">
        <f t="shared" si="64"/>
        <v>黒緑</v>
      </c>
      <c r="G353">
        <f>IF(AB353="","",VLOOKUP(F353,tnpl!$X$1:$Y$16,2,TRUE))</f>
        <v>13</v>
      </c>
      <c r="H353" t="s">
        <v>3211</v>
      </c>
      <c r="I353">
        <f t="shared" si="65"/>
        <v>13</v>
      </c>
      <c r="J353" t="s">
        <v>3211</v>
      </c>
      <c r="K353">
        <f t="shared" si="66"/>
        <v>3</v>
      </c>
      <c r="L353">
        <f t="shared" si="67"/>
        <v>4</v>
      </c>
      <c r="M353" t="str">
        <f t="shared" si="68"/>
        <v>3/4</v>
      </c>
      <c r="N353" t="s">
        <v>3267</v>
      </c>
      <c r="O353" t="str">
        <f t="shared" si="69"/>
        <v>アンコモン</v>
      </c>
      <c r="R353" t="s">
        <v>3267</v>
      </c>
      <c r="S353" t="s">
        <v>4854</v>
      </c>
      <c r="T353" t="str">
        <f t="shared" si="70"/>
        <v>地下墓地の選別者</v>
      </c>
      <c r="U353" t="str">
        <f t="shared" si="71"/>
        <v/>
      </c>
      <c r="V353" t="str">
        <f>IF(I353=0,VLOOKUP(T353,Sheet4!A:B,2,TRUE),"")</f>
        <v/>
      </c>
      <c r="W353" t="s">
        <v>4855</v>
      </c>
      <c r="X353" t="s">
        <v>3267</v>
      </c>
      <c r="Y353" s="9"/>
      <c r="Z353" s="3">
        <v>433</v>
      </c>
      <c r="AA353" s="2" t="s">
        <v>3213</v>
      </c>
      <c r="AB353" s="1" t="s">
        <v>1509</v>
      </c>
      <c r="AC353" s="1" t="s">
        <v>1473</v>
      </c>
      <c r="AD353" s="1">
        <v>13</v>
      </c>
      <c r="AE353" s="1" t="s">
        <v>1848</v>
      </c>
      <c r="AF353" s="1" t="s">
        <v>1847</v>
      </c>
      <c r="AG353" s="1" t="s">
        <v>349</v>
      </c>
      <c r="AH353" s="1" t="s">
        <v>1457</v>
      </c>
      <c r="AI353" s="1" t="s">
        <v>1523</v>
      </c>
      <c r="AJ353" s="1"/>
      <c r="AK353" s="1" t="s">
        <v>3416</v>
      </c>
      <c r="AL353" s="1" t="s">
        <v>1813</v>
      </c>
      <c r="AM353" s="1" t="s">
        <v>1846</v>
      </c>
      <c r="AN353" s="1"/>
      <c r="AO353" s="1">
        <v>3</v>
      </c>
      <c r="AP353" s="1">
        <v>4</v>
      </c>
      <c r="AQ353" s="1" t="s">
        <v>3488</v>
      </c>
    </row>
    <row r="354" spans="1:43" x14ac:dyDescent="0.15">
      <c r="A354" t="str">
        <f t="shared" si="62"/>
        <v>|BFZ|緑青|17|3/3|アンコモン|《[[空乗りのエルフ]]》|</v>
      </c>
      <c r="B354" t="s">
        <v>3211</v>
      </c>
      <c r="C354" t="str">
        <f t="shared" si="63"/>
        <v>BFZ</v>
      </c>
      <c r="D354">
        <f>IF(AA354="","",VLOOKUP(C354,tnpl!$Z$1:$AA$11,2,TRUE))</f>
        <v>2</v>
      </c>
      <c r="E354" t="s">
        <v>3211</v>
      </c>
      <c r="F354" t="str">
        <f t="shared" si="64"/>
        <v>緑青</v>
      </c>
      <c r="G354">
        <f>IF(AB354="","",VLOOKUP(F354,tnpl!$X$1:$Y$16,2,TRUE))</f>
        <v>15</v>
      </c>
      <c r="H354" t="s">
        <v>3211</v>
      </c>
      <c r="I354">
        <f t="shared" si="65"/>
        <v>17</v>
      </c>
      <c r="J354" t="s">
        <v>3211</v>
      </c>
      <c r="K354">
        <f t="shared" si="66"/>
        <v>3</v>
      </c>
      <c r="L354">
        <f t="shared" si="67"/>
        <v>3</v>
      </c>
      <c r="M354" t="str">
        <f t="shared" si="68"/>
        <v>3/3</v>
      </c>
      <c r="N354" t="s">
        <v>3267</v>
      </c>
      <c r="O354" t="str">
        <f t="shared" si="69"/>
        <v>アンコモン</v>
      </c>
      <c r="R354" t="s">
        <v>3267</v>
      </c>
      <c r="S354" t="s">
        <v>4854</v>
      </c>
      <c r="T354" t="str">
        <f t="shared" si="70"/>
        <v>空乗りのエルフ</v>
      </c>
      <c r="U354" t="str">
        <f t="shared" si="71"/>
        <v/>
      </c>
      <c r="V354" t="str">
        <f>IF(I354=0,VLOOKUP(T354,Sheet4!A:B,2,TRUE),"")</f>
        <v/>
      </c>
      <c r="W354" t="s">
        <v>4855</v>
      </c>
      <c r="X354" t="s">
        <v>3267</v>
      </c>
      <c r="Y354" s="9"/>
      <c r="Z354" s="3">
        <v>435</v>
      </c>
      <c r="AA354" s="2" t="s">
        <v>3213</v>
      </c>
      <c r="AB354" s="1" t="s">
        <v>1799</v>
      </c>
      <c r="AC354" s="1" t="s">
        <v>1473</v>
      </c>
      <c r="AD354" s="1">
        <v>17</v>
      </c>
      <c r="AE354" s="1" t="s">
        <v>1842</v>
      </c>
      <c r="AF354" s="1" t="s">
        <v>1841</v>
      </c>
      <c r="AG354" s="1" t="s">
        <v>349</v>
      </c>
      <c r="AH354" s="1" t="s">
        <v>1501</v>
      </c>
      <c r="AI354" s="1" t="s">
        <v>1515</v>
      </c>
      <c r="AJ354" s="1" t="s">
        <v>1500</v>
      </c>
      <c r="AK354" s="1" t="s">
        <v>3453</v>
      </c>
      <c r="AL354" s="1" t="s">
        <v>1840</v>
      </c>
      <c r="AM354" s="1"/>
      <c r="AN354" s="1"/>
      <c r="AO354" s="1">
        <v>3</v>
      </c>
      <c r="AP354" s="1">
        <v>3</v>
      </c>
      <c r="AQ354" s="1" t="s">
        <v>3490</v>
      </c>
    </row>
    <row r="355" spans="1:43" x14ac:dyDescent="0.15">
      <c r="A355" t="str">
        <f t="shared" si="62"/>
        <v>|OGW|青|11|3/4|アンコモン|《[[竜巻の種父]]》|</v>
      </c>
      <c r="B355" t="s">
        <v>3211</v>
      </c>
      <c r="C355" t="str">
        <f t="shared" si="63"/>
        <v>OGW</v>
      </c>
      <c r="D355">
        <f>IF(AA355="","",VLOOKUP(C355,tnpl!$Z$1:$AA$11,2,TRUE))</f>
        <v>3</v>
      </c>
      <c r="E355" t="s">
        <v>3211</v>
      </c>
      <c r="F355" t="str">
        <f t="shared" si="64"/>
        <v>青</v>
      </c>
      <c r="G355">
        <f>IF(AB355="","",VLOOKUP(F355,tnpl!$X$1:$Y$16,2,TRUE))</f>
        <v>2</v>
      </c>
      <c r="H355" t="s">
        <v>3211</v>
      </c>
      <c r="I355">
        <f t="shared" si="65"/>
        <v>11</v>
      </c>
      <c r="J355" t="s">
        <v>3211</v>
      </c>
      <c r="K355">
        <f t="shared" si="66"/>
        <v>3</v>
      </c>
      <c r="L355">
        <f t="shared" si="67"/>
        <v>4</v>
      </c>
      <c r="M355" t="str">
        <f t="shared" si="68"/>
        <v>3/4</v>
      </c>
      <c r="N355" t="s">
        <v>3267</v>
      </c>
      <c r="O355" t="str">
        <f t="shared" si="69"/>
        <v>アンコモン</v>
      </c>
      <c r="R355" t="s">
        <v>3267</v>
      </c>
      <c r="S355" t="s">
        <v>4854</v>
      </c>
      <c r="T355" t="str">
        <f t="shared" si="70"/>
        <v>竜巻の種父</v>
      </c>
      <c r="U355" t="str">
        <f t="shared" si="71"/>
        <v/>
      </c>
      <c r="V355" t="str">
        <f>IF(I355=0,VLOOKUP(T355,Sheet4!A:B,2,TRUE),"")</f>
        <v/>
      </c>
      <c r="W355" t="s">
        <v>4855</v>
      </c>
      <c r="X355" t="s">
        <v>3267</v>
      </c>
      <c r="Y355" s="9"/>
      <c r="Z355" s="3">
        <v>493</v>
      </c>
      <c r="AA355" s="2" t="s">
        <v>3214</v>
      </c>
      <c r="AB355" s="1" t="s">
        <v>1631</v>
      </c>
      <c r="AC355" s="1" t="s">
        <v>1473</v>
      </c>
      <c r="AD355" s="1">
        <v>11</v>
      </c>
      <c r="AE355" s="1" t="s">
        <v>1647</v>
      </c>
      <c r="AF355" s="1" t="s">
        <v>1646</v>
      </c>
      <c r="AG355" s="1" t="s">
        <v>349</v>
      </c>
      <c r="AH355" s="1" t="s">
        <v>1559</v>
      </c>
      <c r="AI355" s="1"/>
      <c r="AJ355" s="1"/>
      <c r="AK355" s="1" t="s">
        <v>361</v>
      </c>
      <c r="AL355" s="1" t="s">
        <v>1645</v>
      </c>
      <c r="AM355" s="1"/>
      <c r="AN355" s="1"/>
      <c r="AO355" s="1">
        <v>3</v>
      </c>
      <c r="AP355" s="1">
        <v>4</v>
      </c>
      <c r="AQ355" s="1" t="s">
        <v>3499</v>
      </c>
    </row>
    <row r="356" spans="1:43" x14ac:dyDescent="0.15">
      <c r="A356" t="str">
        <f t="shared" si="62"/>
        <v>|OGW|黒|12|3/4|神話レア|《[[ゲトの裏切り者、カリタス]]》|</v>
      </c>
      <c r="B356" t="s">
        <v>3211</v>
      </c>
      <c r="C356" t="str">
        <f t="shared" si="63"/>
        <v>OGW</v>
      </c>
      <c r="D356">
        <f>IF(AA356="","",VLOOKUP(C356,tnpl!$Z$1:$AA$11,2,TRUE))</f>
        <v>3</v>
      </c>
      <c r="E356" t="s">
        <v>3211</v>
      </c>
      <c r="F356" t="str">
        <f t="shared" si="64"/>
        <v>黒</v>
      </c>
      <c r="G356">
        <f>IF(AB356="","",VLOOKUP(F356,tnpl!$X$1:$Y$16,2,TRUE))</f>
        <v>3</v>
      </c>
      <c r="H356" t="s">
        <v>3211</v>
      </c>
      <c r="I356">
        <f t="shared" si="65"/>
        <v>12</v>
      </c>
      <c r="J356" t="s">
        <v>3211</v>
      </c>
      <c r="K356">
        <f t="shared" si="66"/>
        <v>3</v>
      </c>
      <c r="L356">
        <f t="shared" si="67"/>
        <v>4</v>
      </c>
      <c r="M356" t="str">
        <f t="shared" si="68"/>
        <v>3/4</v>
      </c>
      <c r="N356" t="s">
        <v>3267</v>
      </c>
      <c r="O356" t="str">
        <f t="shared" si="69"/>
        <v>神話レア</v>
      </c>
      <c r="R356" t="s">
        <v>3267</v>
      </c>
      <c r="S356" t="s">
        <v>4854</v>
      </c>
      <c r="T356" t="str">
        <f t="shared" si="70"/>
        <v>ゲトの裏切り者、カリタス</v>
      </c>
      <c r="U356" t="str">
        <f t="shared" si="71"/>
        <v/>
      </c>
      <c r="V356" t="str">
        <f>IF(I356=0,VLOOKUP(T356,Sheet4!A:B,2,TRUE),"")</f>
        <v/>
      </c>
      <c r="W356" t="s">
        <v>4855</v>
      </c>
      <c r="X356" t="s">
        <v>3267</v>
      </c>
      <c r="Y356" s="9"/>
      <c r="Z356" s="3">
        <v>503</v>
      </c>
      <c r="AA356" s="2" t="s">
        <v>3214</v>
      </c>
      <c r="AB356" s="1" t="s">
        <v>1606</v>
      </c>
      <c r="AC356" s="1" t="s">
        <v>1453</v>
      </c>
      <c r="AD356" s="1">
        <v>12</v>
      </c>
      <c r="AE356" s="1" t="s">
        <v>1605</v>
      </c>
      <c r="AF356" s="1" t="s">
        <v>1604</v>
      </c>
      <c r="AG356" s="1" t="s">
        <v>349</v>
      </c>
      <c r="AH356" s="1" t="s">
        <v>1516</v>
      </c>
      <c r="AI356" s="1" t="s">
        <v>1515</v>
      </c>
      <c r="AJ356" s="1"/>
      <c r="AK356" s="1" t="s">
        <v>3151</v>
      </c>
      <c r="AL356" s="1" t="s">
        <v>1603</v>
      </c>
      <c r="AM356" s="1" t="s">
        <v>1602</v>
      </c>
      <c r="AN356" s="1"/>
      <c r="AO356" s="1">
        <v>3</v>
      </c>
      <c r="AP356" s="1">
        <v>4</v>
      </c>
      <c r="AQ356" s="1" t="s">
        <v>3505</v>
      </c>
    </row>
    <row r="357" spans="1:43" x14ac:dyDescent="0.15">
      <c r="A357" t="str">
        <f t="shared" si="62"/>
        <v>|OGW|緑|16|3/4|アンコモン|《[[種子の守護者]]》|</v>
      </c>
      <c r="B357" t="s">
        <v>3211</v>
      </c>
      <c r="C357" t="str">
        <f t="shared" si="63"/>
        <v>OGW</v>
      </c>
      <c r="D357">
        <f>IF(AA357="","",VLOOKUP(C357,tnpl!$Z$1:$AA$11,2,TRUE))</f>
        <v>3</v>
      </c>
      <c r="E357" t="s">
        <v>3211</v>
      </c>
      <c r="F357" t="str">
        <f t="shared" si="64"/>
        <v>緑</v>
      </c>
      <c r="G357">
        <f>IF(AB357="","",VLOOKUP(F357,tnpl!$X$1:$Y$16,2,TRUE))</f>
        <v>5</v>
      </c>
      <c r="H357" t="s">
        <v>3211</v>
      </c>
      <c r="I357">
        <f t="shared" si="65"/>
        <v>16</v>
      </c>
      <c r="J357" t="s">
        <v>3211</v>
      </c>
      <c r="K357">
        <f t="shared" si="66"/>
        <v>3</v>
      </c>
      <c r="L357">
        <f t="shared" si="67"/>
        <v>4</v>
      </c>
      <c r="M357" t="str">
        <f t="shared" si="68"/>
        <v>3/4</v>
      </c>
      <c r="N357" t="s">
        <v>3267</v>
      </c>
      <c r="O357" t="str">
        <f t="shared" si="69"/>
        <v>アンコモン</v>
      </c>
      <c r="R357" t="s">
        <v>3267</v>
      </c>
      <c r="S357" t="s">
        <v>4854</v>
      </c>
      <c r="T357" t="str">
        <f t="shared" si="70"/>
        <v>種子の守護者</v>
      </c>
      <c r="U357" t="str">
        <f t="shared" si="71"/>
        <v/>
      </c>
      <c r="V357" t="str">
        <f>IF(I357=0,VLOOKUP(T357,Sheet4!A:B,2,TRUE),"")</f>
        <v/>
      </c>
      <c r="W357" t="s">
        <v>4855</v>
      </c>
      <c r="X357" t="s">
        <v>3267</v>
      </c>
      <c r="Y357" s="9"/>
      <c r="Z357" s="3">
        <v>513</v>
      </c>
      <c r="AA357" s="2" t="s">
        <v>3214</v>
      </c>
      <c r="AB357" s="1" t="s">
        <v>1540</v>
      </c>
      <c r="AC357" s="1" t="s">
        <v>1473</v>
      </c>
      <c r="AD357" s="1">
        <v>16</v>
      </c>
      <c r="AE357" s="1" t="s">
        <v>1561</v>
      </c>
      <c r="AF357" s="1" t="s">
        <v>1560</v>
      </c>
      <c r="AG357" s="1" t="s">
        <v>349</v>
      </c>
      <c r="AH357" s="1" t="s">
        <v>1559</v>
      </c>
      <c r="AI357" s="1"/>
      <c r="AJ357" s="1"/>
      <c r="AK357" s="1" t="s">
        <v>1971</v>
      </c>
      <c r="AL357" s="1" t="s">
        <v>1558</v>
      </c>
      <c r="AM357" s="1"/>
      <c r="AN357" s="1"/>
      <c r="AO357" s="1">
        <v>3</v>
      </c>
      <c r="AP357" s="1">
        <v>4</v>
      </c>
      <c r="AQ357" s="1" t="s">
        <v>3512</v>
      </c>
    </row>
    <row r="358" spans="1:43" x14ac:dyDescent="0.15">
      <c r="A358" t="str">
        <f t="shared" si="62"/>
        <v>|OGW|緑|15|3/4|レア|《[[森の代言者]]》|</v>
      </c>
      <c r="B358" t="s">
        <v>3211</v>
      </c>
      <c r="C358" t="str">
        <f t="shared" si="63"/>
        <v>OGW</v>
      </c>
      <c r="D358">
        <f>IF(AA358="","",VLOOKUP(C358,tnpl!$Z$1:$AA$11,2,TRUE))</f>
        <v>3</v>
      </c>
      <c r="E358" t="s">
        <v>3211</v>
      </c>
      <c r="F358" t="str">
        <f t="shared" si="64"/>
        <v>緑</v>
      </c>
      <c r="G358">
        <f>IF(AB358="","",VLOOKUP(F358,tnpl!$X$1:$Y$16,2,TRUE))</f>
        <v>5</v>
      </c>
      <c r="H358" t="s">
        <v>3211</v>
      </c>
      <c r="I358">
        <f t="shared" si="65"/>
        <v>15</v>
      </c>
      <c r="J358" t="s">
        <v>3211</v>
      </c>
      <c r="K358">
        <f t="shared" si="66"/>
        <v>3</v>
      </c>
      <c r="L358">
        <f t="shared" si="67"/>
        <v>4</v>
      </c>
      <c r="M358" t="str">
        <f t="shared" si="68"/>
        <v>3/4</v>
      </c>
      <c r="N358" t="s">
        <v>3267</v>
      </c>
      <c r="O358" t="str">
        <f t="shared" si="69"/>
        <v>レア</v>
      </c>
      <c r="R358" t="s">
        <v>3267</v>
      </c>
      <c r="S358" t="s">
        <v>4854</v>
      </c>
      <c r="T358" t="str">
        <f t="shared" si="70"/>
        <v>森の代言者</v>
      </c>
      <c r="U358" t="str">
        <f t="shared" si="71"/>
        <v/>
      </c>
      <c r="V358" t="str">
        <f>IF(I358=0,VLOOKUP(T358,Sheet4!A:B,2,TRUE),"")</f>
        <v/>
      </c>
      <c r="W358" t="s">
        <v>4855</v>
      </c>
      <c r="X358" t="s">
        <v>3267</v>
      </c>
      <c r="Y358" s="9"/>
      <c r="Z358" s="3">
        <v>515</v>
      </c>
      <c r="AA358" s="2" t="s">
        <v>3214</v>
      </c>
      <c r="AB358" s="1" t="s">
        <v>1540</v>
      </c>
      <c r="AC358" s="1" t="s">
        <v>1463</v>
      </c>
      <c r="AD358" s="1">
        <v>15</v>
      </c>
      <c r="AE358" s="1" t="s">
        <v>1553</v>
      </c>
      <c r="AF358" s="1" t="s">
        <v>1552</v>
      </c>
      <c r="AG358" s="1" t="s">
        <v>349</v>
      </c>
      <c r="AH358" s="1" t="s">
        <v>1501</v>
      </c>
      <c r="AI358" s="1" t="s">
        <v>1551</v>
      </c>
      <c r="AJ358" s="1" t="s">
        <v>1500</v>
      </c>
      <c r="AK358" s="1" t="s">
        <v>3289</v>
      </c>
      <c r="AL358" s="1" t="s">
        <v>1550</v>
      </c>
      <c r="AM358" s="1"/>
      <c r="AN358" s="1"/>
      <c r="AO358" s="1">
        <v>3</v>
      </c>
      <c r="AP358" s="1">
        <v>4</v>
      </c>
      <c r="AQ358" s="1" t="s">
        <v>3513</v>
      </c>
    </row>
    <row r="359" spans="1:43" x14ac:dyDescent="0.15">
      <c r="A359" t="str">
        <f t="shared" si="62"/>
        <v>|OGW|白青|11|3/4|アンコモン|《[[反射魔道士]]》|</v>
      </c>
      <c r="B359" t="s">
        <v>3211</v>
      </c>
      <c r="C359" t="str">
        <f t="shared" si="63"/>
        <v>OGW</v>
      </c>
      <c r="D359">
        <f>IF(AA359="","",VLOOKUP(C359,tnpl!$Z$1:$AA$11,2,TRUE))</f>
        <v>3</v>
      </c>
      <c r="E359" t="s">
        <v>3211</v>
      </c>
      <c r="F359" t="str">
        <f t="shared" si="64"/>
        <v>白青</v>
      </c>
      <c r="G359">
        <f>IF(AB359="","",VLOOKUP(F359,tnpl!$X$1:$Y$16,2,TRUE))</f>
        <v>6</v>
      </c>
      <c r="H359" t="s">
        <v>3211</v>
      </c>
      <c r="I359">
        <f t="shared" si="65"/>
        <v>11</v>
      </c>
      <c r="J359" t="s">
        <v>3211</v>
      </c>
      <c r="K359">
        <f t="shared" si="66"/>
        <v>3</v>
      </c>
      <c r="L359">
        <f t="shared" si="67"/>
        <v>4</v>
      </c>
      <c r="M359" t="str">
        <f t="shared" si="68"/>
        <v>3/4</v>
      </c>
      <c r="N359" t="s">
        <v>3267</v>
      </c>
      <c r="O359" t="str">
        <f t="shared" si="69"/>
        <v>アンコモン</v>
      </c>
      <c r="R359" t="s">
        <v>3267</v>
      </c>
      <c r="S359" t="s">
        <v>4854</v>
      </c>
      <c r="T359" t="str">
        <f t="shared" si="70"/>
        <v>反射魔道士</v>
      </c>
      <c r="U359" t="str">
        <f t="shared" si="71"/>
        <v/>
      </c>
      <c r="V359" t="str">
        <f>IF(I359=0,VLOOKUP(T359,Sheet4!A:B,2,TRUE),"")</f>
        <v/>
      </c>
      <c r="W359" t="s">
        <v>4855</v>
      </c>
      <c r="X359" t="s">
        <v>3267</v>
      </c>
      <c r="Y359" s="9"/>
      <c r="Z359" s="3">
        <v>519</v>
      </c>
      <c r="AA359" s="2" t="s">
        <v>3214</v>
      </c>
      <c r="AB359" s="1" t="s">
        <v>1534</v>
      </c>
      <c r="AC359" s="1" t="s">
        <v>1473</v>
      </c>
      <c r="AD359" s="1">
        <v>11</v>
      </c>
      <c r="AE359" s="1" t="s">
        <v>1533</v>
      </c>
      <c r="AF359" s="1" t="s">
        <v>1532</v>
      </c>
      <c r="AG359" s="1" t="s">
        <v>349</v>
      </c>
      <c r="AH359" s="1" t="s">
        <v>1511</v>
      </c>
      <c r="AI359" s="1" t="s">
        <v>1485</v>
      </c>
      <c r="AJ359" s="1"/>
      <c r="AK359" s="1" t="s">
        <v>1531</v>
      </c>
      <c r="AL359" s="1"/>
      <c r="AM359" s="1"/>
      <c r="AN359" s="1"/>
      <c r="AO359" s="1">
        <v>3</v>
      </c>
      <c r="AP359" s="1">
        <v>4</v>
      </c>
      <c r="AQ359" s="1" t="s">
        <v>1531</v>
      </c>
    </row>
    <row r="360" spans="1:43" x14ac:dyDescent="0.15">
      <c r="A360" t="str">
        <f t="shared" si="62"/>
        <v>|OGW|白黒|16|3/5|アンコモン|《[[岸壁安息所の吸血鬼]]》|</v>
      </c>
      <c r="B360" t="s">
        <v>3211</v>
      </c>
      <c r="C360" t="str">
        <f t="shared" si="63"/>
        <v>OGW</v>
      </c>
      <c r="D360">
        <f>IF(AA360="","",VLOOKUP(C360,tnpl!$Z$1:$AA$11,2,TRUE))</f>
        <v>3</v>
      </c>
      <c r="E360" t="s">
        <v>3211</v>
      </c>
      <c r="F360" t="str">
        <f t="shared" si="64"/>
        <v>白黒</v>
      </c>
      <c r="G360">
        <f>IF(AB360="","",VLOOKUP(F360,tnpl!$X$1:$Y$16,2,TRUE))</f>
        <v>11</v>
      </c>
      <c r="H360" t="s">
        <v>3211</v>
      </c>
      <c r="I360">
        <f t="shared" si="65"/>
        <v>16</v>
      </c>
      <c r="J360" t="s">
        <v>3211</v>
      </c>
      <c r="K360">
        <f t="shared" si="66"/>
        <v>3</v>
      </c>
      <c r="L360">
        <f t="shared" si="67"/>
        <v>5</v>
      </c>
      <c r="M360" t="str">
        <f t="shared" si="68"/>
        <v>3/5</v>
      </c>
      <c r="N360" t="s">
        <v>3267</v>
      </c>
      <c r="O360" t="str">
        <f t="shared" si="69"/>
        <v>アンコモン</v>
      </c>
      <c r="R360" t="s">
        <v>3267</v>
      </c>
      <c r="S360" t="s">
        <v>4854</v>
      </c>
      <c r="T360" t="str">
        <f t="shared" si="70"/>
        <v>岸壁安息所の吸血鬼</v>
      </c>
      <c r="U360" t="str">
        <f t="shared" si="71"/>
        <v/>
      </c>
      <c r="V360" t="str">
        <f>IF(I360=0,VLOOKUP(T360,Sheet4!A:B,2,TRUE),"")</f>
        <v/>
      </c>
      <c r="W360" t="s">
        <v>4855</v>
      </c>
      <c r="X360" t="s">
        <v>3267</v>
      </c>
      <c r="Y360" s="9"/>
      <c r="Z360" s="3">
        <v>523</v>
      </c>
      <c r="AA360" s="2" t="s">
        <v>3214</v>
      </c>
      <c r="AB360" s="1" t="s">
        <v>1496</v>
      </c>
      <c r="AC360" s="1" t="s">
        <v>1473</v>
      </c>
      <c r="AD360" s="1">
        <v>16</v>
      </c>
      <c r="AE360" s="1" t="s">
        <v>1518</v>
      </c>
      <c r="AF360" s="1" t="s">
        <v>1517</v>
      </c>
      <c r="AG360" s="1" t="s">
        <v>349</v>
      </c>
      <c r="AH360" s="1" t="s">
        <v>1516</v>
      </c>
      <c r="AI360" s="1" t="s">
        <v>1515</v>
      </c>
      <c r="AJ360" s="1" t="s">
        <v>1500</v>
      </c>
      <c r="AK360" s="1" t="s">
        <v>361</v>
      </c>
      <c r="AL360" s="1" t="s">
        <v>1514</v>
      </c>
      <c r="AM360" s="1"/>
      <c r="AN360" s="1"/>
      <c r="AO360" s="1">
        <v>3</v>
      </c>
      <c r="AP360" s="1">
        <v>5</v>
      </c>
      <c r="AQ360" s="1" t="s">
        <v>3520</v>
      </c>
    </row>
    <row r="361" spans="1:43" x14ac:dyDescent="0.15">
      <c r="A361" t="str">
        <f>B361&amp;C361&amp;E361&amp;F361&amp;H361&amp;I361&amp;J361&amp;M361&amp;N361&amp;O361&amp;P361&amp;Q361&amp;R361&amp;S361&amp;T361&amp;V361&amp;W361&amp;X361&amp;Y361</f>
        <v/>
      </c>
    </row>
    <row r="362" spans="1:43" x14ac:dyDescent="0.15">
      <c r="A362" t="str">
        <f>B362&amp;C362&amp;E362&amp;F362&amp;H362&amp;I362&amp;J362&amp;M362&amp;N362&amp;O362&amp;P362&amp;Q362&amp;R362&amp;S362&amp;T362&amp;V362&amp;W362&amp;X362&amp;Y362</f>
        <v>**イニストラードを覆う影ブロック</v>
      </c>
      <c r="B362" t="s">
        <v>4856</v>
      </c>
      <c r="C362" t="s">
        <v>5195</v>
      </c>
      <c r="Z362" s="11"/>
    </row>
    <row r="363" spans="1:43" x14ac:dyDescent="0.15">
      <c r="A363" t="str">
        <f>B363&amp;C363&amp;E363&amp;F363&amp;H363&amp;I363&amp;J363&amp;M363&amp;N363&amp;O363&amp;P363&amp;Q363&amp;R363&amp;S363&amp;T363&amp;U363&amp;V363&amp;W363&amp;X363&amp;Y363</f>
        <v>|LEFT:50|LEFT:50|LEFT:50|LEFT:120|LEFT:120|LEFT:500|c</v>
      </c>
      <c r="B363" t="s">
        <v>3211</v>
      </c>
      <c r="C363" t="s">
        <v>3204</v>
      </c>
      <c r="E363" t="s">
        <v>3211</v>
      </c>
      <c r="F363" t="s">
        <v>3204</v>
      </c>
      <c r="H363" t="s">
        <v>3211</v>
      </c>
      <c r="I363" t="s">
        <v>3204</v>
      </c>
      <c r="J363" t="s">
        <v>3211</v>
      </c>
      <c r="M363" t="s">
        <v>5157</v>
      </c>
      <c r="N363" t="s">
        <v>3267</v>
      </c>
      <c r="O363" t="s">
        <v>5157</v>
      </c>
      <c r="R363" t="s">
        <v>3267</v>
      </c>
      <c r="T363" t="s">
        <v>3205</v>
      </c>
      <c r="X363" t="s">
        <v>3267</v>
      </c>
      <c r="Y363" t="s">
        <v>3206</v>
      </c>
    </row>
    <row r="364" spans="1:43" x14ac:dyDescent="0.15">
      <c r="A364" t="str">
        <f>B364&amp;C364&amp;E364&amp;F364&amp;H364&amp;I364&amp;J364&amp;M364&amp;N364&amp;O364&amp;P364&amp;Q364&amp;R364&amp;S364&amp;T364&amp;U364&amp;V364&amp;W364&amp;X364&amp;Y364</f>
        <v>|セット|色|コスト|P/T|レアリティ|カード名|</v>
      </c>
      <c r="B364" t="s">
        <v>3211</v>
      </c>
      <c r="C364" t="s">
        <v>3212</v>
      </c>
      <c r="E364" t="s">
        <v>3211</v>
      </c>
      <c r="F364" t="s">
        <v>3181</v>
      </c>
      <c r="H364" t="s">
        <v>3211</v>
      </c>
      <c r="I364" t="s">
        <v>3207</v>
      </c>
      <c r="J364" t="s">
        <v>3211</v>
      </c>
      <c r="K364" t="s">
        <v>3168</v>
      </c>
      <c r="L364" t="s">
        <v>3167</v>
      </c>
      <c r="M364" t="str">
        <f>K364&amp;"/"&amp;L364</f>
        <v>P/T</v>
      </c>
      <c r="N364" t="s">
        <v>3267</v>
      </c>
      <c r="O364" t="s">
        <v>5187</v>
      </c>
      <c r="R364" t="s">
        <v>3267</v>
      </c>
      <c r="T364" t="s">
        <v>3208</v>
      </c>
      <c r="X364" t="s">
        <v>3267</v>
      </c>
      <c r="Z364" s="18"/>
      <c r="AA364" s="18"/>
      <c r="AB364" s="18"/>
      <c r="AC364" s="18"/>
      <c r="AD364" s="18"/>
      <c r="AE364" s="18"/>
      <c r="AF364" s="18"/>
      <c r="AG364" s="18"/>
      <c r="AH364" s="18"/>
      <c r="AI364" s="18"/>
      <c r="AJ364" s="18"/>
      <c r="AK364" s="18"/>
      <c r="AL364" s="18"/>
      <c r="AM364" s="18"/>
      <c r="AN364" s="18"/>
      <c r="AO364" s="18"/>
      <c r="AP364" s="18"/>
      <c r="AQ364" s="18"/>
    </row>
    <row r="365" spans="1:43" x14ac:dyDescent="0.15">
      <c r="A365" t="str">
        <f t="shared" si="62"/>
        <v>|SOI|白|10|3/1|アンコモン|《[[近野の司祭]]》|</v>
      </c>
      <c r="B365" t="s">
        <v>3211</v>
      </c>
      <c r="C365" t="str">
        <f t="shared" si="63"/>
        <v>SOI</v>
      </c>
      <c r="D365">
        <f>IF(AA365="","",VLOOKUP(C365,tnpl!$Z$1:$AA$11,2,TRUE))</f>
        <v>4</v>
      </c>
      <c r="E365" t="s">
        <v>3211</v>
      </c>
      <c r="F365" t="str">
        <f t="shared" si="64"/>
        <v>白</v>
      </c>
      <c r="G365">
        <f>IF(AB365="","",VLOOKUP(F365,tnpl!$X$1:$Y$16,2,TRUE))</f>
        <v>1</v>
      </c>
      <c r="H365" t="s">
        <v>3211</v>
      </c>
      <c r="I365">
        <f t="shared" si="65"/>
        <v>10</v>
      </c>
      <c r="J365" t="s">
        <v>3211</v>
      </c>
      <c r="K365">
        <f t="shared" si="66"/>
        <v>3</v>
      </c>
      <c r="L365">
        <f t="shared" si="67"/>
        <v>1</v>
      </c>
      <c r="M365" t="str">
        <f t="shared" si="68"/>
        <v>3/1</v>
      </c>
      <c r="N365" t="s">
        <v>3267</v>
      </c>
      <c r="O365" t="str">
        <f t="shared" si="69"/>
        <v>アンコモン</v>
      </c>
      <c r="R365" t="s">
        <v>3267</v>
      </c>
      <c r="S365" t="s">
        <v>4854</v>
      </c>
      <c r="T365" t="str">
        <f t="shared" si="70"/>
        <v>近野の司祭</v>
      </c>
      <c r="U365" t="str">
        <f t="shared" si="71"/>
        <v/>
      </c>
      <c r="V365" t="str">
        <f>IF(I365=0,VLOOKUP(T365,Sheet4!A:B,2,TRUE),"")</f>
        <v/>
      </c>
      <c r="W365" t="s">
        <v>4855</v>
      </c>
      <c r="X365" t="s">
        <v>3267</v>
      </c>
      <c r="Y365" s="9"/>
      <c r="Z365" s="3">
        <v>554</v>
      </c>
      <c r="AA365" s="2" t="s">
        <v>3528</v>
      </c>
      <c r="AB365" s="1" t="s">
        <v>1653</v>
      </c>
      <c r="AC365" s="1" t="s">
        <v>1473</v>
      </c>
      <c r="AD365" s="1">
        <v>10</v>
      </c>
      <c r="AE365" s="1" t="s">
        <v>1417</v>
      </c>
      <c r="AF365" s="1" t="s">
        <v>1416</v>
      </c>
      <c r="AG365" s="1" t="s">
        <v>349</v>
      </c>
      <c r="AH365" s="1" t="s">
        <v>1511</v>
      </c>
      <c r="AI365" s="1" t="s">
        <v>1492</v>
      </c>
      <c r="AJ365" s="1"/>
      <c r="AK365" s="1" t="s">
        <v>3552</v>
      </c>
      <c r="AL365" s="1" t="s">
        <v>3553</v>
      </c>
      <c r="AM365" s="1"/>
      <c r="AN365" s="1"/>
      <c r="AO365" s="1">
        <v>3</v>
      </c>
      <c r="AP365" s="1">
        <v>1</v>
      </c>
      <c r="AQ365" s="1" t="s">
        <v>3554</v>
      </c>
    </row>
    <row r="366" spans="1:43" x14ac:dyDescent="0.15">
      <c r="A366" t="str">
        <f t="shared" si="62"/>
        <v>|SOI|青|5|3/2|アンコモン|《[[果敢な捜索者]]》|</v>
      </c>
      <c r="B366" t="s">
        <v>3211</v>
      </c>
      <c r="C366" t="str">
        <f t="shared" si="63"/>
        <v>SOI</v>
      </c>
      <c r="D366">
        <f>IF(AA366="","",VLOOKUP(C366,tnpl!$Z$1:$AA$11,2,TRUE))</f>
        <v>4</v>
      </c>
      <c r="E366" t="s">
        <v>3211</v>
      </c>
      <c r="F366" t="str">
        <f t="shared" si="64"/>
        <v>青</v>
      </c>
      <c r="G366">
        <f>IF(AB366="","",VLOOKUP(F366,tnpl!$X$1:$Y$16,2,TRUE))</f>
        <v>2</v>
      </c>
      <c r="H366" t="s">
        <v>3211</v>
      </c>
      <c r="I366">
        <f t="shared" si="65"/>
        <v>5</v>
      </c>
      <c r="J366" t="s">
        <v>3211</v>
      </c>
      <c r="K366">
        <f t="shared" si="66"/>
        <v>3</v>
      </c>
      <c r="L366">
        <f t="shared" si="67"/>
        <v>2</v>
      </c>
      <c r="M366" t="str">
        <f t="shared" si="68"/>
        <v>3/2</v>
      </c>
      <c r="N366" t="s">
        <v>3267</v>
      </c>
      <c r="O366" t="str">
        <f t="shared" si="69"/>
        <v>アンコモン</v>
      </c>
      <c r="R366" t="s">
        <v>3267</v>
      </c>
      <c r="S366" t="s">
        <v>4854</v>
      </c>
      <c r="T366" t="str">
        <f t="shared" si="70"/>
        <v>果敢な捜索者</v>
      </c>
      <c r="U366" t="str">
        <f t="shared" si="71"/>
        <v/>
      </c>
      <c r="V366" t="str">
        <f>IF(I366=0,VLOOKUP(T366,Sheet4!A:B,2,TRUE),"")</f>
        <v/>
      </c>
      <c r="W366" t="s">
        <v>4855</v>
      </c>
      <c r="X366" t="s">
        <v>3267</v>
      </c>
      <c r="Y366" s="9"/>
      <c r="Z366" s="3">
        <v>591</v>
      </c>
      <c r="AA366" s="2" t="s">
        <v>3528</v>
      </c>
      <c r="AB366" s="1" t="s">
        <v>1631</v>
      </c>
      <c r="AC366" s="1" t="s">
        <v>1473</v>
      </c>
      <c r="AD366" s="22">
        <v>5</v>
      </c>
      <c r="AE366" s="1" t="s">
        <v>1353</v>
      </c>
      <c r="AF366" s="1" t="s">
        <v>1352</v>
      </c>
      <c r="AG366" s="1" t="s">
        <v>349</v>
      </c>
      <c r="AH366" s="1" t="s">
        <v>1511</v>
      </c>
      <c r="AI366" s="1" t="s">
        <v>2976</v>
      </c>
      <c r="AJ366" s="1"/>
      <c r="AK366" s="1" t="s">
        <v>3612</v>
      </c>
      <c r="AL366" s="1"/>
      <c r="AM366" s="1"/>
      <c r="AN366" s="1"/>
      <c r="AO366" s="1">
        <v>3</v>
      </c>
      <c r="AP366" s="1">
        <v>2</v>
      </c>
      <c r="AQ366" s="1" t="s">
        <v>3612</v>
      </c>
    </row>
    <row r="367" spans="1:43" x14ac:dyDescent="0.15">
      <c r="A367" t="str">
        <f t="shared" si="62"/>
        <v>|SOI|青|13|3/3|アンコモン|《[[招かれざる霊]]》|</v>
      </c>
      <c r="B367" t="s">
        <v>3211</v>
      </c>
      <c r="C367" t="str">
        <f t="shared" si="63"/>
        <v>SOI</v>
      </c>
      <c r="D367">
        <f>IF(AA367="","",VLOOKUP(C367,tnpl!$Z$1:$AA$11,2,TRUE))</f>
        <v>4</v>
      </c>
      <c r="E367" t="s">
        <v>3211</v>
      </c>
      <c r="F367" t="str">
        <f t="shared" si="64"/>
        <v>青</v>
      </c>
      <c r="G367">
        <f>IF(AB367="","",VLOOKUP(F367,tnpl!$X$1:$Y$16,2,TRUE))</f>
        <v>2</v>
      </c>
      <c r="H367" t="s">
        <v>3211</v>
      </c>
      <c r="I367">
        <f t="shared" si="65"/>
        <v>13</v>
      </c>
      <c r="J367" t="s">
        <v>3211</v>
      </c>
      <c r="K367">
        <f t="shared" si="66"/>
        <v>3</v>
      </c>
      <c r="L367">
        <f t="shared" si="67"/>
        <v>3</v>
      </c>
      <c r="M367" t="str">
        <f t="shared" si="68"/>
        <v>3/3</v>
      </c>
      <c r="N367" t="s">
        <v>3267</v>
      </c>
      <c r="O367" t="str">
        <f t="shared" si="69"/>
        <v>アンコモン</v>
      </c>
      <c r="R367" t="s">
        <v>3267</v>
      </c>
      <c r="S367" t="s">
        <v>4854</v>
      </c>
      <c r="T367" t="str">
        <f t="shared" si="70"/>
        <v>招かれざる霊</v>
      </c>
      <c r="U367" t="str">
        <f t="shared" si="71"/>
        <v/>
      </c>
      <c r="V367" t="str">
        <f>IF(I367=0,VLOOKUP(T367,Sheet4!A:B,2,TRUE),"")</f>
        <v/>
      </c>
      <c r="W367" t="s">
        <v>4855</v>
      </c>
      <c r="X367" t="s">
        <v>3267</v>
      </c>
      <c r="Y367" s="9"/>
      <c r="Z367" s="3">
        <v>595</v>
      </c>
      <c r="AA367" s="2" t="s">
        <v>3528</v>
      </c>
      <c r="AB367" s="1" t="s">
        <v>1631</v>
      </c>
      <c r="AC367" s="1" t="s">
        <v>1473</v>
      </c>
      <c r="AD367" s="22">
        <v>13</v>
      </c>
      <c r="AE367" s="1" t="s">
        <v>1347</v>
      </c>
      <c r="AF367" s="1" t="s">
        <v>1346</v>
      </c>
      <c r="AG367" s="1" t="s">
        <v>349</v>
      </c>
      <c r="AH367" s="1" t="s">
        <v>2436</v>
      </c>
      <c r="AI367" s="1"/>
      <c r="AJ367" s="1"/>
      <c r="AK367" s="1" t="s">
        <v>3620</v>
      </c>
      <c r="AL367" s="1"/>
      <c r="AM367" s="1"/>
      <c r="AN367" s="1"/>
      <c r="AO367" s="1">
        <v>3</v>
      </c>
      <c r="AP367" s="1">
        <v>3</v>
      </c>
      <c r="AQ367" s="1" t="s">
        <v>3620</v>
      </c>
    </row>
    <row r="368" spans="1:43" x14ac:dyDescent="0.15">
      <c r="A368" t="str">
        <f t="shared" si="62"/>
        <v>|SOI|青|10|3/3|レア|《[[忘れられた作品]]》|</v>
      </c>
      <c r="B368" t="s">
        <v>3211</v>
      </c>
      <c r="C368" t="str">
        <f t="shared" si="63"/>
        <v>SOI</v>
      </c>
      <c r="D368">
        <f>IF(AA368="","",VLOOKUP(C368,tnpl!$Z$1:$AA$11,2,TRUE))</f>
        <v>4</v>
      </c>
      <c r="E368" t="s">
        <v>3211</v>
      </c>
      <c r="F368" t="str">
        <f t="shared" si="64"/>
        <v>青</v>
      </c>
      <c r="G368">
        <f>IF(AB368="","",VLOOKUP(F368,tnpl!$X$1:$Y$16,2,TRUE))</f>
        <v>2</v>
      </c>
      <c r="H368" t="s">
        <v>3211</v>
      </c>
      <c r="I368">
        <f t="shared" si="65"/>
        <v>10</v>
      </c>
      <c r="J368" t="s">
        <v>3211</v>
      </c>
      <c r="K368">
        <f t="shared" si="66"/>
        <v>3</v>
      </c>
      <c r="L368">
        <f t="shared" si="67"/>
        <v>3</v>
      </c>
      <c r="M368" t="str">
        <f t="shared" si="68"/>
        <v>3/3</v>
      </c>
      <c r="N368" t="s">
        <v>3267</v>
      </c>
      <c r="O368" t="str">
        <f t="shared" si="69"/>
        <v>レア</v>
      </c>
      <c r="R368" t="s">
        <v>3267</v>
      </c>
      <c r="S368" t="s">
        <v>4854</v>
      </c>
      <c r="T368" t="str">
        <f t="shared" si="70"/>
        <v>忘れられた作品</v>
      </c>
      <c r="U368" t="str">
        <f t="shared" si="71"/>
        <v/>
      </c>
      <c r="V368" t="str">
        <f>IF(I368=0,VLOOKUP(T368,Sheet4!A:B,2,TRUE),"")</f>
        <v/>
      </c>
      <c r="W368" t="s">
        <v>4855</v>
      </c>
      <c r="X368" t="s">
        <v>3267</v>
      </c>
      <c r="Y368" s="9"/>
      <c r="Z368" s="3">
        <v>602</v>
      </c>
      <c r="AA368" s="2" t="s">
        <v>3528</v>
      </c>
      <c r="AB368" s="1" t="s">
        <v>1631</v>
      </c>
      <c r="AC368" s="1" t="s">
        <v>1463</v>
      </c>
      <c r="AD368" s="1">
        <v>10</v>
      </c>
      <c r="AE368" s="1" t="s">
        <v>1335</v>
      </c>
      <c r="AF368" s="1" t="s">
        <v>1334</v>
      </c>
      <c r="AG368" s="1" t="s">
        <v>349</v>
      </c>
      <c r="AH368" s="1" t="s">
        <v>1506</v>
      </c>
      <c r="AI368" s="1" t="s">
        <v>2837</v>
      </c>
      <c r="AJ368" s="1"/>
      <c r="AK368" s="1" t="s">
        <v>3516</v>
      </c>
      <c r="AL368" s="1" t="s">
        <v>3626</v>
      </c>
      <c r="AM368" s="1"/>
      <c r="AN368" s="1"/>
      <c r="AO368" s="1">
        <v>3</v>
      </c>
      <c r="AP368" s="1">
        <v>3</v>
      </c>
      <c r="AQ368" s="1" t="s">
        <v>3627</v>
      </c>
    </row>
    <row r="369" spans="1:43" x14ac:dyDescent="0.15">
      <c r="A369" t="str">
        <f t="shared" si="62"/>
        <v>|SOI|黒|8|3/2|コモン|《[[吸血貴族]]》|</v>
      </c>
      <c r="B369" t="s">
        <v>3211</v>
      </c>
      <c r="C369" t="str">
        <f t="shared" si="63"/>
        <v>SOI</v>
      </c>
      <c r="D369">
        <f>IF(AA369="","",VLOOKUP(C369,tnpl!$Z$1:$AA$11,2,TRUE))</f>
        <v>4</v>
      </c>
      <c r="E369" t="s">
        <v>3211</v>
      </c>
      <c r="F369" t="str">
        <f t="shared" si="64"/>
        <v>黒</v>
      </c>
      <c r="G369">
        <f>IF(AB369="","",VLOOKUP(F369,tnpl!$X$1:$Y$16,2,TRUE))</f>
        <v>3</v>
      </c>
      <c r="H369" t="s">
        <v>3211</v>
      </c>
      <c r="I369">
        <f t="shared" si="65"/>
        <v>8</v>
      </c>
      <c r="J369" t="s">
        <v>3211</v>
      </c>
      <c r="K369">
        <f t="shared" si="66"/>
        <v>3</v>
      </c>
      <c r="L369">
        <f t="shared" si="67"/>
        <v>2</v>
      </c>
      <c r="M369" t="str">
        <f t="shared" si="68"/>
        <v>3/2</v>
      </c>
      <c r="N369" t="s">
        <v>3267</v>
      </c>
      <c r="O369" t="str">
        <f t="shared" si="69"/>
        <v>コモン</v>
      </c>
      <c r="R369" t="s">
        <v>3267</v>
      </c>
      <c r="S369" t="s">
        <v>4854</v>
      </c>
      <c r="T369" t="str">
        <f t="shared" si="70"/>
        <v>吸血貴族</v>
      </c>
      <c r="U369" t="str">
        <f t="shared" si="71"/>
        <v/>
      </c>
      <c r="V369" t="str">
        <f>IF(I369=0,VLOOKUP(T369,Sheet4!A:B,2,TRUE),"")</f>
        <v/>
      </c>
      <c r="W369" t="s">
        <v>4855</v>
      </c>
      <c r="X369" t="s">
        <v>3267</v>
      </c>
      <c r="Y369" s="9"/>
      <c r="Z369" s="3">
        <v>618</v>
      </c>
      <c r="AA369" s="2" t="s">
        <v>3528</v>
      </c>
      <c r="AB369" s="1" t="s">
        <v>1606</v>
      </c>
      <c r="AC369" s="1" t="s">
        <v>1771</v>
      </c>
      <c r="AD369" s="1">
        <v>8</v>
      </c>
      <c r="AE369" s="1" t="s">
        <v>1307</v>
      </c>
      <c r="AF369" s="1" t="s">
        <v>1306</v>
      </c>
      <c r="AG369" s="1" t="s">
        <v>349</v>
      </c>
      <c r="AH369" s="1" t="s">
        <v>1516</v>
      </c>
      <c r="AI369" s="1"/>
      <c r="AJ369" s="1"/>
      <c r="AK369" s="1"/>
      <c r="AL369" s="1"/>
      <c r="AM369" s="1"/>
      <c r="AN369" s="1"/>
      <c r="AO369" s="1">
        <v>3</v>
      </c>
      <c r="AP369" s="1">
        <v>2</v>
      </c>
      <c r="AQ369" s="1"/>
    </row>
    <row r="370" spans="1:43" x14ac:dyDescent="0.15">
      <c r="A370" t="str">
        <f t="shared" si="62"/>
        <v>|SOI|黒|7|3/2|アンコモン|《[[ファルケンラスの後継者]]》|</v>
      </c>
      <c r="B370" t="s">
        <v>3211</v>
      </c>
      <c r="C370" t="str">
        <f t="shared" si="63"/>
        <v>SOI</v>
      </c>
      <c r="D370">
        <f>IF(AA370="","",VLOOKUP(C370,tnpl!$Z$1:$AA$11,2,TRUE))</f>
        <v>4</v>
      </c>
      <c r="E370" t="s">
        <v>3211</v>
      </c>
      <c r="F370" t="str">
        <f t="shared" si="64"/>
        <v>黒</v>
      </c>
      <c r="G370">
        <f>IF(AB370="","",VLOOKUP(F370,tnpl!$X$1:$Y$16,2,TRUE))</f>
        <v>3</v>
      </c>
      <c r="H370" t="s">
        <v>3211</v>
      </c>
      <c r="I370">
        <f t="shared" si="65"/>
        <v>7</v>
      </c>
      <c r="J370" t="s">
        <v>3211</v>
      </c>
      <c r="K370">
        <f t="shared" si="66"/>
        <v>3</v>
      </c>
      <c r="L370">
        <f t="shared" si="67"/>
        <v>2</v>
      </c>
      <c r="M370" t="str">
        <f t="shared" si="68"/>
        <v>3/2</v>
      </c>
      <c r="N370" t="s">
        <v>3267</v>
      </c>
      <c r="O370" t="str">
        <f t="shared" si="69"/>
        <v>アンコモン</v>
      </c>
      <c r="R370" t="s">
        <v>3267</v>
      </c>
      <c r="S370" t="s">
        <v>4854</v>
      </c>
      <c r="T370" t="str">
        <f t="shared" si="70"/>
        <v>ファルケンラスの後継者</v>
      </c>
      <c r="U370" t="str">
        <f t="shared" si="71"/>
        <v/>
      </c>
      <c r="V370" t="str">
        <f>IF(I370=0,VLOOKUP(T370,Sheet4!A:B,2,TRUE),"")</f>
        <v/>
      </c>
      <c r="W370" t="s">
        <v>4855</v>
      </c>
      <c r="X370" t="s">
        <v>3267</v>
      </c>
      <c r="Y370" s="9"/>
      <c r="Z370" s="3">
        <v>625</v>
      </c>
      <c r="AA370" s="2" t="s">
        <v>3528</v>
      </c>
      <c r="AB370" s="1" t="s">
        <v>1606</v>
      </c>
      <c r="AC370" s="1" t="s">
        <v>1473</v>
      </c>
      <c r="AD370" s="22">
        <v>7</v>
      </c>
      <c r="AE370" s="1" t="s">
        <v>1293</v>
      </c>
      <c r="AF370" s="1" t="s">
        <v>1292</v>
      </c>
      <c r="AG370" s="1" t="s">
        <v>349</v>
      </c>
      <c r="AH370" s="1" t="s">
        <v>1516</v>
      </c>
      <c r="AI370" s="1"/>
      <c r="AJ370" s="1"/>
      <c r="AK370" s="1" t="s">
        <v>3668</v>
      </c>
      <c r="AL370" s="1"/>
      <c r="AM370" s="1"/>
      <c r="AN370" s="1"/>
      <c r="AO370" s="1">
        <v>3</v>
      </c>
      <c r="AP370" s="1">
        <v>2</v>
      </c>
      <c r="AQ370" s="1" t="s">
        <v>3668</v>
      </c>
    </row>
    <row r="371" spans="1:43" x14ac:dyDescent="0.15">
      <c r="A371" t="str">
        <f t="shared" si="62"/>
        <v>|SOI|赤|16|3/1|コモン|《[[血狂いの吸血鬼]]》|</v>
      </c>
      <c r="B371" t="s">
        <v>3211</v>
      </c>
      <c r="C371" t="str">
        <f t="shared" si="63"/>
        <v>SOI</v>
      </c>
      <c r="D371">
        <f>IF(AA371="","",VLOOKUP(C371,tnpl!$Z$1:$AA$11,2,TRUE))</f>
        <v>4</v>
      </c>
      <c r="E371" t="s">
        <v>3211</v>
      </c>
      <c r="F371" t="str">
        <f t="shared" si="64"/>
        <v>赤</v>
      </c>
      <c r="G371">
        <f>IF(AB371="","",VLOOKUP(F371,tnpl!$X$1:$Y$16,2,TRUE))</f>
        <v>4</v>
      </c>
      <c r="H371" t="s">
        <v>3211</v>
      </c>
      <c r="I371">
        <f t="shared" si="65"/>
        <v>16</v>
      </c>
      <c r="J371" t="s">
        <v>3211</v>
      </c>
      <c r="K371">
        <f t="shared" si="66"/>
        <v>3</v>
      </c>
      <c r="L371">
        <f t="shared" si="67"/>
        <v>1</v>
      </c>
      <c r="M371" t="str">
        <f t="shared" si="68"/>
        <v>3/1</v>
      </c>
      <c r="N371" t="s">
        <v>3267</v>
      </c>
      <c r="O371" t="str">
        <f t="shared" si="69"/>
        <v>コモン</v>
      </c>
      <c r="R371" t="s">
        <v>3267</v>
      </c>
      <c r="S371" t="s">
        <v>4854</v>
      </c>
      <c r="T371" t="str">
        <f t="shared" si="70"/>
        <v>血狂いの吸血鬼</v>
      </c>
      <c r="U371" t="str">
        <f t="shared" si="71"/>
        <v/>
      </c>
      <c r="V371" t="str">
        <f>IF(I371=0,VLOOKUP(T371,Sheet4!A:B,2,TRUE),"")</f>
        <v/>
      </c>
      <c r="W371" t="s">
        <v>4855</v>
      </c>
      <c r="X371" t="s">
        <v>3267</v>
      </c>
      <c r="Y371" s="9"/>
      <c r="Z371" s="3">
        <v>643</v>
      </c>
      <c r="AA371" s="2" t="s">
        <v>3528</v>
      </c>
      <c r="AB371" s="1" t="s">
        <v>1575</v>
      </c>
      <c r="AC371" s="1" t="s">
        <v>1771</v>
      </c>
      <c r="AD371" s="1">
        <v>16</v>
      </c>
      <c r="AE371" s="1" t="s">
        <v>1263</v>
      </c>
      <c r="AF371" s="1" t="s">
        <v>1262</v>
      </c>
      <c r="AG371" s="1" t="s">
        <v>349</v>
      </c>
      <c r="AH371" s="1" t="s">
        <v>1516</v>
      </c>
      <c r="AI371" s="1"/>
      <c r="AJ371" s="1"/>
      <c r="AK371" s="1" t="s">
        <v>1765</v>
      </c>
      <c r="AL371" s="1" t="s">
        <v>3603</v>
      </c>
      <c r="AM371" s="1" t="s">
        <v>3700</v>
      </c>
      <c r="AN371" s="1"/>
      <c r="AO371" s="1">
        <v>3</v>
      </c>
      <c r="AP371" s="1">
        <v>1</v>
      </c>
      <c r="AQ371" s="1" t="s">
        <v>3701</v>
      </c>
    </row>
    <row r="372" spans="1:43" x14ac:dyDescent="0.15">
      <c r="A372" t="str">
        <f t="shared" si="62"/>
        <v>|SOI|赤|7|3/2|アンコモン|《[[つぶやく悪鬼]]》|</v>
      </c>
      <c r="B372" t="s">
        <v>3211</v>
      </c>
      <c r="C372" t="str">
        <f t="shared" si="63"/>
        <v>SOI</v>
      </c>
      <c r="D372">
        <f>IF(AA372="","",VLOOKUP(C372,tnpl!$Z$1:$AA$11,2,TRUE))</f>
        <v>4</v>
      </c>
      <c r="E372" t="s">
        <v>3211</v>
      </c>
      <c r="F372" t="str">
        <f t="shared" si="64"/>
        <v>赤</v>
      </c>
      <c r="G372">
        <f>IF(AB372="","",VLOOKUP(F372,tnpl!$X$1:$Y$16,2,TRUE))</f>
        <v>4</v>
      </c>
      <c r="H372" t="s">
        <v>3211</v>
      </c>
      <c r="I372">
        <f t="shared" si="65"/>
        <v>7</v>
      </c>
      <c r="J372" t="s">
        <v>3211</v>
      </c>
      <c r="K372">
        <f t="shared" si="66"/>
        <v>3</v>
      </c>
      <c r="L372">
        <f t="shared" si="67"/>
        <v>2</v>
      </c>
      <c r="M372" t="str">
        <f t="shared" si="68"/>
        <v>3/2</v>
      </c>
      <c r="N372" t="s">
        <v>3267</v>
      </c>
      <c r="O372" t="str">
        <f t="shared" si="69"/>
        <v>アンコモン</v>
      </c>
      <c r="R372" t="s">
        <v>3267</v>
      </c>
      <c r="S372" t="s">
        <v>4854</v>
      </c>
      <c r="T372" t="str">
        <f t="shared" si="70"/>
        <v>つぶやく悪鬼</v>
      </c>
      <c r="U372" t="str">
        <f t="shared" si="71"/>
        <v/>
      </c>
      <c r="V372" t="str">
        <f>IF(I372=0,VLOOKUP(T372,Sheet4!A:B,2,TRUE),"")</f>
        <v/>
      </c>
      <c r="W372" t="s">
        <v>4855</v>
      </c>
      <c r="X372" t="s">
        <v>3267</v>
      </c>
      <c r="Y372" s="9"/>
      <c r="Z372" s="3">
        <v>659</v>
      </c>
      <c r="AA372" s="2" t="s">
        <v>3528</v>
      </c>
      <c r="AB372" s="1" t="s">
        <v>1575</v>
      </c>
      <c r="AC372" s="1" t="s">
        <v>1473</v>
      </c>
      <c r="AD372" s="1">
        <v>7</v>
      </c>
      <c r="AE372" s="1" t="s">
        <v>1237</v>
      </c>
      <c r="AF372" s="1" t="s">
        <v>1236</v>
      </c>
      <c r="AG372" s="1" t="s">
        <v>349</v>
      </c>
      <c r="AH372" s="1" t="s">
        <v>3706</v>
      </c>
      <c r="AI372" s="1"/>
      <c r="AJ372" s="1"/>
      <c r="AK372" s="1" t="s">
        <v>3716</v>
      </c>
      <c r="AL372" s="1" t="s">
        <v>3717</v>
      </c>
      <c r="AM372" s="1"/>
      <c r="AN372" s="1"/>
      <c r="AO372" s="1">
        <v>3</v>
      </c>
      <c r="AP372" s="1">
        <v>2</v>
      </c>
      <c r="AQ372" s="1" t="s">
        <v>3718</v>
      </c>
    </row>
    <row r="373" spans="1:43" x14ac:dyDescent="0.15">
      <c r="A373" t="str">
        <f t="shared" si="62"/>
        <v>|SOI|赤|13|3/2|アンコモン|《[[ケッシグの鍛冶場主]]》|</v>
      </c>
      <c r="B373" t="s">
        <v>3211</v>
      </c>
      <c r="C373" t="str">
        <f t="shared" si="63"/>
        <v>SOI</v>
      </c>
      <c r="D373">
        <f>IF(AA373="","",VLOOKUP(C373,tnpl!$Z$1:$AA$11,2,TRUE))</f>
        <v>4</v>
      </c>
      <c r="E373" t="s">
        <v>3211</v>
      </c>
      <c r="F373" t="str">
        <f t="shared" si="64"/>
        <v>赤</v>
      </c>
      <c r="G373">
        <f>IF(AB373="","",VLOOKUP(F373,tnpl!$X$1:$Y$16,2,TRUE))</f>
        <v>4</v>
      </c>
      <c r="H373" t="s">
        <v>3211</v>
      </c>
      <c r="I373">
        <f t="shared" si="65"/>
        <v>13</v>
      </c>
      <c r="J373" t="s">
        <v>3211</v>
      </c>
      <c r="K373">
        <f t="shared" si="66"/>
        <v>3</v>
      </c>
      <c r="L373">
        <f t="shared" si="67"/>
        <v>2</v>
      </c>
      <c r="M373" t="str">
        <f t="shared" si="68"/>
        <v>3/2</v>
      </c>
      <c r="N373" t="s">
        <v>3267</v>
      </c>
      <c r="O373" t="str">
        <f t="shared" si="69"/>
        <v>アンコモン</v>
      </c>
      <c r="R373" t="s">
        <v>3267</v>
      </c>
      <c r="S373" t="s">
        <v>4854</v>
      </c>
      <c r="T373" t="str">
        <f t="shared" si="70"/>
        <v>ケッシグの鍛冶場主</v>
      </c>
      <c r="U373" t="str">
        <f t="shared" si="71"/>
        <v/>
      </c>
      <c r="V373" t="str">
        <f>IF(I373=0,VLOOKUP(T373,Sheet4!A:B,2,TRUE),"")</f>
        <v/>
      </c>
      <c r="W373" t="s">
        <v>4855</v>
      </c>
      <c r="X373" t="s">
        <v>3267</v>
      </c>
      <c r="Y373" s="9"/>
      <c r="Z373" s="3">
        <v>660</v>
      </c>
      <c r="AA373" s="2" t="s">
        <v>3528</v>
      </c>
      <c r="AB373" s="1" t="s">
        <v>1575</v>
      </c>
      <c r="AC373" s="1" t="s">
        <v>1473</v>
      </c>
      <c r="AD373" s="22">
        <v>13</v>
      </c>
      <c r="AE373" s="1" t="s">
        <v>1235</v>
      </c>
      <c r="AF373" s="1" t="s">
        <v>1234</v>
      </c>
      <c r="AG373" s="1" t="s">
        <v>349</v>
      </c>
      <c r="AH373" s="1" t="s">
        <v>1511</v>
      </c>
      <c r="AI373" s="1" t="s">
        <v>1894</v>
      </c>
      <c r="AJ373" s="1" t="s">
        <v>3702</v>
      </c>
      <c r="AK373" s="1" t="s">
        <v>3719</v>
      </c>
      <c r="AL373" s="1" t="s">
        <v>3703</v>
      </c>
      <c r="AM373" s="1"/>
      <c r="AN373" s="1"/>
      <c r="AO373" s="1">
        <v>3</v>
      </c>
      <c r="AP373" s="1">
        <v>2</v>
      </c>
      <c r="AQ373" s="1" t="s">
        <v>3720</v>
      </c>
    </row>
    <row r="374" spans="1:43" x14ac:dyDescent="0.15">
      <c r="A374" t="str">
        <f t="shared" si="62"/>
        <v>|SOI|赤|8|3/3|アンコモン|《[[村の伝書使]]》|</v>
      </c>
      <c r="B374" t="s">
        <v>3211</v>
      </c>
      <c r="C374" t="str">
        <f t="shared" si="63"/>
        <v>SOI</v>
      </c>
      <c r="D374">
        <f>IF(AA374="","",VLOOKUP(C374,tnpl!$Z$1:$AA$11,2,TRUE))</f>
        <v>4</v>
      </c>
      <c r="E374" t="s">
        <v>3211</v>
      </c>
      <c r="F374" t="str">
        <f t="shared" si="64"/>
        <v>赤</v>
      </c>
      <c r="G374">
        <f>IF(AB374="","",VLOOKUP(F374,tnpl!$X$1:$Y$16,2,TRUE))</f>
        <v>4</v>
      </c>
      <c r="H374" t="s">
        <v>3211</v>
      </c>
      <c r="I374">
        <f t="shared" si="65"/>
        <v>8</v>
      </c>
      <c r="J374" t="s">
        <v>3211</v>
      </c>
      <c r="K374">
        <f t="shared" si="66"/>
        <v>3</v>
      </c>
      <c r="L374">
        <f t="shared" si="67"/>
        <v>3</v>
      </c>
      <c r="M374" t="str">
        <f t="shared" si="68"/>
        <v>3/3</v>
      </c>
      <c r="N374" t="s">
        <v>3267</v>
      </c>
      <c r="O374" t="str">
        <f t="shared" si="69"/>
        <v>アンコモン</v>
      </c>
      <c r="R374" t="s">
        <v>3267</v>
      </c>
      <c r="S374" t="s">
        <v>4854</v>
      </c>
      <c r="T374" t="str">
        <f t="shared" si="70"/>
        <v>村の伝書使</v>
      </c>
      <c r="U374" t="str">
        <f t="shared" si="71"/>
        <v/>
      </c>
      <c r="V374" t="str">
        <f>IF(I374=0,VLOOKUP(T374,Sheet4!A:B,2,TRUE),"")</f>
        <v/>
      </c>
      <c r="W374" t="s">
        <v>4855</v>
      </c>
      <c r="X374" t="s">
        <v>3267</v>
      </c>
      <c r="Y374" s="9"/>
      <c r="Z374" s="3">
        <v>663</v>
      </c>
      <c r="AA374" s="2" t="s">
        <v>3528</v>
      </c>
      <c r="AB374" s="1" t="s">
        <v>1575</v>
      </c>
      <c r="AC374" s="1" t="s">
        <v>1473</v>
      </c>
      <c r="AD374" s="22">
        <v>8</v>
      </c>
      <c r="AE374" s="1" t="s">
        <v>1231</v>
      </c>
      <c r="AF374" s="1" t="s">
        <v>1230</v>
      </c>
      <c r="AG374" s="1" t="s">
        <v>349</v>
      </c>
      <c r="AH374" s="1" t="s">
        <v>1511</v>
      </c>
      <c r="AI374" s="1" t="s">
        <v>3702</v>
      </c>
      <c r="AJ374" s="1"/>
      <c r="AK374" s="1" t="s">
        <v>2789</v>
      </c>
      <c r="AL374" s="1" t="s">
        <v>3703</v>
      </c>
      <c r="AM374" s="1"/>
      <c r="AN374" s="1"/>
      <c r="AO374" s="1">
        <v>3</v>
      </c>
      <c r="AP374" s="1">
        <v>3</v>
      </c>
      <c r="AQ374" s="1" t="s">
        <v>3725</v>
      </c>
    </row>
    <row r="375" spans="1:43" x14ac:dyDescent="0.15">
      <c r="A375" t="str">
        <f t="shared" si="62"/>
        <v>|SOI|緑|18|3/4|アンコモン|《[[ナッターノールズの隠遁者]]》|</v>
      </c>
      <c r="B375" t="s">
        <v>3211</v>
      </c>
      <c r="C375" t="str">
        <f t="shared" si="63"/>
        <v>SOI</v>
      </c>
      <c r="D375">
        <f>IF(AA375="","",VLOOKUP(C375,tnpl!$Z$1:$AA$11,2,TRUE))</f>
        <v>4</v>
      </c>
      <c r="E375" t="s">
        <v>3211</v>
      </c>
      <c r="F375" t="str">
        <f t="shared" si="64"/>
        <v>緑</v>
      </c>
      <c r="G375">
        <f>IF(AB375="","",VLOOKUP(F375,tnpl!$X$1:$Y$16,2,TRUE))</f>
        <v>5</v>
      </c>
      <c r="H375" t="s">
        <v>3211</v>
      </c>
      <c r="I375">
        <f t="shared" si="65"/>
        <v>18</v>
      </c>
      <c r="J375" t="s">
        <v>3211</v>
      </c>
      <c r="K375">
        <f t="shared" si="66"/>
        <v>3</v>
      </c>
      <c r="L375">
        <f t="shared" si="67"/>
        <v>4</v>
      </c>
      <c r="M375" t="str">
        <f t="shared" si="68"/>
        <v>3/4</v>
      </c>
      <c r="N375" t="s">
        <v>3267</v>
      </c>
      <c r="O375" t="str">
        <f t="shared" si="69"/>
        <v>アンコモン</v>
      </c>
      <c r="R375" t="s">
        <v>3267</v>
      </c>
      <c r="S375" t="s">
        <v>4854</v>
      </c>
      <c r="T375" t="str">
        <f t="shared" si="70"/>
        <v>ナッターノールズの隠遁者</v>
      </c>
      <c r="U375" t="str">
        <f t="shared" si="71"/>
        <v/>
      </c>
      <c r="V375" t="str">
        <f>IF(I375=0,VLOOKUP(T375,Sheet4!A:B,2,TRUE),"")</f>
        <v/>
      </c>
      <c r="W375" t="s">
        <v>4855</v>
      </c>
      <c r="X375" t="s">
        <v>3267</v>
      </c>
      <c r="Y375" s="9"/>
      <c r="Z375" s="3">
        <v>698</v>
      </c>
      <c r="AA375" s="2" t="s">
        <v>3528</v>
      </c>
      <c r="AB375" s="1" t="s">
        <v>1540</v>
      </c>
      <c r="AC375" s="1" t="s">
        <v>1473</v>
      </c>
      <c r="AD375" s="22">
        <v>18</v>
      </c>
      <c r="AE375" s="1" t="s">
        <v>1171</v>
      </c>
      <c r="AF375" s="1" t="s">
        <v>1170</v>
      </c>
      <c r="AG375" s="1" t="s">
        <v>349</v>
      </c>
      <c r="AH375" s="1" t="s">
        <v>1511</v>
      </c>
      <c r="AI375" s="1" t="s">
        <v>3702</v>
      </c>
      <c r="AJ375" s="1"/>
      <c r="AK375" s="1" t="s">
        <v>3767</v>
      </c>
      <c r="AL375" s="1" t="s">
        <v>3703</v>
      </c>
      <c r="AM375" s="1"/>
      <c r="AN375" s="1"/>
      <c r="AO375" s="1">
        <v>3</v>
      </c>
      <c r="AP375" s="1">
        <v>4</v>
      </c>
      <c r="AQ375" s="1" t="s">
        <v>3768</v>
      </c>
    </row>
    <row r="376" spans="1:43" x14ac:dyDescent="0.15">
      <c r="A376" t="str">
        <f t="shared" si="62"/>
        <v>|SOI|緑|11|3/3|レア|《[[容赦無い泥塊]]》|</v>
      </c>
      <c r="B376" t="s">
        <v>3211</v>
      </c>
      <c r="C376" t="str">
        <f t="shared" si="63"/>
        <v>SOI</v>
      </c>
      <c r="D376">
        <f>IF(AA376="","",VLOOKUP(C376,tnpl!$Z$1:$AA$11,2,TRUE))</f>
        <v>4</v>
      </c>
      <c r="E376" t="s">
        <v>3211</v>
      </c>
      <c r="F376" t="str">
        <f t="shared" si="64"/>
        <v>緑</v>
      </c>
      <c r="G376">
        <f>IF(AB376="","",VLOOKUP(F376,tnpl!$X$1:$Y$16,2,TRUE))</f>
        <v>5</v>
      </c>
      <c r="H376" t="s">
        <v>3211</v>
      </c>
      <c r="I376">
        <f t="shared" si="65"/>
        <v>11</v>
      </c>
      <c r="J376" t="s">
        <v>3211</v>
      </c>
      <c r="K376">
        <f t="shared" si="66"/>
        <v>3</v>
      </c>
      <c r="L376">
        <f t="shared" si="67"/>
        <v>3</v>
      </c>
      <c r="M376" t="str">
        <f t="shared" si="68"/>
        <v>3/3</v>
      </c>
      <c r="N376" t="s">
        <v>3267</v>
      </c>
      <c r="O376" t="str">
        <f t="shared" si="69"/>
        <v>レア</v>
      </c>
      <c r="R376" t="s">
        <v>3267</v>
      </c>
      <c r="S376" t="s">
        <v>4854</v>
      </c>
      <c r="T376" t="str">
        <f t="shared" si="70"/>
        <v>容赦無い泥塊</v>
      </c>
      <c r="U376" t="str">
        <f t="shared" si="71"/>
        <v/>
      </c>
      <c r="V376" t="str">
        <f>IF(I376=0,VLOOKUP(T376,Sheet4!A:B,2,TRUE),"")</f>
        <v/>
      </c>
      <c r="W376" t="s">
        <v>4855</v>
      </c>
      <c r="X376" t="s">
        <v>3267</v>
      </c>
      <c r="Y376" s="9"/>
      <c r="Z376" s="3">
        <v>708</v>
      </c>
      <c r="AA376" s="2" t="s">
        <v>3528</v>
      </c>
      <c r="AB376" s="1" t="s">
        <v>1540</v>
      </c>
      <c r="AC376" s="1" t="s">
        <v>1463</v>
      </c>
      <c r="AD376" s="1">
        <v>11</v>
      </c>
      <c r="AE376" s="1" t="s">
        <v>1155</v>
      </c>
      <c r="AF376" s="1" t="s">
        <v>1154</v>
      </c>
      <c r="AG376" s="1" t="s">
        <v>349</v>
      </c>
      <c r="AH376" s="1" t="s">
        <v>3787</v>
      </c>
      <c r="AI376" s="1"/>
      <c r="AJ376" s="1"/>
      <c r="AK376" s="1" t="s">
        <v>3788</v>
      </c>
      <c r="AL376" s="1"/>
      <c r="AM376" s="1"/>
      <c r="AN376" s="1"/>
      <c r="AO376" s="1">
        <v>3</v>
      </c>
      <c r="AP376" s="1">
        <v>3</v>
      </c>
      <c r="AQ376" s="1" t="s">
        <v>3788</v>
      </c>
    </row>
    <row r="377" spans="1:43" x14ac:dyDescent="0.15">
      <c r="A377" t="str">
        <f t="shared" si="62"/>
        <v>|SOI|無色|15|3/5|コモン|《[[墓碑のゴーレム]]》|</v>
      </c>
      <c r="B377" t="s">
        <v>3211</v>
      </c>
      <c r="C377" t="str">
        <f t="shared" si="63"/>
        <v>SOI</v>
      </c>
      <c r="D377">
        <f>IF(AA377="","",VLOOKUP(C377,tnpl!$Z$1:$AA$11,2,TRUE))</f>
        <v>4</v>
      </c>
      <c r="E377" t="s">
        <v>3211</v>
      </c>
      <c r="F377" t="str">
        <f t="shared" si="64"/>
        <v>無色</v>
      </c>
      <c r="G377">
        <f>IF(AB377="","",VLOOKUP(F377,tnpl!$X$1:$Y$16,2,TRUE))</f>
        <v>16</v>
      </c>
      <c r="H377" t="s">
        <v>3211</v>
      </c>
      <c r="I377">
        <f t="shared" si="65"/>
        <v>15</v>
      </c>
      <c r="J377" t="s">
        <v>3211</v>
      </c>
      <c r="K377">
        <f t="shared" si="66"/>
        <v>3</v>
      </c>
      <c r="L377">
        <f t="shared" si="67"/>
        <v>5</v>
      </c>
      <c r="M377" t="str">
        <f t="shared" si="68"/>
        <v>3/5</v>
      </c>
      <c r="N377" t="s">
        <v>3267</v>
      </c>
      <c r="O377" t="str">
        <f t="shared" si="69"/>
        <v>コモン</v>
      </c>
      <c r="R377" t="s">
        <v>3267</v>
      </c>
      <c r="S377" t="s">
        <v>4854</v>
      </c>
      <c r="T377" t="str">
        <f t="shared" si="70"/>
        <v>墓碑のゴーレム</v>
      </c>
      <c r="U377" t="str">
        <f t="shared" si="71"/>
        <v/>
      </c>
      <c r="V377" t="str">
        <f>IF(I377=0,VLOOKUP(T377,Sheet4!A:B,2,TRUE),"")</f>
        <v/>
      </c>
      <c r="W377" t="s">
        <v>4855</v>
      </c>
      <c r="X377" t="s">
        <v>3267</v>
      </c>
      <c r="Y377" s="9"/>
      <c r="Z377" s="3">
        <v>723</v>
      </c>
      <c r="AA377" s="2" t="s">
        <v>3528</v>
      </c>
      <c r="AB377" s="1" t="s">
        <v>301</v>
      </c>
      <c r="AC377" s="1" t="s">
        <v>1771</v>
      </c>
      <c r="AD377" s="1">
        <v>15</v>
      </c>
      <c r="AE377" s="1" t="s">
        <v>1127</v>
      </c>
      <c r="AF377" s="1" t="s">
        <v>1126</v>
      </c>
      <c r="AG377" s="1" t="s">
        <v>349</v>
      </c>
      <c r="AH377" s="1" t="s">
        <v>353</v>
      </c>
      <c r="AI377" s="1"/>
      <c r="AJ377" s="1"/>
      <c r="AK377" s="1" t="s">
        <v>2627</v>
      </c>
      <c r="AL377" s="1"/>
      <c r="AM377" s="1"/>
      <c r="AN377" s="1"/>
      <c r="AO377" s="1">
        <v>3</v>
      </c>
      <c r="AP377" s="1">
        <v>5</v>
      </c>
      <c r="AQ377" s="1" t="s">
        <v>2627</v>
      </c>
    </row>
    <row r="378" spans="1:43" x14ac:dyDescent="0.15">
      <c r="A378" t="str">
        <f t="shared" si="62"/>
        <v>|SOI|無色|5|3/1|コモン|《[[枝細工の魔女]]》|</v>
      </c>
      <c r="B378" t="s">
        <v>3211</v>
      </c>
      <c r="C378" t="str">
        <f t="shared" si="63"/>
        <v>SOI</v>
      </c>
      <c r="D378">
        <f>IF(AA378="","",VLOOKUP(C378,tnpl!$Z$1:$AA$11,2,TRUE))</f>
        <v>4</v>
      </c>
      <c r="E378" t="s">
        <v>3211</v>
      </c>
      <c r="F378" t="str">
        <f t="shared" si="64"/>
        <v>無色</v>
      </c>
      <c r="G378">
        <f>IF(AB378="","",VLOOKUP(F378,tnpl!$X$1:$Y$16,2,TRUE))</f>
        <v>16</v>
      </c>
      <c r="H378" t="s">
        <v>3211</v>
      </c>
      <c r="I378">
        <f t="shared" si="65"/>
        <v>5</v>
      </c>
      <c r="J378" t="s">
        <v>3211</v>
      </c>
      <c r="K378">
        <f t="shared" si="66"/>
        <v>3</v>
      </c>
      <c r="L378">
        <f t="shared" si="67"/>
        <v>1</v>
      </c>
      <c r="M378" t="str">
        <f t="shared" si="68"/>
        <v>3/1</v>
      </c>
      <c r="N378" t="s">
        <v>3267</v>
      </c>
      <c r="O378" t="str">
        <f t="shared" si="69"/>
        <v>コモン</v>
      </c>
      <c r="R378" t="s">
        <v>3267</v>
      </c>
      <c r="S378" t="s">
        <v>4854</v>
      </c>
      <c r="T378" t="str">
        <f t="shared" si="70"/>
        <v>枝細工の魔女</v>
      </c>
      <c r="U378" t="str">
        <f t="shared" si="71"/>
        <v/>
      </c>
      <c r="V378" t="str">
        <f>IF(I378=0,VLOOKUP(T378,Sheet4!A:B,2,TRUE),"")</f>
        <v/>
      </c>
      <c r="W378" t="s">
        <v>4855</v>
      </c>
      <c r="X378" t="s">
        <v>3267</v>
      </c>
      <c r="Y378" s="9"/>
      <c r="Z378" s="3">
        <v>724</v>
      </c>
      <c r="AA378" s="2" t="s">
        <v>3528</v>
      </c>
      <c r="AB378" s="1" t="s">
        <v>301</v>
      </c>
      <c r="AC378" s="1" t="s">
        <v>1771</v>
      </c>
      <c r="AD378" s="1">
        <v>5</v>
      </c>
      <c r="AE378" s="1" t="s">
        <v>1125</v>
      </c>
      <c r="AF378" s="1" t="s">
        <v>1124</v>
      </c>
      <c r="AG378" s="1" t="s">
        <v>349</v>
      </c>
      <c r="AH378" s="1" t="s">
        <v>3821</v>
      </c>
      <c r="AI378" s="1"/>
      <c r="AJ378" s="1"/>
      <c r="AK378" s="1"/>
      <c r="AL378" s="1"/>
      <c r="AM378" s="1"/>
      <c r="AN378" s="1"/>
      <c r="AO378" s="1">
        <v>3</v>
      </c>
      <c r="AP378" s="1">
        <v>1</v>
      </c>
      <c r="AQ378" s="1"/>
    </row>
    <row r="379" spans="1:43" x14ac:dyDescent="0.15">
      <c r="A379" t="str">
        <f t="shared" si="62"/>
        <v>|EMN|白|0|3/5|アンコモン|《[[肉体からの解放者&gt;罪からの解放者]]》|</v>
      </c>
      <c r="B379" t="s">
        <v>3211</v>
      </c>
      <c r="C379" t="str">
        <f t="shared" si="63"/>
        <v>EMN</v>
      </c>
      <c r="D379">
        <f>IF(AA379="","",VLOOKUP(C379,tnpl!$Z$1:$AA$11,2,TRUE))</f>
        <v>5</v>
      </c>
      <c r="E379" t="s">
        <v>3211</v>
      </c>
      <c r="F379" t="str">
        <f t="shared" si="64"/>
        <v>白</v>
      </c>
      <c r="G379">
        <f>IF(AB379="","",VLOOKUP(F379,tnpl!$X$1:$Y$16,2,TRUE))</f>
        <v>1</v>
      </c>
      <c r="H379" t="s">
        <v>3211</v>
      </c>
      <c r="I379">
        <f t="shared" si="65"/>
        <v>0</v>
      </c>
      <c r="J379" t="s">
        <v>3211</v>
      </c>
      <c r="K379">
        <f t="shared" si="66"/>
        <v>3</v>
      </c>
      <c r="L379">
        <f t="shared" si="67"/>
        <v>5</v>
      </c>
      <c r="M379" t="str">
        <f t="shared" si="68"/>
        <v>3/5</v>
      </c>
      <c r="N379" t="s">
        <v>3267</v>
      </c>
      <c r="O379" t="str">
        <f t="shared" si="69"/>
        <v>アンコモン</v>
      </c>
      <c r="R379" t="s">
        <v>3267</v>
      </c>
      <c r="S379" t="s">
        <v>4854</v>
      </c>
      <c r="T379" t="str">
        <f t="shared" si="70"/>
        <v>肉体からの解放者</v>
      </c>
      <c r="U379" t="str">
        <f t="shared" si="71"/>
        <v>&gt;</v>
      </c>
      <c r="V379" t="str">
        <f>IF(I379=0,VLOOKUP(T379,Sheet4!A:B,2,TRUE),"")</f>
        <v>罪からの解放者</v>
      </c>
      <c r="W379" t="s">
        <v>4855</v>
      </c>
      <c r="X379" t="s">
        <v>3267</v>
      </c>
      <c r="Y379" s="9"/>
      <c r="Z379" s="3">
        <v>760</v>
      </c>
      <c r="AA379" s="2" t="s">
        <v>3870</v>
      </c>
      <c r="AB379" s="1" t="s">
        <v>1653</v>
      </c>
      <c r="AC379" s="1" t="s">
        <v>1473</v>
      </c>
      <c r="AD379" s="21">
        <v>0</v>
      </c>
      <c r="AE379" s="1" t="s">
        <v>875</v>
      </c>
      <c r="AF379" s="1" t="s">
        <v>874</v>
      </c>
      <c r="AG379" s="1" t="s">
        <v>349</v>
      </c>
      <c r="AH379" s="1" t="s">
        <v>1457</v>
      </c>
      <c r="AI379" s="1" t="s">
        <v>2837</v>
      </c>
      <c r="AJ379" s="1"/>
      <c r="AK379" s="1" t="s">
        <v>3881</v>
      </c>
      <c r="AL379" s="1" t="s">
        <v>3882</v>
      </c>
      <c r="AM379" s="1"/>
      <c r="AN379" s="1"/>
      <c r="AO379" s="1">
        <v>3</v>
      </c>
      <c r="AP379" s="1">
        <v>5</v>
      </c>
      <c r="AQ379" s="1" t="s">
        <v>3883</v>
      </c>
    </row>
    <row r="380" spans="1:43" x14ac:dyDescent="0.15">
      <c r="A380" t="str">
        <f t="shared" si="62"/>
        <v>|EMN|青|10|3/4|アンコモン|《[[改良された縫い翼]]》|</v>
      </c>
      <c r="B380" t="s">
        <v>3211</v>
      </c>
      <c r="C380" t="str">
        <f t="shared" si="63"/>
        <v>EMN</v>
      </c>
      <c r="D380">
        <f>IF(AA380="","",VLOOKUP(C380,tnpl!$Z$1:$AA$11,2,TRUE))</f>
        <v>5</v>
      </c>
      <c r="E380" t="s">
        <v>3211</v>
      </c>
      <c r="F380" t="str">
        <f t="shared" si="64"/>
        <v>青</v>
      </c>
      <c r="G380">
        <f>IF(AB380="","",VLOOKUP(F380,tnpl!$X$1:$Y$16,2,TRUE))</f>
        <v>2</v>
      </c>
      <c r="H380" t="s">
        <v>3211</v>
      </c>
      <c r="I380">
        <f t="shared" si="65"/>
        <v>10</v>
      </c>
      <c r="J380" t="s">
        <v>3211</v>
      </c>
      <c r="K380">
        <f t="shared" si="66"/>
        <v>3</v>
      </c>
      <c r="L380">
        <f t="shared" si="67"/>
        <v>4</v>
      </c>
      <c r="M380" t="str">
        <f t="shared" si="68"/>
        <v>3/4</v>
      </c>
      <c r="N380" t="s">
        <v>3267</v>
      </c>
      <c r="O380" t="str">
        <f t="shared" si="69"/>
        <v>アンコモン</v>
      </c>
      <c r="R380" t="s">
        <v>3267</v>
      </c>
      <c r="S380" t="s">
        <v>4854</v>
      </c>
      <c r="T380" t="str">
        <f t="shared" si="70"/>
        <v>改良された縫い翼</v>
      </c>
      <c r="U380" t="str">
        <f t="shared" si="71"/>
        <v/>
      </c>
      <c r="V380" t="str">
        <f>IF(I380=0,VLOOKUP(T380,Sheet4!A:B,2,TRUE),"")</f>
        <v/>
      </c>
      <c r="W380" t="s">
        <v>4855</v>
      </c>
      <c r="X380" t="s">
        <v>3267</v>
      </c>
      <c r="Y380" s="9"/>
      <c r="Z380" s="3">
        <v>768</v>
      </c>
      <c r="AA380" s="2" t="s">
        <v>3870</v>
      </c>
      <c r="AB380" s="1" t="s">
        <v>1631</v>
      </c>
      <c r="AC380" s="1" t="s">
        <v>1473</v>
      </c>
      <c r="AD380" s="1">
        <v>10</v>
      </c>
      <c r="AE380" s="1" t="s">
        <v>993</v>
      </c>
      <c r="AF380" s="1" t="s">
        <v>992</v>
      </c>
      <c r="AG380" s="1" t="s">
        <v>349</v>
      </c>
      <c r="AH380" s="1" t="s">
        <v>1506</v>
      </c>
      <c r="AI380" s="1" t="s">
        <v>2837</v>
      </c>
      <c r="AJ380" s="1"/>
      <c r="AK380" s="1" t="s">
        <v>361</v>
      </c>
      <c r="AL380" s="1" t="s">
        <v>3901</v>
      </c>
      <c r="AM380" s="1"/>
      <c r="AN380" s="1"/>
      <c r="AO380" s="1">
        <v>3</v>
      </c>
      <c r="AP380" s="1">
        <v>4</v>
      </c>
      <c r="AQ380" s="1" t="s">
        <v>3902</v>
      </c>
    </row>
    <row r="381" spans="1:43" x14ac:dyDescent="0.15">
      <c r="A381" t="str">
        <f t="shared" ref="A381:A442" si="72">B381&amp;C381&amp;E381&amp;F381&amp;H381&amp;I381&amp;J381&amp;M381&amp;N381&amp;O381&amp;P381&amp;Q381&amp;R381&amp;S381&amp;T381&amp;U381&amp;V381&amp;W381&amp;X381&amp;Y381</f>
        <v>|EMN|青|0|3/4|アンコモン|《[[貪欲な読書家&gt;詮索好きのホムンクルス]]》|</v>
      </c>
      <c r="B381" t="s">
        <v>3211</v>
      </c>
      <c r="C381" t="str">
        <f t="shared" ref="C381:C442" si="73">AA381</f>
        <v>EMN</v>
      </c>
      <c r="D381">
        <f>IF(AA381="","",VLOOKUP(C381,tnpl!$Z$1:$AA$11,2,TRUE))</f>
        <v>5</v>
      </c>
      <c r="E381" t="s">
        <v>3211</v>
      </c>
      <c r="F381" t="str">
        <f t="shared" ref="F381:F442" si="74">AB381</f>
        <v>青</v>
      </c>
      <c r="G381">
        <f>IF(AB381="","",VLOOKUP(F381,tnpl!$X$1:$Y$16,2,TRUE))</f>
        <v>2</v>
      </c>
      <c r="H381" t="s">
        <v>3211</v>
      </c>
      <c r="I381">
        <f t="shared" ref="I381:I442" si="75">AD381</f>
        <v>0</v>
      </c>
      <c r="J381" t="s">
        <v>3211</v>
      </c>
      <c r="K381">
        <f t="shared" ref="K381:K442" si="76">AO381</f>
        <v>3</v>
      </c>
      <c r="L381">
        <f t="shared" ref="L381:L442" si="77">AP381</f>
        <v>4</v>
      </c>
      <c r="M381" t="str">
        <f t="shared" ref="M381:M442" si="78">K381&amp;"/"&amp;L381</f>
        <v>3/4</v>
      </c>
      <c r="N381" t="s">
        <v>3267</v>
      </c>
      <c r="O381" t="str">
        <f t="shared" ref="O381:O442" si="79">AC381</f>
        <v>アンコモン</v>
      </c>
      <c r="R381" t="s">
        <v>3267</v>
      </c>
      <c r="S381" t="s">
        <v>4854</v>
      </c>
      <c r="T381" t="str">
        <f t="shared" ref="T381:T442" si="80">AE381</f>
        <v>貪欲な読書家</v>
      </c>
      <c r="U381" t="str">
        <f t="shared" ref="U381:U442" si="81">IF(I381=0,"&gt;","")</f>
        <v>&gt;</v>
      </c>
      <c r="V381" t="str">
        <f>IF(I381=0,VLOOKUP(T381,Sheet4!A:B,2,TRUE),"")</f>
        <v>詮索好きのホムンクルス</v>
      </c>
      <c r="W381" t="s">
        <v>4855</v>
      </c>
      <c r="X381" t="s">
        <v>3267</v>
      </c>
      <c r="Y381" s="9"/>
      <c r="Z381" s="3">
        <v>770</v>
      </c>
      <c r="AA381" s="2" t="s">
        <v>3870</v>
      </c>
      <c r="AB381" s="1" t="s">
        <v>1631</v>
      </c>
      <c r="AC381" s="1" t="s">
        <v>1473</v>
      </c>
      <c r="AD381" s="21">
        <v>0</v>
      </c>
      <c r="AE381" s="1" t="s">
        <v>871</v>
      </c>
      <c r="AF381" s="1" t="s">
        <v>870</v>
      </c>
      <c r="AG381" s="1" t="s">
        <v>349</v>
      </c>
      <c r="AH381" s="1" t="s">
        <v>1457</v>
      </c>
      <c r="AI381" s="1" t="s">
        <v>3903</v>
      </c>
      <c r="AJ381" s="1"/>
      <c r="AK381" s="1" t="s">
        <v>3906</v>
      </c>
      <c r="AL381" s="1" t="s">
        <v>3907</v>
      </c>
      <c r="AM381" s="1"/>
      <c r="AN381" s="1"/>
      <c r="AO381" s="1">
        <v>3</v>
      </c>
      <c r="AP381" s="1">
        <v>4</v>
      </c>
      <c r="AQ381" s="1" t="s">
        <v>3908</v>
      </c>
    </row>
    <row r="382" spans="1:43" x14ac:dyDescent="0.15">
      <c r="A382" t="str">
        <f t="shared" si="72"/>
        <v>|EMN|青|7|3/3|レア|《[[霜のニブリス]]》|</v>
      </c>
      <c r="B382" t="s">
        <v>3211</v>
      </c>
      <c r="C382" t="str">
        <f t="shared" si="73"/>
        <v>EMN</v>
      </c>
      <c r="D382">
        <f>IF(AA382="","",VLOOKUP(C382,tnpl!$Z$1:$AA$11,2,TRUE))</f>
        <v>5</v>
      </c>
      <c r="E382" t="s">
        <v>3211</v>
      </c>
      <c r="F382" t="str">
        <f t="shared" si="74"/>
        <v>青</v>
      </c>
      <c r="G382">
        <f>IF(AB382="","",VLOOKUP(F382,tnpl!$X$1:$Y$16,2,TRUE))</f>
        <v>2</v>
      </c>
      <c r="H382" t="s">
        <v>3211</v>
      </c>
      <c r="I382">
        <f t="shared" si="75"/>
        <v>7</v>
      </c>
      <c r="J382" t="s">
        <v>3211</v>
      </c>
      <c r="K382">
        <f t="shared" si="76"/>
        <v>3</v>
      </c>
      <c r="L382">
        <f t="shared" si="77"/>
        <v>3</v>
      </c>
      <c r="M382" t="str">
        <f t="shared" si="78"/>
        <v>3/3</v>
      </c>
      <c r="N382" t="s">
        <v>3267</v>
      </c>
      <c r="O382" t="str">
        <f t="shared" si="79"/>
        <v>レア</v>
      </c>
      <c r="R382" t="s">
        <v>3267</v>
      </c>
      <c r="S382" t="s">
        <v>4854</v>
      </c>
      <c r="T382" t="str">
        <f t="shared" si="80"/>
        <v>霜のニブリス</v>
      </c>
      <c r="U382" t="str">
        <f t="shared" si="81"/>
        <v/>
      </c>
      <c r="V382" t="str">
        <f>IF(I382=0,VLOOKUP(T382,Sheet4!A:B,2,TRUE),"")</f>
        <v/>
      </c>
      <c r="W382" t="s">
        <v>4855</v>
      </c>
      <c r="X382" t="s">
        <v>3267</v>
      </c>
      <c r="Y382" s="9"/>
      <c r="Z382" s="3">
        <v>775</v>
      </c>
      <c r="AA382" s="2" t="s">
        <v>3870</v>
      </c>
      <c r="AB382" s="1" t="s">
        <v>1631</v>
      </c>
      <c r="AC382" s="1" t="s">
        <v>1463</v>
      </c>
      <c r="AD382" s="1">
        <v>7</v>
      </c>
      <c r="AE382" s="1" t="s">
        <v>981</v>
      </c>
      <c r="AF382" s="1" t="s">
        <v>980</v>
      </c>
      <c r="AG382" s="1" t="s">
        <v>349</v>
      </c>
      <c r="AH382" s="1" t="s">
        <v>2436</v>
      </c>
      <c r="AI382" s="1"/>
      <c r="AJ382" s="1"/>
      <c r="AK382" s="1" t="s">
        <v>361</v>
      </c>
      <c r="AL382" s="1" t="s">
        <v>3918</v>
      </c>
      <c r="AM382" s="1"/>
      <c r="AN382" s="1"/>
      <c r="AO382" s="1">
        <v>3</v>
      </c>
      <c r="AP382" s="1">
        <v>3</v>
      </c>
      <c r="AQ382" s="1" t="s">
        <v>3919</v>
      </c>
    </row>
    <row r="383" spans="1:43" x14ac:dyDescent="0.15">
      <c r="A383" t="str">
        <f t="shared" si="72"/>
        <v>|EMN|黒|10|3/2|アンコモン|《[[墓ネズミ]]》|</v>
      </c>
      <c r="B383" t="s">
        <v>3211</v>
      </c>
      <c r="C383" t="str">
        <f t="shared" si="73"/>
        <v>EMN</v>
      </c>
      <c r="D383">
        <f>IF(AA383="","",VLOOKUP(C383,tnpl!$Z$1:$AA$11,2,TRUE))</f>
        <v>5</v>
      </c>
      <c r="E383" t="s">
        <v>3211</v>
      </c>
      <c r="F383" t="str">
        <f t="shared" si="74"/>
        <v>黒</v>
      </c>
      <c r="G383">
        <f>IF(AB383="","",VLOOKUP(F383,tnpl!$X$1:$Y$16,2,TRUE))</f>
        <v>3</v>
      </c>
      <c r="H383" t="s">
        <v>3211</v>
      </c>
      <c r="I383">
        <f t="shared" si="75"/>
        <v>10</v>
      </c>
      <c r="J383" t="s">
        <v>3211</v>
      </c>
      <c r="K383">
        <f t="shared" si="76"/>
        <v>3</v>
      </c>
      <c r="L383">
        <f t="shared" si="77"/>
        <v>2</v>
      </c>
      <c r="M383" t="str">
        <f t="shared" si="78"/>
        <v>3/2</v>
      </c>
      <c r="N383" t="s">
        <v>3267</v>
      </c>
      <c r="O383" t="str">
        <f t="shared" si="79"/>
        <v>アンコモン</v>
      </c>
      <c r="R383" t="s">
        <v>3267</v>
      </c>
      <c r="S383" t="s">
        <v>4854</v>
      </c>
      <c r="T383" t="str">
        <f t="shared" si="80"/>
        <v>墓ネズミ</v>
      </c>
      <c r="U383" t="str">
        <f t="shared" si="81"/>
        <v/>
      </c>
      <c r="V383" t="str">
        <f>IF(I383=0,VLOOKUP(T383,Sheet4!A:B,2,TRUE),"")</f>
        <v/>
      </c>
      <c r="W383" t="s">
        <v>4855</v>
      </c>
      <c r="X383" t="s">
        <v>3267</v>
      </c>
      <c r="Y383" s="9"/>
      <c r="Z383" s="3">
        <v>779</v>
      </c>
      <c r="AA383" s="2" t="s">
        <v>3870</v>
      </c>
      <c r="AB383" s="1" t="s">
        <v>1606</v>
      </c>
      <c r="AC383" s="1" t="s">
        <v>1473</v>
      </c>
      <c r="AD383" s="1">
        <v>10</v>
      </c>
      <c r="AE383" s="1" t="s">
        <v>973</v>
      </c>
      <c r="AF383" s="1" t="s">
        <v>972</v>
      </c>
      <c r="AG383" s="1" t="s">
        <v>349</v>
      </c>
      <c r="AH383" s="1" t="s">
        <v>3925</v>
      </c>
      <c r="AI383" s="1"/>
      <c r="AJ383" s="1"/>
      <c r="AK383" s="1" t="s">
        <v>3926</v>
      </c>
      <c r="AL383" s="1"/>
      <c r="AM383" s="1"/>
      <c r="AN383" s="1"/>
      <c r="AO383" s="1">
        <v>3</v>
      </c>
      <c r="AP383" s="1">
        <v>2</v>
      </c>
      <c r="AQ383" s="1" t="s">
        <v>3926</v>
      </c>
    </row>
    <row r="384" spans="1:43" x14ac:dyDescent="0.15">
      <c r="A384" t="str">
        <f t="shared" si="72"/>
        <v>|EMN|黒|10|3/3|アンコモン|《[[夜深の死体あさり]]》|</v>
      </c>
      <c r="B384" t="s">
        <v>3211</v>
      </c>
      <c r="C384" t="str">
        <f t="shared" si="73"/>
        <v>EMN</v>
      </c>
      <c r="D384">
        <f>IF(AA384="","",VLOOKUP(C384,tnpl!$Z$1:$AA$11,2,TRUE))</f>
        <v>5</v>
      </c>
      <c r="E384" t="s">
        <v>3211</v>
      </c>
      <c r="F384" t="str">
        <f t="shared" si="74"/>
        <v>黒</v>
      </c>
      <c r="G384">
        <f>IF(AB384="","",VLOOKUP(F384,tnpl!$X$1:$Y$16,2,TRUE))</f>
        <v>3</v>
      </c>
      <c r="H384" t="s">
        <v>3211</v>
      </c>
      <c r="I384">
        <f t="shared" si="75"/>
        <v>10</v>
      </c>
      <c r="J384" t="s">
        <v>3211</v>
      </c>
      <c r="K384">
        <f t="shared" si="76"/>
        <v>3</v>
      </c>
      <c r="L384">
        <f t="shared" si="77"/>
        <v>3</v>
      </c>
      <c r="M384" t="str">
        <f t="shared" si="78"/>
        <v>3/3</v>
      </c>
      <c r="N384" t="s">
        <v>3267</v>
      </c>
      <c r="O384" t="str">
        <f t="shared" si="79"/>
        <v>アンコモン</v>
      </c>
      <c r="R384" t="s">
        <v>3267</v>
      </c>
      <c r="S384" t="s">
        <v>4854</v>
      </c>
      <c r="T384" t="str">
        <f t="shared" si="80"/>
        <v>夜深の死体あさり</v>
      </c>
      <c r="U384" t="str">
        <f t="shared" si="81"/>
        <v/>
      </c>
      <c r="V384" t="str">
        <f>IF(I384=0,VLOOKUP(T384,Sheet4!A:B,2,TRUE),"")</f>
        <v/>
      </c>
      <c r="W384" t="s">
        <v>4855</v>
      </c>
      <c r="X384" t="s">
        <v>3267</v>
      </c>
      <c r="Y384" s="9"/>
      <c r="Z384" s="3">
        <v>780</v>
      </c>
      <c r="AA384" s="2" t="s">
        <v>3870</v>
      </c>
      <c r="AB384" s="1" t="s">
        <v>1606</v>
      </c>
      <c r="AC384" s="1" t="s">
        <v>1473</v>
      </c>
      <c r="AD384" s="22">
        <v>10</v>
      </c>
      <c r="AE384" s="1" t="s">
        <v>971</v>
      </c>
      <c r="AF384" s="1" t="s">
        <v>970</v>
      </c>
      <c r="AG384" s="1" t="s">
        <v>349</v>
      </c>
      <c r="AH384" s="1" t="s">
        <v>1511</v>
      </c>
      <c r="AI384" s="1" t="s">
        <v>2976</v>
      </c>
      <c r="AJ384" s="1"/>
      <c r="AK384" s="1" t="s">
        <v>3927</v>
      </c>
      <c r="AL384" s="1"/>
      <c r="AM384" s="1"/>
      <c r="AN384" s="1"/>
      <c r="AO384" s="1">
        <v>3</v>
      </c>
      <c r="AP384" s="1">
        <v>3</v>
      </c>
      <c r="AQ384" s="1" t="s">
        <v>3927</v>
      </c>
    </row>
    <row r="385" spans="1:43" x14ac:dyDescent="0.15">
      <c r="A385" t="str">
        <f t="shared" si="72"/>
        <v>|EMN|黒|0|3/4|アンコモン|《[[騒がしい徒党&gt;夜深の死体あさり]]》|</v>
      </c>
      <c r="B385" t="s">
        <v>3211</v>
      </c>
      <c r="C385" t="str">
        <f t="shared" si="73"/>
        <v>EMN</v>
      </c>
      <c r="D385">
        <f>IF(AA385="","",VLOOKUP(C385,tnpl!$Z$1:$AA$11,2,TRUE))</f>
        <v>5</v>
      </c>
      <c r="E385" t="s">
        <v>3211</v>
      </c>
      <c r="F385" t="str">
        <f t="shared" si="74"/>
        <v>黒</v>
      </c>
      <c r="G385">
        <f>IF(AB385="","",VLOOKUP(F385,tnpl!$X$1:$Y$16,2,TRUE))</f>
        <v>3</v>
      </c>
      <c r="H385" t="s">
        <v>3211</v>
      </c>
      <c r="I385">
        <f t="shared" si="75"/>
        <v>0</v>
      </c>
      <c r="J385" t="s">
        <v>3211</v>
      </c>
      <c r="K385">
        <f t="shared" si="76"/>
        <v>3</v>
      </c>
      <c r="L385">
        <f t="shared" si="77"/>
        <v>4</v>
      </c>
      <c r="M385" t="str">
        <f t="shared" si="78"/>
        <v>3/4</v>
      </c>
      <c r="N385" t="s">
        <v>3267</v>
      </c>
      <c r="O385" t="str">
        <f t="shared" si="79"/>
        <v>アンコモン</v>
      </c>
      <c r="R385" t="s">
        <v>3267</v>
      </c>
      <c r="S385" t="s">
        <v>4854</v>
      </c>
      <c r="T385" t="str">
        <f t="shared" si="80"/>
        <v>騒がしい徒党</v>
      </c>
      <c r="U385" t="str">
        <f t="shared" si="81"/>
        <v>&gt;</v>
      </c>
      <c r="V385" t="str">
        <f>IF(I385=0,VLOOKUP(T385,Sheet4!A:B,2,TRUE),"")</f>
        <v>夜深の死体あさり</v>
      </c>
      <c r="W385" t="s">
        <v>4855</v>
      </c>
      <c r="X385" t="s">
        <v>3267</v>
      </c>
      <c r="Y385" s="9"/>
      <c r="Z385" s="3">
        <v>781</v>
      </c>
      <c r="AA385" s="2" t="s">
        <v>3870</v>
      </c>
      <c r="AB385" s="1" t="s">
        <v>1606</v>
      </c>
      <c r="AC385" s="1" t="s">
        <v>1473</v>
      </c>
      <c r="AD385" s="21">
        <v>0</v>
      </c>
      <c r="AE385" s="1" t="s">
        <v>869</v>
      </c>
      <c r="AF385" s="1" t="s">
        <v>868</v>
      </c>
      <c r="AG385" s="1" t="s">
        <v>349</v>
      </c>
      <c r="AH385" s="1" t="s">
        <v>1457</v>
      </c>
      <c r="AI385" s="1" t="s">
        <v>2837</v>
      </c>
      <c r="AJ385" s="1"/>
      <c r="AK385" s="1" t="s">
        <v>2789</v>
      </c>
      <c r="AL385" s="1" t="s">
        <v>3898</v>
      </c>
      <c r="AM385" s="1" t="s">
        <v>3928</v>
      </c>
      <c r="AN385" s="1"/>
      <c r="AO385" s="1">
        <v>3</v>
      </c>
      <c r="AP385" s="1">
        <v>4</v>
      </c>
      <c r="AQ385" s="1" t="s">
        <v>3929</v>
      </c>
    </row>
    <row r="386" spans="1:43" x14ac:dyDescent="0.15">
      <c r="A386" t="str">
        <f t="shared" si="72"/>
        <v>|EMN|赤|10|3/4|アンコモン|《[[怒り刃の吸血鬼]]》|</v>
      </c>
      <c r="B386" t="s">
        <v>3211</v>
      </c>
      <c r="C386" t="str">
        <f t="shared" si="73"/>
        <v>EMN</v>
      </c>
      <c r="D386">
        <f>IF(AA386="","",VLOOKUP(C386,tnpl!$Z$1:$AA$11,2,TRUE))</f>
        <v>5</v>
      </c>
      <c r="E386" t="s">
        <v>3211</v>
      </c>
      <c r="F386" t="str">
        <f t="shared" si="74"/>
        <v>赤</v>
      </c>
      <c r="G386">
        <f>IF(AB386="","",VLOOKUP(F386,tnpl!$X$1:$Y$16,2,TRUE))</f>
        <v>4</v>
      </c>
      <c r="H386" t="s">
        <v>3211</v>
      </c>
      <c r="I386">
        <f t="shared" si="75"/>
        <v>10</v>
      </c>
      <c r="J386" t="s">
        <v>3211</v>
      </c>
      <c r="K386">
        <f t="shared" si="76"/>
        <v>3</v>
      </c>
      <c r="L386">
        <f t="shared" si="77"/>
        <v>4</v>
      </c>
      <c r="M386" t="str">
        <f t="shared" si="78"/>
        <v>3/4</v>
      </c>
      <c r="N386" t="s">
        <v>3267</v>
      </c>
      <c r="O386" t="str">
        <f t="shared" si="79"/>
        <v>アンコモン</v>
      </c>
      <c r="R386" t="s">
        <v>3267</v>
      </c>
      <c r="S386" t="s">
        <v>4854</v>
      </c>
      <c r="T386" t="str">
        <f t="shared" si="80"/>
        <v>怒り刃の吸血鬼</v>
      </c>
      <c r="U386" t="str">
        <f t="shared" si="81"/>
        <v/>
      </c>
      <c r="V386" t="str">
        <f>IF(I386=0,VLOOKUP(T386,Sheet4!A:B,2,TRUE),"")</f>
        <v/>
      </c>
      <c r="W386" t="s">
        <v>4855</v>
      </c>
      <c r="X386" t="s">
        <v>3267</v>
      </c>
      <c r="Y386" s="9"/>
      <c r="Z386" s="3">
        <v>793</v>
      </c>
      <c r="AA386" s="2" t="s">
        <v>3870</v>
      </c>
      <c r="AB386" s="1" t="s">
        <v>1575</v>
      </c>
      <c r="AC386" s="1" t="s">
        <v>1473</v>
      </c>
      <c r="AD386" s="1">
        <v>10</v>
      </c>
      <c r="AE386" s="1" t="s">
        <v>951</v>
      </c>
      <c r="AF386" s="1" t="s">
        <v>950</v>
      </c>
      <c r="AG386" s="1" t="s">
        <v>349</v>
      </c>
      <c r="AH386" s="1" t="s">
        <v>1516</v>
      </c>
      <c r="AI386" s="1" t="s">
        <v>1765</v>
      </c>
      <c r="AJ386" s="1"/>
      <c r="AK386" s="1" t="s">
        <v>3313</v>
      </c>
      <c r="AL386" s="1" t="s">
        <v>3953</v>
      </c>
      <c r="AM386" s="1"/>
      <c r="AN386" s="1"/>
      <c r="AO386" s="1">
        <v>3</v>
      </c>
      <c r="AP386" s="1">
        <v>4</v>
      </c>
      <c r="AQ386" s="1" t="s">
        <v>3954</v>
      </c>
    </row>
    <row r="387" spans="1:43" x14ac:dyDescent="0.15">
      <c r="A387" t="str">
        <f t="shared" si="72"/>
        <v>|EMN|赤|14|3/2|アンコモン|《[[くすぶる狼男]]》|</v>
      </c>
      <c r="B387" t="s">
        <v>3211</v>
      </c>
      <c r="C387" t="str">
        <f t="shared" si="73"/>
        <v>EMN</v>
      </c>
      <c r="D387">
        <f>IF(AA387="","",VLOOKUP(C387,tnpl!$Z$1:$AA$11,2,TRUE))</f>
        <v>5</v>
      </c>
      <c r="E387" t="s">
        <v>3211</v>
      </c>
      <c r="F387" t="str">
        <f t="shared" si="74"/>
        <v>赤</v>
      </c>
      <c r="G387">
        <f>IF(AB387="","",VLOOKUP(F387,tnpl!$X$1:$Y$16,2,TRUE))</f>
        <v>4</v>
      </c>
      <c r="H387" t="s">
        <v>3211</v>
      </c>
      <c r="I387">
        <f t="shared" si="75"/>
        <v>14</v>
      </c>
      <c r="J387" t="s">
        <v>3211</v>
      </c>
      <c r="K387">
        <f t="shared" si="76"/>
        <v>3</v>
      </c>
      <c r="L387">
        <f t="shared" si="77"/>
        <v>2</v>
      </c>
      <c r="M387" t="str">
        <f t="shared" si="78"/>
        <v>3/2</v>
      </c>
      <c r="N387" t="s">
        <v>3267</v>
      </c>
      <c r="O387" t="str">
        <f t="shared" si="79"/>
        <v>アンコモン</v>
      </c>
      <c r="R387" t="s">
        <v>3267</v>
      </c>
      <c r="S387" t="s">
        <v>4854</v>
      </c>
      <c r="T387" t="str">
        <f t="shared" si="80"/>
        <v>くすぶる狼男</v>
      </c>
      <c r="U387" t="str">
        <f t="shared" si="81"/>
        <v/>
      </c>
      <c r="V387" t="str">
        <f>IF(I387=0,VLOOKUP(T387,Sheet4!A:B,2,TRUE),"")</f>
        <v/>
      </c>
      <c r="W387" t="s">
        <v>4855</v>
      </c>
      <c r="X387" t="s">
        <v>3267</v>
      </c>
      <c r="Y387" s="9"/>
      <c r="Z387" s="3">
        <v>796</v>
      </c>
      <c r="AA387" s="2" t="s">
        <v>3870</v>
      </c>
      <c r="AB387" s="1" t="s">
        <v>1575</v>
      </c>
      <c r="AC387" s="1" t="s">
        <v>1473</v>
      </c>
      <c r="AD387" s="22">
        <v>14</v>
      </c>
      <c r="AE387" s="1" t="s">
        <v>945</v>
      </c>
      <c r="AF387" s="1" t="s">
        <v>944</v>
      </c>
      <c r="AG387" s="1" t="s">
        <v>349</v>
      </c>
      <c r="AH387" s="1" t="s">
        <v>3702</v>
      </c>
      <c r="AI387" s="1" t="s">
        <v>2837</v>
      </c>
      <c r="AJ387" s="1"/>
      <c r="AK387" s="1" t="s">
        <v>3958</v>
      </c>
      <c r="AL387" s="1" t="s">
        <v>3959</v>
      </c>
      <c r="AM387" s="1"/>
      <c r="AN387" s="1"/>
      <c r="AO387" s="1">
        <v>3</v>
      </c>
      <c r="AP387" s="1">
        <v>2</v>
      </c>
      <c r="AQ387" s="1" t="s">
        <v>3960</v>
      </c>
    </row>
    <row r="388" spans="1:43" x14ac:dyDescent="0.15">
      <c r="A388" t="str">
        <f t="shared" si="72"/>
        <v>|EMN|緑|0|3/5|アンコモン|《[[多重吠え&gt;けたたましく吠えるもの]]》|</v>
      </c>
      <c r="B388" t="s">
        <v>3211</v>
      </c>
      <c r="C388" t="str">
        <f t="shared" si="73"/>
        <v>EMN</v>
      </c>
      <c r="D388">
        <f>IF(AA388="","",VLOOKUP(C388,tnpl!$Z$1:$AA$11,2,TRUE))</f>
        <v>5</v>
      </c>
      <c r="E388" t="s">
        <v>3211</v>
      </c>
      <c r="F388" t="str">
        <f t="shared" si="74"/>
        <v>緑</v>
      </c>
      <c r="G388">
        <f>IF(AB388="","",VLOOKUP(F388,tnpl!$X$1:$Y$16,2,TRUE))</f>
        <v>5</v>
      </c>
      <c r="H388" t="s">
        <v>3211</v>
      </c>
      <c r="I388">
        <f t="shared" si="75"/>
        <v>0</v>
      </c>
      <c r="J388" t="s">
        <v>3211</v>
      </c>
      <c r="K388">
        <f t="shared" si="76"/>
        <v>3</v>
      </c>
      <c r="L388">
        <f t="shared" si="77"/>
        <v>5</v>
      </c>
      <c r="M388" t="str">
        <f t="shared" si="78"/>
        <v>3/5</v>
      </c>
      <c r="N388" t="s">
        <v>3267</v>
      </c>
      <c r="O388" t="str">
        <f t="shared" si="79"/>
        <v>アンコモン</v>
      </c>
      <c r="R388" t="s">
        <v>3267</v>
      </c>
      <c r="S388" t="s">
        <v>4854</v>
      </c>
      <c r="T388" t="str">
        <f t="shared" si="80"/>
        <v>多重吠え</v>
      </c>
      <c r="U388" t="str">
        <f t="shared" si="81"/>
        <v>&gt;</v>
      </c>
      <c r="V388" t="str">
        <f>IF(I388=0,VLOOKUP(T388,Sheet4!A:B,2,TRUE),"")</f>
        <v>けたたましく吠えるもの</v>
      </c>
      <c r="W388" t="s">
        <v>4855</v>
      </c>
      <c r="X388" t="s">
        <v>3267</v>
      </c>
      <c r="Y388" s="9"/>
      <c r="Z388" s="3">
        <v>812</v>
      </c>
      <c r="AA388" s="2" t="s">
        <v>3870</v>
      </c>
      <c r="AB388" s="1" t="s">
        <v>1540</v>
      </c>
      <c r="AC388" s="1" t="s">
        <v>1473</v>
      </c>
      <c r="AD388" s="21">
        <v>0</v>
      </c>
      <c r="AE388" s="1" t="s">
        <v>855</v>
      </c>
      <c r="AF388" s="1" t="s">
        <v>854</v>
      </c>
      <c r="AG388" s="1" t="s">
        <v>349</v>
      </c>
      <c r="AH388" s="1" t="s">
        <v>1457</v>
      </c>
      <c r="AI388" s="1" t="s">
        <v>3702</v>
      </c>
      <c r="AJ388" s="1"/>
      <c r="AK388" s="1" t="s">
        <v>3516</v>
      </c>
      <c r="AL388" s="1" t="s">
        <v>3986</v>
      </c>
      <c r="AM388" s="1"/>
      <c r="AN388" s="1"/>
      <c r="AO388" s="1">
        <v>3</v>
      </c>
      <c r="AP388" s="1">
        <v>5</v>
      </c>
      <c r="AQ388" s="1" t="s">
        <v>3987</v>
      </c>
    </row>
    <row r="389" spans="1:43" x14ac:dyDescent="0.15">
      <c r="A389" t="str">
        <f t="shared" si="72"/>
        <v>|EMN|青赤|10|3/5|アンコモン|《[[気紛れな霊]]》|</v>
      </c>
      <c r="B389" t="s">
        <v>3211</v>
      </c>
      <c r="C389" t="str">
        <f t="shared" si="73"/>
        <v>EMN</v>
      </c>
      <c r="D389">
        <f>IF(AA389="","",VLOOKUP(C389,tnpl!$Z$1:$AA$11,2,TRUE))</f>
        <v>5</v>
      </c>
      <c r="E389" t="s">
        <v>3211</v>
      </c>
      <c r="F389" t="str">
        <f t="shared" si="74"/>
        <v>青赤</v>
      </c>
      <c r="G389">
        <f>IF(AB389="","",VLOOKUP(F389,tnpl!$X$1:$Y$16,2,TRUE))</f>
        <v>12</v>
      </c>
      <c r="H389" t="s">
        <v>3211</v>
      </c>
      <c r="I389">
        <f t="shared" si="75"/>
        <v>10</v>
      </c>
      <c r="J389" t="s">
        <v>3211</v>
      </c>
      <c r="K389">
        <f t="shared" si="76"/>
        <v>3</v>
      </c>
      <c r="L389">
        <f t="shared" si="77"/>
        <v>5</v>
      </c>
      <c r="M389" t="str">
        <f t="shared" si="78"/>
        <v>3/5</v>
      </c>
      <c r="N389" t="s">
        <v>3267</v>
      </c>
      <c r="O389" t="str">
        <f t="shared" si="79"/>
        <v>アンコモン</v>
      </c>
      <c r="R389" t="s">
        <v>3267</v>
      </c>
      <c r="S389" t="s">
        <v>4854</v>
      </c>
      <c r="T389" t="str">
        <f t="shared" si="80"/>
        <v>気紛れな霊</v>
      </c>
      <c r="U389" t="str">
        <f t="shared" si="81"/>
        <v/>
      </c>
      <c r="V389" t="str">
        <f>IF(I389=0,VLOOKUP(T389,Sheet4!A:B,2,TRUE),"")</f>
        <v/>
      </c>
      <c r="W389" t="s">
        <v>4855</v>
      </c>
      <c r="X389" t="s">
        <v>3267</v>
      </c>
      <c r="Y389" s="9"/>
      <c r="Z389" s="3">
        <v>820</v>
      </c>
      <c r="AA389" s="2" t="s">
        <v>3870</v>
      </c>
      <c r="AB389" s="1" t="s">
        <v>1489</v>
      </c>
      <c r="AC389" s="1" t="s">
        <v>1473</v>
      </c>
      <c r="AD389" s="1">
        <v>10</v>
      </c>
      <c r="AE389" s="1" t="s">
        <v>907</v>
      </c>
      <c r="AF389" s="1" t="s">
        <v>906</v>
      </c>
      <c r="AG389" s="1" t="s">
        <v>349</v>
      </c>
      <c r="AH389" s="1" t="s">
        <v>2436</v>
      </c>
      <c r="AI389" s="1"/>
      <c r="AJ389" s="1"/>
      <c r="AK389" s="1" t="s">
        <v>361</v>
      </c>
      <c r="AL389" s="1" t="s">
        <v>4001</v>
      </c>
      <c r="AM389" s="1"/>
      <c r="AN389" s="1"/>
      <c r="AO389" s="1">
        <v>3</v>
      </c>
      <c r="AP389" s="1">
        <v>5</v>
      </c>
      <c r="AQ389" s="1" t="s">
        <v>4002</v>
      </c>
    </row>
    <row r="390" spans="1:43" x14ac:dyDescent="0.15">
      <c r="A390" t="str">
        <f t="shared" si="72"/>
        <v>|EMN|無色|23|3/4|アンコモン|《[[甚だしい大口]]》|</v>
      </c>
      <c r="B390" t="s">
        <v>3211</v>
      </c>
      <c r="C390" t="str">
        <f t="shared" si="73"/>
        <v>EMN</v>
      </c>
      <c r="D390">
        <f>IF(AA390="","",VLOOKUP(C390,tnpl!$Z$1:$AA$11,2,TRUE))</f>
        <v>5</v>
      </c>
      <c r="E390" t="s">
        <v>3211</v>
      </c>
      <c r="F390" t="str">
        <f t="shared" si="74"/>
        <v>無色</v>
      </c>
      <c r="G390">
        <f>IF(AB390="","",VLOOKUP(F390,tnpl!$X$1:$Y$16,2,TRUE))</f>
        <v>16</v>
      </c>
      <c r="H390" t="s">
        <v>3211</v>
      </c>
      <c r="I390">
        <f t="shared" si="75"/>
        <v>23</v>
      </c>
      <c r="J390" t="s">
        <v>3211</v>
      </c>
      <c r="K390">
        <f t="shared" si="76"/>
        <v>3</v>
      </c>
      <c r="L390">
        <f t="shared" si="77"/>
        <v>4</v>
      </c>
      <c r="M390" t="str">
        <f t="shared" si="78"/>
        <v>3/4</v>
      </c>
      <c r="N390" t="s">
        <v>3267</v>
      </c>
      <c r="O390" t="str">
        <f t="shared" si="79"/>
        <v>アンコモン</v>
      </c>
      <c r="R390" t="s">
        <v>3267</v>
      </c>
      <c r="S390" t="s">
        <v>4854</v>
      </c>
      <c r="T390" t="str">
        <f t="shared" si="80"/>
        <v>甚だしい大口</v>
      </c>
      <c r="U390" t="str">
        <f t="shared" si="81"/>
        <v/>
      </c>
      <c r="V390" t="str">
        <f>IF(I390=0,VLOOKUP(T390,Sheet4!A:B,2,TRUE),"")</f>
        <v/>
      </c>
      <c r="W390" t="s">
        <v>4855</v>
      </c>
      <c r="X390" t="s">
        <v>3267</v>
      </c>
      <c r="Y390" s="9"/>
      <c r="Z390" s="3">
        <v>829</v>
      </c>
      <c r="AA390" s="2" t="s">
        <v>3870</v>
      </c>
      <c r="AB390" s="1" t="s">
        <v>301</v>
      </c>
      <c r="AC390" s="1" t="s">
        <v>1473</v>
      </c>
      <c r="AD390" s="1">
        <v>23</v>
      </c>
      <c r="AE390" s="1" t="s">
        <v>891</v>
      </c>
      <c r="AF390" s="1" t="s">
        <v>890</v>
      </c>
      <c r="AG390" s="1" t="s">
        <v>349</v>
      </c>
      <c r="AH390" s="1" t="s">
        <v>1457</v>
      </c>
      <c r="AI390" s="1"/>
      <c r="AJ390" s="1"/>
      <c r="AK390" s="1" t="s">
        <v>4020</v>
      </c>
      <c r="AL390" s="1" t="s">
        <v>4021</v>
      </c>
      <c r="AM390" s="1"/>
      <c r="AN390" s="1"/>
      <c r="AO390" s="1">
        <v>3</v>
      </c>
      <c r="AP390" s="1">
        <v>4</v>
      </c>
      <c r="AQ390" s="1" t="s">
        <v>4022</v>
      </c>
    </row>
    <row r="391" spans="1:43" x14ac:dyDescent="0.15">
      <c r="A391" t="str">
        <f t="shared" si="72"/>
        <v>|EMN|無色|12|3/3|レア|《[[永遠の災い魔]]》|</v>
      </c>
      <c r="B391" t="s">
        <v>3211</v>
      </c>
      <c r="C391" t="str">
        <f t="shared" si="73"/>
        <v>EMN</v>
      </c>
      <c r="D391">
        <f>IF(AA391="","",VLOOKUP(C391,tnpl!$Z$1:$AA$11,2,TRUE))</f>
        <v>5</v>
      </c>
      <c r="E391" t="s">
        <v>3211</v>
      </c>
      <c r="F391" t="str">
        <f t="shared" si="74"/>
        <v>無色</v>
      </c>
      <c r="G391">
        <f>IF(AB391="","",VLOOKUP(F391,tnpl!$X$1:$Y$16,2,TRUE))</f>
        <v>16</v>
      </c>
      <c r="H391" t="s">
        <v>3211</v>
      </c>
      <c r="I391">
        <f t="shared" si="75"/>
        <v>12</v>
      </c>
      <c r="J391" t="s">
        <v>3211</v>
      </c>
      <c r="K391">
        <f t="shared" si="76"/>
        <v>3</v>
      </c>
      <c r="L391">
        <f t="shared" si="77"/>
        <v>3</v>
      </c>
      <c r="M391" t="str">
        <f t="shared" si="78"/>
        <v>3/3</v>
      </c>
      <c r="N391" t="s">
        <v>3267</v>
      </c>
      <c r="O391" t="str">
        <f t="shared" si="79"/>
        <v>レア</v>
      </c>
      <c r="R391" t="s">
        <v>3267</v>
      </c>
      <c r="S391" t="s">
        <v>4854</v>
      </c>
      <c r="T391" t="str">
        <f t="shared" si="80"/>
        <v>永遠の災い魔</v>
      </c>
      <c r="U391" t="str">
        <f t="shared" si="81"/>
        <v/>
      </c>
      <c r="V391" t="str">
        <f>IF(I391=0,VLOOKUP(T391,Sheet4!A:B,2,TRUE),"")</f>
        <v/>
      </c>
      <c r="W391" t="s">
        <v>4855</v>
      </c>
      <c r="X391" t="s">
        <v>3267</v>
      </c>
      <c r="Y391" s="9"/>
      <c r="Z391" s="3">
        <v>831</v>
      </c>
      <c r="AA391" s="2" t="s">
        <v>3870</v>
      </c>
      <c r="AB391" s="1" t="s">
        <v>301</v>
      </c>
      <c r="AC391" s="1" t="s">
        <v>1463</v>
      </c>
      <c r="AD391" s="1">
        <v>12</v>
      </c>
      <c r="AE391" s="1" t="s">
        <v>887</v>
      </c>
      <c r="AF391" s="1" t="s">
        <v>886</v>
      </c>
      <c r="AG391" s="1" t="s">
        <v>349</v>
      </c>
      <c r="AH391" s="1" t="s">
        <v>1457</v>
      </c>
      <c r="AI391" s="1" t="s">
        <v>2837</v>
      </c>
      <c r="AJ391" s="1"/>
      <c r="AK391" s="1" t="s">
        <v>2627</v>
      </c>
      <c r="AL391" s="1" t="s">
        <v>3657</v>
      </c>
      <c r="AM391" s="1"/>
      <c r="AN391" s="1"/>
      <c r="AO391" s="1">
        <v>3</v>
      </c>
      <c r="AP391" s="1">
        <v>3</v>
      </c>
      <c r="AQ391" s="1" t="s">
        <v>3658</v>
      </c>
    </row>
    <row r="392" spans="1:43" x14ac:dyDescent="0.15">
      <c r="A392" t="str">
        <f>B392&amp;C392&amp;E392&amp;F392&amp;H392&amp;I392&amp;J392&amp;M392&amp;N392&amp;O392&amp;P392&amp;Q392&amp;R392&amp;S392&amp;T392&amp;V392&amp;W392&amp;X392&amp;Y392</f>
        <v/>
      </c>
    </row>
    <row r="393" spans="1:43" x14ac:dyDescent="0.15">
      <c r="A393" t="str">
        <f>B393&amp;C393&amp;E393&amp;F393&amp;H393&amp;I393&amp;J393&amp;M393&amp;N393&amp;O393&amp;P393&amp;Q393&amp;R393&amp;S393&amp;T393&amp;V393&amp;W393&amp;X393&amp;Y393</f>
        <v>**カラデシュブロック</v>
      </c>
      <c r="B393" t="s">
        <v>4856</v>
      </c>
      <c r="C393" t="s">
        <v>5197</v>
      </c>
      <c r="Z393" s="11"/>
    </row>
    <row r="394" spans="1:43" x14ac:dyDescent="0.15">
      <c r="A394" t="str">
        <f>B394&amp;C394&amp;E394&amp;F394&amp;H394&amp;I394&amp;J394&amp;M394&amp;N394&amp;O394&amp;P394&amp;Q394&amp;R394&amp;S394&amp;T394&amp;U394&amp;V394&amp;W394&amp;X394&amp;Y394</f>
        <v>|LEFT:50|LEFT:50|LEFT:50|LEFT:120|LEFT:120|LEFT:500|c</v>
      </c>
      <c r="B394" t="s">
        <v>3211</v>
      </c>
      <c r="C394" t="s">
        <v>3204</v>
      </c>
      <c r="E394" t="s">
        <v>3211</v>
      </c>
      <c r="F394" t="s">
        <v>3204</v>
      </c>
      <c r="H394" t="s">
        <v>3211</v>
      </c>
      <c r="I394" t="s">
        <v>3204</v>
      </c>
      <c r="J394" t="s">
        <v>3211</v>
      </c>
      <c r="M394" t="s">
        <v>5157</v>
      </c>
      <c r="N394" t="s">
        <v>3267</v>
      </c>
      <c r="O394" t="s">
        <v>5157</v>
      </c>
      <c r="R394" t="s">
        <v>3267</v>
      </c>
      <c r="T394" t="s">
        <v>3205</v>
      </c>
      <c r="X394" t="s">
        <v>3267</v>
      </c>
      <c r="Y394" t="s">
        <v>3206</v>
      </c>
    </row>
    <row r="395" spans="1:43" x14ac:dyDescent="0.15">
      <c r="A395" t="str">
        <f>B395&amp;C395&amp;E395&amp;F395&amp;H395&amp;I395&amp;J395&amp;M395&amp;N395&amp;O395&amp;P395&amp;Q395&amp;R395&amp;S395&amp;T395&amp;U395&amp;V395&amp;W395&amp;X395&amp;Y395</f>
        <v>|セット|色|コスト|P/T|レアリティ|カード名|</v>
      </c>
      <c r="B395" t="s">
        <v>3211</v>
      </c>
      <c r="C395" t="s">
        <v>3212</v>
      </c>
      <c r="E395" t="s">
        <v>3211</v>
      </c>
      <c r="F395" t="s">
        <v>3181</v>
      </c>
      <c r="H395" t="s">
        <v>3211</v>
      </c>
      <c r="I395" t="s">
        <v>3207</v>
      </c>
      <c r="J395" t="s">
        <v>3211</v>
      </c>
      <c r="K395" t="s">
        <v>3168</v>
      </c>
      <c r="L395" t="s">
        <v>3167</v>
      </c>
      <c r="M395" t="str">
        <f>K395&amp;"/"&amp;L395</f>
        <v>P/T</v>
      </c>
      <c r="N395" t="s">
        <v>3267</v>
      </c>
      <c r="O395" t="s">
        <v>5187</v>
      </c>
      <c r="R395" t="s">
        <v>3267</v>
      </c>
      <c r="T395" t="s">
        <v>3208</v>
      </c>
      <c r="X395" t="s">
        <v>3267</v>
      </c>
      <c r="Z395" s="18"/>
      <c r="AA395" s="18"/>
      <c r="AB395" s="18"/>
      <c r="AC395" s="18"/>
      <c r="AD395" s="18"/>
      <c r="AE395" s="18"/>
      <c r="AF395" s="18"/>
      <c r="AG395" s="18"/>
      <c r="AH395" s="18"/>
      <c r="AI395" s="18"/>
      <c r="AJ395" s="18"/>
      <c r="AK395" s="18"/>
      <c r="AL395" s="18"/>
      <c r="AM395" s="18"/>
      <c r="AN395" s="18"/>
      <c r="AO395" s="18"/>
      <c r="AP395" s="18"/>
      <c r="AQ395" s="18"/>
    </row>
    <row r="396" spans="1:43" x14ac:dyDescent="0.15">
      <c r="A396" t="str">
        <f t="shared" si="72"/>
        <v>|KLD|白|12|3/4|アンコモン|《[[空中対応員]]》|</v>
      </c>
      <c r="B396" t="s">
        <v>3211</v>
      </c>
      <c r="C396" t="str">
        <f t="shared" si="73"/>
        <v>KLD</v>
      </c>
      <c r="D396">
        <f>IF(AA396="","",VLOOKUP(C396,tnpl!$Z$1:$AA$11,2,TRUE))</f>
        <v>6</v>
      </c>
      <c r="E396" t="s">
        <v>3211</v>
      </c>
      <c r="F396" t="str">
        <f t="shared" si="74"/>
        <v>白</v>
      </c>
      <c r="G396">
        <f>IF(AB396="","",VLOOKUP(F396,tnpl!$X$1:$Y$16,2,TRUE))</f>
        <v>1</v>
      </c>
      <c r="H396" t="s">
        <v>3211</v>
      </c>
      <c r="I396">
        <f t="shared" si="75"/>
        <v>12</v>
      </c>
      <c r="J396" t="s">
        <v>3211</v>
      </c>
      <c r="K396">
        <f t="shared" si="76"/>
        <v>3</v>
      </c>
      <c r="L396">
        <f t="shared" si="77"/>
        <v>4</v>
      </c>
      <c r="M396" t="str">
        <f t="shared" si="78"/>
        <v>3/4</v>
      </c>
      <c r="N396" t="s">
        <v>3267</v>
      </c>
      <c r="O396" t="str">
        <f t="shared" si="79"/>
        <v>アンコモン</v>
      </c>
      <c r="R396" t="s">
        <v>3267</v>
      </c>
      <c r="S396" t="s">
        <v>4854</v>
      </c>
      <c r="T396" t="str">
        <f t="shared" si="80"/>
        <v>空中対応員</v>
      </c>
      <c r="U396" t="str">
        <f t="shared" si="81"/>
        <v/>
      </c>
      <c r="V396" t="str">
        <f>IF(I396=0,VLOOKUP(T396,Sheet4!A:B,2,TRUE),"")</f>
        <v/>
      </c>
      <c r="W396" t="s">
        <v>4855</v>
      </c>
      <c r="X396" t="s">
        <v>3267</v>
      </c>
      <c r="Y396" s="9"/>
      <c r="Z396" s="3">
        <v>846</v>
      </c>
      <c r="AA396" s="2" t="s">
        <v>4035</v>
      </c>
      <c r="AB396" s="1" t="s">
        <v>1653</v>
      </c>
      <c r="AC396" s="1" t="s">
        <v>1473</v>
      </c>
      <c r="AD396" s="1">
        <v>12</v>
      </c>
      <c r="AE396" s="1" t="s">
        <v>831</v>
      </c>
      <c r="AF396" s="1" t="s">
        <v>830</v>
      </c>
      <c r="AG396" s="1" t="s">
        <v>349</v>
      </c>
      <c r="AH396" s="1" t="s">
        <v>4036</v>
      </c>
      <c r="AI396" s="1" t="s">
        <v>1826</v>
      </c>
      <c r="AJ396" s="1"/>
      <c r="AK396" s="1" t="s">
        <v>4052</v>
      </c>
      <c r="AL396" s="1"/>
      <c r="AM396" s="1"/>
      <c r="AN396" s="1"/>
      <c r="AO396" s="1">
        <v>3</v>
      </c>
      <c r="AP396" s="1">
        <v>4</v>
      </c>
      <c r="AQ396" s="1" t="s">
        <v>4052</v>
      </c>
    </row>
    <row r="397" spans="1:43" x14ac:dyDescent="0.15">
      <c r="A397" t="str">
        <f t="shared" si="72"/>
        <v>|KLD|白|11|3/4|アンコモン|《[[領事の盾護員]]》|</v>
      </c>
      <c r="B397" t="s">
        <v>3211</v>
      </c>
      <c r="C397" t="str">
        <f t="shared" si="73"/>
        <v>KLD</v>
      </c>
      <c r="D397">
        <f>IF(AA397="","",VLOOKUP(C397,tnpl!$Z$1:$AA$11,2,TRUE))</f>
        <v>6</v>
      </c>
      <c r="E397" t="s">
        <v>3211</v>
      </c>
      <c r="F397" t="str">
        <f t="shared" si="74"/>
        <v>白</v>
      </c>
      <c r="G397">
        <f>IF(AB397="","",VLOOKUP(F397,tnpl!$X$1:$Y$16,2,TRUE))</f>
        <v>1</v>
      </c>
      <c r="H397" t="s">
        <v>3211</v>
      </c>
      <c r="I397">
        <f t="shared" si="75"/>
        <v>11</v>
      </c>
      <c r="J397" t="s">
        <v>3211</v>
      </c>
      <c r="K397">
        <f t="shared" si="76"/>
        <v>3</v>
      </c>
      <c r="L397">
        <f t="shared" si="77"/>
        <v>4</v>
      </c>
      <c r="M397" t="str">
        <f t="shared" si="78"/>
        <v>3/4</v>
      </c>
      <c r="N397" t="s">
        <v>3267</v>
      </c>
      <c r="O397" t="str">
        <f t="shared" si="79"/>
        <v>アンコモン</v>
      </c>
      <c r="R397" t="s">
        <v>3267</v>
      </c>
      <c r="S397" t="s">
        <v>4854</v>
      </c>
      <c r="T397" t="str">
        <f t="shared" si="80"/>
        <v>領事の盾護員</v>
      </c>
      <c r="U397" t="str">
        <f t="shared" si="81"/>
        <v/>
      </c>
      <c r="V397" t="str">
        <f>IF(I397=0,VLOOKUP(T397,Sheet4!A:B,2,TRUE),"")</f>
        <v/>
      </c>
      <c r="W397" t="s">
        <v>4855</v>
      </c>
      <c r="X397" t="s">
        <v>3267</v>
      </c>
      <c r="Y397" s="9"/>
      <c r="Z397" s="3">
        <v>847</v>
      </c>
      <c r="AA397" s="2" t="s">
        <v>4035</v>
      </c>
      <c r="AB397" s="1" t="s">
        <v>1653</v>
      </c>
      <c r="AC397" s="1" t="s">
        <v>1473</v>
      </c>
      <c r="AD397" s="1">
        <v>11</v>
      </c>
      <c r="AE397" s="1" t="s">
        <v>827</v>
      </c>
      <c r="AF397" s="1" t="s">
        <v>826</v>
      </c>
      <c r="AG397" s="1" t="s">
        <v>349</v>
      </c>
      <c r="AH397" s="1" t="s">
        <v>4036</v>
      </c>
      <c r="AI397" s="1" t="s">
        <v>1826</v>
      </c>
      <c r="AJ397" s="1"/>
      <c r="AK397" s="1" t="s">
        <v>2627</v>
      </c>
      <c r="AL397" s="1" t="s">
        <v>4038</v>
      </c>
      <c r="AM397" s="1" t="s">
        <v>4053</v>
      </c>
      <c r="AN397" s="1"/>
      <c r="AO397" s="1">
        <v>3</v>
      </c>
      <c r="AP397" s="1">
        <v>4</v>
      </c>
      <c r="AQ397" s="1" t="s">
        <v>4054</v>
      </c>
    </row>
    <row r="398" spans="1:43" x14ac:dyDescent="0.15">
      <c r="A398" t="str">
        <f t="shared" si="72"/>
        <v>|KLD|青|10|3/5|アンコモン|《[[試験飛行士]]》|</v>
      </c>
      <c r="B398" t="s">
        <v>3211</v>
      </c>
      <c r="C398" t="str">
        <f t="shared" si="73"/>
        <v>KLD</v>
      </c>
      <c r="D398">
        <f>IF(AA398="","",VLOOKUP(C398,tnpl!$Z$1:$AA$11,2,TRUE))</f>
        <v>6</v>
      </c>
      <c r="E398" t="s">
        <v>3211</v>
      </c>
      <c r="F398" t="str">
        <f t="shared" si="74"/>
        <v>青</v>
      </c>
      <c r="G398">
        <f>IF(AB398="","",VLOOKUP(F398,tnpl!$X$1:$Y$16,2,TRUE))</f>
        <v>2</v>
      </c>
      <c r="H398" t="s">
        <v>3211</v>
      </c>
      <c r="I398">
        <f t="shared" si="75"/>
        <v>10</v>
      </c>
      <c r="J398" t="s">
        <v>3211</v>
      </c>
      <c r="K398">
        <f t="shared" si="76"/>
        <v>3</v>
      </c>
      <c r="L398">
        <f t="shared" si="77"/>
        <v>5</v>
      </c>
      <c r="M398" t="str">
        <f t="shared" si="78"/>
        <v>3/5</v>
      </c>
      <c r="N398" t="s">
        <v>3267</v>
      </c>
      <c r="O398" t="str">
        <f t="shared" si="79"/>
        <v>アンコモン</v>
      </c>
      <c r="R398" t="s">
        <v>3267</v>
      </c>
      <c r="S398" t="s">
        <v>4854</v>
      </c>
      <c r="T398" t="str">
        <f t="shared" si="80"/>
        <v>試験飛行士</v>
      </c>
      <c r="U398" t="str">
        <f t="shared" si="81"/>
        <v/>
      </c>
      <c r="V398" t="str">
        <f>IF(I398=0,VLOOKUP(T398,Sheet4!A:B,2,TRUE),"")</f>
        <v/>
      </c>
      <c r="W398" t="s">
        <v>4855</v>
      </c>
      <c r="X398" t="s">
        <v>3267</v>
      </c>
      <c r="Y398" s="9"/>
      <c r="Z398" s="3">
        <v>872</v>
      </c>
      <c r="AA398" s="2" t="s">
        <v>4035</v>
      </c>
      <c r="AB398" s="1" t="s">
        <v>1631</v>
      </c>
      <c r="AC398" s="1" t="s">
        <v>1473</v>
      </c>
      <c r="AD398" s="1">
        <v>10</v>
      </c>
      <c r="AE398" s="1" t="s">
        <v>779</v>
      </c>
      <c r="AF398" s="1" t="s">
        <v>778</v>
      </c>
      <c r="AG398" s="1" t="s">
        <v>349</v>
      </c>
      <c r="AH398" s="1" t="s">
        <v>1511</v>
      </c>
      <c r="AI398" s="1" t="s">
        <v>1667</v>
      </c>
      <c r="AJ398" s="1"/>
      <c r="AK398" s="1" t="s">
        <v>361</v>
      </c>
      <c r="AL398" s="1" t="s">
        <v>4098</v>
      </c>
      <c r="AM398" s="1"/>
      <c r="AN398" s="1"/>
      <c r="AO398" s="1">
        <v>3</v>
      </c>
      <c r="AP398" s="1">
        <v>5</v>
      </c>
      <c r="AQ398" s="1" t="s">
        <v>4099</v>
      </c>
    </row>
    <row r="399" spans="1:43" x14ac:dyDescent="0.15">
      <c r="A399" t="str">
        <f t="shared" si="72"/>
        <v>|KLD|青|9|3/5|アンコモン|《[[光り物集めの鶴]]》|</v>
      </c>
      <c r="B399" t="s">
        <v>3211</v>
      </c>
      <c r="C399" t="str">
        <f t="shared" si="73"/>
        <v>KLD</v>
      </c>
      <c r="D399">
        <f>IF(AA399="","",VLOOKUP(C399,tnpl!$Z$1:$AA$11,2,TRUE))</f>
        <v>6</v>
      </c>
      <c r="E399" t="s">
        <v>3211</v>
      </c>
      <c r="F399" t="str">
        <f t="shared" si="74"/>
        <v>青</v>
      </c>
      <c r="G399">
        <f>IF(AB399="","",VLOOKUP(F399,tnpl!$X$1:$Y$16,2,TRUE))</f>
        <v>2</v>
      </c>
      <c r="H399" t="s">
        <v>3211</v>
      </c>
      <c r="I399">
        <f t="shared" si="75"/>
        <v>9</v>
      </c>
      <c r="J399" t="s">
        <v>3211</v>
      </c>
      <c r="K399">
        <f t="shared" si="76"/>
        <v>3</v>
      </c>
      <c r="L399">
        <f t="shared" si="77"/>
        <v>5</v>
      </c>
      <c r="M399" t="str">
        <f t="shared" si="78"/>
        <v>3/5</v>
      </c>
      <c r="N399" t="s">
        <v>3267</v>
      </c>
      <c r="O399" t="str">
        <f t="shared" si="79"/>
        <v>アンコモン</v>
      </c>
      <c r="R399" t="s">
        <v>3267</v>
      </c>
      <c r="S399" t="s">
        <v>4854</v>
      </c>
      <c r="T399" t="str">
        <f t="shared" si="80"/>
        <v>光り物集めの鶴</v>
      </c>
      <c r="U399" t="str">
        <f t="shared" si="81"/>
        <v/>
      </c>
      <c r="V399" t="str">
        <f>IF(I399=0,VLOOKUP(T399,Sheet4!A:B,2,TRUE),"")</f>
        <v/>
      </c>
      <c r="W399" t="s">
        <v>4855</v>
      </c>
      <c r="X399" t="s">
        <v>3267</v>
      </c>
      <c r="Y399" s="9"/>
      <c r="Z399" s="3">
        <v>873</v>
      </c>
      <c r="AA399" s="2" t="s">
        <v>4035</v>
      </c>
      <c r="AB399" s="1" t="s">
        <v>1631</v>
      </c>
      <c r="AC399" s="1" t="s">
        <v>1473</v>
      </c>
      <c r="AD399" s="1">
        <v>9</v>
      </c>
      <c r="AE399" s="1" t="s">
        <v>775</v>
      </c>
      <c r="AF399" s="1" t="s">
        <v>774</v>
      </c>
      <c r="AG399" s="1" t="s">
        <v>349</v>
      </c>
      <c r="AH399" s="1" t="s">
        <v>2987</v>
      </c>
      <c r="AI399" s="1"/>
      <c r="AJ399" s="1"/>
      <c r="AK399" s="1" t="s">
        <v>361</v>
      </c>
      <c r="AL399" s="1" t="s">
        <v>4100</v>
      </c>
      <c r="AM399" s="1"/>
      <c r="AN399" s="1"/>
      <c r="AO399" s="1">
        <v>3</v>
      </c>
      <c r="AP399" s="1">
        <v>5</v>
      </c>
      <c r="AQ399" s="1" t="s">
        <v>4101</v>
      </c>
    </row>
    <row r="400" spans="1:43" x14ac:dyDescent="0.15">
      <c r="A400" t="str">
        <f t="shared" si="72"/>
        <v>|KLD|青|9|3/4|アンコモン|《[[ジャンジーの歩哨]]》|</v>
      </c>
      <c r="B400" t="s">
        <v>3211</v>
      </c>
      <c r="C400" t="str">
        <f t="shared" si="73"/>
        <v>KLD</v>
      </c>
      <c r="D400">
        <f>IF(AA400="","",VLOOKUP(C400,tnpl!$Z$1:$AA$11,2,TRUE))</f>
        <v>6</v>
      </c>
      <c r="E400" t="s">
        <v>3211</v>
      </c>
      <c r="F400" t="str">
        <f t="shared" si="74"/>
        <v>青</v>
      </c>
      <c r="G400">
        <f>IF(AB400="","",VLOOKUP(F400,tnpl!$X$1:$Y$16,2,TRUE))</f>
        <v>2</v>
      </c>
      <c r="H400" t="s">
        <v>3211</v>
      </c>
      <c r="I400">
        <f t="shared" si="75"/>
        <v>9</v>
      </c>
      <c r="J400" t="s">
        <v>3211</v>
      </c>
      <c r="K400">
        <f t="shared" si="76"/>
        <v>3</v>
      </c>
      <c r="L400">
        <f t="shared" si="77"/>
        <v>4</v>
      </c>
      <c r="M400" t="str">
        <f t="shared" si="78"/>
        <v>3/4</v>
      </c>
      <c r="N400" t="s">
        <v>3267</v>
      </c>
      <c r="O400" t="str">
        <f t="shared" si="79"/>
        <v>アンコモン</v>
      </c>
      <c r="R400" t="s">
        <v>3267</v>
      </c>
      <c r="S400" t="s">
        <v>4854</v>
      </c>
      <c r="T400" t="str">
        <f t="shared" si="80"/>
        <v>ジャンジーの歩哨</v>
      </c>
      <c r="U400" t="str">
        <f t="shared" si="81"/>
        <v/>
      </c>
      <c r="V400" t="str">
        <f>IF(I400=0,VLOOKUP(T400,Sheet4!A:B,2,TRUE),"")</f>
        <v/>
      </c>
      <c r="W400" t="s">
        <v>4855</v>
      </c>
      <c r="X400" t="s">
        <v>3267</v>
      </c>
      <c r="Y400" s="9"/>
      <c r="Z400" s="3">
        <v>874</v>
      </c>
      <c r="AA400" s="2" t="s">
        <v>4035</v>
      </c>
      <c r="AB400" s="1" t="s">
        <v>1631</v>
      </c>
      <c r="AC400" s="1" t="s">
        <v>1473</v>
      </c>
      <c r="AD400" s="1">
        <v>9</v>
      </c>
      <c r="AE400" s="1" t="s">
        <v>773</v>
      </c>
      <c r="AF400" s="1" t="s">
        <v>772</v>
      </c>
      <c r="AG400" s="1" t="s">
        <v>349</v>
      </c>
      <c r="AH400" s="1" t="s">
        <v>2949</v>
      </c>
      <c r="AI400" s="1" t="s">
        <v>1826</v>
      </c>
      <c r="AJ400" s="1"/>
      <c r="AK400" s="1" t="s">
        <v>4038</v>
      </c>
      <c r="AL400" s="1" t="s">
        <v>4102</v>
      </c>
      <c r="AM400" s="1"/>
      <c r="AN400" s="1"/>
      <c r="AO400" s="1">
        <v>3</v>
      </c>
      <c r="AP400" s="1">
        <v>4</v>
      </c>
      <c r="AQ400" s="1" t="s">
        <v>4103</v>
      </c>
    </row>
    <row r="401" spans="1:43" x14ac:dyDescent="0.15">
      <c r="A401" t="str">
        <f t="shared" si="72"/>
        <v>|KLD|青|12|3/4|アンコモン|《[[査問長官]]》|</v>
      </c>
      <c r="B401" t="s">
        <v>3211</v>
      </c>
      <c r="C401" t="str">
        <f t="shared" si="73"/>
        <v>KLD</v>
      </c>
      <c r="D401">
        <f>IF(AA401="","",VLOOKUP(C401,tnpl!$Z$1:$AA$11,2,TRUE))</f>
        <v>6</v>
      </c>
      <c r="E401" t="s">
        <v>3211</v>
      </c>
      <c r="F401" t="str">
        <f t="shared" si="74"/>
        <v>青</v>
      </c>
      <c r="G401">
        <f>IF(AB401="","",VLOOKUP(F401,tnpl!$X$1:$Y$16,2,TRUE))</f>
        <v>2</v>
      </c>
      <c r="H401" t="s">
        <v>3211</v>
      </c>
      <c r="I401">
        <f t="shared" si="75"/>
        <v>12</v>
      </c>
      <c r="J401" t="s">
        <v>3211</v>
      </c>
      <c r="K401">
        <f t="shared" si="76"/>
        <v>3</v>
      </c>
      <c r="L401">
        <f t="shared" si="77"/>
        <v>4</v>
      </c>
      <c r="M401" t="str">
        <f t="shared" si="78"/>
        <v>3/4</v>
      </c>
      <c r="N401" t="s">
        <v>3267</v>
      </c>
      <c r="O401" t="str">
        <f t="shared" si="79"/>
        <v>アンコモン</v>
      </c>
      <c r="R401" t="s">
        <v>3267</v>
      </c>
      <c r="S401" t="s">
        <v>4854</v>
      </c>
      <c r="T401" t="str">
        <f t="shared" si="80"/>
        <v>査問長官</v>
      </c>
      <c r="U401" t="str">
        <f t="shared" si="81"/>
        <v/>
      </c>
      <c r="V401" t="str">
        <f>IF(I401=0,VLOOKUP(T401,Sheet4!A:B,2,TRUE),"")</f>
        <v/>
      </c>
      <c r="W401" t="s">
        <v>4855</v>
      </c>
      <c r="X401" t="s">
        <v>3267</v>
      </c>
      <c r="Y401" s="9"/>
      <c r="Z401" s="3">
        <v>876</v>
      </c>
      <c r="AA401" s="2" t="s">
        <v>4035</v>
      </c>
      <c r="AB401" s="1" t="s">
        <v>1631</v>
      </c>
      <c r="AC401" s="1" t="s">
        <v>1473</v>
      </c>
      <c r="AD401" s="1">
        <v>12</v>
      </c>
      <c r="AE401" s="1" t="s">
        <v>769</v>
      </c>
      <c r="AF401" s="1" t="s">
        <v>768</v>
      </c>
      <c r="AG401" s="1" t="s">
        <v>349</v>
      </c>
      <c r="AH401" s="1" t="s">
        <v>2949</v>
      </c>
      <c r="AI401" s="1" t="s">
        <v>4105</v>
      </c>
      <c r="AJ401" s="1"/>
      <c r="AK401" s="1" t="s">
        <v>4038</v>
      </c>
      <c r="AL401" s="1" t="s">
        <v>4106</v>
      </c>
      <c r="AM401" s="1"/>
      <c r="AN401" s="1"/>
      <c r="AO401" s="1">
        <v>3</v>
      </c>
      <c r="AP401" s="1">
        <v>4</v>
      </c>
      <c r="AQ401" s="1" t="s">
        <v>4107</v>
      </c>
    </row>
    <row r="402" spans="1:43" x14ac:dyDescent="0.15">
      <c r="A402" t="str">
        <f t="shared" si="72"/>
        <v>|KLD|黒|11|3/1|コモン|《[[不法仲買人]]》|</v>
      </c>
      <c r="B402" t="s">
        <v>3211</v>
      </c>
      <c r="C402" t="str">
        <f t="shared" si="73"/>
        <v>KLD</v>
      </c>
      <c r="D402">
        <f>IF(AA402="","",VLOOKUP(C402,tnpl!$Z$1:$AA$11,2,TRUE))</f>
        <v>6</v>
      </c>
      <c r="E402" t="s">
        <v>3211</v>
      </c>
      <c r="F402" t="str">
        <f t="shared" si="74"/>
        <v>黒</v>
      </c>
      <c r="G402">
        <f>IF(AB402="","",VLOOKUP(F402,tnpl!$X$1:$Y$16,2,TRUE))</f>
        <v>3</v>
      </c>
      <c r="H402" t="s">
        <v>3211</v>
      </c>
      <c r="I402">
        <f t="shared" si="75"/>
        <v>11</v>
      </c>
      <c r="J402" t="s">
        <v>3211</v>
      </c>
      <c r="K402">
        <f t="shared" si="76"/>
        <v>3</v>
      </c>
      <c r="L402">
        <f t="shared" si="77"/>
        <v>1</v>
      </c>
      <c r="M402" t="str">
        <f t="shared" si="78"/>
        <v>3/1</v>
      </c>
      <c r="N402" t="s">
        <v>3267</v>
      </c>
      <c r="O402" t="str">
        <f t="shared" si="79"/>
        <v>コモン</v>
      </c>
      <c r="R402" t="s">
        <v>3267</v>
      </c>
      <c r="S402" t="s">
        <v>4854</v>
      </c>
      <c r="T402" t="str">
        <f t="shared" si="80"/>
        <v>不法仲買人</v>
      </c>
      <c r="U402" t="str">
        <f t="shared" si="81"/>
        <v/>
      </c>
      <c r="V402" t="str">
        <f>IF(I402=0,VLOOKUP(T402,Sheet4!A:B,2,TRUE),"")</f>
        <v/>
      </c>
      <c r="W402" t="s">
        <v>4855</v>
      </c>
      <c r="X402" t="s">
        <v>3267</v>
      </c>
      <c r="Y402" s="9"/>
      <c r="Z402" s="3">
        <v>891</v>
      </c>
      <c r="AA402" s="2" t="s">
        <v>4035</v>
      </c>
      <c r="AB402" s="1" t="s">
        <v>1606</v>
      </c>
      <c r="AC402" s="1" t="s">
        <v>1771</v>
      </c>
      <c r="AD402" s="1">
        <v>11</v>
      </c>
      <c r="AE402" s="1" t="s">
        <v>741</v>
      </c>
      <c r="AF402" s="1" t="s">
        <v>740</v>
      </c>
      <c r="AG402" s="1" t="s">
        <v>349</v>
      </c>
      <c r="AH402" s="1" t="s">
        <v>4129</v>
      </c>
      <c r="AI402" s="1" t="s">
        <v>2976</v>
      </c>
      <c r="AJ402" s="1"/>
      <c r="AK402" s="1" t="s">
        <v>2627</v>
      </c>
      <c r="AL402" s="1" t="s">
        <v>4134</v>
      </c>
      <c r="AM402" s="1"/>
      <c r="AN402" s="1"/>
      <c r="AO402" s="1">
        <v>3</v>
      </c>
      <c r="AP402" s="1">
        <v>1</v>
      </c>
      <c r="AQ402" s="1" t="s">
        <v>4135</v>
      </c>
    </row>
    <row r="403" spans="1:43" x14ac:dyDescent="0.15">
      <c r="A403" t="str">
        <f t="shared" si="72"/>
        <v>|KLD|黒|8|3/1|コモン|《[[襲拳会の部隊]]》|</v>
      </c>
      <c r="B403" t="s">
        <v>3211</v>
      </c>
      <c r="C403" t="str">
        <f t="shared" si="73"/>
        <v>KLD</v>
      </c>
      <c r="D403">
        <f>IF(AA403="","",VLOOKUP(C403,tnpl!$Z$1:$AA$11,2,TRUE))</f>
        <v>6</v>
      </c>
      <c r="E403" t="s">
        <v>3211</v>
      </c>
      <c r="F403" t="str">
        <f t="shared" si="74"/>
        <v>黒</v>
      </c>
      <c r="G403">
        <f>IF(AB403="","",VLOOKUP(F403,tnpl!$X$1:$Y$16,2,TRUE))</f>
        <v>3</v>
      </c>
      <c r="H403" t="s">
        <v>3211</v>
      </c>
      <c r="I403">
        <f t="shared" si="75"/>
        <v>8</v>
      </c>
      <c r="J403" t="s">
        <v>3211</v>
      </c>
      <c r="K403">
        <f t="shared" si="76"/>
        <v>3</v>
      </c>
      <c r="L403">
        <f t="shared" si="77"/>
        <v>1</v>
      </c>
      <c r="M403" t="str">
        <f t="shared" si="78"/>
        <v>3/1</v>
      </c>
      <c r="N403" t="s">
        <v>3267</v>
      </c>
      <c r="O403" t="str">
        <f t="shared" si="79"/>
        <v>コモン</v>
      </c>
      <c r="R403" t="s">
        <v>3267</v>
      </c>
      <c r="S403" t="s">
        <v>4854</v>
      </c>
      <c r="T403" t="str">
        <f t="shared" si="80"/>
        <v>襲拳会の部隊</v>
      </c>
      <c r="U403" t="str">
        <f t="shared" si="81"/>
        <v/>
      </c>
      <c r="V403" t="str">
        <f>IF(I403=0,VLOOKUP(T403,Sheet4!A:B,2,TRUE),"")</f>
        <v/>
      </c>
      <c r="W403" t="s">
        <v>4855</v>
      </c>
      <c r="X403" t="s">
        <v>3267</v>
      </c>
      <c r="Y403" s="9"/>
      <c r="Z403" s="3">
        <v>892</v>
      </c>
      <c r="AA403" s="2" t="s">
        <v>4035</v>
      </c>
      <c r="AB403" s="1" t="s">
        <v>1606</v>
      </c>
      <c r="AC403" s="1" t="s">
        <v>1771</v>
      </c>
      <c r="AD403" s="1">
        <v>8</v>
      </c>
      <c r="AE403" s="1" t="s">
        <v>737</v>
      </c>
      <c r="AF403" s="1" t="s">
        <v>736</v>
      </c>
      <c r="AG403" s="1" t="s">
        <v>349</v>
      </c>
      <c r="AH403" s="1" t="s">
        <v>1511</v>
      </c>
      <c r="AI403" s="1" t="s">
        <v>1667</v>
      </c>
      <c r="AJ403" s="1"/>
      <c r="AK403" s="1" t="s">
        <v>2076</v>
      </c>
      <c r="AL403" s="1" t="s">
        <v>4041</v>
      </c>
      <c r="AM403" s="1"/>
      <c r="AN403" s="1"/>
      <c r="AO403" s="1">
        <v>3</v>
      </c>
      <c r="AP403" s="1">
        <v>1</v>
      </c>
      <c r="AQ403" s="1" t="s">
        <v>4136</v>
      </c>
    </row>
    <row r="404" spans="1:43" x14ac:dyDescent="0.15">
      <c r="A404" t="str">
        <f t="shared" si="72"/>
        <v>|KLD|赤|11|3/1|コモン|《[[尖塔横の潜入者]]》|</v>
      </c>
      <c r="B404" t="s">
        <v>3211</v>
      </c>
      <c r="C404" t="str">
        <f t="shared" si="73"/>
        <v>KLD</v>
      </c>
      <c r="D404">
        <f>IF(AA404="","",VLOOKUP(C404,tnpl!$Z$1:$AA$11,2,TRUE))</f>
        <v>6</v>
      </c>
      <c r="E404" t="s">
        <v>3211</v>
      </c>
      <c r="F404" t="str">
        <f t="shared" si="74"/>
        <v>赤</v>
      </c>
      <c r="G404">
        <f>IF(AB404="","",VLOOKUP(F404,tnpl!$X$1:$Y$16,2,TRUE))</f>
        <v>4</v>
      </c>
      <c r="H404" t="s">
        <v>3211</v>
      </c>
      <c r="I404">
        <f t="shared" si="75"/>
        <v>11</v>
      </c>
      <c r="J404" t="s">
        <v>3211</v>
      </c>
      <c r="K404">
        <f t="shared" si="76"/>
        <v>3</v>
      </c>
      <c r="L404">
        <f t="shared" si="77"/>
        <v>1</v>
      </c>
      <c r="M404" t="str">
        <f t="shared" si="78"/>
        <v>3/1</v>
      </c>
      <c r="N404" t="s">
        <v>3267</v>
      </c>
      <c r="O404" t="str">
        <f t="shared" si="79"/>
        <v>コモン</v>
      </c>
      <c r="R404" t="s">
        <v>3267</v>
      </c>
      <c r="S404" t="s">
        <v>4854</v>
      </c>
      <c r="T404" t="str">
        <f t="shared" si="80"/>
        <v>尖塔横の潜入者</v>
      </c>
      <c r="U404" t="str">
        <f t="shared" si="81"/>
        <v/>
      </c>
      <c r="V404" t="str">
        <f>IF(I404=0,VLOOKUP(T404,Sheet4!A:B,2,TRUE),"")</f>
        <v/>
      </c>
      <c r="W404" t="s">
        <v>4855</v>
      </c>
      <c r="X404" t="s">
        <v>3267</v>
      </c>
      <c r="Y404" s="9"/>
      <c r="Z404" s="3">
        <v>918</v>
      </c>
      <c r="AA404" s="2" t="s">
        <v>4035</v>
      </c>
      <c r="AB404" s="1" t="s">
        <v>1575</v>
      </c>
      <c r="AC404" s="1" t="s">
        <v>1771</v>
      </c>
      <c r="AD404" s="1">
        <v>11</v>
      </c>
      <c r="AE404" s="1" t="s">
        <v>681</v>
      </c>
      <c r="AF404" s="1" t="s">
        <v>680</v>
      </c>
      <c r="AG404" s="1" t="s">
        <v>349</v>
      </c>
      <c r="AH404" s="1" t="s">
        <v>1511</v>
      </c>
      <c r="AI404" s="1" t="s">
        <v>2976</v>
      </c>
      <c r="AJ404" s="1"/>
      <c r="AK404" s="1" t="s">
        <v>3716</v>
      </c>
      <c r="AL404" s="1"/>
      <c r="AM404" s="1"/>
      <c r="AN404" s="1"/>
      <c r="AO404" s="1">
        <v>3</v>
      </c>
      <c r="AP404" s="1">
        <v>1</v>
      </c>
      <c r="AQ404" s="1" t="s">
        <v>3716</v>
      </c>
    </row>
    <row r="405" spans="1:43" x14ac:dyDescent="0.15">
      <c r="A405" t="str">
        <f t="shared" si="72"/>
        <v>|KLD|赤|12|3/4|アンコモン|《[[改革派の霊気砲手]]》|</v>
      </c>
      <c r="B405" t="s">
        <v>3211</v>
      </c>
      <c r="C405" t="str">
        <f t="shared" si="73"/>
        <v>KLD</v>
      </c>
      <c r="D405">
        <f>IF(AA405="","",VLOOKUP(C405,tnpl!$Z$1:$AA$11,2,TRUE))</f>
        <v>6</v>
      </c>
      <c r="E405" t="s">
        <v>3211</v>
      </c>
      <c r="F405" t="str">
        <f t="shared" si="74"/>
        <v>赤</v>
      </c>
      <c r="G405">
        <f>IF(AB405="","",VLOOKUP(F405,tnpl!$X$1:$Y$16,2,TRUE))</f>
        <v>4</v>
      </c>
      <c r="H405" t="s">
        <v>3211</v>
      </c>
      <c r="I405">
        <f t="shared" si="75"/>
        <v>12</v>
      </c>
      <c r="J405" t="s">
        <v>3211</v>
      </c>
      <c r="K405">
        <f t="shared" si="76"/>
        <v>3</v>
      </c>
      <c r="L405">
        <f t="shared" si="77"/>
        <v>4</v>
      </c>
      <c r="M405" t="str">
        <f t="shared" si="78"/>
        <v>3/4</v>
      </c>
      <c r="N405" t="s">
        <v>3267</v>
      </c>
      <c r="O405" t="str">
        <f t="shared" si="79"/>
        <v>アンコモン</v>
      </c>
      <c r="R405" t="s">
        <v>3267</v>
      </c>
      <c r="S405" t="s">
        <v>4854</v>
      </c>
      <c r="T405" t="str">
        <f t="shared" si="80"/>
        <v>改革派の霊気砲手</v>
      </c>
      <c r="U405" t="str">
        <f t="shared" si="81"/>
        <v/>
      </c>
      <c r="V405" t="str">
        <f>IF(I405=0,VLOOKUP(T405,Sheet4!A:B,2,TRUE),"")</f>
        <v/>
      </c>
      <c r="W405" t="s">
        <v>4855</v>
      </c>
      <c r="X405" t="s">
        <v>3267</v>
      </c>
      <c r="Y405" s="9"/>
      <c r="Z405" s="3">
        <v>925</v>
      </c>
      <c r="AA405" s="2" t="s">
        <v>4035</v>
      </c>
      <c r="AB405" s="1" t="s">
        <v>1575</v>
      </c>
      <c r="AC405" s="1" t="s">
        <v>1473</v>
      </c>
      <c r="AD405" s="1">
        <v>12</v>
      </c>
      <c r="AE405" s="1" t="s">
        <v>675</v>
      </c>
      <c r="AF405" s="1" t="s">
        <v>674</v>
      </c>
      <c r="AG405" s="1" t="s">
        <v>349</v>
      </c>
      <c r="AH405" s="1" t="s">
        <v>1511</v>
      </c>
      <c r="AI405" s="1" t="s">
        <v>2976</v>
      </c>
      <c r="AJ405" s="1"/>
      <c r="AK405" s="1" t="s">
        <v>4087</v>
      </c>
      <c r="AL405" s="1" t="s">
        <v>4184</v>
      </c>
      <c r="AM405" s="1"/>
      <c r="AN405" s="1"/>
      <c r="AO405" s="1">
        <v>3</v>
      </c>
      <c r="AP405" s="1">
        <v>4</v>
      </c>
      <c r="AQ405" s="1" t="s">
        <v>4185</v>
      </c>
    </row>
    <row r="406" spans="1:43" x14ac:dyDescent="0.15">
      <c r="A406" t="str">
        <f t="shared" si="72"/>
        <v>|KLD|赤|7|3/3|アンコモン|《[[真鍮の災い魔]]》|</v>
      </c>
      <c r="B406" t="s">
        <v>3211</v>
      </c>
      <c r="C406" t="str">
        <f t="shared" si="73"/>
        <v>KLD</v>
      </c>
      <c r="D406">
        <f>IF(AA406="","",VLOOKUP(C406,tnpl!$Z$1:$AA$11,2,TRUE))</f>
        <v>6</v>
      </c>
      <c r="E406" t="s">
        <v>3211</v>
      </c>
      <c r="F406" t="str">
        <f t="shared" si="74"/>
        <v>赤</v>
      </c>
      <c r="G406">
        <f>IF(AB406="","",VLOOKUP(F406,tnpl!$X$1:$Y$16,2,TRUE))</f>
        <v>4</v>
      </c>
      <c r="H406" t="s">
        <v>3211</v>
      </c>
      <c r="I406">
        <f t="shared" si="75"/>
        <v>7</v>
      </c>
      <c r="J406" t="s">
        <v>3211</v>
      </c>
      <c r="K406">
        <f t="shared" si="76"/>
        <v>3</v>
      </c>
      <c r="L406">
        <f t="shared" si="77"/>
        <v>3</v>
      </c>
      <c r="M406" t="str">
        <f t="shared" si="78"/>
        <v>3/3</v>
      </c>
      <c r="N406" t="s">
        <v>3267</v>
      </c>
      <c r="O406" t="str">
        <f t="shared" si="79"/>
        <v>アンコモン</v>
      </c>
      <c r="R406" t="s">
        <v>3267</v>
      </c>
      <c r="S406" t="s">
        <v>4854</v>
      </c>
      <c r="T406" t="str">
        <f t="shared" si="80"/>
        <v>真鍮の災い魔</v>
      </c>
      <c r="U406" t="str">
        <f t="shared" si="81"/>
        <v/>
      </c>
      <c r="V406" t="str">
        <f>IF(I406=0,VLOOKUP(T406,Sheet4!A:B,2,TRUE),"")</f>
        <v/>
      </c>
      <c r="W406" t="s">
        <v>4855</v>
      </c>
      <c r="X406" t="s">
        <v>3267</v>
      </c>
      <c r="Y406" s="9"/>
      <c r="Z406" s="3">
        <v>926</v>
      </c>
      <c r="AA406" s="2" t="s">
        <v>4035</v>
      </c>
      <c r="AB406" s="1" t="s">
        <v>1575</v>
      </c>
      <c r="AC406" s="1" t="s">
        <v>1473</v>
      </c>
      <c r="AD406" s="1">
        <v>7</v>
      </c>
      <c r="AE406" s="1" t="s">
        <v>673</v>
      </c>
      <c r="AF406" s="1" t="s">
        <v>672</v>
      </c>
      <c r="AG406" s="1" t="s">
        <v>349</v>
      </c>
      <c r="AH406" s="1" t="s">
        <v>4174</v>
      </c>
      <c r="AI406" s="1"/>
      <c r="AJ406" s="1"/>
      <c r="AK406" s="1" t="s">
        <v>2789</v>
      </c>
      <c r="AL406" s="1"/>
      <c r="AM406" s="1"/>
      <c r="AN406" s="1"/>
      <c r="AO406" s="1">
        <v>3</v>
      </c>
      <c r="AP406" s="1">
        <v>3</v>
      </c>
      <c r="AQ406" s="1" t="s">
        <v>2789</v>
      </c>
    </row>
    <row r="407" spans="1:43" x14ac:dyDescent="0.15">
      <c r="A407" t="str">
        <f t="shared" si="72"/>
        <v>|KLD|赤|7|3/4|アンコモン|《[[発明者の見習い]]》|</v>
      </c>
      <c r="B407" t="s">
        <v>3211</v>
      </c>
      <c r="C407" t="str">
        <f t="shared" si="73"/>
        <v>KLD</v>
      </c>
      <c r="D407">
        <f>IF(AA407="","",VLOOKUP(C407,tnpl!$Z$1:$AA$11,2,TRUE))</f>
        <v>6</v>
      </c>
      <c r="E407" t="s">
        <v>3211</v>
      </c>
      <c r="F407" t="str">
        <f t="shared" si="74"/>
        <v>赤</v>
      </c>
      <c r="G407">
        <f>IF(AB407="","",VLOOKUP(F407,tnpl!$X$1:$Y$16,2,TRUE))</f>
        <v>4</v>
      </c>
      <c r="H407" t="s">
        <v>3211</v>
      </c>
      <c r="I407">
        <f t="shared" si="75"/>
        <v>7</v>
      </c>
      <c r="J407" t="s">
        <v>3211</v>
      </c>
      <c r="K407">
        <f t="shared" si="76"/>
        <v>3</v>
      </c>
      <c r="L407">
        <f t="shared" si="77"/>
        <v>4</v>
      </c>
      <c r="M407" t="str">
        <f t="shared" si="78"/>
        <v>3/4</v>
      </c>
      <c r="N407" t="s">
        <v>3267</v>
      </c>
      <c r="O407" t="str">
        <f t="shared" si="79"/>
        <v>アンコモン</v>
      </c>
      <c r="R407" t="s">
        <v>3267</v>
      </c>
      <c r="S407" t="s">
        <v>4854</v>
      </c>
      <c r="T407" t="str">
        <f t="shared" si="80"/>
        <v>発明者の見習い</v>
      </c>
      <c r="U407" t="str">
        <f t="shared" si="81"/>
        <v/>
      </c>
      <c r="V407" t="str">
        <f>IF(I407=0,VLOOKUP(T407,Sheet4!A:B,2,TRUE),"")</f>
        <v/>
      </c>
      <c r="W407" t="s">
        <v>4855</v>
      </c>
      <c r="X407" t="s">
        <v>3267</v>
      </c>
      <c r="Y407" s="9"/>
      <c r="Z407" s="3">
        <v>927</v>
      </c>
      <c r="AA407" s="2" t="s">
        <v>4035</v>
      </c>
      <c r="AB407" s="1" t="s">
        <v>1575</v>
      </c>
      <c r="AC407" s="1" t="s">
        <v>1473</v>
      </c>
      <c r="AD407" s="1">
        <v>7</v>
      </c>
      <c r="AE407" s="1" t="s">
        <v>667</v>
      </c>
      <c r="AF407" s="1" t="s">
        <v>666</v>
      </c>
      <c r="AG407" s="1" t="s">
        <v>349</v>
      </c>
      <c r="AH407" s="1" t="s">
        <v>1511</v>
      </c>
      <c r="AI407" s="1" t="s">
        <v>1667</v>
      </c>
      <c r="AJ407" s="1"/>
      <c r="AK407" s="1" t="s">
        <v>4186</v>
      </c>
      <c r="AL407" s="1"/>
      <c r="AM407" s="1"/>
      <c r="AN407" s="1"/>
      <c r="AO407" s="1">
        <v>3</v>
      </c>
      <c r="AP407" s="1">
        <v>4</v>
      </c>
      <c r="AQ407" s="1" t="s">
        <v>4186</v>
      </c>
    </row>
    <row r="408" spans="1:43" x14ac:dyDescent="0.15">
      <c r="A408" t="str">
        <f t="shared" si="72"/>
        <v>|KLD|赤|10|3/4|アンコモン|《[[天才速製職人]]》|</v>
      </c>
      <c r="B408" t="s">
        <v>3211</v>
      </c>
      <c r="C408" t="str">
        <f t="shared" si="73"/>
        <v>KLD</v>
      </c>
      <c r="D408">
        <f>IF(AA408="","",VLOOKUP(C408,tnpl!$Z$1:$AA$11,2,TRUE))</f>
        <v>6</v>
      </c>
      <c r="E408" t="s">
        <v>3211</v>
      </c>
      <c r="F408" t="str">
        <f t="shared" si="74"/>
        <v>赤</v>
      </c>
      <c r="G408">
        <f>IF(AB408="","",VLOOKUP(F408,tnpl!$X$1:$Y$16,2,TRUE))</f>
        <v>4</v>
      </c>
      <c r="H408" t="s">
        <v>3211</v>
      </c>
      <c r="I408">
        <f t="shared" si="75"/>
        <v>10</v>
      </c>
      <c r="J408" t="s">
        <v>3211</v>
      </c>
      <c r="K408">
        <f t="shared" si="76"/>
        <v>3</v>
      </c>
      <c r="L408">
        <f t="shared" si="77"/>
        <v>4</v>
      </c>
      <c r="M408" t="str">
        <f t="shared" si="78"/>
        <v>3/4</v>
      </c>
      <c r="N408" t="s">
        <v>3267</v>
      </c>
      <c r="O408" t="str">
        <f t="shared" si="79"/>
        <v>アンコモン</v>
      </c>
      <c r="R408" t="s">
        <v>3267</v>
      </c>
      <c r="S408" t="s">
        <v>4854</v>
      </c>
      <c r="T408" t="str">
        <f t="shared" si="80"/>
        <v>天才速製職人</v>
      </c>
      <c r="U408" t="str">
        <f t="shared" si="81"/>
        <v/>
      </c>
      <c r="V408" t="str">
        <f>IF(I408=0,VLOOKUP(T408,Sheet4!A:B,2,TRUE),"")</f>
        <v/>
      </c>
      <c r="W408" t="s">
        <v>4855</v>
      </c>
      <c r="X408" t="s">
        <v>3267</v>
      </c>
      <c r="Y408" s="9"/>
      <c r="Z408" s="3">
        <v>928</v>
      </c>
      <c r="AA408" s="2" t="s">
        <v>4035</v>
      </c>
      <c r="AB408" s="1" t="s">
        <v>1575</v>
      </c>
      <c r="AC408" s="1" t="s">
        <v>1473</v>
      </c>
      <c r="AD408" s="1">
        <v>10</v>
      </c>
      <c r="AE408" s="1" t="s">
        <v>665</v>
      </c>
      <c r="AF408" s="1" t="s">
        <v>664</v>
      </c>
      <c r="AG408" s="1" t="s">
        <v>349</v>
      </c>
      <c r="AH408" s="1" t="s">
        <v>1511</v>
      </c>
      <c r="AI408" s="1" t="s">
        <v>1667</v>
      </c>
      <c r="AJ408" s="1"/>
      <c r="AK408" s="1" t="s">
        <v>3522</v>
      </c>
      <c r="AL408" s="1" t="s">
        <v>4187</v>
      </c>
      <c r="AM408" s="1"/>
      <c r="AN408" s="1"/>
      <c r="AO408" s="1">
        <v>3</v>
      </c>
      <c r="AP408" s="1">
        <v>4</v>
      </c>
      <c r="AQ408" s="1" t="s">
        <v>4188</v>
      </c>
    </row>
    <row r="409" spans="1:43" x14ac:dyDescent="0.15">
      <c r="A409" t="str">
        <f t="shared" si="72"/>
        <v>|KLD|緑|10|3/4|アンコモン|《[[洗練された鍛刃士]]》|</v>
      </c>
      <c r="B409" t="s">
        <v>3211</v>
      </c>
      <c r="C409" t="str">
        <f t="shared" si="73"/>
        <v>KLD</v>
      </c>
      <c r="D409">
        <f>IF(AA409="","",VLOOKUP(C409,tnpl!$Z$1:$AA$11,2,TRUE))</f>
        <v>6</v>
      </c>
      <c r="E409" t="s">
        <v>3211</v>
      </c>
      <c r="F409" t="str">
        <f t="shared" si="74"/>
        <v>緑</v>
      </c>
      <c r="G409">
        <f>IF(AB409="","",VLOOKUP(F409,tnpl!$X$1:$Y$16,2,TRUE))</f>
        <v>5</v>
      </c>
      <c r="H409" t="s">
        <v>3211</v>
      </c>
      <c r="I409">
        <f t="shared" si="75"/>
        <v>10</v>
      </c>
      <c r="J409" t="s">
        <v>3211</v>
      </c>
      <c r="K409">
        <f t="shared" si="76"/>
        <v>3</v>
      </c>
      <c r="L409">
        <f t="shared" si="77"/>
        <v>4</v>
      </c>
      <c r="M409" t="str">
        <f t="shared" si="78"/>
        <v>3/4</v>
      </c>
      <c r="N409" t="s">
        <v>3267</v>
      </c>
      <c r="O409" t="str">
        <f t="shared" si="79"/>
        <v>アンコモン</v>
      </c>
      <c r="R409" t="s">
        <v>3267</v>
      </c>
      <c r="S409" t="s">
        <v>4854</v>
      </c>
      <c r="T409" t="str">
        <f t="shared" si="80"/>
        <v>洗練された鍛刃士</v>
      </c>
      <c r="U409" t="str">
        <f t="shared" si="81"/>
        <v/>
      </c>
      <c r="V409" t="str">
        <f>IF(I409=0,VLOOKUP(T409,Sheet4!A:B,2,TRUE),"")</f>
        <v/>
      </c>
      <c r="W409" t="s">
        <v>4855</v>
      </c>
      <c r="X409" t="s">
        <v>3267</v>
      </c>
      <c r="Y409" s="9"/>
      <c r="Z409" s="3">
        <v>955</v>
      </c>
      <c r="AA409" s="2" t="s">
        <v>4035</v>
      </c>
      <c r="AB409" s="1" t="s">
        <v>1540</v>
      </c>
      <c r="AC409" s="1" t="s">
        <v>1473</v>
      </c>
      <c r="AD409" s="1">
        <v>10</v>
      </c>
      <c r="AE409" s="1" t="s">
        <v>609</v>
      </c>
      <c r="AF409" s="1" t="s">
        <v>608</v>
      </c>
      <c r="AG409" s="1" t="s">
        <v>349</v>
      </c>
      <c r="AH409" s="1" t="s">
        <v>1501</v>
      </c>
      <c r="AI409" s="1" t="s">
        <v>1667</v>
      </c>
      <c r="AJ409" s="1"/>
      <c r="AK409" s="1" t="s">
        <v>4222</v>
      </c>
      <c r="AL409" s="1" t="s">
        <v>4058</v>
      </c>
      <c r="AM409" s="1"/>
      <c r="AN409" s="1"/>
      <c r="AO409" s="1">
        <v>3</v>
      </c>
      <c r="AP409" s="1">
        <v>4</v>
      </c>
      <c r="AQ409" s="1" t="s">
        <v>4223</v>
      </c>
    </row>
    <row r="410" spans="1:43" x14ac:dyDescent="0.15">
      <c r="A410" t="str">
        <f t="shared" si="72"/>
        <v>|KLD|緑|10|3/3|レア|《[[刃の耕作者]]》|</v>
      </c>
      <c r="B410" t="s">
        <v>3211</v>
      </c>
      <c r="C410" t="str">
        <f t="shared" si="73"/>
        <v>KLD</v>
      </c>
      <c r="D410">
        <f>IF(AA410="","",VLOOKUP(C410,tnpl!$Z$1:$AA$11,2,TRUE))</f>
        <v>6</v>
      </c>
      <c r="E410" t="s">
        <v>3211</v>
      </c>
      <c r="F410" t="str">
        <f t="shared" si="74"/>
        <v>緑</v>
      </c>
      <c r="G410">
        <f>IF(AB410="","",VLOOKUP(F410,tnpl!$X$1:$Y$16,2,TRUE))</f>
        <v>5</v>
      </c>
      <c r="H410" t="s">
        <v>3211</v>
      </c>
      <c r="I410">
        <f t="shared" si="75"/>
        <v>10</v>
      </c>
      <c r="J410" t="s">
        <v>3211</v>
      </c>
      <c r="K410">
        <f t="shared" si="76"/>
        <v>3</v>
      </c>
      <c r="L410">
        <f t="shared" si="77"/>
        <v>3</v>
      </c>
      <c r="M410" t="str">
        <f t="shared" si="78"/>
        <v>3/3</v>
      </c>
      <c r="N410" t="s">
        <v>3267</v>
      </c>
      <c r="O410" t="str">
        <f t="shared" si="79"/>
        <v>レア</v>
      </c>
      <c r="R410" t="s">
        <v>3267</v>
      </c>
      <c r="S410" t="s">
        <v>4854</v>
      </c>
      <c r="T410" t="str">
        <f t="shared" si="80"/>
        <v>刃の耕作者</v>
      </c>
      <c r="U410" t="str">
        <f t="shared" si="81"/>
        <v/>
      </c>
      <c r="V410" t="str">
        <f>IF(I410=0,VLOOKUP(T410,Sheet4!A:B,2,TRUE),"")</f>
        <v/>
      </c>
      <c r="W410" t="s">
        <v>4855</v>
      </c>
      <c r="X410" t="s">
        <v>3267</v>
      </c>
      <c r="Y410" s="9"/>
      <c r="Z410" s="3">
        <v>963</v>
      </c>
      <c r="AA410" s="2" t="s">
        <v>4035</v>
      </c>
      <c r="AB410" s="1" t="s">
        <v>1540</v>
      </c>
      <c r="AC410" s="1" t="s">
        <v>1463</v>
      </c>
      <c r="AD410" s="1">
        <v>10</v>
      </c>
      <c r="AE410" s="1" t="s">
        <v>599</v>
      </c>
      <c r="AF410" s="1" t="s">
        <v>598</v>
      </c>
      <c r="AG410" s="1" t="s">
        <v>349</v>
      </c>
      <c r="AH410" s="1" t="s">
        <v>1501</v>
      </c>
      <c r="AI410" s="1" t="s">
        <v>1667</v>
      </c>
      <c r="AJ410" s="1"/>
      <c r="AK410" s="1" t="s">
        <v>4058</v>
      </c>
      <c r="AL410" s="1" t="s">
        <v>4233</v>
      </c>
      <c r="AM410" s="1"/>
      <c r="AN410" s="1"/>
      <c r="AO410" s="1">
        <v>3</v>
      </c>
      <c r="AP410" s="1">
        <v>3</v>
      </c>
      <c r="AQ410" s="1" t="s">
        <v>4234</v>
      </c>
    </row>
    <row r="411" spans="1:43" x14ac:dyDescent="0.15">
      <c r="A411" t="str">
        <f t="shared" si="72"/>
        <v>|KLD|緑青|16|3/4|アンコモン|《[[崇高な飛行士]]》|</v>
      </c>
      <c r="B411" t="s">
        <v>3211</v>
      </c>
      <c r="C411" t="str">
        <f t="shared" si="73"/>
        <v>KLD</v>
      </c>
      <c r="D411">
        <f>IF(AA411="","",VLOOKUP(C411,tnpl!$Z$1:$AA$11,2,TRUE))</f>
        <v>6</v>
      </c>
      <c r="E411" t="s">
        <v>3211</v>
      </c>
      <c r="F411" t="str">
        <f t="shared" si="74"/>
        <v>緑青</v>
      </c>
      <c r="G411">
        <f>IF(AB411="","",VLOOKUP(F411,tnpl!$X$1:$Y$16,2,TRUE))</f>
        <v>15</v>
      </c>
      <c r="H411" t="s">
        <v>3211</v>
      </c>
      <c r="I411">
        <f t="shared" si="75"/>
        <v>16</v>
      </c>
      <c r="J411" t="s">
        <v>3211</v>
      </c>
      <c r="K411">
        <f t="shared" si="76"/>
        <v>3</v>
      </c>
      <c r="L411">
        <f t="shared" si="77"/>
        <v>4</v>
      </c>
      <c r="M411" t="str">
        <f t="shared" si="78"/>
        <v>3/4</v>
      </c>
      <c r="N411" t="s">
        <v>3267</v>
      </c>
      <c r="O411" t="str">
        <f t="shared" si="79"/>
        <v>アンコモン</v>
      </c>
      <c r="R411" t="s">
        <v>3267</v>
      </c>
      <c r="S411" t="s">
        <v>4854</v>
      </c>
      <c r="T411" t="str">
        <f t="shared" si="80"/>
        <v>崇高な飛行士</v>
      </c>
      <c r="U411" t="str">
        <f t="shared" si="81"/>
        <v/>
      </c>
      <c r="V411" t="str">
        <f>IF(I411=0,VLOOKUP(T411,Sheet4!A:B,2,TRUE),"")</f>
        <v/>
      </c>
      <c r="W411" t="s">
        <v>4855</v>
      </c>
      <c r="X411" t="s">
        <v>3267</v>
      </c>
      <c r="Y411" s="9"/>
      <c r="Z411" s="3">
        <v>974</v>
      </c>
      <c r="AA411" s="2" t="s">
        <v>4035</v>
      </c>
      <c r="AB411" s="1" t="s">
        <v>1799</v>
      </c>
      <c r="AC411" s="1" t="s">
        <v>1473</v>
      </c>
      <c r="AD411" s="1">
        <v>16</v>
      </c>
      <c r="AE411" s="1" t="s">
        <v>577</v>
      </c>
      <c r="AF411" s="1" t="s">
        <v>576</v>
      </c>
      <c r="AG411" s="1" t="s">
        <v>349</v>
      </c>
      <c r="AH411" s="1" t="s">
        <v>2949</v>
      </c>
      <c r="AI411" s="1" t="s">
        <v>1956</v>
      </c>
      <c r="AJ411" s="1"/>
      <c r="AK411" s="1" t="s">
        <v>3693</v>
      </c>
      <c r="AL411" s="1" t="s">
        <v>4257</v>
      </c>
      <c r="AM411" s="1"/>
      <c r="AN411" s="1"/>
      <c r="AO411" s="1">
        <v>3</v>
      </c>
      <c r="AP411" s="1">
        <v>4</v>
      </c>
      <c r="AQ411" s="1" t="s">
        <v>4258</v>
      </c>
    </row>
    <row r="412" spans="1:43" x14ac:dyDescent="0.15">
      <c r="A412" t="str">
        <f t="shared" si="72"/>
        <v>|KLD|青赤|11|3/4|アンコモン|《[[つむじ風の巨匠]]》|</v>
      </c>
      <c r="B412" t="s">
        <v>3211</v>
      </c>
      <c r="C412" t="str">
        <f t="shared" si="73"/>
        <v>KLD</v>
      </c>
      <c r="D412">
        <f>IF(AA412="","",VLOOKUP(C412,tnpl!$Z$1:$AA$11,2,TRUE))</f>
        <v>6</v>
      </c>
      <c r="E412" t="s">
        <v>3211</v>
      </c>
      <c r="F412" t="str">
        <f t="shared" si="74"/>
        <v>青赤</v>
      </c>
      <c r="G412">
        <f>IF(AB412="","",VLOOKUP(F412,tnpl!$X$1:$Y$16,2,TRUE))</f>
        <v>12</v>
      </c>
      <c r="H412" t="s">
        <v>3211</v>
      </c>
      <c r="I412">
        <f t="shared" si="75"/>
        <v>11</v>
      </c>
      <c r="J412" t="s">
        <v>3211</v>
      </c>
      <c r="K412">
        <f t="shared" si="76"/>
        <v>3</v>
      </c>
      <c r="L412">
        <f t="shared" si="77"/>
        <v>4</v>
      </c>
      <c r="M412" t="str">
        <f t="shared" si="78"/>
        <v>3/4</v>
      </c>
      <c r="N412" t="s">
        <v>3267</v>
      </c>
      <c r="O412" t="str">
        <f t="shared" si="79"/>
        <v>アンコモン</v>
      </c>
      <c r="R412" t="s">
        <v>3267</v>
      </c>
      <c r="S412" t="s">
        <v>4854</v>
      </c>
      <c r="T412" t="str">
        <f t="shared" si="80"/>
        <v>つむじ風の巨匠</v>
      </c>
      <c r="U412" t="str">
        <f t="shared" si="81"/>
        <v/>
      </c>
      <c r="V412" t="str">
        <f>IF(I412=0,VLOOKUP(T412,Sheet4!A:B,2,TRUE),"")</f>
        <v/>
      </c>
      <c r="W412" t="s">
        <v>4855</v>
      </c>
      <c r="X412" t="s">
        <v>3267</v>
      </c>
      <c r="Y412" s="9"/>
      <c r="Z412" s="3">
        <v>978</v>
      </c>
      <c r="AA412" s="2" t="s">
        <v>4035</v>
      </c>
      <c r="AB412" s="1" t="s">
        <v>1489</v>
      </c>
      <c r="AC412" s="1" t="s">
        <v>1473</v>
      </c>
      <c r="AD412" s="1">
        <v>11</v>
      </c>
      <c r="AE412" s="1" t="s">
        <v>565</v>
      </c>
      <c r="AF412" s="1" t="s">
        <v>564</v>
      </c>
      <c r="AG412" s="1" t="s">
        <v>349</v>
      </c>
      <c r="AH412" s="1" t="s">
        <v>2949</v>
      </c>
      <c r="AI412" s="1" t="s">
        <v>1667</v>
      </c>
      <c r="AJ412" s="1"/>
      <c r="AK412" s="1" t="s">
        <v>4081</v>
      </c>
      <c r="AL412" s="1" t="s">
        <v>4263</v>
      </c>
      <c r="AM412" s="1"/>
      <c r="AN412" s="1"/>
      <c r="AO412" s="1">
        <v>3</v>
      </c>
      <c r="AP412" s="1">
        <v>4</v>
      </c>
      <c r="AQ412" s="1" t="s">
        <v>4264</v>
      </c>
    </row>
    <row r="413" spans="1:43" x14ac:dyDescent="0.15">
      <c r="A413" t="str">
        <f t="shared" si="72"/>
        <v>|KLD|赤白|26|3/3|神話レア|《[[模範操縦士、デパラ]]》|</v>
      </c>
      <c r="B413" t="s">
        <v>3211</v>
      </c>
      <c r="C413" t="str">
        <f t="shared" si="73"/>
        <v>KLD</v>
      </c>
      <c r="D413">
        <f>IF(AA413="","",VLOOKUP(C413,tnpl!$Z$1:$AA$11,2,TRUE))</f>
        <v>6</v>
      </c>
      <c r="E413" t="s">
        <v>3211</v>
      </c>
      <c r="F413" t="str">
        <f t="shared" si="74"/>
        <v>赤白</v>
      </c>
      <c r="G413">
        <f>IF(AB413="","",VLOOKUP(F413,tnpl!$X$1:$Y$16,2,TRUE))</f>
        <v>14</v>
      </c>
      <c r="H413" t="s">
        <v>3211</v>
      </c>
      <c r="I413">
        <f t="shared" si="75"/>
        <v>26</v>
      </c>
      <c r="J413" t="s">
        <v>3211</v>
      </c>
      <c r="K413">
        <f t="shared" si="76"/>
        <v>3</v>
      </c>
      <c r="L413">
        <f t="shared" si="77"/>
        <v>3</v>
      </c>
      <c r="M413" t="str">
        <f t="shared" si="78"/>
        <v>3/3</v>
      </c>
      <c r="N413" t="s">
        <v>3267</v>
      </c>
      <c r="O413" t="str">
        <f t="shared" si="79"/>
        <v>神話レア</v>
      </c>
      <c r="R413" t="s">
        <v>3267</v>
      </c>
      <c r="S413" t="s">
        <v>4854</v>
      </c>
      <c r="T413" t="str">
        <f t="shared" si="80"/>
        <v>模範操縦士、デパラ</v>
      </c>
      <c r="U413" t="str">
        <f t="shared" si="81"/>
        <v/>
      </c>
      <c r="V413" t="str">
        <f>IF(I413=0,VLOOKUP(T413,Sheet4!A:B,2,TRUE),"")</f>
        <v/>
      </c>
      <c r="W413" t="s">
        <v>4855</v>
      </c>
      <c r="X413" t="s">
        <v>3267</v>
      </c>
      <c r="Y413" s="9"/>
      <c r="Z413" s="3">
        <v>981</v>
      </c>
      <c r="AA413" s="2" t="s">
        <v>4035</v>
      </c>
      <c r="AB413" s="1" t="s">
        <v>1811</v>
      </c>
      <c r="AC413" s="1" t="s">
        <v>1453</v>
      </c>
      <c r="AD413" s="1">
        <v>26</v>
      </c>
      <c r="AE413" s="1" t="s">
        <v>563</v>
      </c>
      <c r="AF413" s="1" t="s">
        <v>562</v>
      </c>
      <c r="AG413" s="1" t="s">
        <v>349</v>
      </c>
      <c r="AH413" s="1" t="s">
        <v>4036</v>
      </c>
      <c r="AI413" s="1" t="s">
        <v>4055</v>
      </c>
      <c r="AJ413" s="1"/>
      <c r="AK413" s="1" t="s">
        <v>4267</v>
      </c>
      <c r="AL413" s="1" t="s">
        <v>4268</v>
      </c>
      <c r="AM413" s="1" t="s">
        <v>4269</v>
      </c>
      <c r="AN413" s="1"/>
      <c r="AO413" s="1">
        <v>3</v>
      </c>
      <c r="AP413" s="1">
        <v>3</v>
      </c>
      <c r="AQ413" s="1" t="s">
        <v>4270</v>
      </c>
    </row>
    <row r="414" spans="1:43" x14ac:dyDescent="0.15">
      <c r="A414" t="str">
        <f t="shared" si="72"/>
        <v>|KLD|緑青|17|3/3|神話レア|《[[永遠の造り手、ラシュミ]]》|</v>
      </c>
      <c r="B414" t="s">
        <v>3211</v>
      </c>
      <c r="C414" t="str">
        <f t="shared" si="73"/>
        <v>KLD</v>
      </c>
      <c r="D414">
        <f>IF(AA414="","",VLOOKUP(C414,tnpl!$Z$1:$AA$11,2,TRUE))</f>
        <v>6</v>
      </c>
      <c r="E414" t="s">
        <v>3211</v>
      </c>
      <c r="F414" t="str">
        <f t="shared" si="74"/>
        <v>緑青</v>
      </c>
      <c r="G414">
        <f>IF(AB414="","",VLOOKUP(F414,tnpl!$X$1:$Y$16,2,TRUE))</f>
        <v>15</v>
      </c>
      <c r="H414" t="s">
        <v>3211</v>
      </c>
      <c r="I414">
        <f t="shared" si="75"/>
        <v>17</v>
      </c>
      <c r="J414" t="s">
        <v>3211</v>
      </c>
      <c r="K414">
        <f t="shared" si="76"/>
        <v>3</v>
      </c>
      <c r="L414">
        <f t="shared" si="77"/>
        <v>3</v>
      </c>
      <c r="M414" t="str">
        <f t="shared" si="78"/>
        <v>3/3</v>
      </c>
      <c r="N414" t="s">
        <v>3267</v>
      </c>
      <c r="O414" t="str">
        <f t="shared" si="79"/>
        <v>神話レア</v>
      </c>
      <c r="R414" t="s">
        <v>3267</v>
      </c>
      <c r="S414" t="s">
        <v>4854</v>
      </c>
      <c r="T414" t="str">
        <f t="shared" si="80"/>
        <v>永遠の造り手、ラシュミ</v>
      </c>
      <c r="U414" t="str">
        <f t="shared" si="81"/>
        <v/>
      </c>
      <c r="V414" t="str">
        <f>IF(I414=0,VLOOKUP(T414,Sheet4!A:B,2,TRUE),"")</f>
        <v/>
      </c>
      <c r="W414" t="s">
        <v>4855</v>
      </c>
      <c r="X414" t="s">
        <v>3267</v>
      </c>
      <c r="Y414" s="9"/>
      <c r="Z414" s="3">
        <v>983</v>
      </c>
      <c r="AA414" s="2" t="s">
        <v>4035</v>
      </c>
      <c r="AB414" s="1" t="s">
        <v>1799</v>
      </c>
      <c r="AC414" s="1" t="s">
        <v>1453</v>
      </c>
      <c r="AD414" s="1">
        <v>17</v>
      </c>
      <c r="AE414" s="1" t="s">
        <v>559</v>
      </c>
      <c r="AF414" s="1" t="s">
        <v>558</v>
      </c>
      <c r="AG414" s="1" t="s">
        <v>349</v>
      </c>
      <c r="AH414" s="1" t="s">
        <v>1501</v>
      </c>
      <c r="AI414" s="1" t="s">
        <v>1551</v>
      </c>
      <c r="AJ414" s="1"/>
      <c r="AK414" s="1" t="s">
        <v>4272</v>
      </c>
      <c r="AL414" s="1"/>
      <c r="AM414" s="1"/>
      <c r="AN414" s="1"/>
      <c r="AO414" s="1">
        <v>3</v>
      </c>
      <c r="AP414" s="1">
        <v>3</v>
      </c>
      <c r="AQ414" s="1" t="s">
        <v>4272</v>
      </c>
    </row>
    <row r="415" spans="1:43" x14ac:dyDescent="0.15">
      <c r="A415" t="str">
        <f t="shared" si="72"/>
        <v>|KLD|無色|5|3/1|コモン|《[[速接会のオオトカゲ]]》|</v>
      </c>
      <c r="B415" t="s">
        <v>3211</v>
      </c>
      <c r="C415" t="str">
        <f t="shared" si="73"/>
        <v>KLD</v>
      </c>
      <c r="D415">
        <f>IF(AA415="","",VLOOKUP(C415,tnpl!$Z$1:$AA$11,2,TRUE))</f>
        <v>6</v>
      </c>
      <c r="E415" t="s">
        <v>3211</v>
      </c>
      <c r="F415" t="str">
        <f t="shared" si="74"/>
        <v>無色</v>
      </c>
      <c r="G415">
        <f>IF(AB415="","",VLOOKUP(F415,tnpl!$X$1:$Y$16,2,TRUE))</f>
        <v>16</v>
      </c>
      <c r="H415" t="s">
        <v>3211</v>
      </c>
      <c r="I415">
        <f t="shared" si="75"/>
        <v>5</v>
      </c>
      <c r="J415" t="s">
        <v>3211</v>
      </c>
      <c r="K415">
        <f t="shared" si="76"/>
        <v>3</v>
      </c>
      <c r="L415">
        <f t="shared" si="77"/>
        <v>1</v>
      </c>
      <c r="M415" t="str">
        <f t="shared" si="78"/>
        <v>3/1</v>
      </c>
      <c r="N415" t="s">
        <v>3267</v>
      </c>
      <c r="O415" t="str">
        <f t="shared" si="79"/>
        <v>コモン</v>
      </c>
      <c r="R415" t="s">
        <v>3267</v>
      </c>
      <c r="S415" t="s">
        <v>4854</v>
      </c>
      <c r="T415" t="str">
        <f t="shared" si="80"/>
        <v>速接会のオオトカゲ</v>
      </c>
      <c r="U415" t="str">
        <f t="shared" si="81"/>
        <v/>
      </c>
      <c r="V415" t="str">
        <f>IF(I415=0,VLOOKUP(T415,Sheet4!A:B,2,TRUE),"")</f>
        <v/>
      </c>
      <c r="W415" t="s">
        <v>4855</v>
      </c>
      <c r="X415" t="s">
        <v>3267</v>
      </c>
      <c r="Y415" s="9"/>
      <c r="Z415" s="3">
        <v>994</v>
      </c>
      <c r="AA415" s="2" t="s">
        <v>4035</v>
      </c>
      <c r="AB415" s="1" t="s">
        <v>301</v>
      </c>
      <c r="AC415" s="1" t="s">
        <v>1771</v>
      </c>
      <c r="AD415" s="1">
        <v>5</v>
      </c>
      <c r="AE415" s="1" t="s">
        <v>537</v>
      </c>
      <c r="AF415" s="1" t="s">
        <v>536</v>
      </c>
      <c r="AG415" s="1" t="s">
        <v>349</v>
      </c>
      <c r="AH415" s="1" t="s">
        <v>2563</v>
      </c>
      <c r="AI415" s="1"/>
      <c r="AJ415" s="1"/>
      <c r="AK415" s="1" t="s">
        <v>4286</v>
      </c>
      <c r="AL415" s="1"/>
      <c r="AM415" s="1"/>
      <c r="AN415" s="1"/>
      <c r="AO415" s="1">
        <v>3</v>
      </c>
      <c r="AP415" s="1">
        <v>1</v>
      </c>
      <c r="AQ415" s="1" t="s">
        <v>4286</v>
      </c>
    </row>
    <row r="416" spans="1:43" x14ac:dyDescent="0.15">
      <c r="A416" t="str">
        <f t="shared" si="72"/>
        <v>|KLD|無色|7|3/3|レア|《[[静電気式打撃体]]》|</v>
      </c>
      <c r="B416" t="s">
        <v>3211</v>
      </c>
      <c r="C416" t="str">
        <f t="shared" si="73"/>
        <v>KLD</v>
      </c>
      <c r="D416">
        <f>IF(AA416="","",VLOOKUP(C416,tnpl!$Z$1:$AA$11,2,TRUE))</f>
        <v>6</v>
      </c>
      <c r="E416" t="s">
        <v>3211</v>
      </c>
      <c r="F416" t="str">
        <f t="shared" si="74"/>
        <v>無色</v>
      </c>
      <c r="G416">
        <f>IF(AB416="","",VLOOKUP(F416,tnpl!$X$1:$Y$16,2,TRUE))</f>
        <v>16</v>
      </c>
      <c r="H416" t="s">
        <v>3211</v>
      </c>
      <c r="I416">
        <f t="shared" si="75"/>
        <v>7</v>
      </c>
      <c r="J416" t="s">
        <v>3211</v>
      </c>
      <c r="K416">
        <f t="shared" si="76"/>
        <v>3</v>
      </c>
      <c r="L416">
        <f t="shared" si="77"/>
        <v>3</v>
      </c>
      <c r="M416" t="str">
        <f t="shared" si="78"/>
        <v>3/3</v>
      </c>
      <c r="N416" t="s">
        <v>3267</v>
      </c>
      <c r="O416" t="str">
        <f t="shared" si="79"/>
        <v>レア</v>
      </c>
      <c r="R416" t="s">
        <v>3267</v>
      </c>
      <c r="S416" t="s">
        <v>4854</v>
      </c>
      <c r="T416" t="str">
        <f t="shared" si="80"/>
        <v>静電気式打撃体</v>
      </c>
      <c r="U416" t="str">
        <f t="shared" si="81"/>
        <v/>
      </c>
      <c r="V416" t="str">
        <f>IF(I416=0,VLOOKUP(T416,Sheet4!A:B,2,TRUE),"")</f>
        <v/>
      </c>
      <c r="W416" t="s">
        <v>4855</v>
      </c>
      <c r="X416" t="s">
        <v>3267</v>
      </c>
      <c r="Y416" s="9"/>
      <c r="Z416" s="3">
        <v>1008</v>
      </c>
      <c r="AA416" s="2" t="s">
        <v>4035</v>
      </c>
      <c r="AB416" s="1" t="s">
        <v>301</v>
      </c>
      <c r="AC416" s="1" t="s">
        <v>1463</v>
      </c>
      <c r="AD416" s="1">
        <v>7</v>
      </c>
      <c r="AE416" s="1" t="s">
        <v>505</v>
      </c>
      <c r="AF416" s="1" t="s">
        <v>504</v>
      </c>
      <c r="AG416" s="1" t="s">
        <v>349</v>
      </c>
      <c r="AH416" s="1" t="s">
        <v>362</v>
      </c>
      <c r="AI416" s="1"/>
      <c r="AJ416" s="1"/>
      <c r="AK416" s="1" t="s">
        <v>4081</v>
      </c>
      <c r="AL416" s="1" t="s">
        <v>4309</v>
      </c>
      <c r="AM416" s="1"/>
      <c r="AN416" s="1"/>
      <c r="AO416" s="1">
        <v>3</v>
      </c>
      <c r="AP416" s="1">
        <v>3</v>
      </c>
      <c r="AQ416" s="1" t="s">
        <v>4310</v>
      </c>
    </row>
    <row r="417" spans="1:43" x14ac:dyDescent="0.15">
      <c r="A417" t="str">
        <f t="shared" si="72"/>
        <v>|AER|白|6|3/3|レア|《[[生真面目な補充兵]]》|</v>
      </c>
      <c r="B417" t="s">
        <v>3211</v>
      </c>
      <c r="C417" t="str">
        <f t="shared" si="73"/>
        <v>AER</v>
      </c>
      <c r="D417">
        <f>IF(AA417="","",VLOOKUP(C417,tnpl!$Z$1:$AA$11,2,TRUE))</f>
        <v>7</v>
      </c>
      <c r="E417" t="s">
        <v>3211</v>
      </c>
      <c r="F417" t="str">
        <f t="shared" si="74"/>
        <v>白</v>
      </c>
      <c r="G417">
        <f>IF(AB417="","",VLOOKUP(F417,tnpl!$X$1:$Y$16,2,TRUE))</f>
        <v>1</v>
      </c>
      <c r="H417" t="s">
        <v>3211</v>
      </c>
      <c r="I417">
        <f t="shared" si="75"/>
        <v>6</v>
      </c>
      <c r="J417" t="s">
        <v>3211</v>
      </c>
      <c r="K417">
        <f t="shared" si="76"/>
        <v>3</v>
      </c>
      <c r="L417">
        <f t="shared" si="77"/>
        <v>3</v>
      </c>
      <c r="M417" t="str">
        <f t="shared" si="78"/>
        <v>3/3</v>
      </c>
      <c r="N417" t="s">
        <v>3267</v>
      </c>
      <c r="O417" t="str">
        <f t="shared" si="79"/>
        <v>レア</v>
      </c>
      <c r="R417" t="s">
        <v>3267</v>
      </c>
      <c r="S417" t="s">
        <v>4854</v>
      </c>
      <c r="T417" t="str">
        <f t="shared" si="80"/>
        <v>生真面目な補充兵</v>
      </c>
      <c r="U417" t="str">
        <f t="shared" si="81"/>
        <v/>
      </c>
      <c r="V417" t="str">
        <f>IF(I417=0,VLOOKUP(T417,Sheet4!A:B,2,TRUE),"")</f>
        <v/>
      </c>
      <c r="W417" t="s">
        <v>4855</v>
      </c>
      <c r="X417" t="s">
        <v>3267</v>
      </c>
      <c r="Y417" s="9"/>
      <c r="Z417" s="3">
        <v>1024</v>
      </c>
      <c r="AA417" s="2" t="s">
        <v>4335</v>
      </c>
      <c r="AB417" s="1" t="s">
        <v>1653</v>
      </c>
      <c r="AC417" s="1" t="s">
        <v>1463</v>
      </c>
      <c r="AD417" s="1">
        <v>6</v>
      </c>
      <c r="AE417" s="1" t="s">
        <v>477</v>
      </c>
      <c r="AF417" s="1" t="s">
        <v>476</v>
      </c>
      <c r="AG417" s="1" t="s">
        <v>349</v>
      </c>
      <c r="AH417" s="1" t="s">
        <v>4036</v>
      </c>
      <c r="AI417" s="1" t="s">
        <v>1515</v>
      </c>
      <c r="AJ417" s="1"/>
      <c r="AK417" s="1" t="s">
        <v>4341</v>
      </c>
      <c r="AL417" s="1"/>
      <c r="AM417" s="1"/>
      <c r="AN417" s="1"/>
      <c r="AO417" s="1">
        <v>3</v>
      </c>
      <c r="AP417" s="1">
        <v>3</v>
      </c>
      <c r="AQ417" s="1" t="s">
        <v>4341</v>
      </c>
    </row>
    <row r="418" spans="1:43" x14ac:dyDescent="0.15">
      <c r="A418" t="str">
        <f t="shared" si="72"/>
        <v>|AER|黒|13|3/4|アンコモン|《[[才気ある霊基体]]》|</v>
      </c>
      <c r="B418" t="s">
        <v>3211</v>
      </c>
      <c r="C418" t="str">
        <f t="shared" si="73"/>
        <v>AER</v>
      </c>
      <c r="D418">
        <f>IF(AA418="","",VLOOKUP(C418,tnpl!$Z$1:$AA$11,2,TRUE))</f>
        <v>7</v>
      </c>
      <c r="E418" t="s">
        <v>3211</v>
      </c>
      <c r="F418" t="str">
        <f t="shared" si="74"/>
        <v>黒</v>
      </c>
      <c r="G418">
        <f>IF(AB418="","",VLOOKUP(F418,tnpl!$X$1:$Y$16,2,TRUE))</f>
        <v>3</v>
      </c>
      <c r="H418" t="s">
        <v>3211</v>
      </c>
      <c r="I418">
        <f t="shared" si="75"/>
        <v>13</v>
      </c>
      <c r="J418" t="s">
        <v>3211</v>
      </c>
      <c r="K418">
        <f t="shared" si="76"/>
        <v>3</v>
      </c>
      <c r="L418">
        <f t="shared" si="77"/>
        <v>4</v>
      </c>
      <c r="M418" t="str">
        <f t="shared" si="78"/>
        <v>3/4</v>
      </c>
      <c r="N418" t="s">
        <v>3267</v>
      </c>
      <c r="O418" t="str">
        <f t="shared" si="79"/>
        <v>アンコモン</v>
      </c>
      <c r="R418" t="s">
        <v>3267</v>
      </c>
      <c r="S418" t="s">
        <v>4854</v>
      </c>
      <c r="T418" t="str">
        <f t="shared" si="80"/>
        <v>才気ある霊基体</v>
      </c>
      <c r="U418" t="str">
        <f t="shared" si="81"/>
        <v/>
      </c>
      <c r="V418" t="str">
        <f>IF(I418=0,VLOOKUP(T418,Sheet4!A:B,2,TRUE),"")</f>
        <v/>
      </c>
      <c r="W418" t="s">
        <v>4855</v>
      </c>
      <c r="X418" t="s">
        <v>3267</v>
      </c>
      <c r="Y418" s="9"/>
      <c r="Z418" s="3">
        <v>1038</v>
      </c>
      <c r="AA418" s="2" t="s">
        <v>4335</v>
      </c>
      <c r="AB418" s="1" t="s">
        <v>1606</v>
      </c>
      <c r="AC418" s="1" t="s">
        <v>1473</v>
      </c>
      <c r="AD418" s="1">
        <v>13</v>
      </c>
      <c r="AE418" s="1" t="s">
        <v>449</v>
      </c>
      <c r="AF418" s="1" t="s">
        <v>448</v>
      </c>
      <c r="AG418" s="1" t="s">
        <v>349</v>
      </c>
      <c r="AH418" s="1" t="s">
        <v>4129</v>
      </c>
      <c r="AI418" s="1" t="s">
        <v>1516</v>
      </c>
      <c r="AJ418" s="1"/>
      <c r="AK418" s="1" t="s">
        <v>4362</v>
      </c>
      <c r="AL418" s="1"/>
      <c r="AM418" s="1"/>
      <c r="AN418" s="1"/>
      <c r="AO418" s="1">
        <v>3</v>
      </c>
      <c r="AP418" s="1">
        <v>4</v>
      </c>
      <c r="AQ418" s="1" t="s">
        <v>4362</v>
      </c>
    </row>
    <row r="419" spans="1:43" x14ac:dyDescent="0.15">
      <c r="A419" t="str">
        <f>B419&amp;C419&amp;E419&amp;F419&amp;H419&amp;I419&amp;J419&amp;M419&amp;N419&amp;O419&amp;P419&amp;Q419&amp;R419&amp;S419&amp;T419&amp;V419&amp;W419&amp;X419&amp;Y419</f>
        <v/>
      </c>
    </row>
    <row r="420" spans="1:43" x14ac:dyDescent="0.15">
      <c r="A420" t="str">
        <f>B420&amp;C420&amp;E420&amp;F420&amp;H420&amp;I420&amp;J420&amp;M420&amp;N420&amp;O420&amp;P420&amp;Q420&amp;R420&amp;S420&amp;T420&amp;V420&amp;W420&amp;X420&amp;Y420</f>
        <v>**アモンケットブロック</v>
      </c>
      <c r="B420" t="s">
        <v>4856</v>
      </c>
      <c r="C420" t="s">
        <v>5199</v>
      </c>
      <c r="Z420" s="11"/>
    </row>
    <row r="421" spans="1:43" x14ac:dyDescent="0.15">
      <c r="A421" t="str">
        <f>B421&amp;C421&amp;E421&amp;F421&amp;H421&amp;I421&amp;J421&amp;M421&amp;N421&amp;O421&amp;P421&amp;Q421&amp;R421&amp;S421&amp;T421&amp;U421&amp;V421&amp;W421&amp;X421&amp;Y421</f>
        <v>|LEFT:50|LEFT:50|LEFT:50|LEFT:120|LEFT:120|LEFT:500|c</v>
      </c>
      <c r="B421" t="s">
        <v>3211</v>
      </c>
      <c r="C421" t="s">
        <v>3204</v>
      </c>
      <c r="E421" t="s">
        <v>3211</v>
      </c>
      <c r="F421" t="s">
        <v>3204</v>
      </c>
      <c r="H421" t="s">
        <v>3211</v>
      </c>
      <c r="I421" t="s">
        <v>3204</v>
      </c>
      <c r="J421" t="s">
        <v>3211</v>
      </c>
      <c r="M421" t="s">
        <v>5157</v>
      </c>
      <c r="N421" t="s">
        <v>3267</v>
      </c>
      <c r="O421" t="s">
        <v>5157</v>
      </c>
      <c r="R421" t="s">
        <v>3267</v>
      </c>
      <c r="T421" t="s">
        <v>3205</v>
      </c>
      <c r="X421" t="s">
        <v>3267</v>
      </c>
      <c r="Y421" t="s">
        <v>3206</v>
      </c>
    </row>
    <row r="422" spans="1:43" x14ac:dyDescent="0.15">
      <c r="A422" t="str">
        <f>B422&amp;C422&amp;E422&amp;F422&amp;H422&amp;I422&amp;J422&amp;M422&amp;N422&amp;O422&amp;P422&amp;Q422&amp;R422&amp;S422&amp;T422&amp;U422&amp;V422&amp;W422&amp;X422&amp;Y422</f>
        <v>|セット|色|コスト|P/T|レアリティ|カード名|</v>
      </c>
      <c r="B422" t="s">
        <v>3211</v>
      </c>
      <c r="C422" t="s">
        <v>3212</v>
      </c>
      <c r="E422" t="s">
        <v>3211</v>
      </c>
      <c r="F422" t="s">
        <v>3181</v>
      </c>
      <c r="H422" t="s">
        <v>3211</v>
      </c>
      <c r="I422" t="s">
        <v>3207</v>
      </c>
      <c r="J422" t="s">
        <v>3211</v>
      </c>
      <c r="K422" t="s">
        <v>3168</v>
      </c>
      <c r="L422" t="s">
        <v>3167</v>
      </c>
      <c r="M422" t="str">
        <f>K422&amp;"/"&amp;L422</f>
        <v>P/T</v>
      </c>
      <c r="N422" t="s">
        <v>3267</v>
      </c>
      <c r="O422" t="s">
        <v>5187</v>
      </c>
      <c r="R422" t="s">
        <v>3267</v>
      </c>
      <c r="T422" t="s">
        <v>3208</v>
      </c>
      <c r="X422" t="s">
        <v>3267</v>
      </c>
      <c r="Z422" s="18"/>
      <c r="AA422" s="18"/>
      <c r="AB422" s="18"/>
      <c r="AC422" s="18"/>
      <c r="AD422" s="18"/>
      <c r="AE422" s="18"/>
      <c r="AF422" s="18"/>
      <c r="AG422" s="18"/>
      <c r="AH422" s="18"/>
      <c r="AI422" s="18"/>
      <c r="AJ422" s="18"/>
      <c r="AK422" s="18"/>
      <c r="AL422" s="18"/>
      <c r="AM422" s="18"/>
      <c r="AN422" s="18"/>
      <c r="AO422" s="18"/>
      <c r="AP422" s="18"/>
      <c r="AQ422" s="18"/>
    </row>
    <row r="423" spans="1:43" x14ac:dyDescent="0.15">
      <c r="A423" t="str">
        <f t="shared" si="72"/>
        <v>|AKH|白|4|3/1|コモン|《[[レト一門の槍の達人]]》|</v>
      </c>
      <c r="B423" t="s">
        <v>3211</v>
      </c>
      <c r="C423" t="str">
        <f t="shared" si="73"/>
        <v>AKH</v>
      </c>
      <c r="D423">
        <f>IF(AA423="","",VLOOKUP(C423,tnpl!$Z$1:$AA$11,2,TRUE))</f>
        <v>10</v>
      </c>
      <c r="E423" t="s">
        <v>3211</v>
      </c>
      <c r="F423" t="str">
        <f t="shared" si="74"/>
        <v>白</v>
      </c>
      <c r="G423">
        <f>IF(AB423="","",VLOOKUP(F423,tnpl!$X$1:$Y$16,2,TRUE))</f>
        <v>1</v>
      </c>
      <c r="H423" t="s">
        <v>3211</v>
      </c>
      <c r="I423">
        <f t="shared" si="75"/>
        <v>4</v>
      </c>
      <c r="J423" t="s">
        <v>3211</v>
      </c>
      <c r="K423">
        <f t="shared" si="76"/>
        <v>3</v>
      </c>
      <c r="L423">
        <f t="shared" si="77"/>
        <v>1</v>
      </c>
      <c r="M423" t="str">
        <f t="shared" si="78"/>
        <v>3/1</v>
      </c>
      <c r="N423" t="s">
        <v>3267</v>
      </c>
      <c r="O423" t="str">
        <f t="shared" si="79"/>
        <v>コモン</v>
      </c>
      <c r="R423" t="s">
        <v>3267</v>
      </c>
      <c r="S423" t="s">
        <v>4854</v>
      </c>
      <c r="T423" t="str">
        <f t="shared" si="80"/>
        <v>レト一門の槍の達人</v>
      </c>
      <c r="U423" t="str">
        <f t="shared" si="81"/>
        <v/>
      </c>
      <c r="V423" t="str">
        <f>IF(I423=0,VLOOKUP(T423,Sheet4!A:B,2,TRUE),"")</f>
        <v/>
      </c>
      <c r="W423" t="s">
        <v>4855</v>
      </c>
      <c r="X423" t="s">
        <v>3267</v>
      </c>
      <c r="Y423" s="9"/>
      <c r="Z423" s="3">
        <v>1105</v>
      </c>
      <c r="AA423" s="2" t="s">
        <v>4450</v>
      </c>
      <c r="AB423" s="1" t="s">
        <v>1653</v>
      </c>
      <c r="AC423" s="1" t="s">
        <v>1771</v>
      </c>
      <c r="AD423" s="1">
        <v>4</v>
      </c>
      <c r="AE423" s="1" t="s">
        <v>289</v>
      </c>
      <c r="AF423" s="1" t="s">
        <v>288</v>
      </c>
      <c r="AG423" s="1" t="s">
        <v>349</v>
      </c>
      <c r="AH423" s="1" t="s">
        <v>1511</v>
      </c>
      <c r="AI423" s="1" t="s">
        <v>1515</v>
      </c>
      <c r="AJ423" s="1"/>
      <c r="AK423" s="1" t="s">
        <v>4456</v>
      </c>
      <c r="AL423" s="1"/>
      <c r="AM423" s="1"/>
      <c r="AN423" s="1"/>
      <c r="AO423" s="1">
        <v>3</v>
      </c>
      <c r="AP423" s="1">
        <v>1</v>
      </c>
      <c r="AQ423" s="1" t="s">
        <v>4456</v>
      </c>
    </row>
    <row r="424" spans="1:43" x14ac:dyDescent="0.15">
      <c r="A424" t="str">
        <f t="shared" si="72"/>
        <v>|AKH|白|10|3/2|コモン|《[[断固たる修練者]]》|</v>
      </c>
      <c r="B424" t="s">
        <v>3211</v>
      </c>
      <c r="C424" t="str">
        <f t="shared" si="73"/>
        <v>AKH</v>
      </c>
      <c r="D424">
        <f>IF(AA424="","",VLOOKUP(C424,tnpl!$Z$1:$AA$11,2,TRUE))</f>
        <v>10</v>
      </c>
      <c r="E424" t="s">
        <v>3211</v>
      </c>
      <c r="F424" t="str">
        <f t="shared" si="74"/>
        <v>白</v>
      </c>
      <c r="G424">
        <f>IF(AB424="","",VLOOKUP(F424,tnpl!$X$1:$Y$16,2,TRUE))</f>
        <v>1</v>
      </c>
      <c r="H424" t="s">
        <v>3211</v>
      </c>
      <c r="I424">
        <f t="shared" si="75"/>
        <v>10</v>
      </c>
      <c r="J424" t="s">
        <v>3211</v>
      </c>
      <c r="K424">
        <f t="shared" si="76"/>
        <v>3</v>
      </c>
      <c r="L424">
        <f t="shared" si="77"/>
        <v>2</v>
      </c>
      <c r="M424" t="str">
        <f t="shared" si="78"/>
        <v>3/2</v>
      </c>
      <c r="N424" t="s">
        <v>3267</v>
      </c>
      <c r="O424" t="str">
        <f t="shared" si="79"/>
        <v>コモン</v>
      </c>
      <c r="R424" t="s">
        <v>3267</v>
      </c>
      <c r="S424" t="s">
        <v>4854</v>
      </c>
      <c r="T424" t="str">
        <f t="shared" si="80"/>
        <v>断固たる修練者</v>
      </c>
      <c r="U424" t="str">
        <f t="shared" si="81"/>
        <v/>
      </c>
      <c r="V424" t="str">
        <f>IF(I424=0,VLOOKUP(T424,Sheet4!A:B,2,TRUE),"")</f>
        <v/>
      </c>
      <c r="W424" t="s">
        <v>4855</v>
      </c>
      <c r="X424" t="s">
        <v>3267</v>
      </c>
      <c r="Y424" s="9"/>
      <c r="Z424" s="3">
        <v>1109</v>
      </c>
      <c r="AA424" s="2" t="s">
        <v>4450</v>
      </c>
      <c r="AB424" s="1" t="s">
        <v>1653</v>
      </c>
      <c r="AC424" s="1" t="s">
        <v>1771</v>
      </c>
      <c r="AD424" s="1">
        <v>10</v>
      </c>
      <c r="AE424" s="1" t="s">
        <v>281</v>
      </c>
      <c r="AF424" s="1" t="s">
        <v>280</v>
      </c>
      <c r="AG424" s="1" t="s">
        <v>349</v>
      </c>
      <c r="AH424" s="1" t="s">
        <v>1511</v>
      </c>
      <c r="AI424" s="1" t="s">
        <v>1515</v>
      </c>
      <c r="AJ424" s="1"/>
      <c r="AK424" s="1" t="s">
        <v>3289</v>
      </c>
      <c r="AL424" s="1" t="s">
        <v>4461</v>
      </c>
      <c r="AM424" s="1"/>
      <c r="AN424" s="1"/>
      <c r="AO424" s="1">
        <v>3</v>
      </c>
      <c r="AP424" s="1">
        <v>2</v>
      </c>
      <c r="AQ424" s="1" t="s">
        <v>4462</v>
      </c>
    </row>
    <row r="425" spans="1:43" x14ac:dyDescent="0.15">
      <c r="A425" t="str">
        <f t="shared" si="72"/>
        <v>|AKH|白|14|3/3|コモン|《[[有翼の番人]]》|</v>
      </c>
      <c r="B425" t="s">
        <v>3211</v>
      </c>
      <c r="C425" t="str">
        <f t="shared" si="73"/>
        <v>AKH</v>
      </c>
      <c r="D425">
        <f>IF(AA425="","",VLOOKUP(C425,tnpl!$Z$1:$AA$11,2,TRUE))</f>
        <v>10</v>
      </c>
      <c r="E425" t="s">
        <v>3211</v>
      </c>
      <c r="F425" t="str">
        <f t="shared" si="74"/>
        <v>白</v>
      </c>
      <c r="G425">
        <f>IF(AB425="","",VLOOKUP(F425,tnpl!$X$1:$Y$16,2,TRUE))</f>
        <v>1</v>
      </c>
      <c r="H425" t="s">
        <v>3211</v>
      </c>
      <c r="I425">
        <f t="shared" si="75"/>
        <v>14</v>
      </c>
      <c r="J425" t="s">
        <v>3211</v>
      </c>
      <c r="K425">
        <f t="shared" si="76"/>
        <v>3</v>
      </c>
      <c r="L425">
        <f t="shared" si="77"/>
        <v>3</v>
      </c>
      <c r="M425" t="str">
        <f t="shared" si="78"/>
        <v>3/3</v>
      </c>
      <c r="N425" t="s">
        <v>3267</v>
      </c>
      <c r="O425" t="str">
        <f t="shared" si="79"/>
        <v>コモン</v>
      </c>
      <c r="R425" t="s">
        <v>3267</v>
      </c>
      <c r="S425" t="s">
        <v>4854</v>
      </c>
      <c r="T425" t="str">
        <f t="shared" si="80"/>
        <v>有翼の番人</v>
      </c>
      <c r="U425" t="str">
        <f t="shared" si="81"/>
        <v/>
      </c>
      <c r="V425" t="str">
        <f>IF(I425=0,VLOOKUP(T425,Sheet4!A:B,2,TRUE),"")</f>
        <v/>
      </c>
      <c r="W425" t="s">
        <v>4855</v>
      </c>
      <c r="X425" t="s">
        <v>3267</v>
      </c>
      <c r="Y425" s="9"/>
      <c r="Z425" s="3">
        <v>1110</v>
      </c>
      <c r="AA425" s="2" t="s">
        <v>4450</v>
      </c>
      <c r="AB425" s="1" t="s">
        <v>1653</v>
      </c>
      <c r="AC425" s="1" t="s">
        <v>1771</v>
      </c>
      <c r="AD425" s="1">
        <v>14</v>
      </c>
      <c r="AE425" s="1" t="s">
        <v>279</v>
      </c>
      <c r="AF425" s="1" t="s">
        <v>278</v>
      </c>
      <c r="AG425" s="1" t="s">
        <v>349</v>
      </c>
      <c r="AH425" s="1" t="s">
        <v>358</v>
      </c>
      <c r="AI425" s="1"/>
      <c r="AJ425" s="1"/>
      <c r="AK425" s="1" t="s">
        <v>2435</v>
      </c>
      <c r="AL425" s="1" t="s">
        <v>4463</v>
      </c>
      <c r="AM425" s="1"/>
      <c r="AN425" s="1"/>
      <c r="AO425" s="1">
        <v>3</v>
      </c>
      <c r="AP425" s="1">
        <v>3</v>
      </c>
      <c r="AQ425" s="1" t="s">
        <v>4464</v>
      </c>
    </row>
    <row r="426" spans="1:43" x14ac:dyDescent="0.15">
      <c r="A426" t="str">
        <f t="shared" si="72"/>
        <v>|AKH|白|10|3/2|レア|《[[エイヴンの思考検閲者]]》|</v>
      </c>
      <c r="B426" t="s">
        <v>3211</v>
      </c>
      <c r="C426" t="str">
        <f t="shared" si="73"/>
        <v>AKH</v>
      </c>
      <c r="D426">
        <f>IF(AA426="","",VLOOKUP(C426,tnpl!$Z$1:$AA$11,2,TRUE))</f>
        <v>10</v>
      </c>
      <c r="E426" t="s">
        <v>3211</v>
      </c>
      <c r="F426" t="str">
        <f t="shared" si="74"/>
        <v>白</v>
      </c>
      <c r="G426">
        <f>IF(AB426="","",VLOOKUP(F426,tnpl!$X$1:$Y$16,2,TRUE))</f>
        <v>1</v>
      </c>
      <c r="H426" t="s">
        <v>3211</v>
      </c>
      <c r="I426">
        <f t="shared" si="75"/>
        <v>10</v>
      </c>
      <c r="J426" t="s">
        <v>3211</v>
      </c>
      <c r="K426">
        <f t="shared" si="76"/>
        <v>3</v>
      </c>
      <c r="L426">
        <f t="shared" si="77"/>
        <v>2</v>
      </c>
      <c r="M426" t="str">
        <f t="shared" si="78"/>
        <v>3/2</v>
      </c>
      <c r="N426" t="s">
        <v>3267</v>
      </c>
      <c r="O426" t="str">
        <f t="shared" si="79"/>
        <v>レア</v>
      </c>
      <c r="R426" t="s">
        <v>3267</v>
      </c>
      <c r="S426" t="s">
        <v>4854</v>
      </c>
      <c r="T426" t="str">
        <f t="shared" si="80"/>
        <v>エイヴンの思考検閲者</v>
      </c>
      <c r="U426" t="str">
        <f t="shared" si="81"/>
        <v/>
      </c>
      <c r="V426" t="str">
        <f>IF(I426=0,VLOOKUP(T426,Sheet4!A:B,2,TRUE),"")</f>
        <v/>
      </c>
      <c r="W426" t="s">
        <v>4855</v>
      </c>
      <c r="X426" t="s">
        <v>3267</v>
      </c>
      <c r="Y426" s="9"/>
      <c r="Z426" s="3">
        <v>1120</v>
      </c>
      <c r="AA426" s="2" t="s">
        <v>4450</v>
      </c>
      <c r="AB426" s="1" t="s">
        <v>1653</v>
      </c>
      <c r="AC426" s="1" t="s">
        <v>1463</v>
      </c>
      <c r="AD426" s="1">
        <v>10</v>
      </c>
      <c r="AE426" s="1" t="s">
        <v>261</v>
      </c>
      <c r="AF426" s="1" t="s">
        <v>260</v>
      </c>
      <c r="AG426" s="1" t="s">
        <v>349</v>
      </c>
      <c r="AH426" s="1" t="s">
        <v>2987</v>
      </c>
      <c r="AI426" s="1" t="s">
        <v>1485</v>
      </c>
      <c r="AJ426" s="1"/>
      <c r="AK426" s="1" t="s">
        <v>361</v>
      </c>
      <c r="AL426" s="1" t="s">
        <v>4486</v>
      </c>
      <c r="AM426" s="1"/>
      <c r="AN426" s="1"/>
      <c r="AO426" s="1">
        <v>3</v>
      </c>
      <c r="AP426" s="1">
        <v>2</v>
      </c>
      <c r="AQ426" s="1" t="s">
        <v>4487</v>
      </c>
    </row>
    <row r="427" spans="1:43" x14ac:dyDescent="0.15">
      <c r="A427" t="str">
        <f t="shared" si="72"/>
        <v>|AKH|白|18|3/3|レア|《[[威厳あるカラカル]]》|</v>
      </c>
      <c r="B427" t="s">
        <v>3211</v>
      </c>
      <c r="C427" t="str">
        <f t="shared" si="73"/>
        <v>AKH</v>
      </c>
      <c r="D427">
        <f>IF(AA427="","",VLOOKUP(C427,tnpl!$Z$1:$AA$11,2,TRUE))</f>
        <v>10</v>
      </c>
      <c r="E427" t="s">
        <v>3211</v>
      </c>
      <c r="F427" t="str">
        <f t="shared" si="74"/>
        <v>白</v>
      </c>
      <c r="G427">
        <f>IF(AB427="","",VLOOKUP(F427,tnpl!$X$1:$Y$16,2,TRUE))</f>
        <v>1</v>
      </c>
      <c r="H427" t="s">
        <v>3211</v>
      </c>
      <c r="I427">
        <f t="shared" si="75"/>
        <v>18</v>
      </c>
      <c r="J427" t="s">
        <v>3211</v>
      </c>
      <c r="K427">
        <f t="shared" si="76"/>
        <v>3</v>
      </c>
      <c r="L427">
        <f t="shared" si="77"/>
        <v>3</v>
      </c>
      <c r="M427" t="str">
        <f t="shared" si="78"/>
        <v>3/3</v>
      </c>
      <c r="N427" t="s">
        <v>3267</v>
      </c>
      <c r="O427" t="str">
        <f t="shared" si="79"/>
        <v>レア</v>
      </c>
      <c r="R427" t="s">
        <v>3267</v>
      </c>
      <c r="S427" t="s">
        <v>4854</v>
      </c>
      <c r="T427" t="str">
        <f t="shared" si="80"/>
        <v>威厳あるカラカル</v>
      </c>
      <c r="U427" t="str">
        <f t="shared" si="81"/>
        <v/>
      </c>
      <c r="V427" t="str">
        <f>IF(I427=0,VLOOKUP(T427,Sheet4!A:B,2,TRUE),"")</f>
        <v/>
      </c>
      <c r="W427" t="s">
        <v>4855</v>
      </c>
      <c r="X427" t="s">
        <v>3267</v>
      </c>
      <c r="Y427" s="9"/>
      <c r="Z427" s="3">
        <v>1121</v>
      </c>
      <c r="AA427" s="2" t="s">
        <v>4450</v>
      </c>
      <c r="AB427" s="1" t="s">
        <v>1653</v>
      </c>
      <c r="AC427" s="1" t="s">
        <v>1463</v>
      </c>
      <c r="AD427" s="1">
        <v>18</v>
      </c>
      <c r="AE427" s="1" t="s">
        <v>259</v>
      </c>
      <c r="AF427" s="1" t="s">
        <v>258</v>
      </c>
      <c r="AG427" s="1" t="s">
        <v>349</v>
      </c>
      <c r="AH427" s="1" t="s">
        <v>1917</v>
      </c>
      <c r="AI427" s="1"/>
      <c r="AJ427" s="1"/>
      <c r="AK427" s="1" t="s">
        <v>4488</v>
      </c>
      <c r="AL427" s="1" t="s">
        <v>4489</v>
      </c>
      <c r="AM427" s="1"/>
      <c r="AN427" s="1"/>
      <c r="AO427" s="1">
        <v>3</v>
      </c>
      <c r="AP427" s="1">
        <v>3</v>
      </c>
      <c r="AQ427" s="1" t="s">
        <v>4490</v>
      </c>
    </row>
    <row r="428" spans="1:43" x14ac:dyDescent="0.15">
      <c r="A428" t="str">
        <f t="shared" si="72"/>
        <v>|AKH|白|10|3/6|神話レア|《[[信義の神オケチラ]]》|</v>
      </c>
      <c r="B428" t="s">
        <v>3211</v>
      </c>
      <c r="C428" t="str">
        <f t="shared" si="73"/>
        <v>AKH</v>
      </c>
      <c r="D428">
        <f>IF(AA428="","",VLOOKUP(C428,tnpl!$Z$1:$AA$11,2,TRUE))</f>
        <v>10</v>
      </c>
      <c r="E428" t="s">
        <v>3211</v>
      </c>
      <c r="F428" t="str">
        <f t="shared" si="74"/>
        <v>白</v>
      </c>
      <c r="G428">
        <f>IF(AB428="","",VLOOKUP(F428,tnpl!$X$1:$Y$16,2,TRUE))</f>
        <v>1</v>
      </c>
      <c r="H428" t="s">
        <v>3211</v>
      </c>
      <c r="I428">
        <f t="shared" si="75"/>
        <v>10</v>
      </c>
      <c r="J428" t="s">
        <v>3211</v>
      </c>
      <c r="K428">
        <f t="shared" si="76"/>
        <v>3</v>
      </c>
      <c r="L428">
        <f t="shared" si="77"/>
        <v>6</v>
      </c>
      <c r="M428" t="str">
        <f t="shared" si="78"/>
        <v>3/6</v>
      </c>
      <c r="N428" t="s">
        <v>3267</v>
      </c>
      <c r="O428" t="str">
        <f t="shared" si="79"/>
        <v>神話レア</v>
      </c>
      <c r="R428" t="s">
        <v>3267</v>
      </c>
      <c r="S428" t="s">
        <v>4854</v>
      </c>
      <c r="T428" t="str">
        <f t="shared" si="80"/>
        <v>信義の神オケチラ</v>
      </c>
      <c r="U428" t="str">
        <f t="shared" si="81"/>
        <v/>
      </c>
      <c r="V428" t="str">
        <f>IF(I428=0,VLOOKUP(T428,Sheet4!A:B,2,TRUE),"")</f>
        <v/>
      </c>
      <c r="W428" t="s">
        <v>4855</v>
      </c>
      <c r="X428" t="s">
        <v>3267</v>
      </c>
      <c r="Y428" s="9"/>
      <c r="Z428" s="3">
        <v>1126</v>
      </c>
      <c r="AA428" s="2" t="s">
        <v>4450</v>
      </c>
      <c r="AB428" s="1" t="s">
        <v>1653</v>
      </c>
      <c r="AC428" s="1" t="s">
        <v>1453</v>
      </c>
      <c r="AD428" s="1">
        <v>10</v>
      </c>
      <c r="AE428" s="1" t="s">
        <v>249</v>
      </c>
      <c r="AF428" s="1" t="s">
        <v>248</v>
      </c>
      <c r="AG428" s="1" t="s">
        <v>349</v>
      </c>
      <c r="AH428" s="1" t="s">
        <v>4499</v>
      </c>
      <c r="AI428" s="1"/>
      <c r="AJ428" s="1"/>
      <c r="AK428" s="1" t="s">
        <v>4500</v>
      </c>
      <c r="AL428" s="1" t="s">
        <v>4501</v>
      </c>
      <c r="AM428" s="1" t="s">
        <v>4502</v>
      </c>
      <c r="AN428" s="1"/>
      <c r="AO428" s="1">
        <v>3</v>
      </c>
      <c r="AP428" s="1">
        <v>6</v>
      </c>
      <c r="AQ428" s="1" t="s">
        <v>4503</v>
      </c>
    </row>
    <row r="429" spans="1:43" x14ac:dyDescent="0.15">
      <c r="A429" t="str">
        <f t="shared" si="72"/>
        <v>|AKH|青|13|3/4|コモン|《[[微光鱗のドレイク]]》|</v>
      </c>
      <c r="B429" t="s">
        <v>3211</v>
      </c>
      <c r="C429" t="str">
        <f t="shared" si="73"/>
        <v>AKH</v>
      </c>
      <c r="D429">
        <f>IF(AA429="","",VLOOKUP(C429,tnpl!$Z$1:$AA$11,2,TRUE))</f>
        <v>10</v>
      </c>
      <c r="E429" t="s">
        <v>3211</v>
      </c>
      <c r="F429" t="str">
        <f t="shared" si="74"/>
        <v>青</v>
      </c>
      <c r="G429">
        <f>IF(AB429="","",VLOOKUP(F429,tnpl!$X$1:$Y$16,2,TRUE))</f>
        <v>2</v>
      </c>
      <c r="H429" t="s">
        <v>3211</v>
      </c>
      <c r="I429">
        <f t="shared" si="75"/>
        <v>13</v>
      </c>
      <c r="J429" t="s">
        <v>3211</v>
      </c>
      <c r="K429">
        <f t="shared" si="76"/>
        <v>3</v>
      </c>
      <c r="L429">
        <f t="shared" si="77"/>
        <v>4</v>
      </c>
      <c r="M429" t="str">
        <f t="shared" si="78"/>
        <v>3/4</v>
      </c>
      <c r="N429" t="s">
        <v>3267</v>
      </c>
      <c r="O429" t="str">
        <f t="shared" si="79"/>
        <v>コモン</v>
      </c>
      <c r="R429" t="s">
        <v>3267</v>
      </c>
      <c r="S429" t="s">
        <v>4854</v>
      </c>
      <c r="T429" t="str">
        <f t="shared" si="80"/>
        <v>微光鱗のドレイク</v>
      </c>
      <c r="U429" t="str">
        <f t="shared" si="81"/>
        <v/>
      </c>
      <c r="V429" t="str">
        <f>IF(I429=0,VLOOKUP(T429,Sheet4!A:B,2,TRUE),"")</f>
        <v/>
      </c>
      <c r="W429" t="s">
        <v>4855</v>
      </c>
      <c r="X429" t="s">
        <v>3267</v>
      </c>
      <c r="Y429" s="9"/>
      <c r="Z429" s="3">
        <v>1131</v>
      </c>
      <c r="AA429" s="2" t="s">
        <v>4450</v>
      </c>
      <c r="AB429" s="1" t="s">
        <v>1631</v>
      </c>
      <c r="AC429" s="1" t="s">
        <v>1771</v>
      </c>
      <c r="AD429" s="1">
        <v>13</v>
      </c>
      <c r="AE429" s="1" t="s">
        <v>239</v>
      </c>
      <c r="AF429" s="1" t="s">
        <v>238</v>
      </c>
      <c r="AG429" s="1" t="s">
        <v>349</v>
      </c>
      <c r="AH429" s="1" t="s">
        <v>2546</v>
      </c>
      <c r="AI429" s="1"/>
      <c r="AJ429" s="1"/>
      <c r="AK429" s="1" t="s">
        <v>361</v>
      </c>
      <c r="AL429" s="1" t="s">
        <v>4484</v>
      </c>
      <c r="AM429" s="1"/>
      <c r="AN429" s="1"/>
      <c r="AO429" s="1">
        <v>3</v>
      </c>
      <c r="AP429" s="1">
        <v>4</v>
      </c>
      <c r="AQ429" s="1" t="s">
        <v>4510</v>
      </c>
    </row>
    <row r="430" spans="1:43" x14ac:dyDescent="0.15">
      <c r="A430" t="str">
        <f t="shared" si="72"/>
        <v>|AKH|青|5|3/4|アンコモン|《[[迷宮の守護者]]》|</v>
      </c>
      <c r="B430" t="s">
        <v>3211</v>
      </c>
      <c r="C430" t="str">
        <f t="shared" si="73"/>
        <v>AKH</v>
      </c>
      <c r="D430">
        <f>IF(AA430="","",VLOOKUP(C430,tnpl!$Z$1:$AA$11,2,TRUE))</f>
        <v>10</v>
      </c>
      <c r="E430" t="s">
        <v>3211</v>
      </c>
      <c r="F430" t="str">
        <f t="shared" si="74"/>
        <v>青</v>
      </c>
      <c r="G430">
        <f>IF(AB430="","",VLOOKUP(F430,tnpl!$X$1:$Y$16,2,TRUE))</f>
        <v>2</v>
      </c>
      <c r="H430" t="s">
        <v>3211</v>
      </c>
      <c r="I430">
        <f t="shared" si="75"/>
        <v>5</v>
      </c>
      <c r="J430" t="s">
        <v>3211</v>
      </c>
      <c r="K430">
        <f t="shared" si="76"/>
        <v>3</v>
      </c>
      <c r="L430">
        <f t="shared" si="77"/>
        <v>4</v>
      </c>
      <c r="M430" t="str">
        <f t="shared" si="78"/>
        <v>3/4</v>
      </c>
      <c r="N430" t="s">
        <v>3267</v>
      </c>
      <c r="O430" t="str">
        <f t="shared" si="79"/>
        <v>アンコモン</v>
      </c>
      <c r="R430" t="s">
        <v>3267</v>
      </c>
      <c r="S430" t="s">
        <v>4854</v>
      </c>
      <c r="T430" t="str">
        <f t="shared" si="80"/>
        <v>迷宮の守護者</v>
      </c>
      <c r="U430" t="str">
        <f t="shared" si="81"/>
        <v/>
      </c>
      <c r="V430" t="str">
        <f>IF(I430=0,VLOOKUP(T430,Sheet4!A:B,2,TRUE),"")</f>
        <v/>
      </c>
      <c r="W430" t="s">
        <v>4855</v>
      </c>
      <c r="X430" t="s">
        <v>3267</v>
      </c>
      <c r="Y430" s="9"/>
      <c r="Z430" s="3">
        <v>1140</v>
      </c>
      <c r="AA430" s="2" t="s">
        <v>4450</v>
      </c>
      <c r="AB430" s="1" t="s">
        <v>1631</v>
      </c>
      <c r="AC430" s="1" t="s">
        <v>1473</v>
      </c>
      <c r="AD430" s="1">
        <v>5</v>
      </c>
      <c r="AE430" s="1" t="s">
        <v>221</v>
      </c>
      <c r="AF430" s="1" t="s">
        <v>220</v>
      </c>
      <c r="AG430" s="1" t="s">
        <v>349</v>
      </c>
      <c r="AH430" s="1" t="s">
        <v>3027</v>
      </c>
      <c r="AI430" s="1" t="s">
        <v>1515</v>
      </c>
      <c r="AJ430" s="1"/>
      <c r="AK430" s="1" t="s">
        <v>4524</v>
      </c>
      <c r="AL430" s="1" t="s">
        <v>4452</v>
      </c>
      <c r="AM430" s="1"/>
      <c r="AN430" s="1"/>
      <c r="AO430" s="1">
        <v>3</v>
      </c>
      <c r="AP430" s="1">
        <v>4</v>
      </c>
      <c r="AQ430" s="1" t="s">
        <v>4525</v>
      </c>
    </row>
    <row r="431" spans="1:43" x14ac:dyDescent="0.15">
      <c r="A431" t="str">
        <f t="shared" si="72"/>
        <v>|AKH|黒|10|3/3|コモン|《[[遺棄地の恐怖]]》|</v>
      </c>
      <c r="B431" t="s">
        <v>3211</v>
      </c>
      <c r="C431" t="str">
        <f t="shared" si="73"/>
        <v>AKH</v>
      </c>
      <c r="D431">
        <f>IF(AA431="","",VLOOKUP(C431,tnpl!$Z$1:$AA$11,2,TRUE))</f>
        <v>10</v>
      </c>
      <c r="E431" t="s">
        <v>3211</v>
      </c>
      <c r="F431" t="str">
        <f t="shared" si="74"/>
        <v>黒</v>
      </c>
      <c r="G431">
        <f>IF(AB431="","",VLOOKUP(F431,tnpl!$X$1:$Y$16,2,TRUE))</f>
        <v>3</v>
      </c>
      <c r="H431" t="s">
        <v>3211</v>
      </c>
      <c r="I431">
        <f t="shared" si="75"/>
        <v>10</v>
      </c>
      <c r="J431" t="s">
        <v>3211</v>
      </c>
      <c r="K431">
        <f t="shared" si="76"/>
        <v>3</v>
      </c>
      <c r="L431">
        <f t="shared" si="77"/>
        <v>3</v>
      </c>
      <c r="M431" t="str">
        <f t="shared" si="78"/>
        <v>3/3</v>
      </c>
      <c r="N431" t="s">
        <v>3267</v>
      </c>
      <c r="O431" t="str">
        <f t="shared" si="79"/>
        <v>コモン</v>
      </c>
      <c r="R431" t="s">
        <v>3267</v>
      </c>
      <c r="S431" t="s">
        <v>4854</v>
      </c>
      <c r="T431" t="str">
        <f t="shared" si="80"/>
        <v>遺棄地の恐怖</v>
      </c>
      <c r="U431" t="str">
        <f t="shared" si="81"/>
        <v/>
      </c>
      <c r="V431" t="str">
        <f>IF(I431=0,VLOOKUP(T431,Sheet4!A:B,2,TRUE),"")</f>
        <v/>
      </c>
      <c r="W431" t="s">
        <v>4855</v>
      </c>
      <c r="X431" t="s">
        <v>3267</v>
      </c>
      <c r="Y431" s="9"/>
      <c r="Z431" s="3">
        <v>1153</v>
      </c>
      <c r="AA431" s="2" t="s">
        <v>4450</v>
      </c>
      <c r="AB431" s="1" t="s">
        <v>1606</v>
      </c>
      <c r="AC431" s="1" t="s">
        <v>1771</v>
      </c>
      <c r="AD431" s="1">
        <v>10</v>
      </c>
      <c r="AE431" s="1" t="s">
        <v>195</v>
      </c>
      <c r="AF431" s="1" t="s">
        <v>194</v>
      </c>
      <c r="AG431" s="1" t="s">
        <v>349</v>
      </c>
      <c r="AH431" s="1" t="s">
        <v>2837</v>
      </c>
      <c r="AI431" s="1"/>
      <c r="AJ431" s="1"/>
      <c r="AK431" s="1" t="s">
        <v>4553</v>
      </c>
      <c r="AL431" s="1" t="s">
        <v>4463</v>
      </c>
      <c r="AM431" s="1"/>
      <c r="AN431" s="1"/>
      <c r="AO431" s="1">
        <v>3</v>
      </c>
      <c r="AP431" s="1">
        <v>3</v>
      </c>
      <c r="AQ431" s="1" t="s">
        <v>4554</v>
      </c>
    </row>
    <row r="432" spans="1:43" x14ac:dyDescent="0.15">
      <c r="A432" t="str">
        <f t="shared" si="72"/>
        <v>|AKH|黒|9|3/2|コモン|《[[冷酷な侍臣]]》|</v>
      </c>
      <c r="B432" t="s">
        <v>3211</v>
      </c>
      <c r="C432" t="str">
        <f t="shared" si="73"/>
        <v>AKH</v>
      </c>
      <c r="D432">
        <f>IF(AA432="","",VLOOKUP(C432,tnpl!$Z$1:$AA$11,2,TRUE))</f>
        <v>10</v>
      </c>
      <c r="E432" t="s">
        <v>3211</v>
      </c>
      <c r="F432" t="str">
        <f t="shared" si="74"/>
        <v>黒</v>
      </c>
      <c r="G432">
        <f>IF(AB432="","",VLOOKUP(F432,tnpl!$X$1:$Y$16,2,TRUE))</f>
        <v>3</v>
      </c>
      <c r="H432" t="s">
        <v>3211</v>
      </c>
      <c r="I432">
        <f t="shared" si="75"/>
        <v>9</v>
      </c>
      <c r="J432" t="s">
        <v>3211</v>
      </c>
      <c r="K432">
        <f t="shared" si="76"/>
        <v>3</v>
      </c>
      <c r="L432">
        <f t="shared" si="77"/>
        <v>2</v>
      </c>
      <c r="M432" t="str">
        <f t="shared" si="78"/>
        <v>3/2</v>
      </c>
      <c r="N432" t="s">
        <v>3267</v>
      </c>
      <c r="O432" t="str">
        <f t="shared" si="79"/>
        <v>コモン</v>
      </c>
      <c r="R432" t="s">
        <v>3267</v>
      </c>
      <c r="S432" t="s">
        <v>4854</v>
      </c>
      <c r="T432" t="str">
        <f t="shared" si="80"/>
        <v>冷酷な侍臣</v>
      </c>
      <c r="U432" t="str">
        <f t="shared" si="81"/>
        <v/>
      </c>
      <c r="V432" t="str">
        <f>IF(I432=0,VLOOKUP(T432,Sheet4!A:B,2,TRUE),"")</f>
        <v/>
      </c>
      <c r="W432" t="s">
        <v>4855</v>
      </c>
      <c r="X432" t="s">
        <v>3267</v>
      </c>
      <c r="Y432" s="9"/>
      <c r="Z432" s="3">
        <v>1155</v>
      </c>
      <c r="AA432" s="2" t="s">
        <v>4450</v>
      </c>
      <c r="AB432" s="1" t="s">
        <v>1606</v>
      </c>
      <c r="AC432" s="1" t="s">
        <v>1771</v>
      </c>
      <c r="AD432" s="1">
        <v>9</v>
      </c>
      <c r="AE432" s="1" t="s">
        <v>191</v>
      </c>
      <c r="AF432" s="1" t="s">
        <v>190</v>
      </c>
      <c r="AG432" s="1" t="s">
        <v>349</v>
      </c>
      <c r="AH432" s="1" t="s">
        <v>4557</v>
      </c>
      <c r="AI432" s="1" t="s">
        <v>1492</v>
      </c>
      <c r="AJ432" s="1"/>
      <c r="AK432" s="1" t="s">
        <v>4558</v>
      </c>
      <c r="AL432" s="1"/>
      <c r="AM432" s="1"/>
      <c r="AN432" s="1"/>
      <c r="AO432" s="1">
        <v>3</v>
      </c>
      <c r="AP432" s="1">
        <v>2</v>
      </c>
      <c r="AQ432" s="1" t="s">
        <v>4558</v>
      </c>
    </row>
    <row r="433" spans="1:43" x14ac:dyDescent="0.15">
      <c r="A433" t="str">
        <f t="shared" si="72"/>
        <v>|AKH|黒|14|3/4|アンコモン|《[[呪われた者の王]]》|</v>
      </c>
      <c r="B433" t="s">
        <v>3211</v>
      </c>
      <c r="C433" t="str">
        <f t="shared" si="73"/>
        <v>AKH</v>
      </c>
      <c r="D433">
        <f>IF(AA433="","",VLOOKUP(C433,tnpl!$Z$1:$AA$11,2,TRUE))</f>
        <v>10</v>
      </c>
      <c r="E433" t="s">
        <v>3211</v>
      </c>
      <c r="F433" t="str">
        <f t="shared" si="74"/>
        <v>黒</v>
      </c>
      <c r="G433">
        <f>IF(AB433="","",VLOOKUP(F433,tnpl!$X$1:$Y$16,2,TRUE))</f>
        <v>3</v>
      </c>
      <c r="H433" t="s">
        <v>3211</v>
      </c>
      <c r="I433">
        <f t="shared" si="75"/>
        <v>14</v>
      </c>
      <c r="J433" t="s">
        <v>3211</v>
      </c>
      <c r="K433">
        <f t="shared" si="76"/>
        <v>3</v>
      </c>
      <c r="L433">
        <f t="shared" si="77"/>
        <v>4</v>
      </c>
      <c r="M433" t="str">
        <f t="shared" si="78"/>
        <v>3/4</v>
      </c>
      <c r="N433" t="s">
        <v>3267</v>
      </c>
      <c r="O433" t="str">
        <f t="shared" si="79"/>
        <v>アンコモン</v>
      </c>
      <c r="R433" t="s">
        <v>3267</v>
      </c>
      <c r="S433" t="s">
        <v>4854</v>
      </c>
      <c r="T433" t="str">
        <f t="shared" si="80"/>
        <v>呪われた者の王</v>
      </c>
      <c r="U433" t="str">
        <f t="shared" si="81"/>
        <v/>
      </c>
      <c r="V433" t="str">
        <f>IF(I433=0,VLOOKUP(T433,Sheet4!A:B,2,TRUE),"")</f>
        <v/>
      </c>
      <c r="W433" t="s">
        <v>4855</v>
      </c>
      <c r="X433" t="s">
        <v>3267</v>
      </c>
      <c r="Y433" s="9"/>
      <c r="Z433" s="3">
        <v>1165</v>
      </c>
      <c r="AA433" s="2" t="s">
        <v>4450</v>
      </c>
      <c r="AB433" s="1" t="s">
        <v>1606</v>
      </c>
      <c r="AC433" s="1" t="s">
        <v>1473</v>
      </c>
      <c r="AD433" s="1">
        <v>14</v>
      </c>
      <c r="AE433" s="1" t="s">
        <v>171</v>
      </c>
      <c r="AF433" s="1" t="s">
        <v>170</v>
      </c>
      <c r="AG433" s="1" t="s">
        <v>349</v>
      </c>
      <c r="AH433" s="1" t="s">
        <v>1506</v>
      </c>
      <c r="AI433" s="1"/>
      <c r="AJ433" s="1"/>
      <c r="AK433" s="1" t="s">
        <v>4573</v>
      </c>
      <c r="AL433" s="1" t="s">
        <v>4574</v>
      </c>
      <c r="AM433" s="1"/>
      <c r="AN433" s="1"/>
      <c r="AO433" s="1">
        <v>3</v>
      </c>
      <c r="AP433" s="1">
        <v>4</v>
      </c>
      <c r="AQ433" s="1" t="s">
        <v>4575</v>
      </c>
    </row>
    <row r="434" spans="1:43" x14ac:dyDescent="0.15">
      <c r="A434" t="str">
        <f t="shared" si="72"/>
        <v>|AKH|黒|9|3/4|アンコモン|《[[無情な狙撃手]]》|</v>
      </c>
      <c r="B434" t="s">
        <v>3211</v>
      </c>
      <c r="C434" t="str">
        <f t="shared" si="73"/>
        <v>AKH</v>
      </c>
      <c r="D434">
        <f>IF(AA434="","",VLOOKUP(C434,tnpl!$Z$1:$AA$11,2,TRUE))</f>
        <v>10</v>
      </c>
      <c r="E434" t="s">
        <v>3211</v>
      </c>
      <c r="F434" t="str">
        <f t="shared" si="74"/>
        <v>黒</v>
      </c>
      <c r="G434">
        <f>IF(AB434="","",VLOOKUP(F434,tnpl!$X$1:$Y$16,2,TRUE))</f>
        <v>3</v>
      </c>
      <c r="H434" t="s">
        <v>3211</v>
      </c>
      <c r="I434">
        <f t="shared" si="75"/>
        <v>9</v>
      </c>
      <c r="J434" t="s">
        <v>3211</v>
      </c>
      <c r="K434">
        <f t="shared" si="76"/>
        <v>3</v>
      </c>
      <c r="L434">
        <f t="shared" si="77"/>
        <v>4</v>
      </c>
      <c r="M434" t="str">
        <f t="shared" si="78"/>
        <v>3/4</v>
      </c>
      <c r="N434" t="s">
        <v>3267</v>
      </c>
      <c r="O434" t="str">
        <f t="shared" si="79"/>
        <v>アンコモン</v>
      </c>
      <c r="R434" t="s">
        <v>3267</v>
      </c>
      <c r="S434" t="s">
        <v>4854</v>
      </c>
      <c r="T434" t="str">
        <f t="shared" si="80"/>
        <v>無情な狙撃手</v>
      </c>
      <c r="U434" t="str">
        <f t="shared" si="81"/>
        <v/>
      </c>
      <c r="V434" t="str">
        <f>IF(I434=0,VLOOKUP(T434,Sheet4!A:B,2,TRUE),"")</f>
        <v/>
      </c>
      <c r="W434" t="s">
        <v>4855</v>
      </c>
      <c r="X434" t="s">
        <v>3267</v>
      </c>
      <c r="Y434" s="9"/>
      <c r="Z434" s="3">
        <v>1166</v>
      </c>
      <c r="AA434" s="2" t="s">
        <v>4450</v>
      </c>
      <c r="AB434" s="1" t="s">
        <v>1606</v>
      </c>
      <c r="AC434" s="1" t="s">
        <v>1473</v>
      </c>
      <c r="AD434" s="1">
        <v>9</v>
      </c>
      <c r="AE434" s="1" t="s">
        <v>169</v>
      </c>
      <c r="AF434" s="1" t="s">
        <v>168</v>
      </c>
      <c r="AG434" s="1" t="s">
        <v>349</v>
      </c>
      <c r="AH434" s="1" t="s">
        <v>1511</v>
      </c>
      <c r="AI434" s="1" t="s">
        <v>2897</v>
      </c>
      <c r="AJ434" s="1"/>
      <c r="AK434" s="1" t="s">
        <v>4576</v>
      </c>
      <c r="AL434" s="1"/>
      <c r="AM434" s="1"/>
      <c r="AN434" s="1"/>
      <c r="AO434" s="1">
        <v>3</v>
      </c>
      <c r="AP434" s="1">
        <v>4</v>
      </c>
      <c r="AQ434" s="1" t="s">
        <v>4576</v>
      </c>
    </row>
    <row r="435" spans="1:43" x14ac:dyDescent="0.15">
      <c r="A435" t="str">
        <f t="shared" si="72"/>
        <v>|AKH|赤|6|3/2|コモン|《[[燃えさし角のミノタウルス]]》|</v>
      </c>
      <c r="B435" t="s">
        <v>3211</v>
      </c>
      <c r="C435" t="str">
        <f t="shared" si="73"/>
        <v>AKH</v>
      </c>
      <c r="D435">
        <f>IF(AA435="","",VLOOKUP(C435,tnpl!$Z$1:$AA$11,2,TRUE))</f>
        <v>10</v>
      </c>
      <c r="E435" t="s">
        <v>3211</v>
      </c>
      <c r="F435" t="str">
        <f t="shared" si="74"/>
        <v>赤</v>
      </c>
      <c r="G435">
        <f>IF(AB435="","",VLOOKUP(F435,tnpl!$X$1:$Y$16,2,TRUE))</f>
        <v>4</v>
      </c>
      <c r="H435" t="s">
        <v>3211</v>
      </c>
      <c r="I435">
        <f t="shared" si="75"/>
        <v>6</v>
      </c>
      <c r="J435" t="s">
        <v>3211</v>
      </c>
      <c r="K435">
        <f t="shared" si="76"/>
        <v>3</v>
      </c>
      <c r="L435">
        <f t="shared" si="77"/>
        <v>2</v>
      </c>
      <c r="M435" t="str">
        <f t="shared" si="78"/>
        <v>3/2</v>
      </c>
      <c r="N435" t="s">
        <v>3267</v>
      </c>
      <c r="O435" t="str">
        <f t="shared" si="79"/>
        <v>コモン</v>
      </c>
      <c r="R435" t="s">
        <v>3267</v>
      </c>
      <c r="S435" t="s">
        <v>4854</v>
      </c>
      <c r="T435" t="str">
        <f t="shared" si="80"/>
        <v>燃えさし角のミノタウルス</v>
      </c>
      <c r="U435" t="str">
        <f t="shared" si="81"/>
        <v/>
      </c>
      <c r="V435" t="str">
        <f>IF(I435=0,VLOOKUP(T435,Sheet4!A:B,2,TRUE),"")</f>
        <v/>
      </c>
      <c r="W435" t="s">
        <v>4855</v>
      </c>
      <c r="X435" t="s">
        <v>3267</v>
      </c>
      <c r="Y435" s="9"/>
      <c r="Z435" s="3">
        <v>1177</v>
      </c>
      <c r="AA435" s="2" t="s">
        <v>4450</v>
      </c>
      <c r="AB435" s="1" t="s">
        <v>1575</v>
      </c>
      <c r="AC435" s="1" t="s">
        <v>1771</v>
      </c>
      <c r="AD435" s="1">
        <v>6</v>
      </c>
      <c r="AE435" s="1" t="s">
        <v>149</v>
      </c>
      <c r="AF435" s="1" t="s">
        <v>148</v>
      </c>
      <c r="AG435" s="1" t="s">
        <v>349</v>
      </c>
      <c r="AH435" s="1" t="s">
        <v>4557</v>
      </c>
      <c r="AI435" s="1" t="s">
        <v>1515</v>
      </c>
      <c r="AJ435" s="1"/>
      <c r="AK435" s="1" t="s">
        <v>4600</v>
      </c>
      <c r="AL435" s="1"/>
      <c r="AM435" s="1"/>
      <c r="AN435" s="1"/>
      <c r="AO435" s="1">
        <v>3</v>
      </c>
      <c r="AP435" s="1">
        <v>2</v>
      </c>
      <c r="AQ435" s="1" t="s">
        <v>4600</v>
      </c>
    </row>
    <row r="436" spans="1:43" x14ac:dyDescent="0.15">
      <c r="A436" t="str">
        <f t="shared" si="72"/>
        <v>|AKH|赤|10|3/2|コモン|《[[打擲場のマンティコア]]》|</v>
      </c>
      <c r="B436" t="s">
        <v>3211</v>
      </c>
      <c r="C436" t="str">
        <f t="shared" si="73"/>
        <v>AKH</v>
      </c>
      <c r="D436">
        <f>IF(AA436="","",VLOOKUP(C436,tnpl!$Z$1:$AA$11,2,TRUE))</f>
        <v>10</v>
      </c>
      <c r="E436" t="s">
        <v>3211</v>
      </c>
      <c r="F436" t="str">
        <f t="shared" si="74"/>
        <v>赤</v>
      </c>
      <c r="G436">
        <f>IF(AB436="","",VLOOKUP(F436,tnpl!$X$1:$Y$16,2,TRUE))</f>
        <v>4</v>
      </c>
      <c r="H436" t="s">
        <v>3211</v>
      </c>
      <c r="I436">
        <f t="shared" si="75"/>
        <v>10</v>
      </c>
      <c r="J436" t="s">
        <v>3211</v>
      </c>
      <c r="K436">
        <f t="shared" si="76"/>
        <v>3</v>
      </c>
      <c r="L436">
        <f t="shared" si="77"/>
        <v>2</v>
      </c>
      <c r="M436" t="str">
        <f t="shared" si="78"/>
        <v>3/2</v>
      </c>
      <c r="N436" t="s">
        <v>3267</v>
      </c>
      <c r="O436" t="str">
        <f t="shared" si="79"/>
        <v>コモン</v>
      </c>
      <c r="R436" t="s">
        <v>3267</v>
      </c>
      <c r="S436" t="s">
        <v>4854</v>
      </c>
      <c r="T436" t="str">
        <f t="shared" si="80"/>
        <v>打擲場のマンティコア</v>
      </c>
      <c r="U436" t="str">
        <f t="shared" si="81"/>
        <v/>
      </c>
      <c r="V436" t="str">
        <f>IF(I436=0,VLOOKUP(T436,Sheet4!A:B,2,TRUE),"")</f>
        <v/>
      </c>
      <c r="W436" t="s">
        <v>4855</v>
      </c>
      <c r="X436" t="s">
        <v>3267</v>
      </c>
      <c r="Y436" s="9"/>
      <c r="Z436" s="3">
        <v>1178</v>
      </c>
      <c r="AA436" s="2" t="s">
        <v>4450</v>
      </c>
      <c r="AB436" s="1" t="s">
        <v>1575</v>
      </c>
      <c r="AC436" s="1" t="s">
        <v>1771</v>
      </c>
      <c r="AD436" s="1">
        <v>10</v>
      </c>
      <c r="AE436" s="1" t="s">
        <v>147</v>
      </c>
      <c r="AF436" s="1" t="s">
        <v>146</v>
      </c>
      <c r="AG436" s="1" t="s">
        <v>349</v>
      </c>
      <c r="AH436" s="1" t="s">
        <v>4601</v>
      </c>
      <c r="AI436" s="1"/>
      <c r="AJ436" s="1"/>
      <c r="AK436" s="1" t="s">
        <v>4602</v>
      </c>
      <c r="AL436" s="1"/>
      <c r="AM436" s="1"/>
      <c r="AN436" s="1"/>
      <c r="AO436" s="1">
        <v>3</v>
      </c>
      <c r="AP436" s="1">
        <v>2</v>
      </c>
      <c r="AQ436" s="1" t="s">
        <v>4602</v>
      </c>
    </row>
    <row r="437" spans="1:43" x14ac:dyDescent="0.15">
      <c r="A437" t="str">
        <f t="shared" si="72"/>
        <v>|AKH|赤|8|3/2|コモン|《[[オナガトカゲ]]》|</v>
      </c>
      <c r="B437" t="s">
        <v>3211</v>
      </c>
      <c r="C437" t="str">
        <f t="shared" si="73"/>
        <v>AKH</v>
      </c>
      <c r="D437">
        <f>IF(AA437="","",VLOOKUP(C437,tnpl!$Z$1:$AA$11,2,TRUE))</f>
        <v>10</v>
      </c>
      <c r="E437" t="s">
        <v>3211</v>
      </c>
      <c r="F437" t="str">
        <f t="shared" si="74"/>
        <v>赤</v>
      </c>
      <c r="G437">
        <f>IF(AB437="","",VLOOKUP(F437,tnpl!$X$1:$Y$16,2,TRUE))</f>
        <v>4</v>
      </c>
      <c r="H437" t="s">
        <v>3211</v>
      </c>
      <c r="I437">
        <f t="shared" si="75"/>
        <v>8</v>
      </c>
      <c r="J437" t="s">
        <v>3211</v>
      </c>
      <c r="K437">
        <f t="shared" si="76"/>
        <v>3</v>
      </c>
      <c r="L437">
        <f t="shared" si="77"/>
        <v>2</v>
      </c>
      <c r="M437" t="str">
        <f t="shared" si="78"/>
        <v>3/2</v>
      </c>
      <c r="N437" t="s">
        <v>3267</v>
      </c>
      <c r="O437" t="str">
        <f t="shared" si="79"/>
        <v>コモン</v>
      </c>
      <c r="R437" t="s">
        <v>3267</v>
      </c>
      <c r="S437" t="s">
        <v>4854</v>
      </c>
      <c r="T437" t="str">
        <f t="shared" si="80"/>
        <v>オナガトカゲ</v>
      </c>
      <c r="U437" t="str">
        <f t="shared" si="81"/>
        <v/>
      </c>
      <c r="V437" t="str">
        <f>IF(I437=0,VLOOKUP(T437,Sheet4!A:B,2,TRUE),"")</f>
        <v/>
      </c>
      <c r="W437" t="s">
        <v>4855</v>
      </c>
      <c r="X437" t="s">
        <v>3267</v>
      </c>
      <c r="Y437" s="9"/>
      <c r="Z437" s="3">
        <v>1182</v>
      </c>
      <c r="AA437" s="2" t="s">
        <v>4450</v>
      </c>
      <c r="AB437" s="1" t="s">
        <v>1575</v>
      </c>
      <c r="AC437" s="1" t="s">
        <v>1771</v>
      </c>
      <c r="AD437" s="1">
        <v>8</v>
      </c>
      <c r="AE437" s="1" t="s">
        <v>139</v>
      </c>
      <c r="AF437" s="1" t="s">
        <v>138</v>
      </c>
      <c r="AG437" s="1" t="s">
        <v>349</v>
      </c>
      <c r="AH437" s="1" t="s">
        <v>2563</v>
      </c>
      <c r="AI437" s="1"/>
      <c r="AJ437" s="1"/>
      <c r="AK437" s="1" t="s">
        <v>4608</v>
      </c>
      <c r="AL437" s="1"/>
      <c r="AM437" s="1"/>
      <c r="AN437" s="1"/>
      <c r="AO437" s="1">
        <v>3</v>
      </c>
      <c r="AP437" s="1">
        <v>2</v>
      </c>
      <c r="AQ437" s="1" t="s">
        <v>4608</v>
      </c>
    </row>
    <row r="438" spans="1:43" x14ac:dyDescent="0.15">
      <c r="A438" t="str">
        <f t="shared" si="72"/>
        <v>|AKH|赤|9|3/4|アンコモン|《[[炎刃の達人]]》|</v>
      </c>
      <c r="B438" t="s">
        <v>3211</v>
      </c>
      <c r="C438" t="str">
        <f t="shared" si="73"/>
        <v>AKH</v>
      </c>
      <c r="D438">
        <f>IF(AA438="","",VLOOKUP(C438,tnpl!$Z$1:$AA$11,2,TRUE))</f>
        <v>10</v>
      </c>
      <c r="E438" t="s">
        <v>3211</v>
      </c>
      <c r="F438" t="str">
        <f t="shared" si="74"/>
        <v>赤</v>
      </c>
      <c r="G438">
        <f>IF(AB438="","",VLOOKUP(F438,tnpl!$X$1:$Y$16,2,TRUE))</f>
        <v>4</v>
      </c>
      <c r="H438" t="s">
        <v>3211</v>
      </c>
      <c r="I438">
        <f t="shared" si="75"/>
        <v>9</v>
      </c>
      <c r="J438" t="s">
        <v>3211</v>
      </c>
      <c r="K438">
        <f t="shared" si="76"/>
        <v>3</v>
      </c>
      <c r="L438">
        <f t="shared" si="77"/>
        <v>4</v>
      </c>
      <c r="M438" t="str">
        <f t="shared" si="78"/>
        <v>3/4</v>
      </c>
      <c r="N438" t="s">
        <v>3267</v>
      </c>
      <c r="O438" t="str">
        <f t="shared" si="79"/>
        <v>アンコモン</v>
      </c>
      <c r="R438" t="s">
        <v>3267</v>
      </c>
      <c r="S438" t="s">
        <v>4854</v>
      </c>
      <c r="T438" t="str">
        <f t="shared" si="80"/>
        <v>炎刃の達人</v>
      </c>
      <c r="U438" t="str">
        <f t="shared" si="81"/>
        <v/>
      </c>
      <c r="V438" t="str">
        <f>IF(I438=0,VLOOKUP(T438,Sheet4!A:B,2,TRUE),"")</f>
        <v/>
      </c>
      <c r="W438" t="s">
        <v>4855</v>
      </c>
      <c r="X438" t="s">
        <v>3267</v>
      </c>
      <c r="Y438" s="9"/>
      <c r="Z438" s="3">
        <v>1190</v>
      </c>
      <c r="AA438" s="2" t="s">
        <v>4450</v>
      </c>
      <c r="AB438" s="1" t="s">
        <v>1575</v>
      </c>
      <c r="AC438" s="1" t="s">
        <v>1473</v>
      </c>
      <c r="AD438" s="1">
        <v>9</v>
      </c>
      <c r="AE438" s="1" t="s">
        <v>123</v>
      </c>
      <c r="AF438" s="1" t="s">
        <v>122</v>
      </c>
      <c r="AG438" s="1" t="s">
        <v>349</v>
      </c>
      <c r="AH438" s="1" t="s">
        <v>4555</v>
      </c>
      <c r="AI438" s="1" t="s">
        <v>1515</v>
      </c>
      <c r="AJ438" s="1"/>
      <c r="AK438" s="1" t="s">
        <v>2076</v>
      </c>
      <c r="AL438" s="1" t="s">
        <v>4620</v>
      </c>
      <c r="AM438" s="1"/>
      <c r="AN438" s="1"/>
      <c r="AO438" s="1">
        <v>3</v>
      </c>
      <c r="AP438" s="1">
        <v>4</v>
      </c>
      <c r="AQ438" s="1" t="s">
        <v>4621</v>
      </c>
    </row>
    <row r="439" spans="1:43" x14ac:dyDescent="0.15">
      <c r="A439" t="str">
        <f t="shared" si="72"/>
        <v>|AKH|緑|9|3/2|コモン|《[[頭巾の喧嘩屋]]》|</v>
      </c>
      <c r="B439" t="s">
        <v>3211</v>
      </c>
      <c r="C439" t="str">
        <f t="shared" si="73"/>
        <v>AKH</v>
      </c>
      <c r="D439">
        <f>IF(AA439="","",VLOOKUP(C439,tnpl!$Z$1:$AA$11,2,TRUE))</f>
        <v>10</v>
      </c>
      <c r="E439" t="s">
        <v>3211</v>
      </c>
      <c r="F439" t="str">
        <f t="shared" si="74"/>
        <v>緑</v>
      </c>
      <c r="G439">
        <f>IF(AB439="","",VLOOKUP(F439,tnpl!$X$1:$Y$16,2,TRUE))</f>
        <v>5</v>
      </c>
      <c r="H439" t="s">
        <v>3211</v>
      </c>
      <c r="I439">
        <f t="shared" si="75"/>
        <v>9</v>
      </c>
      <c r="J439" t="s">
        <v>3211</v>
      </c>
      <c r="K439">
        <f t="shared" si="76"/>
        <v>3</v>
      </c>
      <c r="L439">
        <f t="shared" si="77"/>
        <v>2</v>
      </c>
      <c r="M439" t="str">
        <f t="shared" si="78"/>
        <v>3/2</v>
      </c>
      <c r="N439" t="s">
        <v>3267</v>
      </c>
      <c r="O439" t="str">
        <f t="shared" si="79"/>
        <v>コモン</v>
      </c>
      <c r="R439" t="s">
        <v>3267</v>
      </c>
      <c r="S439" t="s">
        <v>4854</v>
      </c>
      <c r="T439" t="str">
        <f t="shared" si="80"/>
        <v>頭巾の喧嘩屋</v>
      </c>
      <c r="U439" t="str">
        <f t="shared" si="81"/>
        <v/>
      </c>
      <c r="V439" t="str">
        <f>IF(I439=0,VLOOKUP(T439,Sheet4!A:B,2,TRUE),"")</f>
        <v/>
      </c>
      <c r="W439" t="s">
        <v>4855</v>
      </c>
      <c r="X439" t="s">
        <v>3267</v>
      </c>
      <c r="Y439" s="9"/>
      <c r="Z439" s="3">
        <v>1205</v>
      </c>
      <c r="AA439" s="2" t="s">
        <v>4450</v>
      </c>
      <c r="AB439" s="1" t="s">
        <v>1540</v>
      </c>
      <c r="AC439" s="1" t="s">
        <v>1771</v>
      </c>
      <c r="AD439" s="1">
        <v>9</v>
      </c>
      <c r="AE439" s="1" t="s">
        <v>93</v>
      </c>
      <c r="AF439" s="1" t="s">
        <v>92</v>
      </c>
      <c r="AG439" s="1" t="s">
        <v>349</v>
      </c>
      <c r="AH439" s="1" t="s">
        <v>4511</v>
      </c>
      <c r="AI439" s="1" t="s">
        <v>1515</v>
      </c>
      <c r="AJ439" s="1"/>
      <c r="AK439" s="1" t="s">
        <v>4644</v>
      </c>
      <c r="AL439" s="1"/>
      <c r="AM439" s="1"/>
      <c r="AN439" s="1"/>
      <c r="AO439" s="1">
        <v>3</v>
      </c>
      <c r="AP439" s="1">
        <v>2</v>
      </c>
      <c r="AQ439" s="1" t="s">
        <v>4644</v>
      </c>
    </row>
    <row r="440" spans="1:43" x14ac:dyDescent="0.15">
      <c r="A440" t="str">
        <f t="shared" si="72"/>
        <v>|AKH|緑|19|3/3|神話レア|《[[ロナスの勇者]]》|</v>
      </c>
      <c r="B440" t="s">
        <v>3211</v>
      </c>
      <c r="C440" t="str">
        <f t="shared" si="73"/>
        <v>AKH</v>
      </c>
      <c r="D440">
        <f>IF(AA440="","",VLOOKUP(C440,tnpl!$Z$1:$AA$11,2,TRUE))</f>
        <v>10</v>
      </c>
      <c r="E440" t="s">
        <v>3211</v>
      </c>
      <c r="F440" t="str">
        <f t="shared" si="74"/>
        <v>緑</v>
      </c>
      <c r="G440">
        <f>IF(AB440="","",VLOOKUP(F440,tnpl!$X$1:$Y$16,2,TRUE))</f>
        <v>5</v>
      </c>
      <c r="H440" t="s">
        <v>3211</v>
      </c>
      <c r="I440">
        <f t="shared" si="75"/>
        <v>19</v>
      </c>
      <c r="J440" t="s">
        <v>3211</v>
      </c>
      <c r="K440">
        <f t="shared" si="76"/>
        <v>3</v>
      </c>
      <c r="L440">
        <f t="shared" si="77"/>
        <v>3</v>
      </c>
      <c r="M440" t="str">
        <f t="shared" si="78"/>
        <v>3/3</v>
      </c>
      <c r="N440" t="s">
        <v>3267</v>
      </c>
      <c r="O440" t="str">
        <f t="shared" si="79"/>
        <v>神話レア</v>
      </c>
      <c r="R440" t="s">
        <v>3267</v>
      </c>
      <c r="S440" t="s">
        <v>4854</v>
      </c>
      <c r="T440" t="str">
        <f t="shared" si="80"/>
        <v>ロナスの勇者</v>
      </c>
      <c r="U440" t="str">
        <f t="shared" si="81"/>
        <v/>
      </c>
      <c r="V440" t="str">
        <f>IF(I440=0,VLOOKUP(T440,Sheet4!A:B,2,TRUE),"")</f>
        <v/>
      </c>
      <c r="W440" t="s">
        <v>4855</v>
      </c>
      <c r="X440" t="s">
        <v>3267</v>
      </c>
      <c r="Y440" s="9"/>
      <c r="Z440" s="3">
        <v>1222</v>
      </c>
      <c r="AA440" s="2" t="s">
        <v>4450</v>
      </c>
      <c r="AB440" s="1" t="s">
        <v>1540</v>
      </c>
      <c r="AC440" s="1" t="s">
        <v>1453</v>
      </c>
      <c r="AD440" s="1">
        <v>19</v>
      </c>
      <c r="AE440" s="1" t="s">
        <v>4674</v>
      </c>
      <c r="AF440" s="1" t="s">
        <v>4675</v>
      </c>
      <c r="AG440" s="1" t="s">
        <v>349</v>
      </c>
      <c r="AH440" s="1" t="s">
        <v>4555</v>
      </c>
      <c r="AI440" s="1" t="s">
        <v>1515</v>
      </c>
      <c r="AJ440" s="1" t="s">
        <v>4676</v>
      </c>
      <c r="AK440" s="1" t="s">
        <v>4677</v>
      </c>
      <c r="AL440" s="1"/>
      <c r="AM440" s="1"/>
      <c r="AN440" s="1"/>
      <c r="AO440" s="1">
        <v>3</v>
      </c>
      <c r="AP440" s="1">
        <v>3</v>
      </c>
      <c r="AQ440" s="1" t="s">
        <v>4677</v>
      </c>
    </row>
    <row r="441" spans="1:43" x14ac:dyDescent="0.15">
      <c r="A441" t="str">
        <f t="shared" si="72"/>
        <v>|AKH|緑|20|3/4|神話レア|《[[生類の侍臣]]》|</v>
      </c>
      <c r="B441" t="s">
        <v>3211</v>
      </c>
      <c r="C441" t="str">
        <f t="shared" si="73"/>
        <v>AKH</v>
      </c>
      <c r="D441">
        <f>IF(AA441="","",VLOOKUP(C441,tnpl!$Z$1:$AA$11,2,TRUE))</f>
        <v>10</v>
      </c>
      <c r="E441" t="s">
        <v>3211</v>
      </c>
      <c r="F441" t="str">
        <f t="shared" si="74"/>
        <v>緑</v>
      </c>
      <c r="G441">
        <f>IF(AB441="","",VLOOKUP(F441,tnpl!$X$1:$Y$16,2,TRUE))</f>
        <v>5</v>
      </c>
      <c r="H441" t="s">
        <v>3211</v>
      </c>
      <c r="I441">
        <f t="shared" si="75"/>
        <v>20</v>
      </c>
      <c r="J441" t="s">
        <v>3211</v>
      </c>
      <c r="K441">
        <f t="shared" si="76"/>
        <v>3</v>
      </c>
      <c r="L441">
        <f t="shared" si="77"/>
        <v>4</v>
      </c>
      <c r="M441" t="str">
        <f t="shared" si="78"/>
        <v>3/4</v>
      </c>
      <c r="N441" t="s">
        <v>3267</v>
      </c>
      <c r="O441" t="str">
        <f t="shared" si="79"/>
        <v>神話レア</v>
      </c>
      <c r="R441" t="s">
        <v>3267</v>
      </c>
      <c r="S441" t="s">
        <v>4854</v>
      </c>
      <c r="T441" t="str">
        <f t="shared" si="80"/>
        <v>生類の侍臣</v>
      </c>
      <c r="U441" t="str">
        <f t="shared" si="81"/>
        <v/>
      </c>
      <c r="V441" t="str">
        <f>IF(I441=0,VLOOKUP(T441,Sheet4!A:B,2,TRUE),"")</f>
        <v/>
      </c>
      <c r="W441" t="s">
        <v>4855</v>
      </c>
      <c r="X441" t="s">
        <v>3267</v>
      </c>
      <c r="Y441" s="9"/>
      <c r="Z441" s="3">
        <v>1223</v>
      </c>
      <c r="AA441" s="2" t="s">
        <v>4450</v>
      </c>
      <c r="AB441" s="1" t="s">
        <v>1540</v>
      </c>
      <c r="AC441" s="1" t="s">
        <v>1453</v>
      </c>
      <c r="AD441" s="1">
        <v>20</v>
      </c>
      <c r="AE441" s="1" t="s">
        <v>59</v>
      </c>
      <c r="AF441" s="1" t="s">
        <v>58</v>
      </c>
      <c r="AG441" s="1" t="s">
        <v>349</v>
      </c>
      <c r="AH441" s="1" t="s">
        <v>4511</v>
      </c>
      <c r="AI441" s="1" t="s">
        <v>1492</v>
      </c>
      <c r="AJ441" s="1"/>
      <c r="AK441" s="1" t="s">
        <v>4678</v>
      </c>
      <c r="AL441" s="1" t="s">
        <v>4679</v>
      </c>
      <c r="AM441" s="1"/>
      <c r="AN441" s="1"/>
      <c r="AO441" s="1">
        <v>3</v>
      </c>
      <c r="AP441" s="1">
        <v>4</v>
      </c>
      <c r="AQ441" s="1" t="s">
        <v>4680</v>
      </c>
    </row>
    <row r="442" spans="1:43" x14ac:dyDescent="0.15">
      <c r="A442" t="str">
        <f t="shared" si="72"/>
        <v>|AKH|白青|17|3/4|アンコモン|《[[風案内のエイヴン]]》|</v>
      </c>
      <c r="B442" t="s">
        <v>3211</v>
      </c>
      <c r="C442" t="str">
        <f t="shared" si="73"/>
        <v>AKH</v>
      </c>
      <c r="D442">
        <f>IF(AA442="","",VLOOKUP(C442,tnpl!$Z$1:$AA$11,2,TRUE))</f>
        <v>10</v>
      </c>
      <c r="E442" t="s">
        <v>3211</v>
      </c>
      <c r="F442" t="str">
        <f t="shared" si="74"/>
        <v>白青</v>
      </c>
      <c r="G442">
        <f>IF(AB442="","",VLOOKUP(F442,tnpl!$X$1:$Y$16,2,TRUE))</f>
        <v>6</v>
      </c>
      <c r="H442" t="s">
        <v>3211</v>
      </c>
      <c r="I442">
        <f t="shared" si="75"/>
        <v>17</v>
      </c>
      <c r="J442" t="s">
        <v>3211</v>
      </c>
      <c r="K442">
        <f t="shared" si="76"/>
        <v>3</v>
      </c>
      <c r="L442">
        <f t="shared" si="77"/>
        <v>4</v>
      </c>
      <c r="M442" t="str">
        <f t="shared" si="78"/>
        <v>3/4</v>
      </c>
      <c r="N442" t="s">
        <v>3267</v>
      </c>
      <c r="O442" t="str">
        <f t="shared" si="79"/>
        <v>アンコモン</v>
      </c>
      <c r="R442" t="s">
        <v>3267</v>
      </c>
      <c r="S442" t="s">
        <v>4854</v>
      </c>
      <c r="T442" t="str">
        <f t="shared" si="80"/>
        <v>風案内のエイヴン</v>
      </c>
      <c r="U442" t="str">
        <f t="shared" si="81"/>
        <v/>
      </c>
      <c r="V442" t="str">
        <f>IF(I442=0,VLOOKUP(T442,Sheet4!A:B,2,TRUE),"")</f>
        <v/>
      </c>
      <c r="W442" t="s">
        <v>4855</v>
      </c>
      <c r="X442" t="s">
        <v>3267</v>
      </c>
      <c r="Y442" s="9"/>
      <c r="Z442" s="3">
        <v>1226</v>
      </c>
      <c r="AA442" s="2" t="s">
        <v>4450</v>
      </c>
      <c r="AB442" s="1" t="s">
        <v>1534</v>
      </c>
      <c r="AC442" s="1" t="s">
        <v>1473</v>
      </c>
      <c r="AD442" s="1">
        <v>17</v>
      </c>
      <c r="AE442" s="1" t="s">
        <v>53</v>
      </c>
      <c r="AF442" s="1" t="s">
        <v>52</v>
      </c>
      <c r="AG442" s="1" t="s">
        <v>349</v>
      </c>
      <c r="AH442" s="1" t="s">
        <v>2987</v>
      </c>
      <c r="AI442" s="1" t="s">
        <v>1515</v>
      </c>
      <c r="AJ442" s="1"/>
      <c r="AK442" s="1" t="s">
        <v>2435</v>
      </c>
      <c r="AL442" s="1" t="s">
        <v>4686</v>
      </c>
      <c r="AM442" s="1"/>
      <c r="AN442" s="1"/>
      <c r="AO442" s="1">
        <v>3</v>
      </c>
      <c r="AP442" s="1">
        <v>4</v>
      </c>
      <c r="AQ442" s="1" t="s">
        <v>4687</v>
      </c>
    </row>
    <row r="444" spans="1:43" x14ac:dyDescent="0.15">
      <c r="A444" t="str">
        <f>B444&amp;C444&amp;E444&amp;F444&amp;H444&amp;I444&amp;J444&amp;M444&amp;N444&amp;O444&amp;P444&amp;Q444&amp;R444&amp;S444&amp;T444&amp;V444&amp;W444&amp;X444&amp;Y444</f>
        <v/>
      </c>
    </row>
    <row r="445" spans="1:43" x14ac:dyDescent="0.15">
      <c r="A445" t="str">
        <f>B445&amp;C445&amp;E445&amp;F445&amp;H445&amp;I445&amp;J445&amp;M445&amp;N445&amp;O445&amp;P445&amp;Q445&amp;R445&amp;S445&amp;T445&amp;V445&amp;W445&amp;X445&amp;Y445</f>
        <v>*パワー4クリーチャーカード一覧</v>
      </c>
      <c r="B445" t="s">
        <v>3229</v>
      </c>
      <c r="C445" t="str">
        <f>"パワー"&amp;AO450</f>
        <v>パワー4</v>
      </c>
      <c r="E445" t="s">
        <v>5201</v>
      </c>
      <c r="F445" t="s">
        <v>3228</v>
      </c>
    </row>
    <row r="446" spans="1:43" x14ac:dyDescent="0.15">
      <c r="A446" t="str">
        <f>B446&amp;C446&amp;E446&amp;F446&amp;H446&amp;I446&amp;J446&amp;M446&amp;N446&amp;O446&amp;P446&amp;Q446&amp;R446&amp;S446&amp;T446&amp;V446&amp;W446&amp;X446&amp;Y446</f>
        <v/>
      </c>
    </row>
    <row r="447" spans="1:43" x14ac:dyDescent="0.15">
      <c r="A447" t="str">
        <f>B447&amp;C447&amp;E447&amp;F447&amp;H447&amp;I447&amp;J447&amp;M447&amp;N447&amp;O447&amp;P447&amp;Q447&amp;R447&amp;S447&amp;T447&amp;V447&amp;W447&amp;X447&amp;Y447</f>
        <v>**マジック:オリジン</v>
      </c>
      <c r="B447" t="s">
        <v>4856</v>
      </c>
      <c r="C447" t="s">
        <v>4860</v>
      </c>
      <c r="Z447" s="11"/>
    </row>
    <row r="448" spans="1:43" x14ac:dyDescent="0.15">
      <c r="A448" t="str">
        <f>B448&amp;C448&amp;E448&amp;F448&amp;H448&amp;I448&amp;J448&amp;M448&amp;N448&amp;O448&amp;P448&amp;Q448&amp;R448&amp;S448&amp;T448&amp;U448&amp;V448&amp;W448&amp;X448&amp;Y448</f>
        <v>|LEFT:50|LEFT:50|LEFT:50|LEFT:120|LEFT:120|LEFT:500|c</v>
      </c>
      <c r="B448" t="s">
        <v>3211</v>
      </c>
      <c r="C448" t="s">
        <v>3204</v>
      </c>
      <c r="E448" t="s">
        <v>3211</v>
      </c>
      <c r="F448" t="s">
        <v>3204</v>
      </c>
      <c r="H448" t="s">
        <v>3211</v>
      </c>
      <c r="I448" t="s">
        <v>3204</v>
      </c>
      <c r="J448" t="s">
        <v>3211</v>
      </c>
      <c r="M448" t="s">
        <v>5157</v>
      </c>
      <c r="N448" t="s">
        <v>3267</v>
      </c>
      <c r="O448" t="s">
        <v>5157</v>
      </c>
      <c r="R448" t="s">
        <v>3267</v>
      </c>
      <c r="T448" t="s">
        <v>3205</v>
      </c>
      <c r="X448" t="s">
        <v>3267</v>
      </c>
      <c r="Y448" t="s">
        <v>3206</v>
      </c>
    </row>
    <row r="449" spans="1:43" x14ac:dyDescent="0.15">
      <c r="A449" t="str">
        <f>B449&amp;C449&amp;E449&amp;F449&amp;H449&amp;I449&amp;J449&amp;M449&amp;N449&amp;O449&amp;P449&amp;Q449&amp;R449&amp;S449&amp;T449&amp;U449&amp;V449&amp;W449&amp;X449&amp;Y449</f>
        <v>|セット|色|コスト|P/T|レアリティ|カード名|</v>
      </c>
      <c r="B449" t="s">
        <v>3211</v>
      </c>
      <c r="C449" t="s">
        <v>3212</v>
      </c>
      <c r="E449" t="s">
        <v>3211</v>
      </c>
      <c r="F449" t="s">
        <v>3181</v>
      </c>
      <c r="H449" t="s">
        <v>3211</v>
      </c>
      <c r="I449" t="s">
        <v>3207</v>
      </c>
      <c r="J449" t="s">
        <v>3211</v>
      </c>
      <c r="K449" t="s">
        <v>3168</v>
      </c>
      <c r="L449" t="s">
        <v>3167</v>
      </c>
      <c r="M449" t="str">
        <f>K449&amp;"/"&amp;L449</f>
        <v>P/T</v>
      </c>
      <c r="N449" t="s">
        <v>3267</v>
      </c>
      <c r="O449" t="s">
        <v>5187</v>
      </c>
      <c r="R449" t="s">
        <v>3267</v>
      </c>
      <c r="T449" t="s">
        <v>3208</v>
      </c>
      <c r="X449" t="s">
        <v>3267</v>
      </c>
      <c r="Z449" s="18"/>
      <c r="AA449" s="18"/>
      <c r="AB449" s="18"/>
      <c r="AC449" s="18"/>
      <c r="AD449" s="18"/>
      <c r="AE449" s="18"/>
      <c r="AF449" s="18"/>
      <c r="AG449" s="18"/>
      <c r="AH449" s="18"/>
      <c r="AI449" s="18"/>
      <c r="AJ449" s="18"/>
      <c r="AK449" s="18"/>
      <c r="AL449" s="18"/>
      <c r="AM449" s="18"/>
      <c r="AN449" s="18"/>
      <c r="AO449" s="18"/>
      <c r="AP449" s="18"/>
      <c r="AQ449" s="18"/>
    </row>
    <row r="450" spans="1:43" x14ac:dyDescent="0.15">
      <c r="A450" t="str">
        <f>B450&amp;C450&amp;E450&amp;F450&amp;H450&amp;I450&amp;J450&amp;M450&amp;N450&amp;O450&amp;P450&amp;Q450&amp;R450&amp;S450&amp;T450&amp;U450&amp;V450&amp;W450&amp;X450&amp;Y450</f>
        <v>|ORI|白|10|4/4|アンコモン|《[[アンプリンの戦術家]]》|</v>
      </c>
      <c r="B450" t="s">
        <v>3211</v>
      </c>
      <c r="C450" t="str">
        <f>AA450</f>
        <v>ORI</v>
      </c>
      <c r="D450">
        <f>IF(AA450="","",VLOOKUP(C450,tnpl!$Z$1:$AA$11,2,TRUE))</f>
        <v>1</v>
      </c>
      <c r="E450" t="s">
        <v>3211</v>
      </c>
      <c r="F450" t="str">
        <f>AB450</f>
        <v>白</v>
      </c>
      <c r="G450">
        <f>IF(AB450="","",VLOOKUP(F450,tnpl!$X$1:$Y$16,2,TRUE))</f>
        <v>1</v>
      </c>
      <c r="H450" t="s">
        <v>3211</v>
      </c>
      <c r="I450">
        <f>AD450</f>
        <v>10</v>
      </c>
      <c r="J450" t="s">
        <v>3211</v>
      </c>
      <c r="K450">
        <f>AO450</f>
        <v>4</v>
      </c>
      <c r="L450">
        <f>AP450</f>
        <v>4</v>
      </c>
      <c r="M450" t="str">
        <f>K450&amp;"/"&amp;L450</f>
        <v>4/4</v>
      </c>
      <c r="N450" t="s">
        <v>3267</v>
      </c>
      <c r="O450" t="str">
        <f>AC450</f>
        <v>アンコモン</v>
      </c>
      <c r="R450" t="s">
        <v>3267</v>
      </c>
      <c r="S450" t="s">
        <v>4854</v>
      </c>
      <c r="T450" t="str">
        <f>AE450</f>
        <v>アンプリンの戦術家</v>
      </c>
      <c r="U450" t="str">
        <f>IF(I450=0,"&gt;","")</f>
        <v/>
      </c>
      <c r="V450" t="str">
        <f>IF(I450=0,VLOOKUP(T450,Sheet4!A:B,2,TRUE),"")</f>
        <v/>
      </c>
      <c r="W450" t="s">
        <v>4855</v>
      </c>
      <c r="X450" t="s">
        <v>3267</v>
      </c>
      <c r="Y450" s="9"/>
      <c r="Z450" s="3">
        <v>15</v>
      </c>
      <c r="AA450" s="2" t="s">
        <v>3271</v>
      </c>
      <c r="AB450" s="1" t="s">
        <v>1653</v>
      </c>
      <c r="AC450" s="1" t="s">
        <v>1473</v>
      </c>
      <c r="AD450" s="1">
        <v>10</v>
      </c>
      <c r="AE450" s="1" t="s">
        <v>3126</v>
      </c>
      <c r="AF450" s="1" t="s">
        <v>3125</v>
      </c>
      <c r="AG450" s="1" t="s">
        <v>349</v>
      </c>
      <c r="AH450" s="1" t="s">
        <v>1511</v>
      </c>
      <c r="AI450" s="1" t="s">
        <v>1826</v>
      </c>
      <c r="AJ450" s="1"/>
      <c r="AK450" s="1" t="s">
        <v>3124</v>
      </c>
      <c r="AL450" s="1"/>
      <c r="AM450" s="1"/>
      <c r="AN450" s="1"/>
      <c r="AO450" s="1">
        <v>4</v>
      </c>
      <c r="AP450" s="1">
        <v>4</v>
      </c>
      <c r="AQ450" s="1" t="s">
        <v>3124</v>
      </c>
    </row>
    <row r="451" spans="1:43" x14ac:dyDescent="0.15">
      <c r="A451" t="str">
        <f t="shared" ref="A451:A518" si="82">B451&amp;C451&amp;E451&amp;F451&amp;H451&amp;I451&amp;J451&amp;M451&amp;N451&amp;O451&amp;P451&amp;Q451&amp;R451&amp;S451&amp;T451&amp;U451&amp;V451&amp;W451&amp;X451&amp;Y451</f>
        <v>|ORI|白|11|4/4|アンコモン|《[[勇者の選定師]]》|</v>
      </c>
      <c r="B451" t="s">
        <v>3211</v>
      </c>
      <c r="C451" t="str">
        <f t="shared" ref="C451:C518" si="83">AA451</f>
        <v>ORI</v>
      </c>
      <c r="D451">
        <f>IF(AA451="","",VLOOKUP(C451,tnpl!$Z$1:$AA$11,2,TRUE))</f>
        <v>1</v>
      </c>
      <c r="E451" t="s">
        <v>3211</v>
      </c>
      <c r="F451" t="str">
        <f t="shared" ref="F451:F518" si="84">AB451</f>
        <v>白</v>
      </c>
      <c r="G451">
        <f>IF(AB451="","",VLOOKUP(F451,tnpl!$X$1:$Y$16,2,TRUE))</f>
        <v>1</v>
      </c>
      <c r="H451" t="s">
        <v>3211</v>
      </c>
      <c r="I451">
        <f t="shared" ref="I451:I518" si="85">AD451</f>
        <v>11</v>
      </c>
      <c r="J451" t="s">
        <v>3211</v>
      </c>
      <c r="K451">
        <f t="shared" ref="K451:K518" si="86">AO451</f>
        <v>4</v>
      </c>
      <c r="L451">
        <f t="shared" ref="L451:L518" si="87">AP451</f>
        <v>4</v>
      </c>
      <c r="M451" t="str">
        <f t="shared" ref="M451:M518" si="88">K451&amp;"/"&amp;L451</f>
        <v>4/4</v>
      </c>
      <c r="N451" t="s">
        <v>3267</v>
      </c>
      <c r="O451" t="str">
        <f t="shared" ref="O451:O518" si="89">AC451</f>
        <v>アンコモン</v>
      </c>
      <c r="R451" t="s">
        <v>3267</v>
      </c>
      <c r="S451" t="s">
        <v>4854</v>
      </c>
      <c r="T451" t="str">
        <f t="shared" ref="T451:T518" si="90">AE451</f>
        <v>勇者の選定師</v>
      </c>
      <c r="U451" t="str">
        <f t="shared" ref="U451:U518" si="91">IF(I451=0,"&gt;","")</f>
        <v/>
      </c>
      <c r="V451" t="str">
        <f>IF(I451=0,VLOOKUP(T451,Sheet4!A:B,2,TRUE),"")</f>
        <v/>
      </c>
      <c r="W451" t="s">
        <v>4855</v>
      </c>
      <c r="X451" t="s">
        <v>3267</v>
      </c>
      <c r="Y451" s="9"/>
      <c r="Z451" s="3">
        <v>16</v>
      </c>
      <c r="AA451" s="2" t="s">
        <v>3271</v>
      </c>
      <c r="AB451" s="1" t="s">
        <v>1653</v>
      </c>
      <c r="AC451" s="1" t="s">
        <v>1473</v>
      </c>
      <c r="AD451" s="1">
        <v>11</v>
      </c>
      <c r="AE451" s="1" t="s">
        <v>3123</v>
      </c>
      <c r="AF451" s="1" t="s">
        <v>3122</v>
      </c>
      <c r="AG451" s="1" t="s">
        <v>349</v>
      </c>
      <c r="AH451" s="1" t="s">
        <v>1511</v>
      </c>
      <c r="AI451" s="1" t="s">
        <v>1492</v>
      </c>
      <c r="AJ451" s="1"/>
      <c r="AK451" s="1" t="s">
        <v>3121</v>
      </c>
      <c r="AL451" s="1"/>
      <c r="AM451" s="1"/>
      <c r="AN451" s="1"/>
      <c r="AO451" s="1">
        <v>4</v>
      </c>
      <c r="AP451" s="1">
        <v>4</v>
      </c>
      <c r="AQ451" s="1" t="s">
        <v>3121</v>
      </c>
    </row>
    <row r="452" spans="1:43" x14ac:dyDescent="0.15">
      <c r="A452" t="str">
        <f t="shared" si="82"/>
        <v>|ORI|白|13|4/4|アンコモン|《[[祝福された霊魂]]》|</v>
      </c>
      <c r="B452" t="s">
        <v>3211</v>
      </c>
      <c r="C452" t="str">
        <f t="shared" si="83"/>
        <v>ORI</v>
      </c>
      <c r="D452">
        <f>IF(AA452="","",VLOOKUP(C452,tnpl!$Z$1:$AA$11,2,TRUE))</f>
        <v>1</v>
      </c>
      <c r="E452" t="s">
        <v>3211</v>
      </c>
      <c r="F452" t="str">
        <f t="shared" si="84"/>
        <v>白</v>
      </c>
      <c r="G452">
        <f>IF(AB452="","",VLOOKUP(F452,tnpl!$X$1:$Y$16,2,TRUE))</f>
        <v>1</v>
      </c>
      <c r="H452" t="s">
        <v>3211</v>
      </c>
      <c r="I452">
        <f t="shared" si="85"/>
        <v>13</v>
      </c>
      <c r="J452" t="s">
        <v>3211</v>
      </c>
      <c r="K452">
        <f t="shared" si="86"/>
        <v>4</v>
      </c>
      <c r="L452">
        <f t="shared" si="87"/>
        <v>4</v>
      </c>
      <c r="M452" t="str">
        <f t="shared" si="88"/>
        <v>4/4</v>
      </c>
      <c r="N452" t="s">
        <v>3267</v>
      </c>
      <c r="O452" t="str">
        <f t="shared" si="89"/>
        <v>アンコモン</v>
      </c>
      <c r="R452" t="s">
        <v>3267</v>
      </c>
      <c r="S452" t="s">
        <v>4854</v>
      </c>
      <c r="T452" t="str">
        <f t="shared" si="90"/>
        <v>祝福された霊魂</v>
      </c>
      <c r="U452" t="str">
        <f t="shared" si="91"/>
        <v/>
      </c>
      <c r="V452" t="str">
        <f>IF(I452=0,VLOOKUP(T452,Sheet4!A:B,2,TRUE),"")</f>
        <v/>
      </c>
      <c r="W452" t="s">
        <v>4855</v>
      </c>
      <c r="X452" t="s">
        <v>3267</v>
      </c>
      <c r="Y452" s="9"/>
      <c r="Z452" s="3">
        <v>18</v>
      </c>
      <c r="AA452" s="2" t="s">
        <v>3271</v>
      </c>
      <c r="AB452" s="1" t="s">
        <v>1653</v>
      </c>
      <c r="AC452" s="1" t="s">
        <v>1473</v>
      </c>
      <c r="AD452" s="1">
        <v>13</v>
      </c>
      <c r="AE452" s="1" t="s">
        <v>3117</v>
      </c>
      <c r="AF452" s="1" t="s">
        <v>3116</v>
      </c>
      <c r="AG452" s="1" t="s">
        <v>349</v>
      </c>
      <c r="AH452" s="1" t="s">
        <v>2436</v>
      </c>
      <c r="AI452" s="1"/>
      <c r="AJ452" s="1"/>
      <c r="AK452" s="1" t="s">
        <v>361</v>
      </c>
      <c r="AL452" s="1" t="s">
        <v>3115</v>
      </c>
      <c r="AM452" s="1"/>
      <c r="AN452" s="1"/>
      <c r="AO452" s="1">
        <v>4</v>
      </c>
      <c r="AP452" s="1">
        <v>4</v>
      </c>
      <c r="AQ452" s="1" t="s">
        <v>3278</v>
      </c>
    </row>
    <row r="453" spans="1:43" x14ac:dyDescent="0.15">
      <c r="A453" t="str">
        <f t="shared" si="82"/>
        <v>|ORI|白|12|4/3|アンコモン|《[[領事補佐官]]》|</v>
      </c>
      <c r="B453" t="s">
        <v>3211</v>
      </c>
      <c r="C453" t="str">
        <f t="shared" si="83"/>
        <v>ORI</v>
      </c>
      <c r="D453">
        <f>IF(AA453="","",VLOOKUP(C453,tnpl!$Z$1:$AA$11,2,TRUE))</f>
        <v>1</v>
      </c>
      <c r="E453" t="s">
        <v>3211</v>
      </c>
      <c r="F453" t="str">
        <f t="shared" si="84"/>
        <v>白</v>
      </c>
      <c r="G453">
        <f>IF(AB453="","",VLOOKUP(F453,tnpl!$X$1:$Y$16,2,TRUE))</f>
        <v>1</v>
      </c>
      <c r="H453" t="s">
        <v>3211</v>
      </c>
      <c r="I453">
        <f t="shared" si="85"/>
        <v>12</v>
      </c>
      <c r="J453" t="s">
        <v>3211</v>
      </c>
      <c r="K453">
        <f t="shared" si="86"/>
        <v>4</v>
      </c>
      <c r="L453">
        <f t="shared" si="87"/>
        <v>3</v>
      </c>
      <c r="M453" t="str">
        <f t="shared" si="88"/>
        <v>4/3</v>
      </c>
      <c r="N453" t="s">
        <v>3267</v>
      </c>
      <c r="O453" t="str">
        <f t="shared" si="89"/>
        <v>アンコモン</v>
      </c>
      <c r="R453" t="s">
        <v>3267</v>
      </c>
      <c r="S453" t="s">
        <v>4854</v>
      </c>
      <c r="T453" t="str">
        <f t="shared" si="90"/>
        <v>領事補佐官</v>
      </c>
      <c r="U453" t="str">
        <f t="shared" si="91"/>
        <v/>
      </c>
      <c r="V453" t="str">
        <f>IF(I453=0,VLOOKUP(T453,Sheet4!A:B,2,TRUE),"")</f>
        <v/>
      </c>
      <c r="W453" t="s">
        <v>4855</v>
      </c>
      <c r="X453" t="s">
        <v>3267</v>
      </c>
      <c r="Y453" s="9"/>
      <c r="Z453" s="3">
        <v>19</v>
      </c>
      <c r="AA453" s="2" t="s">
        <v>3271</v>
      </c>
      <c r="AB453" s="1" t="s">
        <v>1653</v>
      </c>
      <c r="AC453" s="1" t="s">
        <v>1473</v>
      </c>
      <c r="AD453" s="1">
        <v>12</v>
      </c>
      <c r="AE453" s="1" t="s">
        <v>3114</v>
      </c>
      <c r="AF453" s="1" t="s">
        <v>3113</v>
      </c>
      <c r="AG453" s="1" t="s">
        <v>349</v>
      </c>
      <c r="AH453" s="1" t="s">
        <v>1511</v>
      </c>
      <c r="AI453" s="1" t="s">
        <v>1826</v>
      </c>
      <c r="AJ453" s="1"/>
      <c r="AK453" s="1" t="s">
        <v>3279</v>
      </c>
      <c r="AL453" s="1" t="s">
        <v>3112</v>
      </c>
      <c r="AM453" s="1"/>
      <c r="AN453" s="1"/>
      <c r="AO453" s="1">
        <v>4</v>
      </c>
      <c r="AP453" s="1">
        <v>3</v>
      </c>
      <c r="AQ453" s="1" t="s">
        <v>3280</v>
      </c>
    </row>
    <row r="454" spans="1:43" x14ac:dyDescent="0.15">
      <c r="A454" t="str">
        <f t="shared" si="82"/>
        <v>|ORI|白|14|4/4|アンコモン|《[[勇者の守護神]]》|</v>
      </c>
      <c r="B454" t="s">
        <v>3211</v>
      </c>
      <c r="C454" t="str">
        <f t="shared" si="83"/>
        <v>ORI</v>
      </c>
      <c r="D454">
        <f>IF(AA454="","",VLOOKUP(C454,tnpl!$Z$1:$AA$11,2,TRUE))</f>
        <v>1</v>
      </c>
      <c r="E454" t="s">
        <v>3211</v>
      </c>
      <c r="F454" t="str">
        <f t="shared" si="84"/>
        <v>白</v>
      </c>
      <c r="G454">
        <f>IF(AB454="","",VLOOKUP(F454,tnpl!$X$1:$Y$16,2,TRUE))</f>
        <v>1</v>
      </c>
      <c r="H454" t="s">
        <v>3211</v>
      </c>
      <c r="I454">
        <f t="shared" si="85"/>
        <v>14</v>
      </c>
      <c r="J454" t="s">
        <v>3211</v>
      </c>
      <c r="K454">
        <f t="shared" si="86"/>
        <v>4</v>
      </c>
      <c r="L454">
        <f t="shared" si="87"/>
        <v>4</v>
      </c>
      <c r="M454" t="str">
        <f t="shared" si="88"/>
        <v>4/4</v>
      </c>
      <c r="N454" t="s">
        <v>3267</v>
      </c>
      <c r="O454" t="str">
        <f t="shared" si="89"/>
        <v>アンコモン</v>
      </c>
      <c r="R454" t="s">
        <v>3267</v>
      </c>
      <c r="S454" t="s">
        <v>4854</v>
      </c>
      <c r="T454" t="str">
        <f t="shared" si="90"/>
        <v>勇者の守護神</v>
      </c>
      <c r="U454" t="str">
        <f t="shared" si="91"/>
        <v/>
      </c>
      <c r="V454" t="str">
        <f>IF(I454=0,VLOOKUP(T454,Sheet4!A:B,2,TRUE),"")</f>
        <v/>
      </c>
      <c r="W454" t="s">
        <v>4855</v>
      </c>
      <c r="X454" t="s">
        <v>3267</v>
      </c>
      <c r="Y454" s="9"/>
      <c r="Z454" s="3">
        <v>21</v>
      </c>
      <c r="AA454" s="2" t="s">
        <v>3271</v>
      </c>
      <c r="AB454" s="1" t="s">
        <v>1653</v>
      </c>
      <c r="AC454" s="1" t="s">
        <v>1473</v>
      </c>
      <c r="AD454" s="1">
        <v>14</v>
      </c>
      <c r="AE454" s="1" t="s">
        <v>3109</v>
      </c>
      <c r="AF454" s="1" t="s">
        <v>3108</v>
      </c>
      <c r="AG454" s="1" t="s">
        <v>349</v>
      </c>
      <c r="AH454" s="1" t="s">
        <v>358</v>
      </c>
      <c r="AI454" s="1"/>
      <c r="AJ454" s="1"/>
      <c r="AK454" s="1" t="s">
        <v>361</v>
      </c>
      <c r="AL454" s="1" t="s">
        <v>3107</v>
      </c>
      <c r="AM454" s="1"/>
      <c r="AN454" s="1"/>
      <c r="AO454" s="1">
        <v>4</v>
      </c>
      <c r="AP454" s="1">
        <v>4</v>
      </c>
      <c r="AQ454" s="1" t="s">
        <v>3281</v>
      </c>
    </row>
    <row r="455" spans="1:43" x14ac:dyDescent="0.15">
      <c r="A455" t="str">
        <f t="shared" si="82"/>
        <v>|ORI|白|16|4/4|レア|《[[白蘭の騎士]]》|</v>
      </c>
      <c r="B455" t="s">
        <v>3211</v>
      </c>
      <c r="C455" t="str">
        <f t="shared" si="83"/>
        <v>ORI</v>
      </c>
      <c r="D455">
        <f>IF(AA455="","",VLOOKUP(C455,tnpl!$Z$1:$AA$11,2,TRUE))</f>
        <v>1</v>
      </c>
      <c r="E455" t="s">
        <v>3211</v>
      </c>
      <c r="F455" t="str">
        <f t="shared" si="84"/>
        <v>白</v>
      </c>
      <c r="G455">
        <f>IF(AB455="","",VLOOKUP(F455,tnpl!$X$1:$Y$16,2,TRUE))</f>
        <v>1</v>
      </c>
      <c r="H455" t="s">
        <v>3211</v>
      </c>
      <c r="I455">
        <f t="shared" si="85"/>
        <v>16</v>
      </c>
      <c r="J455" t="s">
        <v>3211</v>
      </c>
      <c r="K455">
        <f t="shared" si="86"/>
        <v>4</v>
      </c>
      <c r="L455">
        <f t="shared" si="87"/>
        <v>4</v>
      </c>
      <c r="M455" t="str">
        <f t="shared" si="88"/>
        <v>4/4</v>
      </c>
      <c r="N455" t="s">
        <v>3267</v>
      </c>
      <c r="O455" t="str">
        <f t="shared" si="89"/>
        <v>レア</v>
      </c>
      <c r="R455" t="s">
        <v>3267</v>
      </c>
      <c r="S455" t="s">
        <v>4854</v>
      </c>
      <c r="T455" t="str">
        <f t="shared" si="90"/>
        <v>白蘭の騎士</v>
      </c>
      <c r="U455" t="str">
        <f t="shared" si="91"/>
        <v/>
      </c>
      <c r="V455" t="str">
        <f>IF(I455=0,VLOOKUP(T455,Sheet4!A:B,2,TRUE),"")</f>
        <v/>
      </c>
      <c r="W455" t="s">
        <v>4855</v>
      </c>
      <c r="X455" t="s">
        <v>3267</v>
      </c>
      <c r="Y455" s="9"/>
      <c r="Z455" s="3">
        <v>29</v>
      </c>
      <c r="AA455" s="2" t="s">
        <v>3271</v>
      </c>
      <c r="AB455" s="1" t="s">
        <v>1653</v>
      </c>
      <c r="AC455" s="1" t="s">
        <v>1463</v>
      </c>
      <c r="AD455" s="1">
        <v>16</v>
      </c>
      <c r="AE455" s="1" t="s">
        <v>3082</v>
      </c>
      <c r="AF455" s="1" t="s">
        <v>3081</v>
      </c>
      <c r="AG455" s="1" t="s">
        <v>349</v>
      </c>
      <c r="AH455" s="1" t="s">
        <v>1511</v>
      </c>
      <c r="AI455" s="1" t="s">
        <v>1555</v>
      </c>
      <c r="AJ455" s="1"/>
      <c r="AK455" s="1" t="s">
        <v>3283</v>
      </c>
      <c r="AL455" s="1" t="s">
        <v>3080</v>
      </c>
      <c r="AM455" s="1"/>
      <c r="AN455" s="1"/>
      <c r="AO455" s="1">
        <v>4</v>
      </c>
      <c r="AP455" s="1">
        <v>4</v>
      </c>
      <c r="AQ455" s="1" t="s">
        <v>3284</v>
      </c>
    </row>
    <row r="456" spans="1:43" x14ac:dyDescent="0.15">
      <c r="A456" t="str">
        <f t="shared" si="82"/>
        <v>|ORI|青|10|4/4|アンコモン|《[[護輪のフクロウ]]》|</v>
      </c>
      <c r="B456" t="s">
        <v>3211</v>
      </c>
      <c r="C456" t="str">
        <f t="shared" si="83"/>
        <v>ORI</v>
      </c>
      <c r="D456">
        <f>IF(AA456="","",VLOOKUP(C456,tnpl!$Z$1:$AA$11,2,TRUE))</f>
        <v>1</v>
      </c>
      <c r="E456" t="s">
        <v>3211</v>
      </c>
      <c r="F456" t="str">
        <f t="shared" si="84"/>
        <v>青</v>
      </c>
      <c r="G456">
        <f>IF(AB456="","",VLOOKUP(F456,tnpl!$X$1:$Y$16,2,TRUE))</f>
        <v>2</v>
      </c>
      <c r="H456" t="s">
        <v>3211</v>
      </c>
      <c r="I456">
        <f t="shared" si="85"/>
        <v>10</v>
      </c>
      <c r="J456" t="s">
        <v>3211</v>
      </c>
      <c r="K456">
        <f t="shared" si="86"/>
        <v>4</v>
      </c>
      <c r="L456">
        <f t="shared" si="87"/>
        <v>4</v>
      </c>
      <c r="M456" t="str">
        <f t="shared" si="88"/>
        <v>4/4</v>
      </c>
      <c r="N456" t="s">
        <v>3267</v>
      </c>
      <c r="O456" t="str">
        <f t="shared" si="89"/>
        <v>アンコモン</v>
      </c>
      <c r="R456" t="s">
        <v>3267</v>
      </c>
      <c r="S456" t="s">
        <v>4854</v>
      </c>
      <c r="T456" t="str">
        <f t="shared" si="90"/>
        <v>護輪のフクロウ</v>
      </c>
      <c r="U456" t="str">
        <f t="shared" si="91"/>
        <v/>
      </c>
      <c r="V456" t="str">
        <f>IF(I456=0,VLOOKUP(T456,Sheet4!A:B,2,TRUE),"")</f>
        <v/>
      </c>
      <c r="W456" t="s">
        <v>4855</v>
      </c>
      <c r="X456" t="s">
        <v>3267</v>
      </c>
      <c r="Y456" s="9"/>
      <c r="Z456" s="3">
        <v>58</v>
      </c>
      <c r="AA456" s="2" t="s">
        <v>3271</v>
      </c>
      <c r="AB456" s="1" t="s">
        <v>1631</v>
      </c>
      <c r="AC456" s="1" t="s">
        <v>1473</v>
      </c>
      <c r="AD456" s="1">
        <v>10</v>
      </c>
      <c r="AE456" s="1" t="s">
        <v>2989</v>
      </c>
      <c r="AF456" s="1" t="s">
        <v>2988</v>
      </c>
      <c r="AG456" s="1" t="s">
        <v>349</v>
      </c>
      <c r="AH456" s="1" t="s">
        <v>2987</v>
      </c>
      <c r="AI456" s="1"/>
      <c r="AJ456" s="1"/>
      <c r="AK456" s="1" t="s">
        <v>361</v>
      </c>
      <c r="AL456" s="1" t="s">
        <v>3302</v>
      </c>
      <c r="AM456" s="1"/>
      <c r="AN456" s="1"/>
      <c r="AO456" s="1">
        <v>4</v>
      </c>
      <c r="AP456" s="1">
        <v>4</v>
      </c>
      <c r="AQ456" s="1" t="s">
        <v>2986</v>
      </c>
    </row>
    <row r="457" spans="1:43" x14ac:dyDescent="0.15">
      <c r="A457" t="str">
        <f t="shared" si="82"/>
        <v>|ORI|青|9|4/4|アンコモン|《[[塔の霊]]》|</v>
      </c>
      <c r="B457" t="s">
        <v>3211</v>
      </c>
      <c r="C457" t="str">
        <f t="shared" si="83"/>
        <v>ORI</v>
      </c>
      <c r="D457">
        <f>IF(AA457="","",VLOOKUP(C457,tnpl!$Z$1:$AA$11,2,TRUE))</f>
        <v>1</v>
      </c>
      <c r="E457" t="s">
        <v>3211</v>
      </c>
      <c r="F457" t="str">
        <f t="shared" si="84"/>
        <v>青</v>
      </c>
      <c r="G457">
        <f>IF(AB457="","",VLOOKUP(F457,tnpl!$X$1:$Y$16,2,TRUE))</f>
        <v>2</v>
      </c>
      <c r="H457" t="s">
        <v>3211</v>
      </c>
      <c r="I457">
        <f t="shared" si="85"/>
        <v>9</v>
      </c>
      <c r="J457" t="s">
        <v>3211</v>
      </c>
      <c r="K457">
        <f t="shared" si="86"/>
        <v>4</v>
      </c>
      <c r="L457">
        <f t="shared" si="87"/>
        <v>4</v>
      </c>
      <c r="M457" t="str">
        <f t="shared" si="88"/>
        <v>4/4</v>
      </c>
      <c r="N457" t="s">
        <v>3267</v>
      </c>
      <c r="O457" t="str">
        <f t="shared" si="89"/>
        <v>アンコモン</v>
      </c>
      <c r="R457" t="s">
        <v>3267</v>
      </c>
      <c r="S457" t="s">
        <v>4854</v>
      </c>
      <c r="T457" t="str">
        <f t="shared" si="90"/>
        <v>塔の霊</v>
      </c>
      <c r="U457" t="str">
        <f t="shared" si="91"/>
        <v/>
      </c>
      <c r="V457" t="str">
        <f>IF(I457=0,VLOOKUP(T457,Sheet4!A:B,2,TRUE),"")</f>
        <v/>
      </c>
      <c r="W457" t="s">
        <v>4855</v>
      </c>
      <c r="X457" t="s">
        <v>3267</v>
      </c>
      <c r="Y457" s="9"/>
      <c r="Z457" s="3">
        <v>61</v>
      </c>
      <c r="AA457" s="2" t="s">
        <v>3271</v>
      </c>
      <c r="AB457" s="1" t="s">
        <v>1631</v>
      </c>
      <c r="AC457" s="1" t="s">
        <v>1473</v>
      </c>
      <c r="AD457" s="1">
        <v>9</v>
      </c>
      <c r="AE457" s="1" t="s">
        <v>2980</v>
      </c>
      <c r="AF457" s="1" t="s">
        <v>2979</v>
      </c>
      <c r="AG457" s="1" t="s">
        <v>349</v>
      </c>
      <c r="AH457" s="1" t="s">
        <v>2436</v>
      </c>
      <c r="AI457" s="1"/>
      <c r="AJ457" s="1"/>
      <c r="AK457" s="1" t="s">
        <v>3304</v>
      </c>
      <c r="AL457" s="1"/>
      <c r="AM457" s="1"/>
      <c r="AN457" s="1"/>
      <c r="AO457" s="1">
        <v>4</v>
      </c>
      <c r="AP457" s="1">
        <v>4</v>
      </c>
      <c r="AQ457" s="1" t="s">
        <v>3304</v>
      </c>
    </row>
    <row r="458" spans="1:43" x14ac:dyDescent="0.15">
      <c r="A458" t="str">
        <f t="shared" si="82"/>
        <v>|ORI|青|15|4/4|アンコモン|《[[つむじ風のならず者]]》|</v>
      </c>
      <c r="B458" t="s">
        <v>3211</v>
      </c>
      <c r="C458" t="str">
        <f t="shared" si="83"/>
        <v>ORI</v>
      </c>
      <c r="D458">
        <f>IF(AA458="","",VLOOKUP(C458,tnpl!$Z$1:$AA$11,2,TRUE))</f>
        <v>1</v>
      </c>
      <c r="E458" t="s">
        <v>3211</v>
      </c>
      <c r="F458" t="str">
        <f t="shared" si="84"/>
        <v>青</v>
      </c>
      <c r="G458">
        <f>IF(AB458="","",VLOOKUP(F458,tnpl!$X$1:$Y$16,2,TRUE))</f>
        <v>2</v>
      </c>
      <c r="H458" t="s">
        <v>3211</v>
      </c>
      <c r="I458">
        <f t="shared" si="85"/>
        <v>15</v>
      </c>
      <c r="J458" t="s">
        <v>3211</v>
      </c>
      <c r="K458">
        <f t="shared" si="86"/>
        <v>4</v>
      </c>
      <c r="L458">
        <f t="shared" si="87"/>
        <v>4</v>
      </c>
      <c r="M458" t="str">
        <f t="shared" si="88"/>
        <v>4/4</v>
      </c>
      <c r="N458" t="s">
        <v>3267</v>
      </c>
      <c r="O458" t="str">
        <f t="shared" si="89"/>
        <v>アンコモン</v>
      </c>
      <c r="R458" t="s">
        <v>3267</v>
      </c>
      <c r="S458" t="s">
        <v>4854</v>
      </c>
      <c r="T458" t="str">
        <f t="shared" si="90"/>
        <v>つむじ風のならず者</v>
      </c>
      <c r="U458" t="str">
        <f t="shared" si="91"/>
        <v/>
      </c>
      <c r="V458" t="str">
        <f>IF(I458=0,VLOOKUP(T458,Sheet4!A:B,2,TRUE),"")</f>
        <v/>
      </c>
      <c r="W458" t="s">
        <v>4855</v>
      </c>
      <c r="X458" t="s">
        <v>3267</v>
      </c>
      <c r="Y458" s="9"/>
      <c r="Z458" s="3">
        <v>62</v>
      </c>
      <c r="AA458" s="2" t="s">
        <v>3271</v>
      </c>
      <c r="AB458" s="1" t="s">
        <v>1631</v>
      </c>
      <c r="AC458" s="1" t="s">
        <v>1473</v>
      </c>
      <c r="AD458" s="1">
        <v>15</v>
      </c>
      <c r="AE458" s="1" t="s">
        <v>2978</v>
      </c>
      <c r="AF458" s="1" t="s">
        <v>2977</v>
      </c>
      <c r="AG458" s="1" t="s">
        <v>349</v>
      </c>
      <c r="AH458" s="1" t="s">
        <v>1511</v>
      </c>
      <c r="AI458" s="1" t="s">
        <v>2976</v>
      </c>
      <c r="AJ458" s="1" t="s">
        <v>1667</v>
      </c>
      <c r="AK458" s="1" t="s">
        <v>2975</v>
      </c>
      <c r="AL458" s="1"/>
      <c r="AM458" s="1"/>
      <c r="AN458" s="1"/>
      <c r="AO458" s="1">
        <v>4</v>
      </c>
      <c r="AP458" s="1">
        <v>4</v>
      </c>
      <c r="AQ458" s="1" t="s">
        <v>2975</v>
      </c>
    </row>
    <row r="459" spans="1:43" x14ac:dyDescent="0.15">
      <c r="A459" t="str">
        <f t="shared" si="82"/>
        <v>|ORI|青|10|4/4|レア|《[[潮流の先駆け]]》|</v>
      </c>
      <c r="B459" t="s">
        <v>3211</v>
      </c>
      <c r="C459" t="str">
        <f t="shared" si="83"/>
        <v>ORI</v>
      </c>
      <c r="D459">
        <f>IF(AA459="","",VLOOKUP(C459,tnpl!$Z$1:$AA$11,2,TRUE))</f>
        <v>1</v>
      </c>
      <c r="E459" t="s">
        <v>3211</v>
      </c>
      <c r="F459" t="str">
        <f t="shared" si="84"/>
        <v>青</v>
      </c>
      <c r="G459">
        <f>IF(AB459="","",VLOOKUP(F459,tnpl!$X$1:$Y$16,2,TRUE))</f>
        <v>2</v>
      </c>
      <c r="H459" t="s">
        <v>3211</v>
      </c>
      <c r="I459">
        <f t="shared" si="85"/>
        <v>10</v>
      </c>
      <c r="J459" t="s">
        <v>3211</v>
      </c>
      <c r="K459">
        <f t="shared" si="86"/>
        <v>4</v>
      </c>
      <c r="L459">
        <f t="shared" si="87"/>
        <v>4</v>
      </c>
      <c r="M459" t="str">
        <f t="shared" si="88"/>
        <v>4/4</v>
      </c>
      <c r="N459" t="s">
        <v>3267</v>
      </c>
      <c r="O459" t="str">
        <f t="shared" si="89"/>
        <v>レア</v>
      </c>
      <c r="R459" t="s">
        <v>3267</v>
      </c>
      <c r="S459" t="s">
        <v>4854</v>
      </c>
      <c r="T459" t="str">
        <f t="shared" si="90"/>
        <v>潮流の先駆け</v>
      </c>
      <c r="U459" t="str">
        <f t="shared" si="91"/>
        <v/>
      </c>
      <c r="V459" t="str">
        <f>IF(I459=0,VLOOKUP(T459,Sheet4!A:B,2,TRUE),"")</f>
        <v/>
      </c>
      <c r="W459" t="s">
        <v>4855</v>
      </c>
      <c r="X459" t="s">
        <v>3267</v>
      </c>
      <c r="Y459" s="9"/>
      <c r="Z459" s="3">
        <v>70</v>
      </c>
      <c r="AA459" s="2" t="s">
        <v>3271</v>
      </c>
      <c r="AB459" s="1" t="s">
        <v>1631</v>
      </c>
      <c r="AC459" s="1" t="s">
        <v>1463</v>
      </c>
      <c r="AD459" s="1">
        <v>10</v>
      </c>
      <c r="AE459" s="1" t="s">
        <v>2954</v>
      </c>
      <c r="AF459" s="1" t="s">
        <v>2953</v>
      </c>
      <c r="AG459" s="1" t="s">
        <v>349</v>
      </c>
      <c r="AH459" s="1" t="s">
        <v>1486</v>
      </c>
      <c r="AI459" s="1" t="s">
        <v>1485</v>
      </c>
      <c r="AJ459" s="1"/>
      <c r="AK459" s="1" t="s">
        <v>2952</v>
      </c>
      <c r="AL459" s="1"/>
      <c r="AM459" s="1"/>
      <c r="AN459" s="1"/>
      <c r="AO459" s="1">
        <v>4</v>
      </c>
      <c r="AP459" s="1">
        <v>4</v>
      </c>
      <c r="AQ459" s="1" t="s">
        <v>2952</v>
      </c>
    </row>
    <row r="460" spans="1:43" x14ac:dyDescent="0.15">
      <c r="A460" t="str">
        <f t="shared" si="82"/>
        <v>|ORI|青|9|4/7|レア|《[[ミジウムの干渉者]]》|</v>
      </c>
      <c r="B460" t="s">
        <v>3211</v>
      </c>
      <c r="C460" t="str">
        <f t="shared" si="83"/>
        <v>ORI</v>
      </c>
      <c r="D460">
        <f>IF(AA460="","",VLOOKUP(C460,tnpl!$Z$1:$AA$11,2,TRUE))</f>
        <v>1</v>
      </c>
      <c r="E460" t="s">
        <v>3211</v>
      </c>
      <c r="F460" t="str">
        <f t="shared" si="84"/>
        <v>青</v>
      </c>
      <c r="G460">
        <f>IF(AB460="","",VLOOKUP(F460,tnpl!$X$1:$Y$16,2,TRUE))</f>
        <v>2</v>
      </c>
      <c r="H460" t="s">
        <v>3211</v>
      </c>
      <c r="I460">
        <f t="shared" si="85"/>
        <v>9</v>
      </c>
      <c r="J460" t="s">
        <v>3211</v>
      </c>
      <c r="K460">
        <f t="shared" si="86"/>
        <v>4</v>
      </c>
      <c r="L460">
        <f t="shared" si="87"/>
        <v>7</v>
      </c>
      <c r="M460" t="str">
        <f t="shared" si="88"/>
        <v>4/7</v>
      </c>
      <c r="N460" t="s">
        <v>3267</v>
      </c>
      <c r="O460" t="str">
        <f t="shared" si="89"/>
        <v>レア</v>
      </c>
      <c r="R460" t="s">
        <v>3267</v>
      </c>
      <c r="S460" t="s">
        <v>4854</v>
      </c>
      <c r="T460" t="str">
        <f t="shared" si="90"/>
        <v>ミジウムの干渉者</v>
      </c>
      <c r="U460" t="str">
        <f t="shared" si="91"/>
        <v/>
      </c>
      <c r="V460" t="str">
        <f>IF(I460=0,VLOOKUP(T460,Sheet4!A:B,2,TRUE),"")</f>
        <v/>
      </c>
      <c r="W460" t="s">
        <v>4855</v>
      </c>
      <c r="X460" t="s">
        <v>3267</v>
      </c>
      <c r="Y460" s="9"/>
      <c r="Z460" s="3">
        <v>71</v>
      </c>
      <c r="AA460" s="2" t="s">
        <v>3271</v>
      </c>
      <c r="AB460" s="1" t="s">
        <v>1631</v>
      </c>
      <c r="AC460" s="1" t="s">
        <v>1463</v>
      </c>
      <c r="AD460" s="1">
        <v>9</v>
      </c>
      <c r="AE460" s="1" t="s">
        <v>2951</v>
      </c>
      <c r="AF460" s="1" t="s">
        <v>2950</v>
      </c>
      <c r="AG460" s="1" t="s">
        <v>349</v>
      </c>
      <c r="AH460" s="1" t="s">
        <v>2949</v>
      </c>
      <c r="AI460" s="1" t="s">
        <v>1485</v>
      </c>
      <c r="AJ460" s="1"/>
      <c r="AK460" s="1" t="s">
        <v>2948</v>
      </c>
      <c r="AL460" s="1"/>
      <c r="AM460" s="1"/>
      <c r="AN460" s="1"/>
      <c r="AO460" s="1">
        <v>4</v>
      </c>
      <c r="AP460" s="1">
        <v>7</v>
      </c>
      <c r="AQ460" s="1" t="s">
        <v>2948</v>
      </c>
    </row>
    <row r="461" spans="1:43" x14ac:dyDescent="0.15">
      <c r="A461" t="str">
        <f t="shared" si="82"/>
        <v>|ORI|黒|16|4/3|アンコモン|《[[光り葉の選別者]]》|</v>
      </c>
      <c r="B461" t="s">
        <v>3211</v>
      </c>
      <c r="C461" t="str">
        <f t="shared" si="83"/>
        <v>ORI</v>
      </c>
      <c r="D461">
        <f>IF(AA461="","",VLOOKUP(C461,tnpl!$Z$1:$AA$11,2,TRUE))</f>
        <v>1</v>
      </c>
      <c r="E461" t="s">
        <v>3211</v>
      </c>
      <c r="F461" t="str">
        <f t="shared" si="84"/>
        <v>黒</v>
      </c>
      <c r="G461">
        <f>IF(AB461="","",VLOOKUP(F461,tnpl!$X$1:$Y$16,2,TRUE))</f>
        <v>3</v>
      </c>
      <c r="H461" t="s">
        <v>3211</v>
      </c>
      <c r="I461">
        <f t="shared" si="85"/>
        <v>16</v>
      </c>
      <c r="J461" t="s">
        <v>3211</v>
      </c>
      <c r="K461">
        <f t="shared" si="86"/>
        <v>4</v>
      </c>
      <c r="L461">
        <f t="shared" si="87"/>
        <v>3</v>
      </c>
      <c r="M461" t="str">
        <f t="shared" si="88"/>
        <v>4/3</v>
      </c>
      <c r="N461" t="s">
        <v>3267</v>
      </c>
      <c r="O461" t="str">
        <f t="shared" si="89"/>
        <v>アンコモン</v>
      </c>
      <c r="R461" t="s">
        <v>3267</v>
      </c>
      <c r="S461" t="s">
        <v>4854</v>
      </c>
      <c r="T461" t="str">
        <f t="shared" si="90"/>
        <v>光り葉の選別者</v>
      </c>
      <c r="U461" t="str">
        <f t="shared" si="91"/>
        <v/>
      </c>
      <c r="V461" t="str">
        <f>IF(I461=0,VLOOKUP(T461,Sheet4!A:B,2,TRUE),"")</f>
        <v/>
      </c>
      <c r="W461" t="s">
        <v>4855</v>
      </c>
      <c r="X461" t="s">
        <v>3267</v>
      </c>
      <c r="Y461" s="9"/>
      <c r="Z461" s="3">
        <v>99</v>
      </c>
      <c r="AA461" s="2" t="s">
        <v>3271</v>
      </c>
      <c r="AB461" s="1" t="s">
        <v>1606</v>
      </c>
      <c r="AC461" s="1" t="s">
        <v>1473</v>
      </c>
      <c r="AD461" s="1">
        <v>16</v>
      </c>
      <c r="AE461" s="1" t="s">
        <v>2871</v>
      </c>
      <c r="AF461" s="1" t="s">
        <v>2870</v>
      </c>
      <c r="AG461" s="1" t="s">
        <v>349</v>
      </c>
      <c r="AH461" s="1" t="s">
        <v>1501</v>
      </c>
      <c r="AI461" s="1" t="s">
        <v>1515</v>
      </c>
      <c r="AJ461" s="1"/>
      <c r="AK461" s="1" t="s">
        <v>3327</v>
      </c>
      <c r="AL461" s="1"/>
      <c r="AM461" s="1"/>
      <c r="AN461" s="1"/>
      <c r="AO461" s="1">
        <v>4</v>
      </c>
      <c r="AP461" s="1">
        <v>3</v>
      </c>
      <c r="AQ461" s="1" t="s">
        <v>3327</v>
      </c>
    </row>
    <row r="462" spans="1:43" x14ac:dyDescent="0.15">
      <c r="A462" t="str">
        <f t="shared" si="82"/>
        <v>|ORI|黒|15|4/7|レア|《[[墓刃の匪賊]]》|</v>
      </c>
      <c r="B462" t="s">
        <v>3211</v>
      </c>
      <c r="C462" t="str">
        <f t="shared" si="83"/>
        <v>ORI</v>
      </c>
      <c r="D462">
        <f>IF(AA462="","",VLOOKUP(C462,tnpl!$Z$1:$AA$11,2,TRUE))</f>
        <v>1</v>
      </c>
      <c r="E462" t="s">
        <v>3211</v>
      </c>
      <c r="F462" t="str">
        <f t="shared" si="84"/>
        <v>黒</v>
      </c>
      <c r="G462">
        <f>IF(AB462="","",VLOOKUP(F462,tnpl!$X$1:$Y$16,2,TRUE))</f>
        <v>3</v>
      </c>
      <c r="H462" t="s">
        <v>3211</v>
      </c>
      <c r="I462">
        <f t="shared" si="85"/>
        <v>15</v>
      </c>
      <c r="J462" t="s">
        <v>3211</v>
      </c>
      <c r="K462">
        <f t="shared" si="86"/>
        <v>4</v>
      </c>
      <c r="L462">
        <f t="shared" si="87"/>
        <v>7</v>
      </c>
      <c r="M462" t="str">
        <f t="shared" si="88"/>
        <v>4/7</v>
      </c>
      <c r="N462" t="s">
        <v>3267</v>
      </c>
      <c r="O462" t="str">
        <f t="shared" si="89"/>
        <v>レア</v>
      </c>
      <c r="R462" t="s">
        <v>3267</v>
      </c>
      <c r="S462" t="s">
        <v>4854</v>
      </c>
      <c r="T462" t="str">
        <f t="shared" si="90"/>
        <v>墓刃の匪賊</v>
      </c>
      <c r="U462" t="str">
        <f t="shared" si="91"/>
        <v/>
      </c>
      <c r="V462" t="str">
        <f>IF(I462=0,VLOOKUP(T462,Sheet4!A:B,2,TRUE),"")</f>
        <v/>
      </c>
      <c r="W462" t="s">
        <v>4855</v>
      </c>
      <c r="X462" t="s">
        <v>3267</v>
      </c>
      <c r="Y462" s="9"/>
      <c r="Z462" s="3">
        <v>112</v>
      </c>
      <c r="AA462" s="2" t="s">
        <v>3271</v>
      </c>
      <c r="AB462" s="1" t="s">
        <v>1606</v>
      </c>
      <c r="AC462" s="1" t="s">
        <v>1463</v>
      </c>
      <c r="AD462" s="1">
        <v>15</v>
      </c>
      <c r="AE462" s="1" t="s">
        <v>2832</v>
      </c>
      <c r="AF462" s="1" t="s">
        <v>2831</v>
      </c>
      <c r="AG462" s="1" t="s">
        <v>349</v>
      </c>
      <c r="AH462" s="1" t="s">
        <v>1511</v>
      </c>
      <c r="AI462" s="1" t="s">
        <v>1515</v>
      </c>
      <c r="AJ462" s="1"/>
      <c r="AK462" s="1" t="s">
        <v>3332</v>
      </c>
      <c r="AL462" s="1" t="s">
        <v>3333</v>
      </c>
      <c r="AM462" s="1"/>
      <c r="AN462" s="1"/>
      <c r="AO462" s="1">
        <v>4</v>
      </c>
      <c r="AP462" s="1">
        <v>7</v>
      </c>
      <c r="AQ462" s="1" t="s">
        <v>3334</v>
      </c>
    </row>
    <row r="463" spans="1:43" x14ac:dyDescent="0.15">
      <c r="A463" t="str">
        <f t="shared" si="82"/>
        <v>|ORI|赤|8|4/3|アンコモン|《[[心酔させる勝者]]》|</v>
      </c>
      <c r="B463" t="s">
        <v>3211</v>
      </c>
      <c r="C463" t="str">
        <f t="shared" si="83"/>
        <v>ORI</v>
      </c>
      <c r="D463">
        <f>IF(AA463="","",VLOOKUP(C463,tnpl!$Z$1:$AA$11,2,TRUE))</f>
        <v>1</v>
      </c>
      <c r="E463" t="s">
        <v>3211</v>
      </c>
      <c r="F463" t="str">
        <f t="shared" si="84"/>
        <v>赤</v>
      </c>
      <c r="G463">
        <f>IF(AB463="","",VLOOKUP(F463,tnpl!$X$1:$Y$16,2,TRUE))</f>
        <v>4</v>
      </c>
      <c r="H463" t="s">
        <v>3211</v>
      </c>
      <c r="I463">
        <f t="shared" si="85"/>
        <v>8</v>
      </c>
      <c r="J463" t="s">
        <v>3211</v>
      </c>
      <c r="K463">
        <f t="shared" si="86"/>
        <v>4</v>
      </c>
      <c r="L463">
        <f t="shared" si="87"/>
        <v>3</v>
      </c>
      <c r="M463" t="str">
        <f t="shared" si="88"/>
        <v>4/3</v>
      </c>
      <c r="N463" t="s">
        <v>3267</v>
      </c>
      <c r="O463" t="str">
        <f t="shared" si="89"/>
        <v>アンコモン</v>
      </c>
      <c r="R463" t="s">
        <v>3267</v>
      </c>
      <c r="S463" t="s">
        <v>4854</v>
      </c>
      <c r="T463" t="str">
        <f t="shared" si="90"/>
        <v>心酔させる勝者</v>
      </c>
      <c r="U463" t="str">
        <f t="shared" si="91"/>
        <v/>
      </c>
      <c r="V463" t="str">
        <f>IF(I463=0,VLOOKUP(T463,Sheet4!A:B,2,TRUE),"")</f>
        <v/>
      </c>
      <c r="W463" t="s">
        <v>4855</v>
      </c>
      <c r="X463" t="s">
        <v>3267</v>
      </c>
      <c r="Y463" s="9"/>
      <c r="Z463" s="3">
        <v>138</v>
      </c>
      <c r="AA463" s="2" t="s">
        <v>3271</v>
      </c>
      <c r="AB463" s="1" t="s">
        <v>1575</v>
      </c>
      <c r="AC463" s="1" t="s">
        <v>1473</v>
      </c>
      <c r="AD463" s="1">
        <v>8</v>
      </c>
      <c r="AE463" s="1" t="s">
        <v>2761</v>
      </c>
      <c r="AF463" s="1" t="s">
        <v>2760</v>
      </c>
      <c r="AG463" s="1" t="s">
        <v>349</v>
      </c>
      <c r="AH463" s="1" t="s">
        <v>1511</v>
      </c>
      <c r="AI463" s="1" t="s">
        <v>1515</v>
      </c>
      <c r="AJ463" s="1"/>
      <c r="AK463" s="1" t="s">
        <v>2759</v>
      </c>
      <c r="AL463" s="1"/>
      <c r="AM463" s="1"/>
      <c r="AN463" s="1"/>
      <c r="AO463" s="1">
        <v>4</v>
      </c>
      <c r="AP463" s="1">
        <v>3</v>
      </c>
      <c r="AQ463" s="1" t="s">
        <v>2759</v>
      </c>
    </row>
    <row r="464" spans="1:43" x14ac:dyDescent="0.15">
      <c r="A464" t="str">
        <f t="shared" si="82"/>
        <v>|ORI|赤|10|4/4|アンコモン|《[[魔道士輪の暴漢]]》|</v>
      </c>
      <c r="B464" t="s">
        <v>3211</v>
      </c>
      <c r="C464" t="str">
        <f t="shared" si="83"/>
        <v>ORI</v>
      </c>
      <c r="D464">
        <f>IF(AA464="","",VLOOKUP(C464,tnpl!$Z$1:$AA$11,2,TRUE))</f>
        <v>1</v>
      </c>
      <c r="E464" t="s">
        <v>3211</v>
      </c>
      <c r="F464" t="str">
        <f t="shared" si="84"/>
        <v>赤</v>
      </c>
      <c r="G464">
        <f>IF(AB464="","",VLOOKUP(F464,tnpl!$X$1:$Y$16,2,TRUE))</f>
        <v>4</v>
      </c>
      <c r="H464" t="s">
        <v>3211</v>
      </c>
      <c r="I464">
        <f t="shared" si="85"/>
        <v>10</v>
      </c>
      <c r="J464" t="s">
        <v>3211</v>
      </c>
      <c r="K464">
        <f t="shared" si="86"/>
        <v>4</v>
      </c>
      <c r="L464">
        <f t="shared" si="87"/>
        <v>4</v>
      </c>
      <c r="M464" t="str">
        <f t="shared" si="88"/>
        <v>4/4</v>
      </c>
      <c r="N464" t="s">
        <v>3267</v>
      </c>
      <c r="O464" t="str">
        <f t="shared" si="89"/>
        <v>アンコモン</v>
      </c>
      <c r="R464" t="s">
        <v>3267</v>
      </c>
      <c r="S464" t="s">
        <v>4854</v>
      </c>
      <c r="T464" t="str">
        <f t="shared" si="90"/>
        <v>魔道士輪の暴漢</v>
      </c>
      <c r="U464" t="str">
        <f t="shared" si="91"/>
        <v/>
      </c>
      <c r="V464" t="str">
        <f>IF(I464=0,VLOOKUP(T464,Sheet4!A:B,2,TRUE),"")</f>
        <v/>
      </c>
      <c r="W464" t="s">
        <v>4855</v>
      </c>
      <c r="X464" t="s">
        <v>3267</v>
      </c>
      <c r="Y464" s="9"/>
      <c r="Z464" s="3">
        <v>140</v>
      </c>
      <c r="AA464" s="2" t="s">
        <v>3271</v>
      </c>
      <c r="AB464" s="1" t="s">
        <v>1575</v>
      </c>
      <c r="AC464" s="1" t="s">
        <v>1473</v>
      </c>
      <c r="AD464" s="1">
        <v>10</v>
      </c>
      <c r="AE464" s="1" t="s">
        <v>2755</v>
      </c>
      <c r="AF464" s="1" t="s">
        <v>2754</v>
      </c>
      <c r="AG464" s="1" t="s">
        <v>349</v>
      </c>
      <c r="AH464" s="1" t="s">
        <v>1511</v>
      </c>
      <c r="AI464" s="1" t="s">
        <v>1515</v>
      </c>
      <c r="AJ464" s="1"/>
      <c r="AK464" s="1" t="s">
        <v>2753</v>
      </c>
      <c r="AL464" s="1"/>
      <c r="AM464" s="1"/>
      <c r="AN464" s="1"/>
      <c r="AO464" s="1">
        <v>4</v>
      </c>
      <c r="AP464" s="1">
        <v>4</v>
      </c>
      <c r="AQ464" s="1" t="s">
        <v>2753</v>
      </c>
    </row>
    <row r="465" spans="1:43" x14ac:dyDescent="0.15">
      <c r="A465" t="str">
        <f t="shared" si="82"/>
        <v>|ORI|赤|10|4/4|アンコモン|《[[地震の精霊]]》|</v>
      </c>
      <c r="B465" t="s">
        <v>3211</v>
      </c>
      <c r="C465" t="str">
        <f t="shared" si="83"/>
        <v>ORI</v>
      </c>
      <c r="D465">
        <f>IF(AA465="","",VLOOKUP(C465,tnpl!$Z$1:$AA$11,2,TRUE))</f>
        <v>1</v>
      </c>
      <c r="E465" t="s">
        <v>3211</v>
      </c>
      <c r="F465" t="str">
        <f t="shared" si="84"/>
        <v>赤</v>
      </c>
      <c r="G465">
        <f>IF(AB465="","",VLOOKUP(F465,tnpl!$X$1:$Y$16,2,TRUE))</f>
        <v>4</v>
      </c>
      <c r="H465" t="s">
        <v>3211</v>
      </c>
      <c r="I465">
        <f t="shared" si="85"/>
        <v>10</v>
      </c>
      <c r="J465" t="s">
        <v>3211</v>
      </c>
      <c r="K465">
        <f t="shared" si="86"/>
        <v>4</v>
      </c>
      <c r="L465">
        <f t="shared" si="87"/>
        <v>4</v>
      </c>
      <c r="M465" t="str">
        <f t="shared" si="88"/>
        <v>4/4</v>
      </c>
      <c r="N465" t="s">
        <v>3267</v>
      </c>
      <c r="O465" t="str">
        <f t="shared" si="89"/>
        <v>アンコモン</v>
      </c>
      <c r="R465" t="s">
        <v>3267</v>
      </c>
      <c r="S465" t="s">
        <v>4854</v>
      </c>
      <c r="T465" t="str">
        <f t="shared" si="90"/>
        <v>地震の精霊</v>
      </c>
      <c r="U465" t="str">
        <f t="shared" si="91"/>
        <v/>
      </c>
      <c r="V465" t="str">
        <f>IF(I465=0,VLOOKUP(T465,Sheet4!A:B,2,TRUE),"")</f>
        <v/>
      </c>
      <c r="W465" t="s">
        <v>4855</v>
      </c>
      <c r="X465" t="s">
        <v>3267</v>
      </c>
      <c r="Y465" s="9"/>
      <c r="Z465" s="3">
        <v>142</v>
      </c>
      <c r="AA465" s="2" t="s">
        <v>3271</v>
      </c>
      <c r="AB465" s="1" t="s">
        <v>1575</v>
      </c>
      <c r="AC465" s="1" t="s">
        <v>1473</v>
      </c>
      <c r="AD465" s="1">
        <v>10</v>
      </c>
      <c r="AE465" s="1" t="s">
        <v>2748</v>
      </c>
      <c r="AF465" s="1" t="s">
        <v>2747</v>
      </c>
      <c r="AG465" s="1" t="s">
        <v>349</v>
      </c>
      <c r="AH465" s="1" t="s">
        <v>1559</v>
      </c>
      <c r="AI465" s="1"/>
      <c r="AJ465" s="1"/>
      <c r="AK465" s="1" t="s">
        <v>2746</v>
      </c>
      <c r="AL465" s="1"/>
      <c r="AM465" s="1"/>
      <c r="AN465" s="1"/>
      <c r="AO465" s="1">
        <v>4</v>
      </c>
      <c r="AP465" s="1">
        <v>4</v>
      </c>
      <c r="AQ465" s="1" t="s">
        <v>5044</v>
      </c>
    </row>
    <row r="466" spans="1:43" x14ac:dyDescent="0.15">
      <c r="A466" t="str">
        <f t="shared" si="82"/>
        <v>|ORI|赤|11|4/3|アンコモン|《[[空荒らしの巨人]]》|</v>
      </c>
      <c r="B466" t="s">
        <v>3211</v>
      </c>
      <c r="C466" t="str">
        <f t="shared" si="83"/>
        <v>ORI</v>
      </c>
      <c r="D466">
        <f>IF(AA466="","",VLOOKUP(C466,tnpl!$Z$1:$AA$11,2,TRUE))</f>
        <v>1</v>
      </c>
      <c r="E466" t="s">
        <v>3211</v>
      </c>
      <c r="F466" t="str">
        <f t="shared" si="84"/>
        <v>赤</v>
      </c>
      <c r="G466">
        <f>IF(AB466="","",VLOOKUP(F466,tnpl!$X$1:$Y$16,2,TRUE))</f>
        <v>4</v>
      </c>
      <c r="H466" t="s">
        <v>3211</v>
      </c>
      <c r="I466">
        <f t="shared" si="85"/>
        <v>11</v>
      </c>
      <c r="J466" t="s">
        <v>3211</v>
      </c>
      <c r="K466">
        <f t="shared" si="86"/>
        <v>4</v>
      </c>
      <c r="L466">
        <f t="shared" si="87"/>
        <v>3</v>
      </c>
      <c r="M466" t="str">
        <f t="shared" si="88"/>
        <v>4/3</v>
      </c>
      <c r="N466" t="s">
        <v>3267</v>
      </c>
      <c r="O466" t="str">
        <f t="shared" si="89"/>
        <v>アンコモン</v>
      </c>
      <c r="R466" t="s">
        <v>3267</v>
      </c>
      <c r="S466" t="s">
        <v>4854</v>
      </c>
      <c r="T466" t="str">
        <f t="shared" si="90"/>
        <v>空荒らしの巨人</v>
      </c>
      <c r="U466" t="str">
        <f t="shared" si="91"/>
        <v/>
      </c>
      <c r="V466" t="str">
        <f>IF(I466=0,VLOOKUP(T466,Sheet4!A:B,2,TRUE),"")</f>
        <v/>
      </c>
      <c r="W466" t="s">
        <v>4855</v>
      </c>
      <c r="X466" t="s">
        <v>3267</v>
      </c>
      <c r="Y466" s="9"/>
      <c r="Z466" s="3">
        <v>143</v>
      </c>
      <c r="AA466" s="2" t="s">
        <v>3271</v>
      </c>
      <c r="AB466" s="1" t="s">
        <v>1575</v>
      </c>
      <c r="AC466" s="1" t="s">
        <v>1473</v>
      </c>
      <c r="AD466" s="1">
        <v>11</v>
      </c>
      <c r="AE466" s="1" t="s">
        <v>2745</v>
      </c>
      <c r="AF466" s="1" t="s">
        <v>2744</v>
      </c>
      <c r="AG466" s="1" t="s">
        <v>349</v>
      </c>
      <c r="AH466" s="1" t="s">
        <v>2077</v>
      </c>
      <c r="AI466" s="1"/>
      <c r="AJ466" s="1"/>
      <c r="AK466" s="1" t="s">
        <v>1971</v>
      </c>
      <c r="AL466" s="1"/>
      <c r="AM466" s="1"/>
      <c r="AN466" s="1"/>
      <c r="AO466" s="1">
        <v>4</v>
      </c>
      <c r="AP466" s="1">
        <v>3</v>
      </c>
      <c r="AQ466" s="1" t="s">
        <v>1971</v>
      </c>
    </row>
    <row r="467" spans="1:43" x14ac:dyDescent="0.15">
      <c r="A467" t="str">
        <f t="shared" si="82"/>
        <v>|ORI|緑|11|4/4|アンコモン|《[[議事会の自然主義者]]》|</v>
      </c>
      <c r="B467" t="s">
        <v>3211</v>
      </c>
      <c r="C467" t="str">
        <f t="shared" si="83"/>
        <v>ORI</v>
      </c>
      <c r="D467">
        <f>IF(AA467="","",VLOOKUP(C467,tnpl!$Z$1:$AA$11,2,TRUE))</f>
        <v>1</v>
      </c>
      <c r="E467" t="s">
        <v>3211</v>
      </c>
      <c r="F467" t="str">
        <f t="shared" si="84"/>
        <v>緑</v>
      </c>
      <c r="G467">
        <f>IF(AB467="","",VLOOKUP(F467,tnpl!$X$1:$Y$16,2,TRUE))</f>
        <v>5</v>
      </c>
      <c r="H467" t="s">
        <v>3211</v>
      </c>
      <c r="I467">
        <f t="shared" si="85"/>
        <v>11</v>
      </c>
      <c r="J467" t="s">
        <v>3211</v>
      </c>
      <c r="K467">
        <f t="shared" si="86"/>
        <v>4</v>
      </c>
      <c r="L467">
        <f t="shared" si="87"/>
        <v>4</v>
      </c>
      <c r="M467" t="str">
        <f t="shared" si="88"/>
        <v>4/4</v>
      </c>
      <c r="N467" t="s">
        <v>3267</v>
      </c>
      <c r="O467" t="str">
        <f t="shared" si="89"/>
        <v>アンコモン</v>
      </c>
      <c r="R467" t="s">
        <v>3267</v>
      </c>
      <c r="S467" t="s">
        <v>4854</v>
      </c>
      <c r="T467" t="str">
        <f t="shared" si="90"/>
        <v>議事会の自然主義者</v>
      </c>
      <c r="U467" t="str">
        <f t="shared" si="91"/>
        <v/>
      </c>
      <c r="V467" t="str">
        <f>IF(I467=0,VLOOKUP(T467,Sheet4!A:B,2,TRUE),"")</f>
        <v/>
      </c>
      <c r="W467" t="s">
        <v>4855</v>
      </c>
      <c r="X467" t="s">
        <v>3267</v>
      </c>
      <c r="Y467" s="9"/>
      <c r="Z467" s="3">
        <v>178</v>
      </c>
      <c r="AA467" s="2" t="s">
        <v>3271</v>
      </c>
      <c r="AB467" s="1" t="s">
        <v>1540</v>
      </c>
      <c r="AC467" s="1" t="s">
        <v>1473</v>
      </c>
      <c r="AD467" s="1">
        <v>11</v>
      </c>
      <c r="AE467" s="1" t="s">
        <v>2648</v>
      </c>
      <c r="AF467" s="1" t="s">
        <v>2647</v>
      </c>
      <c r="AG467" s="1" t="s">
        <v>349</v>
      </c>
      <c r="AH467" s="1" t="s">
        <v>2646</v>
      </c>
      <c r="AI467" s="1"/>
      <c r="AJ467" s="1"/>
      <c r="AK467" s="1" t="s">
        <v>2645</v>
      </c>
      <c r="AL467" s="1"/>
      <c r="AM467" s="1"/>
      <c r="AN467" s="1"/>
      <c r="AO467" s="1">
        <v>4</v>
      </c>
      <c r="AP467" s="1">
        <v>4</v>
      </c>
      <c r="AQ467" s="1" t="s">
        <v>2645</v>
      </c>
    </row>
    <row r="468" spans="1:43" x14ac:dyDescent="0.15">
      <c r="A468" t="str">
        <f t="shared" si="82"/>
        <v>|ORI|緑|13|4/4|アンコモン|《[[ドゥイネンの精鋭]]》|</v>
      </c>
      <c r="B468" t="s">
        <v>3211</v>
      </c>
      <c r="C468" t="str">
        <f t="shared" si="83"/>
        <v>ORI</v>
      </c>
      <c r="D468">
        <f>IF(AA468="","",VLOOKUP(C468,tnpl!$Z$1:$AA$11,2,TRUE))</f>
        <v>1</v>
      </c>
      <c r="E468" t="s">
        <v>3211</v>
      </c>
      <c r="F468" t="str">
        <f t="shared" si="84"/>
        <v>緑</v>
      </c>
      <c r="G468">
        <f>IF(AB468="","",VLOOKUP(F468,tnpl!$X$1:$Y$16,2,TRUE))</f>
        <v>5</v>
      </c>
      <c r="H468" t="s">
        <v>3211</v>
      </c>
      <c r="I468">
        <f t="shared" si="85"/>
        <v>13</v>
      </c>
      <c r="J468" t="s">
        <v>3211</v>
      </c>
      <c r="K468">
        <f t="shared" si="86"/>
        <v>4</v>
      </c>
      <c r="L468">
        <f t="shared" si="87"/>
        <v>4</v>
      </c>
      <c r="M468" t="str">
        <f t="shared" si="88"/>
        <v>4/4</v>
      </c>
      <c r="N468" t="s">
        <v>3267</v>
      </c>
      <c r="O468" t="str">
        <f t="shared" si="89"/>
        <v>アンコモン</v>
      </c>
      <c r="R468" t="s">
        <v>3267</v>
      </c>
      <c r="S468" t="s">
        <v>4854</v>
      </c>
      <c r="T468" t="str">
        <f t="shared" si="90"/>
        <v>ドゥイネンの精鋭</v>
      </c>
      <c r="U468" t="str">
        <f t="shared" si="91"/>
        <v/>
      </c>
      <c r="V468" t="str">
        <f>IF(I468=0,VLOOKUP(T468,Sheet4!A:B,2,TRUE),"")</f>
        <v/>
      </c>
      <c r="W468" t="s">
        <v>4855</v>
      </c>
      <c r="X468" t="s">
        <v>3267</v>
      </c>
      <c r="Y468" s="9"/>
      <c r="Z468" s="3">
        <v>179</v>
      </c>
      <c r="AA468" s="2" t="s">
        <v>3271</v>
      </c>
      <c r="AB468" s="1" t="s">
        <v>1540</v>
      </c>
      <c r="AC468" s="1" t="s">
        <v>1473</v>
      </c>
      <c r="AD468" s="1">
        <v>13</v>
      </c>
      <c r="AE468" s="1" t="s">
        <v>2644</v>
      </c>
      <c r="AF468" s="1" t="s">
        <v>2643</v>
      </c>
      <c r="AG468" s="1" t="s">
        <v>349</v>
      </c>
      <c r="AH468" s="1" t="s">
        <v>1501</v>
      </c>
      <c r="AI468" s="1" t="s">
        <v>1515</v>
      </c>
      <c r="AJ468" s="1"/>
      <c r="AK468" s="1" t="s">
        <v>1971</v>
      </c>
      <c r="AL468" s="1" t="s">
        <v>3363</v>
      </c>
      <c r="AM468" s="1"/>
      <c r="AN468" s="1"/>
      <c r="AO468" s="1">
        <v>4</v>
      </c>
      <c r="AP468" s="1">
        <v>4</v>
      </c>
      <c r="AQ468" s="1" t="s">
        <v>3364</v>
      </c>
    </row>
    <row r="469" spans="1:43" x14ac:dyDescent="0.15">
      <c r="A469" t="str">
        <f t="shared" si="82"/>
        <v>|ORI|緑|11|4/4|アンコモン|《[[ロウクスのやっかいもの]]》|</v>
      </c>
      <c r="B469" t="s">
        <v>3211</v>
      </c>
      <c r="C469" t="str">
        <f t="shared" si="83"/>
        <v>ORI</v>
      </c>
      <c r="D469">
        <f>IF(AA469="","",VLOOKUP(C469,tnpl!$Z$1:$AA$11,2,TRUE))</f>
        <v>1</v>
      </c>
      <c r="E469" t="s">
        <v>3211</v>
      </c>
      <c r="F469" t="str">
        <f t="shared" si="84"/>
        <v>緑</v>
      </c>
      <c r="G469">
        <f>IF(AB469="","",VLOOKUP(F469,tnpl!$X$1:$Y$16,2,TRUE))</f>
        <v>5</v>
      </c>
      <c r="H469" t="s">
        <v>3211</v>
      </c>
      <c r="I469">
        <f t="shared" si="85"/>
        <v>11</v>
      </c>
      <c r="J469" t="s">
        <v>3211</v>
      </c>
      <c r="K469">
        <f t="shared" si="86"/>
        <v>4</v>
      </c>
      <c r="L469">
        <f t="shared" si="87"/>
        <v>4</v>
      </c>
      <c r="M469" t="str">
        <f t="shared" si="88"/>
        <v>4/4</v>
      </c>
      <c r="N469" t="s">
        <v>3267</v>
      </c>
      <c r="O469" t="str">
        <f t="shared" si="89"/>
        <v>アンコモン</v>
      </c>
      <c r="R469" t="s">
        <v>3267</v>
      </c>
      <c r="S469" t="s">
        <v>4854</v>
      </c>
      <c r="T469" t="str">
        <f t="shared" si="90"/>
        <v>ロウクスのやっかいもの</v>
      </c>
      <c r="U469" t="str">
        <f t="shared" si="91"/>
        <v/>
      </c>
      <c r="V469" t="str">
        <f>IF(I469=0,VLOOKUP(T469,Sheet4!A:B,2,TRUE),"")</f>
        <v/>
      </c>
      <c r="W469" t="s">
        <v>4855</v>
      </c>
      <c r="X469" t="s">
        <v>3267</v>
      </c>
      <c r="Y469" s="9"/>
      <c r="Z469" s="3">
        <v>180</v>
      </c>
      <c r="AA469" s="2" t="s">
        <v>3271</v>
      </c>
      <c r="AB469" s="1" t="s">
        <v>1540</v>
      </c>
      <c r="AC469" s="1" t="s">
        <v>1473</v>
      </c>
      <c r="AD469" s="1">
        <v>11</v>
      </c>
      <c r="AE469" s="1" t="s">
        <v>2642</v>
      </c>
      <c r="AF469" s="1" t="s">
        <v>2641</v>
      </c>
      <c r="AG469" s="1" t="s">
        <v>349</v>
      </c>
      <c r="AH469" s="1" t="s">
        <v>2640</v>
      </c>
      <c r="AI469" s="1" t="s">
        <v>1515</v>
      </c>
      <c r="AJ469" s="1"/>
      <c r="AK469" s="1" t="s">
        <v>3365</v>
      </c>
      <c r="AL469" s="1"/>
      <c r="AM469" s="1"/>
      <c r="AN469" s="1"/>
      <c r="AO469" s="1">
        <v>4</v>
      </c>
      <c r="AP469" s="1">
        <v>4</v>
      </c>
      <c r="AQ469" s="1" t="s">
        <v>3365</v>
      </c>
    </row>
    <row r="470" spans="1:43" x14ac:dyDescent="0.15">
      <c r="A470" t="str">
        <f t="shared" si="82"/>
        <v>|ORI|緑|10|4/4|アンコモン|《[[森の伝書使]]》|</v>
      </c>
      <c r="B470" t="s">
        <v>3211</v>
      </c>
      <c r="C470" t="str">
        <f t="shared" si="83"/>
        <v>ORI</v>
      </c>
      <c r="D470">
        <f>IF(AA470="","",VLOOKUP(C470,tnpl!$Z$1:$AA$11,2,TRUE))</f>
        <v>1</v>
      </c>
      <c r="E470" t="s">
        <v>3211</v>
      </c>
      <c r="F470" t="str">
        <f t="shared" si="84"/>
        <v>緑</v>
      </c>
      <c r="G470">
        <f>IF(AB470="","",VLOOKUP(F470,tnpl!$X$1:$Y$16,2,TRUE))</f>
        <v>5</v>
      </c>
      <c r="H470" t="s">
        <v>3211</v>
      </c>
      <c r="I470">
        <f t="shared" si="85"/>
        <v>10</v>
      </c>
      <c r="J470" t="s">
        <v>3211</v>
      </c>
      <c r="K470">
        <f t="shared" si="86"/>
        <v>4</v>
      </c>
      <c r="L470">
        <f t="shared" si="87"/>
        <v>4</v>
      </c>
      <c r="M470" t="str">
        <f t="shared" si="88"/>
        <v>4/4</v>
      </c>
      <c r="N470" t="s">
        <v>3267</v>
      </c>
      <c r="O470" t="str">
        <f t="shared" si="89"/>
        <v>アンコモン</v>
      </c>
      <c r="R470" t="s">
        <v>3267</v>
      </c>
      <c r="S470" t="s">
        <v>4854</v>
      </c>
      <c r="T470" t="str">
        <f t="shared" si="90"/>
        <v>森の伝書使</v>
      </c>
      <c r="U470" t="str">
        <f t="shared" si="91"/>
        <v/>
      </c>
      <c r="V470" t="str">
        <f>IF(I470=0,VLOOKUP(T470,Sheet4!A:B,2,TRUE),"")</f>
        <v/>
      </c>
      <c r="W470" t="s">
        <v>4855</v>
      </c>
      <c r="X470" t="s">
        <v>3267</v>
      </c>
      <c r="Y470" s="9"/>
      <c r="Z470" s="3">
        <v>182</v>
      </c>
      <c r="AA470" s="2" t="s">
        <v>3271</v>
      </c>
      <c r="AB470" s="1" t="s">
        <v>1540</v>
      </c>
      <c r="AC470" s="1" t="s">
        <v>1473</v>
      </c>
      <c r="AD470" s="1">
        <v>10</v>
      </c>
      <c r="AE470" s="1" t="s">
        <v>2635</v>
      </c>
      <c r="AF470" s="1" t="s">
        <v>2634</v>
      </c>
      <c r="AG470" s="1" t="s">
        <v>349</v>
      </c>
      <c r="AH470" s="1" t="s">
        <v>1501</v>
      </c>
      <c r="AI470" s="1"/>
      <c r="AJ470" s="1"/>
      <c r="AK470" s="1" t="s">
        <v>2633</v>
      </c>
      <c r="AL470" s="1"/>
      <c r="AM470" s="1"/>
      <c r="AN470" s="1"/>
      <c r="AO470" s="1">
        <v>4</v>
      </c>
      <c r="AP470" s="1">
        <v>4</v>
      </c>
      <c r="AQ470" s="1" t="s">
        <v>2633</v>
      </c>
    </row>
    <row r="471" spans="1:43" x14ac:dyDescent="0.15">
      <c r="A471" t="str">
        <f t="shared" si="82"/>
        <v>|ORI|緑|13|4/4|アンコモン|《[[地底街のトロール]]》|</v>
      </c>
      <c r="B471" t="s">
        <v>3211</v>
      </c>
      <c r="C471" t="str">
        <f t="shared" si="83"/>
        <v>ORI</v>
      </c>
      <c r="D471">
        <f>IF(AA471="","",VLOOKUP(C471,tnpl!$Z$1:$AA$11,2,TRUE))</f>
        <v>1</v>
      </c>
      <c r="E471" t="s">
        <v>3211</v>
      </c>
      <c r="F471" t="str">
        <f t="shared" si="84"/>
        <v>緑</v>
      </c>
      <c r="G471">
        <f>IF(AB471="","",VLOOKUP(F471,tnpl!$X$1:$Y$16,2,TRUE))</f>
        <v>5</v>
      </c>
      <c r="H471" t="s">
        <v>3211</v>
      </c>
      <c r="I471">
        <f t="shared" si="85"/>
        <v>13</v>
      </c>
      <c r="J471" t="s">
        <v>3211</v>
      </c>
      <c r="K471">
        <f t="shared" si="86"/>
        <v>4</v>
      </c>
      <c r="L471">
        <f t="shared" si="87"/>
        <v>4</v>
      </c>
      <c r="M471" t="str">
        <f t="shared" si="88"/>
        <v>4/4</v>
      </c>
      <c r="N471" t="s">
        <v>3267</v>
      </c>
      <c r="O471" t="str">
        <f t="shared" si="89"/>
        <v>アンコモン</v>
      </c>
      <c r="R471" t="s">
        <v>3267</v>
      </c>
      <c r="S471" t="s">
        <v>4854</v>
      </c>
      <c r="T471" t="str">
        <f t="shared" si="90"/>
        <v>地底街のトロール</v>
      </c>
      <c r="U471" t="str">
        <f t="shared" si="91"/>
        <v/>
      </c>
      <c r="V471" t="str">
        <f>IF(I471=0,VLOOKUP(T471,Sheet4!A:B,2,TRUE),"")</f>
        <v/>
      </c>
      <c r="W471" t="s">
        <v>4855</v>
      </c>
      <c r="X471" t="s">
        <v>3267</v>
      </c>
      <c r="Y471" s="9"/>
      <c r="Z471" s="3">
        <v>183</v>
      </c>
      <c r="AA471" s="2" t="s">
        <v>3271</v>
      </c>
      <c r="AB471" s="1" t="s">
        <v>1540</v>
      </c>
      <c r="AC471" s="1" t="s">
        <v>1473</v>
      </c>
      <c r="AD471" s="1">
        <v>13</v>
      </c>
      <c r="AE471" s="1" t="s">
        <v>2632</v>
      </c>
      <c r="AF471" s="1" t="s">
        <v>2631</v>
      </c>
      <c r="AG471" s="1" t="s">
        <v>349</v>
      </c>
      <c r="AH471" s="1" t="s">
        <v>2630</v>
      </c>
      <c r="AI471" s="1"/>
      <c r="AJ471" s="1"/>
      <c r="AK471" s="1" t="s">
        <v>3366</v>
      </c>
      <c r="AL471" s="1"/>
      <c r="AM471" s="1"/>
      <c r="AN471" s="1"/>
      <c r="AO471" s="1">
        <v>4</v>
      </c>
      <c r="AP471" s="1">
        <v>4</v>
      </c>
      <c r="AQ471" s="1" t="s">
        <v>3366</v>
      </c>
    </row>
    <row r="472" spans="1:43" x14ac:dyDescent="0.15">
      <c r="A472" t="str">
        <f t="shared" si="82"/>
        <v>|ORI|緑|7|4/4|レア|《[[万神殿の伝令]]》|</v>
      </c>
      <c r="B472" t="s">
        <v>3211</v>
      </c>
      <c r="C472" t="str">
        <f t="shared" si="83"/>
        <v>ORI</v>
      </c>
      <c r="D472">
        <f>IF(AA472="","",VLOOKUP(C472,tnpl!$Z$1:$AA$11,2,TRUE))</f>
        <v>1</v>
      </c>
      <c r="E472" t="s">
        <v>3211</v>
      </c>
      <c r="F472" t="str">
        <f t="shared" si="84"/>
        <v>緑</v>
      </c>
      <c r="G472">
        <f>IF(AB472="","",VLOOKUP(F472,tnpl!$X$1:$Y$16,2,TRUE))</f>
        <v>5</v>
      </c>
      <c r="H472" t="s">
        <v>3211</v>
      </c>
      <c r="I472">
        <f t="shared" si="85"/>
        <v>7</v>
      </c>
      <c r="J472" t="s">
        <v>3211</v>
      </c>
      <c r="K472">
        <f t="shared" si="86"/>
        <v>4</v>
      </c>
      <c r="L472">
        <f t="shared" si="87"/>
        <v>4</v>
      </c>
      <c r="M472" t="str">
        <f t="shared" si="88"/>
        <v>4/4</v>
      </c>
      <c r="N472" t="s">
        <v>3267</v>
      </c>
      <c r="O472" t="str">
        <f t="shared" si="89"/>
        <v>レア</v>
      </c>
      <c r="R472" t="s">
        <v>3267</v>
      </c>
      <c r="S472" t="s">
        <v>4854</v>
      </c>
      <c r="T472" t="str">
        <f t="shared" si="90"/>
        <v>万神殿の伝令</v>
      </c>
      <c r="U472" t="str">
        <f t="shared" si="91"/>
        <v/>
      </c>
      <c r="V472" t="str">
        <f>IF(I472=0,VLOOKUP(T472,Sheet4!A:B,2,TRUE),"")</f>
        <v/>
      </c>
      <c r="W472" t="s">
        <v>4855</v>
      </c>
      <c r="X472" t="s">
        <v>3267</v>
      </c>
      <c r="Y472" s="9"/>
      <c r="Z472" s="3">
        <v>191</v>
      </c>
      <c r="AA472" s="2" t="s">
        <v>3271</v>
      </c>
      <c r="AB472" s="1" t="s">
        <v>1540</v>
      </c>
      <c r="AC472" s="1" t="s">
        <v>1463</v>
      </c>
      <c r="AD472" s="1">
        <v>7</v>
      </c>
      <c r="AE472" s="1" t="s">
        <v>2609</v>
      </c>
      <c r="AF472" s="1" t="s">
        <v>2608</v>
      </c>
      <c r="AG472" s="1" t="s">
        <v>349</v>
      </c>
      <c r="AH472" s="1" t="s">
        <v>2607</v>
      </c>
      <c r="AI472" s="1" t="s">
        <v>1894</v>
      </c>
      <c r="AJ472" s="1"/>
      <c r="AK472" s="1" t="s">
        <v>3372</v>
      </c>
      <c r="AL472" s="1" t="s">
        <v>3373</v>
      </c>
      <c r="AM472" s="1"/>
      <c r="AN472" s="1"/>
      <c r="AO472" s="1">
        <v>4</v>
      </c>
      <c r="AP472" s="1">
        <v>4</v>
      </c>
      <c r="AQ472" s="1" t="s">
        <v>2606</v>
      </c>
    </row>
    <row r="473" spans="1:43" x14ac:dyDescent="0.15">
      <c r="A473" t="str">
        <f t="shared" si="82"/>
        <v>|ORI|赤黒|10|4/3|アンコモン|《[[猛火のヘルハウンド]]》|</v>
      </c>
      <c r="B473" t="s">
        <v>3211</v>
      </c>
      <c r="C473" t="str">
        <f t="shared" si="83"/>
        <v>ORI</v>
      </c>
      <c r="D473">
        <f>IF(AA473="","",VLOOKUP(C473,tnpl!$Z$1:$AA$11,2,TRUE))</f>
        <v>1</v>
      </c>
      <c r="E473" t="s">
        <v>3211</v>
      </c>
      <c r="F473" t="str">
        <f t="shared" si="84"/>
        <v>赤黒</v>
      </c>
      <c r="G473">
        <f>IF(AB473="","",VLOOKUP(F473,tnpl!$X$1:$Y$16,2,TRUE))</f>
        <v>4</v>
      </c>
      <c r="H473" t="s">
        <v>3211</v>
      </c>
      <c r="I473">
        <f t="shared" si="85"/>
        <v>10</v>
      </c>
      <c r="J473" t="s">
        <v>3211</v>
      </c>
      <c r="K473">
        <f t="shared" si="86"/>
        <v>4</v>
      </c>
      <c r="L473">
        <f t="shared" si="87"/>
        <v>3</v>
      </c>
      <c r="M473" t="str">
        <f t="shared" si="88"/>
        <v>4/3</v>
      </c>
      <c r="N473" t="s">
        <v>3267</v>
      </c>
      <c r="O473" t="str">
        <f t="shared" si="89"/>
        <v>アンコモン</v>
      </c>
      <c r="R473" t="s">
        <v>3267</v>
      </c>
      <c r="S473" t="s">
        <v>4854</v>
      </c>
      <c r="T473" t="str">
        <f t="shared" si="90"/>
        <v>猛火のヘルハウンド</v>
      </c>
      <c r="U473" t="str">
        <f t="shared" si="91"/>
        <v/>
      </c>
      <c r="V473" t="str">
        <f>IF(I473=0,VLOOKUP(T473,Sheet4!A:B,2,TRUE),"")</f>
        <v/>
      </c>
      <c r="W473" t="s">
        <v>4855</v>
      </c>
      <c r="X473" t="s">
        <v>3267</v>
      </c>
      <c r="Y473" s="9"/>
      <c r="Z473" s="3">
        <v>204</v>
      </c>
      <c r="AA473" s="2" t="s">
        <v>3271</v>
      </c>
      <c r="AB473" s="1" t="s">
        <v>2572</v>
      </c>
      <c r="AC473" s="1" t="s">
        <v>1473</v>
      </c>
      <c r="AD473" s="1">
        <v>10</v>
      </c>
      <c r="AE473" s="1" t="s">
        <v>2571</v>
      </c>
      <c r="AF473" s="1" t="s">
        <v>2570</v>
      </c>
      <c r="AG473" s="1" t="s">
        <v>349</v>
      </c>
      <c r="AH473" s="1" t="s">
        <v>1559</v>
      </c>
      <c r="AI473" s="1" t="s">
        <v>2569</v>
      </c>
      <c r="AJ473" s="1"/>
      <c r="AK473" s="1" t="s">
        <v>1765</v>
      </c>
      <c r="AL473" s="1" t="s">
        <v>3383</v>
      </c>
      <c r="AM473" s="1"/>
      <c r="AN473" s="1"/>
      <c r="AO473" s="1">
        <v>4</v>
      </c>
      <c r="AP473" s="1">
        <v>3</v>
      </c>
      <c r="AQ473" s="1" t="s">
        <v>3384</v>
      </c>
    </row>
    <row r="474" spans="1:43" x14ac:dyDescent="0.15">
      <c r="A474" t="str">
        <f t="shared" si="82"/>
        <v>|ORI|白黒|17|4/3|アンコモン|《[[血に呪われた騎士]]》|</v>
      </c>
      <c r="B474" t="s">
        <v>3211</v>
      </c>
      <c r="C474" t="str">
        <f t="shared" si="83"/>
        <v>ORI</v>
      </c>
      <c r="D474">
        <f>IF(AA474="","",VLOOKUP(C474,tnpl!$Z$1:$AA$11,2,TRUE))</f>
        <v>1</v>
      </c>
      <c r="E474" t="s">
        <v>3211</v>
      </c>
      <c r="F474" t="str">
        <f t="shared" si="84"/>
        <v>白黒</v>
      </c>
      <c r="G474">
        <f>IF(AB474="","",VLOOKUP(F474,tnpl!$X$1:$Y$16,2,TRUE))</f>
        <v>11</v>
      </c>
      <c r="H474" t="s">
        <v>3211</v>
      </c>
      <c r="I474">
        <f t="shared" si="85"/>
        <v>17</v>
      </c>
      <c r="J474" t="s">
        <v>3211</v>
      </c>
      <c r="K474">
        <f t="shared" si="86"/>
        <v>4</v>
      </c>
      <c r="L474">
        <f t="shared" si="87"/>
        <v>3</v>
      </c>
      <c r="M474" t="str">
        <f t="shared" si="88"/>
        <v>4/3</v>
      </c>
      <c r="N474" t="s">
        <v>3267</v>
      </c>
      <c r="O474" t="str">
        <f t="shared" si="89"/>
        <v>アンコモン</v>
      </c>
      <c r="R474" t="s">
        <v>3267</v>
      </c>
      <c r="S474" t="s">
        <v>4854</v>
      </c>
      <c r="T474" t="str">
        <f t="shared" si="90"/>
        <v>血に呪われた騎士</v>
      </c>
      <c r="U474" t="str">
        <f t="shared" si="91"/>
        <v/>
      </c>
      <c r="V474" t="str">
        <f>IF(I474=0,VLOOKUP(T474,Sheet4!A:B,2,TRUE),"")</f>
        <v/>
      </c>
      <c r="W474" t="s">
        <v>4855</v>
      </c>
      <c r="X474" t="s">
        <v>3267</v>
      </c>
      <c r="Y474" s="9"/>
      <c r="Z474" s="3">
        <v>205</v>
      </c>
      <c r="AA474" s="2" t="s">
        <v>3271</v>
      </c>
      <c r="AB474" s="1" t="s">
        <v>1496</v>
      </c>
      <c r="AC474" s="1" t="s">
        <v>1473</v>
      </c>
      <c r="AD474" s="1">
        <v>17</v>
      </c>
      <c r="AE474" s="1" t="s">
        <v>2568</v>
      </c>
      <c r="AF474" s="1" t="s">
        <v>2567</v>
      </c>
      <c r="AG474" s="1" t="s">
        <v>349</v>
      </c>
      <c r="AH474" s="1" t="s">
        <v>1516</v>
      </c>
      <c r="AI474" s="1" t="s">
        <v>1555</v>
      </c>
      <c r="AJ474" s="1"/>
      <c r="AK474" s="1" t="s">
        <v>2566</v>
      </c>
      <c r="AL474" s="1"/>
      <c r="AM474" s="1"/>
      <c r="AN474" s="1"/>
      <c r="AO474" s="1">
        <v>4</v>
      </c>
      <c r="AP474" s="1">
        <v>3</v>
      </c>
      <c r="AQ474" s="1" t="s">
        <v>2566</v>
      </c>
    </row>
    <row r="475" spans="1:43" x14ac:dyDescent="0.15">
      <c r="A475" t="str">
        <f t="shared" si="82"/>
        <v>|ORI|緑青|11|4/4|アンコモン|《[[跳ねる混成体]]》|</v>
      </c>
      <c r="B475" t="s">
        <v>3211</v>
      </c>
      <c r="C475" t="str">
        <f t="shared" si="83"/>
        <v>ORI</v>
      </c>
      <c r="D475">
        <f>IF(AA475="","",VLOOKUP(C475,tnpl!$Z$1:$AA$11,2,TRUE))</f>
        <v>1</v>
      </c>
      <c r="E475" t="s">
        <v>3211</v>
      </c>
      <c r="F475" t="str">
        <f t="shared" si="84"/>
        <v>緑青</v>
      </c>
      <c r="G475">
        <f>IF(AB475="","",VLOOKUP(F475,tnpl!$X$1:$Y$16,2,TRUE))</f>
        <v>15</v>
      </c>
      <c r="H475" t="s">
        <v>3211</v>
      </c>
      <c r="I475">
        <f t="shared" si="85"/>
        <v>11</v>
      </c>
      <c r="J475" t="s">
        <v>3211</v>
      </c>
      <c r="K475">
        <f t="shared" si="86"/>
        <v>4</v>
      </c>
      <c r="L475">
        <f t="shared" si="87"/>
        <v>4</v>
      </c>
      <c r="M475" t="str">
        <f t="shared" si="88"/>
        <v>4/4</v>
      </c>
      <c r="N475" t="s">
        <v>3267</v>
      </c>
      <c r="O475" t="str">
        <f t="shared" si="89"/>
        <v>アンコモン</v>
      </c>
      <c r="R475" t="s">
        <v>3267</v>
      </c>
      <c r="S475" t="s">
        <v>4854</v>
      </c>
      <c r="T475" t="str">
        <f t="shared" si="90"/>
        <v>跳ねる混成体</v>
      </c>
      <c r="U475" t="str">
        <f t="shared" si="91"/>
        <v/>
      </c>
      <c r="V475" t="str">
        <f>IF(I475=0,VLOOKUP(T475,Sheet4!A:B,2,TRUE),"")</f>
        <v/>
      </c>
      <c r="W475" t="s">
        <v>4855</v>
      </c>
      <c r="X475" t="s">
        <v>3267</v>
      </c>
      <c r="Y475" s="9"/>
      <c r="Z475" s="3">
        <v>206</v>
      </c>
      <c r="AA475" s="2" t="s">
        <v>3271</v>
      </c>
      <c r="AB475" s="1" t="s">
        <v>1799</v>
      </c>
      <c r="AC475" s="1" t="s">
        <v>1473</v>
      </c>
      <c r="AD475" s="1">
        <v>11</v>
      </c>
      <c r="AE475" s="1" t="s">
        <v>2565</v>
      </c>
      <c r="AF475" s="1" t="s">
        <v>2564</v>
      </c>
      <c r="AG475" s="1" t="s">
        <v>349</v>
      </c>
      <c r="AH475" s="1" t="s">
        <v>2336</v>
      </c>
      <c r="AI475" s="1" t="s">
        <v>2563</v>
      </c>
      <c r="AJ475" s="1"/>
      <c r="AK475" s="1" t="s">
        <v>2562</v>
      </c>
      <c r="AL475" s="1"/>
      <c r="AM475" s="1"/>
      <c r="AN475" s="1"/>
      <c r="AO475" s="1">
        <v>4</v>
      </c>
      <c r="AP475" s="1">
        <v>4</v>
      </c>
      <c r="AQ475" s="1" t="s">
        <v>2562</v>
      </c>
    </row>
    <row r="476" spans="1:43" x14ac:dyDescent="0.15">
      <c r="A476" t="str">
        <f t="shared" si="82"/>
        <v>|ORI|赤白|19|4/4|アンコモン|《[[イロアスの勇者]]》|</v>
      </c>
      <c r="B476" t="s">
        <v>3211</v>
      </c>
      <c r="C476" t="str">
        <f t="shared" si="83"/>
        <v>ORI</v>
      </c>
      <c r="D476">
        <f>IF(AA476="","",VLOOKUP(C476,tnpl!$Z$1:$AA$11,2,TRUE))</f>
        <v>1</v>
      </c>
      <c r="E476" t="s">
        <v>3211</v>
      </c>
      <c r="F476" t="str">
        <f t="shared" si="84"/>
        <v>赤白</v>
      </c>
      <c r="G476">
        <f>IF(AB476="","",VLOOKUP(F476,tnpl!$X$1:$Y$16,2,TRUE))</f>
        <v>14</v>
      </c>
      <c r="H476" t="s">
        <v>3211</v>
      </c>
      <c r="I476">
        <f t="shared" si="85"/>
        <v>19</v>
      </c>
      <c r="J476" t="s">
        <v>3211</v>
      </c>
      <c r="K476">
        <f t="shared" si="86"/>
        <v>4</v>
      </c>
      <c r="L476">
        <f t="shared" si="87"/>
        <v>4</v>
      </c>
      <c r="M476" t="str">
        <f t="shared" si="88"/>
        <v>4/4</v>
      </c>
      <c r="N476" t="s">
        <v>3267</v>
      </c>
      <c r="O476" t="str">
        <f t="shared" si="89"/>
        <v>アンコモン</v>
      </c>
      <c r="R476" t="s">
        <v>3267</v>
      </c>
      <c r="S476" t="s">
        <v>4854</v>
      </c>
      <c r="T476" t="str">
        <f t="shared" si="90"/>
        <v>イロアスの勇者</v>
      </c>
      <c r="U476" t="str">
        <f t="shared" si="91"/>
        <v/>
      </c>
      <c r="V476" t="str">
        <f>IF(I476=0,VLOOKUP(T476,Sheet4!A:B,2,TRUE),"")</f>
        <v/>
      </c>
      <c r="W476" t="s">
        <v>4855</v>
      </c>
      <c r="X476" t="s">
        <v>3267</v>
      </c>
      <c r="Y476" s="9"/>
      <c r="Z476" s="3">
        <v>208</v>
      </c>
      <c r="AA476" s="2" t="s">
        <v>3271</v>
      </c>
      <c r="AB476" s="1" t="s">
        <v>1811</v>
      </c>
      <c r="AC476" s="1" t="s">
        <v>1473</v>
      </c>
      <c r="AD476" s="1">
        <v>19</v>
      </c>
      <c r="AE476" s="1" t="s">
        <v>2559</v>
      </c>
      <c r="AF476" s="1" t="s">
        <v>2558</v>
      </c>
      <c r="AG476" s="1" t="s">
        <v>349</v>
      </c>
      <c r="AH476" s="1" t="s">
        <v>1511</v>
      </c>
      <c r="AI476" s="1" t="s">
        <v>1826</v>
      </c>
      <c r="AJ476" s="1"/>
      <c r="AK476" s="1" t="s">
        <v>3386</v>
      </c>
      <c r="AL476" s="1"/>
      <c r="AM476" s="1"/>
      <c r="AN476" s="1"/>
      <c r="AO476" s="1">
        <v>4</v>
      </c>
      <c r="AP476" s="1">
        <v>4</v>
      </c>
      <c r="AQ476" s="1" t="s">
        <v>3386</v>
      </c>
    </row>
    <row r="477" spans="1:43" x14ac:dyDescent="0.15">
      <c r="A477" t="str">
        <f t="shared" si="82"/>
        <v>|ORI|青黒|13|4/3|アンコモン|《[[取り憑かれたスカーブ]]》|</v>
      </c>
      <c r="B477" t="s">
        <v>3211</v>
      </c>
      <c r="C477" t="str">
        <f t="shared" si="83"/>
        <v>ORI</v>
      </c>
      <c r="D477">
        <f>IF(AA477="","",VLOOKUP(C477,tnpl!$Z$1:$AA$11,2,TRUE))</f>
        <v>1</v>
      </c>
      <c r="E477" t="s">
        <v>3211</v>
      </c>
      <c r="F477" t="str">
        <f t="shared" si="84"/>
        <v>青黒</v>
      </c>
      <c r="G477">
        <f>IF(AB477="","",VLOOKUP(F477,tnpl!$X$1:$Y$16,2,TRUE))</f>
        <v>7</v>
      </c>
      <c r="H477" t="s">
        <v>3211</v>
      </c>
      <c r="I477">
        <f t="shared" si="85"/>
        <v>13</v>
      </c>
      <c r="J477" t="s">
        <v>3211</v>
      </c>
      <c r="K477">
        <f t="shared" si="86"/>
        <v>4</v>
      </c>
      <c r="L477">
        <f t="shared" si="87"/>
        <v>3</v>
      </c>
      <c r="M477" t="str">
        <f t="shared" si="88"/>
        <v>4/3</v>
      </c>
      <c r="N477" t="s">
        <v>3267</v>
      </c>
      <c r="O477" t="str">
        <f t="shared" si="89"/>
        <v>アンコモン</v>
      </c>
      <c r="R477" t="s">
        <v>3267</v>
      </c>
      <c r="S477" t="s">
        <v>4854</v>
      </c>
      <c r="T477" t="str">
        <f t="shared" si="90"/>
        <v>取り憑かれたスカーブ</v>
      </c>
      <c r="U477" t="str">
        <f t="shared" si="91"/>
        <v/>
      </c>
      <c r="V477" t="str">
        <f>IF(I477=0,VLOOKUP(T477,Sheet4!A:B,2,TRUE),"")</f>
        <v/>
      </c>
      <c r="W477" t="s">
        <v>4855</v>
      </c>
      <c r="X477" t="s">
        <v>3267</v>
      </c>
      <c r="Y477" s="9"/>
      <c r="Z477" s="3">
        <v>209</v>
      </c>
      <c r="AA477" s="2" t="s">
        <v>3271</v>
      </c>
      <c r="AB477" s="1" t="s">
        <v>1530</v>
      </c>
      <c r="AC477" s="1" t="s">
        <v>1473</v>
      </c>
      <c r="AD477" s="1">
        <v>13</v>
      </c>
      <c r="AE477" s="1" t="s">
        <v>2557</v>
      </c>
      <c r="AF477" s="1" t="s">
        <v>2556</v>
      </c>
      <c r="AG477" s="1" t="s">
        <v>349</v>
      </c>
      <c r="AH477" s="1" t="s">
        <v>1506</v>
      </c>
      <c r="AI477" s="1"/>
      <c r="AJ477" s="1"/>
      <c r="AK477" s="1" t="s">
        <v>2555</v>
      </c>
      <c r="AL477" s="1"/>
      <c r="AM477" s="1"/>
      <c r="AN477" s="1"/>
      <c r="AO477" s="1">
        <v>4</v>
      </c>
      <c r="AP477" s="1">
        <v>3</v>
      </c>
      <c r="AQ477" s="1" t="s">
        <v>2555</v>
      </c>
    </row>
    <row r="478" spans="1:43" x14ac:dyDescent="0.15">
      <c r="A478" t="str">
        <f t="shared" si="82"/>
        <v>|ORI|黒緑|10|4/3|アンコモン|《[[群れのシャーマン]]》|</v>
      </c>
      <c r="B478" t="s">
        <v>3211</v>
      </c>
      <c r="C478" t="str">
        <f t="shared" si="83"/>
        <v>ORI</v>
      </c>
      <c r="D478">
        <f>IF(AA478="","",VLOOKUP(C478,tnpl!$Z$1:$AA$11,2,TRUE))</f>
        <v>1</v>
      </c>
      <c r="E478" t="s">
        <v>3211</v>
      </c>
      <c r="F478" t="str">
        <f t="shared" si="84"/>
        <v>黒緑</v>
      </c>
      <c r="G478">
        <f>IF(AB478="","",VLOOKUP(F478,tnpl!$X$1:$Y$16,2,TRUE))</f>
        <v>13</v>
      </c>
      <c r="H478" t="s">
        <v>3211</v>
      </c>
      <c r="I478">
        <f t="shared" si="85"/>
        <v>10</v>
      </c>
      <c r="J478" t="s">
        <v>3211</v>
      </c>
      <c r="K478">
        <f t="shared" si="86"/>
        <v>4</v>
      </c>
      <c r="L478">
        <f t="shared" si="87"/>
        <v>3</v>
      </c>
      <c r="M478" t="str">
        <f t="shared" si="88"/>
        <v>4/3</v>
      </c>
      <c r="N478" t="s">
        <v>3267</v>
      </c>
      <c r="O478" t="str">
        <f t="shared" si="89"/>
        <v>アンコモン</v>
      </c>
      <c r="R478" t="s">
        <v>3267</v>
      </c>
      <c r="S478" t="s">
        <v>4854</v>
      </c>
      <c r="T478" t="str">
        <f t="shared" si="90"/>
        <v>群れのシャーマン</v>
      </c>
      <c r="U478" t="str">
        <f t="shared" si="91"/>
        <v/>
      </c>
      <c r="V478" t="str">
        <f>IF(I478=0,VLOOKUP(T478,Sheet4!A:B,2,TRUE),"")</f>
        <v/>
      </c>
      <c r="W478" t="s">
        <v>4855</v>
      </c>
      <c r="X478" t="s">
        <v>3267</v>
      </c>
      <c r="Y478" s="9"/>
      <c r="Z478" s="3">
        <v>211</v>
      </c>
      <c r="AA478" s="2" t="s">
        <v>3271</v>
      </c>
      <c r="AB478" s="1" t="s">
        <v>1509</v>
      </c>
      <c r="AC478" s="1" t="s">
        <v>1473</v>
      </c>
      <c r="AD478" s="1">
        <v>10</v>
      </c>
      <c r="AE478" s="1" t="s">
        <v>2551</v>
      </c>
      <c r="AF478" s="1" t="s">
        <v>2550</v>
      </c>
      <c r="AG478" s="1" t="s">
        <v>349</v>
      </c>
      <c r="AH478" s="1" t="s">
        <v>1501</v>
      </c>
      <c r="AI478" s="1" t="s">
        <v>1894</v>
      </c>
      <c r="AJ478" s="1"/>
      <c r="AK478" s="1" t="s">
        <v>2549</v>
      </c>
      <c r="AL478" s="1"/>
      <c r="AM478" s="1"/>
      <c r="AN478" s="1"/>
      <c r="AO478" s="1">
        <v>4</v>
      </c>
      <c r="AP478" s="1">
        <v>3</v>
      </c>
      <c r="AQ478" s="1" t="s">
        <v>2549</v>
      </c>
    </row>
    <row r="479" spans="1:43" x14ac:dyDescent="0.15">
      <c r="A479" t="str">
        <f t="shared" si="82"/>
        <v>|ORI|無色|11|4/4|アンコモン|《[[黄金造りの歩哨]]》|</v>
      </c>
      <c r="B479" t="s">
        <v>3211</v>
      </c>
      <c r="C479" t="str">
        <f t="shared" si="83"/>
        <v>ORI</v>
      </c>
      <c r="D479">
        <f>IF(AA479="","",VLOOKUP(C479,tnpl!$Z$1:$AA$11,2,TRUE))</f>
        <v>1</v>
      </c>
      <c r="E479" t="s">
        <v>3211</v>
      </c>
      <c r="F479" t="str">
        <f t="shared" si="84"/>
        <v>無色</v>
      </c>
      <c r="G479">
        <f>IF(AB479="","",VLOOKUP(F479,tnpl!$X$1:$Y$16,2,TRUE))</f>
        <v>16</v>
      </c>
      <c r="H479" t="s">
        <v>3211</v>
      </c>
      <c r="I479">
        <f t="shared" si="85"/>
        <v>11</v>
      </c>
      <c r="J479" t="s">
        <v>3211</v>
      </c>
      <c r="K479">
        <f t="shared" si="86"/>
        <v>4</v>
      </c>
      <c r="L479">
        <f t="shared" si="87"/>
        <v>4</v>
      </c>
      <c r="M479" t="str">
        <f t="shared" si="88"/>
        <v>4/4</v>
      </c>
      <c r="N479" t="s">
        <v>3267</v>
      </c>
      <c r="O479" t="str">
        <f t="shared" si="89"/>
        <v>アンコモン</v>
      </c>
      <c r="R479" t="s">
        <v>3267</v>
      </c>
      <c r="S479" t="s">
        <v>4854</v>
      </c>
      <c r="T479" t="str">
        <f t="shared" si="90"/>
        <v>黄金造りの歩哨</v>
      </c>
      <c r="U479" t="str">
        <f t="shared" si="91"/>
        <v/>
      </c>
      <c r="V479" t="str">
        <f>IF(I479=0,VLOOKUP(T479,Sheet4!A:B,2,TRUE),"")</f>
        <v/>
      </c>
      <c r="W479" t="s">
        <v>4855</v>
      </c>
      <c r="X479" t="s">
        <v>3267</v>
      </c>
      <c r="Y479" s="9"/>
      <c r="Z479" s="3">
        <v>228</v>
      </c>
      <c r="AA479" s="2" t="s">
        <v>3271</v>
      </c>
      <c r="AB479" s="1" t="s">
        <v>301</v>
      </c>
      <c r="AC479" s="1" t="s">
        <v>1473</v>
      </c>
      <c r="AD479" s="1">
        <v>11</v>
      </c>
      <c r="AE479" s="1" t="s">
        <v>2505</v>
      </c>
      <c r="AF479" s="1" t="s">
        <v>2504</v>
      </c>
      <c r="AG479" s="1" t="s">
        <v>349</v>
      </c>
      <c r="AH479" s="1" t="s">
        <v>2503</v>
      </c>
      <c r="AI479" s="1"/>
      <c r="AJ479" s="1"/>
      <c r="AK479" s="1" t="s">
        <v>361</v>
      </c>
      <c r="AL479" s="1"/>
      <c r="AM479" s="1"/>
      <c r="AN479" s="1"/>
      <c r="AO479" s="1">
        <v>4</v>
      </c>
      <c r="AP479" s="1">
        <v>4</v>
      </c>
      <c r="AQ479" s="1" t="s">
        <v>361</v>
      </c>
    </row>
    <row r="480" spans="1:43" x14ac:dyDescent="0.15">
      <c r="A480" t="str">
        <f>B480&amp;C480&amp;E480&amp;F480&amp;H480&amp;I480&amp;J480&amp;M480&amp;N480&amp;O480&amp;P480&amp;Q480&amp;R480&amp;S480&amp;T480&amp;V480&amp;W480&amp;X480&amp;Y480</f>
        <v/>
      </c>
    </row>
    <row r="481" spans="1:43" x14ac:dyDescent="0.15">
      <c r="A481" t="str">
        <f>B481&amp;C481&amp;E481&amp;F481&amp;H481&amp;I481&amp;J481&amp;M481&amp;N481&amp;O481&amp;P481&amp;Q481&amp;R481&amp;S481&amp;T481&amp;V481&amp;W481&amp;X481&amp;Y481</f>
        <v>**戦乱のゼンディカーブロック</v>
      </c>
      <c r="B481" t="s">
        <v>4856</v>
      </c>
      <c r="C481" t="s">
        <v>5194</v>
      </c>
      <c r="Z481" s="11"/>
    </row>
    <row r="482" spans="1:43" x14ac:dyDescent="0.15">
      <c r="A482" t="str">
        <f>B482&amp;C482&amp;E482&amp;F482&amp;H482&amp;I482&amp;J482&amp;M482&amp;N482&amp;O482&amp;P482&amp;Q482&amp;R482&amp;S482&amp;T482&amp;U482&amp;V482&amp;W482&amp;X482&amp;Y482</f>
        <v>|LEFT:50|LEFT:50|LEFT:50|LEFT:120|LEFT:120|LEFT:500|c</v>
      </c>
      <c r="B482" t="s">
        <v>3211</v>
      </c>
      <c r="C482" t="s">
        <v>3204</v>
      </c>
      <c r="E482" t="s">
        <v>3211</v>
      </c>
      <c r="F482" t="s">
        <v>3204</v>
      </c>
      <c r="H482" t="s">
        <v>3211</v>
      </c>
      <c r="I482" t="s">
        <v>3204</v>
      </c>
      <c r="J482" t="s">
        <v>3211</v>
      </c>
      <c r="M482" t="s">
        <v>5157</v>
      </c>
      <c r="N482" t="s">
        <v>3267</v>
      </c>
      <c r="O482" t="s">
        <v>5157</v>
      </c>
      <c r="R482" t="s">
        <v>3267</v>
      </c>
      <c r="T482" t="s">
        <v>3205</v>
      </c>
      <c r="X482" t="s">
        <v>3267</v>
      </c>
      <c r="Y482" t="s">
        <v>3206</v>
      </c>
    </row>
    <row r="483" spans="1:43" x14ac:dyDescent="0.15">
      <c r="A483" t="str">
        <f>B483&amp;C483&amp;E483&amp;F483&amp;H483&amp;I483&amp;J483&amp;M483&amp;N483&amp;O483&amp;P483&amp;Q483&amp;R483&amp;S483&amp;T483&amp;U483&amp;V483&amp;W483&amp;X483&amp;Y483</f>
        <v>|セット|色|コスト|P/T|レアリティ|カード名|</v>
      </c>
      <c r="B483" t="s">
        <v>3211</v>
      </c>
      <c r="C483" t="s">
        <v>3212</v>
      </c>
      <c r="E483" t="s">
        <v>3211</v>
      </c>
      <c r="F483" t="s">
        <v>3181</v>
      </c>
      <c r="H483" t="s">
        <v>3211</v>
      </c>
      <c r="I483" t="s">
        <v>3207</v>
      </c>
      <c r="J483" t="s">
        <v>3211</v>
      </c>
      <c r="K483" t="s">
        <v>3168</v>
      </c>
      <c r="L483" t="s">
        <v>3167</v>
      </c>
      <c r="M483" t="str">
        <f>K483&amp;"/"&amp;L483</f>
        <v>P/T</v>
      </c>
      <c r="N483" t="s">
        <v>3267</v>
      </c>
      <c r="O483" t="s">
        <v>5187</v>
      </c>
      <c r="R483" t="s">
        <v>3267</v>
      </c>
      <c r="T483" t="s">
        <v>3208</v>
      </c>
      <c r="X483" t="s">
        <v>3267</v>
      </c>
      <c r="Z483" s="18"/>
      <c r="AA483" s="18"/>
      <c r="AB483" s="18"/>
      <c r="AC483" s="18"/>
      <c r="AD483" s="18"/>
      <c r="AE483" s="18"/>
      <c r="AF483" s="18"/>
      <c r="AG483" s="18"/>
      <c r="AH483" s="18"/>
      <c r="AI483" s="18"/>
      <c r="AJ483" s="18"/>
      <c r="AK483" s="18"/>
      <c r="AL483" s="18"/>
      <c r="AM483" s="18"/>
      <c r="AN483" s="18"/>
      <c r="AO483" s="18"/>
      <c r="AP483" s="18"/>
      <c r="AQ483" s="18"/>
    </row>
    <row r="484" spans="1:43" x14ac:dyDescent="0.15">
      <c r="A484" t="str">
        <f t="shared" si="82"/>
        <v>|BFZ|白|13|4/4|アンコモン|《[[回生の天使]]》|</v>
      </c>
      <c r="B484" t="s">
        <v>3211</v>
      </c>
      <c r="C484" t="str">
        <f t="shared" si="83"/>
        <v>BFZ</v>
      </c>
      <c r="D484">
        <f>IF(AA484="","",VLOOKUP(C484,tnpl!$Z$1:$AA$11,2,TRUE))</f>
        <v>2</v>
      </c>
      <c r="E484" t="s">
        <v>3211</v>
      </c>
      <c r="F484" t="str">
        <f t="shared" si="84"/>
        <v>白</v>
      </c>
      <c r="G484">
        <f>IF(AB484="","",VLOOKUP(F484,tnpl!$X$1:$Y$16,2,TRUE))</f>
        <v>1</v>
      </c>
      <c r="H484" t="s">
        <v>3211</v>
      </c>
      <c r="I484">
        <f t="shared" si="85"/>
        <v>13</v>
      </c>
      <c r="J484" t="s">
        <v>3211</v>
      </c>
      <c r="K484">
        <f t="shared" si="86"/>
        <v>4</v>
      </c>
      <c r="L484">
        <f t="shared" si="87"/>
        <v>4</v>
      </c>
      <c r="M484" t="str">
        <f t="shared" si="88"/>
        <v>4/4</v>
      </c>
      <c r="N484" t="s">
        <v>3267</v>
      </c>
      <c r="O484" t="str">
        <f t="shared" si="89"/>
        <v>アンコモン</v>
      </c>
      <c r="R484" t="s">
        <v>3267</v>
      </c>
      <c r="S484" t="s">
        <v>4854</v>
      </c>
      <c r="T484" t="str">
        <f t="shared" si="90"/>
        <v>回生の天使</v>
      </c>
      <c r="U484" t="str">
        <f t="shared" si="91"/>
        <v/>
      </c>
      <c r="V484" t="str">
        <f>IF(I484=0,VLOOKUP(T484,Sheet4!A:B,2,TRUE),"")</f>
        <v/>
      </c>
      <c r="W484" t="s">
        <v>4855</v>
      </c>
      <c r="X484" t="s">
        <v>3267</v>
      </c>
      <c r="Y484" s="9"/>
      <c r="Z484" s="3">
        <v>264</v>
      </c>
      <c r="AA484" s="2" t="s">
        <v>3213</v>
      </c>
      <c r="AB484" s="1" t="s">
        <v>1653</v>
      </c>
      <c r="AC484" s="1" t="s">
        <v>1473</v>
      </c>
      <c r="AD484" s="1">
        <v>13</v>
      </c>
      <c r="AE484" s="1" t="s">
        <v>2395</v>
      </c>
      <c r="AF484" s="1" t="s">
        <v>2394</v>
      </c>
      <c r="AG484" s="1" t="s">
        <v>349</v>
      </c>
      <c r="AH484" s="1" t="s">
        <v>358</v>
      </c>
      <c r="AI484" s="1" t="s">
        <v>1500</v>
      </c>
      <c r="AJ484" s="1"/>
      <c r="AK484" s="1" t="s">
        <v>361</v>
      </c>
      <c r="AL484" s="1" t="s">
        <v>2393</v>
      </c>
      <c r="AM484" s="1"/>
      <c r="AN484" s="1"/>
      <c r="AO484" s="1">
        <v>4</v>
      </c>
      <c r="AP484" s="1">
        <v>4</v>
      </c>
      <c r="AQ484" s="1" t="s">
        <v>3408</v>
      </c>
    </row>
    <row r="485" spans="1:43" x14ac:dyDescent="0.15">
      <c r="A485" t="str">
        <f t="shared" si="82"/>
        <v>|BFZ|白|13|4/4|アンコモン|《[[コーの刃振り]]》|</v>
      </c>
      <c r="B485" t="s">
        <v>3211</v>
      </c>
      <c r="C485" t="str">
        <f t="shared" si="83"/>
        <v>BFZ</v>
      </c>
      <c r="D485">
        <f>IF(AA485="","",VLOOKUP(C485,tnpl!$Z$1:$AA$11,2,TRUE))</f>
        <v>2</v>
      </c>
      <c r="E485" t="s">
        <v>3211</v>
      </c>
      <c r="F485" t="str">
        <f t="shared" si="84"/>
        <v>白</v>
      </c>
      <c r="G485">
        <f>IF(AB485="","",VLOOKUP(F485,tnpl!$X$1:$Y$16,2,TRUE))</f>
        <v>1</v>
      </c>
      <c r="H485" t="s">
        <v>3211</v>
      </c>
      <c r="I485">
        <f t="shared" si="85"/>
        <v>13</v>
      </c>
      <c r="J485" t="s">
        <v>3211</v>
      </c>
      <c r="K485">
        <f t="shared" si="86"/>
        <v>4</v>
      </c>
      <c r="L485">
        <f t="shared" si="87"/>
        <v>4</v>
      </c>
      <c r="M485" t="str">
        <f t="shared" si="88"/>
        <v>4/4</v>
      </c>
      <c r="N485" t="s">
        <v>3267</v>
      </c>
      <c r="O485" t="str">
        <f t="shared" si="89"/>
        <v>アンコモン</v>
      </c>
      <c r="R485" t="s">
        <v>3267</v>
      </c>
      <c r="S485" t="s">
        <v>4854</v>
      </c>
      <c r="T485" t="str">
        <f t="shared" si="90"/>
        <v>コーの刃振り</v>
      </c>
      <c r="U485" t="str">
        <f t="shared" si="91"/>
        <v/>
      </c>
      <c r="V485" t="str">
        <f>IF(I485=0,VLOOKUP(T485,Sheet4!A:B,2,TRUE),"")</f>
        <v/>
      </c>
      <c r="W485" t="s">
        <v>4855</v>
      </c>
      <c r="X485" t="s">
        <v>3267</v>
      </c>
      <c r="Y485" s="9"/>
      <c r="Z485" s="3">
        <v>266</v>
      </c>
      <c r="AA485" s="2" t="s">
        <v>3213</v>
      </c>
      <c r="AB485" s="1" t="s">
        <v>1653</v>
      </c>
      <c r="AC485" s="1" t="s">
        <v>1473</v>
      </c>
      <c r="AD485" s="1">
        <v>13</v>
      </c>
      <c r="AE485" s="1" t="s">
        <v>2389</v>
      </c>
      <c r="AF485" s="1" t="s">
        <v>2388</v>
      </c>
      <c r="AG485" s="1" t="s">
        <v>349</v>
      </c>
      <c r="AH485" s="1" t="s">
        <v>1493</v>
      </c>
      <c r="AI485" s="1" t="s">
        <v>1826</v>
      </c>
      <c r="AJ485" s="1" t="s">
        <v>1500</v>
      </c>
      <c r="AK485" s="1" t="s">
        <v>2387</v>
      </c>
      <c r="AL485" s="1"/>
      <c r="AM485" s="1"/>
      <c r="AN485" s="1"/>
      <c r="AO485" s="1">
        <v>4</v>
      </c>
      <c r="AP485" s="1">
        <v>4</v>
      </c>
      <c r="AQ485" s="1" t="s">
        <v>2387</v>
      </c>
    </row>
    <row r="486" spans="1:43" x14ac:dyDescent="0.15">
      <c r="A486" t="str">
        <f t="shared" si="82"/>
        <v>|BFZ|白|6|4/4|アンコモン|《[[物静かな使用人]]》|</v>
      </c>
      <c r="B486" t="s">
        <v>3211</v>
      </c>
      <c r="C486" t="str">
        <f t="shared" si="83"/>
        <v>BFZ</v>
      </c>
      <c r="D486">
        <f>IF(AA486="","",VLOOKUP(C486,tnpl!$Z$1:$AA$11,2,TRUE))</f>
        <v>2</v>
      </c>
      <c r="E486" t="s">
        <v>3211</v>
      </c>
      <c r="F486" t="str">
        <f t="shared" si="84"/>
        <v>白</v>
      </c>
      <c r="G486">
        <f>IF(AB486="","",VLOOKUP(F486,tnpl!$X$1:$Y$16,2,TRUE))</f>
        <v>1</v>
      </c>
      <c r="H486" t="s">
        <v>3211</v>
      </c>
      <c r="I486">
        <f t="shared" si="85"/>
        <v>6</v>
      </c>
      <c r="J486" t="s">
        <v>3211</v>
      </c>
      <c r="K486">
        <f t="shared" si="86"/>
        <v>4</v>
      </c>
      <c r="L486">
        <f t="shared" si="87"/>
        <v>4</v>
      </c>
      <c r="M486" t="str">
        <f t="shared" si="88"/>
        <v>4/4</v>
      </c>
      <c r="N486" t="s">
        <v>3267</v>
      </c>
      <c r="O486" t="str">
        <f t="shared" si="89"/>
        <v>アンコモン</v>
      </c>
      <c r="R486" t="s">
        <v>3267</v>
      </c>
      <c r="S486" t="s">
        <v>4854</v>
      </c>
      <c r="T486" t="str">
        <f t="shared" si="90"/>
        <v>物静かな使用人</v>
      </c>
      <c r="U486" t="str">
        <f t="shared" si="91"/>
        <v/>
      </c>
      <c r="V486" t="str">
        <f>IF(I486=0,VLOOKUP(T486,Sheet4!A:B,2,TRUE),"")</f>
        <v/>
      </c>
      <c r="W486" t="s">
        <v>4855</v>
      </c>
      <c r="X486" t="s">
        <v>3267</v>
      </c>
      <c r="Y486" s="9"/>
      <c r="Z486" s="3">
        <v>268</v>
      </c>
      <c r="AA486" s="2" t="s">
        <v>3213</v>
      </c>
      <c r="AB486" s="1" t="s">
        <v>1653</v>
      </c>
      <c r="AC486" s="1" t="s">
        <v>1473</v>
      </c>
      <c r="AD486" s="1">
        <v>6</v>
      </c>
      <c r="AE486" s="1" t="s">
        <v>2383</v>
      </c>
      <c r="AF486" s="1" t="s">
        <v>2382</v>
      </c>
      <c r="AG486" s="1" t="s">
        <v>349</v>
      </c>
      <c r="AH486" s="1" t="s">
        <v>1511</v>
      </c>
      <c r="AI486" s="1" t="s">
        <v>1492</v>
      </c>
      <c r="AJ486" s="1" t="s">
        <v>1500</v>
      </c>
      <c r="AK486" s="1" t="s">
        <v>2381</v>
      </c>
      <c r="AL486" s="1"/>
      <c r="AM486" s="1"/>
      <c r="AN486" s="1"/>
      <c r="AO486" s="1">
        <v>4</v>
      </c>
      <c r="AP486" s="1">
        <v>4</v>
      </c>
      <c r="AQ486" s="1" t="s">
        <v>2381</v>
      </c>
    </row>
    <row r="487" spans="1:43" x14ac:dyDescent="0.15">
      <c r="A487" t="str">
        <f t="shared" si="82"/>
        <v>|BFZ|白|11|4/4|神話レア|《[[エメリアの番人]]》|</v>
      </c>
      <c r="B487" t="s">
        <v>3211</v>
      </c>
      <c r="C487" t="str">
        <f t="shared" si="83"/>
        <v>BFZ</v>
      </c>
      <c r="D487">
        <f>IF(AA487="","",VLOOKUP(C487,tnpl!$Z$1:$AA$11,2,TRUE))</f>
        <v>2</v>
      </c>
      <c r="E487" t="s">
        <v>3211</v>
      </c>
      <c r="F487" t="str">
        <f t="shared" si="84"/>
        <v>白</v>
      </c>
      <c r="G487">
        <f>IF(AB487="","",VLOOKUP(F487,tnpl!$X$1:$Y$16,2,TRUE))</f>
        <v>1</v>
      </c>
      <c r="H487" t="s">
        <v>3211</v>
      </c>
      <c r="I487">
        <f t="shared" si="85"/>
        <v>11</v>
      </c>
      <c r="J487" t="s">
        <v>3211</v>
      </c>
      <c r="K487">
        <f t="shared" si="86"/>
        <v>4</v>
      </c>
      <c r="L487">
        <f t="shared" si="87"/>
        <v>4</v>
      </c>
      <c r="M487" t="str">
        <f t="shared" si="88"/>
        <v>4/4</v>
      </c>
      <c r="N487" t="s">
        <v>3267</v>
      </c>
      <c r="O487" t="str">
        <f t="shared" si="89"/>
        <v>神話レア</v>
      </c>
      <c r="R487" t="s">
        <v>3267</v>
      </c>
      <c r="S487" t="s">
        <v>4854</v>
      </c>
      <c r="T487" t="str">
        <f t="shared" si="90"/>
        <v>エメリアの番人</v>
      </c>
      <c r="U487" t="str">
        <f t="shared" si="91"/>
        <v/>
      </c>
      <c r="V487" t="str">
        <f>IF(I487=0,VLOOKUP(T487,Sheet4!A:B,2,TRUE),"")</f>
        <v/>
      </c>
      <c r="W487" t="s">
        <v>4855</v>
      </c>
      <c r="X487" t="s">
        <v>3267</v>
      </c>
      <c r="Y487" s="9"/>
      <c r="Z487" s="3">
        <v>276</v>
      </c>
      <c r="AA487" s="2" t="s">
        <v>3213</v>
      </c>
      <c r="AB487" s="1" t="s">
        <v>1653</v>
      </c>
      <c r="AC487" s="1" t="s">
        <v>1453</v>
      </c>
      <c r="AD487" s="1">
        <v>11</v>
      </c>
      <c r="AE487" s="1" t="s">
        <v>2356</v>
      </c>
      <c r="AF487" s="1" t="s">
        <v>2355</v>
      </c>
      <c r="AG487" s="1" t="s">
        <v>349</v>
      </c>
      <c r="AH487" s="1" t="s">
        <v>358</v>
      </c>
      <c r="AI487" s="1"/>
      <c r="AJ487" s="1"/>
      <c r="AK487" s="1" t="s">
        <v>361</v>
      </c>
      <c r="AL487" s="1" t="s">
        <v>2354</v>
      </c>
      <c r="AM487" s="1" t="s">
        <v>2353</v>
      </c>
      <c r="AN487" s="1"/>
      <c r="AO487" s="1">
        <v>4</v>
      </c>
      <c r="AP487" s="1">
        <v>4</v>
      </c>
      <c r="AQ487" s="1" t="s">
        <v>3411</v>
      </c>
    </row>
    <row r="488" spans="1:43" x14ac:dyDescent="0.15">
      <c r="A488" t="str">
        <f t="shared" si="82"/>
        <v>|BFZ|白|8|4/6|神話レア|《[[フェリダーの君主]]》|</v>
      </c>
      <c r="B488" t="s">
        <v>3211</v>
      </c>
      <c r="C488" t="str">
        <f t="shared" si="83"/>
        <v>BFZ</v>
      </c>
      <c r="D488">
        <f>IF(AA488="","",VLOOKUP(C488,tnpl!$Z$1:$AA$11,2,TRUE))</f>
        <v>2</v>
      </c>
      <c r="E488" t="s">
        <v>3211</v>
      </c>
      <c r="F488" t="str">
        <f t="shared" si="84"/>
        <v>白</v>
      </c>
      <c r="G488">
        <f>IF(AB488="","",VLOOKUP(F488,tnpl!$X$1:$Y$16,2,TRUE))</f>
        <v>1</v>
      </c>
      <c r="H488" t="s">
        <v>3211</v>
      </c>
      <c r="I488">
        <f t="shared" si="85"/>
        <v>8</v>
      </c>
      <c r="J488" t="s">
        <v>3211</v>
      </c>
      <c r="K488">
        <f t="shared" si="86"/>
        <v>4</v>
      </c>
      <c r="L488">
        <f t="shared" si="87"/>
        <v>6</v>
      </c>
      <c r="M488" t="str">
        <f t="shared" si="88"/>
        <v>4/6</v>
      </c>
      <c r="N488" t="s">
        <v>3267</v>
      </c>
      <c r="O488" t="str">
        <f t="shared" si="89"/>
        <v>神話レア</v>
      </c>
      <c r="R488" t="s">
        <v>3267</v>
      </c>
      <c r="S488" t="s">
        <v>4854</v>
      </c>
      <c r="T488" t="str">
        <f t="shared" si="90"/>
        <v>フェリダーの君主</v>
      </c>
      <c r="U488" t="str">
        <f t="shared" si="91"/>
        <v/>
      </c>
      <c r="V488" t="str">
        <f>IF(I488=0,VLOOKUP(T488,Sheet4!A:B,2,TRUE),"")</f>
        <v/>
      </c>
      <c r="W488" t="s">
        <v>4855</v>
      </c>
      <c r="X488" t="s">
        <v>3267</v>
      </c>
      <c r="Y488" s="9"/>
      <c r="Z488" s="3">
        <v>277</v>
      </c>
      <c r="AA488" s="2" t="s">
        <v>3213</v>
      </c>
      <c r="AB488" s="1" t="s">
        <v>1653</v>
      </c>
      <c r="AC488" s="1" t="s">
        <v>1453</v>
      </c>
      <c r="AD488" s="1">
        <v>8</v>
      </c>
      <c r="AE488" s="1" t="s">
        <v>2352</v>
      </c>
      <c r="AF488" s="1" t="s">
        <v>2351</v>
      </c>
      <c r="AG488" s="1" t="s">
        <v>349</v>
      </c>
      <c r="AH488" s="1" t="s">
        <v>1917</v>
      </c>
      <c r="AI488" s="1" t="s">
        <v>367</v>
      </c>
      <c r="AJ488" s="1"/>
      <c r="AK488" s="1" t="s">
        <v>2350</v>
      </c>
      <c r="AL488" s="1"/>
      <c r="AM488" s="1"/>
      <c r="AN488" s="1"/>
      <c r="AO488" s="1">
        <v>4</v>
      </c>
      <c r="AP488" s="1">
        <v>6</v>
      </c>
      <c r="AQ488" s="1" t="s">
        <v>2350</v>
      </c>
    </row>
    <row r="489" spans="1:43" x14ac:dyDescent="0.15">
      <c r="A489" t="str">
        <f t="shared" si="82"/>
        <v>|BFZ|青|7|4/3|アンコモン|《[[珊瑚兜の案内人]]》|</v>
      </c>
      <c r="B489" t="s">
        <v>3211</v>
      </c>
      <c r="C489" t="str">
        <f t="shared" si="83"/>
        <v>BFZ</v>
      </c>
      <c r="D489">
        <f>IF(AA489="","",VLOOKUP(C489,tnpl!$Z$1:$AA$11,2,TRUE))</f>
        <v>2</v>
      </c>
      <c r="E489" t="s">
        <v>3211</v>
      </c>
      <c r="F489" t="str">
        <f t="shared" si="84"/>
        <v>青</v>
      </c>
      <c r="G489">
        <f>IF(AB489="","",VLOOKUP(F489,tnpl!$X$1:$Y$16,2,TRUE))</f>
        <v>2</v>
      </c>
      <c r="H489" t="s">
        <v>3211</v>
      </c>
      <c r="I489">
        <f t="shared" si="85"/>
        <v>7</v>
      </c>
      <c r="J489" t="s">
        <v>3211</v>
      </c>
      <c r="K489">
        <f t="shared" si="86"/>
        <v>4</v>
      </c>
      <c r="L489">
        <f t="shared" si="87"/>
        <v>3</v>
      </c>
      <c r="M489" t="str">
        <f t="shared" si="88"/>
        <v>4/3</v>
      </c>
      <c r="N489" t="s">
        <v>3267</v>
      </c>
      <c r="O489" t="str">
        <f t="shared" si="89"/>
        <v>アンコモン</v>
      </c>
      <c r="R489" t="s">
        <v>3267</v>
      </c>
      <c r="S489" t="s">
        <v>4854</v>
      </c>
      <c r="T489" t="str">
        <f t="shared" si="90"/>
        <v>珊瑚兜の案内人</v>
      </c>
      <c r="U489" t="str">
        <f t="shared" si="91"/>
        <v/>
      </c>
      <c r="V489" t="str">
        <f>IF(I489=0,VLOOKUP(T489,Sheet4!A:B,2,TRUE),"")</f>
        <v/>
      </c>
      <c r="W489" t="s">
        <v>4855</v>
      </c>
      <c r="X489" t="s">
        <v>3267</v>
      </c>
      <c r="Y489" s="9"/>
      <c r="Z489" s="3">
        <v>298</v>
      </c>
      <c r="AA489" s="2" t="s">
        <v>3213</v>
      </c>
      <c r="AB489" s="1" t="s">
        <v>1631</v>
      </c>
      <c r="AC489" s="1" t="s">
        <v>1473</v>
      </c>
      <c r="AD489" s="1">
        <v>7</v>
      </c>
      <c r="AE489" s="1" t="s">
        <v>2286</v>
      </c>
      <c r="AF489" s="1" t="s">
        <v>2285</v>
      </c>
      <c r="AG489" s="1" t="s">
        <v>349</v>
      </c>
      <c r="AH489" s="1" t="s">
        <v>1486</v>
      </c>
      <c r="AI489" s="1" t="s">
        <v>1956</v>
      </c>
      <c r="AJ489" s="1" t="s">
        <v>1500</v>
      </c>
      <c r="AK489" s="1" t="s">
        <v>2284</v>
      </c>
      <c r="AL489" s="1"/>
      <c r="AM489" s="1"/>
      <c r="AN489" s="1"/>
      <c r="AO489" s="1">
        <v>4</v>
      </c>
      <c r="AP489" s="1">
        <v>3</v>
      </c>
      <c r="AQ489" s="1" t="s">
        <v>2284</v>
      </c>
    </row>
    <row r="490" spans="1:43" x14ac:dyDescent="0.15">
      <c r="A490" t="str">
        <f t="shared" si="82"/>
        <v>|BFZ|青|10|4/4|アンコモン|《[[謎めいた巡行者]]》|</v>
      </c>
      <c r="B490" t="s">
        <v>3211</v>
      </c>
      <c r="C490" t="str">
        <f t="shared" si="83"/>
        <v>BFZ</v>
      </c>
      <c r="D490">
        <f>IF(AA490="","",VLOOKUP(C490,tnpl!$Z$1:$AA$11,2,TRUE))</f>
        <v>2</v>
      </c>
      <c r="E490" t="s">
        <v>3211</v>
      </c>
      <c r="F490" t="str">
        <f t="shared" si="84"/>
        <v>青</v>
      </c>
      <c r="G490">
        <f>IF(AB490="","",VLOOKUP(F490,tnpl!$X$1:$Y$16,2,TRUE))</f>
        <v>2</v>
      </c>
      <c r="H490" t="s">
        <v>3211</v>
      </c>
      <c r="I490">
        <f t="shared" si="85"/>
        <v>10</v>
      </c>
      <c r="J490" t="s">
        <v>3211</v>
      </c>
      <c r="K490">
        <f t="shared" si="86"/>
        <v>4</v>
      </c>
      <c r="L490">
        <f t="shared" si="87"/>
        <v>4</v>
      </c>
      <c r="M490" t="str">
        <f t="shared" si="88"/>
        <v>4/4</v>
      </c>
      <c r="N490" t="s">
        <v>3267</v>
      </c>
      <c r="O490" t="str">
        <f t="shared" si="89"/>
        <v>アンコモン</v>
      </c>
      <c r="R490" t="s">
        <v>3267</v>
      </c>
      <c r="S490" t="s">
        <v>4854</v>
      </c>
      <c r="T490" t="str">
        <f t="shared" si="90"/>
        <v>謎めいた巡行者</v>
      </c>
      <c r="U490" t="str">
        <f t="shared" si="91"/>
        <v/>
      </c>
      <c r="V490" t="str">
        <f>IF(I490=0,VLOOKUP(T490,Sheet4!A:B,2,TRUE),"")</f>
        <v/>
      </c>
      <c r="W490" t="s">
        <v>4855</v>
      </c>
      <c r="X490" t="s">
        <v>3267</v>
      </c>
      <c r="Y490" s="9"/>
      <c r="Z490" s="3">
        <v>299</v>
      </c>
      <c r="AA490" s="2" t="s">
        <v>3213</v>
      </c>
      <c r="AB490" s="1" t="s">
        <v>1631</v>
      </c>
      <c r="AC490" s="1" t="s">
        <v>1473</v>
      </c>
      <c r="AD490" s="1">
        <v>10</v>
      </c>
      <c r="AE490" s="1" t="s">
        <v>2283</v>
      </c>
      <c r="AF490" s="1" t="s">
        <v>2282</v>
      </c>
      <c r="AG490" s="1" t="s">
        <v>349</v>
      </c>
      <c r="AH490" s="1" t="s">
        <v>1457</v>
      </c>
      <c r="AI490" s="1" t="s">
        <v>1743</v>
      </c>
      <c r="AJ490" s="1"/>
      <c r="AK490" s="1" t="s">
        <v>3412</v>
      </c>
      <c r="AL490" s="1" t="s">
        <v>2281</v>
      </c>
      <c r="AM490" s="1"/>
      <c r="AN490" s="1"/>
      <c r="AO490" s="1">
        <v>4</v>
      </c>
      <c r="AP490" s="1">
        <v>4</v>
      </c>
      <c r="AQ490" s="1" t="s">
        <v>3424</v>
      </c>
    </row>
    <row r="491" spans="1:43" x14ac:dyDescent="0.15">
      <c r="A491" t="str">
        <f t="shared" si="82"/>
        <v>|BFZ|青|10|4/3|アンコモン|《[[破滅を導くもの]]》|</v>
      </c>
      <c r="B491" t="s">
        <v>3211</v>
      </c>
      <c r="C491" t="str">
        <f t="shared" si="83"/>
        <v>BFZ</v>
      </c>
      <c r="D491">
        <f>IF(AA491="","",VLOOKUP(C491,tnpl!$Z$1:$AA$11,2,TRUE))</f>
        <v>2</v>
      </c>
      <c r="E491" t="s">
        <v>3211</v>
      </c>
      <c r="F491" t="str">
        <f t="shared" si="84"/>
        <v>青</v>
      </c>
      <c r="G491">
        <f>IF(AB491="","",VLOOKUP(F491,tnpl!$X$1:$Y$16,2,TRUE))</f>
        <v>2</v>
      </c>
      <c r="H491" t="s">
        <v>3211</v>
      </c>
      <c r="I491">
        <f t="shared" si="85"/>
        <v>10</v>
      </c>
      <c r="J491" t="s">
        <v>3211</v>
      </c>
      <c r="K491">
        <f t="shared" si="86"/>
        <v>4</v>
      </c>
      <c r="L491">
        <f t="shared" si="87"/>
        <v>3</v>
      </c>
      <c r="M491" t="str">
        <f t="shared" si="88"/>
        <v>4/3</v>
      </c>
      <c r="N491" t="s">
        <v>3267</v>
      </c>
      <c r="O491" t="str">
        <f t="shared" si="89"/>
        <v>アンコモン</v>
      </c>
      <c r="R491" t="s">
        <v>3267</v>
      </c>
      <c r="S491" t="s">
        <v>4854</v>
      </c>
      <c r="T491" t="str">
        <f t="shared" si="90"/>
        <v>破滅を導くもの</v>
      </c>
      <c r="U491" t="str">
        <f t="shared" si="91"/>
        <v/>
      </c>
      <c r="V491" t="str">
        <f>IF(I491=0,VLOOKUP(T491,Sheet4!A:B,2,TRUE),"")</f>
        <v/>
      </c>
      <c r="W491" t="s">
        <v>4855</v>
      </c>
      <c r="X491" t="s">
        <v>3267</v>
      </c>
      <c r="Y491" s="9"/>
      <c r="Z491" s="3">
        <v>302</v>
      </c>
      <c r="AA491" s="2" t="s">
        <v>3213</v>
      </c>
      <c r="AB491" s="1" t="s">
        <v>1631</v>
      </c>
      <c r="AC491" s="1" t="s">
        <v>1473</v>
      </c>
      <c r="AD491" s="1">
        <v>10</v>
      </c>
      <c r="AE491" s="1" t="s">
        <v>2272</v>
      </c>
      <c r="AF491" s="1" t="s">
        <v>2271</v>
      </c>
      <c r="AG491" s="1" t="s">
        <v>349</v>
      </c>
      <c r="AH491" s="1" t="s">
        <v>1457</v>
      </c>
      <c r="AI491" s="1" t="s">
        <v>1523</v>
      </c>
      <c r="AJ491" s="1"/>
      <c r="AK491" s="1" t="s">
        <v>3412</v>
      </c>
      <c r="AL491" s="1" t="s">
        <v>2197</v>
      </c>
      <c r="AM491" s="1" t="s">
        <v>2270</v>
      </c>
      <c r="AN491" s="1"/>
      <c r="AO491" s="1">
        <v>4</v>
      </c>
      <c r="AP491" s="1">
        <v>3</v>
      </c>
      <c r="AQ491" s="1" t="s">
        <v>3426</v>
      </c>
    </row>
    <row r="492" spans="1:43" x14ac:dyDescent="0.15">
      <c r="A492" t="str">
        <f t="shared" si="82"/>
        <v>|BFZ|黒|16|4/3|アンコモン|《[[捕らわれの宿主]]》|</v>
      </c>
      <c r="B492" t="s">
        <v>3211</v>
      </c>
      <c r="C492" t="str">
        <f t="shared" si="83"/>
        <v>BFZ</v>
      </c>
      <c r="D492">
        <f>IF(AA492="","",VLOOKUP(C492,tnpl!$Z$1:$AA$11,2,TRUE))</f>
        <v>2</v>
      </c>
      <c r="E492" t="s">
        <v>3211</v>
      </c>
      <c r="F492" t="str">
        <f t="shared" si="84"/>
        <v>黒</v>
      </c>
      <c r="G492">
        <f>IF(AB492="","",VLOOKUP(F492,tnpl!$X$1:$Y$16,2,TRUE))</f>
        <v>3</v>
      </c>
      <c r="H492" t="s">
        <v>3211</v>
      </c>
      <c r="I492">
        <f t="shared" si="85"/>
        <v>16</v>
      </c>
      <c r="J492" t="s">
        <v>3211</v>
      </c>
      <c r="K492">
        <f t="shared" si="86"/>
        <v>4</v>
      </c>
      <c r="L492">
        <f t="shared" si="87"/>
        <v>3</v>
      </c>
      <c r="M492" t="str">
        <f t="shared" si="88"/>
        <v>4/3</v>
      </c>
      <c r="N492" t="s">
        <v>3267</v>
      </c>
      <c r="O492" t="str">
        <f t="shared" si="89"/>
        <v>アンコモン</v>
      </c>
      <c r="R492" t="s">
        <v>3267</v>
      </c>
      <c r="S492" t="s">
        <v>4854</v>
      </c>
      <c r="T492" t="str">
        <f t="shared" si="90"/>
        <v>捕らわれの宿主</v>
      </c>
      <c r="U492" t="str">
        <f t="shared" si="91"/>
        <v/>
      </c>
      <c r="V492" t="str">
        <f>IF(I492=0,VLOOKUP(T492,Sheet4!A:B,2,TRUE),"")</f>
        <v/>
      </c>
      <c r="W492" t="s">
        <v>4855</v>
      </c>
      <c r="X492" t="s">
        <v>3267</v>
      </c>
      <c r="Y492" s="9"/>
      <c r="Z492" s="3">
        <v>335</v>
      </c>
      <c r="AA492" s="2" t="s">
        <v>3213</v>
      </c>
      <c r="AB492" s="1" t="s">
        <v>1606</v>
      </c>
      <c r="AC492" s="1" t="s">
        <v>1473</v>
      </c>
      <c r="AD492" s="1">
        <v>16</v>
      </c>
      <c r="AE492" s="1" t="s">
        <v>2165</v>
      </c>
      <c r="AF492" s="1" t="s">
        <v>2164</v>
      </c>
      <c r="AG492" s="1" t="s">
        <v>349</v>
      </c>
      <c r="AH492" s="1" t="s">
        <v>1516</v>
      </c>
      <c r="AI492" s="1"/>
      <c r="AJ492" s="1"/>
      <c r="AK492" s="1" t="s">
        <v>2627</v>
      </c>
      <c r="AL492" s="1" t="s">
        <v>2163</v>
      </c>
      <c r="AM492" s="1"/>
      <c r="AN492" s="1"/>
      <c r="AO492" s="1">
        <v>4</v>
      </c>
      <c r="AP492" s="1">
        <v>3</v>
      </c>
      <c r="AQ492" s="1" t="s">
        <v>3443</v>
      </c>
    </row>
    <row r="493" spans="1:43" x14ac:dyDescent="0.15">
      <c r="A493" t="str">
        <f t="shared" si="82"/>
        <v>|BFZ|黒|9|4/4|アンコモン|《[[ハグラの名射手]]》|</v>
      </c>
      <c r="B493" t="s">
        <v>3211</v>
      </c>
      <c r="C493" t="str">
        <f t="shared" si="83"/>
        <v>BFZ</v>
      </c>
      <c r="D493">
        <f>IF(AA493="","",VLOOKUP(C493,tnpl!$Z$1:$AA$11,2,TRUE))</f>
        <v>2</v>
      </c>
      <c r="E493" t="s">
        <v>3211</v>
      </c>
      <c r="F493" t="str">
        <f t="shared" si="84"/>
        <v>黒</v>
      </c>
      <c r="G493">
        <f>IF(AB493="","",VLOOKUP(F493,tnpl!$X$1:$Y$16,2,TRUE))</f>
        <v>3</v>
      </c>
      <c r="H493" t="s">
        <v>3211</v>
      </c>
      <c r="I493">
        <f t="shared" si="85"/>
        <v>9</v>
      </c>
      <c r="J493" t="s">
        <v>3211</v>
      </c>
      <c r="K493">
        <f t="shared" si="86"/>
        <v>4</v>
      </c>
      <c r="L493">
        <f t="shared" si="87"/>
        <v>4</v>
      </c>
      <c r="M493" t="str">
        <f t="shared" si="88"/>
        <v>4/4</v>
      </c>
      <c r="N493" t="s">
        <v>3267</v>
      </c>
      <c r="O493" t="str">
        <f t="shared" si="89"/>
        <v>アンコモン</v>
      </c>
      <c r="R493" t="s">
        <v>3267</v>
      </c>
      <c r="S493" t="s">
        <v>4854</v>
      </c>
      <c r="T493" t="str">
        <f t="shared" si="90"/>
        <v>ハグラの名射手</v>
      </c>
      <c r="U493" t="str">
        <f t="shared" si="91"/>
        <v/>
      </c>
      <c r="V493" t="str">
        <f>IF(I493=0,VLOOKUP(T493,Sheet4!A:B,2,TRUE),"")</f>
        <v/>
      </c>
      <c r="W493" t="s">
        <v>4855</v>
      </c>
      <c r="X493" t="s">
        <v>3267</v>
      </c>
      <c r="Y493" s="9"/>
      <c r="Z493" s="3">
        <v>336</v>
      </c>
      <c r="AA493" s="2" t="s">
        <v>3213</v>
      </c>
      <c r="AB493" s="1" t="s">
        <v>1606</v>
      </c>
      <c r="AC493" s="1" t="s">
        <v>1473</v>
      </c>
      <c r="AD493" s="1">
        <v>9</v>
      </c>
      <c r="AE493" s="1" t="s">
        <v>2162</v>
      </c>
      <c r="AF493" s="1" t="s">
        <v>2161</v>
      </c>
      <c r="AG493" s="1" t="s">
        <v>349</v>
      </c>
      <c r="AH493" s="1" t="s">
        <v>1511</v>
      </c>
      <c r="AI493" s="1" t="s">
        <v>2160</v>
      </c>
      <c r="AJ493" s="1" t="s">
        <v>1500</v>
      </c>
      <c r="AK493" s="1" t="s">
        <v>2159</v>
      </c>
      <c r="AL493" s="1"/>
      <c r="AM493" s="1"/>
      <c r="AN493" s="1"/>
      <c r="AO493" s="1">
        <v>4</v>
      </c>
      <c r="AP493" s="1">
        <v>4</v>
      </c>
      <c r="AQ493" s="1" t="s">
        <v>2159</v>
      </c>
    </row>
    <row r="494" spans="1:43" x14ac:dyDescent="0.15">
      <c r="A494" t="str">
        <f t="shared" si="82"/>
        <v>|BFZ|黒|11|4/3|アンコモン|《[[マラキールの使い魔]]》|</v>
      </c>
      <c r="B494" t="s">
        <v>3211</v>
      </c>
      <c r="C494" t="str">
        <f t="shared" si="83"/>
        <v>BFZ</v>
      </c>
      <c r="D494">
        <f>IF(AA494="","",VLOOKUP(C494,tnpl!$Z$1:$AA$11,2,TRUE))</f>
        <v>2</v>
      </c>
      <c r="E494" t="s">
        <v>3211</v>
      </c>
      <c r="F494" t="str">
        <f t="shared" si="84"/>
        <v>黒</v>
      </c>
      <c r="G494">
        <f>IF(AB494="","",VLOOKUP(F494,tnpl!$X$1:$Y$16,2,TRUE))</f>
        <v>3</v>
      </c>
      <c r="H494" t="s">
        <v>3211</v>
      </c>
      <c r="I494">
        <f t="shared" si="85"/>
        <v>11</v>
      </c>
      <c r="J494" t="s">
        <v>3211</v>
      </c>
      <c r="K494">
        <f t="shared" si="86"/>
        <v>4</v>
      </c>
      <c r="L494">
        <f t="shared" si="87"/>
        <v>3</v>
      </c>
      <c r="M494" t="str">
        <f t="shared" si="88"/>
        <v>4/3</v>
      </c>
      <c r="N494" t="s">
        <v>3267</v>
      </c>
      <c r="O494" t="str">
        <f t="shared" si="89"/>
        <v>アンコモン</v>
      </c>
      <c r="R494" t="s">
        <v>3267</v>
      </c>
      <c r="S494" t="s">
        <v>4854</v>
      </c>
      <c r="T494" t="str">
        <f t="shared" si="90"/>
        <v>マラキールの使い魔</v>
      </c>
      <c r="U494" t="str">
        <f t="shared" si="91"/>
        <v/>
      </c>
      <c r="V494" t="str">
        <f>IF(I494=0,VLOOKUP(T494,Sheet4!A:B,2,TRUE),"")</f>
        <v/>
      </c>
      <c r="W494" t="s">
        <v>4855</v>
      </c>
      <c r="X494" t="s">
        <v>3267</v>
      </c>
      <c r="Y494" s="9"/>
      <c r="Z494" s="3">
        <v>337</v>
      </c>
      <c r="AA494" s="2" t="s">
        <v>3213</v>
      </c>
      <c r="AB494" s="1" t="s">
        <v>1606</v>
      </c>
      <c r="AC494" s="1" t="s">
        <v>1473</v>
      </c>
      <c r="AD494" s="1">
        <v>11</v>
      </c>
      <c r="AE494" s="1" t="s">
        <v>2158</v>
      </c>
      <c r="AF494" s="1" t="s">
        <v>2157</v>
      </c>
      <c r="AG494" s="1" t="s">
        <v>349</v>
      </c>
      <c r="AH494" s="1" t="s">
        <v>2156</v>
      </c>
      <c r="AI494" s="1"/>
      <c r="AJ494" s="1"/>
      <c r="AK494" s="1" t="s">
        <v>3444</v>
      </c>
      <c r="AL494" s="1" t="s">
        <v>2155</v>
      </c>
      <c r="AM494" s="1"/>
      <c r="AN494" s="1"/>
      <c r="AO494" s="1">
        <v>4</v>
      </c>
      <c r="AP494" s="1">
        <v>3</v>
      </c>
      <c r="AQ494" s="1" t="s">
        <v>3445</v>
      </c>
    </row>
    <row r="495" spans="1:43" x14ac:dyDescent="0.15">
      <c r="A495" t="str">
        <f t="shared" si="82"/>
        <v>|BFZ|黒|11|4/3|アンコモン|《[[ハヤバイ]]》|</v>
      </c>
      <c r="B495" t="s">
        <v>3211</v>
      </c>
      <c r="C495" t="str">
        <f t="shared" si="83"/>
        <v>BFZ</v>
      </c>
      <c r="D495">
        <f>IF(AA495="","",VLOOKUP(C495,tnpl!$Z$1:$AA$11,2,TRUE))</f>
        <v>2</v>
      </c>
      <c r="E495" t="s">
        <v>3211</v>
      </c>
      <c r="F495" t="str">
        <f t="shared" si="84"/>
        <v>黒</v>
      </c>
      <c r="G495">
        <f>IF(AB495="","",VLOOKUP(F495,tnpl!$X$1:$Y$16,2,TRUE))</f>
        <v>3</v>
      </c>
      <c r="H495" t="s">
        <v>3211</v>
      </c>
      <c r="I495">
        <f t="shared" si="85"/>
        <v>11</v>
      </c>
      <c r="J495" t="s">
        <v>3211</v>
      </c>
      <c r="K495">
        <f t="shared" si="86"/>
        <v>4</v>
      </c>
      <c r="L495">
        <f t="shared" si="87"/>
        <v>3</v>
      </c>
      <c r="M495" t="str">
        <f t="shared" si="88"/>
        <v>4/3</v>
      </c>
      <c r="N495" t="s">
        <v>3267</v>
      </c>
      <c r="O495" t="str">
        <f t="shared" si="89"/>
        <v>アンコモン</v>
      </c>
      <c r="R495" t="s">
        <v>3267</v>
      </c>
      <c r="S495" t="s">
        <v>4854</v>
      </c>
      <c r="T495" t="str">
        <f t="shared" si="90"/>
        <v>ハヤバイ</v>
      </c>
      <c r="U495" t="str">
        <f t="shared" si="91"/>
        <v/>
      </c>
      <c r="V495" t="str">
        <f>IF(I495=0,VLOOKUP(T495,Sheet4!A:B,2,TRUE),"")</f>
        <v/>
      </c>
      <c r="W495" t="s">
        <v>4855</v>
      </c>
      <c r="X495" t="s">
        <v>3267</v>
      </c>
      <c r="Y495" s="9"/>
      <c r="Z495" s="3">
        <v>338</v>
      </c>
      <c r="AA495" s="2" t="s">
        <v>3213</v>
      </c>
      <c r="AB495" s="1" t="s">
        <v>1606</v>
      </c>
      <c r="AC495" s="1" t="s">
        <v>1473</v>
      </c>
      <c r="AD495" s="1">
        <v>11</v>
      </c>
      <c r="AE495" s="1" t="s">
        <v>2154</v>
      </c>
      <c r="AF495" s="1" t="s">
        <v>2153</v>
      </c>
      <c r="AG495" s="1" t="s">
        <v>349</v>
      </c>
      <c r="AH495" s="1" t="s">
        <v>1457</v>
      </c>
      <c r="AI495" s="1" t="s">
        <v>1523</v>
      </c>
      <c r="AJ495" s="1"/>
      <c r="AK495" s="1" t="s">
        <v>3412</v>
      </c>
      <c r="AL495" s="1" t="s">
        <v>2152</v>
      </c>
      <c r="AM495" s="1"/>
      <c r="AN495" s="1"/>
      <c r="AO495" s="1">
        <v>4</v>
      </c>
      <c r="AP495" s="1">
        <v>3</v>
      </c>
      <c r="AQ495" s="1" t="s">
        <v>3446</v>
      </c>
    </row>
    <row r="496" spans="1:43" x14ac:dyDescent="0.15">
      <c r="A496" t="str">
        <f t="shared" si="82"/>
        <v>|BFZ|緑|9|4/4|アンコモン|《[[ムラーサのレインジャー]]》|</v>
      </c>
      <c r="B496" t="s">
        <v>3211</v>
      </c>
      <c r="C496" t="str">
        <f t="shared" si="83"/>
        <v>BFZ</v>
      </c>
      <c r="D496">
        <f>IF(AA496="","",VLOOKUP(C496,tnpl!$Z$1:$AA$11,2,TRUE))</f>
        <v>2</v>
      </c>
      <c r="E496" t="s">
        <v>3211</v>
      </c>
      <c r="F496" t="str">
        <f t="shared" si="84"/>
        <v>緑</v>
      </c>
      <c r="G496">
        <f>IF(AB496="","",VLOOKUP(F496,tnpl!$X$1:$Y$16,2,TRUE))</f>
        <v>5</v>
      </c>
      <c r="H496" t="s">
        <v>3211</v>
      </c>
      <c r="I496">
        <f t="shared" si="85"/>
        <v>9</v>
      </c>
      <c r="J496" t="s">
        <v>3211</v>
      </c>
      <c r="K496">
        <f t="shared" si="86"/>
        <v>4</v>
      </c>
      <c r="L496">
        <f t="shared" si="87"/>
        <v>4</v>
      </c>
      <c r="M496" t="str">
        <f t="shared" si="88"/>
        <v>4/4</v>
      </c>
      <c r="N496" t="s">
        <v>3267</v>
      </c>
      <c r="O496" t="str">
        <f t="shared" si="89"/>
        <v>アンコモン</v>
      </c>
      <c r="R496" t="s">
        <v>3267</v>
      </c>
      <c r="S496" t="s">
        <v>4854</v>
      </c>
      <c r="T496" t="str">
        <f t="shared" si="90"/>
        <v>ムラーサのレインジャー</v>
      </c>
      <c r="U496" t="str">
        <f t="shared" si="91"/>
        <v/>
      </c>
      <c r="V496" t="str">
        <f>IF(I496=0,VLOOKUP(T496,Sheet4!A:B,2,TRUE),"")</f>
        <v/>
      </c>
      <c r="W496" t="s">
        <v>4855</v>
      </c>
      <c r="X496" t="s">
        <v>3267</v>
      </c>
      <c r="Y496" s="9"/>
      <c r="Z496" s="3">
        <v>410</v>
      </c>
      <c r="AA496" s="2" t="s">
        <v>3213</v>
      </c>
      <c r="AB496" s="1" t="s">
        <v>1540</v>
      </c>
      <c r="AC496" s="1" t="s">
        <v>1473</v>
      </c>
      <c r="AD496" s="1">
        <v>9</v>
      </c>
      <c r="AE496" s="1" t="s">
        <v>1925</v>
      </c>
      <c r="AF496" s="1" t="s">
        <v>1924</v>
      </c>
      <c r="AG496" s="1" t="s">
        <v>349</v>
      </c>
      <c r="AH496" s="1" t="s">
        <v>1511</v>
      </c>
      <c r="AI496" s="1" t="s">
        <v>1515</v>
      </c>
      <c r="AJ496" s="1"/>
      <c r="AK496" s="1" t="s">
        <v>1923</v>
      </c>
      <c r="AL496" s="1"/>
      <c r="AM496" s="1"/>
      <c r="AN496" s="1"/>
      <c r="AO496" s="1">
        <v>4</v>
      </c>
      <c r="AP496" s="1">
        <v>4</v>
      </c>
      <c r="AQ496" s="1" t="s">
        <v>1923</v>
      </c>
    </row>
    <row r="497" spans="1:43" x14ac:dyDescent="0.15">
      <c r="A497" t="str">
        <f t="shared" si="82"/>
        <v>|BFZ|緑|8|4/4|アンコモン|《[[鎌豹]]》|</v>
      </c>
      <c r="B497" t="s">
        <v>3211</v>
      </c>
      <c r="C497" t="str">
        <f t="shared" si="83"/>
        <v>BFZ</v>
      </c>
      <c r="D497">
        <f>IF(AA497="","",VLOOKUP(C497,tnpl!$Z$1:$AA$11,2,TRUE))</f>
        <v>2</v>
      </c>
      <c r="E497" t="s">
        <v>3211</v>
      </c>
      <c r="F497" t="str">
        <f t="shared" si="84"/>
        <v>緑</v>
      </c>
      <c r="G497">
        <f>IF(AB497="","",VLOOKUP(F497,tnpl!$X$1:$Y$16,2,TRUE))</f>
        <v>5</v>
      </c>
      <c r="H497" t="s">
        <v>3211</v>
      </c>
      <c r="I497">
        <f t="shared" si="85"/>
        <v>8</v>
      </c>
      <c r="J497" t="s">
        <v>3211</v>
      </c>
      <c r="K497">
        <f t="shared" si="86"/>
        <v>4</v>
      </c>
      <c r="L497">
        <f t="shared" si="87"/>
        <v>4</v>
      </c>
      <c r="M497" t="str">
        <f t="shared" si="88"/>
        <v>4/4</v>
      </c>
      <c r="N497" t="s">
        <v>3267</v>
      </c>
      <c r="O497" t="str">
        <f t="shared" si="89"/>
        <v>アンコモン</v>
      </c>
      <c r="R497" t="s">
        <v>3267</v>
      </c>
      <c r="S497" t="s">
        <v>4854</v>
      </c>
      <c r="T497" t="str">
        <f t="shared" si="90"/>
        <v>鎌豹</v>
      </c>
      <c r="U497" t="str">
        <f t="shared" si="91"/>
        <v/>
      </c>
      <c r="V497" t="str">
        <f>IF(I497=0,VLOOKUP(T497,Sheet4!A:B,2,TRUE),"")</f>
        <v/>
      </c>
      <c r="W497" t="s">
        <v>4855</v>
      </c>
      <c r="X497" t="s">
        <v>3267</v>
      </c>
      <c r="Y497" s="9"/>
      <c r="Z497" s="3">
        <v>412</v>
      </c>
      <c r="AA497" s="2" t="s">
        <v>3213</v>
      </c>
      <c r="AB497" s="1" t="s">
        <v>1540</v>
      </c>
      <c r="AC497" s="1" t="s">
        <v>1473</v>
      </c>
      <c r="AD497" s="1">
        <v>8</v>
      </c>
      <c r="AE497" s="1" t="s">
        <v>1919</v>
      </c>
      <c r="AF497" s="1" t="s">
        <v>1918</v>
      </c>
      <c r="AG497" s="1" t="s">
        <v>349</v>
      </c>
      <c r="AH497" s="1" t="s">
        <v>1917</v>
      </c>
      <c r="AI497" s="1"/>
      <c r="AJ497" s="1"/>
      <c r="AK497" s="1" t="s">
        <v>1916</v>
      </c>
      <c r="AL497" s="1"/>
      <c r="AM497" s="1"/>
      <c r="AN497" s="1"/>
      <c r="AO497" s="1">
        <v>4</v>
      </c>
      <c r="AP497" s="1">
        <v>4</v>
      </c>
      <c r="AQ497" s="1" t="s">
        <v>1916</v>
      </c>
    </row>
    <row r="498" spans="1:43" x14ac:dyDescent="0.15">
      <c r="A498" t="str">
        <f t="shared" si="82"/>
        <v>|BFZ|緑|16|4/3|アンコモン|《[[タジュールの戦呼び]]》|</v>
      </c>
      <c r="B498" t="s">
        <v>3211</v>
      </c>
      <c r="C498" t="str">
        <f t="shared" si="83"/>
        <v>BFZ</v>
      </c>
      <c r="D498">
        <f>IF(AA498="","",VLOOKUP(C498,tnpl!$Z$1:$AA$11,2,TRUE))</f>
        <v>2</v>
      </c>
      <c r="E498" t="s">
        <v>3211</v>
      </c>
      <c r="F498" t="str">
        <f t="shared" si="84"/>
        <v>緑</v>
      </c>
      <c r="G498">
        <f>IF(AB498="","",VLOOKUP(F498,tnpl!$X$1:$Y$16,2,TRUE))</f>
        <v>5</v>
      </c>
      <c r="H498" t="s">
        <v>3211</v>
      </c>
      <c r="I498">
        <f t="shared" si="85"/>
        <v>16</v>
      </c>
      <c r="J498" t="s">
        <v>3211</v>
      </c>
      <c r="K498">
        <f t="shared" si="86"/>
        <v>4</v>
      </c>
      <c r="L498">
        <f t="shared" si="87"/>
        <v>3</v>
      </c>
      <c r="M498" t="str">
        <f t="shared" si="88"/>
        <v>4/3</v>
      </c>
      <c r="N498" t="s">
        <v>3267</v>
      </c>
      <c r="O498" t="str">
        <f t="shared" si="89"/>
        <v>アンコモン</v>
      </c>
      <c r="R498" t="s">
        <v>3267</v>
      </c>
      <c r="S498" t="s">
        <v>4854</v>
      </c>
      <c r="T498" t="str">
        <f t="shared" si="90"/>
        <v>タジュールの戦呼び</v>
      </c>
      <c r="U498" t="str">
        <f t="shared" si="91"/>
        <v/>
      </c>
      <c r="V498" t="str">
        <f>IF(I498=0,VLOOKUP(T498,Sheet4!A:B,2,TRUE),"")</f>
        <v/>
      </c>
      <c r="W498" t="s">
        <v>4855</v>
      </c>
      <c r="X498" t="s">
        <v>3267</v>
      </c>
      <c r="Y498" s="9"/>
      <c r="Z498" s="3">
        <v>413</v>
      </c>
      <c r="AA498" s="2" t="s">
        <v>3213</v>
      </c>
      <c r="AB498" s="1" t="s">
        <v>1540</v>
      </c>
      <c r="AC498" s="1" t="s">
        <v>1473</v>
      </c>
      <c r="AD498" s="1">
        <v>16</v>
      </c>
      <c r="AE498" s="1" t="s">
        <v>1915</v>
      </c>
      <c r="AF498" s="1" t="s">
        <v>1914</v>
      </c>
      <c r="AG498" s="1" t="s">
        <v>349</v>
      </c>
      <c r="AH498" s="1" t="s">
        <v>1501</v>
      </c>
      <c r="AI498" s="1" t="s">
        <v>1515</v>
      </c>
      <c r="AJ498" s="1" t="s">
        <v>1500</v>
      </c>
      <c r="AK498" s="1" t="s">
        <v>1913</v>
      </c>
      <c r="AL498" s="1"/>
      <c r="AM498" s="1"/>
      <c r="AN498" s="1"/>
      <c r="AO498" s="1">
        <v>4</v>
      </c>
      <c r="AP498" s="1">
        <v>3</v>
      </c>
      <c r="AQ498" s="1" t="s">
        <v>1913</v>
      </c>
    </row>
    <row r="499" spans="1:43" x14ac:dyDescent="0.15">
      <c r="A499" t="str">
        <f t="shared" si="82"/>
        <v>|BFZ|緑|15|4/4|レア|《[[獣呼びの学者]]》|</v>
      </c>
      <c r="B499" t="s">
        <v>3211</v>
      </c>
      <c r="C499" t="str">
        <f t="shared" si="83"/>
        <v>BFZ</v>
      </c>
      <c r="D499">
        <f>IF(AA499="","",VLOOKUP(C499,tnpl!$Z$1:$AA$11,2,TRUE))</f>
        <v>2</v>
      </c>
      <c r="E499" t="s">
        <v>3211</v>
      </c>
      <c r="F499" t="str">
        <f t="shared" si="84"/>
        <v>緑</v>
      </c>
      <c r="G499">
        <f>IF(AB499="","",VLOOKUP(F499,tnpl!$X$1:$Y$16,2,TRUE))</f>
        <v>5</v>
      </c>
      <c r="H499" t="s">
        <v>3211</v>
      </c>
      <c r="I499">
        <f t="shared" si="85"/>
        <v>15</v>
      </c>
      <c r="J499" t="s">
        <v>3211</v>
      </c>
      <c r="K499">
        <f t="shared" si="86"/>
        <v>4</v>
      </c>
      <c r="L499">
        <f t="shared" si="87"/>
        <v>4</v>
      </c>
      <c r="M499" t="str">
        <f t="shared" si="88"/>
        <v>4/4</v>
      </c>
      <c r="N499" t="s">
        <v>3267</v>
      </c>
      <c r="O499" t="str">
        <f t="shared" si="89"/>
        <v>レア</v>
      </c>
      <c r="R499" t="s">
        <v>3267</v>
      </c>
      <c r="S499" t="s">
        <v>4854</v>
      </c>
      <c r="T499" t="str">
        <f t="shared" si="90"/>
        <v>獣呼びの学者</v>
      </c>
      <c r="U499" t="str">
        <f t="shared" si="91"/>
        <v/>
      </c>
      <c r="V499" t="str">
        <f>IF(I499=0,VLOOKUP(T499,Sheet4!A:B,2,TRUE),"")</f>
        <v/>
      </c>
      <c r="W499" t="s">
        <v>4855</v>
      </c>
      <c r="X499" t="s">
        <v>3267</v>
      </c>
      <c r="Y499" s="9"/>
      <c r="Z499" s="3">
        <v>419</v>
      </c>
      <c r="AA499" s="2" t="s">
        <v>3213</v>
      </c>
      <c r="AB499" s="1" t="s">
        <v>1540</v>
      </c>
      <c r="AC499" s="1" t="s">
        <v>1463</v>
      </c>
      <c r="AD499" s="1">
        <v>15</v>
      </c>
      <c r="AE499" s="1" t="s">
        <v>1896</v>
      </c>
      <c r="AF499" s="1" t="s">
        <v>1895</v>
      </c>
      <c r="AG499" s="1" t="s">
        <v>349</v>
      </c>
      <c r="AH499" s="1" t="s">
        <v>1501</v>
      </c>
      <c r="AI499" s="1" t="s">
        <v>1894</v>
      </c>
      <c r="AJ499" s="1" t="s">
        <v>1500</v>
      </c>
      <c r="AK499" s="1" t="s">
        <v>2789</v>
      </c>
      <c r="AL499" s="1" t="s">
        <v>1893</v>
      </c>
      <c r="AM499" s="1"/>
      <c r="AN499" s="1"/>
      <c r="AO499" s="1">
        <v>4</v>
      </c>
      <c r="AP499" s="1">
        <v>4</v>
      </c>
      <c r="AQ499" s="1" t="s">
        <v>3477</v>
      </c>
    </row>
    <row r="500" spans="1:43" x14ac:dyDescent="0.15">
      <c r="A500" t="str">
        <f t="shared" si="82"/>
        <v>|BFZ|緑|17|4/5|神話レア|《[[ムラーサの緑守り]]》|</v>
      </c>
      <c r="B500" t="s">
        <v>3211</v>
      </c>
      <c r="C500" t="str">
        <f t="shared" si="83"/>
        <v>BFZ</v>
      </c>
      <c r="D500">
        <f>IF(AA500="","",VLOOKUP(C500,tnpl!$Z$1:$AA$11,2,TRUE))</f>
        <v>2</v>
      </c>
      <c r="E500" t="s">
        <v>3211</v>
      </c>
      <c r="F500" t="str">
        <f t="shared" si="84"/>
        <v>緑</v>
      </c>
      <c r="G500">
        <f>IF(AB500="","",VLOOKUP(F500,tnpl!$X$1:$Y$16,2,TRUE))</f>
        <v>5</v>
      </c>
      <c r="H500" t="s">
        <v>3211</v>
      </c>
      <c r="I500">
        <f t="shared" si="85"/>
        <v>17</v>
      </c>
      <c r="J500" t="s">
        <v>3211</v>
      </c>
      <c r="K500">
        <f t="shared" si="86"/>
        <v>4</v>
      </c>
      <c r="L500">
        <f t="shared" si="87"/>
        <v>5</v>
      </c>
      <c r="M500" t="str">
        <f t="shared" si="88"/>
        <v>4/5</v>
      </c>
      <c r="N500" t="s">
        <v>3267</v>
      </c>
      <c r="O500" t="str">
        <f t="shared" si="89"/>
        <v>神話レア</v>
      </c>
      <c r="R500" t="s">
        <v>3267</v>
      </c>
      <c r="S500" t="s">
        <v>4854</v>
      </c>
      <c r="T500" t="str">
        <f t="shared" si="90"/>
        <v>ムラーサの緑守り</v>
      </c>
      <c r="U500" t="str">
        <f t="shared" si="91"/>
        <v/>
      </c>
      <c r="V500" t="str">
        <f>IF(I500=0,VLOOKUP(T500,Sheet4!A:B,2,TRUE),"")</f>
        <v/>
      </c>
      <c r="W500" t="s">
        <v>4855</v>
      </c>
      <c r="X500" t="s">
        <v>3267</v>
      </c>
      <c r="Y500" s="9"/>
      <c r="Z500" s="3">
        <v>423</v>
      </c>
      <c r="AA500" s="2" t="s">
        <v>3213</v>
      </c>
      <c r="AB500" s="1" t="s">
        <v>1540</v>
      </c>
      <c r="AC500" s="1" t="s">
        <v>1453</v>
      </c>
      <c r="AD500" s="1">
        <v>17</v>
      </c>
      <c r="AE500" s="1" t="s">
        <v>1881</v>
      </c>
      <c r="AF500" s="1" t="s">
        <v>1880</v>
      </c>
      <c r="AG500" s="1" t="s">
        <v>349</v>
      </c>
      <c r="AH500" s="1" t="s">
        <v>1559</v>
      </c>
      <c r="AI500" s="1"/>
      <c r="AJ500" s="1"/>
      <c r="AK500" s="1" t="s">
        <v>1879</v>
      </c>
      <c r="AL500" s="1"/>
      <c r="AM500" s="1"/>
      <c r="AN500" s="1"/>
      <c r="AO500" s="1">
        <v>4</v>
      </c>
      <c r="AP500" s="1">
        <v>5</v>
      </c>
      <c r="AQ500" s="1" t="s">
        <v>1879</v>
      </c>
    </row>
    <row r="501" spans="1:43" x14ac:dyDescent="0.15">
      <c r="A501" t="str">
        <f t="shared" si="82"/>
        <v>|BFZ|緑|16|4/4|神話レア|《[[下生えの勇者]]》|</v>
      </c>
      <c r="B501" t="s">
        <v>3211</v>
      </c>
      <c r="C501" t="str">
        <f t="shared" si="83"/>
        <v>BFZ</v>
      </c>
      <c r="D501">
        <f>IF(AA501="","",VLOOKUP(C501,tnpl!$Z$1:$AA$11,2,TRUE))</f>
        <v>2</v>
      </c>
      <c r="E501" t="s">
        <v>3211</v>
      </c>
      <c r="F501" t="str">
        <f t="shared" si="84"/>
        <v>緑</v>
      </c>
      <c r="G501">
        <f>IF(AB501="","",VLOOKUP(F501,tnpl!$X$1:$Y$16,2,TRUE))</f>
        <v>5</v>
      </c>
      <c r="H501" t="s">
        <v>3211</v>
      </c>
      <c r="I501">
        <f t="shared" si="85"/>
        <v>16</v>
      </c>
      <c r="J501" t="s">
        <v>3211</v>
      </c>
      <c r="K501">
        <f t="shared" si="86"/>
        <v>4</v>
      </c>
      <c r="L501">
        <f t="shared" si="87"/>
        <v>4</v>
      </c>
      <c r="M501" t="str">
        <f t="shared" si="88"/>
        <v>4/4</v>
      </c>
      <c r="N501" t="s">
        <v>3267</v>
      </c>
      <c r="O501" t="str">
        <f t="shared" si="89"/>
        <v>神話レア</v>
      </c>
      <c r="R501" t="s">
        <v>3267</v>
      </c>
      <c r="S501" t="s">
        <v>4854</v>
      </c>
      <c r="T501" t="str">
        <f t="shared" si="90"/>
        <v>下生えの勇者</v>
      </c>
      <c r="U501" t="str">
        <f t="shared" si="91"/>
        <v/>
      </c>
      <c r="V501" t="str">
        <f>IF(I501=0,VLOOKUP(T501,Sheet4!A:B,2,TRUE),"")</f>
        <v/>
      </c>
      <c r="W501" t="s">
        <v>4855</v>
      </c>
      <c r="X501" t="s">
        <v>3267</v>
      </c>
      <c r="Y501" s="9"/>
      <c r="Z501" s="3">
        <v>424</v>
      </c>
      <c r="AA501" s="2" t="s">
        <v>3213</v>
      </c>
      <c r="AB501" s="1" t="s">
        <v>1540</v>
      </c>
      <c r="AC501" s="1" t="s">
        <v>1453</v>
      </c>
      <c r="AD501" s="1">
        <v>16</v>
      </c>
      <c r="AE501" s="1" t="s">
        <v>1878</v>
      </c>
      <c r="AF501" s="1" t="s">
        <v>1877</v>
      </c>
      <c r="AG501" s="1" t="s">
        <v>349</v>
      </c>
      <c r="AH501" s="1" t="s">
        <v>1559</v>
      </c>
      <c r="AI501" s="1"/>
      <c r="AJ501" s="1"/>
      <c r="AK501" s="1" t="s">
        <v>2627</v>
      </c>
      <c r="AL501" s="1" t="s">
        <v>1876</v>
      </c>
      <c r="AM501" s="1" t="s">
        <v>1875</v>
      </c>
      <c r="AN501" s="1"/>
      <c r="AO501" s="1">
        <v>4</v>
      </c>
      <c r="AP501" s="1">
        <v>4</v>
      </c>
      <c r="AQ501" s="1" t="s">
        <v>3482</v>
      </c>
    </row>
    <row r="502" spans="1:43" x14ac:dyDescent="0.15">
      <c r="A502" t="str">
        <f t="shared" si="82"/>
        <v>|BFZ|黒赤|11|4/3|アンコモン|《[[殺戮の先陣]]》|</v>
      </c>
      <c r="B502" t="s">
        <v>3211</v>
      </c>
      <c r="C502" t="str">
        <f t="shared" si="83"/>
        <v>BFZ</v>
      </c>
      <c r="D502">
        <f>IF(AA502="","",VLOOKUP(C502,tnpl!$Z$1:$AA$11,2,TRUE))</f>
        <v>2</v>
      </c>
      <c r="E502" t="s">
        <v>3211</v>
      </c>
      <c r="F502" t="str">
        <f t="shared" si="84"/>
        <v>黒赤</v>
      </c>
      <c r="G502">
        <f>IF(AB502="","",VLOOKUP(F502,tnpl!$X$1:$Y$16,2,TRUE))</f>
        <v>8</v>
      </c>
      <c r="H502" t="s">
        <v>3211</v>
      </c>
      <c r="I502">
        <f t="shared" si="85"/>
        <v>11</v>
      </c>
      <c r="J502" t="s">
        <v>3211</v>
      </c>
      <c r="K502">
        <f t="shared" si="86"/>
        <v>4</v>
      </c>
      <c r="L502">
        <f t="shared" si="87"/>
        <v>3</v>
      </c>
      <c r="M502" t="str">
        <f t="shared" si="88"/>
        <v>4/3</v>
      </c>
      <c r="N502" t="s">
        <v>3267</v>
      </c>
      <c r="O502" t="str">
        <f t="shared" si="89"/>
        <v>アンコモン</v>
      </c>
      <c r="R502" t="s">
        <v>3267</v>
      </c>
      <c r="S502" t="s">
        <v>4854</v>
      </c>
      <c r="T502" t="str">
        <f t="shared" si="90"/>
        <v>殺戮の先陣</v>
      </c>
      <c r="U502" t="str">
        <f t="shared" si="91"/>
        <v/>
      </c>
      <c r="V502" t="str">
        <f>IF(I502=0,VLOOKUP(T502,Sheet4!A:B,2,TRUE),"")</f>
        <v/>
      </c>
      <c r="W502" t="s">
        <v>4855</v>
      </c>
      <c r="X502" t="s">
        <v>3267</v>
      </c>
      <c r="Y502" s="9"/>
      <c r="Z502" s="3">
        <v>428</v>
      </c>
      <c r="AA502" s="2" t="s">
        <v>3213</v>
      </c>
      <c r="AB502" s="1" t="s">
        <v>1526</v>
      </c>
      <c r="AC502" s="1" t="s">
        <v>1473</v>
      </c>
      <c r="AD502" s="1">
        <v>11</v>
      </c>
      <c r="AE502" s="1" t="s">
        <v>1863</v>
      </c>
      <c r="AF502" s="1" t="s">
        <v>1862</v>
      </c>
      <c r="AG502" s="1" t="s">
        <v>349</v>
      </c>
      <c r="AH502" s="1" t="s">
        <v>1457</v>
      </c>
      <c r="AI502" s="1" t="s">
        <v>1523</v>
      </c>
      <c r="AJ502" s="1"/>
      <c r="AK502" s="1" t="s">
        <v>3412</v>
      </c>
      <c r="AL502" s="1" t="s">
        <v>1861</v>
      </c>
      <c r="AM502" s="1"/>
      <c r="AN502" s="1"/>
      <c r="AO502" s="1">
        <v>4</v>
      </c>
      <c r="AP502" s="1">
        <v>3</v>
      </c>
      <c r="AQ502" s="1" t="s">
        <v>3484</v>
      </c>
    </row>
    <row r="503" spans="1:43" x14ac:dyDescent="0.15">
      <c r="A503" t="str">
        <f t="shared" si="82"/>
        <v>|BFZ|赤緑|13|4/4|アンコモン|《[[林の喧騒者]]》|</v>
      </c>
      <c r="B503" t="s">
        <v>3211</v>
      </c>
      <c r="C503" t="str">
        <f t="shared" si="83"/>
        <v>BFZ</v>
      </c>
      <c r="D503">
        <f>IF(AA503="","",VLOOKUP(C503,tnpl!$Z$1:$AA$11,2,TRUE))</f>
        <v>2</v>
      </c>
      <c r="E503" t="s">
        <v>3211</v>
      </c>
      <c r="F503" t="str">
        <f t="shared" si="84"/>
        <v>赤緑</v>
      </c>
      <c r="G503">
        <f>IF(AB503="","",VLOOKUP(F503,tnpl!$X$1:$Y$16,2,TRUE))</f>
        <v>9</v>
      </c>
      <c r="H503" t="s">
        <v>3211</v>
      </c>
      <c r="I503">
        <f t="shared" si="85"/>
        <v>13</v>
      </c>
      <c r="J503" t="s">
        <v>3211</v>
      </c>
      <c r="K503">
        <f t="shared" si="86"/>
        <v>4</v>
      </c>
      <c r="L503">
        <f t="shared" si="87"/>
        <v>4</v>
      </c>
      <c r="M503" t="str">
        <f t="shared" si="88"/>
        <v>4/4</v>
      </c>
      <c r="N503" t="s">
        <v>3267</v>
      </c>
      <c r="O503" t="str">
        <f t="shared" si="89"/>
        <v>アンコモン</v>
      </c>
      <c r="R503" t="s">
        <v>3267</v>
      </c>
      <c r="S503" t="s">
        <v>4854</v>
      </c>
      <c r="T503" t="str">
        <f t="shared" si="90"/>
        <v>林の喧騒者</v>
      </c>
      <c r="U503" t="str">
        <f t="shared" si="91"/>
        <v/>
      </c>
      <c r="V503" t="str">
        <f>IF(I503=0,VLOOKUP(T503,Sheet4!A:B,2,TRUE),"")</f>
        <v/>
      </c>
      <c r="W503" t="s">
        <v>4855</v>
      </c>
      <c r="X503" t="s">
        <v>3267</v>
      </c>
      <c r="Y503" s="9"/>
      <c r="Z503" s="3">
        <v>429</v>
      </c>
      <c r="AA503" s="2" t="s">
        <v>3213</v>
      </c>
      <c r="AB503" s="1" t="s">
        <v>1504</v>
      </c>
      <c r="AC503" s="1" t="s">
        <v>1473</v>
      </c>
      <c r="AD503" s="1">
        <v>13</v>
      </c>
      <c r="AE503" s="1" t="s">
        <v>1860</v>
      </c>
      <c r="AF503" s="1" t="s">
        <v>1859</v>
      </c>
      <c r="AG503" s="1" t="s">
        <v>349</v>
      </c>
      <c r="AH503" s="1" t="s">
        <v>1559</v>
      </c>
      <c r="AI503" s="1"/>
      <c r="AJ503" s="1"/>
      <c r="AK503" s="1" t="s">
        <v>1733</v>
      </c>
      <c r="AL503" s="1" t="s">
        <v>1858</v>
      </c>
      <c r="AM503" s="1"/>
      <c r="AN503" s="1"/>
      <c r="AO503" s="1">
        <v>4</v>
      </c>
      <c r="AP503" s="1">
        <v>4</v>
      </c>
      <c r="AQ503" s="1" t="s">
        <v>3485</v>
      </c>
    </row>
    <row r="504" spans="1:43" x14ac:dyDescent="0.15">
      <c r="A504" t="str">
        <f t="shared" si="82"/>
        <v>|BFZ|白黒|17|4/4|アンコモン|《[[ドラーナの使者]]》|</v>
      </c>
      <c r="B504" t="s">
        <v>3211</v>
      </c>
      <c r="C504" t="str">
        <f t="shared" si="83"/>
        <v>BFZ</v>
      </c>
      <c r="D504">
        <f>IF(AA504="","",VLOOKUP(C504,tnpl!$Z$1:$AA$11,2,TRUE))</f>
        <v>2</v>
      </c>
      <c r="E504" t="s">
        <v>3211</v>
      </c>
      <c r="F504" t="str">
        <f t="shared" si="84"/>
        <v>白黒</v>
      </c>
      <c r="G504">
        <f>IF(AB504="","",VLOOKUP(F504,tnpl!$X$1:$Y$16,2,TRUE))</f>
        <v>11</v>
      </c>
      <c r="H504" t="s">
        <v>3211</v>
      </c>
      <c r="I504">
        <f t="shared" si="85"/>
        <v>17</v>
      </c>
      <c r="J504" t="s">
        <v>3211</v>
      </c>
      <c r="K504">
        <f t="shared" si="86"/>
        <v>4</v>
      </c>
      <c r="L504">
        <f t="shared" si="87"/>
        <v>4</v>
      </c>
      <c r="M504" t="str">
        <f t="shared" si="88"/>
        <v>4/4</v>
      </c>
      <c r="N504" t="s">
        <v>3267</v>
      </c>
      <c r="O504" t="str">
        <f t="shared" si="89"/>
        <v>アンコモン</v>
      </c>
      <c r="R504" t="s">
        <v>3267</v>
      </c>
      <c r="S504" t="s">
        <v>4854</v>
      </c>
      <c r="T504" t="str">
        <f t="shared" si="90"/>
        <v>ドラーナの使者</v>
      </c>
      <c r="U504" t="str">
        <f t="shared" si="91"/>
        <v/>
      </c>
      <c r="V504" t="str">
        <f>IF(I504=0,VLOOKUP(T504,Sheet4!A:B,2,TRUE),"")</f>
        <v/>
      </c>
      <c r="W504" t="s">
        <v>4855</v>
      </c>
      <c r="X504" t="s">
        <v>3267</v>
      </c>
      <c r="Y504" s="9"/>
      <c r="Z504" s="3">
        <v>431</v>
      </c>
      <c r="AA504" s="2" t="s">
        <v>3213</v>
      </c>
      <c r="AB504" s="1" t="s">
        <v>1496</v>
      </c>
      <c r="AC504" s="1" t="s">
        <v>1473</v>
      </c>
      <c r="AD504" s="1">
        <v>17</v>
      </c>
      <c r="AE504" s="1" t="s">
        <v>1854</v>
      </c>
      <c r="AF504" s="1" t="s">
        <v>1853</v>
      </c>
      <c r="AG504" s="1" t="s">
        <v>349</v>
      </c>
      <c r="AH504" s="1" t="s">
        <v>1516</v>
      </c>
      <c r="AI504" s="1" t="s">
        <v>1492</v>
      </c>
      <c r="AJ504" s="1" t="s">
        <v>1500</v>
      </c>
      <c r="AK504" s="1" t="s">
        <v>361</v>
      </c>
      <c r="AL504" s="1" t="s">
        <v>1852</v>
      </c>
      <c r="AM504" s="1"/>
      <c r="AN504" s="1"/>
      <c r="AO504" s="1">
        <v>4</v>
      </c>
      <c r="AP504" s="1">
        <v>4</v>
      </c>
      <c r="AQ504" s="1" t="s">
        <v>3486</v>
      </c>
    </row>
    <row r="505" spans="1:43" x14ac:dyDescent="0.15">
      <c r="A505" t="str">
        <f t="shared" si="82"/>
        <v>|BFZ|赤白|17|4/4|アンコモン|《[[毅然たる刃の達人]]》|</v>
      </c>
      <c r="B505" t="s">
        <v>3211</v>
      </c>
      <c r="C505" t="str">
        <f t="shared" si="83"/>
        <v>BFZ</v>
      </c>
      <c r="D505">
        <f>IF(AA505="","",VLOOKUP(C505,tnpl!$Z$1:$AA$11,2,TRUE))</f>
        <v>2</v>
      </c>
      <c r="E505" t="s">
        <v>3211</v>
      </c>
      <c r="F505" t="str">
        <f t="shared" si="84"/>
        <v>赤白</v>
      </c>
      <c r="G505">
        <f>IF(AB505="","",VLOOKUP(F505,tnpl!$X$1:$Y$16,2,TRUE))</f>
        <v>14</v>
      </c>
      <c r="H505" t="s">
        <v>3211</v>
      </c>
      <c r="I505">
        <f t="shared" si="85"/>
        <v>17</v>
      </c>
      <c r="J505" t="s">
        <v>3211</v>
      </c>
      <c r="K505">
        <f t="shared" si="86"/>
        <v>4</v>
      </c>
      <c r="L505">
        <f t="shared" si="87"/>
        <v>4</v>
      </c>
      <c r="M505" t="str">
        <f t="shared" si="88"/>
        <v>4/4</v>
      </c>
      <c r="N505" t="s">
        <v>3267</v>
      </c>
      <c r="O505" t="str">
        <f t="shared" si="89"/>
        <v>アンコモン</v>
      </c>
      <c r="R505" t="s">
        <v>3267</v>
      </c>
      <c r="S505" t="s">
        <v>4854</v>
      </c>
      <c r="T505" t="str">
        <f t="shared" si="90"/>
        <v>毅然たる刃の達人</v>
      </c>
      <c r="U505" t="str">
        <f t="shared" si="91"/>
        <v/>
      </c>
      <c r="V505" t="str">
        <f>IF(I505=0,VLOOKUP(T505,Sheet4!A:B,2,TRUE),"")</f>
        <v/>
      </c>
      <c r="W505" t="s">
        <v>4855</v>
      </c>
      <c r="X505" t="s">
        <v>3267</v>
      </c>
      <c r="Y505" s="9"/>
      <c r="Z505" s="3">
        <v>434</v>
      </c>
      <c r="AA505" s="2" t="s">
        <v>3213</v>
      </c>
      <c r="AB505" s="1" t="s">
        <v>1811</v>
      </c>
      <c r="AC505" s="1" t="s">
        <v>1473</v>
      </c>
      <c r="AD505" s="1">
        <v>17</v>
      </c>
      <c r="AE505" s="1" t="s">
        <v>1845</v>
      </c>
      <c r="AF505" s="1" t="s">
        <v>1844</v>
      </c>
      <c r="AG505" s="1" t="s">
        <v>349</v>
      </c>
      <c r="AH505" s="1" t="s">
        <v>1511</v>
      </c>
      <c r="AI505" s="1" t="s">
        <v>1826</v>
      </c>
      <c r="AJ505" s="1" t="s">
        <v>1500</v>
      </c>
      <c r="AK505" s="1" t="s">
        <v>2627</v>
      </c>
      <c r="AL505" s="1" t="s">
        <v>1843</v>
      </c>
      <c r="AM505" s="1"/>
      <c r="AN505" s="1"/>
      <c r="AO505" s="1">
        <v>4</v>
      </c>
      <c r="AP505" s="1">
        <v>4</v>
      </c>
      <c r="AQ505" s="1" t="s">
        <v>3489</v>
      </c>
    </row>
    <row r="506" spans="1:43" x14ac:dyDescent="0.15">
      <c r="A506" t="str">
        <f t="shared" si="82"/>
        <v>|BFZ|白青|18|4/4|レア|《[[乱動を刻む者、ノヤン・ダール]]》|</v>
      </c>
      <c r="B506" t="s">
        <v>3211</v>
      </c>
      <c r="C506" t="str">
        <f t="shared" si="83"/>
        <v>BFZ</v>
      </c>
      <c r="D506">
        <f>IF(AA506="","",VLOOKUP(C506,tnpl!$Z$1:$AA$11,2,TRUE))</f>
        <v>2</v>
      </c>
      <c r="E506" t="s">
        <v>3211</v>
      </c>
      <c r="F506" t="str">
        <f t="shared" si="84"/>
        <v>白青</v>
      </c>
      <c r="G506">
        <f>IF(AB506="","",VLOOKUP(F506,tnpl!$X$1:$Y$16,2,TRUE))</f>
        <v>6</v>
      </c>
      <c r="H506" t="s">
        <v>3211</v>
      </c>
      <c r="I506">
        <f t="shared" si="85"/>
        <v>18</v>
      </c>
      <c r="J506" t="s">
        <v>3211</v>
      </c>
      <c r="K506">
        <f t="shared" si="86"/>
        <v>4</v>
      </c>
      <c r="L506">
        <f t="shared" si="87"/>
        <v>4</v>
      </c>
      <c r="M506" t="str">
        <f t="shared" si="88"/>
        <v>4/4</v>
      </c>
      <c r="N506" t="s">
        <v>3267</v>
      </c>
      <c r="O506" t="str">
        <f t="shared" si="89"/>
        <v>レア</v>
      </c>
      <c r="R506" t="s">
        <v>3267</v>
      </c>
      <c r="S506" t="s">
        <v>4854</v>
      </c>
      <c r="T506" t="str">
        <f t="shared" si="90"/>
        <v>乱動を刻む者、ノヤン・ダール</v>
      </c>
      <c r="U506" t="str">
        <f t="shared" si="91"/>
        <v/>
      </c>
      <c r="V506" t="str">
        <f>IF(I506=0,VLOOKUP(T506,Sheet4!A:B,2,TRUE),"")</f>
        <v/>
      </c>
      <c r="W506" t="s">
        <v>4855</v>
      </c>
      <c r="X506" t="s">
        <v>3267</v>
      </c>
      <c r="Y506" s="9"/>
      <c r="Z506" s="3">
        <v>436</v>
      </c>
      <c r="AA506" s="2" t="s">
        <v>3213</v>
      </c>
      <c r="AB506" s="1" t="s">
        <v>1534</v>
      </c>
      <c r="AC506" s="1" t="s">
        <v>1463</v>
      </c>
      <c r="AD506" s="1">
        <v>18</v>
      </c>
      <c r="AE506" s="1" t="s">
        <v>1839</v>
      </c>
      <c r="AF506" s="1" t="s">
        <v>1838</v>
      </c>
      <c r="AG506" s="1" t="s">
        <v>349</v>
      </c>
      <c r="AH506" s="1" t="s">
        <v>1486</v>
      </c>
      <c r="AI506" s="1" t="s">
        <v>1500</v>
      </c>
      <c r="AJ506" s="1"/>
      <c r="AK506" s="1" t="s">
        <v>1837</v>
      </c>
      <c r="AL506" s="1"/>
      <c r="AM506" s="1"/>
      <c r="AN506" s="1"/>
      <c r="AO506" s="1">
        <v>4</v>
      </c>
      <c r="AP506" s="1">
        <v>4</v>
      </c>
      <c r="AQ506" s="1" t="s">
        <v>1837</v>
      </c>
    </row>
    <row r="507" spans="1:43" x14ac:dyDescent="0.15">
      <c r="A507" t="str">
        <f t="shared" si="82"/>
        <v>|BFZ|無色|14|4/4|コモン|《[[コジレックの媒介者]]》|</v>
      </c>
      <c r="B507" t="s">
        <v>3211</v>
      </c>
      <c r="C507" t="str">
        <f t="shared" si="83"/>
        <v>BFZ</v>
      </c>
      <c r="D507">
        <f>IF(AA507="","",VLOOKUP(C507,tnpl!$Z$1:$AA$11,2,TRUE))</f>
        <v>2</v>
      </c>
      <c r="E507" t="s">
        <v>3211</v>
      </c>
      <c r="F507" t="str">
        <f t="shared" si="84"/>
        <v>無色</v>
      </c>
      <c r="G507">
        <f>IF(AB507="","",VLOOKUP(F507,tnpl!$X$1:$Y$16,2,TRUE))</f>
        <v>16</v>
      </c>
      <c r="H507" t="s">
        <v>3211</v>
      </c>
      <c r="I507">
        <f t="shared" si="85"/>
        <v>14</v>
      </c>
      <c r="J507" t="s">
        <v>3211</v>
      </c>
      <c r="K507">
        <f t="shared" si="86"/>
        <v>4</v>
      </c>
      <c r="L507">
        <f t="shared" si="87"/>
        <v>4</v>
      </c>
      <c r="M507" t="str">
        <f t="shared" si="88"/>
        <v>4/4</v>
      </c>
      <c r="N507" t="s">
        <v>3267</v>
      </c>
      <c r="O507" t="str">
        <f t="shared" si="89"/>
        <v>コモン</v>
      </c>
      <c r="R507" t="s">
        <v>3267</v>
      </c>
      <c r="S507" t="s">
        <v>4854</v>
      </c>
      <c r="T507" t="str">
        <f t="shared" si="90"/>
        <v>コジレックの媒介者</v>
      </c>
      <c r="U507" t="str">
        <f t="shared" si="91"/>
        <v/>
      </c>
      <c r="V507" t="str">
        <f>IF(I507=0,VLOOKUP(T507,Sheet4!A:B,2,TRUE),"")</f>
        <v/>
      </c>
      <c r="W507" t="s">
        <v>4855</v>
      </c>
      <c r="X507" t="s">
        <v>3267</v>
      </c>
      <c r="Y507" s="9"/>
      <c r="Z507" s="3">
        <v>447</v>
      </c>
      <c r="AA507" s="2" t="s">
        <v>3213</v>
      </c>
      <c r="AB507" s="1" t="s">
        <v>301</v>
      </c>
      <c r="AC507" s="1" t="s">
        <v>1771</v>
      </c>
      <c r="AD507" s="1">
        <v>14</v>
      </c>
      <c r="AE507" s="1" t="s">
        <v>1795</v>
      </c>
      <c r="AF507" s="1" t="s">
        <v>1794</v>
      </c>
      <c r="AG507" s="1" t="s">
        <v>349</v>
      </c>
      <c r="AH507" s="1" t="s">
        <v>1457</v>
      </c>
      <c r="AI507" s="1"/>
      <c r="AJ507" s="1"/>
      <c r="AK507" s="1" t="s">
        <v>1793</v>
      </c>
      <c r="AL507" s="1"/>
      <c r="AM507" s="1"/>
      <c r="AN507" s="1"/>
      <c r="AO507" s="1">
        <v>4</v>
      </c>
      <c r="AP507" s="1">
        <v>4</v>
      </c>
      <c r="AQ507" s="1" t="s">
        <v>1793</v>
      </c>
    </row>
    <row r="508" spans="1:43" x14ac:dyDescent="0.15">
      <c r="A508" t="str">
        <f t="shared" si="82"/>
        <v>|BFZ|無色|13|4/4|アンコモン|《[[巡礼者の目]]》|</v>
      </c>
      <c r="B508" t="s">
        <v>3211</v>
      </c>
      <c r="C508" t="str">
        <f t="shared" si="83"/>
        <v>BFZ</v>
      </c>
      <c r="D508">
        <f>IF(AA508="","",VLOOKUP(C508,tnpl!$Z$1:$AA$11,2,TRUE))</f>
        <v>2</v>
      </c>
      <c r="E508" t="s">
        <v>3211</v>
      </c>
      <c r="F508" t="str">
        <f t="shared" si="84"/>
        <v>無色</v>
      </c>
      <c r="G508">
        <f>IF(AB508="","",VLOOKUP(F508,tnpl!$X$1:$Y$16,2,TRUE))</f>
        <v>16</v>
      </c>
      <c r="H508" t="s">
        <v>3211</v>
      </c>
      <c r="I508">
        <f t="shared" si="85"/>
        <v>13</v>
      </c>
      <c r="J508" t="s">
        <v>3211</v>
      </c>
      <c r="K508">
        <f t="shared" si="86"/>
        <v>4</v>
      </c>
      <c r="L508">
        <f t="shared" si="87"/>
        <v>4</v>
      </c>
      <c r="M508" t="str">
        <f t="shared" si="88"/>
        <v>4/4</v>
      </c>
      <c r="N508" t="s">
        <v>3267</v>
      </c>
      <c r="O508" t="str">
        <f t="shared" si="89"/>
        <v>アンコモン</v>
      </c>
      <c r="R508" t="s">
        <v>3267</v>
      </c>
      <c r="S508" t="s">
        <v>4854</v>
      </c>
      <c r="T508" t="str">
        <f t="shared" si="90"/>
        <v>巡礼者の目</v>
      </c>
      <c r="U508" t="str">
        <f t="shared" si="91"/>
        <v/>
      </c>
      <c r="V508" t="str">
        <f>IF(I508=0,VLOOKUP(T508,Sheet4!A:B,2,TRUE),"")</f>
        <v/>
      </c>
      <c r="W508" t="s">
        <v>4855</v>
      </c>
      <c r="X508" t="s">
        <v>3267</v>
      </c>
      <c r="Y508" s="9"/>
      <c r="Z508" s="3">
        <v>458</v>
      </c>
      <c r="AA508" s="2" t="s">
        <v>3213</v>
      </c>
      <c r="AB508" s="1" t="s">
        <v>301</v>
      </c>
      <c r="AC508" s="1" t="s">
        <v>1473</v>
      </c>
      <c r="AD508" s="1">
        <v>13</v>
      </c>
      <c r="AE508" s="1" t="s">
        <v>1762</v>
      </c>
      <c r="AF508" s="1" t="s">
        <v>1761</v>
      </c>
      <c r="AG508" s="1" t="s">
        <v>349</v>
      </c>
      <c r="AH508" s="1" t="s">
        <v>363</v>
      </c>
      <c r="AI508" s="1"/>
      <c r="AJ508" s="1"/>
      <c r="AK508" s="1" t="s">
        <v>361</v>
      </c>
      <c r="AL508" s="1"/>
      <c r="AM508" s="1"/>
      <c r="AN508" s="1"/>
      <c r="AO508" s="1">
        <v>4</v>
      </c>
      <c r="AP508" s="1">
        <v>4</v>
      </c>
      <c r="AQ508" s="1" t="s">
        <v>361</v>
      </c>
    </row>
    <row r="509" spans="1:43" x14ac:dyDescent="0.15">
      <c r="A509" t="str">
        <f t="shared" si="82"/>
        <v>|BFZ|無色|8|4/4|レア|《[[果てしなきもの]]》|</v>
      </c>
      <c r="B509" t="s">
        <v>3211</v>
      </c>
      <c r="C509" t="str">
        <f t="shared" si="83"/>
        <v>BFZ</v>
      </c>
      <c r="D509">
        <f>IF(AA509="","",VLOOKUP(C509,tnpl!$Z$1:$AA$11,2,TRUE))</f>
        <v>2</v>
      </c>
      <c r="E509" t="s">
        <v>3211</v>
      </c>
      <c r="F509" t="str">
        <f t="shared" si="84"/>
        <v>無色</v>
      </c>
      <c r="G509">
        <f>IF(AB509="","",VLOOKUP(F509,tnpl!$X$1:$Y$16,2,TRUE))</f>
        <v>16</v>
      </c>
      <c r="H509" t="s">
        <v>3211</v>
      </c>
      <c r="I509">
        <f t="shared" si="85"/>
        <v>8</v>
      </c>
      <c r="J509" t="s">
        <v>3211</v>
      </c>
      <c r="K509">
        <f t="shared" si="86"/>
        <v>4</v>
      </c>
      <c r="L509">
        <f t="shared" si="87"/>
        <v>4</v>
      </c>
      <c r="M509" t="str">
        <f t="shared" si="88"/>
        <v>4/4</v>
      </c>
      <c r="N509" t="s">
        <v>3267</v>
      </c>
      <c r="O509" t="str">
        <f t="shared" si="89"/>
        <v>レア</v>
      </c>
      <c r="R509" t="s">
        <v>3267</v>
      </c>
      <c r="S509" t="s">
        <v>4854</v>
      </c>
      <c r="T509" t="str">
        <f t="shared" si="90"/>
        <v>果てしなきもの</v>
      </c>
      <c r="U509" t="str">
        <f t="shared" si="91"/>
        <v/>
      </c>
      <c r="V509" t="str">
        <f>IF(I509=0,VLOOKUP(T509,Sheet4!A:B,2,TRUE),"")</f>
        <v/>
      </c>
      <c r="W509" t="s">
        <v>4855</v>
      </c>
      <c r="X509" t="s">
        <v>3267</v>
      </c>
      <c r="Y509" s="9"/>
      <c r="Z509" s="3">
        <v>468</v>
      </c>
      <c r="AA509" s="2" t="s">
        <v>3213</v>
      </c>
      <c r="AB509" s="1" t="s">
        <v>301</v>
      </c>
      <c r="AC509" s="1" t="s">
        <v>1463</v>
      </c>
      <c r="AD509" s="1">
        <v>8</v>
      </c>
      <c r="AE509" s="1" t="s">
        <v>1732</v>
      </c>
      <c r="AF509" s="1" t="s">
        <v>1731</v>
      </c>
      <c r="AG509" s="1" t="s">
        <v>349</v>
      </c>
      <c r="AH509" s="1" t="s">
        <v>1457</v>
      </c>
      <c r="AI509" s="1"/>
      <c r="AJ509" s="1"/>
      <c r="AK509" s="1" t="s">
        <v>1730</v>
      </c>
      <c r="AL509" s="1"/>
      <c r="AM509" s="1"/>
      <c r="AN509" s="1"/>
      <c r="AO509" s="1">
        <v>4</v>
      </c>
      <c r="AP509" s="1">
        <v>4</v>
      </c>
      <c r="AQ509" s="1" t="s">
        <v>1730</v>
      </c>
    </row>
    <row r="510" spans="1:43" x14ac:dyDescent="0.15">
      <c r="A510" t="str">
        <f t="shared" si="82"/>
        <v>|OGW|白|14|4/4|レア|《[[ムンダの先兵]]》|</v>
      </c>
      <c r="B510" t="s">
        <v>3211</v>
      </c>
      <c r="C510" t="str">
        <f t="shared" si="83"/>
        <v>OGW</v>
      </c>
      <c r="D510">
        <f>IF(AA510="","",VLOOKUP(C510,tnpl!$Z$1:$AA$11,2,TRUE))</f>
        <v>3</v>
      </c>
      <c r="E510" t="s">
        <v>3211</v>
      </c>
      <c r="F510" t="str">
        <f t="shared" si="84"/>
        <v>白</v>
      </c>
      <c r="G510">
        <f>IF(AB510="","",VLOOKUP(F510,tnpl!$X$1:$Y$16,2,TRUE))</f>
        <v>1</v>
      </c>
      <c r="H510" t="s">
        <v>3211</v>
      </c>
      <c r="I510">
        <f t="shared" si="85"/>
        <v>14</v>
      </c>
      <c r="J510" t="s">
        <v>3211</v>
      </c>
      <c r="K510">
        <f t="shared" si="86"/>
        <v>4</v>
      </c>
      <c r="L510">
        <f t="shared" si="87"/>
        <v>4</v>
      </c>
      <c r="M510" t="str">
        <f t="shared" si="88"/>
        <v>4/4</v>
      </c>
      <c r="N510" t="s">
        <v>3267</v>
      </c>
      <c r="O510" t="str">
        <f t="shared" si="89"/>
        <v>レア</v>
      </c>
      <c r="R510" t="s">
        <v>3267</v>
      </c>
      <c r="S510" t="s">
        <v>4854</v>
      </c>
      <c r="T510" t="str">
        <f t="shared" si="90"/>
        <v>ムンダの先兵</v>
      </c>
      <c r="U510" t="str">
        <f t="shared" si="91"/>
        <v/>
      </c>
      <c r="V510" t="str">
        <f>IF(I510=0,VLOOKUP(T510,Sheet4!A:B,2,TRUE),"")</f>
        <v/>
      </c>
      <c r="W510" t="s">
        <v>4855</v>
      </c>
      <c r="X510" t="s">
        <v>3267</v>
      </c>
      <c r="Y510" s="9"/>
      <c r="Z510" s="3">
        <v>488</v>
      </c>
      <c r="AA510" s="2" t="s">
        <v>3214</v>
      </c>
      <c r="AB510" s="1" t="s">
        <v>1653</v>
      </c>
      <c r="AC510" s="1" t="s">
        <v>1463</v>
      </c>
      <c r="AD510" s="1">
        <v>14</v>
      </c>
      <c r="AE510" s="1" t="s">
        <v>1672</v>
      </c>
      <c r="AF510" s="1" t="s">
        <v>1671</v>
      </c>
      <c r="AG510" s="1" t="s">
        <v>349</v>
      </c>
      <c r="AH510" s="1" t="s">
        <v>1493</v>
      </c>
      <c r="AI510" s="1" t="s">
        <v>1555</v>
      </c>
      <c r="AJ510" s="1" t="s">
        <v>1500</v>
      </c>
      <c r="AK510" s="1" t="s">
        <v>1670</v>
      </c>
      <c r="AL510" s="1"/>
      <c r="AM510" s="1"/>
      <c r="AN510" s="1"/>
      <c r="AO510" s="1">
        <v>4</v>
      </c>
      <c r="AP510" s="1">
        <v>4</v>
      </c>
      <c r="AQ510" s="1" t="s">
        <v>1670</v>
      </c>
    </row>
    <row r="511" spans="1:43" x14ac:dyDescent="0.15">
      <c r="A511" t="str">
        <f t="shared" si="82"/>
        <v>|OGW|白|17|4/4|レア|《[[岩屋の装備役]]》|</v>
      </c>
      <c r="B511" t="s">
        <v>3211</v>
      </c>
      <c r="C511" t="str">
        <f t="shared" si="83"/>
        <v>OGW</v>
      </c>
      <c r="D511">
        <f>IF(AA511="","",VLOOKUP(C511,tnpl!$Z$1:$AA$11,2,TRUE))</f>
        <v>3</v>
      </c>
      <c r="E511" t="s">
        <v>3211</v>
      </c>
      <c r="F511" t="str">
        <f t="shared" si="84"/>
        <v>白</v>
      </c>
      <c r="G511">
        <f>IF(AB511="","",VLOOKUP(F511,tnpl!$X$1:$Y$16,2,TRUE))</f>
        <v>1</v>
      </c>
      <c r="H511" t="s">
        <v>3211</v>
      </c>
      <c r="I511">
        <f t="shared" si="85"/>
        <v>17</v>
      </c>
      <c r="J511" t="s">
        <v>3211</v>
      </c>
      <c r="K511">
        <f t="shared" si="86"/>
        <v>4</v>
      </c>
      <c r="L511">
        <f t="shared" si="87"/>
        <v>4</v>
      </c>
      <c r="M511" t="str">
        <f t="shared" si="88"/>
        <v>4/4</v>
      </c>
      <c r="N511" t="s">
        <v>3267</v>
      </c>
      <c r="O511" t="str">
        <f t="shared" si="89"/>
        <v>レア</v>
      </c>
      <c r="R511" t="s">
        <v>3267</v>
      </c>
      <c r="S511" t="s">
        <v>4854</v>
      </c>
      <c r="T511" t="str">
        <f t="shared" si="90"/>
        <v>岩屋の装備役</v>
      </c>
      <c r="U511" t="str">
        <f t="shared" si="91"/>
        <v/>
      </c>
      <c r="V511" t="str">
        <f>IF(I511=0,VLOOKUP(T511,Sheet4!A:B,2,TRUE),"")</f>
        <v/>
      </c>
      <c r="W511" t="s">
        <v>4855</v>
      </c>
      <c r="X511" t="s">
        <v>3267</v>
      </c>
      <c r="Y511" s="9"/>
      <c r="Z511" s="3">
        <v>489</v>
      </c>
      <c r="AA511" s="2" t="s">
        <v>3214</v>
      </c>
      <c r="AB511" s="1" t="s">
        <v>1653</v>
      </c>
      <c r="AC511" s="1" t="s">
        <v>1463</v>
      </c>
      <c r="AD511" s="1">
        <v>17</v>
      </c>
      <c r="AE511" s="1" t="s">
        <v>1669</v>
      </c>
      <c r="AF511" s="1" t="s">
        <v>1668</v>
      </c>
      <c r="AG511" s="1" t="s">
        <v>349</v>
      </c>
      <c r="AH511" s="1" t="s">
        <v>1493</v>
      </c>
      <c r="AI511" s="1" t="s">
        <v>1667</v>
      </c>
      <c r="AJ511" s="1" t="s">
        <v>1500</v>
      </c>
      <c r="AK511" s="1" t="s">
        <v>1666</v>
      </c>
      <c r="AL511" s="1" t="s">
        <v>1665</v>
      </c>
      <c r="AM511" s="1"/>
      <c r="AN511" s="1"/>
      <c r="AO511" s="1">
        <v>4</v>
      </c>
      <c r="AP511" s="1">
        <v>4</v>
      </c>
      <c r="AQ511" s="1" t="s">
        <v>1664</v>
      </c>
    </row>
    <row r="512" spans="1:43" x14ac:dyDescent="0.15">
      <c r="A512" t="str">
        <f t="shared" si="82"/>
        <v>|OGW|白|20|4/4|神話レア|《[[タズリ将軍]]》|</v>
      </c>
      <c r="B512" t="s">
        <v>3211</v>
      </c>
      <c r="C512" t="str">
        <f t="shared" si="83"/>
        <v>OGW</v>
      </c>
      <c r="D512">
        <f>IF(AA512="","",VLOOKUP(C512,tnpl!$Z$1:$AA$11,2,TRUE))</f>
        <v>3</v>
      </c>
      <c r="E512" t="s">
        <v>3211</v>
      </c>
      <c r="F512" t="str">
        <f t="shared" si="84"/>
        <v>白</v>
      </c>
      <c r="G512">
        <f>IF(AB512="","",VLOOKUP(F512,tnpl!$X$1:$Y$16,2,TRUE))</f>
        <v>1</v>
      </c>
      <c r="H512" t="s">
        <v>3211</v>
      </c>
      <c r="I512">
        <f t="shared" si="85"/>
        <v>20</v>
      </c>
      <c r="J512" t="s">
        <v>3211</v>
      </c>
      <c r="K512">
        <f t="shared" si="86"/>
        <v>4</v>
      </c>
      <c r="L512">
        <f t="shared" si="87"/>
        <v>4</v>
      </c>
      <c r="M512" t="str">
        <f t="shared" si="88"/>
        <v>4/4</v>
      </c>
      <c r="N512" t="s">
        <v>3267</v>
      </c>
      <c r="O512" t="str">
        <f t="shared" si="89"/>
        <v>神話レア</v>
      </c>
      <c r="R512" t="s">
        <v>3267</v>
      </c>
      <c r="S512" t="s">
        <v>4854</v>
      </c>
      <c r="T512" t="str">
        <f t="shared" si="90"/>
        <v>タズリ将軍</v>
      </c>
      <c r="U512" t="str">
        <f t="shared" si="91"/>
        <v/>
      </c>
      <c r="V512" t="str">
        <f>IF(I512=0,VLOOKUP(T512,Sheet4!A:B,2,TRUE),"")</f>
        <v/>
      </c>
      <c r="W512" t="s">
        <v>4855</v>
      </c>
      <c r="X512" t="s">
        <v>3267</v>
      </c>
      <c r="Y512" s="9"/>
      <c r="Z512" s="3">
        <v>491</v>
      </c>
      <c r="AA512" s="2" t="s">
        <v>3214</v>
      </c>
      <c r="AB512" s="1" t="s">
        <v>1653</v>
      </c>
      <c r="AC512" s="1" t="s">
        <v>1453</v>
      </c>
      <c r="AD512" s="1">
        <v>20</v>
      </c>
      <c r="AE512" s="1" t="s">
        <v>1658</v>
      </c>
      <c r="AF512" s="1" t="s">
        <v>1657</v>
      </c>
      <c r="AG512" s="1" t="s">
        <v>349</v>
      </c>
      <c r="AH512" s="1" t="s">
        <v>1511</v>
      </c>
      <c r="AI512" s="1" t="s">
        <v>1500</v>
      </c>
      <c r="AJ512" s="1"/>
      <c r="AK512" s="1" t="s">
        <v>1656</v>
      </c>
      <c r="AL512" s="1" t="s">
        <v>1655</v>
      </c>
      <c r="AM512" s="1"/>
      <c r="AN512" s="1"/>
      <c r="AO512" s="1">
        <v>4</v>
      </c>
      <c r="AP512" s="1">
        <v>4</v>
      </c>
      <c r="AQ512" s="1" t="s">
        <v>1654</v>
      </c>
    </row>
    <row r="513" spans="1:43" x14ac:dyDescent="0.15">
      <c r="A513" t="str">
        <f t="shared" si="82"/>
        <v>|OGW|青|16|4/4|レア|《[[深水潜み]]》|</v>
      </c>
      <c r="B513" t="s">
        <v>3211</v>
      </c>
      <c r="C513" t="str">
        <f t="shared" si="83"/>
        <v>OGW</v>
      </c>
      <c r="D513">
        <f>IF(AA513="","",VLOOKUP(C513,tnpl!$Z$1:$AA$11,2,TRUE))</f>
        <v>3</v>
      </c>
      <c r="E513" t="s">
        <v>3211</v>
      </c>
      <c r="F513" t="str">
        <f t="shared" si="84"/>
        <v>青</v>
      </c>
      <c r="G513">
        <f>IF(AB513="","",VLOOKUP(F513,tnpl!$X$1:$Y$16,2,TRUE))</f>
        <v>2</v>
      </c>
      <c r="H513" t="s">
        <v>3211</v>
      </c>
      <c r="I513">
        <f t="shared" si="85"/>
        <v>16</v>
      </c>
      <c r="J513" t="s">
        <v>3211</v>
      </c>
      <c r="K513">
        <f t="shared" si="86"/>
        <v>4</v>
      </c>
      <c r="L513">
        <f t="shared" si="87"/>
        <v>4</v>
      </c>
      <c r="M513" t="str">
        <f t="shared" si="88"/>
        <v>4/4</v>
      </c>
      <c r="N513" t="s">
        <v>3267</v>
      </c>
      <c r="O513" t="str">
        <f t="shared" si="89"/>
        <v>レア</v>
      </c>
      <c r="R513" t="s">
        <v>3267</v>
      </c>
      <c r="S513" t="s">
        <v>4854</v>
      </c>
      <c r="T513" t="str">
        <f t="shared" si="90"/>
        <v>深水潜み</v>
      </c>
      <c r="U513" t="str">
        <f t="shared" si="91"/>
        <v/>
      </c>
      <c r="V513" t="str">
        <f>IF(I513=0,VLOOKUP(T513,Sheet4!A:B,2,TRUE),"")</f>
        <v/>
      </c>
      <c r="W513" t="s">
        <v>4855</v>
      </c>
      <c r="X513" t="s">
        <v>3267</v>
      </c>
      <c r="Y513" s="9"/>
      <c r="Z513" s="3">
        <v>494</v>
      </c>
      <c r="AA513" s="2" t="s">
        <v>3214</v>
      </c>
      <c r="AB513" s="1" t="s">
        <v>1631</v>
      </c>
      <c r="AC513" s="1" t="s">
        <v>1463</v>
      </c>
      <c r="AD513" s="1">
        <v>16</v>
      </c>
      <c r="AE513" s="1" t="s">
        <v>1644</v>
      </c>
      <c r="AF513" s="1" t="s">
        <v>1643</v>
      </c>
      <c r="AG513" s="1" t="s">
        <v>349</v>
      </c>
      <c r="AH513" s="1" t="s">
        <v>1457</v>
      </c>
      <c r="AI513" s="1"/>
      <c r="AJ513" s="1"/>
      <c r="AK513" s="1" t="s">
        <v>3412</v>
      </c>
      <c r="AL513" s="1" t="s">
        <v>1642</v>
      </c>
      <c r="AM513" s="1" t="s">
        <v>1641</v>
      </c>
      <c r="AN513" s="1"/>
      <c r="AO513" s="1">
        <v>4</v>
      </c>
      <c r="AP513" s="1">
        <v>4</v>
      </c>
      <c r="AQ513" s="1" t="s">
        <v>3500</v>
      </c>
    </row>
    <row r="514" spans="1:43" x14ac:dyDescent="0.15">
      <c r="A514" t="str">
        <f t="shared" si="82"/>
        <v>|OGW|赤|7|4/3|アンコモン|《[[無謀な奇襲隊]]》|</v>
      </c>
      <c r="B514" t="s">
        <v>3211</v>
      </c>
      <c r="C514" t="str">
        <f t="shared" si="83"/>
        <v>OGW</v>
      </c>
      <c r="D514">
        <f>IF(AA514="","",VLOOKUP(C514,tnpl!$Z$1:$AA$11,2,TRUE))</f>
        <v>3</v>
      </c>
      <c r="E514" t="s">
        <v>3211</v>
      </c>
      <c r="F514" t="str">
        <f t="shared" si="84"/>
        <v>赤</v>
      </c>
      <c r="G514">
        <f>IF(AB514="","",VLOOKUP(F514,tnpl!$X$1:$Y$16,2,TRUE))</f>
        <v>4</v>
      </c>
      <c r="H514" t="s">
        <v>3211</v>
      </c>
      <c r="I514">
        <f t="shared" si="85"/>
        <v>7</v>
      </c>
      <c r="J514" t="s">
        <v>3211</v>
      </c>
      <c r="K514">
        <f t="shared" si="86"/>
        <v>4</v>
      </c>
      <c r="L514">
        <f t="shared" si="87"/>
        <v>3</v>
      </c>
      <c r="M514" t="str">
        <f t="shared" si="88"/>
        <v>4/3</v>
      </c>
      <c r="N514" t="s">
        <v>3267</v>
      </c>
      <c r="O514" t="str">
        <f t="shared" si="89"/>
        <v>アンコモン</v>
      </c>
      <c r="R514" t="s">
        <v>3267</v>
      </c>
      <c r="S514" t="s">
        <v>4854</v>
      </c>
      <c r="T514" t="str">
        <f t="shared" si="90"/>
        <v>無謀な奇襲隊</v>
      </c>
      <c r="U514" t="str">
        <f t="shared" si="91"/>
        <v/>
      </c>
      <c r="V514" t="str">
        <f>IF(I514=0,VLOOKUP(T514,Sheet4!A:B,2,TRUE),"")</f>
        <v/>
      </c>
      <c r="W514" t="s">
        <v>4855</v>
      </c>
      <c r="X514" t="s">
        <v>3267</v>
      </c>
      <c r="Y514" s="9"/>
      <c r="Z514" s="3">
        <v>504</v>
      </c>
      <c r="AA514" s="2" t="s">
        <v>3214</v>
      </c>
      <c r="AB514" s="1" t="s">
        <v>1575</v>
      </c>
      <c r="AC514" s="1" t="s">
        <v>1473</v>
      </c>
      <c r="AD514" s="1">
        <v>7</v>
      </c>
      <c r="AE514" s="1" t="s">
        <v>1600</v>
      </c>
      <c r="AF514" s="1" t="s">
        <v>1599</v>
      </c>
      <c r="AG514" s="1" t="s">
        <v>349</v>
      </c>
      <c r="AH514" s="1" t="s">
        <v>1587</v>
      </c>
      <c r="AI514" s="1" t="s">
        <v>1515</v>
      </c>
      <c r="AJ514" s="1" t="s">
        <v>1500</v>
      </c>
      <c r="AK514" s="1" t="s">
        <v>1598</v>
      </c>
      <c r="AL514" s="1" t="s">
        <v>1597</v>
      </c>
      <c r="AM514" s="1"/>
      <c r="AN514" s="1"/>
      <c r="AO514" s="1">
        <v>4</v>
      </c>
      <c r="AP514" s="1">
        <v>3</v>
      </c>
      <c r="AQ514" s="1" t="s">
        <v>1596</v>
      </c>
    </row>
    <row r="515" spans="1:43" x14ac:dyDescent="0.15">
      <c r="A515" t="str">
        <f t="shared" si="82"/>
        <v>|OGW|赤|13|4/4|レア|《[[ゴブリンの闇住まい]]》|</v>
      </c>
      <c r="B515" t="s">
        <v>3211</v>
      </c>
      <c r="C515" t="str">
        <f t="shared" si="83"/>
        <v>OGW</v>
      </c>
      <c r="D515">
        <f>IF(AA515="","",VLOOKUP(C515,tnpl!$Z$1:$AA$11,2,TRUE))</f>
        <v>3</v>
      </c>
      <c r="E515" t="s">
        <v>3211</v>
      </c>
      <c r="F515" t="str">
        <f t="shared" si="84"/>
        <v>赤</v>
      </c>
      <c r="G515">
        <f>IF(AB515="","",VLOOKUP(F515,tnpl!$X$1:$Y$16,2,TRUE))</f>
        <v>4</v>
      </c>
      <c r="H515" t="s">
        <v>3211</v>
      </c>
      <c r="I515">
        <f t="shared" si="85"/>
        <v>13</v>
      </c>
      <c r="J515" t="s">
        <v>3211</v>
      </c>
      <c r="K515">
        <f t="shared" si="86"/>
        <v>4</v>
      </c>
      <c r="L515">
        <f t="shared" si="87"/>
        <v>4</v>
      </c>
      <c r="M515" t="str">
        <f t="shared" si="88"/>
        <v>4/4</v>
      </c>
      <c r="N515" t="s">
        <v>3267</v>
      </c>
      <c r="O515" t="str">
        <f t="shared" si="89"/>
        <v>レア</v>
      </c>
      <c r="R515" t="s">
        <v>3267</v>
      </c>
      <c r="S515" t="s">
        <v>4854</v>
      </c>
      <c r="T515" t="str">
        <f t="shared" si="90"/>
        <v>ゴブリンの闇住まい</v>
      </c>
      <c r="U515" t="str">
        <f t="shared" si="91"/>
        <v/>
      </c>
      <c r="V515" t="str">
        <f>IF(I515=0,VLOOKUP(T515,Sheet4!A:B,2,TRUE),"")</f>
        <v/>
      </c>
      <c r="W515" t="s">
        <v>4855</v>
      </c>
      <c r="X515" t="s">
        <v>3267</v>
      </c>
      <c r="Y515" s="9"/>
      <c r="Z515" s="3">
        <v>507</v>
      </c>
      <c r="AA515" s="2" t="s">
        <v>3214</v>
      </c>
      <c r="AB515" s="1" t="s">
        <v>1575</v>
      </c>
      <c r="AC515" s="1" t="s">
        <v>1463</v>
      </c>
      <c r="AD515" s="1">
        <v>13</v>
      </c>
      <c r="AE515" s="1" t="s">
        <v>1589</v>
      </c>
      <c r="AF515" s="1" t="s">
        <v>1588</v>
      </c>
      <c r="AG515" s="1" t="s">
        <v>349</v>
      </c>
      <c r="AH515" s="1" t="s">
        <v>1587</v>
      </c>
      <c r="AI515" s="1"/>
      <c r="AJ515" s="1"/>
      <c r="AK515" s="1" t="s">
        <v>2076</v>
      </c>
      <c r="AL515" s="1" t="s">
        <v>1586</v>
      </c>
      <c r="AM515" s="1"/>
      <c r="AN515" s="1"/>
      <c r="AO515" s="1">
        <v>4</v>
      </c>
      <c r="AP515" s="1">
        <v>4</v>
      </c>
      <c r="AQ515" s="1" t="s">
        <v>3506</v>
      </c>
    </row>
    <row r="516" spans="1:43" x14ac:dyDescent="0.15">
      <c r="A516" t="str">
        <f t="shared" si="82"/>
        <v>|OGW|緑|20|4/4|アンコモン|《[[洞察の具象化]]》|</v>
      </c>
      <c r="B516" t="s">
        <v>3211</v>
      </c>
      <c r="C516" t="str">
        <f t="shared" si="83"/>
        <v>OGW</v>
      </c>
      <c r="D516">
        <f>IF(AA516="","",VLOOKUP(C516,tnpl!$Z$1:$AA$11,2,TRUE))</f>
        <v>3</v>
      </c>
      <c r="E516" t="s">
        <v>3211</v>
      </c>
      <c r="F516" t="str">
        <f t="shared" si="84"/>
        <v>緑</v>
      </c>
      <c r="G516">
        <f>IF(AB516="","",VLOOKUP(F516,tnpl!$X$1:$Y$16,2,TRUE))</f>
        <v>5</v>
      </c>
      <c r="H516" t="s">
        <v>3211</v>
      </c>
      <c r="I516">
        <f t="shared" si="85"/>
        <v>20</v>
      </c>
      <c r="J516" t="s">
        <v>3211</v>
      </c>
      <c r="K516">
        <f t="shared" si="86"/>
        <v>4</v>
      </c>
      <c r="L516">
        <f t="shared" si="87"/>
        <v>4</v>
      </c>
      <c r="M516" t="str">
        <f t="shared" si="88"/>
        <v>4/4</v>
      </c>
      <c r="N516" t="s">
        <v>3267</v>
      </c>
      <c r="O516" t="str">
        <f t="shared" si="89"/>
        <v>アンコモン</v>
      </c>
      <c r="R516" t="s">
        <v>3267</v>
      </c>
      <c r="S516" t="s">
        <v>4854</v>
      </c>
      <c r="T516" t="str">
        <f t="shared" si="90"/>
        <v>洞察の具象化</v>
      </c>
      <c r="U516" t="str">
        <f t="shared" si="91"/>
        <v/>
      </c>
      <c r="V516" t="str">
        <f>IF(I516=0,VLOOKUP(T516,Sheet4!A:B,2,TRUE),"")</f>
        <v/>
      </c>
      <c r="W516" t="s">
        <v>4855</v>
      </c>
      <c r="X516" t="s">
        <v>3267</v>
      </c>
      <c r="Y516" s="9"/>
      <c r="Z516" s="3">
        <v>512</v>
      </c>
      <c r="AA516" s="2" t="s">
        <v>3214</v>
      </c>
      <c r="AB516" s="1" t="s">
        <v>1540</v>
      </c>
      <c r="AC516" s="1" t="s">
        <v>1473</v>
      </c>
      <c r="AD516" s="1">
        <v>20</v>
      </c>
      <c r="AE516" s="1" t="s">
        <v>1565</v>
      </c>
      <c r="AF516" s="1" t="s">
        <v>1564</v>
      </c>
      <c r="AG516" s="1" t="s">
        <v>349</v>
      </c>
      <c r="AH516" s="1" t="s">
        <v>1559</v>
      </c>
      <c r="AI516" s="1"/>
      <c r="AJ516" s="1"/>
      <c r="AK516" s="1" t="s">
        <v>3289</v>
      </c>
      <c r="AL516" s="1" t="s">
        <v>1563</v>
      </c>
      <c r="AM516" s="1" t="s">
        <v>1562</v>
      </c>
      <c r="AN516" s="1"/>
      <c r="AO516" s="1">
        <v>4</v>
      </c>
      <c r="AP516" s="1">
        <v>4</v>
      </c>
      <c r="AQ516" s="1" t="s">
        <v>3511</v>
      </c>
    </row>
    <row r="517" spans="1:43" x14ac:dyDescent="0.15">
      <c r="A517" t="str">
        <f t="shared" si="82"/>
        <v>|OGW|青黒|20|4/4|アンコモン|《[[精神溶かし]]》|</v>
      </c>
      <c r="B517" t="s">
        <v>3211</v>
      </c>
      <c r="C517" t="str">
        <f t="shared" si="83"/>
        <v>OGW</v>
      </c>
      <c r="D517">
        <f>IF(AA517="","",VLOOKUP(C517,tnpl!$Z$1:$AA$11,2,TRUE))</f>
        <v>3</v>
      </c>
      <c r="E517" t="s">
        <v>3211</v>
      </c>
      <c r="F517" t="str">
        <f t="shared" si="84"/>
        <v>青黒</v>
      </c>
      <c r="G517">
        <f>IF(AB517="","",VLOOKUP(F517,tnpl!$X$1:$Y$16,2,TRUE))</f>
        <v>7</v>
      </c>
      <c r="H517" t="s">
        <v>3211</v>
      </c>
      <c r="I517">
        <f t="shared" si="85"/>
        <v>20</v>
      </c>
      <c r="J517" t="s">
        <v>3211</v>
      </c>
      <c r="K517">
        <f t="shared" si="86"/>
        <v>4</v>
      </c>
      <c r="L517">
        <f t="shared" si="87"/>
        <v>4</v>
      </c>
      <c r="M517" t="str">
        <f t="shared" si="88"/>
        <v>4/4</v>
      </c>
      <c r="N517" t="s">
        <v>3267</v>
      </c>
      <c r="O517" t="str">
        <f t="shared" si="89"/>
        <v>アンコモン</v>
      </c>
      <c r="R517" t="s">
        <v>3267</v>
      </c>
      <c r="S517" t="s">
        <v>4854</v>
      </c>
      <c r="T517" t="str">
        <f t="shared" si="90"/>
        <v>精神溶かし</v>
      </c>
      <c r="U517" t="str">
        <f t="shared" si="91"/>
        <v/>
      </c>
      <c r="V517" t="str">
        <f>IF(I517=0,VLOOKUP(T517,Sheet4!A:B,2,TRUE),"")</f>
        <v/>
      </c>
      <c r="W517" t="s">
        <v>4855</v>
      </c>
      <c r="X517" t="s">
        <v>3267</v>
      </c>
      <c r="Y517" s="9"/>
      <c r="Z517" s="3">
        <v>520</v>
      </c>
      <c r="AA517" s="2" t="s">
        <v>3214</v>
      </c>
      <c r="AB517" s="1" t="s">
        <v>1530</v>
      </c>
      <c r="AC517" s="1" t="s">
        <v>1473</v>
      </c>
      <c r="AD517" s="1">
        <v>20</v>
      </c>
      <c r="AE517" s="1" t="s">
        <v>1529</v>
      </c>
      <c r="AF517" s="1" t="s">
        <v>1528</v>
      </c>
      <c r="AG517" s="1" t="s">
        <v>349</v>
      </c>
      <c r="AH517" s="1" t="s">
        <v>1457</v>
      </c>
      <c r="AI517" s="1" t="s">
        <v>1523</v>
      </c>
      <c r="AJ517" s="1"/>
      <c r="AK517" s="1" t="s">
        <v>3412</v>
      </c>
      <c r="AL517" s="1" t="s">
        <v>3516</v>
      </c>
      <c r="AM517" s="1" t="s">
        <v>1527</v>
      </c>
      <c r="AN517" s="1"/>
      <c r="AO517" s="1">
        <v>4</v>
      </c>
      <c r="AP517" s="1">
        <v>4</v>
      </c>
      <c r="AQ517" s="1" t="s">
        <v>3517</v>
      </c>
    </row>
    <row r="518" spans="1:43" x14ac:dyDescent="0.15">
      <c r="A518" t="str">
        <f t="shared" si="82"/>
        <v>|OGW|黒赤|15|4/2|アンコモン|《[[鞭打ちドローン]]》|</v>
      </c>
      <c r="B518" t="s">
        <v>3211</v>
      </c>
      <c r="C518" t="str">
        <f t="shared" si="83"/>
        <v>OGW</v>
      </c>
      <c r="D518">
        <f>IF(AA518="","",VLOOKUP(C518,tnpl!$Z$1:$AA$11,2,TRUE))</f>
        <v>3</v>
      </c>
      <c r="E518" t="s">
        <v>3211</v>
      </c>
      <c r="F518" t="str">
        <f t="shared" si="84"/>
        <v>黒赤</v>
      </c>
      <c r="G518">
        <f>IF(AB518="","",VLOOKUP(F518,tnpl!$X$1:$Y$16,2,TRUE))</f>
        <v>8</v>
      </c>
      <c r="H518" t="s">
        <v>3211</v>
      </c>
      <c r="I518">
        <f t="shared" si="85"/>
        <v>15</v>
      </c>
      <c r="J518" t="s">
        <v>3211</v>
      </c>
      <c r="K518">
        <f t="shared" si="86"/>
        <v>4</v>
      </c>
      <c r="L518">
        <f t="shared" si="87"/>
        <v>2</v>
      </c>
      <c r="M518" t="str">
        <f t="shared" si="88"/>
        <v>4/2</v>
      </c>
      <c r="N518" t="s">
        <v>3267</v>
      </c>
      <c r="O518" t="str">
        <f t="shared" si="89"/>
        <v>アンコモン</v>
      </c>
      <c r="R518" t="s">
        <v>3267</v>
      </c>
      <c r="S518" t="s">
        <v>4854</v>
      </c>
      <c r="T518" t="str">
        <f t="shared" si="90"/>
        <v>鞭打ちドローン</v>
      </c>
      <c r="U518" t="str">
        <f t="shared" si="91"/>
        <v/>
      </c>
      <c r="V518" t="str">
        <f>IF(I518=0,VLOOKUP(T518,Sheet4!A:B,2,TRUE),"")</f>
        <v/>
      </c>
      <c r="W518" t="s">
        <v>4855</v>
      </c>
      <c r="X518" t="s">
        <v>3267</v>
      </c>
      <c r="Y518" s="9"/>
      <c r="Z518" s="3">
        <v>521</v>
      </c>
      <c r="AA518" s="2" t="s">
        <v>3214</v>
      </c>
      <c r="AB518" s="1" t="s">
        <v>1526</v>
      </c>
      <c r="AC518" s="1" t="s">
        <v>1473</v>
      </c>
      <c r="AD518" s="1">
        <v>15</v>
      </c>
      <c r="AE518" s="1" t="s">
        <v>1525</v>
      </c>
      <c r="AF518" s="1" t="s">
        <v>1524</v>
      </c>
      <c r="AG518" s="1" t="s">
        <v>349</v>
      </c>
      <c r="AH518" s="1" t="s">
        <v>1457</v>
      </c>
      <c r="AI518" s="1" t="s">
        <v>1523</v>
      </c>
      <c r="AJ518" s="1"/>
      <c r="AK518" s="1" t="s">
        <v>3518</v>
      </c>
      <c r="AL518" s="1" t="s">
        <v>1522</v>
      </c>
      <c r="AM518" s="1"/>
      <c r="AN518" s="1"/>
      <c r="AO518" s="1">
        <v>4</v>
      </c>
      <c r="AP518" s="1">
        <v>2</v>
      </c>
      <c r="AQ518" s="1" t="s">
        <v>3519</v>
      </c>
    </row>
    <row r="519" spans="1:43" x14ac:dyDescent="0.15">
      <c r="A519" t="str">
        <f t="shared" ref="A519:A590" si="92">B519&amp;C519&amp;E519&amp;F519&amp;H519&amp;I519&amp;J519&amp;M519&amp;N519&amp;O519&amp;P519&amp;Q519&amp;R519&amp;S519&amp;T519&amp;U519&amp;V519&amp;W519&amp;X519&amp;Y519</f>
        <v>|OGW|赤緑|10|4/4|アンコモン|《[[執拗な狩人]]》|</v>
      </c>
      <c r="B519" t="s">
        <v>3211</v>
      </c>
      <c r="C519" t="str">
        <f t="shared" ref="C519:C590" si="93">AA519</f>
        <v>OGW</v>
      </c>
      <c r="D519">
        <f>IF(AA519="","",VLOOKUP(C519,tnpl!$Z$1:$AA$11,2,TRUE))</f>
        <v>3</v>
      </c>
      <c r="E519" t="s">
        <v>3211</v>
      </c>
      <c r="F519" t="str">
        <f t="shared" ref="F519:F590" si="94">AB519</f>
        <v>赤緑</v>
      </c>
      <c r="G519">
        <f>IF(AB519="","",VLOOKUP(F519,tnpl!$X$1:$Y$16,2,TRUE))</f>
        <v>9</v>
      </c>
      <c r="H519" t="s">
        <v>3211</v>
      </c>
      <c r="I519">
        <f t="shared" ref="I519:I590" si="95">AD519</f>
        <v>10</v>
      </c>
      <c r="J519" t="s">
        <v>3211</v>
      </c>
      <c r="K519">
        <f t="shared" ref="K519:K590" si="96">AO519</f>
        <v>4</v>
      </c>
      <c r="L519">
        <f t="shared" ref="L519:L590" si="97">AP519</f>
        <v>4</v>
      </c>
      <c r="M519" t="str">
        <f t="shared" ref="M519:M590" si="98">K519&amp;"/"&amp;L519</f>
        <v>4/4</v>
      </c>
      <c r="N519" t="s">
        <v>3267</v>
      </c>
      <c r="O519" t="str">
        <f t="shared" ref="O519:O590" si="99">AC519</f>
        <v>アンコモン</v>
      </c>
      <c r="R519" t="s">
        <v>3267</v>
      </c>
      <c r="S519" t="s">
        <v>4854</v>
      </c>
      <c r="T519" t="str">
        <f t="shared" ref="T519:T590" si="100">AE519</f>
        <v>執拗な狩人</v>
      </c>
      <c r="U519" t="str">
        <f t="shared" ref="U519:U590" si="101">IF(I519=0,"&gt;","")</f>
        <v/>
      </c>
      <c r="V519" t="str">
        <f>IF(I519=0,VLOOKUP(T519,Sheet4!A:B,2,TRUE),"")</f>
        <v/>
      </c>
      <c r="W519" t="s">
        <v>4855</v>
      </c>
      <c r="X519" t="s">
        <v>3267</v>
      </c>
      <c r="Y519" s="9"/>
      <c r="Z519" s="3">
        <v>522</v>
      </c>
      <c r="AA519" s="2" t="s">
        <v>3214</v>
      </c>
      <c r="AB519" s="1" t="s">
        <v>1504</v>
      </c>
      <c r="AC519" s="1" t="s">
        <v>1473</v>
      </c>
      <c r="AD519" s="1">
        <v>10</v>
      </c>
      <c r="AE519" s="1" t="s">
        <v>1521</v>
      </c>
      <c r="AF519" s="1" t="s">
        <v>1520</v>
      </c>
      <c r="AG519" s="1" t="s">
        <v>349</v>
      </c>
      <c r="AH519" s="1" t="s">
        <v>1511</v>
      </c>
      <c r="AI519" s="1" t="s">
        <v>1515</v>
      </c>
      <c r="AJ519" s="1"/>
      <c r="AK519" s="1" t="s">
        <v>1519</v>
      </c>
      <c r="AL519" s="1"/>
      <c r="AM519" s="1"/>
      <c r="AN519" s="1"/>
      <c r="AO519" s="1">
        <v>4</v>
      </c>
      <c r="AP519" s="1">
        <v>4</v>
      </c>
      <c r="AQ519" s="1" t="s">
        <v>1519</v>
      </c>
    </row>
    <row r="520" spans="1:43" x14ac:dyDescent="0.15">
      <c r="A520" t="str">
        <f t="shared" si="92"/>
        <v>|OGW|黒緑|17|4/5|アンコモン|《[[ベイロスの虚身]]》|</v>
      </c>
      <c r="B520" t="s">
        <v>3211</v>
      </c>
      <c r="C520" t="str">
        <f t="shared" si="93"/>
        <v>OGW</v>
      </c>
      <c r="D520">
        <f>IF(AA520="","",VLOOKUP(C520,tnpl!$Z$1:$AA$11,2,TRUE))</f>
        <v>3</v>
      </c>
      <c r="E520" t="s">
        <v>3211</v>
      </c>
      <c r="F520" t="str">
        <f t="shared" si="94"/>
        <v>黒緑</v>
      </c>
      <c r="G520">
        <f>IF(AB520="","",VLOOKUP(F520,tnpl!$X$1:$Y$16,2,TRUE))</f>
        <v>13</v>
      </c>
      <c r="H520" t="s">
        <v>3211</v>
      </c>
      <c r="I520">
        <f t="shared" si="95"/>
        <v>17</v>
      </c>
      <c r="J520" t="s">
        <v>3211</v>
      </c>
      <c r="K520">
        <f t="shared" si="96"/>
        <v>4</v>
      </c>
      <c r="L520">
        <f t="shared" si="97"/>
        <v>5</v>
      </c>
      <c r="M520" t="str">
        <f t="shared" si="98"/>
        <v>4/5</v>
      </c>
      <c r="N520" t="s">
        <v>3267</v>
      </c>
      <c r="O520" t="str">
        <f t="shared" si="99"/>
        <v>アンコモン</v>
      </c>
      <c r="R520" t="s">
        <v>3267</v>
      </c>
      <c r="S520" t="s">
        <v>4854</v>
      </c>
      <c r="T520" t="str">
        <f t="shared" si="100"/>
        <v>ベイロスの虚身</v>
      </c>
      <c r="U520" t="str">
        <f t="shared" si="101"/>
        <v/>
      </c>
      <c r="V520" t="str">
        <f>IF(I520=0,VLOOKUP(T520,Sheet4!A:B,2,TRUE),"")</f>
        <v/>
      </c>
      <c r="W520" t="s">
        <v>4855</v>
      </c>
      <c r="X520" t="s">
        <v>3267</v>
      </c>
      <c r="Y520" s="9"/>
      <c r="Z520" s="3">
        <v>525</v>
      </c>
      <c r="AA520" s="2" t="s">
        <v>3214</v>
      </c>
      <c r="AB520" s="1" t="s">
        <v>1509</v>
      </c>
      <c r="AC520" s="1" t="s">
        <v>1473</v>
      </c>
      <c r="AD520" s="1">
        <v>17</v>
      </c>
      <c r="AE520" s="1" t="s">
        <v>1508</v>
      </c>
      <c r="AF520" s="1" t="s">
        <v>1507</v>
      </c>
      <c r="AG520" s="1" t="s">
        <v>349</v>
      </c>
      <c r="AH520" s="1" t="s">
        <v>1506</v>
      </c>
      <c r="AI520" s="1" t="s">
        <v>367</v>
      </c>
      <c r="AJ520" s="1"/>
      <c r="AK520" s="1" t="s">
        <v>1505</v>
      </c>
      <c r="AL520" s="1"/>
      <c r="AM520" s="1"/>
      <c r="AN520" s="1"/>
      <c r="AO520" s="1">
        <v>4</v>
      </c>
      <c r="AP520" s="1">
        <v>5</v>
      </c>
      <c r="AQ520" s="1" t="s">
        <v>1505</v>
      </c>
    </row>
    <row r="521" spans="1:43" x14ac:dyDescent="0.15">
      <c r="A521" t="str">
        <f t="shared" si="92"/>
        <v>|OGW|青赤|10|4/5|レア|《[[遺跡潜り、ジョリー・エン]]》|</v>
      </c>
      <c r="B521" t="s">
        <v>3211</v>
      </c>
      <c r="C521" t="str">
        <f t="shared" si="93"/>
        <v>OGW</v>
      </c>
      <c r="D521">
        <f>IF(AA521="","",VLOOKUP(C521,tnpl!$Z$1:$AA$11,2,TRUE))</f>
        <v>3</v>
      </c>
      <c r="E521" t="s">
        <v>3211</v>
      </c>
      <c r="F521" t="str">
        <f t="shared" si="94"/>
        <v>青赤</v>
      </c>
      <c r="G521">
        <f>IF(AB521="","",VLOOKUP(F521,tnpl!$X$1:$Y$16,2,TRUE))</f>
        <v>12</v>
      </c>
      <c r="H521" t="s">
        <v>3211</v>
      </c>
      <c r="I521">
        <f t="shared" si="95"/>
        <v>10</v>
      </c>
      <c r="J521" t="s">
        <v>3211</v>
      </c>
      <c r="K521">
        <f t="shared" si="96"/>
        <v>4</v>
      </c>
      <c r="L521">
        <f t="shared" si="97"/>
        <v>5</v>
      </c>
      <c r="M521" t="str">
        <f t="shared" si="98"/>
        <v>4/5</v>
      </c>
      <c r="N521" t="s">
        <v>3267</v>
      </c>
      <c r="O521" t="str">
        <f t="shared" si="99"/>
        <v>レア</v>
      </c>
      <c r="R521" t="s">
        <v>3267</v>
      </c>
      <c r="S521" t="s">
        <v>4854</v>
      </c>
      <c r="T521" t="str">
        <f t="shared" si="100"/>
        <v>遺跡潜り、ジョリー・エン</v>
      </c>
      <c r="U521" t="str">
        <f t="shared" si="101"/>
        <v/>
      </c>
      <c r="V521" t="str">
        <f>IF(I521=0,VLOOKUP(T521,Sheet4!A:B,2,TRUE),"")</f>
        <v/>
      </c>
      <c r="W521" t="s">
        <v>4855</v>
      </c>
      <c r="X521" t="s">
        <v>3267</v>
      </c>
      <c r="Y521" s="9"/>
      <c r="Z521" s="3">
        <v>528</v>
      </c>
      <c r="AA521" s="2" t="s">
        <v>3214</v>
      </c>
      <c r="AB521" s="1" t="s">
        <v>1489</v>
      </c>
      <c r="AC521" s="1" t="s">
        <v>1463</v>
      </c>
      <c r="AD521" s="1">
        <v>10</v>
      </c>
      <c r="AE521" s="1" t="s">
        <v>1488</v>
      </c>
      <c r="AF521" s="1" t="s">
        <v>1487</v>
      </c>
      <c r="AG521" s="1" t="s">
        <v>349</v>
      </c>
      <c r="AH521" s="1" t="s">
        <v>1486</v>
      </c>
      <c r="AI521" s="1" t="s">
        <v>1485</v>
      </c>
      <c r="AJ521" s="1"/>
      <c r="AK521" s="1" t="s">
        <v>1484</v>
      </c>
      <c r="AL521" s="1"/>
      <c r="AM521" s="1"/>
      <c r="AN521" s="1"/>
      <c r="AO521" s="1">
        <v>4</v>
      </c>
      <c r="AP521" s="1">
        <v>5</v>
      </c>
      <c r="AQ521" s="1" t="s">
        <v>1484</v>
      </c>
    </row>
    <row r="522" spans="1:43" x14ac:dyDescent="0.15">
      <c r="A522" t="str">
        <f t="shared" si="92"/>
        <v>|OGW|無色|15|4/4|アンコモン|《[[荒地を歩くもの]]》|</v>
      </c>
      <c r="B522" t="s">
        <v>3211</v>
      </c>
      <c r="C522" t="str">
        <f t="shared" si="93"/>
        <v>OGW</v>
      </c>
      <c r="D522">
        <f>IF(AA522="","",VLOOKUP(C522,tnpl!$Z$1:$AA$11,2,TRUE))</f>
        <v>3</v>
      </c>
      <c r="E522" t="s">
        <v>3211</v>
      </c>
      <c r="F522" t="str">
        <f t="shared" si="94"/>
        <v>無色</v>
      </c>
      <c r="G522">
        <f>IF(AB522="","",VLOOKUP(F522,tnpl!$X$1:$Y$16,2,TRUE))</f>
        <v>16</v>
      </c>
      <c r="H522" t="s">
        <v>3211</v>
      </c>
      <c r="I522">
        <f t="shared" si="95"/>
        <v>15</v>
      </c>
      <c r="J522" t="s">
        <v>3211</v>
      </c>
      <c r="K522">
        <f t="shared" si="96"/>
        <v>4</v>
      </c>
      <c r="L522">
        <f t="shared" si="97"/>
        <v>4</v>
      </c>
      <c r="M522" t="str">
        <f t="shared" si="98"/>
        <v>4/4</v>
      </c>
      <c r="N522" t="s">
        <v>3267</v>
      </c>
      <c r="O522" t="str">
        <f t="shared" si="99"/>
        <v>アンコモン</v>
      </c>
      <c r="R522" t="s">
        <v>3267</v>
      </c>
      <c r="S522" t="s">
        <v>4854</v>
      </c>
      <c r="T522" t="str">
        <f t="shared" si="100"/>
        <v>荒地を歩くもの</v>
      </c>
      <c r="U522" t="str">
        <f t="shared" si="101"/>
        <v/>
      </c>
      <c r="V522" t="str">
        <f>IF(I522=0,VLOOKUP(T522,Sheet4!A:B,2,TRUE),"")</f>
        <v/>
      </c>
      <c r="W522" t="s">
        <v>4855</v>
      </c>
      <c r="X522" t="s">
        <v>3267</v>
      </c>
      <c r="Y522" s="9"/>
      <c r="Z522" s="3">
        <v>529</v>
      </c>
      <c r="AA522" s="2" t="s">
        <v>3214</v>
      </c>
      <c r="AB522" s="1" t="s">
        <v>301</v>
      </c>
      <c r="AC522" s="1" t="s">
        <v>1473</v>
      </c>
      <c r="AD522" s="1">
        <v>15</v>
      </c>
      <c r="AE522" s="1" t="s">
        <v>1483</v>
      </c>
      <c r="AF522" s="1" t="s">
        <v>1482</v>
      </c>
      <c r="AG522" s="1" t="s">
        <v>349</v>
      </c>
      <c r="AH522" s="1" t="s">
        <v>1457</v>
      </c>
      <c r="AI522" s="1"/>
      <c r="AJ522" s="1"/>
      <c r="AK522" s="1" t="s">
        <v>1733</v>
      </c>
      <c r="AL522" s="1" t="s">
        <v>1481</v>
      </c>
      <c r="AM522" s="1"/>
      <c r="AN522" s="1"/>
      <c r="AO522" s="1">
        <v>4</v>
      </c>
      <c r="AP522" s="1">
        <v>4</v>
      </c>
      <c r="AQ522" s="1" t="s">
        <v>3524</v>
      </c>
    </row>
    <row r="523" spans="1:43" x14ac:dyDescent="0.15">
      <c r="A523" t="str">
        <f t="shared" si="92"/>
        <v>|OGW|無色|13|4/3|レア|《[[作り変えるもの]]》|</v>
      </c>
      <c r="B523" t="s">
        <v>3211</v>
      </c>
      <c r="C523" t="str">
        <f t="shared" si="93"/>
        <v>OGW</v>
      </c>
      <c r="D523">
        <f>IF(AA523="","",VLOOKUP(C523,tnpl!$Z$1:$AA$11,2,TRUE))</f>
        <v>3</v>
      </c>
      <c r="E523" t="s">
        <v>3211</v>
      </c>
      <c r="F523" t="str">
        <f t="shared" si="94"/>
        <v>無色</v>
      </c>
      <c r="G523">
        <f>IF(AB523="","",VLOOKUP(F523,tnpl!$X$1:$Y$16,2,TRUE))</f>
        <v>16</v>
      </c>
      <c r="H523" t="s">
        <v>3211</v>
      </c>
      <c r="I523">
        <f t="shared" si="95"/>
        <v>13</v>
      </c>
      <c r="J523" t="s">
        <v>3211</v>
      </c>
      <c r="K523">
        <f t="shared" si="96"/>
        <v>4</v>
      </c>
      <c r="L523">
        <f t="shared" si="97"/>
        <v>3</v>
      </c>
      <c r="M523" t="str">
        <f t="shared" si="98"/>
        <v>4/3</v>
      </c>
      <c r="N523" t="s">
        <v>3267</v>
      </c>
      <c r="O523" t="str">
        <f t="shared" si="99"/>
        <v>レア</v>
      </c>
      <c r="R523" t="s">
        <v>3267</v>
      </c>
      <c r="S523" t="s">
        <v>4854</v>
      </c>
      <c r="T523" t="str">
        <f t="shared" si="100"/>
        <v>作り変えるもの</v>
      </c>
      <c r="U523" t="str">
        <f t="shared" si="101"/>
        <v/>
      </c>
      <c r="V523" t="str">
        <f>IF(I523=0,VLOOKUP(T523,Sheet4!A:B,2,TRUE),"")</f>
        <v/>
      </c>
      <c r="W523" t="s">
        <v>4855</v>
      </c>
      <c r="X523" t="s">
        <v>3267</v>
      </c>
      <c r="Y523" s="9"/>
      <c r="Z523" s="3">
        <v>533</v>
      </c>
      <c r="AA523" s="2" t="s">
        <v>3214</v>
      </c>
      <c r="AB523" s="1" t="s">
        <v>301</v>
      </c>
      <c r="AC523" s="1" t="s">
        <v>1463</v>
      </c>
      <c r="AD523" s="1">
        <v>13</v>
      </c>
      <c r="AE523" s="1" t="s">
        <v>1469</v>
      </c>
      <c r="AF523" s="1" t="s">
        <v>1468</v>
      </c>
      <c r="AG523" s="1" t="s">
        <v>349</v>
      </c>
      <c r="AH523" s="1" t="s">
        <v>1457</v>
      </c>
      <c r="AI523" s="1"/>
      <c r="AJ523" s="1"/>
      <c r="AK523" s="1" t="s">
        <v>1467</v>
      </c>
      <c r="AL523" s="1"/>
      <c r="AM523" s="1"/>
      <c r="AN523" s="1"/>
      <c r="AO523" s="1">
        <v>4</v>
      </c>
      <c r="AP523" s="1">
        <v>3</v>
      </c>
      <c r="AQ523" s="1" t="s">
        <v>1467</v>
      </c>
    </row>
    <row r="524" spans="1:43" x14ac:dyDescent="0.15">
      <c r="A524" t="str">
        <f>B524&amp;C524&amp;E524&amp;F524&amp;H524&amp;I524&amp;J524&amp;M524&amp;N524&amp;O524&amp;P524&amp;Q524&amp;R524&amp;S524&amp;T524&amp;V524&amp;W524&amp;X524&amp;Y524</f>
        <v/>
      </c>
    </row>
    <row r="525" spans="1:43" x14ac:dyDescent="0.15">
      <c r="A525" t="str">
        <f>B525&amp;C525&amp;E525&amp;F525&amp;H525&amp;I525&amp;J525&amp;M525&amp;N525&amp;O525&amp;P525&amp;Q525&amp;R525&amp;S525&amp;T525&amp;V525&amp;W525&amp;X525&amp;Y525</f>
        <v>**イニストラードを覆う影ブロック</v>
      </c>
      <c r="B525" t="s">
        <v>4856</v>
      </c>
      <c r="C525" t="s">
        <v>5195</v>
      </c>
      <c r="Z525" s="11"/>
    </row>
    <row r="526" spans="1:43" x14ac:dyDescent="0.15">
      <c r="A526" t="str">
        <f>B526&amp;C526&amp;E526&amp;F526&amp;H526&amp;I526&amp;J526&amp;M526&amp;N526&amp;O526&amp;P526&amp;Q526&amp;R526&amp;S526&amp;T526&amp;U526&amp;V526&amp;W526&amp;X526&amp;Y526</f>
        <v>|LEFT:50|LEFT:50|LEFT:50|LEFT:120|LEFT:120|LEFT:500|c</v>
      </c>
      <c r="B526" t="s">
        <v>3211</v>
      </c>
      <c r="C526" t="s">
        <v>3204</v>
      </c>
      <c r="E526" t="s">
        <v>3211</v>
      </c>
      <c r="F526" t="s">
        <v>3204</v>
      </c>
      <c r="H526" t="s">
        <v>3211</v>
      </c>
      <c r="I526" t="s">
        <v>3204</v>
      </c>
      <c r="J526" t="s">
        <v>3211</v>
      </c>
      <c r="M526" t="s">
        <v>5157</v>
      </c>
      <c r="N526" t="s">
        <v>3267</v>
      </c>
      <c r="O526" t="s">
        <v>5157</v>
      </c>
      <c r="R526" t="s">
        <v>3267</v>
      </c>
      <c r="T526" t="s">
        <v>3205</v>
      </c>
      <c r="X526" t="s">
        <v>3267</v>
      </c>
      <c r="Y526" t="s">
        <v>3206</v>
      </c>
    </row>
    <row r="527" spans="1:43" x14ac:dyDescent="0.15">
      <c r="A527" t="str">
        <f>B527&amp;C527&amp;E527&amp;F527&amp;H527&amp;I527&amp;J527&amp;M527&amp;N527&amp;O527&amp;P527&amp;Q527&amp;R527&amp;S527&amp;T527&amp;U527&amp;V527&amp;W527&amp;X527&amp;Y527</f>
        <v>|セット|色|コスト|P/T|レアリティ|カード名|</v>
      </c>
      <c r="B527" t="s">
        <v>3211</v>
      </c>
      <c r="C527" t="s">
        <v>3212</v>
      </c>
      <c r="E527" t="s">
        <v>3211</v>
      </c>
      <c r="F527" t="s">
        <v>3181</v>
      </c>
      <c r="H527" t="s">
        <v>3211</v>
      </c>
      <c r="I527" t="s">
        <v>3207</v>
      </c>
      <c r="J527" t="s">
        <v>3211</v>
      </c>
      <c r="K527" t="s">
        <v>3168</v>
      </c>
      <c r="L527" t="s">
        <v>3167</v>
      </c>
      <c r="M527" t="str">
        <f>K527&amp;"/"&amp;L527</f>
        <v>P/T</v>
      </c>
      <c r="N527" t="s">
        <v>3267</v>
      </c>
      <c r="O527" t="s">
        <v>5187</v>
      </c>
      <c r="R527" t="s">
        <v>3267</v>
      </c>
      <c r="T527" t="s">
        <v>3208</v>
      </c>
      <c r="X527" t="s">
        <v>3267</v>
      </c>
      <c r="Z527" s="18"/>
      <c r="AA527" s="18"/>
      <c r="AB527" s="18"/>
      <c r="AC527" s="18"/>
      <c r="AD527" s="18"/>
      <c r="AE527" s="18"/>
      <c r="AF527" s="18"/>
      <c r="AG527" s="18"/>
      <c r="AH527" s="18"/>
      <c r="AI527" s="18"/>
      <c r="AJ527" s="18"/>
      <c r="AK527" s="18"/>
      <c r="AL527" s="18"/>
      <c r="AM527" s="18"/>
      <c r="AN527" s="18"/>
      <c r="AO527" s="18"/>
      <c r="AP527" s="18"/>
      <c r="AQ527" s="18"/>
    </row>
    <row r="528" spans="1:43" x14ac:dyDescent="0.15">
      <c r="A528" t="str">
        <f t="shared" si="92"/>
        <v>|SOI|白|11|4/4|アンコモン|《[[アヴァシン教の宣教師]]》|</v>
      </c>
      <c r="B528" t="s">
        <v>3211</v>
      </c>
      <c r="C528" t="str">
        <f t="shared" si="93"/>
        <v>SOI</v>
      </c>
      <c r="D528">
        <f>IF(AA528="","",VLOOKUP(C528,tnpl!$Z$1:$AA$11,2,TRUE))</f>
        <v>4</v>
      </c>
      <c r="E528" t="s">
        <v>3211</v>
      </c>
      <c r="F528" t="str">
        <f t="shared" si="94"/>
        <v>白</v>
      </c>
      <c r="G528">
        <f>IF(AB528="","",VLOOKUP(F528,tnpl!$X$1:$Y$16,2,TRUE))</f>
        <v>1</v>
      </c>
      <c r="H528" t="s">
        <v>3211</v>
      </c>
      <c r="I528">
        <f t="shared" si="95"/>
        <v>11</v>
      </c>
      <c r="J528" t="s">
        <v>3211</v>
      </c>
      <c r="K528">
        <f t="shared" si="96"/>
        <v>4</v>
      </c>
      <c r="L528">
        <f t="shared" si="97"/>
        <v>4</v>
      </c>
      <c r="M528" t="str">
        <f t="shared" si="98"/>
        <v>4/4</v>
      </c>
      <c r="N528" t="s">
        <v>3267</v>
      </c>
      <c r="O528" t="str">
        <f t="shared" si="99"/>
        <v>アンコモン</v>
      </c>
      <c r="R528" t="s">
        <v>3267</v>
      </c>
      <c r="S528" t="s">
        <v>4854</v>
      </c>
      <c r="T528" t="str">
        <f t="shared" si="100"/>
        <v>アヴァシン教の宣教師</v>
      </c>
      <c r="U528" t="str">
        <f t="shared" si="101"/>
        <v/>
      </c>
      <c r="V528" t="str">
        <f>IF(I528=0,VLOOKUP(T528,Sheet4!A:B,2,TRUE),"")</f>
        <v/>
      </c>
      <c r="W528" t="s">
        <v>4855</v>
      </c>
      <c r="X528" t="s">
        <v>3267</v>
      </c>
      <c r="Y528" s="9"/>
      <c r="Z528" s="3">
        <v>552</v>
      </c>
      <c r="AA528" s="2" t="s">
        <v>3528</v>
      </c>
      <c r="AB528" s="1" t="s">
        <v>1653</v>
      </c>
      <c r="AC528" s="1" t="s">
        <v>1473</v>
      </c>
      <c r="AD528" s="22">
        <v>11</v>
      </c>
      <c r="AE528" s="1" t="s">
        <v>1419</v>
      </c>
      <c r="AF528" s="1" t="s">
        <v>1418</v>
      </c>
      <c r="AG528" s="1" t="s">
        <v>349</v>
      </c>
      <c r="AH528" s="1" t="s">
        <v>1511</v>
      </c>
      <c r="AI528" s="1" t="s">
        <v>1492</v>
      </c>
      <c r="AJ528" s="1"/>
      <c r="AK528" s="1" t="s">
        <v>3550</v>
      </c>
      <c r="AL528" s="1"/>
      <c r="AM528" s="1"/>
      <c r="AN528" s="1"/>
      <c r="AO528" s="1">
        <v>4</v>
      </c>
      <c r="AP528" s="1">
        <v>4</v>
      </c>
      <c r="AQ528" s="1" t="s">
        <v>3550</v>
      </c>
    </row>
    <row r="529" spans="1:43" x14ac:dyDescent="0.15">
      <c r="A529" t="str">
        <f t="shared" si="92"/>
        <v>|SOI|白|6|4/3|アンコモン|《[[偏執的な教区刃]]》|</v>
      </c>
      <c r="B529" t="s">
        <v>3211</v>
      </c>
      <c r="C529" t="str">
        <f t="shared" si="93"/>
        <v>SOI</v>
      </c>
      <c r="D529">
        <f>IF(AA529="","",VLOOKUP(C529,tnpl!$Z$1:$AA$11,2,TRUE))</f>
        <v>4</v>
      </c>
      <c r="E529" t="s">
        <v>3211</v>
      </c>
      <c r="F529" t="str">
        <f t="shared" si="94"/>
        <v>白</v>
      </c>
      <c r="G529">
        <f>IF(AB529="","",VLOOKUP(F529,tnpl!$X$1:$Y$16,2,TRUE))</f>
        <v>1</v>
      </c>
      <c r="H529" t="s">
        <v>3211</v>
      </c>
      <c r="I529">
        <f t="shared" si="95"/>
        <v>6</v>
      </c>
      <c r="J529" t="s">
        <v>3211</v>
      </c>
      <c r="K529">
        <f t="shared" si="96"/>
        <v>4</v>
      </c>
      <c r="L529">
        <f t="shared" si="97"/>
        <v>3</v>
      </c>
      <c r="M529" t="str">
        <f t="shared" si="98"/>
        <v>4/3</v>
      </c>
      <c r="N529" t="s">
        <v>3267</v>
      </c>
      <c r="O529" t="str">
        <f t="shared" si="99"/>
        <v>アンコモン</v>
      </c>
      <c r="R529" t="s">
        <v>3267</v>
      </c>
      <c r="S529" t="s">
        <v>4854</v>
      </c>
      <c r="T529" t="str">
        <f t="shared" si="100"/>
        <v>偏執的な教区刃</v>
      </c>
      <c r="U529" t="str">
        <f t="shared" si="101"/>
        <v/>
      </c>
      <c r="V529" t="str">
        <f>IF(I529=0,VLOOKUP(T529,Sheet4!A:B,2,TRUE),"")</f>
        <v/>
      </c>
      <c r="W529" t="s">
        <v>4855</v>
      </c>
      <c r="X529" t="s">
        <v>3267</v>
      </c>
      <c r="Y529" s="9"/>
      <c r="Z529" s="3">
        <v>555</v>
      </c>
      <c r="AA529" s="2" t="s">
        <v>3528</v>
      </c>
      <c r="AB529" s="1" t="s">
        <v>1653</v>
      </c>
      <c r="AC529" s="1" t="s">
        <v>1473</v>
      </c>
      <c r="AD529" s="1">
        <v>6</v>
      </c>
      <c r="AE529" s="1" t="s">
        <v>1415</v>
      </c>
      <c r="AF529" s="1" t="s">
        <v>1414</v>
      </c>
      <c r="AG529" s="1" t="s">
        <v>349</v>
      </c>
      <c r="AH529" s="1" t="s">
        <v>1511</v>
      </c>
      <c r="AI529" s="1" t="s">
        <v>1826</v>
      </c>
      <c r="AJ529" s="1"/>
      <c r="AK529" s="1" t="s">
        <v>3555</v>
      </c>
      <c r="AL529" s="1"/>
      <c r="AM529" s="1"/>
      <c r="AN529" s="1"/>
      <c r="AO529" s="1">
        <v>4</v>
      </c>
      <c r="AP529" s="1">
        <v>3</v>
      </c>
      <c r="AQ529" s="1" t="s">
        <v>3555</v>
      </c>
    </row>
    <row r="530" spans="1:43" x14ac:dyDescent="0.15">
      <c r="A530" t="str">
        <f t="shared" si="92"/>
        <v>|SOI|白|8|4/4|アンコモン|《[[敬虔な福音者]]》|</v>
      </c>
      <c r="B530" t="s">
        <v>3211</v>
      </c>
      <c r="C530" t="str">
        <f t="shared" si="93"/>
        <v>SOI</v>
      </c>
      <c r="D530">
        <f>IF(AA530="","",VLOOKUP(C530,tnpl!$Z$1:$AA$11,2,TRUE))</f>
        <v>4</v>
      </c>
      <c r="E530" t="s">
        <v>3211</v>
      </c>
      <c r="F530" t="str">
        <f t="shared" si="94"/>
        <v>白</v>
      </c>
      <c r="G530">
        <f>IF(AB530="","",VLOOKUP(F530,tnpl!$X$1:$Y$16,2,TRUE))</f>
        <v>1</v>
      </c>
      <c r="H530" t="s">
        <v>3211</v>
      </c>
      <c r="I530">
        <f t="shared" si="95"/>
        <v>8</v>
      </c>
      <c r="J530" t="s">
        <v>3211</v>
      </c>
      <c r="K530">
        <f t="shared" si="96"/>
        <v>4</v>
      </c>
      <c r="L530">
        <f t="shared" si="97"/>
        <v>4</v>
      </c>
      <c r="M530" t="str">
        <f t="shared" si="98"/>
        <v>4/4</v>
      </c>
      <c r="N530" t="s">
        <v>3267</v>
      </c>
      <c r="O530" t="str">
        <f t="shared" si="99"/>
        <v>アンコモン</v>
      </c>
      <c r="R530" t="s">
        <v>3267</v>
      </c>
      <c r="S530" t="s">
        <v>4854</v>
      </c>
      <c r="T530" t="str">
        <f t="shared" si="100"/>
        <v>敬虔な福音者</v>
      </c>
      <c r="U530" t="str">
        <f t="shared" si="101"/>
        <v/>
      </c>
      <c r="V530" t="str">
        <f>IF(I530=0,VLOOKUP(T530,Sheet4!A:B,2,TRUE),"")</f>
        <v/>
      </c>
      <c r="W530" t="s">
        <v>4855</v>
      </c>
      <c r="X530" t="s">
        <v>3267</v>
      </c>
      <c r="Y530" s="9"/>
      <c r="Z530" s="3">
        <v>556</v>
      </c>
      <c r="AA530" s="2" t="s">
        <v>3528</v>
      </c>
      <c r="AB530" s="1" t="s">
        <v>1653</v>
      </c>
      <c r="AC530" s="1" t="s">
        <v>1473</v>
      </c>
      <c r="AD530" s="22">
        <v>8</v>
      </c>
      <c r="AE530" s="1" t="s">
        <v>1413</v>
      </c>
      <c r="AF530" s="1" t="s">
        <v>1412</v>
      </c>
      <c r="AG530" s="1" t="s">
        <v>349</v>
      </c>
      <c r="AH530" s="1" t="s">
        <v>1511</v>
      </c>
      <c r="AI530" s="1" t="s">
        <v>1492</v>
      </c>
      <c r="AJ530" s="1"/>
      <c r="AK530" s="1" t="s">
        <v>3556</v>
      </c>
      <c r="AL530" s="1" t="s">
        <v>3557</v>
      </c>
      <c r="AM530" s="1"/>
      <c r="AN530" s="1"/>
      <c r="AO530" s="1">
        <v>4</v>
      </c>
      <c r="AP530" s="1">
        <v>4</v>
      </c>
      <c r="AQ530" s="1" t="s">
        <v>3558</v>
      </c>
    </row>
    <row r="531" spans="1:43" x14ac:dyDescent="0.15">
      <c r="A531" t="str">
        <f t="shared" si="92"/>
        <v>|SOI|白|7|4/4|アンコモン|《[[霊体の羊飼い]]》|</v>
      </c>
      <c r="B531" t="s">
        <v>3211</v>
      </c>
      <c r="C531" t="str">
        <f t="shared" si="93"/>
        <v>SOI</v>
      </c>
      <c r="D531">
        <f>IF(AA531="","",VLOOKUP(C531,tnpl!$Z$1:$AA$11,2,TRUE))</f>
        <v>4</v>
      </c>
      <c r="E531" t="s">
        <v>3211</v>
      </c>
      <c r="F531" t="str">
        <f t="shared" si="94"/>
        <v>白</v>
      </c>
      <c r="G531">
        <f>IF(AB531="","",VLOOKUP(F531,tnpl!$X$1:$Y$16,2,TRUE))</f>
        <v>1</v>
      </c>
      <c r="H531" t="s">
        <v>3211</v>
      </c>
      <c r="I531">
        <f t="shared" si="95"/>
        <v>7</v>
      </c>
      <c r="J531" t="s">
        <v>3211</v>
      </c>
      <c r="K531">
        <f t="shared" si="96"/>
        <v>4</v>
      </c>
      <c r="L531">
        <f t="shared" si="97"/>
        <v>4</v>
      </c>
      <c r="M531" t="str">
        <f t="shared" si="98"/>
        <v>4/4</v>
      </c>
      <c r="N531" t="s">
        <v>3267</v>
      </c>
      <c r="O531" t="str">
        <f t="shared" si="99"/>
        <v>アンコモン</v>
      </c>
      <c r="R531" t="s">
        <v>3267</v>
      </c>
      <c r="S531" t="s">
        <v>4854</v>
      </c>
      <c r="T531" t="str">
        <f t="shared" si="100"/>
        <v>霊体の羊飼い</v>
      </c>
      <c r="U531" t="str">
        <f t="shared" si="101"/>
        <v/>
      </c>
      <c r="V531" t="str">
        <f>IF(I531=0,VLOOKUP(T531,Sheet4!A:B,2,TRUE),"")</f>
        <v/>
      </c>
      <c r="W531" t="s">
        <v>4855</v>
      </c>
      <c r="X531" t="s">
        <v>3267</v>
      </c>
      <c r="Y531" s="9"/>
      <c r="Z531" s="3">
        <v>558</v>
      </c>
      <c r="AA531" s="2" t="s">
        <v>3528</v>
      </c>
      <c r="AB531" s="1" t="s">
        <v>1653</v>
      </c>
      <c r="AC531" s="1" t="s">
        <v>1473</v>
      </c>
      <c r="AD531" s="1">
        <v>7</v>
      </c>
      <c r="AE531" s="1" t="s">
        <v>1411</v>
      </c>
      <c r="AF531" s="1" t="s">
        <v>1410</v>
      </c>
      <c r="AG531" s="1" t="s">
        <v>349</v>
      </c>
      <c r="AH531" s="1" t="s">
        <v>2436</v>
      </c>
      <c r="AI531" s="1"/>
      <c r="AJ531" s="1"/>
      <c r="AK531" s="1" t="s">
        <v>361</v>
      </c>
      <c r="AL531" s="1"/>
      <c r="AM531" s="1"/>
      <c r="AN531" s="1"/>
      <c r="AO531" s="1">
        <v>4</v>
      </c>
      <c r="AP531" s="1">
        <v>4</v>
      </c>
      <c r="AQ531" s="1" t="s">
        <v>361</v>
      </c>
    </row>
    <row r="532" spans="1:43" x14ac:dyDescent="0.15">
      <c r="A532" t="str">
        <f t="shared" si="92"/>
        <v>|SOI|青|8|4/3|アンコモン|《[[逸脱した研究者]]》|</v>
      </c>
      <c r="B532" t="s">
        <v>3211</v>
      </c>
      <c r="C532" t="str">
        <f t="shared" si="93"/>
        <v>SOI</v>
      </c>
      <c r="D532">
        <f>IF(AA532="","",VLOOKUP(C532,tnpl!$Z$1:$AA$11,2,TRUE))</f>
        <v>4</v>
      </c>
      <c r="E532" t="s">
        <v>3211</v>
      </c>
      <c r="F532" t="str">
        <f t="shared" si="94"/>
        <v>青</v>
      </c>
      <c r="G532">
        <f>IF(AB532="","",VLOOKUP(F532,tnpl!$X$1:$Y$16,2,TRUE))</f>
        <v>2</v>
      </c>
      <c r="H532" t="s">
        <v>3211</v>
      </c>
      <c r="I532">
        <f t="shared" si="95"/>
        <v>8</v>
      </c>
      <c r="J532" t="s">
        <v>3211</v>
      </c>
      <c r="K532">
        <f t="shared" si="96"/>
        <v>4</v>
      </c>
      <c r="L532">
        <f t="shared" si="97"/>
        <v>3</v>
      </c>
      <c r="M532" t="str">
        <f t="shared" si="98"/>
        <v>4/3</v>
      </c>
      <c r="N532" t="s">
        <v>3267</v>
      </c>
      <c r="O532" t="str">
        <f t="shared" si="99"/>
        <v>アンコモン</v>
      </c>
      <c r="R532" t="s">
        <v>3267</v>
      </c>
      <c r="S532" t="s">
        <v>4854</v>
      </c>
      <c r="T532" t="str">
        <f t="shared" si="100"/>
        <v>逸脱した研究者</v>
      </c>
      <c r="U532" t="str">
        <f t="shared" si="101"/>
        <v/>
      </c>
      <c r="V532" t="str">
        <f>IF(I532=0,VLOOKUP(T532,Sheet4!A:B,2,TRUE),"")</f>
        <v/>
      </c>
      <c r="W532" t="s">
        <v>4855</v>
      </c>
      <c r="X532" t="s">
        <v>3267</v>
      </c>
      <c r="Y532" s="9"/>
      <c r="Z532" s="3">
        <v>589</v>
      </c>
      <c r="AA532" s="2" t="s">
        <v>3528</v>
      </c>
      <c r="AB532" s="1" t="s">
        <v>1631</v>
      </c>
      <c r="AC532" s="1" t="s">
        <v>1473</v>
      </c>
      <c r="AD532" s="22">
        <v>8</v>
      </c>
      <c r="AE532" s="1" t="s">
        <v>1355</v>
      </c>
      <c r="AF532" s="1" t="s">
        <v>1354</v>
      </c>
      <c r="AG532" s="1" t="s">
        <v>349</v>
      </c>
      <c r="AH532" s="1" t="s">
        <v>1511</v>
      </c>
      <c r="AI532" s="1" t="s">
        <v>1972</v>
      </c>
      <c r="AJ532" s="1"/>
      <c r="AK532" s="1" t="s">
        <v>361</v>
      </c>
      <c r="AL532" s="1" t="s">
        <v>3610</v>
      </c>
      <c r="AM532" s="1"/>
      <c r="AN532" s="1"/>
      <c r="AO532" s="1">
        <v>4</v>
      </c>
      <c r="AP532" s="1">
        <v>3</v>
      </c>
      <c r="AQ532" s="1" t="s">
        <v>3611</v>
      </c>
    </row>
    <row r="533" spans="1:43" x14ac:dyDescent="0.15">
      <c r="A533" t="str">
        <f t="shared" si="92"/>
        <v>|SOI|青|0|4/3|アンコモン|《[[禁断の真相を知る者&gt;果敢な捜索者]]》|</v>
      </c>
      <c r="B533" t="s">
        <v>3211</v>
      </c>
      <c r="C533" t="str">
        <f t="shared" si="93"/>
        <v>SOI</v>
      </c>
      <c r="D533">
        <f>IF(AA533="","",VLOOKUP(C533,tnpl!$Z$1:$AA$11,2,TRUE))</f>
        <v>4</v>
      </c>
      <c r="E533" t="s">
        <v>3211</v>
      </c>
      <c r="F533" t="str">
        <f t="shared" si="94"/>
        <v>青</v>
      </c>
      <c r="G533">
        <f>IF(AB533="","",VLOOKUP(F533,tnpl!$X$1:$Y$16,2,TRUE))</f>
        <v>2</v>
      </c>
      <c r="H533" t="s">
        <v>3211</v>
      </c>
      <c r="I533">
        <f t="shared" si="95"/>
        <v>0</v>
      </c>
      <c r="J533" t="s">
        <v>3211</v>
      </c>
      <c r="K533">
        <f t="shared" si="96"/>
        <v>4</v>
      </c>
      <c r="L533">
        <f t="shared" si="97"/>
        <v>3</v>
      </c>
      <c r="M533" t="str">
        <f t="shared" si="98"/>
        <v>4/3</v>
      </c>
      <c r="N533" t="s">
        <v>3267</v>
      </c>
      <c r="O533" t="str">
        <f t="shared" si="99"/>
        <v>アンコモン</v>
      </c>
      <c r="R533" t="s">
        <v>3267</v>
      </c>
      <c r="S533" t="s">
        <v>4854</v>
      </c>
      <c r="T533" t="str">
        <f t="shared" si="100"/>
        <v>禁断の真相を知る者</v>
      </c>
      <c r="U533" t="str">
        <f t="shared" si="101"/>
        <v>&gt;</v>
      </c>
      <c r="V533" t="str">
        <f>IF(I533=0,VLOOKUP(T533,Sheet4!A:B,2,TRUE),"")</f>
        <v>果敢な捜索者</v>
      </c>
      <c r="W533" t="s">
        <v>4855</v>
      </c>
      <c r="X533" t="s">
        <v>3267</v>
      </c>
      <c r="Y533" s="9"/>
      <c r="Z533" s="3">
        <v>592</v>
      </c>
      <c r="AA533" s="2" t="s">
        <v>3528</v>
      </c>
      <c r="AB533" s="1" t="s">
        <v>1631</v>
      </c>
      <c r="AC533" s="1" t="s">
        <v>1473</v>
      </c>
      <c r="AD533" s="21">
        <v>0</v>
      </c>
      <c r="AE533" s="1" t="s">
        <v>1055</v>
      </c>
      <c r="AF533" s="1" t="s">
        <v>1054</v>
      </c>
      <c r="AG533" s="1" t="s">
        <v>349</v>
      </c>
      <c r="AH533" s="1" t="s">
        <v>1511</v>
      </c>
      <c r="AI533" s="1" t="s">
        <v>1485</v>
      </c>
      <c r="AJ533" s="1"/>
      <c r="AK533" s="1" t="s">
        <v>1510</v>
      </c>
      <c r="AL533" s="1" t="s">
        <v>3613</v>
      </c>
      <c r="AM533" s="1"/>
      <c r="AN533" s="1"/>
      <c r="AO533" s="1">
        <v>4</v>
      </c>
      <c r="AP533" s="1">
        <v>3</v>
      </c>
      <c r="AQ533" s="1" t="s">
        <v>3614</v>
      </c>
    </row>
    <row r="534" spans="1:43" x14ac:dyDescent="0.15">
      <c r="A534" t="str">
        <f t="shared" si="92"/>
        <v>|SOI|青|12|4/4|アンコモン|《[[ドルナウの死体あさり]]》|</v>
      </c>
      <c r="B534" t="s">
        <v>3211</v>
      </c>
      <c r="C534" t="str">
        <f t="shared" si="93"/>
        <v>SOI</v>
      </c>
      <c r="D534">
        <f>IF(AA534="","",VLOOKUP(C534,tnpl!$Z$1:$AA$11,2,TRUE))</f>
        <v>4</v>
      </c>
      <c r="E534" t="s">
        <v>3211</v>
      </c>
      <c r="F534" t="str">
        <f t="shared" si="94"/>
        <v>青</v>
      </c>
      <c r="G534">
        <f>IF(AB534="","",VLOOKUP(F534,tnpl!$X$1:$Y$16,2,TRUE))</f>
        <v>2</v>
      </c>
      <c r="H534" t="s">
        <v>3211</v>
      </c>
      <c r="I534">
        <f t="shared" si="95"/>
        <v>12</v>
      </c>
      <c r="J534" t="s">
        <v>3211</v>
      </c>
      <c r="K534">
        <f t="shared" si="96"/>
        <v>4</v>
      </c>
      <c r="L534">
        <f t="shared" si="97"/>
        <v>4</v>
      </c>
      <c r="M534" t="str">
        <f t="shared" si="98"/>
        <v>4/4</v>
      </c>
      <c r="N534" t="s">
        <v>3267</v>
      </c>
      <c r="O534" t="str">
        <f t="shared" si="99"/>
        <v>アンコモン</v>
      </c>
      <c r="R534" t="s">
        <v>3267</v>
      </c>
      <c r="S534" t="s">
        <v>4854</v>
      </c>
      <c r="T534" t="str">
        <f t="shared" si="100"/>
        <v>ドルナウの死体あさり</v>
      </c>
      <c r="U534" t="str">
        <f t="shared" si="101"/>
        <v/>
      </c>
      <c r="V534" t="str">
        <f>IF(I534=0,VLOOKUP(T534,Sheet4!A:B,2,TRUE),"")</f>
        <v/>
      </c>
      <c r="W534" t="s">
        <v>4855</v>
      </c>
      <c r="X534" t="s">
        <v>3267</v>
      </c>
      <c r="Y534" s="9"/>
      <c r="Z534" s="3">
        <v>593</v>
      </c>
      <c r="AA534" s="2" t="s">
        <v>3528</v>
      </c>
      <c r="AB534" s="1" t="s">
        <v>1631</v>
      </c>
      <c r="AC534" s="1" t="s">
        <v>1473</v>
      </c>
      <c r="AD534" s="1">
        <v>12</v>
      </c>
      <c r="AE534" s="1" t="s">
        <v>1351</v>
      </c>
      <c r="AF534" s="1" t="s">
        <v>1350</v>
      </c>
      <c r="AG534" s="1" t="s">
        <v>349</v>
      </c>
      <c r="AH534" s="1" t="s">
        <v>1506</v>
      </c>
      <c r="AI534" s="1"/>
      <c r="AJ534" s="1"/>
      <c r="AK534" s="1" t="s">
        <v>3615</v>
      </c>
      <c r="AL534" s="1" t="s">
        <v>3616</v>
      </c>
      <c r="AM534" s="1"/>
      <c r="AN534" s="1"/>
      <c r="AO534" s="1">
        <v>4</v>
      </c>
      <c r="AP534" s="1">
        <v>4</v>
      </c>
      <c r="AQ534" s="1" t="s">
        <v>3617</v>
      </c>
    </row>
    <row r="535" spans="1:43" x14ac:dyDescent="0.15">
      <c r="A535" t="str">
        <f t="shared" si="92"/>
        <v>|SOI|青|7|4/2|アンコモン|《[[縫い翼のスカーブ]]》|</v>
      </c>
      <c r="B535" t="s">
        <v>3211</v>
      </c>
      <c r="C535" t="str">
        <f t="shared" si="93"/>
        <v>SOI</v>
      </c>
      <c r="D535">
        <f>IF(AA535="","",VLOOKUP(C535,tnpl!$Z$1:$AA$11,2,TRUE))</f>
        <v>4</v>
      </c>
      <c r="E535" t="s">
        <v>3211</v>
      </c>
      <c r="F535" t="str">
        <f t="shared" si="94"/>
        <v>青</v>
      </c>
      <c r="G535">
        <f>IF(AB535="","",VLOOKUP(F535,tnpl!$X$1:$Y$16,2,TRUE))</f>
        <v>2</v>
      </c>
      <c r="H535" t="s">
        <v>3211</v>
      </c>
      <c r="I535">
        <f t="shared" si="95"/>
        <v>7</v>
      </c>
      <c r="J535" t="s">
        <v>3211</v>
      </c>
      <c r="K535">
        <f t="shared" si="96"/>
        <v>4</v>
      </c>
      <c r="L535">
        <f t="shared" si="97"/>
        <v>2</v>
      </c>
      <c r="M535" t="str">
        <f t="shared" si="98"/>
        <v>4/2</v>
      </c>
      <c r="N535" t="s">
        <v>3267</v>
      </c>
      <c r="O535" t="str">
        <f t="shared" si="99"/>
        <v>アンコモン</v>
      </c>
      <c r="R535" t="s">
        <v>3267</v>
      </c>
      <c r="S535" t="s">
        <v>4854</v>
      </c>
      <c r="T535" t="str">
        <f t="shared" si="100"/>
        <v>縫い翼のスカーブ</v>
      </c>
      <c r="U535" t="str">
        <f t="shared" si="101"/>
        <v/>
      </c>
      <c r="V535" t="str">
        <f>IF(I535=0,VLOOKUP(T535,Sheet4!A:B,2,TRUE),"")</f>
        <v/>
      </c>
      <c r="W535" t="s">
        <v>4855</v>
      </c>
      <c r="X535" t="s">
        <v>3267</v>
      </c>
      <c r="Y535" s="9"/>
      <c r="Z535" s="3">
        <v>594</v>
      </c>
      <c r="AA535" s="2" t="s">
        <v>3528</v>
      </c>
      <c r="AB535" s="1" t="s">
        <v>1631</v>
      </c>
      <c r="AC535" s="1" t="s">
        <v>1473</v>
      </c>
      <c r="AD535" s="1">
        <v>7</v>
      </c>
      <c r="AE535" s="1" t="s">
        <v>1349</v>
      </c>
      <c r="AF535" s="1" t="s">
        <v>1348</v>
      </c>
      <c r="AG535" s="1" t="s">
        <v>349</v>
      </c>
      <c r="AH535" s="1" t="s">
        <v>1506</v>
      </c>
      <c r="AI535" s="1"/>
      <c r="AJ535" s="1"/>
      <c r="AK535" s="1" t="s">
        <v>361</v>
      </c>
      <c r="AL535" s="1" t="s">
        <v>3618</v>
      </c>
      <c r="AM535" s="1"/>
      <c r="AN535" s="1"/>
      <c r="AO535" s="1">
        <v>4</v>
      </c>
      <c r="AP535" s="1">
        <v>2</v>
      </c>
      <c r="AQ535" s="1" t="s">
        <v>3619</v>
      </c>
    </row>
    <row r="536" spans="1:43" x14ac:dyDescent="0.15">
      <c r="A536" t="str">
        <f t="shared" si="92"/>
        <v>|SOI|黒|9|4/2|コモン|《[[遠沼の猟犬]]》|</v>
      </c>
      <c r="B536" t="s">
        <v>3211</v>
      </c>
      <c r="C536" t="str">
        <f t="shared" si="93"/>
        <v>SOI</v>
      </c>
      <c r="D536">
        <f>IF(AA536="","",VLOOKUP(C536,tnpl!$Z$1:$AA$11,2,TRUE))</f>
        <v>4</v>
      </c>
      <c r="E536" t="s">
        <v>3211</v>
      </c>
      <c r="F536" t="str">
        <f t="shared" si="94"/>
        <v>黒</v>
      </c>
      <c r="G536">
        <f>IF(AB536="","",VLOOKUP(F536,tnpl!$X$1:$Y$16,2,TRUE))</f>
        <v>3</v>
      </c>
      <c r="H536" t="s">
        <v>3211</v>
      </c>
      <c r="I536">
        <f t="shared" si="95"/>
        <v>9</v>
      </c>
      <c r="J536" t="s">
        <v>3211</v>
      </c>
      <c r="K536">
        <f t="shared" si="96"/>
        <v>4</v>
      </c>
      <c r="L536">
        <f t="shared" si="97"/>
        <v>2</v>
      </c>
      <c r="M536" t="str">
        <f t="shared" si="98"/>
        <v>4/2</v>
      </c>
      <c r="N536" t="s">
        <v>3267</v>
      </c>
      <c r="O536" t="str">
        <f t="shared" si="99"/>
        <v>コモン</v>
      </c>
      <c r="R536" t="s">
        <v>3267</v>
      </c>
      <c r="S536" t="s">
        <v>4854</v>
      </c>
      <c r="T536" t="str">
        <f t="shared" si="100"/>
        <v>遠沼の猟犬</v>
      </c>
      <c r="U536" t="str">
        <f t="shared" si="101"/>
        <v/>
      </c>
      <c r="V536" t="str">
        <f>IF(I536=0,VLOOKUP(T536,Sheet4!A:B,2,TRUE),"")</f>
        <v/>
      </c>
      <c r="W536" t="s">
        <v>4855</v>
      </c>
      <c r="X536" t="s">
        <v>3267</v>
      </c>
      <c r="Y536" s="9"/>
      <c r="Z536" s="3">
        <v>615</v>
      </c>
      <c r="AA536" s="2" t="s">
        <v>3528</v>
      </c>
      <c r="AB536" s="1" t="s">
        <v>1606</v>
      </c>
      <c r="AC536" s="1" t="s">
        <v>1771</v>
      </c>
      <c r="AD536" s="1">
        <v>9</v>
      </c>
      <c r="AE536" s="1" t="s">
        <v>1313</v>
      </c>
      <c r="AF536" s="1" t="s">
        <v>1312</v>
      </c>
      <c r="AG536" s="1" t="s">
        <v>349</v>
      </c>
      <c r="AH536" s="1" t="s">
        <v>1506</v>
      </c>
      <c r="AI536" s="1" t="s">
        <v>2569</v>
      </c>
      <c r="AJ536" s="1"/>
      <c r="AK536" s="1"/>
      <c r="AL536" s="1"/>
      <c r="AM536" s="1"/>
      <c r="AN536" s="1"/>
      <c r="AO536" s="1">
        <v>4</v>
      </c>
      <c r="AP536" s="1">
        <v>2</v>
      </c>
      <c r="AQ536" s="1"/>
    </row>
    <row r="537" spans="1:43" x14ac:dyDescent="0.15">
      <c r="A537" t="str">
        <f t="shared" si="92"/>
        <v>|SOI|黒|9|4/4|アンコモン|《[[グール馬]]》|</v>
      </c>
      <c r="B537" t="s">
        <v>3211</v>
      </c>
      <c r="C537" t="str">
        <f t="shared" si="93"/>
        <v>SOI</v>
      </c>
      <c r="D537">
        <f>IF(AA537="","",VLOOKUP(C537,tnpl!$Z$1:$AA$11,2,TRUE))</f>
        <v>4</v>
      </c>
      <c r="E537" t="s">
        <v>3211</v>
      </c>
      <c r="F537" t="str">
        <f t="shared" si="94"/>
        <v>黒</v>
      </c>
      <c r="G537">
        <f>IF(AB537="","",VLOOKUP(F537,tnpl!$X$1:$Y$16,2,TRUE))</f>
        <v>3</v>
      </c>
      <c r="H537" t="s">
        <v>3211</v>
      </c>
      <c r="I537">
        <f t="shared" si="95"/>
        <v>9</v>
      </c>
      <c r="J537" t="s">
        <v>3211</v>
      </c>
      <c r="K537">
        <f t="shared" si="96"/>
        <v>4</v>
      </c>
      <c r="L537">
        <f t="shared" si="97"/>
        <v>4</v>
      </c>
      <c r="M537" t="str">
        <f t="shared" si="98"/>
        <v>4/4</v>
      </c>
      <c r="N537" t="s">
        <v>3267</v>
      </c>
      <c r="O537" t="str">
        <f t="shared" si="99"/>
        <v>アンコモン</v>
      </c>
      <c r="R537" t="s">
        <v>3267</v>
      </c>
      <c r="S537" t="s">
        <v>4854</v>
      </c>
      <c r="T537" t="str">
        <f t="shared" si="100"/>
        <v>グール馬</v>
      </c>
      <c r="U537" t="str">
        <f t="shared" si="101"/>
        <v/>
      </c>
      <c r="V537" t="str">
        <f>IF(I537=0,VLOOKUP(T537,Sheet4!A:B,2,TRUE),"")</f>
        <v/>
      </c>
      <c r="W537" t="s">
        <v>4855</v>
      </c>
      <c r="X537" t="s">
        <v>3267</v>
      </c>
      <c r="Y537" s="9"/>
      <c r="Z537" s="3">
        <v>624</v>
      </c>
      <c r="AA537" s="2" t="s">
        <v>3528</v>
      </c>
      <c r="AB537" s="1" t="s">
        <v>1606</v>
      </c>
      <c r="AC537" s="1" t="s">
        <v>1473</v>
      </c>
      <c r="AD537" s="1">
        <v>9</v>
      </c>
      <c r="AE537" s="1" t="s">
        <v>1295</v>
      </c>
      <c r="AF537" s="1" t="s">
        <v>1294</v>
      </c>
      <c r="AG537" s="1" t="s">
        <v>349</v>
      </c>
      <c r="AH537" s="1" t="s">
        <v>1506</v>
      </c>
      <c r="AI537" s="1" t="s">
        <v>3666</v>
      </c>
      <c r="AJ537" s="1"/>
      <c r="AK537" s="1" t="s">
        <v>3667</v>
      </c>
      <c r="AL537" s="1"/>
      <c r="AM537" s="1"/>
      <c r="AN537" s="1"/>
      <c r="AO537" s="1">
        <v>4</v>
      </c>
      <c r="AP537" s="1">
        <v>4</v>
      </c>
      <c r="AQ537" s="1" t="s">
        <v>3667</v>
      </c>
    </row>
    <row r="538" spans="1:43" x14ac:dyDescent="0.15">
      <c r="A538" t="str">
        <f t="shared" si="92"/>
        <v>|SOI|黒|0|4/3|アンコモン|《[[夜陰の後継者&gt;ファルケンラスの後継者]]》|</v>
      </c>
      <c r="B538" t="s">
        <v>3211</v>
      </c>
      <c r="C538" t="str">
        <f t="shared" si="93"/>
        <v>SOI</v>
      </c>
      <c r="D538">
        <f>IF(AA538="","",VLOOKUP(C538,tnpl!$Z$1:$AA$11,2,TRUE))</f>
        <v>4</v>
      </c>
      <c r="E538" t="s">
        <v>3211</v>
      </c>
      <c r="F538" t="str">
        <f t="shared" si="94"/>
        <v>黒</v>
      </c>
      <c r="G538">
        <f>IF(AB538="","",VLOOKUP(F538,tnpl!$X$1:$Y$16,2,TRUE))</f>
        <v>3</v>
      </c>
      <c r="H538" t="s">
        <v>3211</v>
      </c>
      <c r="I538">
        <f t="shared" si="95"/>
        <v>0</v>
      </c>
      <c r="J538" t="s">
        <v>3211</v>
      </c>
      <c r="K538">
        <f t="shared" si="96"/>
        <v>4</v>
      </c>
      <c r="L538">
        <f t="shared" si="97"/>
        <v>3</v>
      </c>
      <c r="M538" t="str">
        <f t="shared" si="98"/>
        <v>4/3</v>
      </c>
      <c r="N538" t="s">
        <v>3267</v>
      </c>
      <c r="O538" t="str">
        <f t="shared" si="99"/>
        <v>アンコモン</v>
      </c>
      <c r="R538" t="s">
        <v>3267</v>
      </c>
      <c r="S538" t="s">
        <v>4854</v>
      </c>
      <c r="T538" t="str">
        <f t="shared" si="100"/>
        <v>夜陰の後継者</v>
      </c>
      <c r="U538" t="str">
        <f t="shared" si="101"/>
        <v>&gt;</v>
      </c>
      <c r="V538" t="str">
        <f>IF(I538=0,VLOOKUP(T538,Sheet4!A:B,2,TRUE),"")</f>
        <v>ファルケンラスの後継者</v>
      </c>
      <c r="W538" t="s">
        <v>4855</v>
      </c>
      <c r="X538" t="s">
        <v>3267</v>
      </c>
      <c r="Y538" s="9"/>
      <c r="Z538" s="3">
        <v>626</v>
      </c>
      <c r="AA538" s="2" t="s">
        <v>3528</v>
      </c>
      <c r="AB538" s="1" t="s">
        <v>1606</v>
      </c>
      <c r="AC538" s="1" t="s">
        <v>1473</v>
      </c>
      <c r="AD538" s="21">
        <v>0</v>
      </c>
      <c r="AE538" s="1" t="s">
        <v>1047</v>
      </c>
      <c r="AF538" s="1" t="s">
        <v>1046</v>
      </c>
      <c r="AG538" s="1" t="s">
        <v>349</v>
      </c>
      <c r="AH538" s="1" t="s">
        <v>1516</v>
      </c>
      <c r="AI538" s="1"/>
      <c r="AJ538" s="1"/>
      <c r="AK538" s="1" t="s">
        <v>3669</v>
      </c>
      <c r="AL538" s="1"/>
      <c r="AM538" s="1"/>
      <c r="AN538" s="1"/>
      <c r="AO538" s="1">
        <v>4</v>
      </c>
      <c r="AP538" s="1">
        <v>3</v>
      </c>
      <c r="AQ538" s="1" t="s">
        <v>3669</v>
      </c>
    </row>
    <row r="539" spans="1:43" x14ac:dyDescent="0.15">
      <c r="A539" t="str">
        <f t="shared" si="92"/>
        <v>|SOI|黒|0|4/5|アンコモン|《[[悪魔憑きの魔女&gt;親切な余所者]]》|</v>
      </c>
      <c r="B539" t="s">
        <v>3211</v>
      </c>
      <c r="C539" t="str">
        <f t="shared" si="93"/>
        <v>SOI</v>
      </c>
      <c r="D539">
        <f>IF(AA539="","",VLOOKUP(C539,tnpl!$Z$1:$AA$11,2,TRUE))</f>
        <v>4</v>
      </c>
      <c r="E539" t="s">
        <v>3211</v>
      </c>
      <c r="F539" t="str">
        <f t="shared" si="94"/>
        <v>黒</v>
      </c>
      <c r="G539">
        <f>IF(AB539="","",VLOOKUP(F539,tnpl!$X$1:$Y$16,2,TRUE))</f>
        <v>3</v>
      </c>
      <c r="H539" t="s">
        <v>3211</v>
      </c>
      <c r="I539">
        <f t="shared" si="95"/>
        <v>0</v>
      </c>
      <c r="J539" t="s">
        <v>3211</v>
      </c>
      <c r="K539">
        <f t="shared" si="96"/>
        <v>4</v>
      </c>
      <c r="L539">
        <f t="shared" si="97"/>
        <v>5</v>
      </c>
      <c r="M539" t="str">
        <f t="shared" si="98"/>
        <v>4/5</v>
      </c>
      <c r="N539" t="s">
        <v>3267</v>
      </c>
      <c r="O539" t="str">
        <f t="shared" si="99"/>
        <v>アンコモン</v>
      </c>
      <c r="R539" t="s">
        <v>3267</v>
      </c>
      <c r="S539" t="s">
        <v>4854</v>
      </c>
      <c r="T539" t="str">
        <f t="shared" si="100"/>
        <v>悪魔憑きの魔女</v>
      </c>
      <c r="U539" t="str">
        <f t="shared" si="101"/>
        <v>&gt;</v>
      </c>
      <c r="V539" t="str">
        <f>IF(I539=0,VLOOKUP(T539,Sheet4!A:B,2,TRUE),"")</f>
        <v>親切な余所者</v>
      </c>
      <c r="W539" t="s">
        <v>4855</v>
      </c>
      <c r="X539" t="s">
        <v>3267</v>
      </c>
      <c r="Y539" s="9"/>
      <c r="Z539" s="3">
        <v>629</v>
      </c>
      <c r="AA539" s="2" t="s">
        <v>3528</v>
      </c>
      <c r="AB539" s="1" t="s">
        <v>1606</v>
      </c>
      <c r="AC539" s="1" t="s">
        <v>1473</v>
      </c>
      <c r="AD539" s="21">
        <v>0</v>
      </c>
      <c r="AE539" s="1" t="s">
        <v>1045</v>
      </c>
      <c r="AF539" s="1" t="s">
        <v>1044</v>
      </c>
      <c r="AG539" s="1" t="s">
        <v>349</v>
      </c>
      <c r="AH539" s="1" t="s">
        <v>1511</v>
      </c>
      <c r="AI539" s="1" t="s">
        <v>1894</v>
      </c>
      <c r="AJ539" s="1"/>
      <c r="AK539" s="1" t="s">
        <v>3673</v>
      </c>
      <c r="AL539" s="1"/>
      <c r="AM539" s="1"/>
      <c r="AN539" s="1"/>
      <c r="AO539" s="1">
        <v>4</v>
      </c>
      <c r="AP539" s="1">
        <v>5</v>
      </c>
      <c r="AQ539" s="1" t="s">
        <v>3673</v>
      </c>
    </row>
    <row r="540" spans="1:43" x14ac:dyDescent="0.15">
      <c r="A540" t="str">
        <f t="shared" si="92"/>
        <v>|SOI|黒|9|4/4|アンコモン|《[[モークラッドの屍蛞蝓]]》|</v>
      </c>
      <c r="B540" t="s">
        <v>3211</v>
      </c>
      <c r="C540" t="str">
        <f t="shared" si="93"/>
        <v>SOI</v>
      </c>
      <c r="D540">
        <f>IF(AA540="","",VLOOKUP(C540,tnpl!$Z$1:$AA$11,2,TRUE))</f>
        <v>4</v>
      </c>
      <c r="E540" t="s">
        <v>3211</v>
      </c>
      <c r="F540" t="str">
        <f t="shared" si="94"/>
        <v>黒</v>
      </c>
      <c r="G540">
        <f>IF(AB540="","",VLOOKUP(F540,tnpl!$X$1:$Y$16,2,TRUE))</f>
        <v>3</v>
      </c>
      <c r="H540" t="s">
        <v>3211</v>
      </c>
      <c r="I540">
        <f t="shared" si="95"/>
        <v>9</v>
      </c>
      <c r="J540" t="s">
        <v>3211</v>
      </c>
      <c r="K540">
        <f t="shared" si="96"/>
        <v>4</v>
      </c>
      <c r="L540">
        <f t="shared" si="97"/>
        <v>4</v>
      </c>
      <c r="M540" t="str">
        <f t="shared" si="98"/>
        <v>4/4</v>
      </c>
      <c r="N540" t="s">
        <v>3267</v>
      </c>
      <c r="O540" t="str">
        <f t="shared" si="99"/>
        <v>アンコモン</v>
      </c>
      <c r="R540" t="s">
        <v>3267</v>
      </c>
      <c r="S540" t="s">
        <v>4854</v>
      </c>
      <c r="T540" t="str">
        <f t="shared" si="100"/>
        <v>モークラッドの屍蛞蝓</v>
      </c>
      <c r="U540" t="str">
        <f t="shared" si="101"/>
        <v/>
      </c>
      <c r="V540" t="str">
        <f>IF(I540=0,VLOOKUP(T540,Sheet4!A:B,2,TRUE),"")</f>
        <v/>
      </c>
      <c r="W540" t="s">
        <v>4855</v>
      </c>
      <c r="X540" t="s">
        <v>3267</v>
      </c>
      <c r="Y540" s="9"/>
      <c r="Z540" s="3">
        <v>630</v>
      </c>
      <c r="AA540" s="2" t="s">
        <v>3528</v>
      </c>
      <c r="AB540" s="1" t="s">
        <v>1606</v>
      </c>
      <c r="AC540" s="1" t="s">
        <v>1473</v>
      </c>
      <c r="AD540" s="1">
        <v>9</v>
      </c>
      <c r="AE540" s="1" t="s">
        <v>1287</v>
      </c>
      <c r="AF540" s="1" t="s">
        <v>1286</v>
      </c>
      <c r="AG540" s="1" t="s">
        <v>349</v>
      </c>
      <c r="AH540" s="1" t="s">
        <v>2874</v>
      </c>
      <c r="AI540" s="1" t="s">
        <v>2837</v>
      </c>
      <c r="AJ540" s="1"/>
      <c r="AK540" s="1" t="s">
        <v>3674</v>
      </c>
      <c r="AL540" s="1" t="s">
        <v>3675</v>
      </c>
      <c r="AM540" s="1"/>
      <c r="AN540" s="1"/>
      <c r="AO540" s="1">
        <v>4</v>
      </c>
      <c r="AP540" s="1">
        <v>4</v>
      </c>
      <c r="AQ540" s="1" t="s">
        <v>3676</v>
      </c>
    </row>
    <row r="541" spans="1:43" x14ac:dyDescent="0.15">
      <c r="A541" t="str">
        <f t="shared" si="92"/>
        <v>|SOI|黒|12|4/4|アンコモン|《[[トロスタッドの死騎手]]》|</v>
      </c>
      <c r="B541" t="s">
        <v>3211</v>
      </c>
      <c r="C541" t="str">
        <f t="shared" si="93"/>
        <v>SOI</v>
      </c>
      <c r="D541">
        <f>IF(AA541="","",VLOOKUP(C541,tnpl!$Z$1:$AA$11,2,TRUE))</f>
        <v>4</v>
      </c>
      <c r="E541" t="s">
        <v>3211</v>
      </c>
      <c r="F541" t="str">
        <f t="shared" si="94"/>
        <v>黒</v>
      </c>
      <c r="G541">
        <f>IF(AB541="","",VLOOKUP(F541,tnpl!$X$1:$Y$16,2,TRUE))</f>
        <v>3</v>
      </c>
      <c r="H541" t="s">
        <v>3211</v>
      </c>
      <c r="I541">
        <f t="shared" si="95"/>
        <v>12</v>
      </c>
      <c r="J541" t="s">
        <v>3211</v>
      </c>
      <c r="K541">
        <f t="shared" si="96"/>
        <v>4</v>
      </c>
      <c r="L541">
        <f t="shared" si="97"/>
        <v>4</v>
      </c>
      <c r="M541" t="str">
        <f t="shared" si="98"/>
        <v>4/4</v>
      </c>
      <c r="N541" t="s">
        <v>3267</v>
      </c>
      <c r="O541" t="str">
        <f t="shared" si="99"/>
        <v>アンコモン</v>
      </c>
      <c r="R541" t="s">
        <v>3267</v>
      </c>
      <c r="S541" t="s">
        <v>4854</v>
      </c>
      <c r="T541" t="str">
        <f t="shared" si="100"/>
        <v>トロスタッドの死騎手</v>
      </c>
      <c r="U541" t="str">
        <f t="shared" si="101"/>
        <v/>
      </c>
      <c r="V541" t="str">
        <f>IF(I541=0,VLOOKUP(T541,Sheet4!A:B,2,TRUE),"")</f>
        <v/>
      </c>
      <c r="W541" t="s">
        <v>4855</v>
      </c>
      <c r="X541" t="s">
        <v>3267</v>
      </c>
      <c r="Y541" s="9"/>
      <c r="Z541" s="3">
        <v>631</v>
      </c>
      <c r="AA541" s="2" t="s">
        <v>3528</v>
      </c>
      <c r="AB541" s="1" t="s">
        <v>1606</v>
      </c>
      <c r="AC541" s="1" t="s">
        <v>1473</v>
      </c>
      <c r="AD541" s="1">
        <v>12</v>
      </c>
      <c r="AE541" s="1" t="s">
        <v>1285</v>
      </c>
      <c r="AF541" s="1" t="s">
        <v>1284</v>
      </c>
      <c r="AG541" s="1" t="s">
        <v>349</v>
      </c>
      <c r="AH541" s="1" t="s">
        <v>2436</v>
      </c>
      <c r="AI541" s="1"/>
      <c r="AJ541" s="1"/>
      <c r="AK541" s="1" t="s">
        <v>3516</v>
      </c>
      <c r="AL541" s="1" t="s">
        <v>3677</v>
      </c>
      <c r="AM541" s="1"/>
      <c r="AN541" s="1"/>
      <c r="AO541" s="1">
        <v>4</v>
      </c>
      <c r="AP541" s="1">
        <v>4</v>
      </c>
      <c r="AQ541" s="1" t="s">
        <v>3678</v>
      </c>
    </row>
    <row r="542" spans="1:43" x14ac:dyDescent="0.15">
      <c r="A542" t="str">
        <f t="shared" si="92"/>
        <v>|SOI|赤|0|4/4|コモン|《[[焼き印の咆哮者&gt;既決殺人犯]]》|</v>
      </c>
      <c r="B542" t="s">
        <v>3211</v>
      </c>
      <c r="C542" t="str">
        <f t="shared" si="93"/>
        <v>SOI</v>
      </c>
      <c r="D542">
        <f>IF(AA542="","",VLOOKUP(C542,tnpl!$Z$1:$AA$11,2,TRUE))</f>
        <v>4</v>
      </c>
      <c r="E542" t="s">
        <v>3211</v>
      </c>
      <c r="F542" t="str">
        <f t="shared" si="94"/>
        <v>赤</v>
      </c>
      <c r="G542">
        <f>IF(AB542="","",VLOOKUP(F542,tnpl!$X$1:$Y$16,2,TRUE))</f>
        <v>4</v>
      </c>
      <c r="H542" t="s">
        <v>3211</v>
      </c>
      <c r="I542">
        <f t="shared" si="95"/>
        <v>0</v>
      </c>
      <c r="J542" t="s">
        <v>3211</v>
      </c>
      <c r="K542">
        <f t="shared" si="96"/>
        <v>4</v>
      </c>
      <c r="L542">
        <f t="shared" si="97"/>
        <v>4</v>
      </c>
      <c r="M542" t="str">
        <f t="shared" si="98"/>
        <v>4/4</v>
      </c>
      <c r="N542" t="s">
        <v>3267</v>
      </c>
      <c r="O542" t="str">
        <f t="shared" si="99"/>
        <v>コモン</v>
      </c>
      <c r="R542" t="s">
        <v>3267</v>
      </c>
      <c r="S542" t="s">
        <v>4854</v>
      </c>
      <c r="T542" t="str">
        <f t="shared" si="100"/>
        <v>焼き印の咆哮者</v>
      </c>
      <c r="U542" t="str">
        <f t="shared" si="101"/>
        <v>&gt;</v>
      </c>
      <c r="V542" t="str">
        <f>IF(I542=0,VLOOKUP(T542,Sheet4!A:B,2,TRUE),"")</f>
        <v>既決殺人犯</v>
      </c>
      <c r="W542" t="s">
        <v>4855</v>
      </c>
      <c r="X542" t="s">
        <v>3267</v>
      </c>
      <c r="Y542" s="9"/>
      <c r="Z542" s="3">
        <v>645</v>
      </c>
      <c r="AA542" s="2" t="s">
        <v>3528</v>
      </c>
      <c r="AB542" s="1" t="s">
        <v>1575</v>
      </c>
      <c r="AC542" s="1" t="s">
        <v>1771</v>
      </c>
      <c r="AD542" s="21">
        <v>0</v>
      </c>
      <c r="AE542" s="1" t="s">
        <v>1041</v>
      </c>
      <c r="AF542" s="1" t="s">
        <v>1040</v>
      </c>
      <c r="AG542" s="1" t="s">
        <v>349</v>
      </c>
      <c r="AH542" s="1" t="s">
        <v>3702</v>
      </c>
      <c r="AI542" s="1"/>
      <c r="AJ542" s="1"/>
      <c r="AK542" s="1" t="s">
        <v>3704</v>
      </c>
      <c r="AL542" s="1"/>
      <c r="AM542" s="1"/>
      <c r="AN542" s="1"/>
      <c r="AO542" s="1">
        <v>4</v>
      </c>
      <c r="AP542" s="1">
        <v>4</v>
      </c>
      <c r="AQ542" s="1" t="s">
        <v>3704</v>
      </c>
    </row>
    <row r="543" spans="1:43" x14ac:dyDescent="0.15">
      <c r="A543" t="str">
        <f t="shared" si="92"/>
        <v>|SOI|赤|0|4/3|コモン|《[[ガツタフの荒廃者&gt;ガツタフの放火魔]]》|</v>
      </c>
      <c r="B543" t="s">
        <v>3211</v>
      </c>
      <c r="C543" t="str">
        <f t="shared" si="93"/>
        <v>SOI</v>
      </c>
      <c r="D543">
        <f>IF(AA543="","",VLOOKUP(C543,tnpl!$Z$1:$AA$11,2,TRUE))</f>
        <v>4</v>
      </c>
      <c r="E543" t="s">
        <v>3211</v>
      </c>
      <c r="F543" t="str">
        <f t="shared" si="94"/>
        <v>赤</v>
      </c>
      <c r="G543">
        <f>IF(AB543="","",VLOOKUP(F543,tnpl!$X$1:$Y$16,2,TRUE))</f>
        <v>4</v>
      </c>
      <c r="H543" t="s">
        <v>3211</v>
      </c>
      <c r="I543">
        <f t="shared" si="95"/>
        <v>0</v>
      </c>
      <c r="J543" t="s">
        <v>3211</v>
      </c>
      <c r="K543">
        <f t="shared" si="96"/>
        <v>4</v>
      </c>
      <c r="L543">
        <f t="shared" si="97"/>
        <v>3</v>
      </c>
      <c r="M543" t="str">
        <f t="shared" si="98"/>
        <v>4/3</v>
      </c>
      <c r="N543" t="s">
        <v>3267</v>
      </c>
      <c r="O543" t="str">
        <f t="shared" si="99"/>
        <v>コモン</v>
      </c>
      <c r="R543" t="s">
        <v>3267</v>
      </c>
      <c r="S543" t="s">
        <v>4854</v>
      </c>
      <c r="T543" t="str">
        <f t="shared" si="100"/>
        <v>ガツタフの荒廃者</v>
      </c>
      <c r="U543" t="str">
        <f t="shared" si="101"/>
        <v>&gt;</v>
      </c>
      <c r="V543" t="str">
        <f>IF(I543=0,VLOOKUP(T543,Sheet4!A:B,2,TRUE),"")</f>
        <v>ガツタフの放火魔</v>
      </c>
      <c r="W543" t="s">
        <v>4855</v>
      </c>
      <c r="X543" t="s">
        <v>3267</v>
      </c>
      <c r="Y543" s="9"/>
      <c r="Z543" s="3">
        <v>647</v>
      </c>
      <c r="AA543" s="2" t="s">
        <v>3528</v>
      </c>
      <c r="AB543" s="1" t="s">
        <v>1575</v>
      </c>
      <c r="AC543" s="1" t="s">
        <v>1771</v>
      </c>
      <c r="AD543" s="21">
        <v>0</v>
      </c>
      <c r="AE543" s="1" t="s">
        <v>1039</v>
      </c>
      <c r="AF543" s="1" t="s">
        <v>1038</v>
      </c>
      <c r="AG543" s="1" t="s">
        <v>349</v>
      </c>
      <c r="AH543" s="1" t="s">
        <v>3702</v>
      </c>
      <c r="AI543" s="1"/>
      <c r="AJ543" s="1"/>
      <c r="AK543" s="1" t="s">
        <v>2076</v>
      </c>
      <c r="AL543" s="1" t="s">
        <v>3704</v>
      </c>
      <c r="AM543" s="1"/>
      <c r="AN543" s="1"/>
      <c r="AO543" s="1">
        <v>4</v>
      </c>
      <c r="AP543" s="1">
        <v>3</v>
      </c>
      <c r="AQ543" s="1" t="s">
        <v>3705</v>
      </c>
    </row>
    <row r="544" spans="1:43" x14ac:dyDescent="0.15">
      <c r="A544" t="str">
        <f t="shared" si="92"/>
        <v>|SOI|赤|11|4/2|コモン|《[[巨体の悪魔]]》|</v>
      </c>
      <c r="B544" t="s">
        <v>3211</v>
      </c>
      <c r="C544" t="str">
        <f t="shared" si="93"/>
        <v>SOI</v>
      </c>
      <c r="D544">
        <f>IF(AA544="","",VLOOKUP(C544,tnpl!$Z$1:$AA$11,2,TRUE))</f>
        <v>4</v>
      </c>
      <c r="E544" t="s">
        <v>3211</v>
      </c>
      <c r="F544" t="str">
        <f t="shared" si="94"/>
        <v>赤</v>
      </c>
      <c r="G544">
        <f>IF(AB544="","",VLOOKUP(F544,tnpl!$X$1:$Y$16,2,TRUE))</f>
        <v>4</v>
      </c>
      <c r="H544" t="s">
        <v>3211</v>
      </c>
      <c r="I544">
        <f t="shared" si="95"/>
        <v>11</v>
      </c>
      <c r="J544" t="s">
        <v>3211</v>
      </c>
      <c r="K544">
        <f t="shared" si="96"/>
        <v>4</v>
      </c>
      <c r="L544">
        <f t="shared" si="97"/>
        <v>2</v>
      </c>
      <c r="M544" t="str">
        <f t="shared" si="98"/>
        <v>4/2</v>
      </c>
      <c r="N544" t="s">
        <v>3267</v>
      </c>
      <c r="O544" t="str">
        <f t="shared" si="99"/>
        <v>コモン</v>
      </c>
      <c r="R544" t="s">
        <v>3267</v>
      </c>
      <c r="S544" t="s">
        <v>4854</v>
      </c>
      <c r="T544" t="str">
        <f t="shared" si="100"/>
        <v>巨体の悪魔</v>
      </c>
      <c r="U544" t="str">
        <f t="shared" si="101"/>
        <v/>
      </c>
      <c r="V544" t="str">
        <f>IF(I544=0,VLOOKUP(T544,Sheet4!A:B,2,TRUE),"")</f>
        <v/>
      </c>
      <c r="W544" t="s">
        <v>4855</v>
      </c>
      <c r="X544" t="s">
        <v>3267</v>
      </c>
      <c r="Y544" s="9"/>
      <c r="Z544" s="3">
        <v>648</v>
      </c>
      <c r="AA544" s="2" t="s">
        <v>3528</v>
      </c>
      <c r="AB544" s="1" t="s">
        <v>1575</v>
      </c>
      <c r="AC544" s="1" t="s">
        <v>1771</v>
      </c>
      <c r="AD544" s="1">
        <v>11</v>
      </c>
      <c r="AE544" s="1" t="s">
        <v>1257</v>
      </c>
      <c r="AF544" s="1" t="s">
        <v>1256</v>
      </c>
      <c r="AG544" s="1" t="s">
        <v>349</v>
      </c>
      <c r="AH544" s="1" t="s">
        <v>3706</v>
      </c>
      <c r="AI544" s="1"/>
      <c r="AJ544" s="1"/>
      <c r="AK544" s="1" t="s">
        <v>2627</v>
      </c>
      <c r="AL544" s="1"/>
      <c r="AM544" s="1"/>
      <c r="AN544" s="1"/>
      <c r="AO544" s="1">
        <v>4</v>
      </c>
      <c r="AP544" s="1">
        <v>2</v>
      </c>
      <c r="AQ544" s="1" t="s">
        <v>2627</v>
      </c>
    </row>
    <row r="545" spans="1:43" x14ac:dyDescent="0.15">
      <c r="A545" t="str">
        <f t="shared" si="92"/>
        <v>|SOI|赤|8|4/4|アンコモン|《[[首折れ道の乗り手]]》|</v>
      </c>
      <c r="B545" t="s">
        <v>3211</v>
      </c>
      <c r="C545" t="str">
        <f t="shared" si="93"/>
        <v>SOI</v>
      </c>
      <c r="D545">
        <f>IF(AA545="","",VLOOKUP(C545,tnpl!$Z$1:$AA$11,2,TRUE))</f>
        <v>4</v>
      </c>
      <c r="E545" t="s">
        <v>3211</v>
      </c>
      <c r="F545" t="str">
        <f t="shared" si="94"/>
        <v>赤</v>
      </c>
      <c r="G545">
        <f>IF(AB545="","",VLOOKUP(F545,tnpl!$X$1:$Y$16,2,TRUE))</f>
        <v>4</v>
      </c>
      <c r="H545" t="s">
        <v>3211</v>
      </c>
      <c r="I545">
        <f t="shared" si="95"/>
        <v>8</v>
      </c>
      <c r="J545" t="s">
        <v>3211</v>
      </c>
      <c r="K545">
        <f t="shared" si="96"/>
        <v>4</v>
      </c>
      <c r="L545">
        <f t="shared" si="97"/>
        <v>4</v>
      </c>
      <c r="M545" t="str">
        <f t="shared" si="98"/>
        <v>4/4</v>
      </c>
      <c r="N545" t="s">
        <v>3267</v>
      </c>
      <c r="O545" t="str">
        <f t="shared" si="99"/>
        <v>アンコモン</v>
      </c>
      <c r="R545" t="s">
        <v>3267</v>
      </c>
      <c r="S545" t="s">
        <v>4854</v>
      </c>
      <c r="T545" t="str">
        <f t="shared" si="100"/>
        <v>首折れ道の乗り手</v>
      </c>
      <c r="U545" t="str">
        <f t="shared" si="101"/>
        <v/>
      </c>
      <c r="V545" t="str">
        <f>IF(I545=0,VLOOKUP(T545,Sheet4!A:B,2,TRUE),"")</f>
        <v/>
      </c>
      <c r="W545" t="s">
        <v>4855</v>
      </c>
      <c r="X545" t="s">
        <v>3267</v>
      </c>
      <c r="Y545" s="9"/>
      <c r="Z545" s="3">
        <v>657</v>
      </c>
      <c r="AA545" s="2" t="s">
        <v>3528</v>
      </c>
      <c r="AB545" s="1" t="s">
        <v>1575</v>
      </c>
      <c r="AC545" s="1" t="s">
        <v>1473</v>
      </c>
      <c r="AD545" s="22">
        <v>8</v>
      </c>
      <c r="AE545" s="1" t="s">
        <v>1239</v>
      </c>
      <c r="AF545" s="1" t="s">
        <v>1238</v>
      </c>
      <c r="AG545" s="1" t="s">
        <v>349</v>
      </c>
      <c r="AH545" s="1" t="s">
        <v>1511</v>
      </c>
      <c r="AI545" s="1" t="s">
        <v>1956</v>
      </c>
      <c r="AJ545" s="1" t="s">
        <v>3702</v>
      </c>
      <c r="AK545" s="1" t="s">
        <v>3703</v>
      </c>
      <c r="AL545" s="1"/>
      <c r="AM545" s="1"/>
      <c r="AN545" s="1"/>
      <c r="AO545" s="1">
        <v>4</v>
      </c>
      <c r="AP545" s="1">
        <v>4</v>
      </c>
      <c r="AQ545" s="1" t="s">
        <v>3703</v>
      </c>
    </row>
    <row r="546" spans="1:43" x14ac:dyDescent="0.15">
      <c r="A546" t="str">
        <f t="shared" si="92"/>
        <v>|SOI|赤|0|4/3|アンコモン|《[[炎心の人狼&gt;ケッシグの鍛冶場主]]》|</v>
      </c>
      <c r="B546" t="s">
        <v>3211</v>
      </c>
      <c r="C546" t="str">
        <f t="shared" si="93"/>
        <v>SOI</v>
      </c>
      <c r="D546">
        <f>IF(AA546="","",VLOOKUP(C546,tnpl!$Z$1:$AA$11,2,TRUE))</f>
        <v>4</v>
      </c>
      <c r="E546" t="s">
        <v>3211</v>
      </c>
      <c r="F546" t="str">
        <f t="shared" si="94"/>
        <v>赤</v>
      </c>
      <c r="G546">
        <f>IF(AB546="","",VLOOKUP(F546,tnpl!$X$1:$Y$16,2,TRUE))</f>
        <v>4</v>
      </c>
      <c r="H546" t="s">
        <v>3211</v>
      </c>
      <c r="I546">
        <f t="shared" si="95"/>
        <v>0</v>
      </c>
      <c r="J546" t="s">
        <v>3211</v>
      </c>
      <c r="K546">
        <f t="shared" si="96"/>
        <v>4</v>
      </c>
      <c r="L546">
        <f t="shared" si="97"/>
        <v>3</v>
      </c>
      <c r="M546" t="str">
        <f t="shared" si="98"/>
        <v>4/3</v>
      </c>
      <c r="N546" t="s">
        <v>3267</v>
      </c>
      <c r="O546" t="str">
        <f t="shared" si="99"/>
        <v>アンコモン</v>
      </c>
      <c r="R546" t="s">
        <v>3267</v>
      </c>
      <c r="S546" t="s">
        <v>4854</v>
      </c>
      <c r="T546" t="str">
        <f t="shared" si="100"/>
        <v>炎心の人狼</v>
      </c>
      <c r="U546" t="str">
        <f t="shared" si="101"/>
        <v>&gt;</v>
      </c>
      <c r="V546" t="str">
        <f>IF(I546=0,VLOOKUP(T546,Sheet4!A:B,2,TRUE),"")</f>
        <v>ケッシグの鍛冶場主</v>
      </c>
      <c r="W546" t="s">
        <v>4855</v>
      </c>
      <c r="X546" t="s">
        <v>3267</v>
      </c>
      <c r="Y546" s="9"/>
      <c r="Z546" s="3">
        <v>661</v>
      </c>
      <c r="AA546" s="2" t="s">
        <v>3528</v>
      </c>
      <c r="AB546" s="1" t="s">
        <v>1575</v>
      </c>
      <c r="AC546" s="1" t="s">
        <v>1473</v>
      </c>
      <c r="AD546" s="21">
        <v>0</v>
      </c>
      <c r="AE546" s="1" t="s">
        <v>1035</v>
      </c>
      <c r="AF546" s="1" t="s">
        <v>1034</v>
      </c>
      <c r="AG546" s="1" t="s">
        <v>349</v>
      </c>
      <c r="AH546" s="1" t="s">
        <v>3702</v>
      </c>
      <c r="AI546" s="1"/>
      <c r="AJ546" s="1"/>
      <c r="AK546" s="1" t="s">
        <v>3721</v>
      </c>
      <c r="AL546" s="1" t="s">
        <v>3704</v>
      </c>
      <c r="AM546" s="1"/>
      <c r="AN546" s="1"/>
      <c r="AO546" s="1">
        <v>4</v>
      </c>
      <c r="AP546" s="1">
        <v>3</v>
      </c>
      <c r="AQ546" s="1" t="s">
        <v>3722</v>
      </c>
    </row>
    <row r="547" spans="1:43" x14ac:dyDescent="0.15">
      <c r="A547" t="str">
        <f t="shared" si="92"/>
        <v>|SOI|赤|8|4/4|アンコモン|《[[狂気の預言者]]》|</v>
      </c>
      <c r="B547" t="s">
        <v>3211</v>
      </c>
      <c r="C547" t="str">
        <f t="shared" si="93"/>
        <v>SOI</v>
      </c>
      <c r="D547">
        <f>IF(AA547="","",VLOOKUP(C547,tnpl!$Z$1:$AA$11,2,TRUE))</f>
        <v>4</v>
      </c>
      <c r="E547" t="s">
        <v>3211</v>
      </c>
      <c r="F547" t="str">
        <f t="shared" si="94"/>
        <v>赤</v>
      </c>
      <c r="G547">
        <f>IF(AB547="","",VLOOKUP(F547,tnpl!$X$1:$Y$16,2,TRUE))</f>
        <v>4</v>
      </c>
      <c r="H547" t="s">
        <v>3211</v>
      </c>
      <c r="I547">
        <f t="shared" si="95"/>
        <v>8</v>
      </c>
      <c r="J547" t="s">
        <v>3211</v>
      </c>
      <c r="K547">
        <f t="shared" si="96"/>
        <v>4</v>
      </c>
      <c r="L547">
        <f t="shared" si="97"/>
        <v>4</v>
      </c>
      <c r="M547" t="str">
        <f t="shared" si="98"/>
        <v>4/4</v>
      </c>
      <c r="N547" t="s">
        <v>3267</v>
      </c>
      <c r="O547" t="str">
        <f t="shared" si="99"/>
        <v>アンコモン</v>
      </c>
      <c r="R547" t="s">
        <v>3267</v>
      </c>
      <c r="S547" t="s">
        <v>4854</v>
      </c>
      <c r="T547" t="str">
        <f t="shared" si="100"/>
        <v>狂気の預言者</v>
      </c>
      <c r="U547" t="str">
        <f t="shared" si="101"/>
        <v/>
      </c>
      <c r="V547" t="str">
        <f>IF(I547=0,VLOOKUP(T547,Sheet4!A:B,2,TRUE),"")</f>
        <v/>
      </c>
      <c r="W547" t="s">
        <v>4855</v>
      </c>
      <c r="X547" t="s">
        <v>3267</v>
      </c>
      <c r="Y547" s="9"/>
      <c r="Z547" s="3">
        <v>662</v>
      </c>
      <c r="AA547" s="2" t="s">
        <v>3528</v>
      </c>
      <c r="AB547" s="1" t="s">
        <v>1575</v>
      </c>
      <c r="AC547" s="1" t="s">
        <v>1473</v>
      </c>
      <c r="AD547" s="1">
        <v>8</v>
      </c>
      <c r="AE547" s="1" t="s">
        <v>1233</v>
      </c>
      <c r="AF547" s="1" t="s">
        <v>1232</v>
      </c>
      <c r="AG547" s="1" t="s">
        <v>349</v>
      </c>
      <c r="AH547" s="1" t="s">
        <v>1511</v>
      </c>
      <c r="AI547" s="1" t="s">
        <v>1894</v>
      </c>
      <c r="AJ547" s="1"/>
      <c r="AK547" s="1" t="s">
        <v>2789</v>
      </c>
      <c r="AL547" s="1" t="s">
        <v>3723</v>
      </c>
      <c r="AM547" s="1"/>
      <c r="AN547" s="1"/>
      <c r="AO547" s="1">
        <v>4</v>
      </c>
      <c r="AP547" s="1">
        <v>4</v>
      </c>
      <c r="AQ547" s="1" t="s">
        <v>3724</v>
      </c>
    </row>
    <row r="548" spans="1:43" x14ac:dyDescent="0.15">
      <c r="A548" t="str">
        <f t="shared" si="92"/>
        <v>|SOI|赤|13|4/3|レア|《[[ファルケンラスの過食者]]》|</v>
      </c>
      <c r="B548" t="s">
        <v>3211</v>
      </c>
      <c r="C548" t="str">
        <f t="shared" si="93"/>
        <v>SOI</v>
      </c>
      <c r="D548">
        <f>IF(AA548="","",VLOOKUP(C548,tnpl!$Z$1:$AA$11,2,TRUE))</f>
        <v>4</v>
      </c>
      <c r="E548" t="s">
        <v>3211</v>
      </c>
      <c r="F548" t="str">
        <f t="shared" si="94"/>
        <v>赤</v>
      </c>
      <c r="G548">
        <f>IF(AB548="","",VLOOKUP(F548,tnpl!$X$1:$Y$16,2,TRUE))</f>
        <v>4</v>
      </c>
      <c r="H548" t="s">
        <v>3211</v>
      </c>
      <c r="I548">
        <f t="shared" si="95"/>
        <v>13</v>
      </c>
      <c r="J548" t="s">
        <v>3211</v>
      </c>
      <c r="K548">
        <f t="shared" si="96"/>
        <v>4</v>
      </c>
      <c r="L548">
        <f t="shared" si="97"/>
        <v>3</v>
      </c>
      <c r="M548" t="str">
        <f t="shared" si="98"/>
        <v>4/3</v>
      </c>
      <c r="N548" t="s">
        <v>3267</v>
      </c>
      <c r="O548" t="str">
        <f t="shared" si="99"/>
        <v>レア</v>
      </c>
      <c r="R548" t="s">
        <v>3267</v>
      </c>
      <c r="S548" t="s">
        <v>4854</v>
      </c>
      <c r="T548" t="str">
        <f t="shared" si="100"/>
        <v>ファルケンラスの過食者</v>
      </c>
      <c r="U548" t="str">
        <f t="shared" si="101"/>
        <v/>
      </c>
      <c r="V548" t="str">
        <f>IF(I548=0,VLOOKUP(T548,Sheet4!A:B,2,TRUE),"")</f>
        <v/>
      </c>
      <c r="W548" t="s">
        <v>4855</v>
      </c>
      <c r="X548" t="s">
        <v>3267</v>
      </c>
      <c r="Y548" s="9"/>
      <c r="Z548" s="3">
        <v>669</v>
      </c>
      <c r="AA548" s="2" t="s">
        <v>3528</v>
      </c>
      <c r="AB548" s="1" t="s">
        <v>1575</v>
      </c>
      <c r="AC548" s="1" t="s">
        <v>1463</v>
      </c>
      <c r="AD548" s="1">
        <v>13</v>
      </c>
      <c r="AE548" s="1" t="s">
        <v>1221</v>
      </c>
      <c r="AF548" s="1" t="s">
        <v>1220</v>
      </c>
      <c r="AG548" s="1" t="s">
        <v>349</v>
      </c>
      <c r="AH548" s="1" t="s">
        <v>1516</v>
      </c>
      <c r="AI548" s="1" t="s">
        <v>1765</v>
      </c>
      <c r="AJ548" s="1"/>
      <c r="AK548" s="1" t="s">
        <v>3733</v>
      </c>
      <c r="AL548" s="1"/>
      <c r="AM548" s="1"/>
      <c r="AN548" s="1"/>
      <c r="AO548" s="1">
        <v>4</v>
      </c>
      <c r="AP548" s="1">
        <v>3</v>
      </c>
      <c r="AQ548" s="1" t="s">
        <v>3733</v>
      </c>
    </row>
    <row r="549" spans="1:43" x14ac:dyDescent="0.15">
      <c r="A549" t="str">
        <f t="shared" si="92"/>
        <v>|SOI|赤|11|4/4|レア|《[[炎刃の天使]]》|</v>
      </c>
      <c r="B549" t="s">
        <v>3211</v>
      </c>
      <c r="C549" t="str">
        <f t="shared" si="93"/>
        <v>SOI</v>
      </c>
      <c r="D549">
        <f>IF(AA549="","",VLOOKUP(C549,tnpl!$Z$1:$AA$11,2,TRUE))</f>
        <v>4</v>
      </c>
      <c r="E549" t="s">
        <v>3211</v>
      </c>
      <c r="F549" t="str">
        <f t="shared" si="94"/>
        <v>赤</v>
      </c>
      <c r="G549">
        <f>IF(AB549="","",VLOOKUP(F549,tnpl!$X$1:$Y$16,2,TRUE))</f>
        <v>4</v>
      </c>
      <c r="H549" t="s">
        <v>3211</v>
      </c>
      <c r="I549">
        <f t="shared" si="95"/>
        <v>11</v>
      </c>
      <c r="J549" t="s">
        <v>3211</v>
      </c>
      <c r="K549">
        <f t="shared" si="96"/>
        <v>4</v>
      </c>
      <c r="L549">
        <f t="shared" si="97"/>
        <v>4</v>
      </c>
      <c r="M549" t="str">
        <f t="shared" si="98"/>
        <v>4/4</v>
      </c>
      <c r="N549" t="s">
        <v>3267</v>
      </c>
      <c r="O549" t="str">
        <f t="shared" si="99"/>
        <v>レア</v>
      </c>
      <c r="R549" t="s">
        <v>3267</v>
      </c>
      <c r="S549" t="s">
        <v>4854</v>
      </c>
      <c r="T549" t="str">
        <f t="shared" si="100"/>
        <v>炎刃の天使</v>
      </c>
      <c r="U549" t="str">
        <f t="shared" si="101"/>
        <v/>
      </c>
      <c r="V549" t="str">
        <f>IF(I549=0,VLOOKUP(T549,Sheet4!A:B,2,TRUE),"")</f>
        <v/>
      </c>
      <c r="W549" t="s">
        <v>4855</v>
      </c>
      <c r="X549" t="s">
        <v>3267</v>
      </c>
      <c r="Y549" s="9"/>
      <c r="Z549" s="3">
        <v>670</v>
      </c>
      <c r="AA549" s="2" t="s">
        <v>3528</v>
      </c>
      <c r="AB549" s="1" t="s">
        <v>1575</v>
      </c>
      <c r="AC549" s="1" t="s">
        <v>1463</v>
      </c>
      <c r="AD549" s="1">
        <v>11</v>
      </c>
      <c r="AE549" s="1" t="s">
        <v>1219</v>
      </c>
      <c r="AF549" s="1" t="s">
        <v>1218</v>
      </c>
      <c r="AG549" s="1" t="s">
        <v>349</v>
      </c>
      <c r="AH549" s="1" t="s">
        <v>358</v>
      </c>
      <c r="AI549" s="1"/>
      <c r="AJ549" s="1"/>
      <c r="AK549" s="1" t="s">
        <v>361</v>
      </c>
      <c r="AL549" s="1" t="s">
        <v>3734</v>
      </c>
      <c r="AM549" s="1"/>
      <c r="AN549" s="1"/>
      <c r="AO549" s="1">
        <v>4</v>
      </c>
      <c r="AP549" s="1">
        <v>4</v>
      </c>
      <c r="AQ549" s="1" t="s">
        <v>3735</v>
      </c>
    </row>
    <row r="550" spans="1:43" x14ac:dyDescent="0.15">
      <c r="A550" t="str">
        <f t="shared" si="92"/>
        <v>|SOI|赤|8|4/4|レア|《[[災いの狼]]》|</v>
      </c>
      <c r="B550" t="s">
        <v>3211</v>
      </c>
      <c r="C550" t="str">
        <f t="shared" si="93"/>
        <v>SOI</v>
      </c>
      <c r="D550">
        <f>IF(AA550="","",VLOOKUP(C550,tnpl!$Z$1:$AA$11,2,TRUE))</f>
        <v>4</v>
      </c>
      <c r="E550" t="s">
        <v>3211</v>
      </c>
      <c r="F550" t="str">
        <f t="shared" si="94"/>
        <v>赤</v>
      </c>
      <c r="G550">
        <f>IF(AB550="","",VLOOKUP(F550,tnpl!$X$1:$Y$16,2,TRUE))</f>
        <v>4</v>
      </c>
      <c r="H550" t="s">
        <v>3211</v>
      </c>
      <c r="I550">
        <f t="shared" si="95"/>
        <v>8</v>
      </c>
      <c r="J550" t="s">
        <v>3211</v>
      </c>
      <c r="K550">
        <f t="shared" si="96"/>
        <v>4</v>
      </c>
      <c r="L550">
        <f t="shared" si="97"/>
        <v>4</v>
      </c>
      <c r="M550" t="str">
        <f t="shared" si="98"/>
        <v>4/4</v>
      </c>
      <c r="N550" t="s">
        <v>3267</v>
      </c>
      <c r="O550" t="str">
        <f t="shared" si="99"/>
        <v>レア</v>
      </c>
      <c r="R550" t="s">
        <v>3267</v>
      </c>
      <c r="S550" t="s">
        <v>4854</v>
      </c>
      <c r="T550" t="str">
        <f t="shared" si="100"/>
        <v>災いの狼</v>
      </c>
      <c r="U550" t="str">
        <f t="shared" si="101"/>
        <v/>
      </c>
      <c r="V550" t="str">
        <f>IF(I550=0,VLOOKUP(T550,Sheet4!A:B,2,TRUE),"")</f>
        <v/>
      </c>
      <c r="W550" t="s">
        <v>4855</v>
      </c>
      <c r="X550" t="s">
        <v>3267</v>
      </c>
      <c r="Y550" s="9"/>
      <c r="Z550" s="3">
        <v>671</v>
      </c>
      <c r="AA550" s="2" t="s">
        <v>3528</v>
      </c>
      <c r="AB550" s="1" t="s">
        <v>1575</v>
      </c>
      <c r="AC550" s="1" t="s">
        <v>1463</v>
      </c>
      <c r="AD550" s="1">
        <v>8</v>
      </c>
      <c r="AE550" s="1" t="s">
        <v>1217</v>
      </c>
      <c r="AF550" s="1" t="s">
        <v>1216</v>
      </c>
      <c r="AG550" s="1" t="s">
        <v>349</v>
      </c>
      <c r="AH550" s="1" t="s">
        <v>2637</v>
      </c>
      <c r="AI550" s="1" t="s">
        <v>2837</v>
      </c>
      <c r="AJ550" s="1"/>
      <c r="AK550" s="1" t="s">
        <v>3406</v>
      </c>
      <c r="AL550" s="1" t="s">
        <v>3736</v>
      </c>
      <c r="AM550" s="1"/>
      <c r="AN550" s="1"/>
      <c r="AO550" s="1">
        <v>4</v>
      </c>
      <c r="AP550" s="1">
        <v>4</v>
      </c>
      <c r="AQ550" s="1" t="s">
        <v>3737</v>
      </c>
    </row>
    <row r="551" spans="1:43" x14ac:dyDescent="0.15">
      <c r="A551" t="str">
        <f t="shared" si="92"/>
        <v>|SOI|緑|0|4/2|コモン|《[[森林を切り裂くもの&gt;内陸の木こり]]》|</v>
      </c>
      <c r="B551" t="s">
        <v>3211</v>
      </c>
      <c r="C551" t="str">
        <f t="shared" si="93"/>
        <v>SOI</v>
      </c>
      <c r="D551">
        <f>IF(AA551="","",VLOOKUP(C551,tnpl!$Z$1:$AA$11,2,TRUE))</f>
        <v>4</v>
      </c>
      <c r="E551" t="s">
        <v>3211</v>
      </c>
      <c r="F551" t="str">
        <f t="shared" si="94"/>
        <v>緑</v>
      </c>
      <c r="G551">
        <f>IF(AB551="","",VLOOKUP(F551,tnpl!$X$1:$Y$16,2,TRUE))</f>
        <v>5</v>
      </c>
      <c r="H551" t="s">
        <v>3211</v>
      </c>
      <c r="I551">
        <f t="shared" si="95"/>
        <v>0</v>
      </c>
      <c r="J551" t="s">
        <v>3211</v>
      </c>
      <c r="K551">
        <f t="shared" si="96"/>
        <v>4</v>
      </c>
      <c r="L551">
        <f t="shared" si="97"/>
        <v>2</v>
      </c>
      <c r="M551" t="str">
        <f t="shared" si="98"/>
        <v>4/2</v>
      </c>
      <c r="N551" t="s">
        <v>3267</v>
      </c>
      <c r="O551" t="str">
        <f t="shared" si="99"/>
        <v>コモン</v>
      </c>
      <c r="R551" t="s">
        <v>3267</v>
      </c>
      <c r="S551" t="s">
        <v>4854</v>
      </c>
      <c r="T551" t="str">
        <f t="shared" si="100"/>
        <v>森林を切り裂くもの</v>
      </c>
      <c r="U551" t="str">
        <f t="shared" si="101"/>
        <v>&gt;</v>
      </c>
      <c r="V551" t="str">
        <f>IF(I551=0,VLOOKUP(T551,Sheet4!A:B,2,TRUE),"")</f>
        <v>内陸の木こり</v>
      </c>
      <c r="W551" t="s">
        <v>4855</v>
      </c>
      <c r="X551" t="s">
        <v>3267</v>
      </c>
      <c r="Y551" s="9"/>
      <c r="Z551" s="3">
        <v>681</v>
      </c>
      <c r="AA551" s="2" t="s">
        <v>3528</v>
      </c>
      <c r="AB551" s="1" t="s">
        <v>1540</v>
      </c>
      <c r="AC551" s="1" t="s">
        <v>1771</v>
      </c>
      <c r="AD551" s="21">
        <v>0</v>
      </c>
      <c r="AE551" s="1" t="s">
        <v>1029</v>
      </c>
      <c r="AF551" s="1" t="s">
        <v>1028</v>
      </c>
      <c r="AG551" s="1" t="s">
        <v>349</v>
      </c>
      <c r="AH551" s="1" t="s">
        <v>3702</v>
      </c>
      <c r="AI551" s="1"/>
      <c r="AJ551" s="1"/>
      <c r="AK551" s="1" t="s">
        <v>1733</v>
      </c>
      <c r="AL551" s="1" t="s">
        <v>3704</v>
      </c>
      <c r="AM551" s="1"/>
      <c r="AN551" s="1"/>
      <c r="AO551" s="1">
        <v>4</v>
      </c>
      <c r="AP551" s="1">
        <v>2</v>
      </c>
      <c r="AQ551" s="1" t="s">
        <v>3750</v>
      </c>
    </row>
    <row r="552" spans="1:43" x14ac:dyDescent="0.15">
      <c r="A552" t="str">
        <f t="shared" si="92"/>
        <v>|SOI|緑|16|4/4|アンコモン|《[[茨橋の巡回兵]]》|</v>
      </c>
      <c r="B552" t="s">
        <v>3211</v>
      </c>
      <c r="C552" t="str">
        <f t="shared" si="93"/>
        <v>SOI</v>
      </c>
      <c r="D552">
        <f>IF(AA552="","",VLOOKUP(C552,tnpl!$Z$1:$AA$11,2,TRUE))</f>
        <v>4</v>
      </c>
      <c r="E552" t="s">
        <v>3211</v>
      </c>
      <c r="F552" t="str">
        <f t="shared" si="94"/>
        <v>緑</v>
      </c>
      <c r="G552">
        <f>IF(AB552="","",VLOOKUP(F552,tnpl!$X$1:$Y$16,2,TRUE))</f>
        <v>5</v>
      </c>
      <c r="H552" t="s">
        <v>3211</v>
      </c>
      <c r="I552">
        <f t="shared" si="95"/>
        <v>16</v>
      </c>
      <c r="J552" t="s">
        <v>3211</v>
      </c>
      <c r="K552">
        <f t="shared" si="96"/>
        <v>4</v>
      </c>
      <c r="L552">
        <f t="shared" si="97"/>
        <v>4</v>
      </c>
      <c r="M552" t="str">
        <f t="shared" si="98"/>
        <v>4/4</v>
      </c>
      <c r="N552" t="s">
        <v>3267</v>
      </c>
      <c r="O552" t="str">
        <f t="shared" si="99"/>
        <v>アンコモン</v>
      </c>
      <c r="R552" t="s">
        <v>3267</v>
      </c>
      <c r="S552" t="s">
        <v>4854</v>
      </c>
      <c r="T552" t="str">
        <f t="shared" si="100"/>
        <v>茨橋の巡回兵</v>
      </c>
      <c r="U552" t="str">
        <f t="shared" si="101"/>
        <v/>
      </c>
      <c r="V552" t="str">
        <f>IF(I552=0,VLOOKUP(T552,Sheet4!A:B,2,TRUE),"")</f>
        <v/>
      </c>
      <c r="W552" t="s">
        <v>4855</v>
      </c>
      <c r="X552" t="s">
        <v>3267</v>
      </c>
      <c r="Y552" s="9"/>
      <c r="Z552" s="3">
        <v>694</v>
      </c>
      <c r="AA552" s="2" t="s">
        <v>3528</v>
      </c>
      <c r="AB552" s="1" t="s">
        <v>1540</v>
      </c>
      <c r="AC552" s="1" t="s">
        <v>1473</v>
      </c>
      <c r="AD552" s="1">
        <v>16</v>
      </c>
      <c r="AE552" s="1" t="s">
        <v>1177</v>
      </c>
      <c r="AF552" s="1" t="s">
        <v>1176</v>
      </c>
      <c r="AG552" s="1" t="s">
        <v>349</v>
      </c>
      <c r="AH552" s="1" t="s">
        <v>1511</v>
      </c>
      <c r="AI552" s="1" t="s">
        <v>1515</v>
      </c>
      <c r="AJ552" s="1"/>
      <c r="AK552" s="1" t="s">
        <v>2627</v>
      </c>
      <c r="AL552" s="1" t="s">
        <v>3760</v>
      </c>
      <c r="AM552" s="1" t="s">
        <v>3761</v>
      </c>
      <c r="AN552" s="1"/>
      <c r="AO552" s="1">
        <v>4</v>
      </c>
      <c r="AP552" s="1">
        <v>4</v>
      </c>
      <c r="AQ552" s="1" t="s">
        <v>3762</v>
      </c>
    </row>
    <row r="553" spans="1:43" x14ac:dyDescent="0.15">
      <c r="A553" t="str">
        <f t="shared" si="92"/>
        <v>|SOI|緑|19|4/4|アンコモン|《[[薄暮見の徴募兵]]》|</v>
      </c>
      <c r="B553" t="s">
        <v>3211</v>
      </c>
      <c r="C553" t="str">
        <f t="shared" si="93"/>
        <v>SOI</v>
      </c>
      <c r="D553">
        <f>IF(AA553="","",VLOOKUP(C553,tnpl!$Z$1:$AA$11,2,TRUE))</f>
        <v>4</v>
      </c>
      <c r="E553" t="s">
        <v>3211</v>
      </c>
      <c r="F553" t="str">
        <f t="shared" si="94"/>
        <v>緑</v>
      </c>
      <c r="G553">
        <f>IF(AB553="","",VLOOKUP(F553,tnpl!$X$1:$Y$16,2,TRUE))</f>
        <v>5</v>
      </c>
      <c r="H553" t="s">
        <v>3211</v>
      </c>
      <c r="I553">
        <f t="shared" si="95"/>
        <v>19</v>
      </c>
      <c r="J553" t="s">
        <v>3211</v>
      </c>
      <c r="K553">
        <f t="shared" si="96"/>
        <v>4</v>
      </c>
      <c r="L553">
        <f t="shared" si="97"/>
        <v>4</v>
      </c>
      <c r="M553" t="str">
        <f t="shared" si="98"/>
        <v>4/4</v>
      </c>
      <c r="N553" t="s">
        <v>3267</v>
      </c>
      <c r="O553" t="str">
        <f t="shared" si="99"/>
        <v>アンコモン</v>
      </c>
      <c r="R553" t="s">
        <v>3267</v>
      </c>
      <c r="S553" t="s">
        <v>4854</v>
      </c>
      <c r="T553" t="str">
        <f t="shared" si="100"/>
        <v>薄暮見の徴募兵</v>
      </c>
      <c r="U553" t="str">
        <f t="shared" si="101"/>
        <v/>
      </c>
      <c r="V553" t="str">
        <f>IF(I553=0,VLOOKUP(T553,Sheet4!A:B,2,TRUE),"")</f>
        <v/>
      </c>
      <c r="W553" t="s">
        <v>4855</v>
      </c>
      <c r="X553" t="s">
        <v>3267</v>
      </c>
      <c r="Y553" s="9"/>
      <c r="Z553" s="3">
        <v>695</v>
      </c>
      <c r="AA553" s="2" t="s">
        <v>3528</v>
      </c>
      <c r="AB553" s="1" t="s">
        <v>1540</v>
      </c>
      <c r="AC553" s="1" t="s">
        <v>1473</v>
      </c>
      <c r="AD553" s="22">
        <v>19</v>
      </c>
      <c r="AE553" s="1" t="s">
        <v>1175</v>
      </c>
      <c r="AF553" s="1" t="s">
        <v>1174</v>
      </c>
      <c r="AG553" s="1" t="s">
        <v>349</v>
      </c>
      <c r="AH553" s="1" t="s">
        <v>1511</v>
      </c>
      <c r="AI553" s="1" t="s">
        <v>1515</v>
      </c>
      <c r="AJ553" s="1" t="s">
        <v>3702</v>
      </c>
      <c r="AK553" s="1" t="s">
        <v>3763</v>
      </c>
      <c r="AL553" s="1" t="s">
        <v>3703</v>
      </c>
      <c r="AM553" s="1"/>
      <c r="AN553" s="1"/>
      <c r="AO553" s="1">
        <v>4</v>
      </c>
      <c r="AP553" s="1">
        <v>4</v>
      </c>
      <c r="AQ553" s="1" t="s">
        <v>3764</v>
      </c>
    </row>
    <row r="554" spans="1:43" x14ac:dyDescent="0.15">
      <c r="A554" t="str">
        <f t="shared" si="92"/>
        <v>|SOI|緑|14|4/4|アンコモン|《[[鬱後家蜘蛛]]》|</v>
      </c>
      <c r="B554" t="s">
        <v>3211</v>
      </c>
      <c r="C554" t="str">
        <f t="shared" si="93"/>
        <v>SOI</v>
      </c>
      <c r="D554">
        <f>IF(AA554="","",VLOOKUP(C554,tnpl!$Z$1:$AA$11,2,TRUE))</f>
        <v>4</v>
      </c>
      <c r="E554" t="s">
        <v>3211</v>
      </c>
      <c r="F554" t="str">
        <f t="shared" si="94"/>
        <v>緑</v>
      </c>
      <c r="G554">
        <f>IF(AB554="","",VLOOKUP(F554,tnpl!$X$1:$Y$16,2,TRUE))</f>
        <v>5</v>
      </c>
      <c r="H554" t="s">
        <v>3211</v>
      </c>
      <c r="I554">
        <f t="shared" si="95"/>
        <v>14</v>
      </c>
      <c r="J554" t="s">
        <v>3211</v>
      </c>
      <c r="K554">
        <f t="shared" si="96"/>
        <v>4</v>
      </c>
      <c r="L554">
        <f t="shared" si="97"/>
        <v>4</v>
      </c>
      <c r="M554" t="str">
        <f t="shared" si="98"/>
        <v>4/4</v>
      </c>
      <c r="N554" t="s">
        <v>3267</v>
      </c>
      <c r="O554" t="str">
        <f t="shared" si="99"/>
        <v>アンコモン</v>
      </c>
      <c r="R554" t="s">
        <v>3267</v>
      </c>
      <c r="S554" t="s">
        <v>4854</v>
      </c>
      <c r="T554" t="str">
        <f t="shared" si="100"/>
        <v>鬱後家蜘蛛</v>
      </c>
      <c r="U554" t="str">
        <f t="shared" si="101"/>
        <v/>
      </c>
      <c r="V554" t="str">
        <f>IF(I554=0,VLOOKUP(T554,Sheet4!A:B,2,TRUE),"")</f>
        <v/>
      </c>
      <c r="W554" t="s">
        <v>4855</v>
      </c>
      <c r="X554" t="s">
        <v>3267</v>
      </c>
      <c r="Y554" s="9"/>
      <c r="Z554" s="3">
        <v>697</v>
      </c>
      <c r="AA554" s="2" t="s">
        <v>3528</v>
      </c>
      <c r="AB554" s="1" t="s">
        <v>1540</v>
      </c>
      <c r="AC554" s="1" t="s">
        <v>1473</v>
      </c>
      <c r="AD554" s="1">
        <v>14</v>
      </c>
      <c r="AE554" s="1" t="s">
        <v>1173</v>
      </c>
      <c r="AF554" s="1" t="s">
        <v>1172</v>
      </c>
      <c r="AG554" s="1" t="s">
        <v>349</v>
      </c>
      <c r="AH554" s="1" t="s">
        <v>2596</v>
      </c>
      <c r="AI554" s="1"/>
      <c r="AJ554" s="1"/>
      <c r="AK554" s="1" t="s">
        <v>1971</v>
      </c>
      <c r="AL554" s="1"/>
      <c r="AM554" s="1"/>
      <c r="AN554" s="1"/>
      <c r="AO554" s="1">
        <v>4</v>
      </c>
      <c r="AP554" s="1">
        <v>4</v>
      </c>
      <c r="AQ554" s="1" t="s">
        <v>1971</v>
      </c>
    </row>
    <row r="555" spans="1:43" x14ac:dyDescent="0.15">
      <c r="A555" t="str">
        <f t="shared" si="92"/>
        <v>|SOI|緑|0|4/6|アンコモン|《[[ナッターノールズの一匹狼&gt;ナッターノールズの隠遁者]]》|</v>
      </c>
      <c r="B555" t="s">
        <v>3211</v>
      </c>
      <c r="C555" t="str">
        <f t="shared" si="93"/>
        <v>SOI</v>
      </c>
      <c r="D555">
        <f>IF(AA555="","",VLOOKUP(C555,tnpl!$Z$1:$AA$11,2,TRUE))</f>
        <v>4</v>
      </c>
      <c r="E555" t="s">
        <v>3211</v>
      </c>
      <c r="F555" t="str">
        <f t="shared" si="94"/>
        <v>緑</v>
      </c>
      <c r="G555">
        <f>IF(AB555="","",VLOOKUP(F555,tnpl!$X$1:$Y$16,2,TRUE))</f>
        <v>5</v>
      </c>
      <c r="H555" t="s">
        <v>3211</v>
      </c>
      <c r="I555">
        <f t="shared" si="95"/>
        <v>0</v>
      </c>
      <c r="J555" t="s">
        <v>3211</v>
      </c>
      <c r="K555">
        <f t="shared" si="96"/>
        <v>4</v>
      </c>
      <c r="L555">
        <f t="shared" si="97"/>
        <v>6</v>
      </c>
      <c r="M555" t="str">
        <f t="shared" si="98"/>
        <v>4/6</v>
      </c>
      <c r="N555" t="s">
        <v>3267</v>
      </c>
      <c r="O555" t="str">
        <f t="shared" si="99"/>
        <v>アンコモン</v>
      </c>
      <c r="R555" t="s">
        <v>3267</v>
      </c>
      <c r="S555" t="s">
        <v>4854</v>
      </c>
      <c r="T555" t="str">
        <f t="shared" si="100"/>
        <v>ナッターノールズの一匹狼</v>
      </c>
      <c r="U555" t="str">
        <f t="shared" si="101"/>
        <v>&gt;</v>
      </c>
      <c r="V555" t="str">
        <f>IF(I555=0,VLOOKUP(T555,Sheet4!A:B,2,TRUE),"")</f>
        <v>ナッターノールズの隠遁者</v>
      </c>
      <c r="W555" t="s">
        <v>4855</v>
      </c>
      <c r="X555" t="s">
        <v>3267</v>
      </c>
      <c r="Y555" s="9"/>
      <c r="Z555" s="3">
        <v>699</v>
      </c>
      <c r="AA555" s="2" t="s">
        <v>3528</v>
      </c>
      <c r="AB555" s="1" t="s">
        <v>1540</v>
      </c>
      <c r="AC555" s="1" t="s">
        <v>1473</v>
      </c>
      <c r="AD555" s="21">
        <v>0</v>
      </c>
      <c r="AE555" s="1" t="s">
        <v>1023</v>
      </c>
      <c r="AF555" s="1" t="s">
        <v>1022</v>
      </c>
      <c r="AG555" s="1" t="s">
        <v>349</v>
      </c>
      <c r="AH555" s="1" t="s">
        <v>3702</v>
      </c>
      <c r="AI555" s="1"/>
      <c r="AJ555" s="1"/>
      <c r="AK555" s="1" t="s">
        <v>3769</v>
      </c>
      <c r="AL555" s="1" t="s">
        <v>3704</v>
      </c>
      <c r="AM555" s="1"/>
      <c r="AN555" s="1"/>
      <c r="AO555" s="1">
        <v>4</v>
      </c>
      <c r="AP555" s="1">
        <v>6</v>
      </c>
      <c r="AQ555" s="1" t="s">
        <v>3770</v>
      </c>
    </row>
    <row r="556" spans="1:43" x14ac:dyDescent="0.15">
      <c r="A556" t="str">
        <f t="shared" si="92"/>
        <v>|SOI|緑|11|4/4|アンコモン|《[[ラムホルトの平和主義者]]》|</v>
      </c>
      <c r="B556" t="s">
        <v>3211</v>
      </c>
      <c r="C556" t="str">
        <f t="shared" si="93"/>
        <v>SOI</v>
      </c>
      <c r="D556">
        <f>IF(AA556="","",VLOOKUP(C556,tnpl!$Z$1:$AA$11,2,TRUE))</f>
        <v>4</v>
      </c>
      <c r="E556" t="s">
        <v>3211</v>
      </c>
      <c r="F556" t="str">
        <f t="shared" si="94"/>
        <v>緑</v>
      </c>
      <c r="G556">
        <f>IF(AB556="","",VLOOKUP(F556,tnpl!$X$1:$Y$16,2,TRUE))</f>
        <v>5</v>
      </c>
      <c r="H556" t="s">
        <v>3211</v>
      </c>
      <c r="I556">
        <f t="shared" si="95"/>
        <v>11</v>
      </c>
      <c r="J556" t="s">
        <v>3211</v>
      </c>
      <c r="K556">
        <f t="shared" si="96"/>
        <v>4</v>
      </c>
      <c r="L556">
        <f t="shared" si="97"/>
        <v>4</v>
      </c>
      <c r="M556" t="str">
        <f t="shared" si="98"/>
        <v>4/4</v>
      </c>
      <c r="N556" t="s">
        <v>3267</v>
      </c>
      <c r="O556" t="str">
        <f t="shared" si="99"/>
        <v>アンコモン</v>
      </c>
      <c r="R556" t="s">
        <v>3267</v>
      </c>
      <c r="S556" t="s">
        <v>4854</v>
      </c>
      <c r="T556" t="str">
        <f t="shared" si="100"/>
        <v>ラムホルトの平和主義者</v>
      </c>
      <c r="U556" t="str">
        <f t="shared" si="101"/>
        <v/>
      </c>
      <c r="V556" t="str">
        <f>IF(I556=0,VLOOKUP(T556,Sheet4!A:B,2,TRUE),"")</f>
        <v/>
      </c>
      <c r="W556" t="s">
        <v>4855</v>
      </c>
      <c r="X556" t="s">
        <v>3267</v>
      </c>
      <c r="Y556" s="9"/>
      <c r="Z556" s="3">
        <v>700</v>
      </c>
      <c r="AA556" s="2" t="s">
        <v>3528</v>
      </c>
      <c r="AB556" s="1" t="s">
        <v>1540</v>
      </c>
      <c r="AC556" s="1" t="s">
        <v>1473</v>
      </c>
      <c r="AD556" s="22">
        <v>11</v>
      </c>
      <c r="AE556" s="1" t="s">
        <v>1169</v>
      </c>
      <c r="AF556" s="1" t="s">
        <v>1168</v>
      </c>
      <c r="AG556" s="1" t="s">
        <v>349</v>
      </c>
      <c r="AH556" s="1" t="s">
        <v>1511</v>
      </c>
      <c r="AI556" s="1" t="s">
        <v>1894</v>
      </c>
      <c r="AJ556" s="1" t="s">
        <v>3702</v>
      </c>
      <c r="AK556" s="1" t="s">
        <v>3771</v>
      </c>
      <c r="AL556" s="1" t="s">
        <v>3703</v>
      </c>
      <c r="AM556" s="1"/>
      <c r="AN556" s="1"/>
      <c r="AO556" s="1">
        <v>4</v>
      </c>
      <c r="AP556" s="1">
        <v>4</v>
      </c>
      <c r="AQ556" s="1" t="s">
        <v>3772</v>
      </c>
    </row>
    <row r="557" spans="1:43" x14ac:dyDescent="0.15">
      <c r="A557" t="str">
        <f t="shared" si="92"/>
        <v>|SOI|緑|9|4/3|レア|《[[死天狗茸の栽培者]]》|</v>
      </c>
      <c r="B557" t="s">
        <v>3211</v>
      </c>
      <c r="C557" t="str">
        <f t="shared" si="93"/>
        <v>SOI</v>
      </c>
      <c r="D557">
        <f>IF(AA557="","",VLOOKUP(C557,tnpl!$Z$1:$AA$11,2,TRUE))</f>
        <v>4</v>
      </c>
      <c r="E557" t="s">
        <v>3211</v>
      </c>
      <c r="F557" t="str">
        <f t="shared" si="94"/>
        <v>緑</v>
      </c>
      <c r="G557">
        <f>IF(AB557="","",VLOOKUP(F557,tnpl!$X$1:$Y$16,2,TRUE))</f>
        <v>5</v>
      </c>
      <c r="H557" t="s">
        <v>3211</v>
      </c>
      <c r="I557">
        <f t="shared" si="95"/>
        <v>9</v>
      </c>
      <c r="J557" t="s">
        <v>3211</v>
      </c>
      <c r="K557">
        <f t="shared" si="96"/>
        <v>4</v>
      </c>
      <c r="L557">
        <f t="shared" si="97"/>
        <v>3</v>
      </c>
      <c r="M557" t="str">
        <f t="shared" si="98"/>
        <v>4/3</v>
      </c>
      <c r="N557" t="s">
        <v>3267</v>
      </c>
      <c r="O557" t="str">
        <f t="shared" si="99"/>
        <v>レア</v>
      </c>
      <c r="R557" t="s">
        <v>3267</v>
      </c>
      <c r="S557" t="s">
        <v>4854</v>
      </c>
      <c r="T557" t="str">
        <f t="shared" si="100"/>
        <v>死天狗茸の栽培者</v>
      </c>
      <c r="U557" t="str">
        <f t="shared" si="101"/>
        <v/>
      </c>
      <c r="V557" t="str">
        <f>IF(I557=0,VLOOKUP(T557,Sheet4!A:B,2,TRUE),"")</f>
        <v/>
      </c>
      <c r="W557" t="s">
        <v>4855</v>
      </c>
      <c r="X557" t="s">
        <v>3267</v>
      </c>
      <c r="Y557" s="9"/>
      <c r="Z557" s="3">
        <v>707</v>
      </c>
      <c r="AA557" s="2" t="s">
        <v>3528</v>
      </c>
      <c r="AB557" s="1" t="s">
        <v>1540</v>
      </c>
      <c r="AC557" s="1" t="s">
        <v>1463</v>
      </c>
      <c r="AD557" s="1">
        <v>9</v>
      </c>
      <c r="AE557" s="1" t="s">
        <v>1157</v>
      </c>
      <c r="AF557" s="1" t="s">
        <v>1156</v>
      </c>
      <c r="AG557" s="1" t="s">
        <v>349</v>
      </c>
      <c r="AH557" s="1" t="s">
        <v>1511</v>
      </c>
      <c r="AI557" s="1" t="s">
        <v>1551</v>
      </c>
      <c r="AJ557" s="1"/>
      <c r="AK557" s="1" t="s">
        <v>3784</v>
      </c>
      <c r="AL557" s="1" t="s">
        <v>3785</v>
      </c>
      <c r="AM557" s="1"/>
      <c r="AN557" s="1"/>
      <c r="AO557" s="1">
        <v>4</v>
      </c>
      <c r="AP557" s="1">
        <v>3</v>
      </c>
      <c r="AQ557" s="1" t="s">
        <v>3786</v>
      </c>
    </row>
    <row r="558" spans="1:43" x14ac:dyDescent="0.15">
      <c r="A558" t="str">
        <f t="shared" si="92"/>
        <v>|SOI|緑|0|4/4|レア|《[[古き飢えの人狼&gt;古き知恵の賢者]]》|</v>
      </c>
      <c r="B558" t="s">
        <v>3211</v>
      </c>
      <c r="C558" t="str">
        <f t="shared" si="93"/>
        <v>SOI</v>
      </c>
      <c r="D558">
        <f>IF(AA558="","",VLOOKUP(C558,tnpl!$Z$1:$AA$11,2,TRUE))</f>
        <v>4</v>
      </c>
      <c r="E558" t="s">
        <v>3211</v>
      </c>
      <c r="F558" t="str">
        <f t="shared" si="94"/>
        <v>緑</v>
      </c>
      <c r="G558">
        <f>IF(AB558="","",VLOOKUP(F558,tnpl!$X$1:$Y$16,2,TRUE))</f>
        <v>5</v>
      </c>
      <c r="H558" t="s">
        <v>3211</v>
      </c>
      <c r="I558">
        <f t="shared" si="95"/>
        <v>0</v>
      </c>
      <c r="J558" t="s">
        <v>3211</v>
      </c>
      <c r="K558">
        <f t="shared" si="96"/>
        <v>4</v>
      </c>
      <c r="L558">
        <f t="shared" si="97"/>
        <v>4</v>
      </c>
      <c r="M558" t="str">
        <f t="shared" si="98"/>
        <v>4/4</v>
      </c>
      <c r="N558" t="s">
        <v>3267</v>
      </c>
      <c r="O558" t="str">
        <f t="shared" si="99"/>
        <v>レア</v>
      </c>
      <c r="R558" t="s">
        <v>3267</v>
      </c>
      <c r="S558" t="s">
        <v>4854</v>
      </c>
      <c r="T558" t="str">
        <f t="shared" si="100"/>
        <v>古き飢えの人狼</v>
      </c>
      <c r="U558" t="str">
        <f t="shared" si="101"/>
        <v>&gt;</v>
      </c>
      <c r="V558" t="str">
        <f>IF(I558=0,VLOOKUP(T558,Sheet4!A:B,2,TRUE),"")</f>
        <v>古き知恵の賢者</v>
      </c>
      <c r="W558" t="s">
        <v>4855</v>
      </c>
      <c r="X558" t="s">
        <v>3267</v>
      </c>
      <c r="Y558" s="9"/>
      <c r="Z558" s="3">
        <v>710</v>
      </c>
      <c r="AA558" s="2" t="s">
        <v>3528</v>
      </c>
      <c r="AB558" s="1" t="s">
        <v>1540</v>
      </c>
      <c r="AC558" s="1" t="s">
        <v>1463</v>
      </c>
      <c r="AD558" s="21">
        <v>0</v>
      </c>
      <c r="AE558" s="1" t="s">
        <v>1019</v>
      </c>
      <c r="AF558" s="1" t="s">
        <v>1018</v>
      </c>
      <c r="AG558" s="1" t="s">
        <v>349</v>
      </c>
      <c r="AH558" s="1" t="s">
        <v>3702</v>
      </c>
      <c r="AI558" s="1"/>
      <c r="AJ558" s="1"/>
      <c r="AK558" s="1" t="s">
        <v>3792</v>
      </c>
      <c r="AL558" s="1" t="s">
        <v>3704</v>
      </c>
      <c r="AM558" s="1"/>
      <c r="AN558" s="1"/>
      <c r="AO558" s="1">
        <v>4</v>
      </c>
      <c r="AP558" s="1">
        <v>4</v>
      </c>
      <c r="AQ558" s="1" t="s">
        <v>3793</v>
      </c>
    </row>
    <row r="559" spans="1:43" x14ac:dyDescent="0.15">
      <c r="A559" t="str">
        <f t="shared" si="92"/>
        <v>|SOI|無色|13|4/4|アンコモン|《[[収穫の手]]》|</v>
      </c>
      <c r="B559" t="s">
        <v>3211</v>
      </c>
      <c r="C559" t="str">
        <f t="shared" si="93"/>
        <v>SOI</v>
      </c>
      <c r="D559">
        <f>IF(AA559="","",VLOOKUP(C559,tnpl!$Z$1:$AA$11,2,TRUE))</f>
        <v>4</v>
      </c>
      <c r="E559" t="s">
        <v>3211</v>
      </c>
      <c r="F559" t="str">
        <f t="shared" si="94"/>
        <v>無色</v>
      </c>
      <c r="G559">
        <f>IF(AB559="","",VLOOKUP(F559,tnpl!$X$1:$Y$16,2,TRUE))</f>
        <v>16</v>
      </c>
      <c r="H559" t="s">
        <v>3211</v>
      </c>
      <c r="I559">
        <f t="shared" si="95"/>
        <v>13</v>
      </c>
      <c r="J559" t="s">
        <v>3211</v>
      </c>
      <c r="K559">
        <f t="shared" si="96"/>
        <v>4</v>
      </c>
      <c r="L559">
        <f t="shared" si="97"/>
        <v>4</v>
      </c>
      <c r="M559" t="str">
        <f t="shared" si="98"/>
        <v>4/4</v>
      </c>
      <c r="N559" t="s">
        <v>3267</v>
      </c>
      <c r="O559" t="str">
        <f t="shared" si="99"/>
        <v>アンコモン</v>
      </c>
      <c r="R559" t="s">
        <v>3267</v>
      </c>
      <c r="S559" t="s">
        <v>4854</v>
      </c>
      <c r="T559" t="str">
        <f t="shared" si="100"/>
        <v>収穫の手</v>
      </c>
      <c r="U559" t="str">
        <f t="shared" si="101"/>
        <v/>
      </c>
      <c r="V559" t="str">
        <f>IF(I559=0,VLOOKUP(T559,Sheet4!A:B,2,TRUE),"")</f>
        <v/>
      </c>
      <c r="W559" t="s">
        <v>4855</v>
      </c>
      <c r="X559" t="s">
        <v>3267</v>
      </c>
      <c r="Y559" s="9"/>
      <c r="Z559" s="3">
        <v>736</v>
      </c>
      <c r="AA559" s="2" t="s">
        <v>3528</v>
      </c>
      <c r="AB559" s="1" t="s">
        <v>301</v>
      </c>
      <c r="AC559" s="1" t="s">
        <v>1473</v>
      </c>
      <c r="AD559" s="1">
        <v>13</v>
      </c>
      <c r="AE559" s="1" t="s">
        <v>1101</v>
      </c>
      <c r="AF559" s="1" t="s">
        <v>1100</v>
      </c>
      <c r="AG559" s="1" t="s">
        <v>349</v>
      </c>
      <c r="AH559" s="1" t="s">
        <v>3821</v>
      </c>
      <c r="AI559" s="1"/>
      <c r="AJ559" s="1"/>
      <c r="AK559" s="1" t="s">
        <v>2627</v>
      </c>
      <c r="AL559" s="1" t="s">
        <v>3834</v>
      </c>
      <c r="AM559" s="1"/>
      <c r="AN559" s="1"/>
      <c r="AO559" s="1">
        <v>4</v>
      </c>
      <c r="AP559" s="1">
        <v>4</v>
      </c>
      <c r="AQ559" s="1" t="s">
        <v>3835</v>
      </c>
    </row>
    <row r="560" spans="1:43" x14ac:dyDescent="0.15">
      <c r="A560" t="str">
        <f t="shared" si="92"/>
        <v>|SOI|無色|9|4/4|アンコモン|《[[スレイベンのガーゴイル]]》|</v>
      </c>
      <c r="B560" t="s">
        <v>3211</v>
      </c>
      <c r="C560" t="str">
        <f t="shared" si="93"/>
        <v>SOI</v>
      </c>
      <c r="D560">
        <f>IF(AA560="","",VLOOKUP(C560,tnpl!$Z$1:$AA$11,2,TRUE))</f>
        <v>4</v>
      </c>
      <c r="E560" t="s">
        <v>3211</v>
      </c>
      <c r="F560" t="str">
        <f t="shared" si="94"/>
        <v>無色</v>
      </c>
      <c r="G560">
        <f>IF(AB560="","",VLOOKUP(F560,tnpl!$X$1:$Y$16,2,TRUE))</f>
        <v>16</v>
      </c>
      <c r="H560" t="s">
        <v>3211</v>
      </c>
      <c r="I560">
        <f t="shared" si="95"/>
        <v>9</v>
      </c>
      <c r="J560" t="s">
        <v>3211</v>
      </c>
      <c r="K560">
        <f t="shared" si="96"/>
        <v>4</v>
      </c>
      <c r="L560">
        <f t="shared" si="97"/>
        <v>4</v>
      </c>
      <c r="M560" t="str">
        <f t="shared" si="98"/>
        <v>4/4</v>
      </c>
      <c r="N560" t="s">
        <v>3267</v>
      </c>
      <c r="O560" t="str">
        <f t="shared" si="99"/>
        <v>アンコモン</v>
      </c>
      <c r="R560" t="s">
        <v>3267</v>
      </c>
      <c r="S560" t="s">
        <v>4854</v>
      </c>
      <c r="T560" t="str">
        <f t="shared" si="100"/>
        <v>スレイベンのガーゴイル</v>
      </c>
      <c r="U560" t="str">
        <f t="shared" si="101"/>
        <v/>
      </c>
      <c r="V560" t="str">
        <f>IF(I560=0,VLOOKUP(T560,Sheet4!A:B,2,TRUE),"")</f>
        <v/>
      </c>
      <c r="W560" t="s">
        <v>4855</v>
      </c>
      <c r="X560" t="s">
        <v>3267</v>
      </c>
      <c r="Y560" s="9"/>
      <c r="Z560" s="3">
        <v>738</v>
      </c>
      <c r="AA560" s="2" t="s">
        <v>3528</v>
      </c>
      <c r="AB560" s="1" t="s">
        <v>301</v>
      </c>
      <c r="AC560" s="1" t="s">
        <v>1473</v>
      </c>
      <c r="AD560" s="22">
        <v>9</v>
      </c>
      <c r="AE560" s="1" t="s">
        <v>1097</v>
      </c>
      <c r="AF560" s="1" t="s">
        <v>1096</v>
      </c>
      <c r="AG560" s="1" t="s">
        <v>349</v>
      </c>
      <c r="AH560" s="1" t="s">
        <v>3837</v>
      </c>
      <c r="AI560" s="1"/>
      <c r="AJ560" s="1"/>
      <c r="AK560" s="1" t="s">
        <v>3398</v>
      </c>
      <c r="AL560" s="1" t="s">
        <v>3560</v>
      </c>
      <c r="AM560" s="1"/>
      <c r="AN560" s="1"/>
      <c r="AO560" s="1">
        <v>4</v>
      </c>
      <c r="AP560" s="1">
        <v>4</v>
      </c>
      <c r="AQ560" s="1" t="s">
        <v>3838</v>
      </c>
    </row>
    <row r="561" spans="1:43" x14ac:dyDescent="0.15">
      <c r="A561" t="str">
        <f t="shared" si="92"/>
        <v>|EMN|白|8|4/3|アンコモン|《[[支配の天使]]》|</v>
      </c>
      <c r="B561" t="s">
        <v>3211</v>
      </c>
      <c r="C561" t="str">
        <f t="shared" si="93"/>
        <v>EMN</v>
      </c>
      <c r="D561">
        <f>IF(AA561="","",VLOOKUP(C561,tnpl!$Z$1:$AA$11,2,TRUE))</f>
        <v>5</v>
      </c>
      <c r="E561" t="s">
        <v>3211</v>
      </c>
      <c r="F561" t="str">
        <f t="shared" si="94"/>
        <v>白</v>
      </c>
      <c r="G561">
        <f>IF(AB561="","",VLOOKUP(F561,tnpl!$X$1:$Y$16,2,TRUE))</f>
        <v>1</v>
      </c>
      <c r="H561" t="s">
        <v>3211</v>
      </c>
      <c r="I561">
        <f t="shared" si="95"/>
        <v>8</v>
      </c>
      <c r="J561" t="s">
        <v>3211</v>
      </c>
      <c r="K561">
        <f t="shared" si="96"/>
        <v>4</v>
      </c>
      <c r="L561">
        <f t="shared" si="97"/>
        <v>3</v>
      </c>
      <c r="M561" t="str">
        <f t="shared" si="98"/>
        <v>4/3</v>
      </c>
      <c r="N561" t="s">
        <v>3267</v>
      </c>
      <c r="O561" t="str">
        <f t="shared" si="99"/>
        <v>アンコモン</v>
      </c>
      <c r="R561" t="s">
        <v>3267</v>
      </c>
      <c r="S561" t="s">
        <v>4854</v>
      </c>
      <c r="T561" t="str">
        <f t="shared" si="100"/>
        <v>支配の天使</v>
      </c>
      <c r="U561" t="str">
        <f t="shared" si="101"/>
        <v/>
      </c>
      <c r="V561" t="str">
        <f>IF(I561=0,VLOOKUP(T561,Sheet4!A:B,2,TRUE),"")</f>
        <v/>
      </c>
      <c r="W561" t="s">
        <v>4855</v>
      </c>
      <c r="X561" t="s">
        <v>3267</v>
      </c>
      <c r="Y561" s="9"/>
      <c r="Z561" s="3">
        <v>756</v>
      </c>
      <c r="AA561" s="2" t="s">
        <v>3870</v>
      </c>
      <c r="AB561" s="1" t="s">
        <v>1653</v>
      </c>
      <c r="AC561" s="1" t="s">
        <v>1473</v>
      </c>
      <c r="AD561" s="1">
        <v>8</v>
      </c>
      <c r="AE561" s="1" t="s">
        <v>1011</v>
      </c>
      <c r="AF561" s="1" t="s">
        <v>1010</v>
      </c>
      <c r="AG561" s="1" t="s">
        <v>349</v>
      </c>
      <c r="AH561" s="1" t="s">
        <v>358</v>
      </c>
      <c r="AI561" s="1"/>
      <c r="AJ561" s="1"/>
      <c r="AK561" s="1" t="s">
        <v>361</v>
      </c>
      <c r="AL561" s="1" t="s">
        <v>3872</v>
      </c>
      <c r="AM561" s="1"/>
      <c r="AN561" s="1"/>
      <c r="AO561" s="1">
        <v>4</v>
      </c>
      <c r="AP561" s="1">
        <v>3</v>
      </c>
      <c r="AQ561" s="1" t="s">
        <v>3873</v>
      </c>
    </row>
    <row r="562" spans="1:43" x14ac:dyDescent="0.15">
      <c r="A562" t="str">
        <f t="shared" si="92"/>
        <v>|EMN|白|0|4/4|アンコモン|《[[同体騎手&gt;単体騎手]]》|</v>
      </c>
      <c r="B562" t="s">
        <v>3211</v>
      </c>
      <c r="C562" t="str">
        <f t="shared" si="93"/>
        <v>EMN</v>
      </c>
      <c r="D562">
        <f>IF(AA562="","",VLOOKUP(C562,tnpl!$Z$1:$AA$11,2,TRUE))</f>
        <v>5</v>
      </c>
      <c r="E562" t="s">
        <v>3211</v>
      </c>
      <c r="F562" t="str">
        <f t="shared" si="94"/>
        <v>白</v>
      </c>
      <c r="G562">
        <f>IF(AB562="","",VLOOKUP(F562,tnpl!$X$1:$Y$16,2,TRUE))</f>
        <v>1</v>
      </c>
      <c r="H562" t="s">
        <v>3211</v>
      </c>
      <c r="I562">
        <f t="shared" si="95"/>
        <v>0</v>
      </c>
      <c r="J562" t="s">
        <v>3211</v>
      </c>
      <c r="K562">
        <f t="shared" si="96"/>
        <v>4</v>
      </c>
      <c r="L562">
        <f t="shared" si="97"/>
        <v>4</v>
      </c>
      <c r="M562" t="str">
        <f t="shared" si="98"/>
        <v>4/4</v>
      </c>
      <c r="N562" t="s">
        <v>3267</v>
      </c>
      <c r="O562" t="str">
        <f t="shared" si="99"/>
        <v>アンコモン</v>
      </c>
      <c r="R562" t="s">
        <v>3267</v>
      </c>
      <c r="S562" t="s">
        <v>4854</v>
      </c>
      <c r="T562" t="str">
        <f t="shared" si="100"/>
        <v>同体騎手</v>
      </c>
      <c r="U562" t="str">
        <f t="shared" si="101"/>
        <v>&gt;</v>
      </c>
      <c r="V562" t="str">
        <f>IF(I562=0,VLOOKUP(T562,Sheet4!A:B,2,TRUE),"")</f>
        <v>単体騎手</v>
      </c>
      <c r="W562" t="s">
        <v>4855</v>
      </c>
      <c r="X562" t="s">
        <v>3267</v>
      </c>
      <c r="Y562" s="9"/>
      <c r="Z562" s="3">
        <v>758</v>
      </c>
      <c r="AA562" s="2" t="s">
        <v>3870</v>
      </c>
      <c r="AB562" s="1" t="s">
        <v>1653</v>
      </c>
      <c r="AC562" s="1" t="s">
        <v>1473</v>
      </c>
      <c r="AD562" s="21">
        <v>0</v>
      </c>
      <c r="AE562" s="1" t="s">
        <v>877</v>
      </c>
      <c r="AF562" s="1" t="s">
        <v>876</v>
      </c>
      <c r="AG562" s="1" t="s">
        <v>349</v>
      </c>
      <c r="AH562" s="1" t="s">
        <v>1457</v>
      </c>
      <c r="AI562" s="1" t="s">
        <v>2837</v>
      </c>
      <c r="AJ562" s="1"/>
      <c r="AK562" s="1" t="s">
        <v>3877</v>
      </c>
      <c r="AL562" s="1"/>
      <c r="AM562" s="1"/>
      <c r="AN562" s="1"/>
      <c r="AO562" s="1">
        <v>4</v>
      </c>
      <c r="AP562" s="1">
        <v>4</v>
      </c>
      <c r="AQ562" s="1" t="s">
        <v>3877</v>
      </c>
    </row>
    <row r="563" spans="1:43" x14ac:dyDescent="0.15">
      <c r="A563" t="str">
        <f t="shared" si="92"/>
        <v>|EMN|青|14|4/4|アンコモン|《[[詮索好きのホムンクルス]]》|</v>
      </c>
      <c r="B563" t="s">
        <v>3211</v>
      </c>
      <c r="C563" t="str">
        <f t="shared" si="93"/>
        <v>EMN</v>
      </c>
      <c r="D563">
        <f>IF(AA563="","",VLOOKUP(C563,tnpl!$Z$1:$AA$11,2,TRUE))</f>
        <v>5</v>
      </c>
      <c r="E563" t="s">
        <v>3211</v>
      </c>
      <c r="F563" t="str">
        <f t="shared" si="94"/>
        <v>青</v>
      </c>
      <c r="G563">
        <f>IF(AB563="","",VLOOKUP(F563,tnpl!$X$1:$Y$16,2,TRUE))</f>
        <v>2</v>
      </c>
      <c r="H563" t="s">
        <v>3211</v>
      </c>
      <c r="I563">
        <f t="shared" si="95"/>
        <v>14</v>
      </c>
      <c r="J563" t="s">
        <v>3211</v>
      </c>
      <c r="K563">
        <f t="shared" si="96"/>
        <v>4</v>
      </c>
      <c r="L563">
        <f t="shared" si="97"/>
        <v>4</v>
      </c>
      <c r="M563" t="str">
        <f t="shared" si="98"/>
        <v>4/4</v>
      </c>
      <c r="N563" t="s">
        <v>3267</v>
      </c>
      <c r="O563" t="str">
        <f t="shared" si="99"/>
        <v>アンコモン</v>
      </c>
      <c r="R563" t="s">
        <v>3267</v>
      </c>
      <c r="S563" t="s">
        <v>4854</v>
      </c>
      <c r="T563" t="str">
        <f t="shared" si="100"/>
        <v>詮索好きのホムンクルス</v>
      </c>
      <c r="U563" t="str">
        <f t="shared" si="101"/>
        <v/>
      </c>
      <c r="V563" t="str">
        <f>IF(I563=0,VLOOKUP(T563,Sheet4!A:B,2,TRUE),"")</f>
        <v/>
      </c>
      <c r="W563" t="s">
        <v>4855</v>
      </c>
      <c r="X563" t="s">
        <v>3267</v>
      </c>
      <c r="Y563" s="9"/>
      <c r="Z563" s="3">
        <v>769</v>
      </c>
      <c r="AA563" s="2" t="s">
        <v>3870</v>
      </c>
      <c r="AB563" s="1" t="s">
        <v>1631</v>
      </c>
      <c r="AC563" s="1" t="s">
        <v>1473</v>
      </c>
      <c r="AD563" s="22">
        <v>14</v>
      </c>
      <c r="AE563" s="1" t="s">
        <v>991</v>
      </c>
      <c r="AF563" s="1" t="s">
        <v>990</v>
      </c>
      <c r="AG563" s="1" t="s">
        <v>349</v>
      </c>
      <c r="AH563" s="1" t="s">
        <v>3903</v>
      </c>
      <c r="AI563" s="1"/>
      <c r="AJ563" s="1"/>
      <c r="AK563" s="1" t="s">
        <v>3904</v>
      </c>
      <c r="AL563" s="1" t="s">
        <v>3905</v>
      </c>
      <c r="AM563" s="1"/>
      <c r="AN563" s="1"/>
      <c r="AO563" s="1">
        <v>4</v>
      </c>
      <c r="AP563" s="1">
        <v>4</v>
      </c>
      <c r="AQ563" s="12" t="s">
        <v>5036</v>
      </c>
    </row>
    <row r="564" spans="1:43" x14ac:dyDescent="0.15">
      <c r="A564" t="str">
        <f t="shared" si="92"/>
        <v>|EMN|青|9|4/3|アンコモン|《[[ネベルガストの伝令]]》|</v>
      </c>
      <c r="B564" t="s">
        <v>3211</v>
      </c>
      <c r="C564" t="str">
        <f t="shared" si="93"/>
        <v>EMN</v>
      </c>
      <c r="D564">
        <f>IF(AA564="","",VLOOKUP(C564,tnpl!$Z$1:$AA$11,2,TRUE))</f>
        <v>5</v>
      </c>
      <c r="E564" t="s">
        <v>3211</v>
      </c>
      <c r="F564" t="str">
        <f t="shared" si="94"/>
        <v>青</v>
      </c>
      <c r="G564">
        <f>IF(AB564="","",VLOOKUP(F564,tnpl!$X$1:$Y$16,2,TRUE))</f>
        <v>2</v>
      </c>
      <c r="H564" t="s">
        <v>3211</v>
      </c>
      <c r="I564">
        <f t="shared" si="95"/>
        <v>9</v>
      </c>
      <c r="J564" t="s">
        <v>3211</v>
      </c>
      <c r="K564">
        <f t="shared" si="96"/>
        <v>4</v>
      </c>
      <c r="L564">
        <f t="shared" si="97"/>
        <v>3</v>
      </c>
      <c r="M564" t="str">
        <f t="shared" si="98"/>
        <v>4/3</v>
      </c>
      <c r="N564" t="s">
        <v>3267</v>
      </c>
      <c r="O564" t="str">
        <f t="shared" si="99"/>
        <v>アンコモン</v>
      </c>
      <c r="R564" t="s">
        <v>3267</v>
      </c>
      <c r="S564" t="s">
        <v>4854</v>
      </c>
      <c r="T564" t="str">
        <f t="shared" si="100"/>
        <v>ネベルガストの伝令</v>
      </c>
      <c r="U564" t="str">
        <f t="shared" si="101"/>
        <v/>
      </c>
      <c r="V564" t="str">
        <f>IF(I564=0,VLOOKUP(T564,Sheet4!A:B,2,TRUE),"")</f>
        <v/>
      </c>
      <c r="W564" t="s">
        <v>4855</v>
      </c>
      <c r="X564" t="s">
        <v>3267</v>
      </c>
      <c r="Y564" s="9"/>
      <c r="Z564" s="3">
        <v>772</v>
      </c>
      <c r="AA564" s="2" t="s">
        <v>3870</v>
      </c>
      <c r="AB564" s="1" t="s">
        <v>1631</v>
      </c>
      <c r="AC564" s="1" t="s">
        <v>1473</v>
      </c>
      <c r="AD564" s="1">
        <v>9</v>
      </c>
      <c r="AE564" s="1" t="s">
        <v>987</v>
      </c>
      <c r="AF564" s="1" t="s">
        <v>986</v>
      </c>
      <c r="AG564" s="1" t="s">
        <v>349</v>
      </c>
      <c r="AH564" s="1" t="s">
        <v>2436</v>
      </c>
      <c r="AI564" s="1"/>
      <c r="AJ564" s="1"/>
      <c r="AK564" s="1" t="s">
        <v>361</v>
      </c>
      <c r="AL564" s="1" t="s">
        <v>3911</v>
      </c>
      <c r="AM564" s="1"/>
      <c r="AN564" s="1"/>
      <c r="AO564" s="1">
        <v>4</v>
      </c>
      <c r="AP564" s="1">
        <v>3</v>
      </c>
      <c r="AQ564" s="1" t="s">
        <v>3912</v>
      </c>
    </row>
    <row r="565" spans="1:43" x14ac:dyDescent="0.15">
      <c r="A565" t="str">
        <f t="shared" si="92"/>
        <v>|EMN|緑|8|4/3|アンコモン|《[[ケッシグをうろつくもの]]》|</v>
      </c>
      <c r="B565" t="s">
        <v>3211</v>
      </c>
      <c r="C565" t="str">
        <f t="shared" si="93"/>
        <v>EMN</v>
      </c>
      <c r="D565">
        <f>IF(AA565="","",VLOOKUP(C565,tnpl!$Z$1:$AA$11,2,TRUE))</f>
        <v>5</v>
      </c>
      <c r="E565" t="s">
        <v>3211</v>
      </c>
      <c r="F565" t="str">
        <f t="shared" si="94"/>
        <v>緑</v>
      </c>
      <c r="G565">
        <f>IF(AB565="","",VLOOKUP(F565,tnpl!$X$1:$Y$16,2,TRUE))</f>
        <v>5</v>
      </c>
      <c r="H565" t="s">
        <v>3211</v>
      </c>
      <c r="I565">
        <f t="shared" si="95"/>
        <v>8</v>
      </c>
      <c r="J565" t="s">
        <v>3211</v>
      </c>
      <c r="K565">
        <f t="shared" si="96"/>
        <v>4</v>
      </c>
      <c r="L565">
        <f t="shared" si="97"/>
        <v>3</v>
      </c>
      <c r="M565" t="str">
        <f t="shared" si="98"/>
        <v>4/3</v>
      </c>
      <c r="N565" t="s">
        <v>3267</v>
      </c>
      <c r="O565" t="str">
        <f t="shared" si="99"/>
        <v>アンコモン</v>
      </c>
      <c r="R565" t="s">
        <v>3267</v>
      </c>
      <c r="S565" t="s">
        <v>4854</v>
      </c>
      <c r="T565" t="str">
        <f t="shared" si="100"/>
        <v>ケッシグをうろつくもの</v>
      </c>
      <c r="U565" t="str">
        <f t="shared" si="101"/>
        <v/>
      </c>
      <c r="V565" t="str">
        <f>IF(I565=0,VLOOKUP(T565,Sheet4!A:B,2,TRUE),"")</f>
        <v/>
      </c>
      <c r="W565" t="s">
        <v>4855</v>
      </c>
      <c r="X565" t="s">
        <v>3267</v>
      </c>
      <c r="Y565" s="9"/>
      <c r="Z565" s="3">
        <v>806</v>
      </c>
      <c r="AA565" s="2" t="s">
        <v>3870</v>
      </c>
      <c r="AB565" s="1" t="s">
        <v>1540</v>
      </c>
      <c r="AC565" s="1" t="s">
        <v>1473</v>
      </c>
      <c r="AD565" s="22">
        <v>8</v>
      </c>
      <c r="AE565" s="1" t="s">
        <v>929</v>
      </c>
      <c r="AF565" s="1" t="s">
        <v>928</v>
      </c>
      <c r="AG565" s="1" t="s">
        <v>349</v>
      </c>
      <c r="AH565" s="1" t="s">
        <v>3702</v>
      </c>
      <c r="AI565" s="1" t="s">
        <v>2837</v>
      </c>
      <c r="AJ565" s="1"/>
      <c r="AK565" s="1" t="s">
        <v>3949</v>
      </c>
      <c r="AL565" s="1"/>
      <c r="AM565" s="1"/>
      <c r="AN565" s="1"/>
      <c r="AO565" s="1">
        <v>4</v>
      </c>
      <c r="AP565" s="1">
        <v>3</v>
      </c>
      <c r="AQ565" s="1" t="s">
        <v>3949</v>
      </c>
    </row>
    <row r="566" spans="1:43" x14ac:dyDescent="0.15">
      <c r="A566" t="str">
        <f t="shared" si="92"/>
        <v>|EMN|緑|0|4/4|アンコモン|《[[しなやかな捕食者&gt;ケッシグをうろつくもの]]》|</v>
      </c>
      <c r="B566" t="s">
        <v>3211</v>
      </c>
      <c r="C566" t="str">
        <f t="shared" si="93"/>
        <v>EMN</v>
      </c>
      <c r="D566">
        <f>IF(AA566="","",VLOOKUP(C566,tnpl!$Z$1:$AA$11,2,TRUE))</f>
        <v>5</v>
      </c>
      <c r="E566" t="s">
        <v>3211</v>
      </c>
      <c r="F566" t="str">
        <f t="shared" si="94"/>
        <v>緑</v>
      </c>
      <c r="G566">
        <f>IF(AB566="","",VLOOKUP(F566,tnpl!$X$1:$Y$16,2,TRUE))</f>
        <v>5</v>
      </c>
      <c r="H566" t="s">
        <v>3211</v>
      </c>
      <c r="I566">
        <f t="shared" si="95"/>
        <v>0</v>
      </c>
      <c r="J566" t="s">
        <v>3211</v>
      </c>
      <c r="K566">
        <f t="shared" si="96"/>
        <v>4</v>
      </c>
      <c r="L566">
        <f t="shared" si="97"/>
        <v>4</v>
      </c>
      <c r="M566" t="str">
        <f t="shared" si="98"/>
        <v>4/4</v>
      </c>
      <c r="N566" t="s">
        <v>3267</v>
      </c>
      <c r="O566" t="str">
        <f t="shared" si="99"/>
        <v>アンコモン</v>
      </c>
      <c r="R566" t="s">
        <v>3267</v>
      </c>
      <c r="S566" t="s">
        <v>4854</v>
      </c>
      <c r="T566" t="str">
        <f t="shared" si="100"/>
        <v>しなやかな捕食者</v>
      </c>
      <c r="U566" t="str">
        <f t="shared" si="101"/>
        <v>&gt;</v>
      </c>
      <c r="V566" t="str">
        <f>IF(I566=0,VLOOKUP(T566,Sheet4!A:B,2,TRUE),"")</f>
        <v>ケッシグをうろつくもの</v>
      </c>
      <c r="W566" t="s">
        <v>4855</v>
      </c>
      <c r="X566" t="s">
        <v>3267</v>
      </c>
      <c r="Y566" s="9"/>
      <c r="Z566" s="3">
        <v>807</v>
      </c>
      <c r="AA566" s="2" t="s">
        <v>3870</v>
      </c>
      <c r="AB566" s="1" t="s">
        <v>1540</v>
      </c>
      <c r="AC566" s="1" t="s">
        <v>1473</v>
      </c>
      <c r="AD566" s="21">
        <v>0</v>
      </c>
      <c r="AE566" s="1" t="s">
        <v>859</v>
      </c>
      <c r="AF566" s="1" t="s">
        <v>858</v>
      </c>
      <c r="AG566" s="1" t="s">
        <v>349</v>
      </c>
      <c r="AH566" s="1" t="s">
        <v>1457</v>
      </c>
      <c r="AI566" s="1" t="s">
        <v>3702</v>
      </c>
      <c r="AJ566" s="1"/>
      <c r="AK566" s="1" t="s">
        <v>2076</v>
      </c>
      <c r="AL566" s="1"/>
      <c r="AM566" s="1"/>
      <c r="AN566" s="1"/>
      <c r="AO566" s="1">
        <v>4</v>
      </c>
      <c r="AP566" s="1">
        <v>4</v>
      </c>
      <c r="AQ566" s="1" t="s">
        <v>2076</v>
      </c>
    </row>
    <row r="567" spans="1:43" x14ac:dyDescent="0.15">
      <c r="A567" t="str">
        <f t="shared" si="92"/>
        <v>|EMN|緑|0|4/6|アンコモン|《[[繊維質の絡み屋&gt;絡み爪の人狼]]》|</v>
      </c>
      <c r="B567" t="s">
        <v>3211</v>
      </c>
      <c r="C567" t="str">
        <f t="shared" si="93"/>
        <v>EMN</v>
      </c>
      <c r="D567">
        <f>IF(AA567="","",VLOOKUP(C567,tnpl!$Z$1:$AA$11,2,TRUE))</f>
        <v>5</v>
      </c>
      <c r="E567" t="s">
        <v>3211</v>
      </c>
      <c r="F567" t="str">
        <f t="shared" si="94"/>
        <v>緑</v>
      </c>
      <c r="G567">
        <f>IF(AB567="","",VLOOKUP(F567,tnpl!$X$1:$Y$16,2,TRUE))</f>
        <v>5</v>
      </c>
      <c r="H567" t="s">
        <v>3211</v>
      </c>
      <c r="I567">
        <f t="shared" si="95"/>
        <v>0</v>
      </c>
      <c r="J567" t="s">
        <v>3211</v>
      </c>
      <c r="K567">
        <f t="shared" si="96"/>
        <v>4</v>
      </c>
      <c r="L567">
        <f t="shared" si="97"/>
        <v>6</v>
      </c>
      <c r="M567" t="str">
        <f t="shared" si="98"/>
        <v>4/6</v>
      </c>
      <c r="N567" t="s">
        <v>3267</v>
      </c>
      <c r="O567" t="str">
        <f t="shared" si="99"/>
        <v>アンコモン</v>
      </c>
      <c r="R567" t="s">
        <v>3267</v>
      </c>
      <c r="S567" t="s">
        <v>4854</v>
      </c>
      <c r="T567" t="str">
        <f t="shared" si="100"/>
        <v>繊維質の絡み屋</v>
      </c>
      <c r="U567" t="str">
        <f t="shared" si="101"/>
        <v>&gt;</v>
      </c>
      <c r="V567" t="str">
        <f>IF(I567=0,VLOOKUP(T567,Sheet4!A:B,2,TRUE),"")</f>
        <v>絡み爪の人狼</v>
      </c>
      <c r="W567" t="s">
        <v>4855</v>
      </c>
      <c r="X567" t="s">
        <v>3267</v>
      </c>
      <c r="Y567" s="9"/>
      <c r="Z567" s="3">
        <v>810</v>
      </c>
      <c r="AA567" s="2" t="s">
        <v>3870</v>
      </c>
      <c r="AB567" s="1" t="s">
        <v>1540</v>
      </c>
      <c r="AC567" s="1" t="s">
        <v>1473</v>
      </c>
      <c r="AD567" s="21">
        <v>0</v>
      </c>
      <c r="AE567" s="1" t="s">
        <v>857</v>
      </c>
      <c r="AF567" s="1" t="s">
        <v>856</v>
      </c>
      <c r="AG567" s="1" t="s">
        <v>349</v>
      </c>
      <c r="AH567" s="1" t="s">
        <v>1457</v>
      </c>
      <c r="AI567" s="1" t="s">
        <v>3702</v>
      </c>
      <c r="AJ567" s="1"/>
      <c r="AK567" s="1" t="s">
        <v>1971</v>
      </c>
      <c r="AL567" s="1"/>
      <c r="AM567" s="1"/>
      <c r="AN567" s="1"/>
      <c r="AO567" s="1">
        <v>4</v>
      </c>
      <c r="AP567" s="1">
        <v>6</v>
      </c>
      <c r="AQ567" s="1" t="s">
        <v>1971</v>
      </c>
    </row>
    <row r="568" spans="1:43" x14ac:dyDescent="0.15">
      <c r="A568" t="str">
        <f t="shared" si="92"/>
        <v>|EMN|緑|15|4/2|アンコモン|《[[けたたましく吠えるもの]]》|</v>
      </c>
      <c r="B568" t="s">
        <v>3211</v>
      </c>
      <c r="C568" t="str">
        <f t="shared" si="93"/>
        <v>EMN</v>
      </c>
      <c r="D568">
        <f>IF(AA568="","",VLOOKUP(C568,tnpl!$Z$1:$AA$11,2,TRUE))</f>
        <v>5</v>
      </c>
      <c r="E568" t="s">
        <v>3211</v>
      </c>
      <c r="F568" t="str">
        <f t="shared" si="94"/>
        <v>緑</v>
      </c>
      <c r="G568">
        <f>IF(AB568="","",VLOOKUP(F568,tnpl!$X$1:$Y$16,2,TRUE))</f>
        <v>5</v>
      </c>
      <c r="H568" t="s">
        <v>3211</v>
      </c>
      <c r="I568">
        <f t="shared" si="95"/>
        <v>15</v>
      </c>
      <c r="J568" t="s">
        <v>3211</v>
      </c>
      <c r="K568">
        <f t="shared" si="96"/>
        <v>4</v>
      </c>
      <c r="L568">
        <f t="shared" si="97"/>
        <v>2</v>
      </c>
      <c r="M568" t="str">
        <f t="shared" si="98"/>
        <v>4/2</v>
      </c>
      <c r="N568" t="s">
        <v>3267</v>
      </c>
      <c r="O568" t="str">
        <f t="shared" si="99"/>
        <v>アンコモン</v>
      </c>
      <c r="R568" t="s">
        <v>3267</v>
      </c>
      <c r="S568" t="s">
        <v>4854</v>
      </c>
      <c r="T568" t="str">
        <f t="shared" si="100"/>
        <v>けたたましく吠えるもの</v>
      </c>
      <c r="U568" t="str">
        <f t="shared" si="101"/>
        <v/>
      </c>
      <c r="V568" t="str">
        <f>IF(I568=0,VLOOKUP(T568,Sheet4!A:B,2,TRUE),"")</f>
        <v/>
      </c>
      <c r="W568" t="s">
        <v>4855</v>
      </c>
      <c r="X568" t="s">
        <v>3267</v>
      </c>
      <c r="Y568" s="9"/>
      <c r="Z568" s="3">
        <v>811</v>
      </c>
      <c r="AA568" s="2" t="s">
        <v>3870</v>
      </c>
      <c r="AB568" s="1" t="s">
        <v>1540</v>
      </c>
      <c r="AC568" s="1" t="s">
        <v>1473</v>
      </c>
      <c r="AD568" s="22">
        <v>15</v>
      </c>
      <c r="AE568" s="1" t="s">
        <v>923</v>
      </c>
      <c r="AF568" s="1" t="s">
        <v>922</v>
      </c>
      <c r="AG568" s="1" t="s">
        <v>349</v>
      </c>
      <c r="AH568" s="1" t="s">
        <v>3702</v>
      </c>
      <c r="AI568" s="1" t="s">
        <v>2837</v>
      </c>
      <c r="AJ568" s="1"/>
      <c r="AK568" s="1" t="s">
        <v>3516</v>
      </c>
      <c r="AL568" s="1" t="s">
        <v>3560</v>
      </c>
      <c r="AM568" s="1"/>
      <c r="AN568" s="1"/>
      <c r="AO568" s="1">
        <v>4</v>
      </c>
      <c r="AP568" s="1">
        <v>2</v>
      </c>
      <c r="AQ568" s="1" t="s">
        <v>3985</v>
      </c>
    </row>
    <row r="569" spans="1:43" x14ac:dyDescent="0.15">
      <c r="A569" t="str">
        <f t="shared" si="92"/>
        <v>|EMN|緑|12|4/4|アンコモン|《[[節くれ木のドライアド]]》|</v>
      </c>
      <c r="B569" t="s">
        <v>3211</v>
      </c>
      <c r="C569" t="str">
        <f t="shared" si="93"/>
        <v>EMN</v>
      </c>
      <c r="D569">
        <f>IF(AA569="","",VLOOKUP(C569,tnpl!$Z$1:$AA$11,2,TRUE))</f>
        <v>5</v>
      </c>
      <c r="E569" t="s">
        <v>3211</v>
      </c>
      <c r="F569" t="str">
        <f t="shared" si="94"/>
        <v>緑</v>
      </c>
      <c r="G569">
        <f>IF(AB569="","",VLOOKUP(F569,tnpl!$X$1:$Y$16,2,TRUE))</f>
        <v>5</v>
      </c>
      <c r="H569" t="s">
        <v>3211</v>
      </c>
      <c r="I569">
        <f t="shared" si="95"/>
        <v>12</v>
      </c>
      <c r="J569" t="s">
        <v>3211</v>
      </c>
      <c r="K569">
        <f t="shared" si="96"/>
        <v>4</v>
      </c>
      <c r="L569">
        <f t="shared" si="97"/>
        <v>4</v>
      </c>
      <c r="M569" t="str">
        <f t="shared" si="98"/>
        <v>4/4</v>
      </c>
      <c r="N569" t="s">
        <v>3267</v>
      </c>
      <c r="O569" t="str">
        <f t="shared" si="99"/>
        <v>アンコモン</v>
      </c>
      <c r="R569" t="s">
        <v>3267</v>
      </c>
      <c r="S569" t="s">
        <v>4854</v>
      </c>
      <c r="T569" t="str">
        <f t="shared" si="100"/>
        <v>節くれ木のドライアド</v>
      </c>
      <c r="U569" t="str">
        <f t="shared" si="101"/>
        <v/>
      </c>
      <c r="V569" t="str">
        <f>IF(I569=0,VLOOKUP(T569,Sheet4!A:B,2,TRUE),"")</f>
        <v/>
      </c>
      <c r="W569" t="s">
        <v>4855</v>
      </c>
      <c r="X569" t="s">
        <v>3267</v>
      </c>
      <c r="Y569" s="9"/>
      <c r="Z569" s="3">
        <v>813</v>
      </c>
      <c r="AA569" s="2" t="s">
        <v>3870</v>
      </c>
      <c r="AB569" s="1" t="s">
        <v>1540</v>
      </c>
      <c r="AC569" s="1" t="s">
        <v>1473</v>
      </c>
      <c r="AD569" s="1">
        <v>12</v>
      </c>
      <c r="AE569" s="1" t="s">
        <v>921</v>
      </c>
      <c r="AF569" s="1" t="s">
        <v>920</v>
      </c>
      <c r="AG569" s="1" t="s">
        <v>349</v>
      </c>
      <c r="AH569" s="1" t="s">
        <v>2646</v>
      </c>
      <c r="AI569" s="1" t="s">
        <v>2837</v>
      </c>
      <c r="AJ569" s="1"/>
      <c r="AK569" s="1" t="s">
        <v>3522</v>
      </c>
      <c r="AL569" s="1" t="s">
        <v>3988</v>
      </c>
      <c r="AM569" s="1"/>
      <c r="AN569" s="1"/>
      <c r="AO569" s="1">
        <v>4</v>
      </c>
      <c r="AP569" s="1">
        <v>4</v>
      </c>
      <c r="AQ569" s="1" t="s">
        <v>3989</v>
      </c>
    </row>
    <row r="570" spans="1:43" x14ac:dyDescent="0.15">
      <c r="A570" t="str">
        <f t="shared" si="92"/>
        <v>|EMN|黒緑|16|4/3|アンコモン|《[[嘆き細工]]》|</v>
      </c>
      <c r="B570" t="s">
        <v>3211</v>
      </c>
      <c r="C570" t="str">
        <f t="shared" si="93"/>
        <v>EMN</v>
      </c>
      <c r="D570">
        <f>IF(AA570="","",VLOOKUP(C570,tnpl!$Z$1:$AA$11,2,TRUE))</f>
        <v>5</v>
      </c>
      <c r="E570" t="s">
        <v>3211</v>
      </c>
      <c r="F570" t="str">
        <f t="shared" si="94"/>
        <v>黒緑</v>
      </c>
      <c r="G570">
        <f>IF(AB570="","",VLOOKUP(F570,tnpl!$X$1:$Y$16,2,TRUE))</f>
        <v>13</v>
      </c>
      <c r="H570" t="s">
        <v>3211</v>
      </c>
      <c r="I570">
        <f t="shared" si="95"/>
        <v>16</v>
      </c>
      <c r="J570" t="s">
        <v>3211</v>
      </c>
      <c r="K570">
        <f t="shared" si="96"/>
        <v>4</v>
      </c>
      <c r="L570">
        <f t="shared" si="97"/>
        <v>3</v>
      </c>
      <c r="M570" t="str">
        <f t="shared" si="98"/>
        <v>4/3</v>
      </c>
      <c r="N570" t="s">
        <v>3267</v>
      </c>
      <c r="O570" t="str">
        <f t="shared" si="99"/>
        <v>アンコモン</v>
      </c>
      <c r="R570" t="s">
        <v>3267</v>
      </c>
      <c r="S570" t="s">
        <v>4854</v>
      </c>
      <c r="T570" t="str">
        <f t="shared" si="100"/>
        <v>嘆き細工</v>
      </c>
      <c r="U570" t="str">
        <f t="shared" si="101"/>
        <v/>
      </c>
      <c r="V570" t="str">
        <f>IF(I570=0,VLOOKUP(T570,Sheet4!A:B,2,TRUE),"")</f>
        <v/>
      </c>
      <c r="W570" t="s">
        <v>4855</v>
      </c>
      <c r="X570" t="s">
        <v>3267</v>
      </c>
      <c r="Y570" s="9"/>
      <c r="Z570" s="3">
        <v>821</v>
      </c>
      <c r="AA570" s="2" t="s">
        <v>3870</v>
      </c>
      <c r="AB570" s="1" t="s">
        <v>1509</v>
      </c>
      <c r="AC570" s="1" t="s">
        <v>1473</v>
      </c>
      <c r="AD570" s="1">
        <v>16</v>
      </c>
      <c r="AE570" s="1" t="s">
        <v>905</v>
      </c>
      <c r="AF570" s="1" t="s">
        <v>904</v>
      </c>
      <c r="AG570" s="1" t="s">
        <v>349</v>
      </c>
      <c r="AH570" s="1" t="s">
        <v>3946</v>
      </c>
      <c r="AI570" s="1" t="s">
        <v>3656</v>
      </c>
      <c r="AJ570" s="1"/>
      <c r="AK570" s="1" t="s">
        <v>2789</v>
      </c>
      <c r="AL570" s="1" t="s">
        <v>4003</v>
      </c>
      <c r="AM570" s="1"/>
      <c r="AN570" s="1"/>
      <c r="AO570" s="1">
        <v>4</v>
      </c>
      <c r="AP570" s="1">
        <v>3</v>
      </c>
      <c r="AQ570" s="1" t="s">
        <v>4004</v>
      </c>
    </row>
    <row r="571" spans="1:43" x14ac:dyDescent="0.15">
      <c r="A571" t="str">
        <f t="shared" si="92"/>
        <v>|EMN|無色|14|4/5|アンコモン|《[[厄介な船沈め]]》|</v>
      </c>
      <c r="B571" t="s">
        <v>3211</v>
      </c>
      <c r="C571" t="str">
        <f t="shared" si="93"/>
        <v>EMN</v>
      </c>
      <c r="D571">
        <f>IF(AA571="","",VLOOKUP(C571,tnpl!$Z$1:$AA$11,2,TRUE))</f>
        <v>5</v>
      </c>
      <c r="E571" t="s">
        <v>3211</v>
      </c>
      <c r="F571" t="str">
        <f t="shared" si="94"/>
        <v>無色</v>
      </c>
      <c r="G571">
        <f>IF(AB571="","",VLOOKUP(F571,tnpl!$X$1:$Y$16,2,TRUE))</f>
        <v>16</v>
      </c>
      <c r="H571" t="s">
        <v>3211</v>
      </c>
      <c r="I571">
        <f t="shared" si="95"/>
        <v>14</v>
      </c>
      <c r="J571" t="s">
        <v>3211</v>
      </c>
      <c r="K571">
        <f t="shared" si="96"/>
        <v>4</v>
      </c>
      <c r="L571">
        <f t="shared" si="97"/>
        <v>5</v>
      </c>
      <c r="M571" t="str">
        <f t="shared" si="98"/>
        <v>4/5</v>
      </c>
      <c r="N571" t="s">
        <v>3267</v>
      </c>
      <c r="O571" t="str">
        <f t="shared" si="99"/>
        <v>アンコモン</v>
      </c>
      <c r="R571" t="s">
        <v>3267</v>
      </c>
      <c r="S571" t="s">
        <v>4854</v>
      </c>
      <c r="T571" t="str">
        <f t="shared" si="100"/>
        <v>厄介な船沈め</v>
      </c>
      <c r="U571" t="str">
        <f t="shared" si="101"/>
        <v/>
      </c>
      <c r="V571" t="str">
        <f>IF(I571=0,VLOOKUP(T571,Sheet4!A:B,2,TRUE),"")</f>
        <v/>
      </c>
      <c r="W571" t="s">
        <v>4855</v>
      </c>
      <c r="X571" t="s">
        <v>3267</v>
      </c>
      <c r="Y571" s="9"/>
      <c r="Z571" s="3">
        <v>830</v>
      </c>
      <c r="AA571" s="2" t="s">
        <v>3870</v>
      </c>
      <c r="AB571" s="1" t="s">
        <v>301</v>
      </c>
      <c r="AC571" s="1" t="s">
        <v>1473</v>
      </c>
      <c r="AD571" s="1">
        <v>14</v>
      </c>
      <c r="AE571" s="1" t="s">
        <v>889</v>
      </c>
      <c r="AF571" s="1" t="s">
        <v>888</v>
      </c>
      <c r="AG571" s="1" t="s">
        <v>349</v>
      </c>
      <c r="AH571" s="1" t="s">
        <v>1457</v>
      </c>
      <c r="AI571" s="1"/>
      <c r="AJ571" s="1"/>
      <c r="AK571" s="1" t="s">
        <v>4014</v>
      </c>
      <c r="AL571" s="1" t="s">
        <v>4023</v>
      </c>
      <c r="AM571" s="1"/>
      <c r="AN571" s="1"/>
      <c r="AO571" s="1">
        <v>4</v>
      </c>
      <c r="AP571" s="1">
        <v>5</v>
      </c>
      <c r="AQ571" s="1" t="s">
        <v>4024</v>
      </c>
    </row>
    <row r="572" spans="1:43" x14ac:dyDescent="0.15">
      <c r="A572" t="str">
        <f>B572&amp;C572&amp;E572&amp;F572&amp;H572&amp;I572&amp;J572&amp;M572&amp;N572&amp;O572&amp;P572&amp;Q572&amp;R572&amp;S572&amp;T572&amp;V572&amp;W572&amp;X572&amp;Y572</f>
        <v/>
      </c>
    </row>
    <row r="573" spans="1:43" x14ac:dyDescent="0.15">
      <c r="A573" t="str">
        <f>B573&amp;C573&amp;E573&amp;F573&amp;H573&amp;I573&amp;J573&amp;M573&amp;N573&amp;O573&amp;P573&amp;Q573&amp;R573&amp;S573&amp;T573&amp;V573&amp;W573&amp;X573&amp;Y573</f>
        <v>**カラデシュブロック</v>
      </c>
      <c r="B573" t="s">
        <v>4856</v>
      </c>
      <c r="C573" t="s">
        <v>5197</v>
      </c>
      <c r="Z573" s="11"/>
    </row>
    <row r="574" spans="1:43" x14ac:dyDescent="0.15">
      <c r="A574" t="str">
        <f>B574&amp;C574&amp;E574&amp;F574&amp;H574&amp;I574&amp;J574&amp;M574&amp;N574&amp;O574&amp;P574&amp;Q574&amp;R574&amp;S574&amp;T574&amp;U574&amp;V574&amp;W574&amp;X574&amp;Y574</f>
        <v>|LEFT:50|LEFT:50|LEFT:50|LEFT:120|LEFT:120|LEFT:500|c</v>
      </c>
      <c r="B574" t="s">
        <v>3211</v>
      </c>
      <c r="C574" t="s">
        <v>3204</v>
      </c>
      <c r="E574" t="s">
        <v>3211</v>
      </c>
      <c r="F574" t="s">
        <v>3204</v>
      </c>
      <c r="H574" t="s">
        <v>3211</v>
      </c>
      <c r="I574" t="s">
        <v>3204</v>
      </c>
      <c r="J574" t="s">
        <v>3211</v>
      </c>
      <c r="M574" t="s">
        <v>5157</v>
      </c>
      <c r="N574" t="s">
        <v>3267</v>
      </c>
      <c r="O574" t="s">
        <v>5157</v>
      </c>
      <c r="R574" t="s">
        <v>3267</v>
      </c>
      <c r="T574" t="s">
        <v>3205</v>
      </c>
      <c r="X574" t="s">
        <v>3267</v>
      </c>
      <c r="Y574" t="s">
        <v>3206</v>
      </c>
    </row>
    <row r="575" spans="1:43" x14ac:dyDescent="0.15">
      <c r="A575" t="str">
        <f>B575&amp;C575&amp;E575&amp;F575&amp;H575&amp;I575&amp;J575&amp;M575&amp;N575&amp;O575&amp;P575&amp;Q575&amp;R575&amp;S575&amp;T575&amp;U575&amp;V575&amp;W575&amp;X575&amp;Y575</f>
        <v>|セット|色|コスト|P/T|レアリティ|カード名|</v>
      </c>
      <c r="B575" t="s">
        <v>3211</v>
      </c>
      <c r="C575" t="s">
        <v>3212</v>
      </c>
      <c r="E575" t="s">
        <v>3211</v>
      </c>
      <c r="F575" t="s">
        <v>3181</v>
      </c>
      <c r="H575" t="s">
        <v>3211</v>
      </c>
      <c r="I575" t="s">
        <v>3207</v>
      </c>
      <c r="J575" t="s">
        <v>3211</v>
      </c>
      <c r="K575" t="s">
        <v>3168</v>
      </c>
      <c r="L575" t="s">
        <v>3167</v>
      </c>
      <c r="M575" t="str">
        <f>K575&amp;"/"&amp;L575</f>
        <v>P/T</v>
      </c>
      <c r="N575" t="s">
        <v>3267</v>
      </c>
      <c r="O575" t="s">
        <v>5187</v>
      </c>
      <c r="R575" t="s">
        <v>3267</v>
      </c>
      <c r="T575" t="s">
        <v>3208</v>
      </c>
      <c r="X575" t="s">
        <v>3267</v>
      </c>
      <c r="Z575" s="18"/>
      <c r="AA575" s="18"/>
      <c r="AB575" s="18"/>
      <c r="AC575" s="18"/>
      <c r="AD575" s="18"/>
      <c r="AE575" s="18"/>
      <c r="AF575" s="18"/>
      <c r="AG575" s="18"/>
      <c r="AH575" s="18"/>
      <c r="AI575" s="18"/>
      <c r="AJ575" s="18"/>
      <c r="AK575" s="18"/>
      <c r="AL575" s="18"/>
      <c r="AM575" s="18"/>
      <c r="AN575" s="18"/>
      <c r="AO575" s="18"/>
      <c r="AP575" s="18"/>
      <c r="AQ575" s="18"/>
    </row>
    <row r="576" spans="1:43" x14ac:dyDescent="0.15">
      <c r="A576" t="str">
        <f t="shared" si="92"/>
        <v>|KLD|白|11|4/3|アンコモン|《[[変速の名手]]》|</v>
      </c>
      <c r="B576" t="s">
        <v>3211</v>
      </c>
      <c r="C576" t="str">
        <f t="shared" si="93"/>
        <v>KLD</v>
      </c>
      <c r="D576">
        <f>IF(AA576="","",VLOOKUP(C576,tnpl!$Z$1:$AA$11,2,TRUE))</f>
        <v>6</v>
      </c>
      <c r="E576" t="s">
        <v>3211</v>
      </c>
      <c r="F576" t="str">
        <f t="shared" si="94"/>
        <v>白</v>
      </c>
      <c r="G576">
        <f>IF(AB576="","",VLOOKUP(F576,tnpl!$X$1:$Y$16,2,TRUE))</f>
        <v>1</v>
      </c>
      <c r="H576" t="s">
        <v>3211</v>
      </c>
      <c r="I576">
        <f t="shared" si="95"/>
        <v>11</v>
      </c>
      <c r="J576" t="s">
        <v>3211</v>
      </c>
      <c r="K576">
        <f t="shared" si="96"/>
        <v>4</v>
      </c>
      <c r="L576">
        <f t="shared" si="97"/>
        <v>3</v>
      </c>
      <c r="M576" t="str">
        <f t="shared" si="98"/>
        <v>4/3</v>
      </c>
      <c r="N576" t="s">
        <v>3267</v>
      </c>
      <c r="O576" t="str">
        <f t="shared" si="99"/>
        <v>アンコモン</v>
      </c>
      <c r="R576" t="s">
        <v>3267</v>
      </c>
      <c r="S576" t="s">
        <v>4854</v>
      </c>
      <c r="T576" t="str">
        <f t="shared" si="100"/>
        <v>変速の名手</v>
      </c>
      <c r="U576" t="str">
        <f t="shared" si="101"/>
        <v/>
      </c>
      <c r="V576" t="str">
        <f>IF(I576=0,VLOOKUP(T576,Sheet4!A:B,2,TRUE),"")</f>
        <v/>
      </c>
      <c r="W576" t="s">
        <v>4855</v>
      </c>
      <c r="X576" t="s">
        <v>3267</v>
      </c>
      <c r="Y576" s="9"/>
      <c r="Z576" s="3">
        <v>848</v>
      </c>
      <c r="AA576" s="2" t="s">
        <v>4035</v>
      </c>
      <c r="AB576" s="1" t="s">
        <v>1653</v>
      </c>
      <c r="AC576" s="1" t="s">
        <v>1473</v>
      </c>
      <c r="AD576" s="1">
        <v>11</v>
      </c>
      <c r="AE576" s="1" t="s">
        <v>825</v>
      </c>
      <c r="AF576" s="1" t="s">
        <v>824</v>
      </c>
      <c r="AG576" s="1" t="s">
        <v>349</v>
      </c>
      <c r="AH576" s="1" t="s">
        <v>4036</v>
      </c>
      <c r="AI576" s="1" t="s">
        <v>4055</v>
      </c>
      <c r="AJ576" s="1"/>
      <c r="AK576" s="1" t="s">
        <v>3406</v>
      </c>
      <c r="AL576" s="1" t="s">
        <v>4056</v>
      </c>
      <c r="AM576" s="1"/>
      <c r="AN576" s="1"/>
      <c r="AO576" s="1">
        <v>4</v>
      </c>
      <c r="AP576" s="1">
        <v>3</v>
      </c>
      <c r="AQ576" s="1" t="s">
        <v>4057</v>
      </c>
    </row>
    <row r="577" spans="1:43" x14ac:dyDescent="0.15">
      <c r="A577" t="str">
        <f t="shared" si="92"/>
        <v>|KLD|白|6|4/3|アンコモン|《[[先見的な増強者]]》|</v>
      </c>
      <c r="B577" t="s">
        <v>3211</v>
      </c>
      <c r="C577" t="str">
        <f t="shared" si="93"/>
        <v>KLD</v>
      </c>
      <c r="D577">
        <f>IF(AA577="","",VLOOKUP(C577,tnpl!$Z$1:$AA$11,2,TRUE))</f>
        <v>6</v>
      </c>
      <c r="E577" t="s">
        <v>3211</v>
      </c>
      <c r="F577" t="str">
        <f t="shared" si="94"/>
        <v>白</v>
      </c>
      <c r="G577">
        <f>IF(AB577="","",VLOOKUP(F577,tnpl!$X$1:$Y$16,2,TRUE))</f>
        <v>1</v>
      </c>
      <c r="H577" t="s">
        <v>3211</v>
      </c>
      <c r="I577">
        <f t="shared" si="95"/>
        <v>6</v>
      </c>
      <c r="J577" t="s">
        <v>3211</v>
      </c>
      <c r="K577">
        <f t="shared" si="96"/>
        <v>4</v>
      </c>
      <c r="L577">
        <f t="shared" si="97"/>
        <v>3</v>
      </c>
      <c r="M577" t="str">
        <f t="shared" si="98"/>
        <v>4/3</v>
      </c>
      <c r="N577" t="s">
        <v>3267</v>
      </c>
      <c r="O577" t="str">
        <f t="shared" si="99"/>
        <v>アンコモン</v>
      </c>
      <c r="R577" t="s">
        <v>3267</v>
      </c>
      <c r="S577" t="s">
        <v>4854</v>
      </c>
      <c r="T577" t="str">
        <f t="shared" si="100"/>
        <v>先見的な増強者</v>
      </c>
      <c r="U577" t="str">
        <f t="shared" si="101"/>
        <v/>
      </c>
      <c r="V577" t="str">
        <f>IF(I577=0,VLOOKUP(T577,Sheet4!A:B,2,TRUE),"")</f>
        <v/>
      </c>
      <c r="W577" t="s">
        <v>4855</v>
      </c>
      <c r="X577" t="s">
        <v>3267</v>
      </c>
      <c r="Y577" s="9"/>
      <c r="Z577" s="3">
        <v>849</v>
      </c>
      <c r="AA577" s="2" t="s">
        <v>4035</v>
      </c>
      <c r="AB577" s="1" t="s">
        <v>1653</v>
      </c>
      <c r="AC577" s="1" t="s">
        <v>1473</v>
      </c>
      <c r="AD577" s="1">
        <v>6</v>
      </c>
      <c r="AE577" s="1" t="s">
        <v>821</v>
      </c>
      <c r="AF577" s="1" t="s">
        <v>820</v>
      </c>
      <c r="AG577" s="1" t="s">
        <v>349</v>
      </c>
      <c r="AH577" s="1" t="s">
        <v>4036</v>
      </c>
      <c r="AI577" s="1" t="s">
        <v>1667</v>
      </c>
      <c r="AJ577" s="1"/>
      <c r="AK577" s="1" t="s">
        <v>4058</v>
      </c>
      <c r="AL577" s="1"/>
      <c r="AM577" s="1"/>
      <c r="AN577" s="1"/>
      <c r="AO577" s="1">
        <v>4</v>
      </c>
      <c r="AP577" s="1">
        <v>3</v>
      </c>
      <c r="AQ577" s="1" t="s">
        <v>4058</v>
      </c>
    </row>
    <row r="578" spans="1:43" x14ac:dyDescent="0.15">
      <c r="A578" t="str">
        <f t="shared" si="92"/>
        <v>|KLD|青|9|4/3|アンコモン|《[[ヒレナガ空鯨]]》|</v>
      </c>
      <c r="B578" t="s">
        <v>3211</v>
      </c>
      <c r="C578" t="str">
        <f t="shared" si="93"/>
        <v>KLD</v>
      </c>
      <c r="D578">
        <f>IF(AA578="","",VLOOKUP(C578,tnpl!$Z$1:$AA$11,2,TRUE))</f>
        <v>6</v>
      </c>
      <c r="E578" t="s">
        <v>3211</v>
      </c>
      <c r="F578" t="str">
        <f t="shared" si="94"/>
        <v>青</v>
      </c>
      <c r="G578">
        <f>IF(AB578="","",VLOOKUP(F578,tnpl!$X$1:$Y$16,2,TRUE))</f>
        <v>2</v>
      </c>
      <c r="H578" t="s">
        <v>3211</v>
      </c>
      <c r="I578">
        <f t="shared" si="95"/>
        <v>9</v>
      </c>
      <c r="J578" t="s">
        <v>3211</v>
      </c>
      <c r="K578">
        <f t="shared" si="96"/>
        <v>4</v>
      </c>
      <c r="L578">
        <f t="shared" si="97"/>
        <v>3</v>
      </c>
      <c r="M578" t="str">
        <f t="shared" si="98"/>
        <v>4/3</v>
      </c>
      <c r="N578" t="s">
        <v>3267</v>
      </c>
      <c r="O578" t="str">
        <f t="shared" si="99"/>
        <v>アンコモン</v>
      </c>
      <c r="R578" t="s">
        <v>3267</v>
      </c>
      <c r="S578" t="s">
        <v>4854</v>
      </c>
      <c r="T578" t="str">
        <f t="shared" si="100"/>
        <v>ヒレナガ空鯨</v>
      </c>
      <c r="U578" t="str">
        <f t="shared" si="101"/>
        <v/>
      </c>
      <c r="V578" t="str">
        <f>IF(I578=0,VLOOKUP(T578,Sheet4!A:B,2,TRUE),"")</f>
        <v/>
      </c>
      <c r="W578" t="s">
        <v>4855</v>
      </c>
      <c r="X578" t="s">
        <v>3267</v>
      </c>
      <c r="Y578" s="9"/>
      <c r="Z578" s="3">
        <v>875</v>
      </c>
      <c r="AA578" s="2" t="s">
        <v>4035</v>
      </c>
      <c r="AB578" s="1" t="s">
        <v>1631</v>
      </c>
      <c r="AC578" s="1" t="s">
        <v>1473</v>
      </c>
      <c r="AD578" s="1">
        <v>9</v>
      </c>
      <c r="AE578" s="1" t="s">
        <v>771</v>
      </c>
      <c r="AF578" s="1" t="s">
        <v>770</v>
      </c>
      <c r="AG578" s="1" t="s">
        <v>349</v>
      </c>
      <c r="AH578" s="1" t="s">
        <v>4104</v>
      </c>
      <c r="AI578" s="1"/>
      <c r="AJ578" s="1"/>
      <c r="AK578" s="1" t="s">
        <v>3272</v>
      </c>
      <c r="AL578" s="1"/>
      <c r="AM578" s="1"/>
      <c r="AN578" s="1"/>
      <c r="AO578" s="1">
        <v>4</v>
      </c>
      <c r="AP578" s="1">
        <v>3</v>
      </c>
      <c r="AQ578" s="1" t="s">
        <v>3272</v>
      </c>
    </row>
    <row r="579" spans="1:43" x14ac:dyDescent="0.15">
      <c r="A579" t="str">
        <f t="shared" si="92"/>
        <v>|KLD|青|11|4/4|神話レア|《[[発明の領事、パディーム]]》|</v>
      </c>
      <c r="B579" t="s">
        <v>3211</v>
      </c>
      <c r="C579" t="str">
        <f t="shared" si="93"/>
        <v>KLD</v>
      </c>
      <c r="D579">
        <f>IF(AA579="","",VLOOKUP(C579,tnpl!$Z$1:$AA$11,2,TRUE))</f>
        <v>6</v>
      </c>
      <c r="E579" t="s">
        <v>3211</v>
      </c>
      <c r="F579" t="str">
        <f t="shared" si="94"/>
        <v>青</v>
      </c>
      <c r="G579">
        <f>IF(AB579="","",VLOOKUP(F579,tnpl!$X$1:$Y$16,2,TRUE))</f>
        <v>2</v>
      </c>
      <c r="H579" t="s">
        <v>3211</v>
      </c>
      <c r="I579">
        <f t="shared" si="95"/>
        <v>11</v>
      </c>
      <c r="J579" t="s">
        <v>3211</v>
      </c>
      <c r="K579">
        <f t="shared" si="96"/>
        <v>4</v>
      </c>
      <c r="L579">
        <f t="shared" si="97"/>
        <v>4</v>
      </c>
      <c r="M579" t="str">
        <f t="shared" si="98"/>
        <v>4/4</v>
      </c>
      <c r="N579" t="s">
        <v>3267</v>
      </c>
      <c r="O579" t="str">
        <f t="shared" si="99"/>
        <v>神話レア</v>
      </c>
      <c r="R579" t="s">
        <v>3267</v>
      </c>
      <c r="S579" t="s">
        <v>4854</v>
      </c>
      <c r="T579" t="str">
        <f t="shared" si="100"/>
        <v>発明の領事、パディーム</v>
      </c>
      <c r="U579" t="str">
        <f t="shared" si="101"/>
        <v/>
      </c>
      <c r="V579" t="str">
        <f>IF(I579=0,VLOOKUP(T579,Sheet4!A:B,2,TRUE),"")</f>
        <v/>
      </c>
      <c r="W579" t="s">
        <v>4855</v>
      </c>
      <c r="X579" t="s">
        <v>3267</v>
      </c>
      <c r="Y579" s="9"/>
      <c r="Z579" s="3">
        <v>885</v>
      </c>
      <c r="AA579" s="2" t="s">
        <v>4035</v>
      </c>
      <c r="AB579" s="1" t="s">
        <v>1631</v>
      </c>
      <c r="AC579" s="1" t="s">
        <v>1453</v>
      </c>
      <c r="AD579" s="1">
        <v>11</v>
      </c>
      <c r="AE579" s="1" t="s">
        <v>753</v>
      </c>
      <c r="AF579" s="1" t="s">
        <v>752</v>
      </c>
      <c r="AG579" s="1" t="s">
        <v>349</v>
      </c>
      <c r="AH579" s="1" t="s">
        <v>2949</v>
      </c>
      <c r="AI579" s="1" t="s">
        <v>1667</v>
      </c>
      <c r="AJ579" s="1"/>
      <c r="AK579" s="1" t="s">
        <v>4123</v>
      </c>
      <c r="AL579" s="1" t="s">
        <v>4124</v>
      </c>
      <c r="AM579" s="1"/>
      <c r="AN579" s="1"/>
      <c r="AO579" s="1">
        <v>4</v>
      </c>
      <c r="AP579" s="1">
        <v>4</v>
      </c>
      <c r="AQ579" s="1" t="s">
        <v>4125</v>
      </c>
    </row>
    <row r="580" spans="1:43" x14ac:dyDescent="0.15">
      <c r="A580" t="str">
        <f t="shared" si="92"/>
        <v>|KLD|黒|20|4/4|アンコモン|《[[霊基体の匪賊]]》|</v>
      </c>
      <c r="B580" t="s">
        <v>3211</v>
      </c>
      <c r="C580" t="str">
        <f t="shared" si="93"/>
        <v>KLD</v>
      </c>
      <c r="D580">
        <f>IF(AA580="","",VLOOKUP(C580,tnpl!$Z$1:$AA$11,2,TRUE))</f>
        <v>6</v>
      </c>
      <c r="E580" t="s">
        <v>3211</v>
      </c>
      <c r="F580" t="str">
        <f t="shared" si="94"/>
        <v>黒</v>
      </c>
      <c r="G580">
        <f>IF(AB580="","",VLOOKUP(F580,tnpl!$X$1:$Y$16,2,TRUE))</f>
        <v>3</v>
      </c>
      <c r="H580" t="s">
        <v>3211</v>
      </c>
      <c r="I580">
        <f t="shared" si="95"/>
        <v>20</v>
      </c>
      <c r="J580" t="s">
        <v>3211</v>
      </c>
      <c r="K580">
        <f t="shared" si="96"/>
        <v>4</v>
      </c>
      <c r="L580">
        <f t="shared" si="97"/>
        <v>4</v>
      </c>
      <c r="M580" t="str">
        <f t="shared" si="98"/>
        <v>4/4</v>
      </c>
      <c r="N580" t="s">
        <v>3267</v>
      </c>
      <c r="O580" t="str">
        <f t="shared" si="99"/>
        <v>アンコモン</v>
      </c>
      <c r="R580" t="s">
        <v>3267</v>
      </c>
      <c r="S580" t="s">
        <v>4854</v>
      </c>
      <c r="T580" t="str">
        <f t="shared" si="100"/>
        <v>霊基体の匪賊</v>
      </c>
      <c r="U580" t="str">
        <f t="shared" si="101"/>
        <v/>
      </c>
      <c r="V580" t="str">
        <f>IF(I580=0,VLOOKUP(T580,Sheet4!A:B,2,TRUE),"")</f>
        <v/>
      </c>
      <c r="W580" t="s">
        <v>4855</v>
      </c>
      <c r="X580" t="s">
        <v>3267</v>
      </c>
      <c r="Y580" s="9"/>
      <c r="Z580" s="3">
        <v>899</v>
      </c>
      <c r="AA580" s="2" t="s">
        <v>4035</v>
      </c>
      <c r="AB580" s="1" t="s">
        <v>1606</v>
      </c>
      <c r="AC580" s="1" t="s">
        <v>1473</v>
      </c>
      <c r="AD580" s="1">
        <v>20</v>
      </c>
      <c r="AE580" s="1" t="s">
        <v>727</v>
      </c>
      <c r="AF580" s="1" t="s">
        <v>726</v>
      </c>
      <c r="AG580" s="1" t="s">
        <v>349</v>
      </c>
      <c r="AH580" s="1" t="s">
        <v>4129</v>
      </c>
      <c r="AI580" s="1" t="s">
        <v>2976</v>
      </c>
      <c r="AJ580" s="1"/>
      <c r="AK580" s="1" t="s">
        <v>4144</v>
      </c>
      <c r="AL580" s="1" t="s">
        <v>4145</v>
      </c>
      <c r="AM580" s="1"/>
      <c r="AN580" s="1"/>
      <c r="AO580" s="1">
        <v>4</v>
      </c>
      <c r="AP580" s="1">
        <v>4</v>
      </c>
      <c r="AQ580" s="1" t="s">
        <v>4146</v>
      </c>
    </row>
    <row r="581" spans="1:43" x14ac:dyDescent="0.15">
      <c r="A581" t="str">
        <f t="shared" si="92"/>
        <v>|KLD|黒|15|4/4|神話レア|《[[マリオネットの達人]]》|</v>
      </c>
      <c r="B581" t="s">
        <v>3211</v>
      </c>
      <c r="C581" t="str">
        <f t="shared" si="93"/>
        <v>KLD</v>
      </c>
      <c r="D581">
        <f>IF(AA581="","",VLOOKUP(C581,tnpl!$Z$1:$AA$11,2,TRUE))</f>
        <v>6</v>
      </c>
      <c r="E581" t="s">
        <v>3211</v>
      </c>
      <c r="F581" t="str">
        <f t="shared" si="94"/>
        <v>黒</v>
      </c>
      <c r="G581">
        <f>IF(AB581="","",VLOOKUP(F581,tnpl!$X$1:$Y$16,2,TRUE))</f>
        <v>3</v>
      </c>
      <c r="H581" t="s">
        <v>3211</v>
      </c>
      <c r="I581">
        <f t="shared" si="95"/>
        <v>15</v>
      </c>
      <c r="J581" t="s">
        <v>3211</v>
      </c>
      <c r="K581">
        <f t="shared" si="96"/>
        <v>4</v>
      </c>
      <c r="L581">
        <f t="shared" si="97"/>
        <v>4</v>
      </c>
      <c r="M581" t="str">
        <f t="shared" si="98"/>
        <v>4/4</v>
      </c>
      <c r="N581" t="s">
        <v>3267</v>
      </c>
      <c r="O581" t="str">
        <f t="shared" si="99"/>
        <v>神話レア</v>
      </c>
      <c r="R581" t="s">
        <v>3267</v>
      </c>
      <c r="S581" t="s">
        <v>4854</v>
      </c>
      <c r="T581" t="str">
        <f t="shared" si="100"/>
        <v>マリオネットの達人</v>
      </c>
      <c r="U581" t="str">
        <f t="shared" si="101"/>
        <v/>
      </c>
      <c r="V581" t="str">
        <f>IF(I581=0,VLOOKUP(T581,Sheet4!A:B,2,TRUE),"")</f>
        <v/>
      </c>
      <c r="W581" t="s">
        <v>4855</v>
      </c>
      <c r="X581" t="s">
        <v>3267</v>
      </c>
      <c r="Y581" s="9"/>
      <c r="Z581" s="3">
        <v>912</v>
      </c>
      <c r="AA581" s="2" t="s">
        <v>4035</v>
      </c>
      <c r="AB581" s="1" t="s">
        <v>1606</v>
      </c>
      <c r="AC581" s="1" t="s">
        <v>1453</v>
      </c>
      <c r="AD581" s="1">
        <v>15</v>
      </c>
      <c r="AE581" s="1" t="s">
        <v>701</v>
      </c>
      <c r="AF581" s="1" t="s">
        <v>700</v>
      </c>
      <c r="AG581" s="1" t="s">
        <v>349</v>
      </c>
      <c r="AH581" s="1" t="s">
        <v>1511</v>
      </c>
      <c r="AI581" s="1" t="s">
        <v>1667</v>
      </c>
      <c r="AJ581" s="1"/>
      <c r="AK581" s="1" t="s">
        <v>4167</v>
      </c>
      <c r="AL581" s="1" t="s">
        <v>4168</v>
      </c>
      <c r="AM581" s="1"/>
      <c r="AN581" s="1"/>
      <c r="AO581" s="1">
        <v>4</v>
      </c>
      <c r="AP581" s="1">
        <v>4</v>
      </c>
      <c r="AQ581" s="1" t="s">
        <v>4169</v>
      </c>
    </row>
    <row r="582" spans="1:43" x14ac:dyDescent="0.15">
      <c r="A582" t="str">
        <f t="shared" si="92"/>
        <v>|KLD|赤|10|4/3|アンコモン|《[[競走路の熱狂者]]》|</v>
      </c>
      <c r="B582" t="s">
        <v>3211</v>
      </c>
      <c r="C582" t="str">
        <f t="shared" si="93"/>
        <v>KLD</v>
      </c>
      <c r="D582">
        <f>IF(AA582="","",VLOOKUP(C582,tnpl!$Z$1:$AA$11,2,TRUE))</f>
        <v>6</v>
      </c>
      <c r="E582" t="s">
        <v>3211</v>
      </c>
      <c r="F582" t="str">
        <f t="shared" si="94"/>
        <v>赤</v>
      </c>
      <c r="G582">
        <f>IF(AB582="","",VLOOKUP(F582,tnpl!$X$1:$Y$16,2,TRUE))</f>
        <v>4</v>
      </c>
      <c r="H582" t="s">
        <v>3211</v>
      </c>
      <c r="I582">
        <f t="shared" si="95"/>
        <v>10</v>
      </c>
      <c r="J582" t="s">
        <v>3211</v>
      </c>
      <c r="K582">
        <f t="shared" si="96"/>
        <v>4</v>
      </c>
      <c r="L582">
        <f t="shared" si="97"/>
        <v>3</v>
      </c>
      <c r="M582" t="str">
        <f t="shared" si="98"/>
        <v>4/3</v>
      </c>
      <c r="N582" t="s">
        <v>3267</v>
      </c>
      <c r="O582" t="str">
        <f t="shared" si="99"/>
        <v>アンコモン</v>
      </c>
      <c r="R582" t="s">
        <v>3267</v>
      </c>
      <c r="S582" t="s">
        <v>4854</v>
      </c>
      <c r="T582" t="str">
        <f t="shared" si="100"/>
        <v>競走路の熱狂者</v>
      </c>
      <c r="U582" t="str">
        <f t="shared" si="101"/>
        <v/>
      </c>
      <c r="V582" t="str">
        <f>IF(I582=0,VLOOKUP(T582,Sheet4!A:B,2,TRUE),"")</f>
        <v/>
      </c>
      <c r="W582" t="s">
        <v>4855</v>
      </c>
      <c r="X582" t="s">
        <v>3267</v>
      </c>
      <c r="Y582" s="9"/>
      <c r="Z582" s="3">
        <v>929</v>
      </c>
      <c r="AA582" s="2" t="s">
        <v>4035</v>
      </c>
      <c r="AB582" s="1" t="s">
        <v>1575</v>
      </c>
      <c r="AC582" s="1" t="s">
        <v>1473</v>
      </c>
      <c r="AD582" s="1">
        <v>10</v>
      </c>
      <c r="AE582" s="1" t="s">
        <v>661</v>
      </c>
      <c r="AF582" s="1" t="s">
        <v>660</v>
      </c>
      <c r="AG582" s="1" t="s">
        <v>349</v>
      </c>
      <c r="AH582" s="1" t="s">
        <v>1511</v>
      </c>
      <c r="AI582" s="1" t="s">
        <v>4055</v>
      </c>
      <c r="AJ582" s="1"/>
      <c r="AK582" s="1" t="s">
        <v>2789</v>
      </c>
      <c r="AL582" s="1" t="s">
        <v>4189</v>
      </c>
      <c r="AM582" s="1"/>
      <c r="AN582" s="1"/>
      <c r="AO582" s="1">
        <v>4</v>
      </c>
      <c r="AP582" s="1">
        <v>3</v>
      </c>
      <c r="AQ582" s="1" t="s">
        <v>4190</v>
      </c>
    </row>
    <row r="583" spans="1:43" x14ac:dyDescent="0.15">
      <c r="A583" t="str">
        <f t="shared" si="92"/>
        <v>|KLD|赤|14|4/4|神話レア|《[[ピア・ナラー]]》|</v>
      </c>
      <c r="B583" t="s">
        <v>3211</v>
      </c>
      <c r="C583" t="str">
        <f t="shared" si="93"/>
        <v>KLD</v>
      </c>
      <c r="D583">
        <f>IF(AA583="","",VLOOKUP(C583,tnpl!$Z$1:$AA$11,2,TRUE))</f>
        <v>6</v>
      </c>
      <c r="E583" t="s">
        <v>3211</v>
      </c>
      <c r="F583" t="str">
        <f t="shared" si="94"/>
        <v>赤</v>
      </c>
      <c r="G583">
        <f>IF(AB583="","",VLOOKUP(F583,tnpl!$X$1:$Y$16,2,TRUE))</f>
        <v>4</v>
      </c>
      <c r="H583" t="s">
        <v>3211</v>
      </c>
      <c r="I583">
        <f t="shared" si="95"/>
        <v>14</v>
      </c>
      <c r="J583" t="s">
        <v>3211</v>
      </c>
      <c r="K583">
        <f t="shared" si="96"/>
        <v>4</v>
      </c>
      <c r="L583">
        <f t="shared" si="97"/>
        <v>4</v>
      </c>
      <c r="M583" t="str">
        <f t="shared" si="98"/>
        <v>4/4</v>
      </c>
      <c r="N583" t="s">
        <v>3267</v>
      </c>
      <c r="O583" t="str">
        <f t="shared" si="99"/>
        <v>神話レア</v>
      </c>
      <c r="R583" t="s">
        <v>3267</v>
      </c>
      <c r="S583" t="s">
        <v>4854</v>
      </c>
      <c r="T583" t="str">
        <f t="shared" si="100"/>
        <v>ピア・ナラー</v>
      </c>
      <c r="U583" t="str">
        <f t="shared" si="101"/>
        <v/>
      </c>
      <c r="V583" t="str">
        <f>IF(I583=0,VLOOKUP(T583,Sheet4!A:B,2,TRUE),"")</f>
        <v/>
      </c>
      <c r="W583" t="s">
        <v>4855</v>
      </c>
      <c r="X583" t="s">
        <v>3267</v>
      </c>
      <c r="Y583" s="9"/>
      <c r="Z583" s="3">
        <v>941</v>
      </c>
      <c r="AA583" s="2" t="s">
        <v>4035</v>
      </c>
      <c r="AB583" s="1" t="s">
        <v>1575</v>
      </c>
      <c r="AC583" s="1" t="s">
        <v>1453</v>
      </c>
      <c r="AD583" s="1">
        <v>14</v>
      </c>
      <c r="AE583" s="1" t="s">
        <v>643</v>
      </c>
      <c r="AF583" s="1" t="s">
        <v>642</v>
      </c>
      <c r="AG583" s="1" t="s">
        <v>349</v>
      </c>
      <c r="AH583" s="1" t="s">
        <v>1511</v>
      </c>
      <c r="AI583" s="1" t="s">
        <v>1667</v>
      </c>
      <c r="AJ583" s="1"/>
      <c r="AK583" s="1" t="s">
        <v>4207</v>
      </c>
      <c r="AL583" s="1" t="s">
        <v>4208</v>
      </c>
      <c r="AM583" s="1"/>
      <c r="AN583" s="1"/>
      <c r="AO583" s="1">
        <v>4</v>
      </c>
      <c r="AP583" s="1">
        <v>4</v>
      </c>
      <c r="AQ583" s="12" t="s">
        <v>5037</v>
      </c>
    </row>
    <row r="584" spans="1:43" x14ac:dyDescent="0.15">
      <c r="A584" t="str">
        <f t="shared" si="92"/>
        <v>|KLD|緑|17|4/4|アンコモン|《[[鎧作りの審判者]]》|</v>
      </c>
      <c r="B584" t="s">
        <v>3211</v>
      </c>
      <c r="C584" t="str">
        <f t="shared" si="93"/>
        <v>KLD</v>
      </c>
      <c r="D584">
        <f>IF(AA584="","",VLOOKUP(C584,tnpl!$Z$1:$AA$11,2,TRUE))</f>
        <v>6</v>
      </c>
      <c r="E584" t="s">
        <v>3211</v>
      </c>
      <c r="F584" t="str">
        <f t="shared" si="94"/>
        <v>緑</v>
      </c>
      <c r="G584">
        <f>IF(AB584="","",VLOOKUP(F584,tnpl!$X$1:$Y$16,2,TRUE))</f>
        <v>5</v>
      </c>
      <c r="H584" t="s">
        <v>3211</v>
      </c>
      <c r="I584">
        <f t="shared" si="95"/>
        <v>17</v>
      </c>
      <c r="J584" t="s">
        <v>3211</v>
      </c>
      <c r="K584">
        <f t="shared" si="96"/>
        <v>4</v>
      </c>
      <c r="L584">
        <f t="shared" si="97"/>
        <v>4</v>
      </c>
      <c r="M584" t="str">
        <f t="shared" si="98"/>
        <v>4/4</v>
      </c>
      <c r="N584" t="s">
        <v>3267</v>
      </c>
      <c r="O584" t="str">
        <f t="shared" si="99"/>
        <v>アンコモン</v>
      </c>
      <c r="R584" t="s">
        <v>3267</v>
      </c>
      <c r="S584" t="s">
        <v>4854</v>
      </c>
      <c r="T584" t="str">
        <f t="shared" si="100"/>
        <v>鎧作りの審判者</v>
      </c>
      <c r="U584" t="str">
        <f t="shared" si="101"/>
        <v/>
      </c>
      <c r="V584" t="str">
        <f>IF(I584=0,VLOOKUP(T584,Sheet4!A:B,2,TRUE),"")</f>
        <v/>
      </c>
      <c r="W584" t="s">
        <v>4855</v>
      </c>
      <c r="X584" t="s">
        <v>3267</v>
      </c>
      <c r="Y584" s="9"/>
      <c r="Z584" s="3">
        <v>954</v>
      </c>
      <c r="AA584" s="2" t="s">
        <v>4035</v>
      </c>
      <c r="AB584" s="1" t="s">
        <v>1540</v>
      </c>
      <c r="AC584" s="1" t="s">
        <v>1473</v>
      </c>
      <c r="AD584" s="1">
        <v>17</v>
      </c>
      <c r="AE584" s="1" t="s">
        <v>617</v>
      </c>
      <c r="AF584" s="1" t="s">
        <v>616</v>
      </c>
      <c r="AG584" s="1" t="s">
        <v>349</v>
      </c>
      <c r="AH584" s="1" t="s">
        <v>1501</v>
      </c>
      <c r="AI584" s="1" t="s">
        <v>1667</v>
      </c>
      <c r="AJ584" s="1"/>
      <c r="AK584" s="1" t="s">
        <v>4221</v>
      </c>
      <c r="AL584" s="1"/>
      <c r="AM584" s="1"/>
      <c r="AN584" s="1"/>
      <c r="AO584" s="1">
        <v>4</v>
      </c>
      <c r="AP584" s="1">
        <v>4</v>
      </c>
      <c r="AQ584" s="1" t="s">
        <v>4221</v>
      </c>
    </row>
    <row r="585" spans="1:43" x14ac:dyDescent="0.15">
      <c r="A585" t="str">
        <f t="shared" si="92"/>
        <v>|KLD|緑|14|4/4|アンコモン|《[[博覧会場の吠え象]]》|</v>
      </c>
      <c r="B585" t="s">
        <v>3211</v>
      </c>
      <c r="C585" t="str">
        <f t="shared" si="93"/>
        <v>KLD</v>
      </c>
      <c r="D585">
        <f>IF(AA585="","",VLOOKUP(C585,tnpl!$Z$1:$AA$11,2,TRUE))</f>
        <v>6</v>
      </c>
      <c r="E585" t="s">
        <v>3211</v>
      </c>
      <c r="F585" t="str">
        <f t="shared" si="94"/>
        <v>緑</v>
      </c>
      <c r="G585">
        <f>IF(AB585="","",VLOOKUP(F585,tnpl!$X$1:$Y$16,2,TRUE))</f>
        <v>5</v>
      </c>
      <c r="H585" t="s">
        <v>3211</v>
      </c>
      <c r="I585">
        <f t="shared" si="95"/>
        <v>14</v>
      </c>
      <c r="J585" t="s">
        <v>3211</v>
      </c>
      <c r="K585">
        <f t="shared" si="96"/>
        <v>4</v>
      </c>
      <c r="L585">
        <f t="shared" si="97"/>
        <v>4</v>
      </c>
      <c r="M585" t="str">
        <f t="shared" si="98"/>
        <v>4/4</v>
      </c>
      <c r="N585" t="s">
        <v>3267</v>
      </c>
      <c r="O585" t="str">
        <f t="shared" si="99"/>
        <v>アンコモン</v>
      </c>
      <c r="R585" t="s">
        <v>3267</v>
      </c>
      <c r="S585" t="s">
        <v>4854</v>
      </c>
      <c r="T585" t="str">
        <f t="shared" si="100"/>
        <v>博覧会場の吠え象</v>
      </c>
      <c r="U585" t="str">
        <f t="shared" si="101"/>
        <v/>
      </c>
      <c r="V585" t="str">
        <f>IF(I585=0,VLOOKUP(T585,Sheet4!A:B,2,TRUE),"")</f>
        <v/>
      </c>
      <c r="W585" t="s">
        <v>4855</v>
      </c>
      <c r="X585" t="s">
        <v>3267</v>
      </c>
      <c r="Y585" s="9"/>
      <c r="Z585" s="3">
        <v>956</v>
      </c>
      <c r="AA585" s="2" t="s">
        <v>4035</v>
      </c>
      <c r="AB585" s="1" t="s">
        <v>1540</v>
      </c>
      <c r="AC585" s="1" t="s">
        <v>1473</v>
      </c>
      <c r="AD585" s="1">
        <v>14</v>
      </c>
      <c r="AE585" s="1" t="s">
        <v>607</v>
      </c>
      <c r="AF585" s="1" t="s">
        <v>606</v>
      </c>
      <c r="AG585" s="1" t="s">
        <v>349</v>
      </c>
      <c r="AH585" s="1" t="s">
        <v>4224</v>
      </c>
      <c r="AI585" s="1"/>
      <c r="AJ585" s="1"/>
      <c r="AK585" s="1" t="s">
        <v>4225</v>
      </c>
      <c r="AL585" s="1"/>
      <c r="AM585" s="1"/>
      <c r="AN585" s="1"/>
      <c r="AO585" s="1">
        <v>4</v>
      </c>
      <c r="AP585" s="1">
        <v>4</v>
      </c>
      <c r="AQ585" s="1" t="s">
        <v>4225</v>
      </c>
    </row>
    <row r="586" spans="1:43" x14ac:dyDescent="0.15">
      <c r="A586" t="str">
        <f t="shared" si="92"/>
        <v>|KLD|緑|7|4/3|アンコモン|《[[ギラプールの案内人]]》|</v>
      </c>
      <c r="B586" t="s">
        <v>3211</v>
      </c>
      <c r="C586" t="str">
        <f t="shared" si="93"/>
        <v>KLD</v>
      </c>
      <c r="D586">
        <f>IF(AA586="","",VLOOKUP(C586,tnpl!$Z$1:$AA$11,2,TRUE))</f>
        <v>6</v>
      </c>
      <c r="E586" t="s">
        <v>3211</v>
      </c>
      <c r="F586" t="str">
        <f t="shared" si="94"/>
        <v>緑</v>
      </c>
      <c r="G586">
        <f>IF(AB586="","",VLOOKUP(F586,tnpl!$X$1:$Y$16,2,TRUE))</f>
        <v>5</v>
      </c>
      <c r="H586" t="s">
        <v>3211</v>
      </c>
      <c r="I586">
        <f t="shared" si="95"/>
        <v>7</v>
      </c>
      <c r="J586" t="s">
        <v>3211</v>
      </c>
      <c r="K586">
        <f t="shared" si="96"/>
        <v>4</v>
      </c>
      <c r="L586">
        <f t="shared" si="97"/>
        <v>3</v>
      </c>
      <c r="M586" t="str">
        <f t="shared" si="98"/>
        <v>4/3</v>
      </c>
      <c r="N586" t="s">
        <v>3267</v>
      </c>
      <c r="O586" t="str">
        <f t="shared" si="99"/>
        <v>アンコモン</v>
      </c>
      <c r="R586" t="s">
        <v>3267</v>
      </c>
      <c r="S586" t="s">
        <v>4854</v>
      </c>
      <c r="T586" t="str">
        <f t="shared" si="100"/>
        <v>ギラプールの案内人</v>
      </c>
      <c r="U586" t="str">
        <f t="shared" si="101"/>
        <v/>
      </c>
      <c r="V586" t="str">
        <f>IF(I586=0,VLOOKUP(T586,Sheet4!A:B,2,TRUE),"")</f>
        <v/>
      </c>
      <c r="W586" t="s">
        <v>4855</v>
      </c>
      <c r="X586" t="s">
        <v>3267</v>
      </c>
      <c r="Y586" s="9"/>
      <c r="Z586" s="3">
        <v>957</v>
      </c>
      <c r="AA586" s="2" t="s">
        <v>4035</v>
      </c>
      <c r="AB586" s="1" t="s">
        <v>1540</v>
      </c>
      <c r="AC586" s="1" t="s">
        <v>1473</v>
      </c>
      <c r="AD586" s="1">
        <v>7</v>
      </c>
      <c r="AE586" s="1" t="s">
        <v>605</v>
      </c>
      <c r="AF586" s="1" t="s">
        <v>604</v>
      </c>
      <c r="AG586" s="1" t="s">
        <v>349</v>
      </c>
      <c r="AH586" s="1" t="s">
        <v>1501</v>
      </c>
      <c r="AI586" s="1" t="s">
        <v>1956</v>
      </c>
      <c r="AJ586" s="1"/>
      <c r="AK586" s="1" t="s">
        <v>4226</v>
      </c>
      <c r="AL586" s="1"/>
      <c r="AM586" s="1"/>
      <c r="AN586" s="1"/>
      <c r="AO586" s="1">
        <v>4</v>
      </c>
      <c r="AP586" s="1">
        <v>3</v>
      </c>
      <c r="AQ586" s="1" t="s">
        <v>4226</v>
      </c>
    </row>
    <row r="587" spans="1:43" x14ac:dyDescent="0.15">
      <c r="A587" t="str">
        <f t="shared" si="92"/>
        <v>|KLD|白青|13|4/4|アンコモン|《[[雲先案内人]]》|</v>
      </c>
      <c r="B587" t="s">
        <v>3211</v>
      </c>
      <c r="C587" t="str">
        <f t="shared" si="93"/>
        <v>KLD</v>
      </c>
      <c r="D587">
        <f>IF(AA587="","",VLOOKUP(C587,tnpl!$Z$1:$AA$11,2,TRUE))</f>
        <v>6</v>
      </c>
      <c r="E587" t="s">
        <v>3211</v>
      </c>
      <c r="F587" t="str">
        <f t="shared" si="94"/>
        <v>白青</v>
      </c>
      <c r="G587">
        <f>IF(AB587="","",VLOOKUP(F587,tnpl!$X$1:$Y$16,2,TRUE))</f>
        <v>6</v>
      </c>
      <c r="H587" t="s">
        <v>3211</v>
      </c>
      <c r="I587">
        <f t="shared" si="95"/>
        <v>13</v>
      </c>
      <c r="J587" t="s">
        <v>3211</v>
      </c>
      <c r="K587">
        <f t="shared" si="96"/>
        <v>4</v>
      </c>
      <c r="L587">
        <f t="shared" si="97"/>
        <v>4</v>
      </c>
      <c r="M587" t="str">
        <f t="shared" si="98"/>
        <v>4/4</v>
      </c>
      <c r="N587" t="s">
        <v>3267</v>
      </c>
      <c r="O587" t="str">
        <f t="shared" si="99"/>
        <v>アンコモン</v>
      </c>
      <c r="R587" t="s">
        <v>3267</v>
      </c>
      <c r="S587" t="s">
        <v>4854</v>
      </c>
      <c r="T587" t="str">
        <f t="shared" si="100"/>
        <v>雲先案内人</v>
      </c>
      <c r="U587" t="str">
        <f t="shared" si="101"/>
        <v/>
      </c>
      <c r="V587" t="str">
        <f>IF(I587=0,VLOOKUP(T587,Sheet4!A:B,2,TRUE),"")</f>
        <v/>
      </c>
      <c r="W587" t="s">
        <v>4855</v>
      </c>
      <c r="X587" t="s">
        <v>3267</v>
      </c>
      <c r="Y587" s="9"/>
      <c r="Z587" s="3">
        <v>972</v>
      </c>
      <c r="AA587" s="2" t="s">
        <v>4035</v>
      </c>
      <c r="AB587" s="1" t="s">
        <v>1534</v>
      </c>
      <c r="AC587" s="1" t="s">
        <v>1473</v>
      </c>
      <c r="AD587" s="1">
        <v>13</v>
      </c>
      <c r="AE587" s="1" t="s">
        <v>581</v>
      </c>
      <c r="AF587" s="1" t="s">
        <v>580</v>
      </c>
      <c r="AG587" s="1" t="s">
        <v>349</v>
      </c>
      <c r="AH587" s="1" t="s">
        <v>1511</v>
      </c>
      <c r="AI587" s="1" t="s">
        <v>1956</v>
      </c>
      <c r="AJ587" s="1"/>
      <c r="AK587" s="1" t="s">
        <v>361</v>
      </c>
      <c r="AL587" s="1" t="s">
        <v>4253</v>
      </c>
      <c r="AM587" s="1"/>
      <c r="AN587" s="1"/>
      <c r="AO587" s="1">
        <v>4</v>
      </c>
      <c r="AP587" s="1">
        <v>4</v>
      </c>
      <c r="AQ587" s="1" t="s">
        <v>4254</v>
      </c>
    </row>
    <row r="588" spans="1:43" x14ac:dyDescent="0.15">
      <c r="A588" t="str">
        <f t="shared" si="92"/>
        <v>|KLD|白黒|16|4/4|アンコモン|《[[機械修復職人]]》|</v>
      </c>
      <c r="B588" t="s">
        <v>3211</v>
      </c>
      <c r="C588" t="str">
        <f t="shared" si="93"/>
        <v>KLD</v>
      </c>
      <c r="D588">
        <f>IF(AA588="","",VLOOKUP(C588,tnpl!$Z$1:$AA$11,2,TRUE))</f>
        <v>6</v>
      </c>
      <c r="E588" t="s">
        <v>3211</v>
      </c>
      <c r="F588" t="str">
        <f t="shared" si="94"/>
        <v>白黒</v>
      </c>
      <c r="G588">
        <f>IF(AB588="","",VLOOKUP(F588,tnpl!$X$1:$Y$16,2,TRUE))</f>
        <v>11</v>
      </c>
      <c r="H588" t="s">
        <v>3211</v>
      </c>
      <c r="I588">
        <f t="shared" si="95"/>
        <v>16</v>
      </c>
      <c r="J588" t="s">
        <v>3211</v>
      </c>
      <c r="K588">
        <f t="shared" si="96"/>
        <v>4</v>
      </c>
      <c r="L588">
        <f t="shared" si="97"/>
        <v>4</v>
      </c>
      <c r="M588" t="str">
        <f t="shared" si="98"/>
        <v>4/4</v>
      </c>
      <c r="N588" t="s">
        <v>3267</v>
      </c>
      <c r="O588" t="str">
        <f t="shared" si="99"/>
        <v>アンコモン</v>
      </c>
      <c r="R588" t="s">
        <v>3267</v>
      </c>
      <c r="S588" t="s">
        <v>4854</v>
      </c>
      <c r="T588" t="str">
        <f t="shared" si="100"/>
        <v>機械修復職人</v>
      </c>
      <c r="U588" t="str">
        <f t="shared" si="101"/>
        <v/>
      </c>
      <c r="V588" t="str">
        <f>IF(I588=0,VLOOKUP(T588,Sheet4!A:B,2,TRUE),"")</f>
        <v/>
      </c>
      <c r="W588" t="s">
        <v>4855</v>
      </c>
      <c r="X588" t="s">
        <v>3267</v>
      </c>
      <c r="Y588" s="9"/>
      <c r="Z588" s="3">
        <v>975</v>
      </c>
      <c r="AA588" s="2" t="s">
        <v>4035</v>
      </c>
      <c r="AB588" s="1" t="s">
        <v>1496</v>
      </c>
      <c r="AC588" s="1" t="s">
        <v>1473</v>
      </c>
      <c r="AD588" s="1">
        <v>16</v>
      </c>
      <c r="AE588" s="1" t="s">
        <v>573</v>
      </c>
      <c r="AF588" s="1" t="s">
        <v>572</v>
      </c>
      <c r="AG588" s="1" t="s">
        <v>349</v>
      </c>
      <c r="AH588" s="1" t="s">
        <v>1511</v>
      </c>
      <c r="AI588" s="1" t="s">
        <v>1667</v>
      </c>
      <c r="AJ588" s="1"/>
      <c r="AK588" s="1" t="s">
        <v>4259</v>
      </c>
      <c r="AL588" s="1"/>
      <c r="AM588" s="1"/>
      <c r="AN588" s="1"/>
      <c r="AO588" s="1">
        <v>4</v>
      </c>
      <c r="AP588" s="1">
        <v>4</v>
      </c>
      <c r="AQ588" s="1" t="s">
        <v>4259</v>
      </c>
    </row>
    <row r="589" spans="1:43" x14ac:dyDescent="0.15">
      <c r="A589" t="str">
        <f t="shared" si="92"/>
        <v>|KLD|赤緑|9|4/3|アンコモン|《[[通電の喧嘩屋]]》|</v>
      </c>
      <c r="B589" t="s">
        <v>3211</v>
      </c>
      <c r="C589" t="str">
        <f t="shared" si="93"/>
        <v>KLD</v>
      </c>
      <c r="D589">
        <f>IF(AA589="","",VLOOKUP(C589,tnpl!$Z$1:$AA$11,2,TRUE))</f>
        <v>6</v>
      </c>
      <c r="E589" t="s">
        <v>3211</v>
      </c>
      <c r="F589" t="str">
        <f t="shared" si="94"/>
        <v>赤緑</v>
      </c>
      <c r="G589">
        <f>IF(AB589="","",VLOOKUP(F589,tnpl!$X$1:$Y$16,2,TRUE))</f>
        <v>9</v>
      </c>
      <c r="H589" t="s">
        <v>3211</v>
      </c>
      <c r="I589">
        <f t="shared" si="95"/>
        <v>9</v>
      </c>
      <c r="J589" t="s">
        <v>3211</v>
      </c>
      <c r="K589">
        <f t="shared" si="96"/>
        <v>4</v>
      </c>
      <c r="L589">
        <f t="shared" si="97"/>
        <v>3</v>
      </c>
      <c r="M589" t="str">
        <f t="shared" si="98"/>
        <v>4/3</v>
      </c>
      <c r="N589" t="s">
        <v>3267</v>
      </c>
      <c r="O589" t="str">
        <f t="shared" si="99"/>
        <v>アンコモン</v>
      </c>
      <c r="R589" t="s">
        <v>3267</v>
      </c>
      <c r="S589" t="s">
        <v>4854</v>
      </c>
      <c r="T589" t="str">
        <f t="shared" si="100"/>
        <v>通電の喧嘩屋</v>
      </c>
      <c r="U589" t="str">
        <f t="shared" si="101"/>
        <v/>
      </c>
      <c r="V589" t="str">
        <f>IF(I589=0,VLOOKUP(T589,Sheet4!A:B,2,TRUE),"")</f>
        <v/>
      </c>
      <c r="W589" t="s">
        <v>4855</v>
      </c>
      <c r="X589" t="s">
        <v>3267</v>
      </c>
      <c r="Y589" s="9"/>
      <c r="Z589" s="3">
        <v>977</v>
      </c>
      <c r="AA589" s="2" t="s">
        <v>4035</v>
      </c>
      <c r="AB589" s="1" t="s">
        <v>1504</v>
      </c>
      <c r="AC589" s="1" t="s">
        <v>1473</v>
      </c>
      <c r="AD589" s="1">
        <v>9</v>
      </c>
      <c r="AE589" s="1" t="s">
        <v>567</v>
      </c>
      <c r="AF589" s="1" t="s">
        <v>566</v>
      </c>
      <c r="AG589" s="1" t="s">
        <v>349</v>
      </c>
      <c r="AH589" s="1" t="s">
        <v>1511</v>
      </c>
      <c r="AI589" s="1" t="s">
        <v>1515</v>
      </c>
      <c r="AJ589" s="1"/>
      <c r="AK589" s="1" t="s">
        <v>4038</v>
      </c>
      <c r="AL589" s="1" t="s">
        <v>4261</v>
      </c>
      <c r="AM589" s="1"/>
      <c r="AN589" s="1"/>
      <c r="AO589" s="1">
        <v>4</v>
      </c>
      <c r="AP589" s="1">
        <v>3</v>
      </c>
      <c r="AQ589" s="1" t="s">
        <v>4262</v>
      </c>
    </row>
    <row r="590" spans="1:43" x14ac:dyDescent="0.15">
      <c r="A590" t="str">
        <f t="shared" si="92"/>
        <v>|KLD|白黒|20|4/4|神話レア|《[[配分の領事、カンバール]]》|</v>
      </c>
      <c r="B590" t="s">
        <v>3211</v>
      </c>
      <c r="C590" t="str">
        <f t="shared" si="93"/>
        <v>KLD</v>
      </c>
      <c r="D590">
        <f>IF(AA590="","",VLOOKUP(C590,tnpl!$Z$1:$AA$11,2,TRUE))</f>
        <v>6</v>
      </c>
      <c r="E590" t="s">
        <v>3211</v>
      </c>
      <c r="F590" t="str">
        <f t="shared" si="94"/>
        <v>白黒</v>
      </c>
      <c r="G590">
        <f>IF(AB590="","",VLOOKUP(F590,tnpl!$X$1:$Y$16,2,TRUE))</f>
        <v>11</v>
      </c>
      <c r="H590" t="s">
        <v>3211</v>
      </c>
      <c r="I590">
        <f t="shared" si="95"/>
        <v>20</v>
      </c>
      <c r="J590" t="s">
        <v>3211</v>
      </c>
      <c r="K590">
        <f t="shared" si="96"/>
        <v>4</v>
      </c>
      <c r="L590">
        <f t="shared" si="97"/>
        <v>4</v>
      </c>
      <c r="M590" t="str">
        <f t="shared" si="98"/>
        <v>4/4</v>
      </c>
      <c r="N590" t="s">
        <v>3267</v>
      </c>
      <c r="O590" t="str">
        <f t="shared" si="99"/>
        <v>神話レア</v>
      </c>
      <c r="R590" t="s">
        <v>3267</v>
      </c>
      <c r="S590" t="s">
        <v>4854</v>
      </c>
      <c r="T590" t="str">
        <f t="shared" si="100"/>
        <v>配分の領事、カンバール</v>
      </c>
      <c r="U590" t="str">
        <f t="shared" si="101"/>
        <v/>
      </c>
      <c r="V590" t="str">
        <f>IF(I590=0,VLOOKUP(T590,Sheet4!A:B,2,TRUE),"")</f>
        <v/>
      </c>
      <c r="W590" t="s">
        <v>4855</v>
      </c>
      <c r="X590" t="s">
        <v>3267</v>
      </c>
      <c r="Y590" s="9"/>
      <c r="Z590" s="3">
        <v>982</v>
      </c>
      <c r="AA590" s="2" t="s">
        <v>4035</v>
      </c>
      <c r="AB590" s="1" t="s">
        <v>1496</v>
      </c>
      <c r="AC590" s="1" t="s">
        <v>1453</v>
      </c>
      <c r="AD590" s="1">
        <v>20</v>
      </c>
      <c r="AE590" s="1" t="s">
        <v>561</v>
      </c>
      <c r="AF590" s="1" t="s">
        <v>560</v>
      </c>
      <c r="AG590" s="1" t="s">
        <v>349</v>
      </c>
      <c r="AH590" s="1" t="s">
        <v>1511</v>
      </c>
      <c r="AI590" s="1" t="s">
        <v>4105</v>
      </c>
      <c r="AJ590" s="1"/>
      <c r="AK590" s="1" t="s">
        <v>4271</v>
      </c>
      <c r="AL590" s="1"/>
      <c r="AM590" s="1"/>
      <c r="AN590" s="1"/>
      <c r="AO590" s="1">
        <v>4</v>
      </c>
      <c r="AP590" s="1">
        <v>4</v>
      </c>
      <c r="AQ590" s="1" t="s">
        <v>4271</v>
      </c>
    </row>
    <row r="591" spans="1:43" x14ac:dyDescent="0.15">
      <c r="A591" t="str">
        <f t="shared" ref="A591:A649" si="102">B591&amp;C591&amp;E591&amp;F591&amp;H591&amp;I591&amp;J591&amp;M591&amp;N591&amp;O591&amp;P591&amp;Q591&amp;R591&amp;S591&amp;T591&amp;U591&amp;V591&amp;W591&amp;X591&amp;Y591</f>
        <v>|KLD|無色|13|4/4|アンコモン|《[[バリスタ突撃車]]》|</v>
      </c>
      <c r="B591" t="s">
        <v>3211</v>
      </c>
      <c r="C591" t="str">
        <f t="shared" ref="C591:C649" si="103">AA591</f>
        <v>KLD</v>
      </c>
      <c r="D591">
        <f>IF(AA591="","",VLOOKUP(C591,tnpl!$Z$1:$AA$11,2,TRUE))</f>
        <v>6</v>
      </c>
      <c r="E591" t="s">
        <v>3211</v>
      </c>
      <c r="F591" t="str">
        <f t="shared" ref="F591:F649" si="104">AB591</f>
        <v>無色</v>
      </c>
      <c r="G591">
        <f>IF(AB591="","",VLOOKUP(F591,tnpl!$X$1:$Y$16,2,TRUE))</f>
        <v>16</v>
      </c>
      <c r="H591" t="s">
        <v>3211</v>
      </c>
      <c r="I591">
        <f t="shared" ref="I591:I649" si="105">AD591</f>
        <v>13</v>
      </c>
      <c r="J591" t="s">
        <v>3211</v>
      </c>
      <c r="K591">
        <f t="shared" ref="K591:K649" si="106">AO591</f>
        <v>4</v>
      </c>
      <c r="L591">
        <f t="shared" ref="L591:L649" si="107">AP591</f>
        <v>4</v>
      </c>
      <c r="M591" t="str">
        <f t="shared" ref="M591:M649" si="108">K591&amp;"/"&amp;L591</f>
        <v>4/4</v>
      </c>
      <c r="N591" t="s">
        <v>3267</v>
      </c>
      <c r="O591" t="str">
        <f t="shared" ref="O591:O649" si="109">AC591</f>
        <v>アンコモン</v>
      </c>
      <c r="R591" t="s">
        <v>3267</v>
      </c>
      <c r="S591" t="s">
        <v>4854</v>
      </c>
      <c r="T591" t="str">
        <f t="shared" ref="T591:T649" si="110">AE591</f>
        <v>バリスタ突撃車</v>
      </c>
      <c r="U591" t="str">
        <f t="shared" ref="U591:U649" si="111">IF(I591=0,"&gt;","")</f>
        <v/>
      </c>
      <c r="V591" t="str">
        <f>IF(I591=0,VLOOKUP(T591,Sheet4!A:B,2,TRUE),"")</f>
        <v/>
      </c>
      <c r="W591" t="s">
        <v>4855</v>
      </c>
      <c r="X591" t="s">
        <v>3267</v>
      </c>
      <c r="Y591" s="9"/>
      <c r="Z591" s="3">
        <v>996</v>
      </c>
      <c r="AA591" s="2" t="s">
        <v>4035</v>
      </c>
      <c r="AB591" s="1" t="s">
        <v>301</v>
      </c>
      <c r="AC591" s="1" t="s">
        <v>1473</v>
      </c>
      <c r="AD591" s="1">
        <v>13</v>
      </c>
      <c r="AE591" s="1" t="s">
        <v>533</v>
      </c>
      <c r="AF591" s="1" t="s">
        <v>532</v>
      </c>
      <c r="AG591" s="1" t="s">
        <v>349</v>
      </c>
      <c r="AH591" s="1" t="s">
        <v>4273</v>
      </c>
      <c r="AI591" s="1"/>
      <c r="AJ591" s="1"/>
      <c r="AK591" s="1" t="s">
        <v>4288</v>
      </c>
      <c r="AL591" s="1" t="s">
        <v>4289</v>
      </c>
      <c r="AM591" s="1"/>
      <c r="AN591" s="1"/>
      <c r="AO591" s="1">
        <v>4</v>
      </c>
      <c r="AP591" s="1">
        <v>4</v>
      </c>
      <c r="AQ591" s="1" t="s">
        <v>4290</v>
      </c>
    </row>
    <row r="592" spans="1:43" x14ac:dyDescent="0.15">
      <c r="A592" t="str">
        <f t="shared" si="102"/>
        <v>|KLD|無色|11|4/4|アンコモン|《[[ボーマットのバザール船]]》|</v>
      </c>
      <c r="B592" t="s">
        <v>3211</v>
      </c>
      <c r="C592" t="str">
        <f t="shared" si="103"/>
        <v>KLD</v>
      </c>
      <c r="D592">
        <f>IF(AA592="","",VLOOKUP(C592,tnpl!$Z$1:$AA$11,2,TRUE))</f>
        <v>6</v>
      </c>
      <c r="E592" t="s">
        <v>3211</v>
      </c>
      <c r="F592" t="str">
        <f t="shared" si="104"/>
        <v>無色</v>
      </c>
      <c r="G592">
        <f>IF(AB592="","",VLOOKUP(F592,tnpl!$X$1:$Y$16,2,TRUE))</f>
        <v>16</v>
      </c>
      <c r="H592" t="s">
        <v>3211</v>
      </c>
      <c r="I592">
        <f t="shared" si="105"/>
        <v>11</v>
      </c>
      <c r="J592" t="s">
        <v>3211</v>
      </c>
      <c r="K592">
        <f t="shared" si="106"/>
        <v>4</v>
      </c>
      <c r="L592">
        <f t="shared" si="107"/>
        <v>4</v>
      </c>
      <c r="M592" t="str">
        <f t="shared" si="108"/>
        <v>4/4</v>
      </c>
      <c r="N592" t="s">
        <v>3267</v>
      </c>
      <c r="O592" t="str">
        <f t="shared" si="109"/>
        <v>アンコモン</v>
      </c>
      <c r="R592" t="s">
        <v>3267</v>
      </c>
      <c r="S592" t="s">
        <v>4854</v>
      </c>
      <c r="T592" t="str">
        <f t="shared" si="110"/>
        <v>ボーマットのバザール船</v>
      </c>
      <c r="U592" t="str">
        <f t="shared" si="111"/>
        <v/>
      </c>
      <c r="V592" t="str">
        <f>IF(I592=0,VLOOKUP(T592,Sheet4!A:B,2,TRUE),"")</f>
        <v/>
      </c>
      <c r="W592" t="s">
        <v>4855</v>
      </c>
      <c r="X592" t="s">
        <v>3267</v>
      </c>
      <c r="Y592" s="9"/>
      <c r="Z592" s="3">
        <v>997</v>
      </c>
      <c r="AA592" s="2" t="s">
        <v>4035</v>
      </c>
      <c r="AB592" s="1" t="s">
        <v>301</v>
      </c>
      <c r="AC592" s="1" t="s">
        <v>1473</v>
      </c>
      <c r="AD592" s="1">
        <v>11</v>
      </c>
      <c r="AE592" s="1" t="s">
        <v>531</v>
      </c>
      <c r="AF592" s="1" t="s">
        <v>530</v>
      </c>
      <c r="AG592" s="1" t="s">
        <v>349</v>
      </c>
      <c r="AH592" s="1" t="s">
        <v>4273</v>
      </c>
      <c r="AI592" s="1"/>
      <c r="AJ592" s="1"/>
      <c r="AK592" s="1" t="s">
        <v>3790</v>
      </c>
      <c r="AL592" s="1" t="s">
        <v>4289</v>
      </c>
      <c r="AM592" s="1"/>
      <c r="AN592" s="1"/>
      <c r="AO592" s="1">
        <v>4</v>
      </c>
      <c r="AP592" s="1">
        <v>4</v>
      </c>
      <c r="AQ592" s="1" t="s">
        <v>4291</v>
      </c>
    </row>
    <row r="593" spans="1:43" x14ac:dyDescent="0.15">
      <c r="A593" t="str">
        <f t="shared" si="102"/>
        <v>|KLD|無色|9|4/4|アンコモン|《[[破砕踏歩機]]》|</v>
      </c>
      <c r="B593" t="s">
        <v>3211</v>
      </c>
      <c r="C593" t="str">
        <f t="shared" si="103"/>
        <v>KLD</v>
      </c>
      <c r="D593">
        <f>IF(AA593="","",VLOOKUP(C593,tnpl!$Z$1:$AA$11,2,TRUE))</f>
        <v>6</v>
      </c>
      <c r="E593" t="s">
        <v>3211</v>
      </c>
      <c r="F593" t="str">
        <f t="shared" si="104"/>
        <v>無色</v>
      </c>
      <c r="G593">
        <f>IF(AB593="","",VLOOKUP(F593,tnpl!$X$1:$Y$16,2,TRUE))</f>
        <v>16</v>
      </c>
      <c r="H593" t="s">
        <v>3211</v>
      </c>
      <c r="I593">
        <f t="shared" si="105"/>
        <v>9</v>
      </c>
      <c r="J593" t="s">
        <v>3211</v>
      </c>
      <c r="K593">
        <f t="shared" si="106"/>
        <v>4</v>
      </c>
      <c r="L593">
        <f t="shared" si="107"/>
        <v>4</v>
      </c>
      <c r="M593" t="str">
        <f t="shared" si="108"/>
        <v>4/4</v>
      </c>
      <c r="N593" t="s">
        <v>3267</v>
      </c>
      <c r="O593" t="str">
        <f t="shared" si="109"/>
        <v>アンコモン</v>
      </c>
      <c r="R593" t="s">
        <v>3267</v>
      </c>
      <c r="S593" t="s">
        <v>4854</v>
      </c>
      <c r="T593" t="str">
        <f t="shared" si="110"/>
        <v>破砕踏歩機</v>
      </c>
      <c r="U593" t="str">
        <f t="shared" si="111"/>
        <v/>
      </c>
      <c r="V593" t="str">
        <f>IF(I593=0,VLOOKUP(T593,Sheet4!A:B,2,TRUE),"")</f>
        <v/>
      </c>
      <c r="W593" t="s">
        <v>4855</v>
      </c>
      <c r="X593" t="s">
        <v>3267</v>
      </c>
      <c r="Y593" s="9"/>
      <c r="Z593" s="3">
        <v>998</v>
      </c>
      <c r="AA593" s="2" t="s">
        <v>4035</v>
      </c>
      <c r="AB593" s="1" t="s">
        <v>301</v>
      </c>
      <c r="AC593" s="1" t="s">
        <v>1473</v>
      </c>
      <c r="AD593" s="1">
        <v>9</v>
      </c>
      <c r="AE593" s="1" t="s">
        <v>525</v>
      </c>
      <c r="AF593" s="1" t="s">
        <v>524</v>
      </c>
      <c r="AG593" s="1" t="s">
        <v>349</v>
      </c>
      <c r="AH593" s="1" t="s">
        <v>4273</v>
      </c>
      <c r="AI593" s="1"/>
      <c r="AJ593" s="1"/>
      <c r="AK593" s="1" t="s">
        <v>4292</v>
      </c>
      <c r="AL593" s="1" t="s">
        <v>4289</v>
      </c>
      <c r="AM593" s="1"/>
      <c r="AN593" s="1"/>
      <c r="AO593" s="1">
        <v>4</v>
      </c>
      <c r="AP593" s="1">
        <v>4</v>
      </c>
      <c r="AQ593" s="1" t="s">
        <v>4293</v>
      </c>
    </row>
    <row r="594" spans="1:43" x14ac:dyDescent="0.15">
      <c r="A594" t="str">
        <f t="shared" si="102"/>
        <v>|KLD|無色|16|4/4|アンコモン|《[[金線の使い魔]]》|</v>
      </c>
      <c r="B594" t="s">
        <v>3211</v>
      </c>
      <c r="C594" t="str">
        <f t="shared" si="103"/>
        <v>KLD</v>
      </c>
      <c r="D594">
        <f>IF(AA594="","",VLOOKUP(C594,tnpl!$Z$1:$AA$11,2,TRUE))</f>
        <v>6</v>
      </c>
      <c r="E594" t="s">
        <v>3211</v>
      </c>
      <c r="F594" t="str">
        <f t="shared" si="104"/>
        <v>無色</v>
      </c>
      <c r="G594">
        <f>IF(AB594="","",VLOOKUP(F594,tnpl!$X$1:$Y$16,2,TRUE))</f>
        <v>16</v>
      </c>
      <c r="H594" t="s">
        <v>3211</v>
      </c>
      <c r="I594">
        <f t="shared" si="105"/>
        <v>16</v>
      </c>
      <c r="J594" t="s">
        <v>3211</v>
      </c>
      <c r="K594">
        <f t="shared" si="106"/>
        <v>4</v>
      </c>
      <c r="L594">
        <f t="shared" si="107"/>
        <v>4</v>
      </c>
      <c r="M594" t="str">
        <f t="shared" si="108"/>
        <v>4/4</v>
      </c>
      <c r="N594" t="s">
        <v>3267</v>
      </c>
      <c r="O594" t="str">
        <f t="shared" si="109"/>
        <v>アンコモン</v>
      </c>
      <c r="R594" t="s">
        <v>3267</v>
      </c>
      <c r="S594" t="s">
        <v>4854</v>
      </c>
      <c r="T594" t="str">
        <f t="shared" si="110"/>
        <v>金線の使い魔</v>
      </c>
      <c r="U594" t="str">
        <f t="shared" si="111"/>
        <v/>
      </c>
      <c r="V594" t="str">
        <f>IF(I594=0,VLOOKUP(T594,Sheet4!A:B,2,TRUE),"")</f>
        <v/>
      </c>
      <c r="W594" t="s">
        <v>4855</v>
      </c>
      <c r="X594" t="s">
        <v>3267</v>
      </c>
      <c r="Y594" s="9"/>
      <c r="Z594" s="3">
        <v>999</v>
      </c>
      <c r="AA594" s="2" t="s">
        <v>4035</v>
      </c>
      <c r="AB594" s="1" t="s">
        <v>301</v>
      </c>
      <c r="AC594" s="1" t="s">
        <v>1473</v>
      </c>
      <c r="AD594" s="1">
        <v>16</v>
      </c>
      <c r="AE594" s="1" t="s">
        <v>521</v>
      </c>
      <c r="AF594" s="1" t="s">
        <v>520</v>
      </c>
      <c r="AG594" s="1" t="s">
        <v>349</v>
      </c>
      <c r="AH594" s="1" t="s">
        <v>4294</v>
      </c>
      <c r="AI594" s="1" t="s">
        <v>362</v>
      </c>
      <c r="AJ594" s="1"/>
      <c r="AK594" s="1" t="s">
        <v>2627</v>
      </c>
      <c r="AL594" s="1" t="s">
        <v>3405</v>
      </c>
      <c r="AM594" s="1" t="s">
        <v>4295</v>
      </c>
      <c r="AN594" s="1"/>
      <c r="AO594" s="1">
        <v>4</v>
      </c>
      <c r="AP594" s="1">
        <v>4</v>
      </c>
      <c r="AQ594" s="1" t="s">
        <v>4296</v>
      </c>
    </row>
    <row r="595" spans="1:43" x14ac:dyDescent="0.15">
      <c r="A595" t="str">
        <f t="shared" si="102"/>
        <v>|KLD|無色|12|4/4|アンコモン|《[[鉄華会の馬]]》|</v>
      </c>
      <c r="B595" t="s">
        <v>3211</v>
      </c>
      <c r="C595" t="str">
        <f t="shared" si="103"/>
        <v>KLD</v>
      </c>
      <c r="D595">
        <f>IF(AA595="","",VLOOKUP(C595,tnpl!$Z$1:$AA$11,2,TRUE))</f>
        <v>6</v>
      </c>
      <c r="E595" t="s">
        <v>3211</v>
      </c>
      <c r="F595" t="str">
        <f t="shared" si="104"/>
        <v>無色</v>
      </c>
      <c r="G595">
        <f>IF(AB595="","",VLOOKUP(F595,tnpl!$X$1:$Y$16,2,TRUE))</f>
        <v>16</v>
      </c>
      <c r="H595" t="s">
        <v>3211</v>
      </c>
      <c r="I595">
        <f t="shared" si="105"/>
        <v>12</v>
      </c>
      <c r="J595" t="s">
        <v>3211</v>
      </c>
      <c r="K595">
        <f t="shared" si="106"/>
        <v>4</v>
      </c>
      <c r="L595">
        <f t="shared" si="107"/>
        <v>4</v>
      </c>
      <c r="M595" t="str">
        <f t="shared" si="108"/>
        <v>4/4</v>
      </c>
      <c r="N595" t="s">
        <v>3267</v>
      </c>
      <c r="O595" t="str">
        <f t="shared" si="109"/>
        <v>アンコモン</v>
      </c>
      <c r="R595" t="s">
        <v>3267</v>
      </c>
      <c r="S595" t="s">
        <v>4854</v>
      </c>
      <c r="T595" t="str">
        <f t="shared" si="110"/>
        <v>鉄華会の馬</v>
      </c>
      <c r="U595" t="str">
        <f t="shared" si="111"/>
        <v/>
      </c>
      <c r="V595" t="str">
        <f>IF(I595=0,VLOOKUP(T595,Sheet4!A:B,2,TRUE),"")</f>
        <v/>
      </c>
      <c r="W595" t="s">
        <v>4855</v>
      </c>
      <c r="X595" t="s">
        <v>3267</v>
      </c>
      <c r="Y595" s="9"/>
      <c r="Z595" s="3">
        <v>1000</v>
      </c>
      <c r="AA595" s="2" t="s">
        <v>4035</v>
      </c>
      <c r="AB595" s="1" t="s">
        <v>301</v>
      </c>
      <c r="AC595" s="1" t="s">
        <v>1473</v>
      </c>
      <c r="AD595" s="1">
        <v>12</v>
      </c>
      <c r="AE595" s="1" t="s">
        <v>519</v>
      </c>
      <c r="AF595" s="1" t="s">
        <v>518</v>
      </c>
      <c r="AG595" s="1" t="s">
        <v>349</v>
      </c>
      <c r="AH595" s="1" t="s">
        <v>362</v>
      </c>
      <c r="AI595" s="1"/>
      <c r="AJ595" s="1"/>
      <c r="AK595" s="1" t="s">
        <v>2789</v>
      </c>
      <c r="AL595" s="1" t="s">
        <v>4041</v>
      </c>
      <c r="AM595" s="1"/>
      <c r="AN595" s="1"/>
      <c r="AO595" s="1">
        <v>4</v>
      </c>
      <c r="AP595" s="1">
        <v>4</v>
      </c>
      <c r="AQ595" s="1" t="s">
        <v>4297</v>
      </c>
    </row>
    <row r="596" spans="1:43" x14ac:dyDescent="0.15">
      <c r="A596" t="str">
        <f t="shared" si="102"/>
        <v>|KLD|無色|12|4/4|アンコモン|《[[楕円競走車]]》|</v>
      </c>
      <c r="B596" t="s">
        <v>3211</v>
      </c>
      <c r="C596" t="str">
        <f t="shared" si="103"/>
        <v>KLD</v>
      </c>
      <c r="D596">
        <f>IF(AA596="","",VLOOKUP(C596,tnpl!$Z$1:$AA$11,2,TRUE))</f>
        <v>6</v>
      </c>
      <c r="E596" t="s">
        <v>3211</v>
      </c>
      <c r="F596" t="str">
        <f t="shared" si="104"/>
        <v>無色</v>
      </c>
      <c r="G596">
        <f>IF(AB596="","",VLOOKUP(F596,tnpl!$X$1:$Y$16,2,TRUE))</f>
        <v>16</v>
      </c>
      <c r="H596" t="s">
        <v>3211</v>
      </c>
      <c r="I596">
        <f t="shared" si="105"/>
        <v>12</v>
      </c>
      <c r="J596" t="s">
        <v>3211</v>
      </c>
      <c r="K596">
        <f t="shared" si="106"/>
        <v>4</v>
      </c>
      <c r="L596">
        <f t="shared" si="107"/>
        <v>4</v>
      </c>
      <c r="M596" t="str">
        <f t="shared" si="108"/>
        <v>4/4</v>
      </c>
      <c r="N596" t="s">
        <v>3267</v>
      </c>
      <c r="O596" t="str">
        <f t="shared" si="109"/>
        <v>アンコモン</v>
      </c>
      <c r="R596" t="s">
        <v>3267</v>
      </c>
      <c r="S596" t="s">
        <v>4854</v>
      </c>
      <c r="T596" t="str">
        <f t="shared" si="110"/>
        <v>楕円競走車</v>
      </c>
      <c r="U596" t="str">
        <f t="shared" si="111"/>
        <v/>
      </c>
      <c r="V596" t="str">
        <f>IF(I596=0,VLOOKUP(T596,Sheet4!A:B,2,TRUE),"")</f>
        <v/>
      </c>
      <c r="W596" t="s">
        <v>4855</v>
      </c>
      <c r="X596" t="s">
        <v>3267</v>
      </c>
      <c r="Y596" s="9"/>
      <c r="Z596" s="3">
        <v>1001</v>
      </c>
      <c r="AA596" s="2" t="s">
        <v>4035</v>
      </c>
      <c r="AB596" s="1" t="s">
        <v>301</v>
      </c>
      <c r="AC596" s="1" t="s">
        <v>1473</v>
      </c>
      <c r="AD596" s="1">
        <v>12</v>
      </c>
      <c r="AE596" s="1" t="s">
        <v>517</v>
      </c>
      <c r="AF596" s="1" t="s">
        <v>516</v>
      </c>
      <c r="AG596" s="1" t="s">
        <v>349</v>
      </c>
      <c r="AH596" s="1" t="s">
        <v>4273</v>
      </c>
      <c r="AI596" s="1"/>
      <c r="AJ596" s="1"/>
      <c r="AK596" s="1" t="s">
        <v>2789</v>
      </c>
      <c r="AL596" s="1" t="s">
        <v>4289</v>
      </c>
      <c r="AM596" s="1"/>
      <c r="AN596" s="1"/>
      <c r="AO596" s="1">
        <v>4</v>
      </c>
      <c r="AP596" s="1">
        <v>4</v>
      </c>
      <c r="AQ596" s="1" t="s">
        <v>4298</v>
      </c>
    </row>
    <row r="597" spans="1:43" x14ac:dyDescent="0.15">
      <c r="A597" t="str">
        <f t="shared" si="102"/>
        <v>|KLD|無色|12|4/3|アンコモン|《[[捕獲飛行機械]]》|</v>
      </c>
      <c r="B597" t="s">
        <v>3211</v>
      </c>
      <c r="C597" t="str">
        <f t="shared" si="103"/>
        <v>KLD</v>
      </c>
      <c r="D597">
        <f>IF(AA597="","",VLOOKUP(C597,tnpl!$Z$1:$AA$11,2,TRUE))</f>
        <v>6</v>
      </c>
      <c r="E597" t="s">
        <v>3211</v>
      </c>
      <c r="F597" t="str">
        <f t="shared" si="104"/>
        <v>無色</v>
      </c>
      <c r="G597">
        <f>IF(AB597="","",VLOOKUP(F597,tnpl!$X$1:$Y$16,2,TRUE))</f>
        <v>16</v>
      </c>
      <c r="H597" t="s">
        <v>3211</v>
      </c>
      <c r="I597">
        <f t="shared" si="105"/>
        <v>12</v>
      </c>
      <c r="J597" t="s">
        <v>3211</v>
      </c>
      <c r="K597">
        <f t="shared" si="106"/>
        <v>4</v>
      </c>
      <c r="L597">
        <f t="shared" si="107"/>
        <v>3</v>
      </c>
      <c r="M597" t="str">
        <f t="shared" si="108"/>
        <v>4/3</v>
      </c>
      <c r="N597" t="s">
        <v>3267</v>
      </c>
      <c r="O597" t="str">
        <f t="shared" si="109"/>
        <v>アンコモン</v>
      </c>
      <c r="R597" t="s">
        <v>3267</v>
      </c>
      <c r="S597" t="s">
        <v>4854</v>
      </c>
      <c r="T597" t="str">
        <f t="shared" si="110"/>
        <v>捕獲飛行機械</v>
      </c>
      <c r="U597" t="str">
        <f t="shared" si="111"/>
        <v/>
      </c>
      <c r="V597" t="str">
        <f>IF(I597=0,VLOOKUP(T597,Sheet4!A:B,2,TRUE),"")</f>
        <v/>
      </c>
      <c r="W597" t="s">
        <v>4855</v>
      </c>
      <c r="X597" t="s">
        <v>3267</v>
      </c>
      <c r="Y597" s="9"/>
      <c r="Z597" s="3">
        <v>1002</v>
      </c>
      <c r="AA597" s="2" t="s">
        <v>4035</v>
      </c>
      <c r="AB597" s="1" t="s">
        <v>301</v>
      </c>
      <c r="AC597" s="1" t="s">
        <v>1473</v>
      </c>
      <c r="AD597" s="1">
        <v>12</v>
      </c>
      <c r="AE597" s="1" t="s">
        <v>515</v>
      </c>
      <c r="AF597" s="1" t="s">
        <v>514</v>
      </c>
      <c r="AG597" s="1" t="s">
        <v>349</v>
      </c>
      <c r="AH597" s="1" t="s">
        <v>363</v>
      </c>
      <c r="AI597" s="1"/>
      <c r="AJ597" s="1"/>
      <c r="AK597" s="1" t="s">
        <v>3467</v>
      </c>
      <c r="AL597" s="1"/>
      <c r="AM597" s="1"/>
      <c r="AN597" s="1"/>
      <c r="AO597" s="1">
        <v>4</v>
      </c>
      <c r="AP597" s="1">
        <v>3</v>
      </c>
      <c r="AQ597" s="1" t="s">
        <v>3467</v>
      </c>
    </row>
    <row r="598" spans="1:43" x14ac:dyDescent="0.15">
      <c r="A598" t="str">
        <f t="shared" si="102"/>
        <v>|AER|白|8|4/3|アンコモン|《[[飛空士の提督]]》|</v>
      </c>
      <c r="B598" t="s">
        <v>3211</v>
      </c>
      <c r="C598" t="str">
        <f t="shared" si="103"/>
        <v>AER</v>
      </c>
      <c r="D598">
        <f>IF(AA598="","",VLOOKUP(C598,tnpl!$Z$1:$AA$11,2,TRUE))</f>
        <v>7</v>
      </c>
      <c r="E598" t="s">
        <v>3211</v>
      </c>
      <c r="F598" t="str">
        <f t="shared" si="104"/>
        <v>白</v>
      </c>
      <c r="G598">
        <f>IF(AB598="","",VLOOKUP(F598,tnpl!$X$1:$Y$16,2,TRUE))</f>
        <v>1</v>
      </c>
      <c r="H598" t="s">
        <v>3211</v>
      </c>
      <c r="I598">
        <f t="shared" si="105"/>
        <v>8</v>
      </c>
      <c r="J598" t="s">
        <v>3211</v>
      </c>
      <c r="K598">
        <f t="shared" si="106"/>
        <v>4</v>
      </c>
      <c r="L598">
        <f t="shared" si="107"/>
        <v>3</v>
      </c>
      <c r="M598" t="str">
        <f t="shared" si="108"/>
        <v>4/3</v>
      </c>
      <c r="N598" t="s">
        <v>3267</v>
      </c>
      <c r="O598" t="str">
        <f t="shared" si="109"/>
        <v>アンコモン</v>
      </c>
      <c r="R598" t="s">
        <v>3267</v>
      </c>
      <c r="S598" t="s">
        <v>4854</v>
      </c>
      <c r="T598" t="str">
        <f t="shared" si="110"/>
        <v>飛空士の提督</v>
      </c>
      <c r="U598" t="str">
        <f t="shared" si="111"/>
        <v/>
      </c>
      <c r="V598" t="str">
        <f>IF(I598=0,VLOOKUP(T598,Sheet4!A:B,2,TRUE),"")</f>
        <v/>
      </c>
      <c r="W598" t="s">
        <v>4855</v>
      </c>
      <c r="X598" t="s">
        <v>3267</v>
      </c>
      <c r="Y598" s="9"/>
      <c r="Z598" s="3">
        <v>1020</v>
      </c>
      <c r="AA598" s="2" t="s">
        <v>4335</v>
      </c>
      <c r="AB598" s="1" t="s">
        <v>1653</v>
      </c>
      <c r="AC598" s="1" t="s">
        <v>1473</v>
      </c>
      <c r="AD598" s="1">
        <v>8</v>
      </c>
      <c r="AE598" s="1" t="s">
        <v>485</v>
      </c>
      <c r="AF598" s="1" t="s">
        <v>484</v>
      </c>
      <c r="AG598" s="1" t="s">
        <v>349</v>
      </c>
      <c r="AH598" s="1" t="s">
        <v>1511</v>
      </c>
      <c r="AI598" s="1" t="s">
        <v>4055</v>
      </c>
      <c r="AJ598" s="1"/>
      <c r="AK598" s="1" t="s">
        <v>361</v>
      </c>
      <c r="AL598" s="1" t="s">
        <v>4336</v>
      </c>
      <c r="AM598" s="1"/>
      <c r="AN598" s="1"/>
      <c r="AO598" s="1">
        <v>4</v>
      </c>
      <c r="AP598" s="1">
        <v>3</v>
      </c>
      <c r="AQ598" s="1" t="s">
        <v>4337</v>
      </c>
    </row>
    <row r="599" spans="1:43" x14ac:dyDescent="0.15">
      <c r="A599" t="str">
        <f t="shared" si="102"/>
        <v>|AER|白|10|4/3|アンコモン|《[[急降下飛空士]]》|</v>
      </c>
      <c r="B599" t="s">
        <v>3211</v>
      </c>
      <c r="C599" t="str">
        <f t="shared" si="103"/>
        <v>AER</v>
      </c>
      <c r="D599">
        <f>IF(AA599="","",VLOOKUP(C599,tnpl!$Z$1:$AA$11,2,TRUE))</f>
        <v>7</v>
      </c>
      <c r="E599" t="s">
        <v>3211</v>
      </c>
      <c r="F599" t="str">
        <f t="shared" si="104"/>
        <v>白</v>
      </c>
      <c r="G599">
        <f>IF(AB599="","",VLOOKUP(F599,tnpl!$X$1:$Y$16,2,TRUE))</f>
        <v>1</v>
      </c>
      <c r="H599" t="s">
        <v>3211</v>
      </c>
      <c r="I599">
        <f t="shared" si="105"/>
        <v>10</v>
      </c>
      <c r="J599" t="s">
        <v>3211</v>
      </c>
      <c r="K599">
        <f t="shared" si="106"/>
        <v>4</v>
      </c>
      <c r="L599">
        <f t="shared" si="107"/>
        <v>3</v>
      </c>
      <c r="M599" t="str">
        <f t="shared" si="108"/>
        <v>4/3</v>
      </c>
      <c r="N599" t="s">
        <v>3267</v>
      </c>
      <c r="O599" t="str">
        <f t="shared" si="109"/>
        <v>アンコモン</v>
      </c>
      <c r="R599" t="s">
        <v>3267</v>
      </c>
      <c r="S599" t="s">
        <v>4854</v>
      </c>
      <c r="T599" t="str">
        <f t="shared" si="110"/>
        <v>急降下飛空士</v>
      </c>
      <c r="U599" t="str">
        <f t="shared" si="111"/>
        <v/>
      </c>
      <c r="V599" t="str">
        <f>IF(I599=0,VLOOKUP(T599,Sheet4!A:B,2,TRUE),"")</f>
        <v/>
      </c>
      <c r="W599" t="s">
        <v>4855</v>
      </c>
      <c r="X599" t="s">
        <v>3267</v>
      </c>
      <c r="Y599" s="9"/>
      <c r="Z599" s="3">
        <v>1021</v>
      </c>
      <c r="AA599" s="2" t="s">
        <v>4335</v>
      </c>
      <c r="AB599" s="1" t="s">
        <v>1653</v>
      </c>
      <c r="AC599" s="1" t="s">
        <v>1473</v>
      </c>
      <c r="AD599" s="1">
        <v>10</v>
      </c>
      <c r="AE599" s="1" t="s">
        <v>483</v>
      </c>
      <c r="AF599" s="1" t="s">
        <v>482</v>
      </c>
      <c r="AG599" s="1" t="s">
        <v>349</v>
      </c>
      <c r="AH599" s="1" t="s">
        <v>4036</v>
      </c>
      <c r="AI599" s="1" t="s">
        <v>1956</v>
      </c>
      <c r="AJ599" s="1"/>
      <c r="AK599" s="1" t="s">
        <v>361</v>
      </c>
      <c r="AL599" s="1" t="s">
        <v>4230</v>
      </c>
      <c r="AM599" s="1"/>
      <c r="AN599" s="1"/>
      <c r="AO599" s="1">
        <v>4</v>
      </c>
      <c r="AP599" s="1">
        <v>3</v>
      </c>
      <c r="AQ599" s="1" t="s">
        <v>4338</v>
      </c>
    </row>
    <row r="600" spans="1:43" x14ac:dyDescent="0.15">
      <c r="A600" t="str">
        <f t="shared" si="102"/>
        <v>|AER|白|21|4/3|アンコモン|《[[修復専門家]]》|</v>
      </c>
      <c r="B600" t="s">
        <v>3211</v>
      </c>
      <c r="C600" t="str">
        <f t="shared" si="103"/>
        <v>AER</v>
      </c>
      <c r="D600">
        <f>IF(AA600="","",VLOOKUP(C600,tnpl!$Z$1:$AA$11,2,TRUE))</f>
        <v>7</v>
      </c>
      <c r="E600" t="s">
        <v>3211</v>
      </c>
      <c r="F600" t="str">
        <f t="shared" si="104"/>
        <v>白</v>
      </c>
      <c r="G600">
        <f>IF(AB600="","",VLOOKUP(F600,tnpl!$X$1:$Y$16,2,TRUE))</f>
        <v>1</v>
      </c>
      <c r="H600" t="s">
        <v>3211</v>
      </c>
      <c r="I600">
        <f t="shared" si="105"/>
        <v>21</v>
      </c>
      <c r="J600" t="s">
        <v>3211</v>
      </c>
      <c r="K600">
        <f t="shared" si="106"/>
        <v>4</v>
      </c>
      <c r="L600">
        <f t="shared" si="107"/>
        <v>3</v>
      </c>
      <c r="M600" t="str">
        <f t="shared" si="108"/>
        <v>4/3</v>
      </c>
      <c r="N600" t="s">
        <v>3267</v>
      </c>
      <c r="O600" t="str">
        <f t="shared" si="109"/>
        <v>アンコモン</v>
      </c>
      <c r="R600" t="s">
        <v>3267</v>
      </c>
      <c r="S600" t="s">
        <v>4854</v>
      </c>
      <c r="T600" t="str">
        <f t="shared" si="110"/>
        <v>修復専門家</v>
      </c>
      <c r="U600" t="str">
        <f t="shared" si="111"/>
        <v/>
      </c>
      <c r="V600" t="str">
        <f>IF(I600=0,VLOOKUP(T600,Sheet4!A:B,2,TRUE),"")</f>
        <v/>
      </c>
      <c r="W600" t="s">
        <v>4855</v>
      </c>
      <c r="X600" t="s">
        <v>3267</v>
      </c>
      <c r="Y600" s="9"/>
      <c r="Z600" s="3">
        <v>1022</v>
      </c>
      <c r="AA600" s="2" t="s">
        <v>4335</v>
      </c>
      <c r="AB600" s="1" t="s">
        <v>1653</v>
      </c>
      <c r="AC600" s="1" t="s">
        <v>1473</v>
      </c>
      <c r="AD600" s="1">
        <v>21</v>
      </c>
      <c r="AE600" s="1" t="s">
        <v>481</v>
      </c>
      <c r="AF600" s="1" t="s">
        <v>480</v>
      </c>
      <c r="AG600" s="1" t="s">
        <v>349</v>
      </c>
      <c r="AH600" s="1" t="s">
        <v>4036</v>
      </c>
      <c r="AI600" s="1" t="s">
        <v>1667</v>
      </c>
      <c r="AJ600" s="1"/>
      <c r="AK600" s="1" t="s">
        <v>4339</v>
      </c>
      <c r="AL600" s="1"/>
      <c r="AM600" s="1"/>
      <c r="AN600" s="1"/>
      <c r="AO600" s="1">
        <v>4</v>
      </c>
      <c r="AP600" s="1">
        <v>3</v>
      </c>
      <c r="AQ600" s="1" t="s">
        <v>4339</v>
      </c>
    </row>
    <row r="601" spans="1:43" x14ac:dyDescent="0.15">
      <c r="A601" t="str">
        <f t="shared" si="102"/>
        <v>|AER|白|9|4/4|神話レア|《[[霊気晶の鉱夫]]》|</v>
      </c>
      <c r="B601" t="s">
        <v>3211</v>
      </c>
      <c r="C601" t="str">
        <f t="shared" si="103"/>
        <v>AER</v>
      </c>
      <c r="D601">
        <f>IF(AA601="","",VLOOKUP(C601,tnpl!$Z$1:$AA$11,2,TRUE))</f>
        <v>7</v>
      </c>
      <c r="E601" t="s">
        <v>3211</v>
      </c>
      <c r="F601" t="str">
        <f t="shared" si="104"/>
        <v>白</v>
      </c>
      <c r="G601">
        <f>IF(AB601="","",VLOOKUP(F601,tnpl!$X$1:$Y$16,2,TRUE))</f>
        <v>1</v>
      </c>
      <c r="H601" t="s">
        <v>3211</v>
      </c>
      <c r="I601">
        <f t="shared" si="105"/>
        <v>9</v>
      </c>
      <c r="J601" t="s">
        <v>3211</v>
      </c>
      <c r="K601">
        <f t="shared" si="106"/>
        <v>4</v>
      </c>
      <c r="L601">
        <f t="shared" si="107"/>
        <v>4</v>
      </c>
      <c r="M601" t="str">
        <f t="shared" si="108"/>
        <v>4/4</v>
      </c>
      <c r="N601" t="s">
        <v>3267</v>
      </c>
      <c r="O601" t="str">
        <f t="shared" si="109"/>
        <v>神話レア</v>
      </c>
      <c r="R601" t="s">
        <v>3267</v>
      </c>
      <c r="S601" t="s">
        <v>4854</v>
      </c>
      <c r="T601" t="str">
        <f t="shared" si="110"/>
        <v>霊気晶の鉱夫</v>
      </c>
      <c r="U601" t="str">
        <f t="shared" si="111"/>
        <v/>
      </c>
      <c r="V601" t="str">
        <f>IF(I601=0,VLOOKUP(T601,Sheet4!A:B,2,TRUE),"")</f>
        <v/>
      </c>
      <c r="W601" t="s">
        <v>4855</v>
      </c>
      <c r="X601" t="s">
        <v>3267</v>
      </c>
      <c r="Y601" s="9"/>
      <c r="Z601" s="3">
        <v>1027</v>
      </c>
      <c r="AA601" s="2" t="s">
        <v>4335</v>
      </c>
      <c r="AB601" s="1" t="s">
        <v>1653</v>
      </c>
      <c r="AC601" s="1" t="s">
        <v>1453</v>
      </c>
      <c r="AD601" s="1">
        <v>9</v>
      </c>
      <c r="AE601" s="1" t="s">
        <v>471</v>
      </c>
      <c r="AF601" s="1" t="s">
        <v>470</v>
      </c>
      <c r="AG601" s="1" t="s">
        <v>349</v>
      </c>
      <c r="AH601" s="1" t="s">
        <v>4036</v>
      </c>
      <c r="AI601" s="1" t="s">
        <v>1956</v>
      </c>
      <c r="AJ601" s="1"/>
      <c r="AK601" s="1" t="s">
        <v>4344</v>
      </c>
      <c r="AL601" s="1" t="s">
        <v>4345</v>
      </c>
      <c r="AM601" s="1"/>
      <c r="AN601" s="1"/>
      <c r="AO601" s="1">
        <v>4</v>
      </c>
      <c r="AP601" s="1">
        <v>4</v>
      </c>
      <c r="AQ601" s="1" t="s">
        <v>4346</v>
      </c>
    </row>
    <row r="602" spans="1:43" x14ac:dyDescent="0.15">
      <c r="A602" t="str">
        <f t="shared" si="102"/>
        <v>|AER|白|4|4/4|神話レア|《[[上級建設官、スラム]]》|</v>
      </c>
      <c r="B602" t="s">
        <v>3211</v>
      </c>
      <c r="C602" t="str">
        <f t="shared" si="103"/>
        <v>AER</v>
      </c>
      <c r="D602">
        <f>IF(AA602="","",VLOOKUP(C602,tnpl!$Z$1:$AA$11,2,TRUE))</f>
        <v>7</v>
      </c>
      <c r="E602" t="s">
        <v>3211</v>
      </c>
      <c r="F602" t="str">
        <f t="shared" si="104"/>
        <v>白</v>
      </c>
      <c r="G602">
        <f>IF(AB602="","",VLOOKUP(F602,tnpl!$X$1:$Y$16,2,TRUE))</f>
        <v>1</v>
      </c>
      <c r="H602" t="s">
        <v>3211</v>
      </c>
      <c r="I602">
        <f t="shared" si="105"/>
        <v>4</v>
      </c>
      <c r="J602" t="s">
        <v>3211</v>
      </c>
      <c r="K602">
        <f t="shared" si="106"/>
        <v>4</v>
      </c>
      <c r="L602">
        <f t="shared" si="107"/>
        <v>4</v>
      </c>
      <c r="M602" t="str">
        <f t="shared" si="108"/>
        <v>4/4</v>
      </c>
      <c r="N602" t="s">
        <v>3267</v>
      </c>
      <c r="O602" t="str">
        <f t="shared" si="109"/>
        <v>神話レア</v>
      </c>
      <c r="R602" t="s">
        <v>3267</v>
      </c>
      <c r="S602" t="s">
        <v>4854</v>
      </c>
      <c r="T602" t="str">
        <f t="shared" si="110"/>
        <v>上級建設官、スラム</v>
      </c>
      <c r="U602" t="str">
        <f t="shared" si="111"/>
        <v/>
      </c>
      <c r="V602" t="str">
        <f>IF(I602=0,VLOOKUP(T602,Sheet4!A:B,2,TRUE),"")</f>
        <v/>
      </c>
      <c r="W602" t="s">
        <v>4855</v>
      </c>
      <c r="X602" t="s">
        <v>3267</v>
      </c>
      <c r="Y602" s="9"/>
      <c r="Z602" s="3">
        <v>1029</v>
      </c>
      <c r="AA602" s="2" t="s">
        <v>4335</v>
      </c>
      <c r="AB602" s="1" t="s">
        <v>1653</v>
      </c>
      <c r="AC602" s="1" t="s">
        <v>1453</v>
      </c>
      <c r="AD602" s="1">
        <v>4</v>
      </c>
      <c r="AE602" s="1" t="s">
        <v>467</v>
      </c>
      <c r="AF602" s="1" t="s">
        <v>466</v>
      </c>
      <c r="AG602" s="1" t="s">
        <v>349</v>
      </c>
      <c r="AH602" s="1" t="s">
        <v>4036</v>
      </c>
      <c r="AI602" s="1" t="s">
        <v>4105</v>
      </c>
      <c r="AJ602" s="1"/>
      <c r="AK602" s="1" t="s">
        <v>4349</v>
      </c>
      <c r="AL602" s="1"/>
      <c r="AM602" s="1"/>
      <c r="AN602" s="1"/>
      <c r="AO602" s="1">
        <v>4</v>
      </c>
      <c r="AP602" s="1">
        <v>4</v>
      </c>
      <c r="AQ602" s="1" t="s">
        <v>4349</v>
      </c>
    </row>
    <row r="603" spans="1:43" x14ac:dyDescent="0.15">
      <c r="A603" t="str">
        <f t="shared" si="102"/>
        <v>|AER|青|7|4/3|アンコモン|《[[風友会の強襲者]]》|</v>
      </c>
      <c r="B603" t="s">
        <v>3211</v>
      </c>
      <c r="C603" t="str">
        <f t="shared" si="103"/>
        <v>AER</v>
      </c>
      <c r="D603">
        <f>IF(AA603="","",VLOOKUP(C603,tnpl!$Z$1:$AA$11,2,TRUE))</f>
        <v>7</v>
      </c>
      <c r="E603" t="s">
        <v>3211</v>
      </c>
      <c r="F603" t="str">
        <f t="shared" si="104"/>
        <v>青</v>
      </c>
      <c r="G603">
        <f>IF(AB603="","",VLOOKUP(F603,tnpl!$X$1:$Y$16,2,TRUE))</f>
        <v>2</v>
      </c>
      <c r="H603" t="s">
        <v>3211</v>
      </c>
      <c r="I603">
        <f t="shared" si="105"/>
        <v>7</v>
      </c>
      <c r="J603" t="s">
        <v>3211</v>
      </c>
      <c r="K603">
        <f t="shared" si="106"/>
        <v>4</v>
      </c>
      <c r="L603">
        <f t="shared" si="107"/>
        <v>3</v>
      </c>
      <c r="M603" t="str">
        <f t="shared" si="108"/>
        <v>4/3</v>
      </c>
      <c r="N603" t="s">
        <v>3267</v>
      </c>
      <c r="O603" t="str">
        <f t="shared" si="109"/>
        <v>アンコモン</v>
      </c>
      <c r="R603" t="s">
        <v>3267</v>
      </c>
      <c r="S603" t="s">
        <v>4854</v>
      </c>
      <c r="T603" t="str">
        <f t="shared" si="110"/>
        <v>風友会の強襲者</v>
      </c>
      <c r="U603" t="str">
        <f t="shared" si="111"/>
        <v/>
      </c>
      <c r="V603" t="str">
        <f>IF(I603=0,VLOOKUP(T603,Sheet4!A:B,2,TRUE),"")</f>
        <v/>
      </c>
      <c r="W603" t="s">
        <v>4855</v>
      </c>
      <c r="X603" t="s">
        <v>3267</v>
      </c>
      <c r="Y603" s="9"/>
      <c r="Z603" s="3">
        <v>1031</v>
      </c>
      <c r="AA603" s="2" t="s">
        <v>4335</v>
      </c>
      <c r="AB603" s="1" t="s">
        <v>1631</v>
      </c>
      <c r="AC603" s="1" t="s">
        <v>1473</v>
      </c>
      <c r="AD603" s="1">
        <v>7</v>
      </c>
      <c r="AE603" s="1" t="s">
        <v>463</v>
      </c>
      <c r="AF603" s="1" t="s">
        <v>462</v>
      </c>
      <c r="AG603" s="1" t="s">
        <v>349</v>
      </c>
      <c r="AH603" s="1" t="s">
        <v>1511</v>
      </c>
      <c r="AI603" s="1" t="s">
        <v>1667</v>
      </c>
      <c r="AJ603" s="1"/>
      <c r="AK603" s="1" t="s">
        <v>361</v>
      </c>
      <c r="AL603" s="1"/>
      <c r="AM603" s="1"/>
      <c r="AN603" s="1"/>
      <c r="AO603" s="1">
        <v>4</v>
      </c>
      <c r="AP603" s="1">
        <v>3</v>
      </c>
      <c r="AQ603" s="1" t="s">
        <v>361</v>
      </c>
    </row>
    <row r="604" spans="1:43" x14ac:dyDescent="0.15">
      <c r="A604" t="str">
        <f t="shared" si="102"/>
        <v>|AER|青|11|4/5|レア|《[[速製職人のスパイ]]》|</v>
      </c>
      <c r="B604" t="s">
        <v>3211</v>
      </c>
      <c r="C604" t="str">
        <f t="shared" si="103"/>
        <v>AER</v>
      </c>
      <c r="D604">
        <f>IF(AA604="","",VLOOKUP(C604,tnpl!$Z$1:$AA$11,2,TRUE))</f>
        <v>7</v>
      </c>
      <c r="E604" t="s">
        <v>3211</v>
      </c>
      <c r="F604" t="str">
        <f t="shared" si="104"/>
        <v>青</v>
      </c>
      <c r="G604">
        <f>IF(AB604="","",VLOOKUP(F604,tnpl!$X$1:$Y$16,2,TRUE))</f>
        <v>2</v>
      </c>
      <c r="H604" t="s">
        <v>3211</v>
      </c>
      <c r="I604">
        <f t="shared" si="105"/>
        <v>11</v>
      </c>
      <c r="J604" t="s">
        <v>3211</v>
      </c>
      <c r="K604">
        <f t="shared" si="106"/>
        <v>4</v>
      </c>
      <c r="L604">
        <f t="shared" si="107"/>
        <v>5</v>
      </c>
      <c r="M604" t="str">
        <f t="shared" si="108"/>
        <v>4/5</v>
      </c>
      <c r="N604" t="s">
        <v>3267</v>
      </c>
      <c r="O604" t="str">
        <f t="shared" si="109"/>
        <v>レア</v>
      </c>
      <c r="R604" t="s">
        <v>3267</v>
      </c>
      <c r="S604" t="s">
        <v>4854</v>
      </c>
      <c r="T604" t="str">
        <f t="shared" si="110"/>
        <v>速製職人のスパイ</v>
      </c>
      <c r="U604" t="str">
        <f t="shared" si="111"/>
        <v/>
      </c>
      <c r="V604" t="str">
        <f>IF(I604=0,VLOOKUP(T604,Sheet4!A:B,2,TRUE),"")</f>
        <v/>
      </c>
      <c r="W604" t="s">
        <v>4855</v>
      </c>
      <c r="X604" t="s">
        <v>3267</v>
      </c>
      <c r="Y604" s="9"/>
      <c r="Z604" s="3">
        <v>1032</v>
      </c>
      <c r="AA604" s="2" t="s">
        <v>4335</v>
      </c>
      <c r="AB604" s="1" t="s">
        <v>1631</v>
      </c>
      <c r="AC604" s="1" t="s">
        <v>1463</v>
      </c>
      <c r="AD604" s="1">
        <v>11</v>
      </c>
      <c r="AE604" s="1" t="s">
        <v>461</v>
      </c>
      <c r="AF604" s="1" t="s">
        <v>460</v>
      </c>
      <c r="AG604" s="1" t="s">
        <v>349</v>
      </c>
      <c r="AH604" s="1" t="s">
        <v>1511</v>
      </c>
      <c r="AI604" s="1" t="s">
        <v>1667</v>
      </c>
      <c r="AJ604" s="1"/>
      <c r="AK604" s="1" t="s">
        <v>4353</v>
      </c>
      <c r="AL604" s="1"/>
      <c r="AM604" s="1"/>
      <c r="AN604" s="1"/>
      <c r="AO604" s="1">
        <v>4</v>
      </c>
      <c r="AP604" s="1">
        <v>5</v>
      </c>
      <c r="AQ604" s="1" t="s">
        <v>4353</v>
      </c>
    </row>
    <row r="605" spans="1:43" x14ac:dyDescent="0.15">
      <c r="A605" t="str">
        <f t="shared" si="102"/>
        <v>|AER|黒|8|4/4|アンコモン|《[[鉄覆いの革命家]]》|</v>
      </c>
      <c r="B605" t="s">
        <v>3211</v>
      </c>
      <c r="C605" t="str">
        <f t="shared" si="103"/>
        <v>AER</v>
      </c>
      <c r="D605">
        <f>IF(AA605="","",VLOOKUP(C605,tnpl!$Z$1:$AA$11,2,TRUE))</f>
        <v>7</v>
      </c>
      <c r="E605" t="s">
        <v>3211</v>
      </c>
      <c r="F605" t="str">
        <f t="shared" si="104"/>
        <v>黒</v>
      </c>
      <c r="G605">
        <f>IF(AB605="","",VLOOKUP(F605,tnpl!$X$1:$Y$16,2,TRUE))</f>
        <v>3</v>
      </c>
      <c r="H605" t="s">
        <v>3211</v>
      </c>
      <c r="I605">
        <f t="shared" si="105"/>
        <v>8</v>
      </c>
      <c r="J605" t="s">
        <v>3211</v>
      </c>
      <c r="K605">
        <f t="shared" si="106"/>
        <v>4</v>
      </c>
      <c r="L605">
        <f t="shared" si="107"/>
        <v>4</v>
      </c>
      <c r="M605" t="str">
        <f t="shared" si="108"/>
        <v>4/4</v>
      </c>
      <c r="N605" t="s">
        <v>3267</v>
      </c>
      <c r="O605" t="str">
        <f t="shared" si="109"/>
        <v>アンコモン</v>
      </c>
      <c r="R605" t="s">
        <v>3267</v>
      </c>
      <c r="S605" t="s">
        <v>4854</v>
      </c>
      <c r="T605" t="str">
        <f t="shared" si="110"/>
        <v>鉄覆いの革命家</v>
      </c>
      <c r="U605" t="str">
        <f t="shared" si="111"/>
        <v/>
      </c>
      <c r="V605" t="str">
        <f>IF(I605=0,VLOOKUP(T605,Sheet4!A:B,2,TRUE),"")</f>
        <v/>
      </c>
      <c r="W605" t="s">
        <v>4855</v>
      </c>
      <c r="X605" t="s">
        <v>3267</v>
      </c>
      <c r="Y605" s="9"/>
      <c r="Z605" s="3">
        <v>1039</v>
      </c>
      <c r="AA605" s="2" t="s">
        <v>4335</v>
      </c>
      <c r="AB605" s="1" t="s">
        <v>1606</v>
      </c>
      <c r="AC605" s="1" t="s">
        <v>1473</v>
      </c>
      <c r="AD605" s="1">
        <v>8</v>
      </c>
      <c r="AE605" s="1" t="s">
        <v>447</v>
      </c>
      <c r="AF605" s="1" t="s">
        <v>446</v>
      </c>
      <c r="AG605" s="1" t="s">
        <v>349</v>
      </c>
      <c r="AH605" s="1" t="s">
        <v>4129</v>
      </c>
      <c r="AI605" s="1" t="s">
        <v>1667</v>
      </c>
      <c r="AJ605" s="1"/>
      <c r="AK605" s="1" t="s">
        <v>4363</v>
      </c>
      <c r="AL605" s="1"/>
      <c r="AM605" s="1"/>
      <c r="AN605" s="1"/>
      <c r="AO605" s="1">
        <v>4</v>
      </c>
      <c r="AP605" s="1">
        <v>4</v>
      </c>
      <c r="AQ605" s="1" t="s">
        <v>4363</v>
      </c>
    </row>
    <row r="606" spans="1:43" x14ac:dyDescent="0.15">
      <c r="A606" t="str">
        <f t="shared" si="102"/>
        <v>|AER|黒|10|4/4|アンコモン|《[[枉惑な調達者]]》|</v>
      </c>
      <c r="B606" t="s">
        <v>3211</v>
      </c>
      <c r="C606" t="str">
        <f t="shared" si="103"/>
        <v>AER</v>
      </c>
      <c r="D606">
        <f>IF(AA606="","",VLOOKUP(C606,tnpl!$Z$1:$AA$11,2,TRUE))</f>
        <v>7</v>
      </c>
      <c r="E606" t="s">
        <v>3211</v>
      </c>
      <c r="F606" t="str">
        <f t="shared" si="104"/>
        <v>黒</v>
      </c>
      <c r="G606">
        <f>IF(AB606="","",VLOOKUP(F606,tnpl!$X$1:$Y$16,2,TRUE))</f>
        <v>3</v>
      </c>
      <c r="H606" t="s">
        <v>3211</v>
      </c>
      <c r="I606">
        <f t="shared" si="105"/>
        <v>10</v>
      </c>
      <c r="J606" t="s">
        <v>3211</v>
      </c>
      <c r="K606">
        <f t="shared" si="106"/>
        <v>4</v>
      </c>
      <c r="L606">
        <f t="shared" si="107"/>
        <v>4</v>
      </c>
      <c r="M606" t="str">
        <f t="shared" si="108"/>
        <v>4/4</v>
      </c>
      <c r="N606" t="s">
        <v>3267</v>
      </c>
      <c r="O606" t="str">
        <f t="shared" si="109"/>
        <v>アンコモン</v>
      </c>
      <c r="R606" t="s">
        <v>3267</v>
      </c>
      <c r="S606" t="s">
        <v>4854</v>
      </c>
      <c r="T606" t="str">
        <f t="shared" si="110"/>
        <v>枉惑な調達者</v>
      </c>
      <c r="U606" t="str">
        <f t="shared" si="111"/>
        <v/>
      </c>
      <c r="V606" t="str">
        <f>IF(I606=0,VLOOKUP(T606,Sheet4!A:B,2,TRUE),"")</f>
        <v/>
      </c>
      <c r="W606" t="s">
        <v>4855</v>
      </c>
      <c r="X606" t="s">
        <v>3267</v>
      </c>
      <c r="Y606" s="9"/>
      <c r="Z606" s="3">
        <v>1040</v>
      </c>
      <c r="AA606" s="2" t="s">
        <v>4335</v>
      </c>
      <c r="AB606" s="1" t="s">
        <v>1606</v>
      </c>
      <c r="AC606" s="1" t="s">
        <v>1473</v>
      </c>
      <c r="AD606" s="1">
        <v>10</v>
      </c>
      <c r="AE606" s="1" t="s">
        <v>445</v>
      </c>
      <c r="AF606" s="1" t="s">
        <v>444</v>
      </c>
      <c r="AG606" s="1" t="s">
        <v>349</v>
      </c>
      <c r="AH606" s="1" t="s">
        <v>1511</v>
      </c>
      <c r="AI606" s="1" t="s">
        <v>1667</v>
      </c>
      <c r="AJ606" s="1"/>
      <c r="AK606" s="1" t="s">
        <v>4364</v>
      </c>
      <c r="AL606" s="1"/>
      <c r="AM606" s="1"/>
      <c r="AN606" s="1"/>
      <c r="AO606" s="1">
        <v>4</v>
      </c>
      <c r="AP606" s="1">
        <v>4</v>
      </c>
      <c r="AQ606" s="1" t="s">
        <v>4364</v>
      </c>
    </row>
    <row r="607" spans="1:43" x14ac:dyDescent="0.15">
      <c r="A607" t="str">
        <f t="shared" si="102"/>
        <v>|AER|赤|13|4/4|アンコモン|《[[怒れる巨人]]》|</v>
      </c>
      <c r="B607" t="s">
        <v>3211</v>
      </c>
      <c r="C607" t="str">
        <f t="shared" si="103"/>
        <v>AER</v>
      </c>
      <c r="D607">
        <f>IF(AA607="","",VLOOKUP(C607,tnpl!$Z$1:$AA$11,2,TRUE))</f>
        <v>7</v>
      </c>
      <c r="E607" t="s">
        <v>3211</v>
      </c>
      <c r="F607" t="str">
        <f t="shared" si="104"/>
        <v>赤</v>
      </c>
      <c r="G607">
        <f>IF(AB607="","",VLOOKUP(F607,tnpl!$X$1:$Y$16,2,TRUE))</f>
        <v>4</v>
      </c>
      <c r="H607" t="s">
        <v>3211</v>
      </c>
      <c r="I607">
        <f t="shared" si="105"/>
        <v>13</v>
      </c>
      <c r="J607" t="s">
        <v>3211</v>
      </c>
      <c r="K607">
        <f t="shared" si="106"/>
        <v>4</v>
      </c>
      <c r="L607">
        <f t="shared" si="107"/>
        <v>4</v>
      </c>
      <c r="M607" t="str">
        <f t="shared" si="108"/>
        <v>4/4</v>
      </c>
      <c r="N607" t="s">
        <v>3267</v>
      </c>
      <c r="O607" t="str">
        <f t="shared" si="109"/>
        <v>アンコモン</v>
      </c>
      <c r="R607" t="s">
        <v>3267</v>
      </c>
      <c r="S607" t="s">
        <v>4854</v>
      </c>
      <c r="T607" t="str">
        <f t="shared" si="110"/>
        <v>怒れる巨人</v>
      </c>
      <c r="U607" t="str">
        <f t="shared" si="111"/>
        <v/>
      </c>
      <c r="V607" t="str">
        <f>IF(I607=0,VLOOKUP(T607,Sheet4!A:B,2,TRUE),"")</f>
        <v/>
      </c>
      <c r="W607" t="s">
        <v>4855</v>
      </c>
      <c r="X607" t="s">
        <v>3267</v>
      </c>
      <c r="Y607" s="9"/>
      <c r="Z607" s="3">
        <v>1047</v>
      </c>
      <c r="AA607" s="2" t="s">
        <v>4335</v>
      </c>
      <c r="AB607" s="1" t="s">
        <v>1575</v>
      </c>
      <c r="AC607" s="1" t="s">
        <v>1473</v>
      </c>
      <c r="AD607" s="1">
        <v>13</v>
      </c>
      <c r="AE607" s="1" t="s">
        <v>431</v>
      </c>
      <c r="AF607" s="1" t="s">
        <v>430</v>
      </c>
      <c r="AG607" s="1" t="s">
        <v>349</v>
      </c>
      <c r="AH607" s="1" t="s">
        <v>2077</v>
      </c>
      <c r="AI607" s="1"/>
      <c r="AJ607" s="1"/>
      <c r="AK607" s="1" t="s">
        <v>3964</v>
      </c>
      <c r="AL607" s="1"/>
      <c r="AM607" s="1"/>
      <c r="AN607" s="1"/>
      <c r="AO607" s="1">
        <v>4</v>
      </c>
      <c r="AP607" s="1">
        <v>4</v>
      </c>
      <c r="AQ607" s="1" t="s">
        <v>3964</v>
      </c>
    </row>
    <row r="608" spans="1:43" x14ac:dyDescent="0.15">
      <c r="A608" t="str">
        <f t="shared" si="102"/>
        <v>|AER|緑|10|4/4|アンコモン|《[[隠れた薬草医]]》|</v>
      </c>
      <c r="B608" t="s">
        <v>3211</v>
      </c>
      <c r="C608" t="str">
        <f t="shared" si="103"/>
        <v>AER</v>
      </c>
      <c r="D608">
        <f>IF(AA608="","",VLOOKUP(C608,tnpl!$Z$1:$AA$11,2,TRUE))</f>
        <v>7</v>
      </c>
      <c r="E608" t="s">
        <v>3211</v>
      </c>
      <c r="F608" t="str">
        <f t="shared" si="104"/>
        <v>緑</v>
      </c>
      <c r="G608">
        <f>IF(AB608="","",VLOOKUP(F608,tnpl!$X$1:$Y$16,2,TRUE))</f>
        <v>5</v>
      </c>
      <c r="H608" t="s">
        <v>3211</v>
      </c>
      <c r="I608">
        <f t="shared" si="105"/>
        <v>10</v>
      </c>
      <c r="J608" t="s">
        <v>3211</v>
      </c>
      <c r="K608">
        <f t="shared" si="106"/>
        <v>4</v>
      </c>
      <c r="L608">
        <f t="shared" si="107"/>
        <v>4</v>
      </c>
      <c r="M608" t="str">
        <f t="shared" si="108"/>
        <v>4/4</v>
      </c>
      <c r="N608" t="s">
        <v>3267</v>
      </c>
      <c r="O608" t="str">
        <f t="shared" si="109"/>
        <v>アンコモン</v>
      </c>
      <c r="R608" t="s">
        <v>3267</v>
      </c>
      <c r="S608" t="s">
        <v>4854</v>
      </c>
      <c r="T608" t="str">
        <f t="shared" si="110"/>
        <v>隠れた薬草医</v>
      </c>
      <c r="U608" t="str">
        <f t="shared" si="111"/>
        <v/>
      </c>
      <c r="V608" t="str">
        <f>IF(I608=0,VLOOKUP(T608,Sheet4!A:B,2,TRUE),"")</f>
        <v/>
      </c>
      <c r="W608" t="s">
        <v>4855</v>
      </c>
      <c r="X608" t="s">
        <v>3267</v>
      </c>
      <c r="Y608" s="9"/>
      <c r="Z608" s="3">
        <v>1056</v>
      </c>
      <c r="AA608" s="2" t="s">
        <v>4335</v>
      </c>
      <c r="AB608" s="1" t="s">
        <v>1540</v>
      </c>
      <c r="AC608" s="1" t="s">
        <v>1473</v>
      </c>
      <c r="AD608" s="1">
        <v>10</v>
      </c>
      <c r="AE608" s="1" t="s">
        <v>413</v>
      </c>
      <c r="AF608" s="1" t="s">
        <v>412</v>
      </c>
      <c r="AG608" s="1" t="s">
        <v>349</v>
      </c>
      <c r="AH608" s="1" t="s">
        <v>1511</v>
      </c>
      <c r="AI608" s="1" t="s">
        <v>1551</v>
      </c>
      <c r="AJ608" s="1"/>
      <c r="AK608" s="1" t="s">
        <v>4216</v>
      </c>
      <c r="AL608" s="1"/>
      <c r="AM608" s="1"/>
      <c r="AN608" s="1"/>
      <c r="AO608" s="1">
        <v>4</v>
      </c>
      <c r="AP608" s="1">
        <v>4</v>
      </c>
      <c r="AQ608" s="1" t="s">
        <v>4216</v>
      </c>
    </row>
    <row r="609" spans="1:43" x14ac:dyDescent="0.15">
      <c r="A609" t="str">
        <f t="shared" si="102"/>
        <v>|AER|緑|11|4/5|アンコモン|《[[ナーナムの改革派]]》|</v>
      </c>
      <c r="B609" t="s">
        <v>3211</v>
      </c>
      <c r="C609" t="str">
        <f t="shared" si="103"/>
        <v>AER</v>
      </c>
      <c r="D609">
        <f>IF(AA609="","",VLOOKUP(C609,tnpl!$Z$1:$AA$11,2,TRUE))</f>
        <v>7</v>
      </c>
      <c r="E609" t="s">
        <v>3211</v>
      </c>
      <c r="F609" t="str">
        <f t="shared" si="104"/>
        <v>緑</v>
      </c>
      <c r="G609">
        <f>IF(AB609="","",VLOOKUP(F609,tnpl!$X$1:$Y$16,2,TRUE))</f>
        <v>5</v>
      </c>
      <c r="H609" t="s">
        <v>3211</v>
      </c>
      <c r="I609">
        <f t="shared" si="105"/>
        <v>11</v>
      </c>
      <c r="J609" t="s">
        <v>3211</v>
      </c>
      <c r="K609">
        <f t="shared" si="106"/>
        <v>4</v>
      </c>
      <c r="L609">
        <f t="shared" si="107"/>
        <v>5</v>
      </c>
      <c r="M609" t="str">
        <f t="shared" si="108"/>
        <v>4/5</v>
      </c>
      <c r="N609" t="s">
        <v>3267</v>
      </c>
      <c r="O609" t="str">
        <f t="shared" si="109"/>
        <v>アンコモン</v>
      </c>
      <c r="R609" t="s">
        <v>3267</v>
      </c>
      <c r="S609" t="s">
        <v>4854</v>
      </c>
      <c r="T609" t="str">
        <f t="shared" si="110"/>
        <v>ナーナムの改革派</v>
      </c>
      <c r="U609" t="str">
        <f t="shared" si="111"/>
        <v/>
      </c>
      <c r="V609" t="str">
        <f>IF(I609=0,VLOOKUP(T609,Sheet4!A:B,2,TRUE),"")</f>
        <v/>
      </c>
      <c r="W609" t="s">
        <v>4855</v>
      </c>
      <c r="X609" t="s">
        <v>3267</v>
      </c>
      <c r="Y609" s="9"/>
      <c r="Z609" s="3">
        <v>1057</v>
      </c>
      <c r="AA609" s="2" t="s">
        <v>4335</v>
      </c>
      <c r="AB609" s="1" t="s">
        <v>1540</v>
      </c>
      <c r="AC609" s="1" t="s">
        <v>1473</v>
      </c>
      <c r="AD609" s="1">
        <v>11</v>
      </c>
      <c r="AE609" s="1" t="s">
        <v>411</v>
      </c>
      <c r="AF609" s="1" t="s">
        <v>410</v>
      </c>
      <c r="AG609" s="1" t="s">
        <v>349</v>
      </c>
      <c r="AH609" s="1" t="s">
        <v>1501</v>
      </c>
      <c r="AI609" s="1" t="s">
        <v>1515</v>
      </c>
      <c r="AJ609" s="1"/>
      <c r="AK609" s="1" t="s">
        <v>3522</v>
      </c>
      <c r="AL609" s="1"/>
      <c r="AM609" s="1"/>
      <c r="AN609" s="1"/>
      <c r="AO609" s="1">
        <v>4</v>
      </c>
      <c r="AP609" s="1">
        <v>5</v>
      </c>
      <c r="AQ609" s="1" t="s">
        <v>3522</v>
      </c>
    </row>
    <row r="610" spans="1:43" x14ac:dyDescent="0.15">
      <c r="A610" t="str">
        <f t="shared" si="102"/>
        <v>|AER|緑|13|4/3|アンコモン|《[[ピーマの霊気予見者]]》|</v>
      </c>
      <c r="B610" t="s">
        <v>3211</v>
      </c>
      <c r="C610" t="str">
        <f t="shared" si="103"/>
        <v>AER</v>
      </c>
      <c r="D610">
        <f>IF(AA610="","",VLOOKUP(C610,tnpl!$Z$1:$AA$11,2,TRUE))</f>
        <v>7</v>
      </c>
      <c r="E610" t="s">
        <v>3211</v>
      </c>
      <c r="F610" t="str">
        <f t="shared" si="104"/>
        <v>緑</v>
      </c>
      <c r="G610">
        <f>IF(AB610="","",VLOOKUP(F610,tnpl!$X$1:$Y$16,2,TRUE))</f>
        <v>5</v>
      </c>
      <c r="H610" t="s">
        <v>3211</v>
      </c>
      <c r="I610">
        <f t="shared" si="105"/>
        <v>13</v>
      </c>
      <c r="J610" t="s">
        <v>3211</v>
      </c>
      <c r="K610">
        <f t="shared" si="106"/>
        <v>4</v>
      </c>
      <c r="L610">
        <f t="shared" si="107"/>
        <v>3</v>
      </c>
      <c r="M610" t="str">
        <f t="shared" si="108"/>
        <v>4/3</v>
      </c>
      <c r="N610" t="s">
        <v>3267</v>
      </c>
      <c r="O610" t="str">
        <f t="shared" si="109"/>
        <v>アンコモン</v>
      </c>
      <c r="R610" t="s">
        <v>3267</v>
      </c>
      <c r="S610" t="s">
        <v>4854</v>
      </c>
      <c r="T610" t="str">
        <f t="shared" si="110"/>
        <v>ピーマの霊気予見者</v>
      </c>
      <c r="U610" t="str">
        <f t="shared" si="111"/>
        <v/>
      </c>
      <c r="V610" t="str">
        <f>IF(I610=0,VLOOKUP(T610,Sheet4!A:B,2,TRUE),"")</f>
        <v/>
      </c>
      <c r="W610" t="s">
        <v>4855</v>
      </c>
      <c r="X610" t="s">
        <v>3267</v>
      </c>
      <c r="Y610" s="9"/>
      <c r="Z610" s="3">
        <v>1058</v>
      </c>
      <c r="AA610" s="2" t="s">
        <v>4335</v>
      </c>
      <c r="AB610" s="1" t="s">
        <v>1540</v>
      </c>
      <c r="AC610" s="1" t="s">
        <v>1473</v>
      </c>
      <c r="AD610" s="1">
        <v>13</v>
      </c>
      <c r="AE610" s="1" t="s">
        <v>409</v>
      </c>
      <c r="AF610" s="1" t="s">
        <v>408</v>
      </c>
      <c r="AG610" s="1" t="s">
        <v>349</v>
      </c>
      <c r="AH610" s="1" t="s">
        <v>1501</v>
      </c>
      <c r="AI610" s="1" t="s">
        <v>1551</v>
      </c>
      <c r="AJ610" s="1"/>
      <c r="AK610" s="1" t="s">
        <v>4395</v>
      </c>
      <c r="AL610" s="1" t="s">
        <v>4396</v>
      </c>
      <c r="AM610" s="1"/>
      <c r="AN610" s="1"/>
      <c r="AO610" s="1">
        <v>4</v>
      </c>
      <c r="AP610" s="1">
        <v>3</v>
      </c>
      <c r="AQ610" s="1" t="s">
        <v>4397</v>
      </c>
    </row>
    <row r="611" spans="1:43" x14ac:dyDescent="0.15">
      <c r="A611" t="str">
        <f t="shared" si="102"/>
        <v>|AER|赤緑|9|4/4|アンコモン|《[[辺境地の猪]]》|</v>
      </c>
      <c r="B611" t="s">
        <v>3211</v>
      </c>
      <c r="C611" t="str">
        <f t="shared" si="103"/>
        <v>AER</v>
      </c>
      <c r="D611">
        <f>IF(AA611="","",VLOOKUP(C611,tnpl!$Z$1:$AA$11,2,TRUE))</f>
        <v>7</v>
      </c>
      <c r="E611" t="s">
        <v>3211</v>
      </c>
      <c r="F611" t="str">
        <f t="shared" si="104"/>
        <v>赤緑</v>
      </c>
      <c r="G611">
        <f>IF(AB611="","",VLOOKUP(F611,tnpl!$X$1:$Y$16,2,TRUE))</f>
        <v>9</v>
      </c>
      <c r="H611" t="s">
        <v>3211</v>
      </c>
      <c r="I611">
        <f t="shared" si="105"/>
        <v>9</v>
      </c>
      <c r="J611" t="s">
        <v>3211</v>
      </c>
      <c r="K611">
        <f t="shared" si="106"/>
        <v>4</v>
      </c>
      <c r="L611">
        <f t="shared" si="107"/>
        <v>4</v>
      </c>
      <c r="M611" t="str">
        <f t="shared" si="108"/>
        <v>4/4</v>
      </c>
      <c r="N611" t="s">
        <v>3267</v>
      </c>
      <c r="O611" t="str">
        <f t="shared" si="109"/>
        <v>アンコモン</v>
      </c>
      <c r="R611" t="s">
        <v>3267</v>
      </c>
      <c r="S611" t="s">
        <v>4854</v>
      </c>
      <c r="T611" t="str">
        <f t="shared" si="110"/>
        <v>辺境地の猪</v>
      </c>
      <c r="U611" t="str">
        <f t="shared" si="111"/>
        <v/>
      </c>
      <c r="V611" t="str">
        <f>IF(I611=0,VLOOKUP(T611,Sheet4!A:B,2,TRUE),"")</f>
        <v/>
      </c>
      <c r="W611" t="s">
        <v>4855</v>
      </c>
      <c r="X611" t="s">
        <v>3267</v>
      </c>
      <c r="Y611" s="9"/>
      <c r="Z611" s="3">
        <v>1065</v>
      </c>
      <c r="AA611" s="2" t="s">
        <v>4335</v>
      </c>
      <c r="AB611" s="1" t="s">
        <v>1504</v>
      </c>
      <c r="AC611" s="1" t="s">
        <v>1473</v>
      </c>
      <c r="AD611" s="1">
        <v>9</v>
      </c>
      <c r="AE611" s="1" t="s">
        <v>395</v>
      </c>
      <c r="AF611" s="1" t="s">
        <v>394</v>
      </c>
      <c r="AG611" s="1" t="s">
        <v>349</v>
      </c>
      <c r="AH611" s="1" t="s">
        <v>2750</v>
      </c>
      <c r="AI611" s="1"/>
      <c r="AJ611" s="1"/>
      <c r="AK611" s="1" t="s">
        <v>4409</v>
      </c>
      <c r="AL611" s="1"/>
      <c r="AM611" s="1"/>
      <c r="AN611" s="1"/>
      <c r="AO611" s="1">
        <v>4</v>
      </c>
      <c r="AP611" s="1">
        <v>4</v>
      </c>
      <c r="AQ611" s="1" t="s">
        <v>4409</v>
      </c>
    </row>
    <row r="612" spans="1:43" x14ac:dyDescent="0.15">
      <c r="A612" t="str">
        <f t="shared" si="102"/>
        <v>|AER|緑青|11|4/3|アンコモン|《[[ならず者の精製屋]]》|</v>
      </c>
      <c r="B612" t="s">
        <v>3211</v>
      </c>
      <c r="C612" t="str">
        <f t="shared" si="103"/>
        <v>AER</v>
      </c>
      <c r="D612">
        <f>IF(AA612="","",VLOOKUP(C612,tnpl!$Z$1:$AA$11,2,TRUE))</f>
        <v>7</v>
      </c>
      <c r="E612" t="s">
        <v>3211</v>
      </c>
      <c r="F612" t="str">
        <f t="shared" si="104"/>
        <v>緑青</v>
      </c>
      <c r="G612">
        <f>IF(AB612="","",VLOOKUP(F612,tnpl!$X$1:$Y$16,2,TRUE))</f>
        <v>15</v>
      </c>
      <c r="H612" t="s">
        <v>3211</v>
      </c>
      <c r="I612">
        <f t="shared" si="105"/>
        <v>11</v>
      </c>
      <c r="J612" t="s">
        <v>3211</v>
      </c>
      <c r="K612">
        <f t="shared" si="106"/>
        <v>4</v>
      </c>
      <c r="L612">
        <f t="shared" si="107"/>
        <v>3</v>
      </c>
      <c r="M612" t="str">
        <f t="shared" si="108"/>
        <v>4/3</v>
      </c>
      <c r="N612" t="s">
        <v>3267</v>
      </c>
      <c r="O612" t="str">
        <f t="shared" si="109"/>
        <v>アンコモン</v>
      </c>
      <c r="R612" t="s">
        <v>3267</v>
      </c>
      <c r="S612" t="s">
        <v>4854</v>
      </c>
      <c r="T612" t="str">
        <f t="shared" si="110"/>
        <v>ならず者の精製屋</v>
      </c>
      <c r="U612" t="str">
        <f t="shared" si="111"/>
        <v/>
      </c>
      <c r="V612" t="str">
        <f>IF(I612=0,VLOOKUP(T612,Sheet4!A:B,2,TRUE),"")</f>
        <v/>
      </c>
      <c r="W612" t="s">
        <v>4855</v>
      </c>
      <c r="X612" t="s">
        <v>3267</v>
      </c>
      <c r="Y612" s="9"/>
      <c r="Z612" s="3">
        <v>1066</v>
      </c>
      <c r="AA612" s="2" t="s">
        <v>4335</v>
      </c>
      <c r="AB612" s="1" t="s">
        <v>1799</v>
      </c>
      <c r="AC612" s="1" t="s">
        <v>1473</v>
      </c>
      <c r="AD612" s="1">
        <v>11</v>
      </c>
      <c r="AE612" s="1" t="s">
        <v>393</v>
      </c>
      <c r="AF612" s="1" t="s">
        <v>392</v>
      </c>
      <c r="AG612" s="1" t="s">
        <v>349</v>
      </c>
      <c r="AH612" s="1" t="s">
        <v>1511</v>
      </c>
      <c r="AI612" s="1" t="s">
        <v>2976</v>
      </c>
      <c r="AJ612" s="1"/>
      <c r="AK612" s="1" t="s">
        <v>4410</v>
      </c>
      <c r="AL612" s="1"/>
      <c r="AM612" s="1"/>
      <c r="AN612" s="1"/>
      <c r="AO612" s="1">
        <v>4</v>
      </c>
      <c r="AP612" s="1">
        <v>3</v>
      </c>
      <c r="AQ612" s="1" t="s">
        <v>4410</v>
      </c>
    </row>
    <row r="613" spans="1:43" x14ac:dyDescent="0.15">
      <c r="A613" t="str">
        <f t="shared" si="102"/>
        <v>|AER|無色|12|4/4|アンコモン|《[[財宝の守り手]]》|</v>
      </c>
      <c r="B613" t="s">
        <v>3211</v>
      </c>
      <c r="C613" t="str">
        <f t="shared" si="103"/>
        <v>AER</v>
      </c>
      <c r="D613">
        <f>IF(AA613="","",VLOOKUP(C613,tnpl!$Z$1:$AA$11,2,TRUE))</f>
        <v>7</v>
      </c>
      <c r="E613" t="s">
        <v>3211</v>
      </c>
      <c r="F613" t="str">
        <f t="shared" si="104"/>
        <v>無色</v>
      </c>
      <c r="G613">
        <f>IF(AB613="","",VLOOKUP(F613,tnpl!$X$1:$Y$16,2,TRUE))</f>
        <v>16</v>
      </c>
      <c r="H613" t="s">
        <v>3211</v>
      </c>
      <c r="I613">
        <f t="shared" si="105"/>
        <v>12</v>
      </c>
      <c r="J613" t="s">
        <v>3211</v>
      </c>
      <c r="K613">
        <f t="shared" si="106"/>
        <v>4</v>
      </c>
      <c r="L613">
        <f t="shared" si="107"/>
        <v>4</v>
      </c>
      <c r="M613" t="str">
        <f t="shared" si="108"/>
        <v>4/4</v>
      </c>
      <c r="N613" t="s">
        <v>3267</v>
      </c>
      <c r="O613" t="str">
        <f t="shared" si="109"/>
        <v>アンコモン</v>
      </c>
      <c r="R613" t="s">
        <v>3267</v>
      </c>
      <c r="S613" t="s">
        <v>4854</v>
      </c>
      <c r="T613" t="str">
        <f t="shared" si="110"/>
        <v>財宝の守り手</v>
      </c>
      <c r="U613" t="str">
        <f t="shared" si="111"/>
        <v/>
      </c>
      <c r="V613" t="str">
        <f>IF(I613=0,VLOOKUP(T613,Sheet4!A:B,2,TRUE),"")</f>
        <v/>
      </c>
      <c r="W613" t="s">
        <v>4855</v>
      </c>
      <c r="X613" t="s">
        <v>3267</v>
      </c>
      <c r="Y613" s="9"/>
      <c r="Z613" s="3">
        <v>1070</v>
      </c>
      <c r="AA613" s="2" t="s">
        <v>4335</v>
      </c>
      <c r="AB613" s="1" t="s">
        <v>301</v>
      </c>
      <c r="AC613" s="1" t="s">
        <v>1473</v>
      </c>
      <c r="AD613" s="1">
        <v>12</v>
      </c>
      <c r="AE613" s="1" t="s">
        <v>385</v>
      </c>
      <c r="AF613" s="1" t="s">
        <v>384</v>
      </c>
      <c r="AG613" s="1" t="s">
        <v>349</v>
      </c>
      <c r="AH613" s="1" t="s">
        <v>362</v>
      </c>
      <c r="AI613" s="1"/>
      <c r="AJ613" s="1"/>
      <c r="AK613" s="1" t="s">
        <v>4415</v>
      </c>
      <c r="AL613" s="1"/>
      <c r="AM613" s="1"/>
      <c r="AN613" s="1"/>
      <c r="AO613" s="1">
        <v>4</v>
      </c>
      <c r="AP613" s="1">
        <v>4</v>
      </c>
      <c r="AQ613" s="1" t="s">
        <v>4415</v>
      </c>
    </row>
    <row r="614" spans="1:43" x14ac:dyDescent="0.15">
      <c r="A614" t="str">
        <f t="shared" si="102"/>
        <v>|AER|無色|18|4/4|アンコモン|《[[暴走急行]]》|</v>
      </c>
      <c r="B614" t="s">
        <v>3211</v>
      </c>
      <c r="C614" t="str">
        <f t="shared" si="103"/>
        <v>AER</v>
      </c>
      <c r="D614">
        <f>IF(AA614="","",VLOOKUP(C614,tnpl!$Z$1:$AA$11,2,TRUE))</f>
        <v>7</v>
      </c>
      <c r="E614" t="s">
        <v>3211</v>
      </c>
      <c r="F614" t="str">
        <f t="shared" si="104"/>
        <v>無色</v>
      </c>
      <c r="G614">
        <f>IF(AB614="","",VLOOKUP(F614,tnpl!$X$1:$Y$16,2,TRUE))</f>
        <v>16</v>
      </c>
      <c r="H614" t="s">
        <v>3211</v>
      </c>
      <c r="I614">
        <f t="shared" si="105"/>
        <v>18</v>
      </c>
      <c r="J614" t="s">
        <v>3211</v>
      </c>
      <c r="K614">
        <f t="shared" si="106"/>
        <v>4</v>
      </c>
      <c r="L614">
        <f t="shared" si="107"/>
        <v>4</v>
      </c>
      <c r="M614" t="str">
        <f t="shared" si="108"/>
        <v>4/4</v>
      </c>
      <c r="N614" t="s">
        <v>3267</v>
      </c>
      <c r="O614" t="str">
        <f t="shared" si="109"/>
        <v>アンコモン</v>
      </c>
      <c r="R614" t="s">
        <v>3267</v>
      </c>
      <c r="S614" t="s">
        <v>4854</v>
      </c>
      <c r="T614" t="str">
        <f t="shared" si="110"/>
        <v>暴走急行</v>
      </c>
      <c r="U614" t="str">
        <f t="shared" si="111"/>
        <v/>
      </c>
      <c r="V614" t="str">
        <f>IF(I614=0,VLOOKUP(T614,Sheet4!A:B,2,TRUE),"")</f>
        <v/>
      </c>
      <c r="W614" t="s">
        <v>4855</v>
      </c>
      <c r="X614" t="s">
        <v>3267</v>
      </c>
      <c r="Y614" s="9"/>
      <c r="Z614" s="3">
        <v>1071</v>
      </c>
      <c r="AA614" s="2" t="s">
        <v>4335</v>
      </c>
      <c r="AB614" s="1" t="s">
        <v>301</v>
      </c>
      <c r="AC614" s="1" t="s">
        <v>1473</v>
      </c>
      <c r="AD614" s="1">
        <v>18</v>
      </c>
      <c r="AE614" s="1" t="s">
        <v>383</v>
      </c>
      <c r="AF614" s="1" t="s">
        <v>382</v>
      </c>
      <c r="AG614" s="1" t="s">
        <v>349</v>
      </c>
      <c r="AH614" s="1" t="s">
        <v>4273</v>
      </c>
      <c r="AI614" s="1"/>
      <c r="AJ614" s="1"/>
      <c r="AK614" s="1" t="s">
        <v>1733</v>
      </c>
      <c r="AL614" s="1" t="s">
        <v>4416</v>
      </c>
      <c r="AM614" s="1" t="s">
        <v>4289</v>
      </c>
      <c r="AN614" s="1"/>
      <c r="AO614" s="1">
        <v>4</v>
      </c>
      <c r="AP614" s="1">
        <v>4</v>
      </c>
      <c r="AQ614" s="1" t="s">
        <v>4417</v>
      </c>
    </row>
    <row r="615" spans="1:43" x14ac:dyDescent="0.15">
      <c r="A615" t="str">
        <f t="shared" si="102"/>
        <v>|KLDM|無色|4|4/4|Masterpiece|《[[羽ばたき飛行機械]]》|</v>
      </c>
      <c r="B615" t="s">
        <v>3211</v>
      </c>
      <c r="C615" t="str">
        <f t="shared" si="103"/>
        <v>KLDM</v>
      </c>
      <c r="D615">
        <f>IF(AA615="","",VLOOKUP(C615,tnpl!$Z$1:$AA$11,2,TRUE))</f>
        <v>9</v>
      </c>
      <c r="E615" t="s">
        <v>3211</v>
      </c>
      <c r="F615" t="str">
        <f t="shared" si="104"/>
        <v>無色</v>
      </c>
      <c r="G615">
        <f>IF(AB615="","",VLOOKUP(F615,tnpl!$X$1:$Y$16,2,TRUE))</f>
        <v>16</v>
      </c>
      <c r="H615" t="s">
        <v>3211</v>
      </c>
      <c r="I615">
        <f t="shared" si="105"/>
        <v>4</v>
      </c>
      <c r="J615" t="s">
        <v>3211</v>
      </c>
      <c r="K615">
        <f t="shared" si="106"/>
        <v>4</v>
      </c>
      <c r="L615">
        <f t="shared" si="107"/>
        <v>4</v>
      </c>
      <c r="M615" t="str">
        <f t="shared" si="108"/>
        <v>4/4</v>
      </c>
      <c r="N615" t="s">
        <v>3267</v>
      </c>
      <c r="O615" t="str">
        <f t="shared" si="109"/>
        <v>Masterpiece</v>
      </c>
      <c r="R615" t="s">
        <v>3267</v>
      </c>
      <c r="S615" t="s">
        <v>4854</v>
      </c>
      <c r="T615" t="str">
        <f t="shared" si="110"/>
        <v>羽ばたき飛行機械</v>
      </c>
      <c r="U615" t="str">
        <f t="shared" si="111"/>
        <v/>
      </c>
      <c r="V615" t="str">
        <f>IF(I615=0,VLOOKUP(T615,Sheet4!A:B,2,TRUE),"")</f>
        <v/>
      </c>
      <c r="W615" t="s">
        <v>4855</v>
      </c>
      <c r="X615" t="s">
        <v>3267</v>
      </c>
      <c r="Y615" s="9"/>
      <c r="Z615" s="3">
        <v>1083</v>
      </c>
      <c r="AA615" s="2" t="s">
        <v>4443</v>
      </c>
      <c r="AB615" s="1" t="s">
        <v>301</v>
      </c>
      <c r="AC615" s="1" t="s">
        <v>3203</v>
      </c>
      <c r="AD615" s="1">
        <v>4</v>
      </c>
      <c r="AE615" s="1" t="s">
        <v>365</v>
      </c>
      <c r="AF615" s="1" t="s">
        <v>364</v>
      </c>
      <c r="AG615" s="1" t="s">
        <v>349</v>
      </c>
      <c r="AH615" s="1" t="s">
        <v>363</v>
      </c>
      <c r="AI615" s="1" t="s">
        <v>362</v>
      </c>
      <c r="AJ615" s="1"/>
      <c r="AK615" s="1" t="s">
        <v>361</v>
      </c>
      <c r="AL615" s="1"/>
      <c r="AM615" s="1"/>
      <c r="AN615" s="1"/>
      <c r="AO615" s="1">
        <v>4</v>
      </c>
      <c r="AP615" s="1">
        <v>4</v>
      </c>
      <c r="AQ615" s="1" t="s">
        <v>361</v>
      </c>
    </row>
    <row r="616" spans="1:43" x14ac:dyDescent="0.15">
      <c r="A616" t="str">
        <f t="shared" si="102"/>
        <v>|KLDM|無色|13|4/4|Masterpiece|《[[白金の天使]]》|</v>
      </c>
      <c r="B616" t="s">
        <v>3211</v>
      </c>
      <c r="C616" t="str">
        <f t="shared" si="103"/>
        <v>KLDM</v>
      </c>
      <c r="D616">
        <f>IF(AA616="","",VLOOKUP(C616,tnpl!$Z$1:$AA$11,2,TRUE))</f>
        <v>9</v>
      </c>
      <c r="E616" t="s">
        <v>3211</v>
      </c>
      <c r="F616" t="str">
        <f t="shared" si="104"/>
        <v>無色</v>
      </c>
      <c r="G616">
        <f>IF(AB616="","",VLOOKUP(F616,tnpl!$X$1:$Y$16,2,TRUE))</f>
        <v>16</v>
      </c>
      <c r="H616" t="s">
        <v>3211</v>
      </c>
      <c r="I616">
        <f t="shared" si="105"/>
        <v>13</v>
      </c>
      <c r="J616" t="s">
        <v>3211</v>
      </c>
      <c r="K616">
        <f t="shared" si="106"/>
        <v>4</v>
      </c>
      <c r="L616">
        <f t="shared" si="107"/>
        <v>4</v>
      </c>
      <c r="M616" t="str">
        <f t="shared" si="108"/>
        <v>4/4</v>
      </c>
      <c r="N616" t="s">
        <v>3267</v>
      </c>
      <c r="O616" t="str">
        <f t="shared" si="109"/>
        <v>Masterpiece</v>
      </c>
      <c r="R616" t="s">
        <v>3267</v>
      </c>
      <c r="S616" t="s">
        <v>4854</v>
      </c>
      <c r="T616" t="str">
        <f t="shared" si="110"/>
        <v>白金の天使</v>
      </c>
      <c r="U616" t="str">
        <f t="shared" si="111"/>
        <v/>
      </c>
      <c r="V616" t="str">
        <f>IF(I616=0,VLOOKUP(T616,Sheet4!A:B,2,TRUE),"")</f>
        <v/>
      </c>
      <c r="W616" t="s">
        <v>4855</v>
      </c>
      <c r="X616" t="s">
        <v>3267</v>
      </c>
      <c r="Y616" s="9"/>
      <c r="Z616" s="3">
        <v>1084</v>
      </c>
      <c r="AA616" s="2" t="s">
        <v>4443</v>
      </c>
      <c r="AB616" s="1" t="s">
        <v>301</v>
      </c>
      <c r="AC616" s="1" t="s">
        <v>3203</v>
      </c>
      <c r="AD616" s="1">
        <v>13</v>
      </c>
      <c r="AE616" s="1" t="s">
        <v>360</v>
      </c>
      <c r="AF616" s="1" t="s">
        <v>359</v>
      </c>
      <c r="AG616" s="1" t="s">
        <v>349</v>
      </c>
      <c r="AH616" s="1" t="s">
        <v>358</v>
      </c>
      <c r="AI616" s="1"/>
      <c r="AJ616" s="1"/>
      <c r="AK616" s="1" t="s">
        <v>361</v>
      </c>
      <c r="AL616" s="1" t="s">
        <v>357</v>
      </c>
      <c r="AM616" s="1" t="s">
        <v>356</v>
      </c>
      <c r="AN616" s="1"/>
      <c r="AO616" s="1">
        <v>4</v>
      </c>
      <c r="AP616" s="1">
        <v>4</v>
      </c>
      <c r="AQ616" s="1" t="s">
        <v>4444</v>
      </c>
    </row>
    <row r="617" spans="1:43" x14ac:dyDescent="0.15">
      <c r="A617" t="str">
        <f>B617&amp;C617&amp;E617&amp;F617&amp;H617&amp;I617&amp;J617&amp;M617&amp;N617&amp;O617&amp;P617&amp;Q617&amp;R617&amp;S617&amp;T617&amp;V617&amp;W617&amp;X617&amp;Y617</f>
        <v/>
      </c>
    </row>
    <row r="618" spans="1:43" x14ac:dyDescent="0.15">
      <c r="A618" t="str">
        <f>B618&amp;C618&amp;E618&amp;F618&amp;H618&amp;I618&amp;J618&amp;M618&amp;N618&amp;O618&amp;P618&amp;Q618&amp;R618&amp;S618&amp;T618&amp;V618&amp;W618&amp;X618&amp;Y618</f>
        <v>**アモンケットブロック</v>
      </c>
      <c r="B618" t="s">
        <v>4856</v>
      </c>
      <c r="C618" t="s">
        <v>5199</v>
      </c>
      <c r="Z618" s="11"/>
    </row>
    <row r="619" spans="1:43" x14ac:dyDescent="0.15">
      <c r="A619" t="str">
        <f>B619&amp;C619&amp;E619&amp;F619&amp;H619&amp;I619&amp;J619&amp;M619&amp;N619&amp;O619&amp;P619&amp;Q619&amp;R619&amp;S619&amp;T619&amp;U619&amp;V619&amp;W619&amp;X619&amp;Y619</f>
        <v>|LEFT:50|LEFT:50|LEFT:50|LEFT:120|LEFT:120|LEFT:500|c</v>
      </c>
      <c r="B619" t="s">
        <v>3211</v>
      </c>
      <c r="C619" t="s">
        <v>3204</v>
      </c>
      <c r="E619" t="s">
        <v>3211</v>
      </c>
      <c r="F619" t="s">
        <v>3204</v>
      </c>
      <c r="H619" t="s">
        <v>3211</v>
      </c>
      <c r="I619" t="s">
        <v>3204</v>
      </c>
      <c r="J619" t="s">
        <v>3211</v>
      </c>
      <c r="M619" t="s">
        <v>5157</v>
      </c>
      <c r="N619" t="s">
        <v>3267</v>
      </c>
      <c r="O619" t="s">
        <v>5157</v>
      </c>
      <c r="R619" t="s">
        <v>3267</v>
      </c>
      <c r="T619" t="s">
        <v>3205</v>
      </c>
      <c r="X619" t="s">
        <v>3267</v>
      </c>
      <c r="Y619" t="s">
        <v>3206</v>
      </c>
    </row>
    <row r="620" spans="1:43" x14ac:dyDescent="0.15">
      <c r="A620" t="str">
        <f>B620&amp;C620&amp;E620&amp;F620&amp;H620&amp;I620&amp;J620&amp;M620&amp;N620&amp;O620&amp;P620&amp;Q620&amp;R620&amp;S620&amp;T620&amp;U620&amp;V620&amp;W620&amp;X620&amp;Y620</f>
        <v>|セット|色|コスト|P/T|レアリティ|カード名|</v>
      </c>
      <c r="B620" t="s">
        <v>3211</v>
      </c>
      <c r="C620" t="s">
        <v>3212</v>
      </c>
      <c r="E620" t="s">
        <v>3211</v>
      </c>
      <c r="F620" t="s">
        <v>3181</v>
      </c>
      <c r="H620" t="s">
        <v>3211</v>
      </c>
      <c r="I620" t="s">
        <v>3207</v>
      </c>
      <c r="J620" t="s">
        <v>3211</v>
      </c>
      <c r="K620" t="s">
        <v>3168</v>
      </c>
      <c r="L620" t="s">
        <v>3167</v>
      </c>
      <c r="M620" t="str">
        <f>K620&amp;"/"&amp;L620</f>
        <v>P/T</v>
      </c>
      <c r="N620" t="s">
        <v>3267</v>
      </c>
      <c r="O620" t="s">
        <v>5187</v>
      </c>
      <c r="R620" t="s">
        <v>3267</v>
      </c>
      <c r="T620" t="s">
        <v>3208</v>
      </c>
      <c r="X620" t="s">
        <v>3267</v>
      </c>
      <c r="Z620" s="18"/>
      <c r="AA620" s="18"/>
      <c r="AB620" s="18"/>
      <c r="AC620" s="18"/>
      <c r="AD620" s="18"/>
      <c r="AE620" s="18"/>
      <c r="AF620" s="18"/>
      <c r="AG620" s="18"/>
      <c r="AH620" s="18"/>
      <c r="AI620" s="18"/>
      <c r="AJ620" s="18"/>
      <c r="AK620" s="18"/>
      <c r="AL620" s="18"/>
      <c r="AM620" s="18"/>
      <c r="AN620" s="18"/>
      <c r="AO620" s="18"/>
      <c r="AP620" s="18"/>
      <c r="AQ620" s="18"/>
    </row>
    <row r="621" spans="1:43" x14ac:dyDescent="0.15">
      <c r="A621" t="str">
        <f t="shared" si="102"/>
        <v>|AKH|白|11|4/3|アンコモン|《[[献身的な門友]]》|</v>
      </c>
      <c r="B621" t="s">
        <v>3211</v>
      </c>
      <c r="C621" t="str">
        <f t="shared" si="103"/>
        <v>AKH</v>
      </c>
      <c r="D621">
        <f>IF(AA621="","",VLOOKUP(C621,tnpl!$Z$1:$AA$11,2,TRUE))</f>
        <v>10</v>
      </c>
      <c r="E621" t="s">
        <v>3211</v>
      </c>
      <c r="F621" t="str">
        <f t="shared" si="104"/>
        <v>白</v>
      </c>
      <c r="G621">
        <f>IF(AB621="","",VLOOKUP(F621,tnpl!$X$1:$Y$16,2,TRUE))</f>
        <v>1</v>
      </c>
      <c r="H621" t="s">
        <v>3211</v>
      </c>
      <c r="I621">
        <f t="shared" si="105"/>
        <v>11</v>
      </c>
      <c r="J621" t="s">
        <v>3211</v>
      </c>
      <c r="K621">
        <f t="shared" si="106"/>
        <v>4</v>
      </c>
      <c r="L621">
        <f t="shared" si="107"/>
        <v>3</v>
      </c>
      <c r="M621" t="str">
        <f t="shared" si="108"/>
        <v>4/3</v>
      </c>
      <c r="N621" t="s">
        <v>3267</v>
      </c>
      <c r="O621" t="str">
        <f t="shared" si="109"/>
        <v>アンコモン</v>
      </c>
      <c r="R621" t="s">
        <v>3267</v>
      </c>
      <c r="S621" t="s">
        <v>4854</v>
      </c>
      <c r="T621" t="str">
        <f t="shared" si="110"/>
        <v>献身的な門友</v>
      </c>
      <c r="U621" t="str">
        <f t="shared" si="111"/>
        <v/>
      </c>
      <c r="V621" t="str">
        <f>IF(I621=0,VLOOKUP(T621,Sheet4!A:B,2,TRUE),"")</f>
        <v/>
      </c>
      <c r="W621" t="s">
        <v>4855</v>
      </c>
      <c r="X621" t="s">
        <v>3267</v>
      </c>
      <c r="Y621" s="9"/>
      <c r="Z621" s="3">
        <v>1115</v>
      </c>
      <c r="AA621" s="2" t="s">
        <v>4450</v>
      </c>
      <c r="AB621" s="1" t="s">
        <v>1653</v>
      </c>
      <c r="AC621" s="1" t="s">
        <v>1473</v>
      </c>
      <c r="AD621" s="1">
        <v>11</v>
      </c>
      <c r="AE621" s="1" t="s">
        <v>269</v>
      </c>
      <c r="AF621" s="1" t="s">
        <v>268</v>
      </c>
      <c r="AG621" s="1" t="s">
        <v>349</v>
      </c>
      <c r="AH621" s="1" t="s">
        <v>1511</v>
      </c>
      <c r="AI621" s="1" t="s">
        <v>1515</v>
      </c>
      <c r="AJ621" s="1"/>
      <c r="AK621" s="1" t="s">
        <v>4473</v>
      </c>
      <c r="AL621" s="1"/>
      <c r="AM621" s="1"/>
      <c r="AN621" s="1"/>
      <c r="AO621" s="1">
        <v>4</v>
      </c>
      <c r="AP621" s="1">
        <v>3</v>
      </c>
      <c r="AQ621" s="1" t="s">
        <v>4473</v>
      </c>
    </row>
    <row r="622" spans="1:43" x14ac:dyDescent="0.15">
      <c r="A622" t="str">
        <f t="shared" si="102"/>
        <v>|AKH|白|12|4/4|アンコモン|《[[オケチラの従者]]》|</v>
      </c>
      <c r="B622" t="s">
        <v>3211</v>
      </c>
      <c r="C622" t="str">
        <f t="shared" si="103"/>
        <v>AKH</v>
      </c>
      <c r="D622">
        <f>IF(AA622="","",VLOOKUP(C622,tnpl!$Z$1:$AA$11,2,TRUE))</f>
        <v>10</v>
      </c>
      <c r="E622" t="s">
        <v>3211</v>
      </c>
      <c r="F622" t="str">
        <f t="shared" si="104"/>
        <v>白</v>
      </c>
      <c r="G622">
        <f>IF(AB622="","",VLOOKUP(F622,tnpl!$X$1:$Y$16,2,TRUE))</f>
        <v>1</v>
      </c>
      <c r="H622" t="s">
        <v>3211</v>
      </c>
      <c r="I622">
        <f t="shared" si="105"/>
        <v>12</v>
      </c>
      <c r="J622" t="s">
        <v>3211</v>
      </c>
      <c r="K622">
        <f t="shared" si="106"/>
        <v>4</v>
      </c>
      <c r="L622">
        <f t="shared" si="107"/>
        <v>4</v>
      </c>
      <c r="M622" t="str">
        <f t="shared" si="108"/>
        <v>4/4</v>
      </c>
      <c r="N622" t="s">
        <v>3267</v>
      </c>
      <c r="O622" t="str">
        <f t="shared" si="109"/>
        <v>アンコモン</v>
      </c>
      <c r="R622" t="s">
        <v>3267</v>
      </c>
      <c r="S622" t="s">
        <v>4854</v>
      </c>
      <c r="T622" t="str">
        <f t="shared" si="110"/>
        <v>オケチラの従者</v>
      </c>
      <c r="U622" t="str">
        <f t="shared" si="111"/>
        <v/>
      </c>
      <c r="V622" t="str">
        <f>IF(I622=0,VLOOKUP(T622,Sheet4!A:B,2,TRUE),"")</f>
        <v/>
      </c>
      <c r="W622" t="s">
        <v>4855</v>
      </c>
      <c r="X622" t="s">
        <v>3267</v>
      </c>
      <c r="Y622" s="9"/>
      <c r="Z622" s="3">
        <v>1116</v>
      </c>
      <c r="AA622" s="2" t="s">
        <v>4450</v>
      </c>
      <c r="AB622" s="1" t="s">
        <v>1653</v>
      </c>
      <c r="AC622" s="1" t="s">
        <v>1473</v>
      </c>
      <c r="AD622" s="1">
        <v>12</v>
      </c>
      <c r="AE622" s="1" t="s">
        <v>267</v>
      </c>
      <c r="AF622" s="1" t="s">
        <v>266</v>
      </c>
      <c r="AG622" s="1" t="s">
        <v>349</v>
      </c>
      <c r="AH622" s="1" t="s">
        <v>2987</v>
      </c>
      <c r="AI622" s="1" t="s">
        <v>1826</v>
      </c>
      <c r="AJ622" s="1"/>
      <c r="AK622" s="1" t="s">
        <v>361</v>
      </c>
      <c r="AL622" s="1" t="s">
        <v>4474</v>
      </c>
      <c r="AM622" s="1" t="s">
        <v>4475</v>
      </c>
      <c r="AN622" s="1"/>
      <c r="AO622" s="1">
        <v>4</v>
      </c>
      <c r="AP622" s="1">
        <v>4</v>
      </c>
      <c r="AQ622" s="1" t="s">
        <v>4476</v>
      </c>
    </row>
    <row r="623" spans="1:43" x14ac:dyDescent="0.15">
      <c r="A623" t="str">
        <f t="shared" si="102"/>
        <v>|AKH|青|11|4/4|アンコモン|《[[天頂の探求者]]》|</v>
      </c>
      <c r="B623" t="s">
        <v>3211</v>
      </c>
      <c r="C623" t="str">
        <f t="shared" si="103"/>
        <v>AKH</v>
      </c>
      <c r="D623">
        <f>IF(AA623="","",VLOOKUP(C623,tnpl!$Z$1:$AA$11,2,TRUE))</f>
        <v>10</v>
      </c>
      <c r="E623" t="s">
        <v>3211</v>
      </c>
      <c r="F623" t="str">
        <f t="shared" si="104"/>
        <v>青</v>
      </c>
      <c r="G623">
        <f>IF(AB623="","",VLOOKUP(F623,tnpl!$X$1:$Y$16,2,TRUE))</f>
        <v>2</v>
      </c>
      <c r="H623" t="s">
        <v>3211</v>
      </c>
      <c r="I623">
        <f t="shared" si="105"/>
        <v>11</v>
      </c>
      <c r="J623" t="s">
        <v>3211</v>
      </c>
      <c r="K623">
        <f t="shared" si="106"/>
        <v>4</v>
      </c>
      <c r="L623">
        <f t="shared" si="107"/>
        <v>4</v>
      </c>
      <c r="M623" t="str">
        <f t="shared" si="108"/>
        <v>4/4</v>
      </c>
      <c r="N623" t="s">
        <v>3267</v>
      </c>
      <c r="O623" t="str">
        <f t="shared" si="109"/>
        <v>アンコモン</v>
      </c>
      <c r="R623" t="s">
        <v>3267</v>
      </c>
      <c r="S623" t="s">
        <v>4854</v>
      </c>
      <c r="T623" t="str">
        <f t="shared" si="110"/>
        <v>天頂の探求者</v>
      </c>
      <c r="U623" t="str">
        <f t="shared" si="111"/>
        <v/>
      </c>
      <c r="V623" t="str">
        <f>IF(I623=0,VLOOKUP(T623,Sheet4!A:B,2,TRUE),"")</f>
        <v/>
      </c>
      <c r="W623" t="s">
        <v>4855</v>
      </c>
      <c r="X623" t="s">
        <v>3267</v>
      </c>
      <c r="Y623" s="9"/>
      <c r="Z623" s="3">
        <v>1142</v>
      </c>
      <c r="AA623" s="2" t="s">
        <v>4450</v>
      </c>
      <c r="AB623" s="1" t="s">
        <v>1631</v>
      </c>
      <c r="AC623" s="1" t="s">
        <v>1473</v>
      </c>
      <c r="AD623" s="1">
        <v>11</v>
      </c>
      <c r="AE623" s="1" t="s">
        <v>217</v>
      </c>
      <c r="AF623" s="1" t="s">
        <v>216</v>
      </c>
      <c r="AG623" s="1" t="s">
        <v>349</v>
      </c>
      <c r="AH623" s="1" t="s">
        <v>2987</v>
      </c>
      <c r="AI623" s="1" t="s">
        <v>1485</v>
      </c>
      <c r="AJ623" s="1"/>
      <c r="AK623" s="1" t="s">
        <v>361</v>
      </c>
      <c r="AL623" s="1" t="s">
        <v>4530</v>
      </c>
      <c r="AM623" s="1"/>
      <c r="AN623" s="1"/>
      <c r="AO623" s="1">
        <v>4</v>
      </c>
      <c r="AP623" s="1">
        <v>4</v>
      </c>
      <c r="AQ623" s="1" t="s">
        <v>4531</v>
      </c>
    </row>
    <row r="624" spans="1:43" x14ac:dyDescent="0.15">
      <c r="A624" t="str">
        <f t="shared" si="102"/>
        <v>|AKH|黒|5|4/5|コモン|《[[魂刺し]]》|</v>
      </c>
      <c r="B624" t="s">
        <v>3211</v>
      </c>
      <c r="C624" t="str">
        <f t="shared" si="103"/>
        <v>AKH</v>
      </c>
      <c r="D624">
        <f>IF(AA624="","",VLOOKUP(C624,tnpl!$Z$1:$AA$11,2,TRUE))</f>
        <v>10</v>
      </c>
      <c r="E624" t="s">
        <v>3211</v>
      </c>
      <c r="F624" t="str">
        <f t="shared" si="104"/>
        <v>黒</v>
      </c>
      <c r="G624">
        <f>IF(AB624="","",VLOOKUP(F624,tnpl!$X$1:$Y$16,2,TRUE))</f>
        <v>3</v>
      </c>
      <c r="H624" t="s">
        <v>3211</v>
      </c>
      <c r="I624">
        <f t="shared" si="105"/>
        <v>5</v>
      </c>
      <c r="J624" t="s">
        <v>3211</v>
      </c>
      <c r="K624">
        <f t="shared" si="106"/>
        <v>4</v>
      </c>
      <c r="L624">
        <f t="shared" si="107"/>
        <v>5</v>
      </c>
      <c r="M624" t="str">
        <f t="shared" si="108"/>
        <v>4/5</v>
      </c>
      <c r="N624" t="s">
        <v>3267</v>
      </c>
      <c r="O624" t="str">
        <f t="shared" si="109"/>
        <v>コモン</v>
      </c>
      <c r="R624" t="s">
        <v>3267</v>
      </c>
      <c r="S624" t="s">
        <v>4854</v>
      </c>
      <c r="T624" t="str">
        <f t="shared" si="110"/>
        <v>魂刺し</v>
      </c>
      <c r="U624" t="str">
        <f t="shared" si="111"/>
        <v/>
      </c>
      <c r="V624" t="str">
        <f>IF(I624=0,VLOOKUP(T624,Sheet4!A:B,2,TRUE),"")</f>
        <v/>
      </c>
      <c r="W624" t="s">
        <v>4855</v>
      </c>
      <c r="X624" t="s">
        <v>3267</v>
      </c>
      <c r="Y624" s="9"/>
      <c r="Z624" s="3">
        <v>1156</v>
      </c>
      <c r="AA624" s="2" t="s">
        <v>4450</v>
      </c>
      <c r="AB624" s="1" t="s">
        <v>1606</v>
      </c>
      <c r="AC624" s="1" t="s">
        <v>1771</v>
      </c>
      <c r="AD624" s="1">
        <v>5</v>
      </c>
      <c r="AE624" s="1" t="s">
        <v>189</v>
      </c>
      <c r="AF624" s="1" t="s">
        <v>188</v>
      </c>
      <c r="AG624" s="1" t="s">
        <v>349</v>
      </c>
      <c r="AH624" s="1" t="s">
        <v>4559</v>
      </c>
      <c r="AI624" s="1" t="s">
        <v>2828</v>
      </c>
      <c r="AJ624" s="1"/>
      <c r="AK624" s="1" t="s">
        <v>4560</v>
      </c>
      <c r="AL624" s="1"/>
      <c r="AM624" s="1"/>
      <c r="AN624" s="1"/>
      <c r="AO624" s="1">
        <v>4</v>
      </c>
      <c r="AP624" s="1">
        <v>5</v>
      </c>
      <c r="AQ624" s="1" t="s">
        <v>4560</v>
      </c>
    </row>
    <row r="625" spans="1:43" x14ac:dyDescent="0.15">
      <c r="A625" t="str">
        <f t="shared" si="102"/>
        <v>|AKH|黒|15|4/3|アンコモン|《[[ホネツツキ]]》|</v>
      </c>
      <c r="B625" t="s">
        <v>3211</v>
      </c>
      <c r="C625" t="str">
        <f t="shared" si="103"/>
        <v>AKH</v>
      </c>
      <c r="D625">
        <f>IF(AA625="","",VLOOKUP(C625,tnpl!$Z$1:$AA$11,2,TRUE))</f>
        <v>10</v>
      </c>
      <c r="E625" t="s">
        <v>3211</v>
      </c>
      <c r="F625" t="str">
        <f t="shared" si="104"/>
        <v>黒</v>
      </c>
      <c r="G625">
        <f>IF(AB625="","",VLOOKUP(F625,tnpl!$X$1:$Y$16,2,TRUE))</f>
        <v>3</v>
      </c>
      <c r="H625" t="s">
        <v>3211</v>
      </c>
      <c r="I625">
        <f t="shared" si="105"/>
        <v>15</v>
      </c>
      <c r="J625" t="s">
        <v>3211</v>
      </c>
      <c r="K625">
        <f t="shared" si="106"/>
        <v>4</v>
      </c>
      <c r="L625">
        <f t="shared" si="107"/>
        <v>3</v>
      </c>
      <c r="M625" t="str">
        <f t="shared" si="108"/>
        <v>4/3</v>
      </c>
      <c r="N625" t="s">
        <v>3267</v>
      </c>
      <c r="O625" t="str">
        <f t="shared" si="109"/>
        <v>アンコモン</v>
      </c>
      <c r="R625" t="s">
        <v>3267</v>
      </c>
      <c r="S625" t="s">
        <v>4854</v>
      </c>
      <c r="T625" t="str">
        <f t="shared" si="110"/>
        <v>ホネツツキ</v>
      </c>
      <c r="U625" t="str">
        <f t="shared" si="111"/>
        <v/>
      </c>
      <c r="V625" t="str">
        <f>IF(I625=0,VLOOKUP(T625,Sheet4!A:B,2,TRUE),"")</f>
        <v/>
      </c>
      <c r="W625" t="s">
        <v>4855</v>
      </c>
      <c r="X625" t="s">
        <v>3267</v>
      </c>
      <c r="Y625" s="9"/>
      <c r="Z625" s="3">
        <v>1163</v>
      </c>
      <c r="AA625" s="2" t="s">
        <v>4450</v>
      </c>
      <c r="AB625" s="1" t="s">
        <v>1606</v>
      </c>
      <c r="AC625" s="1" t="s">
        <v>1473</v>
      </c>
      <c r="AD625" s="1">
        <v>15</v>
      </c>
      <c r="AE625" s="1" t="s">
        <v>175</v>
      </c>
      <c r="AF625" s="1" t="s">
        <v>174</v>
      </c>
      <c r="AG625" s="1" t="s">
        <v>349</v>
      </c>
      <c r="AH625" s="1" t="s">
        <v>2987</v>
      </c>
      <c r="AI625" s="1"/>
      <c r="AJ625" s="1"/>
      <c r="AK625" s="1" t="s">
        <v>3444</v>
      </c>
      <c r="AL625" s="1" t="s">
        <v>4570</v>
      </c>
      <c r="AM625" s="1"/>
      <c r="AN625" s="1"/>
      <c r="AO625" s="1">
        <v>4</v>
      </c>
      <c r="AP625" s="1">
        <v>3</v>
      </c>
      <c r="AQ625" s="1" t="s">
        <v>4571</v>
      </c>
    </row>
    <row r="626" spans="1:43" x14ac:dyDescent="0.15">
      <c r="A626" t="str">
        <f t="shared" si="102"/>
        <v>|AKH|黒|13|4/4|アンコモン|《[[グレイブディガー]]》|</v>
      </c>
      <c r="B626" t="s">
        <v>3211</v>
      </c>
      <c r="C626" t="str">
        <f t="shared" si="103"/>
        <v>AKH</v>
      </c>
      <c r="D626">
        <f>IF(AA626="","",VLOOKUP(C626,tnpl!$Z$1:$AA$11,2,TRUE))</f>
        <v>10</v>
      </c>
      <c r="E626" t="s">
        <v>3211</v>
      </c>
      <c r="F626" t="str">
        <f t="shared" si="104"/>
        <v>黒</v>
      </c>
      <c r="G626">
        <f>IF(AB626="","",VLOOKUP(F626,tnpl!$X$1:$Y$16,2,TRUE))</f>
        <v>3</v>
      </c>
      <c r="H626" t="s">
        <v>3211</v>
      </c>
      <c r="I626">
        <f t="shared" si="105"/>
        <v>13</v>
      </c>
      <c r="J626" t="s">
        <v>3211</v>
      </c>
      <c r="K626">
        <f t="shared" si="106"/>
        <v>4</v>
      </c>
      <c r="L626">
        <f t="shared" si="107"/>
        <v>4</v>
      </c>
      <c r="M626" t="str">
        <f t="shared" si="108"/>
        <v>4/4</v>
      </c>
      <c r="N626" t="s">
        <v>3267</v>
      </c>
      <c r="O626" t="str">
        <f t="shared" si="109"/>
        <v>アンコモン</v>
      </c>
      <c r="R626" t="s">
        <v>3267</v>
      </c>
      <c r="S626" t="s">
        <v>4854</v>
      </c>
      <c r="T626" t="str">
        <f t="shared" si="110"/>
        <v>グレイブディガー</v>
      </c>
      <c r="U626" t="str">
        <f t="shared" si="111"/>
        <v/>
      </c>
      <c r="V626" t="str">
        <f>IF(I626=0,VLOOKUP(T626,Sheet4!A:B,2,TRUE),"")</f>
        <v/>
      </c>
      <c r="W626" t="s">
        <v>4855</v>
      </c>
      <c r="X626" t="s">
        <v>3267</v>
      </c>
      <c r="Y626" s="9"/>
      <c r="Z626" s="3">
        <v>1164</v>
      </c>
      <c r="AA626" s="2" t="s">
        <v>4450</v>
      </c>
      <c r="AB626" s="1" t="s">
        <v>1606</v>
      </c>
      <c r="AC626" s="1" t="s">
        <v>1473</v>
      </c>
      <c r="AD626" s="1">
        <v>13</v>
      </c>
      <c r="AE626" s="1" t="s">
        <v>173</v>
      </c>
      <c r="AF626" s="1" t="s">
        <v>172</v>
      </c>
      <c r="AG626" s="1" t="s">
        <v>349</v>
      </c>
      <c r="AH626" s="1" t="s">
        <v>1506</v>
      </c>
      <c r="AI626" s="1"/>
      <c r="AJ626" s="1"/>
      <c r="AK626" s="1" t="s">
        <v>4572</v>
      </c>
      <c r="AL626" s="1"/>
      <c r="AM626" s="1"/>
      <c r="AN626" s="1"/>
      <c r="AO626" s="1">
        <v>4</v>
      </c>
      <c r="AP626" s="1">
        <v>4</v>
      </c>
      <c r="AQ626" s="1" t="s">
        <v>4572</v>
      </c>
    </row>
    <row r="627" spans="1:43" x14ac:dyDescent="0.15">
      <c r="A627" t="str">
        <f t="shared" si="102"/>
        <v>|AKH|黒|15|4/3|レア|《[[戦慄の放浪者]]》|</v>
      </c>
      <c r="B627" t="s">
        <v>3211</v>
      </c>
      <c r="C627" t="str">
        <f t="shared" si="103"/>
        <v>AKH</v>
      </c>
      <c r="D627">
        <f>IF(AA627="","",VLOOKUP(C627,tnpl!$Z$1:$AA$11,2,TRUE))</f>
        <v>10</v>
      </c>
      <c r="E627" t="s">
        <v>3211</v>
      </c>
      <c r="F627" t="str">
        <f t="shared" si="104"/>
        <v>黒</v>
      </c>
      <c r="G627">
        <f>IF(AB627="","",VLOOKUP(F627,tnpl!$X$1:$Y$16,2,TRUE))</f>
        <v>3</v>
      </c>
      <c r="H627" t="s">
        <v>3211</v>
      </c>
      <c r="I627">
        <f t="shared" si="105"/>
        <v>15</v>
      </c>
      <c r="J627" t="s">
        <v>3211</v>
      </c>
      <c r="K627">
        <f t="shared" si="106"/>
        <v>4</v>
      </c>
      <c r="L627">
        <f t="shared" si="107"/>
        <v>3</v>
      </c>
      <c r="M627" t="str">
        <f t="shared" si="108"/>
        <v>4/3</v>
      </c>
      <c r="N627" t="s">
        <v>3267</v>
      </c>
      <c r="O627" t="str">
        <f t="shared" si="109"/>
        <v>レア</v>
      </c>
      <c r="R627" t="s">
        <v>3267</v>
      </c>
      <c r="S627" t="s">
        <v>4854</v>
      </c>
      <c r="T627" t="str">
        <f t="shared" si="110"/>
        <v>戦慄の放浪者</v>
      </c>
      <c r="U627" t="str">
        <f t="shared" si="111"/>
        <v/>
      </c>
      <c r="V627" t="str">
        <f>IF(I627=0,VLOOKUP(T627,Sheet4!A:B,2,TRUE),"")</f>
        <v/>
      </c>
      <c r="W627" t="s">
        <v>4855</v>
      </c>
      <c r="X627" t="s">
        <v>3267</v>
      </c>
      <c r="Y627" s="9"/>
      <c r="Z627" s="3">
        <v>1171</v>
      </c>
      <c r="AA627" s="2" t="s">
        <v>4450</v>
      </c>
      <c r="AB627" s="1" t="s">
        <v>1606</v>
      </c>
      <c r="AC627" s="1" t="s">
        <v>1463</v>
      </c>
      <c r="AD627" s="1">
        <v>15</v>
      </c>
      <c r="AE627" s="1" t="s">
        <v>159</v>
      </c>
      <c r="AF627" s="1" t="s">
        <v>158</v>
      </c>
      <c r="AG627" s="1" t="s">
        <v>349</v>
      </c>
      <c r="AH627" s="1" t="s">
        <v>1506</v>
      </c>
      <c r="AI627" s="1" t="s">
        <v>4555</v>
      </c>
      <c r="AJ627" s="1"/>
      <c r="AK627" s="1" t="s">
        <v>2627</v>
      </c>
      <c r="AL627" s="1" t="s">
        <v>4586</v>
      </c>
      <c r="AM627" s="1" t="s">
        <v>4587</v>
      </c>
      <c r="AN627" s="1"/>
      <c r="AO627" s="1">
        <v>4</v>
      </c>
      <c r="AP627" s="1">
        <v>3</v>
      </c>
      <c r="AQ627" s="1" t="s">
        <v>4588</v>
      </c>
    </row>
    <row r="628" spans="1:43" x14ac:dyDescent="0.15">
      <c r="A628" t="str">
        <f t="shared" si="102"/>
        <v>|AKH|赤|9|4/3|コモン|《[[砂漠セロドン]]》|</v>
      </c>
      <c r="B628" t="s">
        <v>3211</v>
      </c>
      <c r="C628" t="str">
        <f t="shared" si="103"/>
        <v>AKH</v>
      </c>
      <c r="D628">
        <f>IF(AA628="","",VLOOKUP(C628,tnpl!$Z$1:$AA$11,2,TRUE))</f>
        <v>10</v>
      </c>
      <c r="E628" t="s">
        <v>3211</v>
      </c>
      <c r="F628" t="str">
        <f t="shared" si="104"/>
        <v>赤</v>
      </c>
      <c r="G628">
        <f>IF(AB628="","",VLOOKUP(F628,tnpl!$X$1:$Y$16,2,TRUE))</f>
        <v>4</v>
      </c>
      <c r="H628" t="s">
        <v>3211</v>
      </c>
      <c r="I628">
        <f t="shared" si="105"/>
        <v>9</v>
      </c>
      <c r="J628" t="s">
        <v>3211</v>
      </c>
      <c r="K628">
        <f t="shared" si="106"/>
        <v>4</v>
      </c>
      <c r="L628">
        <f t="shared" si="107"/>
        <v>3</v>
      </c>
      <c r="M628" t="str">
        <f t="shared" si="108"/>
        <v>4/3</v>
      </c>
      <c r="N628" t="s">
        <v>3267</v>
      </c>
      <c r="O628" t="str">
        <f t="shared" si="109"/>
        <v>コモン</v>
      </c>
      <c r="R628" t="s">
        <v>3267</v>
      </c>
      <c r="S628" t="s">
        <v>4854</v>
      </c>
      <c r="T628" t="str">
        <f t="shared" si="110"/>
        <v>砂漠セロドン</v>
      </c>
      <c r="U628" t="str">
        <f t="shared" si="111"/>
        <v/>
      </c>
      <c r="V628" t="str">
        <f>IF(I628=0,VLOOKUP(T628,Sheet4!A:B,2,TRUE),"")</f>
        <v/>
      </c>
      <c r="W628" t="s">
        <v>4855</v>
      </c>
      <c r="X628" t="s">
        <v>3267</v>
      </c>
      <c r="Y628" s="9"/>
      <c r="Z628" s="3">
        <v>1176</v>
      </c>
      <c r="AA628" s="2" t="s">
        <v>4450</v>
      </c>
      <c r="AB628" s="1" t="s">
        <v>1575</v>
      </c>
      <c r="AC628" s="1" t="s">
        <v>1771</v>
      </c>
      <c r="AD628" s="1">
        <v>9</v>
      </c>
      <c r="AE628" s="1" t="s">
        <v>151</v>
      </c>
      <c r="AF628" s="1" t="s">
        <v>150</v>
      </c>
      <c r="AG628" s="1" t="s">
        <v>349</v>
      </c>
      <c r="AH628" s="1" t="s">
        <v>367</v>
      </c>
      <c r="AI628" s="1"/>
      <c r="AJ628" s="1"/>
      <c r="AK628" s="1" t="s">
        <v>4463</v>
      </c>
      <c r="AL628" s="1"/>
      <c r="AM628" s="1"/>
      <c r="AN628" s="1"/>
      <c r="AO628" s="1">
        <v>4</v>
      </c>
      <c r="AP628" s="1">
        <v>3</v>
      </c>
      <c r="AQ628" s="1" t="s">
        <v>4463</v>
      </c>
    </row>
    <row r="629" spans="1:43" x14ac:dyDescent="0.15">
      <c r="A629" t="str">
        <f t="shared" si="102"/>
        <v>|AKH|赤|9|4/3|アンコモン|《[[アン一門の壊し屋]]》|</v>
      </c>
      <c r="B629" t="s">
        <v>3211</v>
      </c>
      <c r="C629" t="str">
        <f t="shared" si="103"/>
        <v>AKH</v>
      </c>
      <c r="D629">
        <f>IF(AA629="","",VLOOKUP(C629,tnpl!$Z$1:$AA$11,2,TRUE))</f>
        <v>10</v>
      </c>
      <c r="E629" t="s">
        <v>3211</v>
      </c>
      <c r="F629" t="str">
        <f t="shared" si="104"/>
        <v>赤</v>
      </c>
      <c r="G629">
        <f>IF(AB629="","",VLOOKUP(F629,tnpl!$X$1:$Y$16,2,TRUE))</f>
        <v>4</v>
      </c>
      <c r="H629" t="s">
        <v>3211</v>
      </c>
      <c r="I629">
        <f t="shared" si="105"/>
        <v>9</v>
      </c>
      <c r="J629" t="s">
        <v>3211</v>
      </c>
      <c r="K629">
        <f t="shared" si="106"/>
        <v>4</v>
      </c>
      <c r="L629">
        <f t="shared" si="107"/>
        <v>3</v>
      </c>
      <c r="M629" t="str">
        <f t="shared" si="108"/>
        <v>4/3</v>
      </c>
      <c r="N629" t="s">
        <v>3267</v>
      </c>
      <c r="O629" t="str">
        <f t="shared" si="109"/>
        <v>アンコモン</v>
      </c>
      <c r="R629" t="s">
        <v>3267</v>
      </c>
      <c r="S629" t="s">
        <v>4854</v>
      </c>
      <c r="T629" t="str">
        <f t="shared" si="110"/>
        <v>アン一門の壊し屋</v>
      </c>
      <c r="U629" t="str">
        <f t="shared" si="111"/>
        <v/>
      </c>
      <c r="V629" t="str">
        <f>IF(I629=0,VLOOKUP(T629,Sheet4!A:B,2,TRUE),"")</f>
        <v/>
      </c>
      <c r="W629" t="s">
        <v>4855</v>
      </c>
      <c r="X629" t="s">
        <v>3267</v>
      </c>
      <c r="Y629" s="9"/>
      <c r="Z629" s="3">
        <v>1188</v>
      </c>
      <c r="AA629" s="2" t="s">
        <v>4450</v>
      </c>
      <c r="AB629" s="1" t="s">
        <v>1575</v>
      </c>
      <c r="AC629" s="1" t="s">
        <v>1473</v>
      </c>
      <c r="AD629" s="1">
        <v>9</v>
      </c>
      <c r="AE629" s="1" t="s">
        <v>127</v>
      </c>
      <c r="AF629" s="1" t="s">
        <v>126</v>
      </c>
      <c r="AG629" s="1" t="s">
        <v>349</v>
      </c>
      <c r="AH629" s="1" t="s">
        <v>4557</v>
      </c>
      <c r="AI629" s="1" t="s">
        <v>1515</v>
      </c>
      <c r="AJ629" s="1"/>
      <c r="AK629" s="1" t="s">
        <v>2789</v>
      </c>
      <c r="AL629" s="1" t="s">
        <v>4617</v>
      </c>
      <c r="AM629" s="1"/>
      <c r="AN629" s="1"/>
      <c r="AO629" s="1">
        <v>4</v>
      </c>
      <c r="AP629" s="1">
        <v>3</v>
      </c>
      <c r="AQ629" s="1" t="s">
        <v>4618</v>
      </c>
    </row>
    <row r="630" spans="1:43" x14ac:dyDescent="0.15">
      <c r="A630" t="str">
        <f t="shared" si="102"/>
        <v>|AKH|赤|7|4/4|アンコモン|《[[戦場のゴミあさり]]》|</v>
      </c>
      <c r="B630" t="s">
        <v>3211</v>
      </c>
      <c r="C630" t="str">
        <f t="shared" si="103"/>
        <v>AKH</v>
      </c>
      <c r="D630">
        <f>IF(AA630="","",VLOOKUP(C630,tnpl!$Z$1:$AA$11,2,TRUE))</f>
        <v>10</v>
      </c>
      <c r="E630" t="s">
        <v>3211</v>
      </c>
      <c r="F630" t="str">
        <f t="shared" si="104"/>
        <v>赤</v>
      </c>
      <c r="G630">
        <f>IF(AB630="","",VLOOKUP(F630,tnpl!$X$1:$Y$16,2,TRUE))</f>
        <v>4</v>
      </c>
      <c r="H630" t="s">
        <v>3211</v>
      </c>
      <c r="I630">
        <f t="shared" si="105"/>
        <v>7</v>
      </c>
      <c r="J630" t="s">
        <v>3211</v>
      </c>
      <c r="K630">
        <f t="shared" si="106"/>
        <v>4</v>
      </c>
      <c r="L630">
        <f t="shared" si="107"/>
        <v>4</v>
      </c>
      <c r="M630" t="str">
        <f t="shared" si="108"/>
        <v>4/4</v>
      </c>
      <c r="N630" t="s">
        <v>3267</v>
      </c>
      <c r="O630" t="str">
        <f t="shared" si="109"/>
        <v>アンコモン</v>
      </c>
      <c r="R630" t="s">
        <v>3267</v>
      </c>
      <c r="S630" t="s">
        <v>4854</v>
      </c>
      <c r="T630" t="str">
        <f t="shared" si="110"/>
        <v>戦場のゴミあさり</v>
      </c>
      <c r="U630" t="str">
        <f t="shared" si="111"/>
        <v/>
      </c>
      <c r="V630" t="str">
        <f>IF(I630=0,VLOOKUP(T630,Sheet4!A:B,2,TRUE),"")</f>
        <v/>
      </c>
      <c r="W630" t="s">
        <v>4855</v>
      </c>
      <c r="X630" t="s">
        <v>3267</v>
      </c>
      <c r="Y630" s="9"/>
      <c r="Z630" s="3">
        <v>1189</v>
      </c>
      <c r="AA630" s="2" t="s">
        <v>4450</v>
      </c>
      <c r="AB630" s="1" t="s">
        <v>1575</v>
      </c>
      <c r="AC630" s="1" t="s">
        <v>1473</v>
      </c>
      <c r="AD630" s="1">
        <v>7</v>
      </c>
      <c r="AE630" s="1" t="s">
        <v>125</v>
      </c>
      <c r="AF630" s="1" t="s">
        <v>124</v>
      </c>
      <c r="AG630" s="1" t="s">
        <v>349</v>
      </c>
      <c r="AH630" s="1" t="s">
        <v>4555</v>
      </c>
      <c r="AI630" s="1" t="s">
        <v>2976</v>
      </c>
      <c r="AJ630" s="1"/>
      <c r="AK630" s="1" t="s">
        <v>4619</v>
      </c>
      <c r="AL630" s="1"/>
      <c r="AM630" s="1"/>
      <c r="AN630" s="1"/>
      <c r="AO630" s="1">
        <v>4</v>
      </c>
      <c r="AP630" s="1">
        <v>4</v>
      </c>
      <c r="AQ630" s="1" t="s">
        <v>4619</v>
      </c>
    </row>
    <row r="631" spans="1:43" x14ac:dyDescent="0.15">
      <c r="A631" t="str">
        <f t="shared" si="102"/>
        <v>|AKH|赤|6|4/4|神話レア|《[[戦闘の祝賀者]]》|</v>
      </c>
      <c r="B631" t="s">
        <v>3211</v>
      </c>
      <c r="C631" t="str">
        <f t="shared" si="103"/>
        <v>AKH</v>
      </c>
      <c r="D631">
        <f>IF(AA631="","",VLOOKUP(C631,tnpl!$Z$1:$AA$11,2,TRUE))</f>
        <v>10</v>
      </c>
      <c r="E631" t="s">
        <v>3211</v>
      </c>
      <c r="F631" t="str">
        <f t="shared" si="104"/>
        <v>赤</v>
      </c>
      <c r="G631">
        <f>IF(AB631="","",VLOOKUP(F631,tnpl!$X$1:$Y$16,2,TRUE))</f>
        <v>4</v>
      </c>
      <c r="H631" t="s">
        <v>3211</v>
      </c>
      <c r="I631">
        <f t="shared" si="105"/>
        <v>6</v>
      </c>
      <c r="J631" t="s">
        <v>3211</v>
      </c>
      <c r="K631">
        <f t="shared" si="106"/>
        <v>4</v>
      </c>
      <c r="L631">
        <f t="shared" si="107"/>
        <v>4</v>
      </c>
      <c r="M631" t="str">
        <f t="shared" si="108"/>
        <v>4/4</v>
      </c>
      <c r="N631" t="s">
        <v>3267</v>
      </c>
      <c r="O631" t="str">
        <f t="shared" si="109"/>
        <v>神話レア</v>
      </c>
      <c r="R631" t="s">
        <v>3267</v>
      </c>
      <c r="S631" t="s">
        <v>4854</v>
      </c>
      <c r="T631" t="str">
        <f t="shared" si="110"/>
        <v>戦闘の祝賀者</v>
      </c>
      <c r="U631" t="str">
        <f t="shared" si="111"/>
        <v/>
      </c>
      <c r="V631" t="str">
        <f>IF(I631=0,VLOOKUP(T631,Sheet4!A:B,2,TRUE),"")</f>
        <v/>
      </c>
      <c r="W631" t="s">
        <v>4855</v>
      </c>
      <c r="X631" t="s">
        <v>3267</v>
      </c>
      <c r="Y631" s="9"/>
      <c r="Z631" s="3">
        <v>1198</v>
      </c>
      <c r="AA631" s="2" t="s">
        <v>4450</v>
      </c>
      <c r="AB631" s="1" t="s">
        <v>1575</v>
      </c>
      <c r="AC631" s="1" t="s">
        <v>1453</v>
      </c>
      <c r="AD631" s="1">
        <v>6</v>
      </c>
      <c r="AE631" s="1" t="s">
        <v>107</v>
      </c>
      <c r="AF631" s="1" t="s">
        <v>106</v>
      </c>
      <c r="AG631" s="1" t="s">
        <v>349</v>
      </c>
      <c r="AH631" s="1" t="s">
        <v>1511</v>
      </c>
      <c r="AI631" s="1" t="s">
        <v>1515</v>
      </c>
      <c r="AJ631" s="1"/>
      <c r="AK631" s="1" t="s">
        <v>4635</v>
      </c>
      <c r="AL631" s="1"/>
      <c r="AM631" s="1"/>
      <c r="AN631" s="1"/>
      <c r="AO631" s="1">
        <v>4</v>
      </c>
      <c r="AP631" s="1">
        <v>4</v>
      </c>
      <c r="AQ631" s="1" t="s">
        <v>4635</v>
      </c>
    </row>
    <row r="632" spans="1:43" x14ac:dyDescent="0.15">
      <c r="A632" t="str">
        <f t="shared" si="102"/>
        <v>|AKH|緑|9|4/4|アンコモン|《[[活力の模範]]》|</v>
      </c>
      <c r="B632" t="s">
        <v>3211</v>
      </c>
      <c r="C632" t="str">
        <f t="shared" si="103"/>
        <v>AKH</v>
      </c>
      <c r="D632">
        <f>IF(AA632="","",VLOOKUP(C632,tnpl!$Z$1:$AA$11,2,TRUE))</f>
        <v>10</v>
      </c>
      <c r="E632" t="s">
        <v>3211</v>
      </c>
      <c r="F632" t="str">
        <f t="shared" si="104"/>
        <v>緑</v>
      </c>
      <c r="G632">
        <f>IF(AB632="","",VLOOKUP(F632,tnpl!$X$1:$Y$16,2,TRUE))</f>
        <v>5</v>
      </c>
      <c r="H632" t="s">
        <v>3211</v>
      </c>
      <c r="I632">
        <f t="shared" si="105"/>
        <v>9</v>
      </c>
      <c r="J632" t="s">
        <v>3211</v>
      </c>
      <c r="K632">
        <f t="shared" si="106"/>
        <v>4</v>
      </c>
      <c r="L632">
        <f t="shared" si="107"/>
        <v>4</v>
      </c>
      <c r="M632" t="str">
        <f t="shared" si="108"/>
        <v>4/4</v>
      </c>
      <c r="N632" t="s">
        <v>3267</v>
      </c>
      <c r="O632" t="str">
        <f t="shared" si="109"/>
        <v>アンコモン</v>
      </c>
      <c r="R632" t="s">
        <v>3267</v>
      </c>
      <c r="S632" t="s">
        <v>4854</v>
      </c>
      <c r="T632" t="str">
        <f t="shared" si="110"/>
        <v>活力の模範</v>
      </c>
      <c r="U632" t="str">
        <f t="shared" si="111"/>
        <v/>
      </c>
      <c r="V632" t="str">
        <f>IF(I632=0,VLOOKUP(T632,Sheet4!A:B,2,TRUE),"")</f>
        <v/>
      </c>
      <c r="W632" t="s">
        <v>4855</v>
      </c>
      <c r="X632" t="s">
        <v>3267</v>
      </c>
      <c r="Y632" s="9"/>
      <c r="Z632" s="3">
        <v>1214</v>
      </c>
      <c r="AA632" s="2" t="s">
        <v>4450</v>
      </c>
      <c r="AB632" s="1" t="s">
        <v>1540</v>
      </c>
      <c r="AC632" s="1" t="s">
        <v>1473</v>
      </c>
      <c r="AD632" s="1">
        <v>9</v>
      </c>
      <c r="AE632" s="1" t="s">
        <v>75</v>
      </c>
      <c r="AF632" s="1" t="s">
        <v>74</v>
      </c>
      <c r="AG632" s="1" t="s">
        <v>349</v>
      </c>
      <c r="AH632" s="1" t="s">
        <v>1511</v>
      </c>
      <c r="AI632" s="1" t="s">
        <v>1515</v>
      </c>
      <c r="AJ632" s="1"/>
      <c r="AK632" s="1" t="s">
        <v>4659</v>
      </c>
      <c r="AL632" s="1" t="s">
        <v>4660</v>
      </c>
      <c r="AM632" s="1"/>
      <c r="AN632" s="1"/>
      <c r="AO632" s="1">
        <v>4</v>
      </c>
      <c r="AP632" s="1">
        <v>4</v>
      </c>
      <c r="AQ632" s="1" t="s">
        <v>4661</v>
      </c>
    </row>
    <row r="633" spans="1:43" x14ac:dyDescent="0.15">
      <c r="A633" t="str">
        <f t="shared" si="102"/>
        <v>|AKH|緑|10|4/4|アンコモン|《[[用心深いナーガ]]》|</v>
      </c>
      <c r="B633" t="s">
        <v>3211</v>
      </c>
      <c r="C633" t="str">
        <f t="shared" si="103"/>
        <v>AKH</v>
      </c>
      <c r="D633">
        <f>IF(AA633="","",VLOOKUP(C633,tnpl!$Z$1:$AA$11,2,TRUE))</f>
        <v>10</v>
      </c>
      <c r="E633" t="s">
        <v>3211</v>
      </c>
      <c r="F633" t="str">
        <f t="shared" si="104"/>
        <v>緑</v>
      </c>
      <c r="G633">
        <f>IF(AB633="","",VLOOKUP(F633,tnpl!$X$1:$Y$16,2,TRUE))</f>
        <v>5</v>
      </c>
      <c r="H633" t="s">
        <v>3211</v>
      </c>
      <c r="I633">
        <f t="shared" si="105"/>
        <v>10</v>
      </c>
      <c r="J633" t="s">
        <v>3211</v>
      </c>
      <c r="K633">
        <f t="shared" si="106"/>
        <v>4</v>
      </c>
      <c r="L633">
        <f t="shared" si="107"/>
        <v>4</v>
      </c>
      <c r="M633" t="str">
        <f t="shared" si="108"/>
        <v>4/4</v>
      </c>
      <c r="N633" t="s">
        <v>3267</v>
      </c>
      <c r="O633" t="str">
        <f t="shared" si="109"/>
        <v>アンコモン</v>
      </c>
      <c r="R633" t="s">
        <v>3267</v>
      </c>
      <c r="S633" t="s">
        <v>4854</v>
      </c>
      <c r="T633" t="str">
        <f t="shared" si="110"/>
        <v>用心深いナーガ</v>
      </c>
      <c r="U633" t="str">
        <f t="shared" si="111"/>
        <v/>
      </c>
      <c r="V633" t="str">
        <f>IF(I633=0,VLOOKUP(T633,Sheet4!A:B,2,TRUE),"")</f>
        <v/>
      </c>
      <c r="W633" t="s">
        <v>4855</v>
      </c>
      <c r="X633" t="s">
        <v>3267</v>
      </c>
      <c r="Y633" s="9"/>
      <c r="Z633" s="3">
        <v>1215</v>
      </c>
      <c r="AA633" s="2" t="s">
        <v>4450</v>
      </c>
      <c r="AB633" s="1" t="s">
        <v>1540</v>
      </c>
      <c r="AC633" s="1" t="s">
        <v>1473</v>
      </c>
      <c r="AD633" s="1">
        <v>10</v>
      </c>
      <c r="AE633" s="1" t="s">
        <v>73</v>
      </c>
      <c r="AF633" s="1" t="s">
        <v>72</v>
      </c>
      <c r="AG633" s="1" t="s">
        <v>349</v>
      </c>
      <c r="AH633" s="1" t="s">
        <v>4511</v>
      </c>
      <c r="AI633" s="1" t="s">
        <v>1485</v>
      </c>
      <c r="AJ633" s="1"/>
      <c r="AK633" s="1" t="s">
        <v>4662</v>
      </c>
      <c r="AL633" s="1"/>
      <c r="AM633" s="1"/>
      <c r="AN633" s="1"/>
      <c r="AO633" s="1">
        <v>4</v>
      </c>
      <c r="AP633" s="1">
        <v>4</v>
      </c>
      <c r="AQ633" s="1" t="s">
        <v>4662</v>
      </c>
    </row>
    <row r="634" spans="1:43" x14ac:dyDescent="0.15">
      <c r="A634" t="str">
        <f t="shared" si="102"/>
        <v>|AKH|白緑|10|4/4|アンコモン|《[[アン一門の勇者]]》|</v>
      </c>
      <c r="B634" t="s">
        <v>3211</v>
      </c>
      <c r="C634" t="str">
        <f t="shared" si="103"/>
        <v>AKH</v>
      </c>
      <c r="D634">
        <f>IF(AA634="","",VLOOKUP(C634,tnpl!$Z$1:$AA$11,2,TRUE))</f>
        <v>10</v>
      </c>
      <c r="E634" t="s">
        <v>3211</v>
      </c>
      <c r="F634" t="str">
        <f t="shared" si="104"/>
        <v>白緑</v>
      </c>
      <c r="G634">
        <f>IF(AB634="","",VLOOKUP(F634,tnpl!$X$1:$Y$16,2,TRUE))</f>
        <v>6</v>
      </c>
      <c r="H634" t="s">
        <v>3211</v>
      </c>
      <c r="I634">
        <f t="shared" si="105"/>
        <v>10</v>
      </c>
      <c r="J634" t="s">
        <v>3211</v>
      </c>
      <c r="K634">
        <f t="shared" si="106"/>
        <v>4</v>
      </c>
      <c r="L634">
        <f t="shared" si="107"/>
        <v>4</v>
      </c>
      <c r="M634" t="str">
        <f t="shared" si="108"/>
        <v>4/4</v>
      </c>
      <c r="N634" t="s">
        <v>3267</v>
      </c>
      <c r="O634" t="str">
        <f t="shared" si="109"/>
        <v>アンコモン</v>
      </c>
      <c r="R634" t="s">
        <v>3267</v>
      </c>
      <c r="S634" t="s">
        <v>4854</v>
      </c>
      <c r="T634" t="str">
        <f t="shared" si="110"/>
        <v>アン一門の勇者</v>
      </c>
      <c r="U634" t="str">
        <f t="shared" si="111"/>
        <v/>
      </c>
      <c r="V634" t="str">
        <f>IF(I634=0,VLOOKUP(T634,Sheet4!A:B,2,TRUE),"")</f>
        <v/>
      </c>
      <c r="W634" t="s">
        <v>4855</v>
      </c>
      <c r="X634" t="s">
        <v>3267</v>
      </c>
      <c r="Y634" s="9"/>
      <c r="Z634" s="3">
        <v>1225</v>
      </c>
      <c r="AA634" s="2" t="s">
        <v>4450</v>
      </c>
      <c r="AB634" s="1" t="s">
        <v>4684</v>
      </c>
      <c r="AC634" s="1" t="s">
        <v>1473</v>
      </c>
      <c r="AD634" s="1">
        <v>10</v>
      </c>
      <c r="AE634" s="1" t="s">
        <v>55</v>
      </c>
      <c r="AF634" s="1" t="s">
        <v>54</v>
      </c>
      <c r="AG634" s="1" t="s">
        <v>349</v>
      </c>
      <c r="AH634" s="1" t="s">
        <v>1511</v>
      </c>
      <c r="AI634" s="1" t="s">
        <v>1515</v>
      </c>
      <c r="AJ634" s="1"/>
      <c r="AK634" s="1" t="s">
        <v>4685</v>
      </c>
      <c r="AL634" s="1"/>
      <c r="AM634" s="1"/>
      <c r="AN634" s="1"/>
      <c r="AO634" s="1">
        <v>4</v>
      </c>
      <c r="AP634" s="1">
        <v>4</v>
      </c>
      <c r="AQ634" s="1" t="s">
        <v>4685</v>
      </c>
    </row>
    <row r="635" spans="1:43" x14ac:dyDescent="0.15">
      <c r="A635" t="str">
        <f t="shared" si="102"/>
        <v>|AKH|黒緑|11|4/5|アンコモン|《[[潰滅甲虫]]》|</v>
      </c>
      <c r="B635" t="s">
        <v>3211</v>
      </c>
      <c r="C635" t="str">
        <f t="shared" si="103"/>
        <v>AKH</v>
      </c>
      <c r="D635">
        <f>IF(AA635="","",VLOOKUP(C635,tnpl!$Z$1:$AA$11,2,TRUE))</f>
        <v>10</v>
      </c>
      <c r="E635" t="s">
        <v>3211</v>
      </c>
      <c r="F635" t="str">
        <f t="shared" si="104"/>
        <v>黒緑</v>
      </c>
      <c r="G635">
        <f>IF(AB635="","",VLOOKUP(F635,tnpl!$X$1:$Y$16,2,TRUE))</f>
        <v>13</v>
      </c>
      <c r="H635" t="s">
        <v>3211</v>
      </c>
      <c r="I635">
        <f t="shared" si="105"/>
        <v>11</v>
      </c>
      <c r="J635" t="s">
        <v>3211</v>
      </c>
      <c r="K635">
        <f t="shared" si="106"/>
        <v>4</v>
      </c>
      <c r="L635">
        <f t="shared" si="107"/>
        <v>5</v>
      </c>
      <c r="M635" t="str">
        <f t="shared" si="108"/>
        <v>4/5</v>
      </c>
      <c r="N635" t="s">
        <v>3267</v>
      </c>
      <c r="O635" t="str">
        <f t="shared" si="109"/>
        <v>アンコモン</v>
      </c>
      <c r="R635" t="s">
        <v>3267</v>
      </c>
      <c r="S635" t="s">
        <v>4854</v>
      </c>
      <c r="T635" t="str">
        <f t="shared" si="110"/>
        <v>潰滅甲虫</v>
      </c>
      <c r="U635" t="str">
        <f t="shared" si="111"/>
        <v/>
      </c>
      <c r="V635" t="str">
        <f>IF(I635=0,VLOOKUP(T635,Sheet4!A:B,2,TRUE),"")</f>
        <v/>
      </c>
      <c r="W635" t="s">
        <v>4855</v>
      </c>
      <c r="X635" t="s">
        <v>3267</v>
      </c>
      <c r="Y635" s="9"/>
      <c r="Z635" s="3">
        <v>1227</v>
      </c>
      <c r="AA635" s="2" t="s">
        <v>4450</v>
      </c>
      <c r="AB635" s="1" t="s">
        <v>1509</v>
      </c>
      <c r="AC635" s="1" t="s">
        <v>1473</v>
      </c>
      <c r="AD635" s="1">
        <v>11</v>
      </c>
      <c r="AE635" s="1" t="s">
        <v>51</v>
      </c>
      <c r="AF635" s="1" t="s">
        <v>50</v>
      </c>
      <c r="AG635" s="1" t="s">
        <v>349</v>
      </c>
      <c r="AH635" s="1" t="s">
        <v>1972</v>
      </c>
      <c r="AI635" s="1"/>
      <c r="AJ635" s="1"/>
      <c r="AK635" s="1" t="s">
        <v>4688</v>
      </c>
      <c r="AL635" s="1" t="s">
        <v>4689</v>
      </c>
      <c r="AM635" s="1"/>
      <c r="AN635" s="1"/>
      <c r="AO635" s="1">
        <v>4</v>
      </c>
      <c r="AP635" s="1">
        <v>5</v>
      </c>
      <c r="AQ635" s="1" t="s">
        <v>4690</v>
      </c>
    </row>
    <row r="636" spans="1:43" x14ac:dyDescent="0.15">
      <c r="A636" t="str">
        <f t="shared" si="102"/>
        <v>|AKH|赤緑|12|4/4|アンコモン|《[[ケンラの戦車乗り]]》|</v>
      </c>
      <c r="B636" t="s">
        <v>3211</v>
      </c>
      <c r="C636" t="str">
        <f t="shared" si="103"/>
        <v>AKH</v>
      </c>
      <c r="D636">
        <f>IF(AA636="","",VLOOKUP(C636,tnpl!$Z$1:$AA$11,2,TRUE))</f>
        <v>10</v>
      </c>
      <c r="E636" t="s">
        <v>3211</v>
      </c>
      <c r="F636" t="str">
        <f t="shared" si="104"/>
        <v>赤緑</v>
      </c>
      <c r="G636">
        <f>IF(AB636="","",VLOOKUP(F636,tnpl!$X$1:$Y$16,2,TRUE))</f>
        <v>9</v>
      </c>
      <c r="H636" t="s">
        <v>3211</v>
      </c>
      <c r="I636">
        <f t="shared" si="105"/>
        <v>12</v>
      </c>
      <c r="J636" t="s">
        <v>3211</v>
      </c>
      <c r="K636">
        <f t="shared" si="106"/>
        <v>4</v>
      </c>
      <c r="L636">
        <f t="shared" si="107"/>
        <v>4</v>
      </c>
      <c r="M636" t="str">
        <f t="shared" si="108"/>
        <v>4/4</v>
      </c>
      <c r="N636" t="s">
        <v>3267</v>
      </c>
      <c r="O636" t="str">
        <f t="shared" si="109"/>
        <v>アンコモン</v>
      </c>
      <c r="R636" t="s">
        <v>3267</v>
      </c>
      <c r="S636" t="s">
        <v>4854</v>
      </c>
      <c r="T636" t="str">
        <f t="shared" si="110"/>
        <v>ケンラの戦車乗り</v>
      </c>
      <c r="U636" t="str">
        <f t="shared" si="111"/>
        <v/>
      </c>
      <c r="V636" t="str">
        <f>IF(I636=0,VLOOKUP(T636,Sheet4!A:B,2,TRUE),"")</f>
        <v/>
      </c>
      <c r="W636" t="s">
        <v>4855</v>
      </c>
      <c r="X636" t="s">
        <v>3267</v>
      </c>
      <c r="Y636" s="9"/>
      <c r="Z636" s="3">
        <v>1229</v>
      </c>
      <c r="AA636" s="2" t="s">
        <v>4450</v>
      </c>
      <c r="AB636" s="1" t="s">
        <v>1504</v>
      </c>
      <c r="AC636" s="1" t="s">
        <v>1473</v>
      </c>
      <c r="AD636" s="1">
        <v>12</v>
      </c>
      <c r="AE636" s="1" t="s">
        <v>47</v>
      </c>
      <c r="AF636" s="1" t="s">
        <v>46</v>
      </c>
      <c r="AG636" s="1" t="s">
        <v>349</v>
      </c>
      <c r="AH636" s="1" t="s">
        <v>4555</v>
      </c>
      <c r="AI636" s="1" t="s">
        <v>1515</v>
      </c>
      <c r="AJ636" s="1"/>
      <c r="AK636" s="1" t="s">
        <v>4693</v>
      </c>
      <c r="AL636" s="1"/>
      <c r="AM636" s="1"/>
      <c r="AN636" s="1"/>
      <c r="AO636" s="1">
        <v>4</v>
      </c>
      <c r="AP636" s="1">
        <v>4</v>
      </c>
      <c r="AQ636" s="1" t="s">
        <v>4693</v>
      </c>
    </row>
    <row r="637" spans="1:43" x14ac:dyDescent="0.15">
      <c r="A637" t="str">
        <f t="shared" si="102"/>
        <v>|AKH|白黒|14|4/4|アンコモン|《[[むら気な召使い]]》|</v>
      </c>
      <c r="B637" t="s">
        <v>3211</v>
      </c>
      <c r="C637" t="str">
        <f t="shared" si="103"/>
        <v>AKH</v>
      </c>
      <c r="D637">
        <f>IF(AA637="","",VLOOKUP(C637,tnpl!$Z$1:$AA$11,2,TRUE))</f>
        <v>10</v>
      </c>
      <c r="E637" t="s">
        <v>3211</v>
      </c>
      <c r="F637" t="str">
        <f t="shared" si="104"/>
        <v>白黒</v>
      </c>
      <c r="G637">
        <f>IF(AB637="","",VLOOKUP(F637,tnpl!$X$1:$Y$16,2,TRUE))</f>
        <v>11</v>
      </c>
      <c r="H637" t="s">
        <v>3211</v>
      </c>
      <c r="I637">
        <f t="shared" si="105"/>
        <v>14</v>
      </c>
      <c r="J637" t="s">
        <v>3211</v>
      </c>
      <c r="K637">
        <f t="shared" si="106"/>
        <v>4</v>
      </c>
      <c r="L637">
        <f t="shared" si="107"/>
        <v>4</v>
      </c>
      <c r="M637" t="str">
        <f t="shared" si="108"/>
        <v>4/4</v>
      </c>
      <c r="N637" t="s">
        <v>3267</v>
      </c>
      <c r="O637" t="str">
        <f t="shared" si="109"/>
        <v>アンコモン</v>
      </c>
      <c r="R637" t="s">
        <v>3267</v>
      </c>
      <c r="S637" t="s">
        <v>4854</v>
      </c>
      <c r="T637" t="str">
        <f t="shared" si="110"/>
        <v>むら気な召使い</v>
      </c>
      <c r="U637" t="str">
        <f t="shared" si="111"/>
        <v/>
      </c>
      <c r="V637" t="str">
        <f>IF(I637=0,VLOOKUP(T637,Sheet4!A:B,2,TRUE),"")</f>
        <v/>
      </c>
      <c r="W637" t="s">
        <v>4855</v>
      </c>
      <c r="X637" t="s">
        <v>3267</v>
      </c>
      <c r="Y637" s="9"/>
      <c r="Z637" s="3">
        <v>1231</v>
      </c>
      <c r="AA637" s="2" t="s">
        <v>4450</v>
      </c>
      <c r="AB637" s="1" t="s">
        <v>1496</v>
      </c>
      <c r="AC637" s="1" t="s">
        <v>1473</v>
      </c>
      <c r="AD637" s="1">
        <v>14</v>
      </c>
      <c r="AE637" s="1" t="s">
        <v>43</v>
      </c>
      <c r="AF637" s="1" t="s">
        <v>42</v>
      </c>
      <c r="AG637" s="1" t="s">
        <v>349</v>
      </c>
      <c r="AH637" s="1" t="s">
        <v>1506</v>
      </c>
      <c r="AI637" s="1"/>
      <c r="AJ637" s="1"/>
      <c r="AK637" s="1" t="s">
        <v>4696</v>
      </c>
      <c r="AL637" s="1"/>
      <c r="AM637" s="1"/>
      <c r="AN637" s="1"/>
      <c r="AO637" s="1">
        <v>4</v>
      </c>
      <c r="AP637" s="1">
        <v>4</v>
      </c>
      <c r="AQ637" s="1" t="s">
        <v>4696</v>
      </c>
    </row>
    <row r="638" spans="1:43" x14ac:dyDescent="0.15">
      <c r="A638" t="str">
        <f t="shared" si="102"/>
        <v>|AKH|緑青|14|4/4|アンコモン|《[[水流織り]]》|</v>
      </c>
      <c r="B638" t="s">
        <v>3211</v>
      </c>
      <c r="C638" t="str">
        <f t="shared" si="103"/>
        <v>AKH</v>
      </c>
      <c r="D638">
        <f>IF(AA638="","",VLOOKUP(C638,tnpl!$Z$1:$AA$11,2,TRUE))</f>
        <v>10</v>
      </c>
      <c r="E638" t="s">
        <v>3211</v>
      </c>
      <c r="F638" t="str">
        <f t="shared" si="104"/>
        <v>緑青</v>
      </c>
      <c r="G638">
        <f>IF(AB638="","",VLOOKUP(F638,tnpl!$X$1:$Y$16,2,TRUE))</f>
        <v>15</v>
      </c>
      <c r="H638" t="s">
        <v>3211</v>
      </c>
      <c r="I638">
        <f t="shared" si="105"/>
        <v>14</v>
      </c>
      <c r="J638" t="s">
        <v>3211</v>
      </c>
      <c r="K638">
        <f t="shared" si="106"/>
        <v>4</v>
      </c>
      <c r="L638">
        <f t="shared" si="107"/>
        <v>4</v>
      </c>
      <c r="M638" t="str">
        <f t="shared" si="108"/>
        <v>4/4</v>
      </c>
      <c r="N638" t="s">
        <v>3267</v>
      </c>
      <c r="O638" t="str">
        <f t="shared" si="109"/>
        <v>アンコモン</v>
      </c>
      <c r="R638" t="s">
        <v>3267</v>
      </c>
      <c r="S638" t="s">
        <v>4854</v>
      </c>
      <c r="T638" t="str">
        <f t="shared" si="110"/>
        <v>水流織り</v>
      </c>
      <c r="U638" t="str">
        <f t="shared" si="111"/>
        <v/>
      </c>
      <c r="V638" t="str">
        <f>IF(I638=0,VLOOKUP(T638,Sheet4!A:B,2,TRUE),"")</f>
        <v/>
      </c>
      <c r="W638" t="s">
        <v>4855</v>
      </c>
      <c r="X638" t="s">
        <v>3267</v>
      </c>
      <c r="Y638" s="9"/>
      <c r="Z638" s="3">
        <v>1232</v>
      </c>
      <c r="AA638" s="2" t="s">
        <v>4450</v>
      </c>
      <c r="AB638" s="1" t="s">
        <v>1799</v>
      </c>
      <c r="AC638" s="1" t="s">
        <v>1473</v>
      </c>
      <c r="AD638" s="1">
        <v>14</v>
      </c>
      <c r="AE638" s="1" t="s">
        <v>41</v>
      </c>
      <c r="AF638" s="1" t="s">
        <v>40</v>
      </c>
      <c r="AG638" s="1" t="s">
        <v>349</v>
      </c>
      <c r="AH638" s="1" t="s">
        <v>4511</v>
      </c>
      <c r="AI638" s="1" t="s">
        <v>1551</v>
      </c>
      <c r="AJ638" s="1"/>
      <c r="AK638" s="1" t="s">
        <v>4697</v>
      </c>
      <c r="AL638" s="1"/>
      <c r="AM638" s="1"/>
      <c r="AN638" s="1"/>
      <c r="AO638" s="1">
        <v>4</v>
      </c>
      <c r="AP638" s="1">
        <v>4</v>
      </c>
      <c r="AQ638" s="1" t="s">
        <v>4697</v>
      </c>
    </row>
    <row r="639" spans="1:43" x14ac:dyDescent="0.15">
      <c r="A639" t="str">
        <f t="shared" si="102"/>
        <v>|AKH|赤黒|11|4/4|神話レア|《[[蓋世の英雄、ネヘブ]]》|</v>
      </c>
      <c r="B639" t="s">
        <v>3211</v>
      </c>
      <c r="C639" t="str">
        <f t="shared" si="103"/>
        <v>AKH</v>
      </c>
      <c r="D639">
        <f>IF(AA639="","",VLOOKUP(C639,tnpl!$Z$1:$AA$11,2,TRUE))</f>
        <v>10</v>
      </c>
      <c r="E639" t="s">
        <v>3211</v>
      </c>
      <c r="F639" t="str">
        <f t="shared" si="104"/>
        <v>赤黒</v>
      </c>
      <c r="G639">
        <f>IF(AB639="","",VLOOKUP(F639,tnpl!$X$1:$Y$16,2,TRUE))</f>
        <v>4</v>
      </c>
      <c r="H639" t="s">
        <v>3211</v>
      </c>
      <c r="I639">
        <f t="shared" si="105"/>
        <v>11</v>
      </c>
      <c r="J639" t="s">
        <v>3211</v>
      </c>
      <c r="K639">
        <f t="shared" si="106"/>
        <v>4</v>
      </c>
      <c r="L639">
        <f t="shared" si="107"/>
        <v>4</v>
      </c>
      <c r="M639" t="str">
        <f t="shared" si="108"/>
        <v>4/4</v>
      </c>
      <c r="N639" t="s">
        <v>3267</v>
      </c>
      <c r="O639" t="str">
        <f t="shared" si="109"/>
        <v>神話レア</v>
      </c>
      <c r="R639" t="s">
        <v>3267</v>
      </c>
      <c r="S639" t="s">
        <v>4854</v>
      </c>
      <c r="T639" t="str">
        <f t="shared" si="110"/>
        <v>蓋世の英雄、ネヘブ</v>
      </c>
      <c r="U639" t="str">
        <f t="shared" si="111"/>
        <v/>
      </c>
      <c r="V639" t="str">
        <f>IF(I639=0,VLOOKUP(T639,Sheet4!A:B,2,TRUE),"")</f>
        <v/>
      </c>
      <c r="W639" t="s">
        <v>4855</v>
      </c>
      <c r="X639" t="s">
        <v>3267</v>
      </c>
      <c r="Y639" s="9"/>
      <c r="Z639" s="3">
        <v>1235</v>
      </c>
      <c r="AA639" s="2" t="s">
        <v>4450</v>
      </c>
      <c r="AB639" s="1" t="s">
        <v>2572</v>
      </c>
      <c r="AC639" s="1" t="s">
        <v>1453</v>
      </c>
      <c r="AD639" s="1">
        <v>11</v>
      </c>
      <c r="AE639" s="1" t="s">
        <v>35</v>
      </c>
      <c r="AF639" s="1" t="s">
        <v>34</v>
      </c>
      <c r="AG639" s="1" t="s">
        <v>349</v>
      </c>
      <c r="AH639" s="1" t="s">
        <v>4557</v>
      </c>
      <c r="AI639" s="1" t="s">
        <v>1515</v>
      </c>
      <c r="AJ639" s="1"/>
      <c r="AK639" s="1" t="s">
        <v>4700</v>
      </c>
      <c r="AL639" s="1" t="s">
        <v>4701</v>
      </c>
      <c r="AM639" s="1" t="s">
        <v>4702</v>
      </c>
      <c r="AN639" s="1"/>
      <c r="AO639" s="1">
        <v>4</v>
      </c>
      <c r="AP639" s="1">
        <v>4</v>
      </c>
      <c r="AQ639" s="1" t="s">
        <v>4703</v>
      </c>
    </row>
    <row r="640" spans="1:43" x14ac:dyDescent="0.15">
      <c r="A640" t="str">
        <f t="shared" si="102"/>
        <v>|AKH|白|12|4/3|アンコモン|《[[療治の侍臣]]》|</v>
      </c>
      <c r="B640" t="s">
        <v>3211</v>
      </c>
      <c r="C640" t="str">
        <f t="shared" si="103"/>
        <v>AKH</v>
      </c>
      <c r="D640">
        <f>IF(AA640="","",VLOOKUP(C640,tnpl!$Z$1:$AA$11,2,TRUE))</f>
        <v>10</v>
      </c>
      <c r="E640" t="s">
        <v>3211</v>
      </c>
      <c r="F640" t="str">
        <f t="shared" si="104"/>
        <v>白</v>
      </c>
      <c r="G640">
        <f>IF(AB640="","",VLOOKUP(F640,tnpl!$X$1:$Y$16,2,TRUE))</f>
        <v>1</v>
      </c>
      <c r="H640" t="s">
        <v>3211</v>
      </c>
      <c r="I640">
        <f t="shared" si="105"/>
        <v>12</v>
      </c>
      <c r="J640" t="s">
        <v>3211</v>
      </c>
      <c r="K640">
        <f t="shared" si="106"/>
        <v>4</v>
      </c>
      <c r="L640">
        <f t="shared" si="107"/>
        <v>3</v>
      </c>
      <c r="M640" t="str">
        <f t="shared" si="108"/>
        <v>4/3</v>
      </c>
      <c r="N640" t="s">
        <v>3267</v>
      </c>
      <c r="O640" t="str">
        <f t="shared" si="109"/>
        <v>アンコモン</v>
      </c>
      <c r="R640" t="s">
        <v>3267</v>
      </c>
      <c r="S640" t="s">
        <v>4854</v>
      </c>
      <c r="T640" t="str">
        <f t="shared" si="110"/>
        <v>療治の侍臣</v>
      </c>
      <c r="U640" t="str">
        <f t="shared" si="111"/>
        <v/>
      </c>
      <c r="V640" t="str">
        <f>IF(I640=0,VLOOKUP(T640,Sheet4!A:B,2,TRUE),"")</f>
        <v/>
      </c>
      <c r="W640" t="s">
        <v>4855</v>
      </c>
      <c r="X640" t="s">
        <v>3267</v>
      </c>
      <c r="Y640" s="9"/>
      <c r="Z640" s="3">
        <v>1265</v>
      </c>
      <c r="AA640" s="2" t="s">
        <v>4450</v>
      </c>
      <c r="AB640" s="1" t="s">
        <v>1653</v>
      </c>
      <c r="AC640" s="1" t="s">
        <v>1473</v>
      </c>
      <c r="AD640" s="1">
        <v>12</v>
      </c>
      <c r="AE640" s="1" t="s">
        <v>4763</v>
      </c>
      <c r="AF640" s="1" t="s">
        <v>4764</v>
      </c>
      <c r="AG640" s="1" t="s">
        <v>349</v>
      </c>
      <c r="AH640" s="1" t="s">
        <v>1511</v>
      </c>
      <c r="AI640" s="1" t="s">
        <v>1492</v>
      </c>
      <c r="AJ640" s="1"/>
      <c r="AK640" s="1" t="s">
        <v>4765</v>
      </c>
      <c r="AL640" s="1"/>
      <c r="AM640" s="1"/>
      <c r="AN640" s="1"/>
      <c r="AO640" s="1">
        <v>4</v>
      </c>
      <c r="AP640" s="1">
        <v>3</v>
      </c>
      <c r="AQ640" s="1" t="s">
        <v>4765</v>
      </c>
    </row>
    <row r="641" spans="1:43" x14ac:dyDescent="0.15">
      <c r="A641" t="str">
        <f t="shared" si="102"/>
        <v>|AKH|白|8|4/4|レア|《[[栄光半ばの修練者]]》|</v>
      </c>
      <c r="B641" t="s">
        <v>3211</v>
      </c>
      <c r="C641" t="str">
        <f t="shared" si="103"/>
        <v>AKH</v>
      </c>
      <c r="D641">
        <f>IF(AA641="","",VLOOKUP(C641,tnpl!$Z$1:$AA$11,2,TRUE))</f>
        <v>10</v>
      </c>
      <c r="E641" t="s">
        <v>3211</v>
      </c>
      <c r="F641" t="str">
        <f t="shared" si="104"/>
        <v>白</v>
      </c>
      <c r="G641">
        <f>IF(AB641="","",VLOOKUP(F641,tnpl!$X$1:$Y$16,2,TRUE))</f>
        <v>1</v>
      </c>
      <c r="H641" t="s">
        <v>3211</v>
      </c>
      <c r="I641">
        <f t="shared" si="105"/>
        <v>8</v>
      </c>
      <c r="J641" t="s">
        <v>3211</v>
      </c>
      <c r="K641">
        <f t="shared" si="106"/>
        <v>4</v>
      </c>
      <c r="L641">
        <f t="shared" si="107"/>
        <v>4</v>
      </c>
      <c r="M641" t="str">
        <f t="shared" si="108"/>
        <v>4/4</v>
      </c>
      <c r="N641" t="s">
        <v>3267</v>
      </c>
      <c r="O641" t="str">
        <f t="shared" si="109"/>
        <v>レア</v>
      </c>
      <c r="R641" t="s">
        <v>3267</v>
      </c>
      <c r="S641" t="s">
        <v>4854</v>
      </c>
      <c r="T641" t="str">
        <f t="shared" si="110"/>
        <v>栄光半ばの修練者</v>
      </c>
      <c r="U641" t="str">
        <f t="shared" si="111"/>
        <v/>
      </c>
      <c r="V641" t="str">
        <f>IF(I641=0,VLOOKUP(T641,Sheet4!A:B,2,TRUE),"")</f>
        <v/>
      </c>
      <c r="W641" t="s">
        <v>4855</v>
      </c>
      <c r="X641" t="s">
        <v>3267</v>
      </c>
      <c r="Y641" s="9"/>
      <c r="Z641" s="3">
        <v>1266</v>
      </c>
      <c r="AA641" s="2" t="s">
        <v>4450</v>
      </c>
      <c r="AB641" s="1" t="s">
        <v>1653</v>
      </c>
      <c r="AC641" s="1" t="s">
        <v>1463</v>
      </c>
      <c r="AD641" s="1">
        <v>8</v>
      </c>
      <c r="AE641" s="1" t="s">
        <v>4766</v>
      </c>
      <c r="AF641" s="1" t="s">
        <v>4767</v>
      </c>
      <c r="AG641" s="1" t="s">
        <v>349</v>
      </c>
      <c r="AH641" s="1" t="s">
        <v>1511</v>
      </c>
      <c r="AI641" s="1" t="s">
        <v>1515</v>
      </c>
      <c r="AJ641" s="1"/>
      <c r="AK641" s="1" t="s">
        <v>4768</v>
      </c>
      <c r="AL641" s="1"/>
      <c r="AM641" s="1"/>
      <c r="AN641" s="1"/>
      <c r="AO641" s="1">
        <v>4</v>
      </c>
      <c r="AP641" s="1">
        <v>4</v>
      </c>
      <c r="AQ641" s="1" t="s">
        <v>4768</v>
      </c>
    </row>
    <row r="642" spans="1:43" x14ac:dyDescent="0.15">
      <c r="A642" t="str">
        <f t="shared" si="102"/>
        <v>|AKH|白|7|4/4|レア|《[[双陽の熾天使]]》|</v>
      </c>
      <c r="B642" t="s">
        <v>3211</v>
      </c>
      <c r="C642" t="str">
        <f t="shared" si="103"/>
        <v>AKH</v>
      </c>
      <c r="D642">
        <f>IF(AA642="","",VLOOKUP(C642,tnpl!$Z$1:$AA$11,2,TRUE))</f>
        <v>10</v>
      </c>
      <c r="E642" t="s">
        <v>3211</v>
      </c>
      <c r="F642" t="str">
        <f t="shared" si="104"/>
        <v>白</v>
      </c>
      <c r="G642">
        <f>IF(AB642="","",VLOOKUP(F642,tnpl!$X$1:$Y$16,2,TRUE))</f>
        <v>1</v>
      </c>
      <c r="H642" t="s">
        <v>3211</v>
      </c>
      <c r="I642">
        <f t="shared" si="105"/>
        <v>7</v>
      </c>
      <c r="J642" t="s">
        <v>3211</v>
      </c>
      <c r="K642">
        <f t="shared" si="106"/>
        <v>4</v>
      </c>
      <c r="L642">
        <f t="shared" si="107"/>
        <v>4</v>
      </c>
      <c r="M642" t="str">
        <f t="shared" si="108"/>
        <v>4/4</v>
      </c>
      <c r="N642" t="s">
        <v>3267</v>
      </c>
      <c r="O642" t="str">
        <f t="shared" si="109"/>
        <v>レア</v>
      </c>
      <c r="R642" t="s">
        <v>3267</v>
      </c>
      <c r="S642" t="s">
        <v>4854</v>
      </c>
      <c r="T642" t="str">
        <f t="shared" si="110"/>
        <v>双陽の熾天使</v>
      </c>
      <c r="U642" t="str">
        <f t="shared" si="111"/>
        <v/>
      </c>
      <c r="V642" t="str">
        <f>IF(I642=0,VLOOKUP(T642,Sheet4!A:B,2,TRUE),"")</f>
        <v/>
      </c>
      <c r="W642" t="s">
        <v>4855</v>
      </c>
      <c r="X642" t="s">
        <v>3267</v>
      </c>
      <c r="Y642" s="9"/>
      <c r="Z642" s="3">
        <v>1267</v>
      </c>
      <c r="AA642" s="2" t="s">
        <v>4450</v>
      </c>
      <c r="AB642" s="1" t="s">
        <v>1653</v>
      </c>
      <c r="AC642" s="1" t="s">
        <v>1463</v>
      </c>
      <c r="AD642" s="1">
        <v>7</v>
      </c>
      <c r="AE642" s="1" t="s">
        <v>4769</v>
      </c>
      <c r="AF642" s="1" t="s">
        <v>4770</v>
      </c>
      <c r="AG642" s="1" t="s">
        <v>349</v>
      </c>
      <c r="AH642" s="1" t="s">
        <v>358</v>
      </c>
      <c r="AI642" s="1"/>
      <c r="AJ642" s="1"/>
      <c r="AK642" s="1" t="s">
        <v>4543</v>
      </c>
      <c r="AL642" s="1" t="s">
        <v>4771</v>
      </c>
      <c r="AM642" s="1" t="s">
        <v>4772</v>
      </c>
      <c r="AN642" s="1"/>
      <c r="AO642" s="1">
        <v>4</v>
      </c>
      <c r="AP642" s="1">
        <v>4</v>
      </c>
      <c r="AQ642" s="1" t="s">
        <v>4773</v>
      </c>
    </row>
    <row r="643" spans="1:43" x14ac:dyDescent="0.15">
      <c r="A643" t="str">
        <f t="shared" si="102"/>
        <v>|AKH|青|12|4/4|アンコモン|《[[釣りドレイク]]》|</v>
      </c>
      <c r="B643" t="s">
        <v>3211</v>
      </c>
      <c r="C643" t="str">
        <f t="shared" si="103"/>
        <v>AKH</v>
      </c>
      <c r="D643">
        <f>IF(AA643="","",VLOOKUP(C643,tnpl!$Z$1:$AA$11,2,TRUE))</f>
        <v>10</v>
      </c>
      <c r="E643" t="s">
        <v>3211</v>
      </c>
      <c r="F643" t="str">
        <f t="shared" si="104"/>
        <v>青</v>
      </c>
      <c r="G643">
        <f>IF(AB643="","",VLOOKUP(F643,tnpl!$X$1:$Y$16,2,TRUE))</f>
        <v>2</v>
      </c>
      <c r="H643" t="s">
        <v>3211</v>
      </c>
      <c r="I643">
        <f t="shared" si="105"/>
        <v>12</v>
      </c>
      <c r="J643" t="s">
        <v>3211</v>
      </c>
      <c r="K643">
        <f t="shared" si="106"/>
        <v>4</v>
      </c>
      <c r="L643">
        <f t="shared" si="107"/>
        <v>4</v>
      </c>
      <c r="M643" t="str">
        <f t="shared" si="108"/>
        <v>4/4</v>
      </c>
      <c r="N643" t="s">
        <v>3267</v>
      </c>
      <c r="O643" t="str">
        <f t="shared" si="109"/>
        <v>アンコモン</v>
      </c>
      <c r="R643" t="s">
        <v>3267</v>
      </c>
      <c r="S643" t="s">
        <v>4854</v>
      </c>
      <c r="T643" t="str">
        <f t="shared" si="110"/>
        <v>釣りドレイク</v>
      </c>
      <c r="U643" t="str">
        <f t="shared" si="111"/>
        <v/>
      </c>
      <c r="V643" t="str">
        <f>IF(I643=0,VLOOKUP(T643,Sheet4!A:B,2,TRUE),"")</f>
        <v/>
      </c>
      <c r="W643" t="s">
        <v>4855</v>
      </c>
      <c r="X643" t="s">
        <v>3267</v>
      </c>
      <c r="Y643" s="9"/>
      <c r="Z643" s="3">
        <v>1268</v>
      </c>
      <c r="AA643" s="2" t="s">
        <v>4450</v>
      </c>
      <c r="AB643" s="1" t="s">
        <v>1631</v>
      </c>
      <c r="AC643" s="1" t="s">
        <v>1473</v>
      </c>
      <c r="AD643" s="1">
        <v>12</v>
      </c>
      <c r="AE643" s="1" t="s">
        <v>4774</v>
      </c>
      <c r="AF643" s="1" t="s">
        <v>4775</v>
      </c>
      <c r="AG643" s="1" t="s">
        <v>349</v>
      </c>
      <c r="AH643" s="1" t="s">
        <v>2546</v>
      </c>
      <c r="AI643" s="1"/>
      <c r="AJ643" s="1"/>
      <c r="AK643" s="1" t="s">
        <v>361</v>
      </c>
      <c r="AL643" s="1" t="s">
        <v>4776</v>
      </c>
      <c r="AM643" s="1"/>
      <c r="AN643" s="1"/>
      <c r="AO643" s="1">
        <v>4</v>
      </c>
      <c r="AP643" s="1">
        <v>4</v>
      </c>
      <c r="AQ643" s="1" t="s">
        <v>4777</v>
      </c>
    </row>
    <row r="644" spans="1:43" x14ac:dyDescent="0.15">
      <c r="A644" t="str">
        <f t="shared" si="102"/>
        <v>|AKH|黒|10|4/3|アンコモン|《[[悪意のアムムト]]》|</v>
      </c>
      <c r="B644" t="s">
        <v>3211</v>
      </c>
      <c r="C644" t="str">
        <f t="shared" si="103"/>
        <v>AKH</v>
      </c>
      <c r="D644">
        <f>IF(AA644="","",VLOOKUP(C644,tnpl!$Z$1:$AA$11,2,TRUE))</f>
        <v>10</v>
      </c>
      <c r="E644" t="s">
        <v>3211</v>
      </c>
      <c r="F644" t="str">
        <f t="shared" si="104"/>
        <v>黒</v>
      </c>
      <c r="G644">
        <f>IF(AB644="","",VLOOKUP(F644,tnpl!$X$1:$Y$16,2,TRUE))</f>
        <v>3</v>
      </c>
      <c r="H644" t="s">
        <v>3211</v>
      </c>
      <c r="I644">
        <f t="shared" si="105"/>
        <v>10</v>
      </c>
      <c r="J644" t="s">
        <v>3211</v>
      </c>
      <c r="K644">
        <f t="shared" si="106"/>
        <v>4</v>
      </c>
      <c r="L644">
        <f t="shared" si="107"/>
        <v>3</v>
      </c>
      <c r="M644" t="str">
        <f t="shared" si="108"/>
        <v>4/3</v>
      </c>
      <c r="N644" t="s">
        <v>3267</v>
      </c>
      <c r="O644" t="str">
        <f t="shared" si="109"/>
        <v>アンコモン</v>
      </c>
      <c r="R644" t="s">
        <v>3267</v>
      </c>
      <c r="S644" t="s">
        <v>4854</v>
      </c>
      <c r="T644" t="str">
        <f t="shared" si="110"/>
        <v>悪意のアムムト</v>
      </c>
      <c r="U644" t="str">
        <f t="shared" si="111"/>
        <v/>
      </c>
      <c r="V644" t="str">
        <f>IF(I644=0,VLOOKUP(T644,Sheet4!A:B,2,TRUE),"")</f>
        <v/>
      </c>
      <c r="W644" t="s">
        <v>4855</v>
      </c>
      <c r="X644" t="s">
        <v>3267</v>
      </c>
      <c r="Y644" s="9"/>
      <c r="Z644" s="3">
        <v>1274</v>
      </c>
      <c r="AA644" s="2" t="s">
        <v>4450</v>
      </c>
      <c r="AB644" s="1" t="s">
        <v>1606</v>
      </c>
      <c r="AC644" s="1" t="s">
        <v>1473</v>
      </c>
      <c r="AD644" s="1">
        <v>10</v>
      </c>
      <c r="AE644" s="1" t="s">
        <v>4793</v>
      </c>
      <c r="AF644" s="1" t="s">
        <v>4794</v>
      </c>
      <c r="AG644" s="1" t="s">
        <v>349</v>
      </c>
      <c r="AH644" s="1" t="s">
        <v>4130</v>
      </c>
      <c r="AI644" s="1" t="s">
        <v>2828</v>
      </c>
      <c r="AJ644" s="1"/>
      <c r="AK644" s="1" t="s">
        <v>3151</v>
      </c>
      <c r="AL644" s="1" t="s">
        <v>4688</v>
      </c>
      <c r="AM644" s="1"/>
      <c r="AN644" s="1"/>
      <c r="AO644" s="1">
        <v>4</v>
      </c>
      <c r="AP644" s="1">
        <v>3</v>
      </c>
      <c r="AQ644" s="1" t="s">
        <v>4795</v>
      </c>
    </row>
    <row r="645" spans="1:43" x14ac:dyDescent="0.15">
      <c r="A645" t="str">
        <f t="shared" si="102"/>
        <v>|AKH|赤|8|4/3|アンコモン|《[[血怒りの喧嘩屋]]》|</v>
      </c>
      <c r="B645" t="s">
        <v>3211</v>
      </c>
      <c r="C645" t="str">
        <f t="shared" si="103"/>
        <v>AKH</v>
      </c>
      <c r="D645">
        <f>IF(AA645="","",VLOOKUP(C645,tnpl!$Z$1:$AA$11,2,TRUE))</f>
        <v>10</v>
      </c>
      <c r="E645" t="s">
        <v>3211</v>
      </c>
      <c r="F645" t="str">
        <f t="shared" si="104"/>
        <v>赤</v>
      </c>
      <c r="G645">
        <f>IF(AB645="","",VLOOKUP(F645,tnpl!$X$1:$Y$16,2,TRUE))</f>
        <v>4</v>
      </c>
      <c r="H645" t="s">
        <v>3211</v>
      </c>
      <c r="I645">
        <f t="shared" si="105"/>
        <v>8</v>
      </c>
      <c r="J645" t="s">
        <v>3211</v>
      </c>
      <c r="K645">
        <f t="shared" si="106"/>
        <v>4</v>
      </c>
      <c r="L645">
        <f t="shared" si="107"/>
        <v>3</v>
      </c>
      <c r="M645" t="str">
        <f t="shared" si="108"/>
        <v>4/3</v>
      </c>
      <c r="N645" t="s">
        <v>3267</v>
      </c>
      <c r="O645" t="str">
        <f t="shared" si="109"/>
        <v>アンコモン</v>
      </c>
      <c r="R645" t="s">
        <v>3267</v>
      </c>
      <c r="S645" t="s">
        <v>4854</v>
      </c>
      <c r="T645" t="str">
        <f t="shared" si="110"/>
        <v>血怒りの喧嘩屋</v>
      </c>
      <c r="U645" t="str">
        <f t="shared" si="111"/>
        <v/>
      </c>
      <c r="V645" t="str">
        <f>IF(I645=0,VLOOKUP(T645,Sheet4!A:B,2,TRUE),"")</f>
        <v/>
      </c>
      <c r="W645" t="s">
        <v>4855</v>
      </c>
      <c r="X645" t="s">
        <v>3267</v>
      </c>
      <c r="Y645" s="9"/>
      <c r="Z645" s="3">
        <v>1278</v>
      </c>
      <c r="AA645" s="2" t="s">
        <v>4450</v>
      </c>
      <c r="AB645" s="1" t="s">
        <v>1575</v>
      </c>
      <c r="AC645" s="1" t="s">
        <v>1473</v>
      </c>
      <c r="AD645" s="1">
        <v>8</v>
      </c>
      <c r="AE645" s="1" t="s">
        <v>4807</v>
      </c>
      <c r="AF645" s="1" t="s">
        <v>4808</v>
      </c>
      <c r="AG645" s="1" t="s">
        <v>349</v>
      </c>
      <c r="AH645" s="1" t="s">
        <v>4557</v>
      </c>
      <c r="AI645" s="1" t="s">
        <v>1515</v>
      </c>
      <c r="AJ645" s="1"/>
      <c r="AK645" s="1" t="s">
        <v>4809</v>
      </c>
      <c r="AL645" s="1"/>
      <c r="AM645" s="1"/>
      <c r="AN645" s="1"/>
      <c r="AO645" s="1">
        <v>4</v>
      </c>
      <c r="AP645" s="1">
        <v>3</v>
      </c>
      <c r="AQ645" s="1" t="s">
        <v>4809</v>
      </c>
    </row>
    <row r="646" spans="1:43" x14ac:dyDescent="0.15">
      <c r="A646" t="str">
        <f t="shared" si="102"/>
        <v>|AKH|赤|9|4/4|レア|《[[過酷な指導者]]》|</v>
      </c>
      <c r="B646" t="s">
        <v>3211</v>
      </c>
      <c r="C646" t="str">
        <f t="shared" si="103"/>
        <v>AKH</v>
      </c>
      <c r="D646">
        <f>IF(AA646="","",VLOOKUP(C646,tnpl!$Z$1:$AA$11,2,TRUE))</f>
        <v>10</v>
      </c>
      <c r="E646" t="s">
        <v>3211</v>
      </c>
      <c r="F646" t="str">
        <f t="shared" si="104"/>
        <v>赤</v>
      </c>
      <c r="G646">
        <f>IF(AB646="","",VLOOKUP(F646,tnpl!$X$1:$Y$16,2,TRUE))</f>
        <v>4</v>
      </c>
      <c r="H646" t="s">
        <v>3211</v>
      </c>
      <c r="I646">
        <f t="shared" si="105"/>
        <v>9</v>
      </c>
      <c r="J646" t="s">
        <v>3211</v>
      </c>
      <c r="K646">
        <f t="shared" si="106"/>
        <v>4</v>
      </c>
      <c r="L646">
        <f t="shared" si="107"/>
        <v>4</v>
      </c>
      <c r="M646" t="str">
        <f t="shared" si="108"/>
        <v>4/4</v>
      </c>
      <c r="N646" t="s">
        <v>3267</v>
      </c>
      <c r="O646" t="str">
        <f t="shared" si="109"/>
        <v>レア</v>
      </c>
      <c r="R646" t="s">
        <v>3267</v>
      </c>
      <c r="S646" t="s">
        <v>4854</v>
      </c>
      <c r="T646" t="str">
        <f t="shared" si="110"/>
        <v>過酷な指導者</v>
      </c>
      <c r="U646" t="str">
        <f t="shared" si="111"/>
        <v/>
      </c>
      <c r="V646" t="str">
        <f>IF(I646=0,VLOOKUP(T646,Sheet4!A:B,2,TRUE),"")</f>
        <v/>
      </c>
      <c r="W646" t="s">
        <v>4855</v>
      </c>
      <c r="X646" t="s">
        <v>3267</v>
      </c>
      <c r="Y646" s="9"/>
      <c r="Z646" s="3">
        <v>1281</v>
      </c>
      <c r="AA646" s="2" t="s">
        <v>4450</v>
      </c>
      <c r="AB646" s="1" t="s">
        <v>1575</v>
      </c>
      <c r="AC646" s="1" t="s">
        <v>1463</v>
      </c>
      <c r="AD646" s="1">
        <v>9</v>
      </c>
      <c r="AE646" s="1" t="s">
        <v>4816</v>
      </c>
      <c r="AF646" s="1" t="s">
        <v>4817</v>
      </c>
      <c r="AG646" s="1" t="s">
        <v>349</v>
      </c>
      <c r="AH646" s="1" t="s">
        <v>1511</v>
      </c>
      <c r="AI646" s="1" t="s">
        <v>1492</v>
      </c>
      <c r="AJ646" s="1"/>
      <c r="AK646" s="1" t="s">
        <v>4818</v>
      </c>
      <c r="AL646" s="1"/>
      <c r="AM646" s="1"/>
      <c r="AN646" s="1"/>
      <c r="AO646" s="1">
        <v>4</v>
      </c>
      <c r="AP646" s="1">
        <v>4</v>
      </c>
      <c r="AQ646" s="1" t="s">
        <v>4818</v>
      </c>
    </row>
    <row r="647" spans="1:43" x14ac:dyDescent="0.15">
      <c r="A647" t="str">
        <f t="shared" si="102"/>
        <v>|AKH|赤|19|4/4|レア|《[[損魂魔道士]]》|</v>
      </c>
      <c r="B647" t="s">
        <v>3211</v>
      </c>
      <c r="C647" t="str">
        <f t="shared" si="103"/>
        <v>AKH</v>
      </c>
      <c r="D647">
        <f>IF(AA647="","",VLOOKUP(C647,tnpl!$Z$1:$AA$11,2,TRUE))</f>
        <v>10</v>
      </c>
      <c r="E647" t="s">
        <v>3211</v>
      </c>
      <c r="F647" t="str">
        <f t="shared" si="104"/>
        <v>赤</v>
      </c>
      <c r="G647">
        <f>IF(AB647="","",VLOOKUP(F647,tnpl!$X$1:$Y$16,2,TRUE))</f>
        <v>4</v>
      </c>
      <c r="H647" t="s">
        <v>3211</v>
      </c>
      <c r="I647">
        <f t="shared" si="105"/>
        <v>19</v>
      </c>
      <c r="J647" t="s">
        <v>3211</v>
      </c>
      <c r="K647">
        <f t="shared" si="106"/>
        <v>4</v>
      </c>
      <c r="L647">
        <f t="shared" si="107"/>
        <v>4</v>
      </c>
      <c r="M647" t="str">
        <f t="shared" si="108"/>
        <v>4/4</v>
      </c>
      <c r="N647" t="s">
        <v>3267</v>
      </c>
      <c r="O647" t="str">
        <f t="shared" si="109"/>
        <v>レア</v>
      </c>
      <c r="R647" t="s">
        <v>3267</v>
      </c>
      <c r="S647" t="s">
        <v>4854</v>
      </c>
      <c r="T647" t="str">
        <f t="shared" si="110"/>
        <v>損魂魔道士</v>
      </c>
      <c r="U647" t="str">
        <f t="shared" si="111"/>
        <v/>
      </c>
      <c r="V647" t="str">
        <f>IF(I647=0,VLOOKUP(T647,Sheet4!A:B,2,TRUE),"")</f>
        <v/>
      </c>
      <c r="W647" t="s">
        <v>4855</v>
      </c>
      <c r="X647" t="s">
        <v>3267</v>
      </c>
      <c r="Y647" s="9"/>
      <c r="Z647" s="3">
        <v>1282</v>
      </c>
      <c r="AA647" s="2" t="s">
        <v>4450</v>
      </c>
      <c r="AB647" s="1" t="s">
        <v>1575</v>
      </c>
      <c r="AC647" s="1" t="s">
        <v>1463</v>
      </c>
      <c r="AD647" s="1">
        <v>19</v>
      </c>
      <c r="AE647" s="1" t="s">
        <v>4819</v>
      </c>
      <c r="AF647" s="1" t="s">
        <v>4820</v>
      </c>
      <c r="AG647" s="1" t="s">
        <v>349</v>
      </c>
      <c r="AH647" s="1" t="s">
        <v>1511</v>
      </c>
      <c r="AI647" s="1" t="s">
        <v>1485</v>
      </c>
      <c r="AJ647" s="1"/>
      <c r="AK647" s="1" t="s">
        <v>4821</v>
      </c>
      <c r="AL647" s="1"/>
      <c r="AM647" s="1"/>
      <c r="AN647" s="1"/>
      <c r="AO647" s="1">
        <v>4</v>
      </c>
      <c r="AP647" s="1">
        <v>4</v>
      </c>
      <c r="AQ647" s="1" t="s">
        <v>4821</v>
      </c>
    </row>
    <row r="648" spans="1:43" x14ac:dyDescent="0.15">
      <c r="A648" t="str">
        <f t="shared" si="102"/>
        <v>|AKH|黒赤|12|4/2|アンコモン|《[[無慈悲な投槍手]]》|</v>
      </c>
      <c r="B648" t="s">
        <v>3211</v>
      </c>
      <c r="C648" t="str">
        <f t="shared" si="103"/>
        <v>AKH</v>
      </c>
      <c r="D648">
        <f>IF(AA648="","",VLOOKUP(C648,tnpl!$Z$1:$AA$11,2,TRUE))</f>
        <v>10</v>
      </c>
      <c r="E648" t="s">
        <v>3211</v>
      </c>
      <c r="F648" t="str">
        <f t="shared" si="104"/>
        <v>黒赤</v>
      </c>
      <c r="G648">
        <f>IF(AB648="","",VLOOKUP(F648,tnpl!$X$1:$Y$16,2,TRUE))</f>
        <v>8</v>
      </c>
      <c r="H648" t="s">
        <v>3211</v>
      </c>
      <c r="I648">
        <f t="shared" si="105"/>
        <v>12</v>
      </c>
      <c r="J648" t="s">
        <v>3211</v>
      </c>
      <c r="K648">
        <f t="shared" si="106"/>
        <v>4</v>
      </c>
      <c r="L648">
        <f t="shared" si="107"/>
        <v>2</v>
      </c>
      <c r="M648" t="str">
        <f t="shared" si="108"/>
        <v>4/2</v>
      </c>
      <c r="N648" t="s">
        <v>3267</v>
      </c>
      <c r="O648" t="str">
        <f t="shared" si="109"/>
        <v>アンコモン</v>
      </c>
      <c r="R648" t="s">
        <v>3267</v>
      </c>
      <c r="S648" t="s">
        <v>4854</v>
      </c>
      <c r="T648" t="str">
        <f t="shared" si="110"/>
        <v>無慈悲な投槍手</v>
      </c>
      <c r="U648" t="str">
        <f t="shared" si="111"/>
        <v/>
      </c>
      <c r="V648" t="str">
        <f>IF(I648=0,VLOOKUP(T648,Sheet4!A:B,2,TRUE),"")</f>
        <v/>
      </c>
      <c r="W648" t="s">
        <v>4855</v>
      </c>
      <c r="X648" t="s">
        <v>3267</v>
      </c>
      <c r="Y648" s="9"/>
      <c r="Z648" s="3">
        <v>1288</v>
      </c>
      <c r="AA648" s="2" t="s">
        <v>4450</v>
      </c>
      <c r="AB648" s="1" t="s">
        <v>1526</v>
      </c>
      <c r="AC648" s="1" t="s">
        <v>1473</v>
      </c>
      <c r="AD648" s="1">
        <v>12</v>
      </c>
      <c r="AE648" s="1" t="s">
        <v>4838</v>
      </c>
      <c r="AF648" s="1" t="s">
        <v>4839</v>
      </c>
      <c r="AG648" s="1" t="s">
        <v>349</v>
      </c>
      <c r="AH648" s="1" t="s">
        <v>4557</v>
      </c>
      <c r="AI648" s="1" t="s">
        <v>1515</v>
      </c>
      <c r="AJ648" s="1"/>
      <c r="AK648" s="1" t="s">
        <v>4840</v>
      </c>
      <c r="AL648" s="1"/>
      <c r="AM648" s="1"/>
      <c r="AN648" s="1"/>
      <c r="AO648" s="1">
        <v>4</v>
      </c>
      <c r="AP648" s="1">
        <v>2</v>
      </c>
      <c r="AQ648" s="1" t="s">
        <v>4840</v>
      </c>
    </row>
    <row r="649" spans="1:43" x14ac:dyDescent="0.15">
      <c r="A649" t="str">
        <f t="shared" si="102"/>
        <v>|AKH|赤白|12|4/3|アンコモン|《[[名誉ある門長]]》|</v>
      </c>
      <c r="B649" t="s">
        <v>3211</v>
      </c>
      <c r="C649" t="str">
        <f t="shared" si="103"/>
        <v>AKH</v>
      </c>
      <c r="D649">
        <f>IF(AA649="","",VLOOKUP(C649,tnpl!$Z$1:$AA$11,2,TRUE))</f>
        <v>10</v>
      </c>
      <c r="E649" t="s">
        <v>3211</v>
      </c>
      <c r="F649" t="str">
        <f t="shared" si="104"/>
        <v>赤白</v>
      </c>
      <c r="G649">
        <f>IF(AB649="","",VLOOKUP(F649,tnpl!$X$1:$Y$16,2,TRUE))</f>
        <v>14</v>
      </c>
      <c r="H649" t="s">
        <v>3211</v>
      </c>
      <c r="I649">
        <f t="shared" si="105"/>
        <v>12</v>
      </c>
      <c r="J649" t="s">
        <v>3211</v>
      </c>
      <c r="K649">
        <f t="shared" si="106"/>
        <v>4</v>
      </c>
      <c r="L649">
        <f t="shared" si="107"/>
        <v>3</v>
      </c>
      <c r="M649" t="str">
        <f t="shared" si="108"/>
        <v>4/3</v>
      </c>
      <c r="N649" t="s">
        <v>3267</v>
      </c>
      <c r="O649" t="str">
        <f t="shared" si="109"/>
        <v>アンコモン</v>
      </c>
      <c r="R649" t="s">
        <v>3267</v>
      </c>
      <c r="S649" t="s">
        <v>4854</v>
      </c>
      <c r="T649" t="str">
        <f t="shared" si="110"/>
        <v>名誉ある門長</v>
      </c>
      <c r="U649" t="str">
        <f t="shared" si="111"/>
        <v/>
      </c>
      <c r="V649" t="str">
        <f>IF(I649=0,VLOOKUP(T649,Sheet4!A:B,2,TRUE),"")</f>
        <v/>
      </c>
      <c r="W649" t="s">
        <v>4855</v>
      </c>
      <c r="X649" t="s">
        <v>3267</v>
      </c>
      <c r="Y649" s="9"/>
      <c r="Z649" s="3">
        <v>1289</v>
      </c>
      <c r="AA649" s="2" t="s">
        <v>4450</v>
      </c>
      <c r="AB649" s="1" t="s">
        <v>1811</v>
      </c>
      <c r="AC649" s="1" t="s">
        <v>1473</v>
      </c>
      <c r="AD649" s="1">
        <v>12</v>
      </c>
      <c r="AE649" s="1" t="s">
        <v>4841</v>
      </c>
      <c r="AF649" s="1" t="s">
        <v>4842</v>
      </c>
      <c r="AG649" s="1" t="s">
        <v>349</v>
      </c>
      <c r="AH649" s="1" t="s">
        <v>1511</v>
      </c>
      <c r="AI649" s="1" t="s">
        <v>1515</v>
      </c>
      <c r="AJ649" s="1"/>
      <c r="AK649" s="1" t="s">
        <v>2627</v>
      </c>
      <c r="AL649" s="1" t="s">
        <v>4843</v>
      </c>
      <c r="AM649" s="1"/>
      <c r="AN649" s="1"/>
      <c r="AO649" s="1">
        <v>4</v>
      </c>
      <c r="AP649" s="1">
        <v>3</v>
      </c>
      <c r="AQ649" s="1" t="s">
        <v>4844</v>
      </c>
    </row>
  </sheetData>
  <autoFilter ref="Z1:AQ27"/>
  <phoneticPr fontId="1"/>
  <conditionalFormatting sqref="AP18:AP40 AP43:AP66 AP102:AP126 AP129:AP136 AP69:AP99">
    <cfRule type="cellIs" dxfId="56" priority="22" operator="notEqual">
      <formula>$P18</formula>
    </cfRule>
  </conditionalFormatting>
  <conditionalFormatting sqref="AP7:AP10">
    <cfRule type="cellIs" dxfId="55" priority="21" operator="notEqual">
      <formula>$P7</formula>
    </cfRule>
  </conditionalFormatting>
  <conditionalFormatting sqref="AP145:AP173 AP178:AP209 AP214:AP241 AP246:AP277 AP282:AP300">
    <cfRule type="cellIs" dxfId="54" priority="17" operator="notEqual">
      <formula>$P145</formula>
    </cfRule>
  </conditionalFormatting>
  <conditionalFormatting sqref="AP308:AP328 AP333:AP360 AP365:AP391 AP396:AP418 AP423:AP442">
    <cfRule type="cellIs" dxfId="53" priority="11" operator="notEqual">
      <formula>$P308</formula>
    </cfRule>
  </conditionalFormatting>
  <conditionalFormatting sqref="AP450:AP479 AP484:AP523 AP528:AP571 AP576:AP616 AP621:AP649">
    <cfRule type="cellIs" dxfId="52" priority="5" operator="notEqual">
      <formula>$P450</formula>
    </cfRule>
  </conditionalFormatting>
  <dataValidations count="1">
    <dataValidation type="list" allowBlank="1" showInputMessage="1" showErrorMessage="1" sqref="AC18:AC26 AC145:AC152 AC308:AC310 AC450:AC455">
      <formula1>#REF!</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16" operator="notEqual" id="{CE440E3B-0772-476D-A562-AA74142202EB}">
            <xm:f>TAG!$P172</xm:f>
            <x14:dxf>
              <fill>
                <patternFill>
                  <bgColor theme="0" tint="-0.34998626667073579"/>
                </patternFill>
              </fill>
            </x14:dxf>
          </x14:cfRule>
          <xm:sqref>AP174:AP175 AP210:AP211 AP242:AP243 AP278:AP279</xm:sqref>
        </x14:conditionalFormatting>
        <x14:conditionalFormatting xmlns:xm="http://schemas.microsoft.com/office/excel/2006/main">
          <x14:cfRule type="cellIs" priority="10" operator="notEqual" id="{0A28FBD7-C09A-4E17-BC21-538BD8B77C4A}">
            <xm:f>TAG!$P330</xm:f>
            <x14:dxf>
              <fill>
                <patternFill>
                  <bgColor theme="0" tint="-0.34998626667073579"/>
                </patternFill>
              </fill>
            </x14:dxf>
          </x14:cfRule>
          <xm:sqref>AP329:AP330 AP361:AP362 AP392:AP393 AP419:AP420 AP480:AP481 AP524:AP525 AP572:AP573 AP617:AP618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339"/>
  <sheetViews>
    <sheetView topLeftCell="A322" zoomScale="85" zoomScaleNormal="85" workbookViewId="0">
      <selection activeCell="G342" sqref="G342"/>
    </sheetView>
  </sheetViews>
  <sheetFormatPr defaultRowHeight="13.5" x14ac:dyDescent="0.15"/>
  <cols>
    <col min="1" max="1" width="27.375" customWidth="1"/>
    <col min="2" max="2" width="1.25" customWidth="1"/>
    <col min="3" max="3" width="5.5" customWidth="1"/>
    <col min="4" max="4" width="4" customWidth="1"/>
    <col min="5" max="5" width="2" bestFit="1" customWidth="1"/>
    <col min="6" max="6" width="6.625" customWidth="1"/>
    <col min="7" max="7" width="3.5" customWidth="1"/>
    <col min="8" max="8" width="2" bestFit="1" customWidth="1"/>
    <col min="9" max="9" width="5.375" customWidth="1"/>
    <col min="10" max="10" width="2" bestFit="1" customWidth="1"/>
    <col min="11" max="12" width="2"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7" width="5.5" bestFit="1" customWidth="1"/>
    <col min="28" max="28" width="5.25" bestFit="1" customWidth="1"/>
    <col min="29" max="29" width="9.5" bestFit="1" customWidth="1"/>
    <col min="30" max="30" width="5" bestFit="1" customWidth="1"/>
    <col min="31" max="31" width="14.875" customWidth="1"/>
    <col min="32" max="32" width="9" customWidth="1"/>
    <col min="34" max="39" width="9" hidden="1" customWidth="1"/>
    <col min="40" max="40" width="4.875" hidden="1" customWidth="1"/>
    <col min="41" max="42" width="3.5" bestFit="1" customWidth="1"/>
  </cols>
  <sheetData>
    <row r="1" spans="1:43" x14ac:dyDescent="0.15">
      <c r="A1" t="s">
        <v>5068</v>
      </c>
    </row>
    <row r="2" spans="1:43" x14ac:dyDescent="0.15">
      <c r="A2" t="str">
        <f>B2&amp;C2&amp;E2&amp;F2&amp;H2&amp;I2&amp;J2&amp;M2&amp;N2&amp;O2&amp;P2&amp;Q2&amp;R2&amp;S2&amp;T2&amp;V2&amp;W2&amp;X2&amp;Y2</f>
        <v/>
      </c>
    </row>
    <row r="3" spans="1:43" x14ac:dyDescent="0.15">
      <c r="A3" t="str">
        <f>B3&amp;C3&amp;E3&amp;F3&amp;H3&amp;I3&amp;J3&amp;M3&amp;N3&amp;O3&amp;P3&amp;Q3&amp;R3&amp;S3&amp;T3&amp;V3&amp;W3&amp;X3&amp;Y3</f>
        <v>*パワー5クリーチャーカード一覧</v>
      </c>
      <c r="B3" t="s">
        <v>3229</v>
      </c>
      <c r="C3" t="str">
        <f>"パワー"&amp;AO8</f>
        <v>パワー5</v>
      </c>
      <c r="E3" t="s">
        <v>5201</v>
      </c>
      <c r="F3" t="s">
        <v>3228</v>
      </c>
    </row>
    <row r="4" spans="1:43" x14ac:dyDescent="0.15">
      <c r="A4" t="str">
        <f>B4&amp;C4&amp;E4&amp;F4&amp;H4&amp;I4&amp;J4&amp;M4&amp;N4&amp;O4&amp;P4&amp;Q4&amp;R4&amp;S4&amp;T4&amp;V4&amp;W4&amp;X4&amp;Y4</f>
        <v/>
      </c>
    </row>
    <row r="5" spans="1:43" x14ac:dyDescent="0.15">
      <c r="A5" t="str">
        <f>B5&amp;C5&amp;E5&amp;F5&amp;H5&amp;I5&amp;J5&amp;M5&amp;N5&amp;O5&amp;P5&amp;Q5&amp;R5&amp;S5&amp;T5&amp;V5&amp;W5&amp;X5&amp;Y5</f>
        <v>**マジック:オリジン</v>
      </c>
      <c r="B5" t="s">
        <v>4856</v>
      </c>
      <c r="C5" t="s">
        <v>4860</v>
      </c>
      <c r="Z5" s="11"/>
    </row>
    <row r="6" spans="1:43" x14ac:dyDescent="0.15">
      <c r="A6" t="str">
        <f>B6&amp;C6&amp;E6&amp;F6&amp;H6&amp;I6&amp;J6&amp;M6&amp;N6&amp;O6&amp;P6&amp;Q6&amp;R6&amp;S6&amp;T6&amp;U6&amp;V6&amp;W6&amp;X6&amp;Y6</f>
        <v>|LEFT:50|LEFT:50|LEFT:50|LEFT:120|LEFT:120|LEFT:500|c</v>
      </c>
      <c r="B6" t="s">
        <v>3211</v>
      </c>
      <c r="C6" t="s">
        <v>3204</v>
      </c>
      <c r="E6" t="s">
        <v>3211</v>
      </c>
      <c r="F6" t="s">
        <v>3204</v>
      </c>
      <c r="H6" t="s">
        <v>3211</v>
      </c>
      <c r="I6" t="s">
        <v>3204</v>
      </c>
      <c r="J6" t="s">
        <v>3211</v>
      </c>
      <c r="M6" t="s">
        <v>5157</v>
      </c>
      <c r="N6" t="s">
        <v>3267</v>
      </c>
      <c r="O6" t="s">
        <v>5157</v>
      </c>
      <c r="R6" t="s">
        <v>3267</v>
      </c>
      <c r="T6" t="s">
        <v>3205</v>
      </c>
      <c r="X6" t="s">
        <v>3267</v>
      </c>
      <c r="Y6" t="s">
        <v>3206</v>
      </c>
    </row>
    <row r="7" spans="1:43" x14ac:dyDescent="0.15">
      <c r="A7" t="str">
        <f>B7&amp;C7&amp;E7&amp;F7&amp;H7&amp;I7&amp;J7&amp;M7&amp;N7&amp;O7&amp;P7&amp;Q7&amp;R7&amp;S7&amp;T7&amp;U7&amp;V7&amp;W7&amp;X7&amp;Y7</f>
        <v>|セット|色|コスト|P/T|レアリティ|カード名|</v>
      </c>
      <c r="B7" t="s">
        <v>3211</v>
      </c>
      <c r="C7" t="s">
        <v>3212</v>
      </c>
      <c r="E7" t="s">
        <v>3211</v>
      </c>
      <c r="F7" t="s">
        <v>3181</v>
      </c>
      <c r="H7" t="s">
        <v>3211</v>
      </c>
      <c r="I7" t="s">
        <v>3207</v>
      </c>
      <c r="J7" t="s">
        <v>3211</v>
      </c>
      <c r="K7" t="s">
        <v>3168</v>
      </c>
      <c r="L7" t="s">
        <v>3167</v>
      </c>
      <c r="M7" t="str">
        <f>K7&amp;"/"&amp;L7</f>
        <v>P/T</v>
      </c>
      <c r="N7" t="s">
        <v>3267</v>
      </c>
      <c r="O7" t="s">
        <v>5187</v>
      </c>
      <c r="R7" t="s">
        <v>3267</v>
      </c>
      <c r="T7" t="s">
        <v>3208</v>
      </c>
      <c r="X7" t="s">
        <v>3267</v>
      </c>
      <c r="Z7" s="18"/>
      <c r="AA7" s="18"/>
      <c r="AB7" s="18"/>
      <c r="AC7" s="18"/>
      <c r="AD7" s="18"/>
      <c r="AE7" s="18"/>
      <c r="AF7" s="18"/>
      <c r="AG7" s="18"/>
      <c r="AH7" s="18"/>
      <c r="AI7" s="18"/>
      <c r="AJ7" s="18"/>
      <c r="AK7" s="18"/>
      <c r="AL7" s="18"/>
      <c r="AM7" s="18"/>
      <c r="AN7" s="18"/>
      <c r="AO7" s="18"/>
      <c r="AP7" s="18"/>
      <c r="AQ7" s="18"/>
    </row>
    <row r="8" spans="1:43" x14ac:dyDescent="0.15">
      <c r="A8" t="str">
        <f>B8&amp;C8&amp;E8&amp;F8&amp;H8&amp;I8&amp;J8&amp;M8&amp;N8&amp;O8&amp;P8&amp;Q8&amp;R8&amp;S8&amp;T8&amp;U8&amp;V8&amp;W8&amp;X8&amp;Y8</f>
        <v>|ORI|白|17|5/7|レア|《[[永遠警備の歩哨]]》|</v>
      </c>
      <c r="B8" t="s">
        <v>3211</v>
      </c>
      <c r="C8" t="str">
        <f>AA8</f>
        <v>ORI</v>
      </c>
      <c r="D8">
        <f>IF(AA8="","",VLOOKUP(C8,tnpl!$Z$1:$AA$11,2,TRUE))</f>
        <v>1</v>
      </c>
      <c r="E8" t="s">
        <v>3211</v>
      </c>
      <c r="F8" t="str">
        <f>AB8</f>
        <v>白</v>
      </c>
      <c r="G8">
        <f>IF(AB8="","",VLOOKUP(F8,tnpl!$X$1:$Y$16,2,TRUE))</f>
        <v>1</v>
      </c>
      <c r="H8" t="s">
        <v>3211</v>
      </c>
      <c r="I8">
        <f>AD8</f>
        <v>17</v>
      </c>
      <c r="J8" t="s">
        <v>3211</v>
      </c>
      <c r="K8">
        <f>AO8</f>
        <v>5</v>
      </c>
      <c r="L8">
        <f>AP8</f>
        <v>7</v>
      </c>
      <c r="M8" t="str">
        <f>K8&amp;"/"&amp;L8</f>
        <v>5/7</v>
      </c>
      <c r="N8" t="s">
        <v>3267</v>
      </c>
      <c r="O8" t="str">
        <f>AC8</f>
        <v>レア</v>
      </c>
      <c r="R8" t="s">
        <v>3267</v>
      </c>
      <c r="S8" t="s">
        <v>4854</v>
      </c>
      <c r="T8" t="str">
        <f>AE8</f>
        <v>永遠警備の歩哨</v>
      </c>
      <c r="U8" t="str">
        <f>IF(I8=0,"&gt;","")</f>
        <v/>
      </c>
      <c r="V8" t="str">
        <f>IF(I8=0,VLOOKUP(T8,Sheet4!A:B,2,TRUE),"")</f>
        <v/>
      </c>
      <c r="W8" t="s">
        <v>4855</v>
      </c>
      <c r="X8" t="s">
        <v>3267</v>
      </c>
      <c r="Y8" s="9"/>
      <c r="Z8" s="3">
        <v>32</v>
      </c>
      <c r="AA8" s="2" t="s">
        <v>3271</v>
      </c>
      <c r="AB8" s="1" t="s">
        <v>1653</v>
      </c>
      <c r="AC8" s="1" t="s">
        <v>1463</v>
      </c>
      <c r="AD8" s="1">
        <v>17</v>
      </c>
      <c r="AE8" s="1" t="s">
        <v>3073</v>
      </c>
      <c r="AF8" s="1" t="s">
        <v>3072</v>
      </c>
      <c r="AG8" s="1" t="s">
        <v>349</v>
      </c>
      <c r="AH8" s="1" t="s">
        <v>2077</v>
      </c>
      <c r="AI8" s="1" t="s">
        <v>1826</v>
      </c>
      <c r="AJ8" s="1"/>
      <c r="AK8" s="1" t="s">
        <v>3289</v>
      </c>
      <c r="AL8" s="1" t="s">
        <v>3071</v>
      </c>
      <c r="AM8" s="1"/>
      <c r="AN8" s="1"/>
      <c r="AO8" s="1">
        <v>5</v>
      </c>
      <c r="AP8" s="1">
        <v>7</v>
      </c>
      <c r="AQ8" s="1" t="s">
        <v>3290</v>
      </c>
    </row>
    <row r="9" spans="1:43" x14ac:dyDescent="0.15">
      <c r="A9" t="str">
        <f t="shared" ref="A9:A78" si="0">B9&amp;C9&amp;E9&amp;F9&amp;H9&amp;I9&amp;J9&amp;M9&amp;N9&amp;O9&amp;P9&amp;Q9&amp;R9&amp;S9&amp;T9&amp;U9&amp;V9&amp;W9&amp;X9&amp;Y9</f>
        <v>|ORI|黒|10|5/3|アンコモン|《[[肉袋の匪賊]]》|</v>
      </c>
      <c r="B9" t="s">
        <v>3211</v>
      </c>
      <c r="C9" t="str">
        <f t="shared" ref="C9:C78" si="1">AA9</f>
        <v>ORI</v>
      </c>
      <c r="D9">
        <f>IF(AA9="","",VLOOKUP(C9,tnpl!$Z$1:$AA$11,2,TRUE))</f>
        <v>1</v>
      </c>
      <c r="E9" t="s">
        <v>3211</v>
      </c>
      <c r="F9" t="str">
        <f t="shared" ref="F9:F78" si="2">AB9</f>
        <v>黒</v>
      </c>
      <c r="G9">
        <f>IF(AB9="","",VLOOKUP(F9,tnpl!$X$1:$Y$16,2,TRUE))</f>
        <v>3</v>
      </c>
      <c r="H9" t="s">
        <v>3211</v>
      </c>
      <c r="I9">
        <f t="shared" ref="I9:I78" si="3">AD9</f>
        <v>10</v>
      </c>
      <c r="J9" t="s">
        <v>3211</v>
      </c>
      <c r="K9">
        <f t="shared" ref="K9:K78" si="4">AO9</f>
        <v>5</v>
      </c>
      <c r="L9">
        <f t="shared" ref="L9:L78" si="5">AP9</f>
        <v>3</v>
      </c>
      <c r="M9" t="str">
        <f t="shared" ref="M9:M78" si="6">K9&amp;"/"&amp;L9</f>
        <v>5/3</v>
      </c>
      <c r="N9" t="s">
        <v>3267</v>
      </c>
      <c r="O9" t="str">
        <f t="shared" ref="O9:O78" si="7">AC9</f>
        <v>アンコモン</v>
      </c>
      <c r="R9" t="s">
        <v>3267</v>
      </c>
      <c r="S9" t="s">
        <v>4854</v>
      </c>
      <c r="T9" t="str">
        <f t="shared" ref="T9:T78" si="8">AE9</f>
        <v>肉袋の匪賊</v>
      </c>
      <c r="U9" t="str">
        <f t="shared" ref="U9:U78" si="9">IF(I9=0,"&gt;","")</f>
        <v/>
      </c>
      <c r="V9" t="str">
        <f>IF(I9=0,VLOOKUP(T9,Sheet4!A:B,2,TRUE),"")</f>
        <v/>
      </c>
      <c r="W9" t="s">
        <v>4855</v>
      </c>
      <c r="X9" t="s">
        <v>3267</v>
      </c>
      <c r="Y9" s="9"/>
      <c r="Z9" s="3">
        <v>98</v>
      </c>
      <c r="AA9" s="2" t="s">
        <v>3271</v>
      </c>
      <c r="AB9" s="1" t="s">
        <v>1606</v>
      </c>
      <c r="AC9" s="1" t="s">
        <v>1473</v>
      </c>
      <c r="AD9" s="1">
        <v>10</v>
      </c>
      <c r="AE9" s="1" t="s">
        <v>2873</v>
      </c>
      <c r="AF9" s="1" t="s">
        <v>3326</v>
      </c>
      <c r="AG9" s="1" t="s">
        <v>349</v>
      </c>
      <c r="AH9" s="1" t="s">
        <v>1506</v>
      </c>
      <c r="AI9" s="1" t="s">
        <v>1515</v>
      </c>
      <c r="AJ9" s="1"/>
      <c r="AK9" s="1" t="s">
        <v>2872</v>
      </c>
      <c r="AL9" s="1"/>
      <c r="AM9" s="1"/>
      <c r="AN9" s="1"/>
      <c r="AO9" s="1">
        <v>5</v>
      </c>
      <c r="AP9" s="1">
        <v>3</v>
      </c>
      <c r="AQ9" s="1" t="s">
        <v>2872</v>
      </c>
    </row>
    <row r="10" spans="1:43" x14ac:dyDescent="0.15">
      <c r="A10" t="str">
        <f t="shared" si="0"/>
        <v>|ORI|黒|12|5/2|レア|《[[魂の略奪者]]》|</v>
      </c>
      <c r="B10" t="s">
        <v>3211</v>
      </c>
      <c r="C10" t="str">
        <f t="shared" si="1"/>
        <v>ORI</v>
      </c>
      <c r="D10">
        <f>IF(AA10="","",VLOOKUP(C10,tnpl!$Z$1:$AA$11,2,TRUE))</f>
        <v>1</v>
      </c>
      <c r="E10" t="s">
        <v>3211</v>
      </c>
      <c r="F10" t="str">
        <f t="shared" si="2"/>
        <v>黒</v>
      </c>
      <c r="G10">
        <f>IF(AB10="","",VLOOKUP(F10,tnpl!$X$1:$Y$16,2,TRUE))</f>
        <v>3</v>
      </c>
      <c r="H10" t="s">
        <v>3211</v>
      </c>
      <c r="I10">
        <f t="shared" si="3"/>
        <v>12</v>
      </c>
      <c r="J10" t="s">
        <v>3211</v>
      </c>
      <c r="K10">
        <f t="shared" si="4"/>
        <v>5</v>
      </c>
      <c r="L10">
        <f t="shared" si="5"/>
        <v>2</v>
      </c>
      <c r="M10" t="str">
        <f t="shared" si="6"/>
        <v>5/2</v>
      </c>
      <c r="N10" t="s">
        <v>3267</v>
      </c>
      <c r="O10" t="str">
        <f t="shared" si="7"/>
        <v>レア</v>
      </c>
      <c r="R10" t="s">
        <v>3267</v>
      </c>
      <c r="S10" t="s">
        <v>4854</v>
      </c>
      <c r="T10" t="str">
        <f t="shared" si="8"/>
        <v>魂の略奪者</v>
      </c>
      <c r="U10" t="str">
        <f t="shared" si="9"/>
        <v/>
      </c>
      <c r="V10" t="str">
        <f>IF(I10=0,VLOOKUP(T10,Sheet4!A:B,2,TRUE),"")</f>
        <v/>
      </c>
      <c r="W10" t="s">
        <v>4855</v>
      </c>
      <c r="X10" t="s">
        <v>3267</v>
      </c>
      <c r="Y10" s="9"/>
      <c r="Z10" s="3">
        <v>110</v>
      </c>
      <c r="AA10" s="2" t="s">
        <v>3271</v>
      </c>
      <c r="AB10" s="1" t="s">
        <v>1606</v>
      </c>
      <c r="AC10" s="1" t="s">
        <v>1463</v>
      </c>
      <c r="AD10" s="1">
        <v>12</v>
      </c>
      <c r="AE10" s="1" t="s">
        <v>2839</v>
      </c>
      <c r="AF10" s="1" t="s">
        <v>2838</v>
      </c>
      <c r="AG10" s="1" t="s">
        <v>349</v>
      </c>
      <c r="AH10" s="1" t="s">
        <v>2837</v>
      </c>
      <c r="AI10" s="1"/>
      <c r="AJ10" s="1"/>
      <c r="AK10" s="1" t="s">
        <v>2836</v>
      </c>
      <c r="AL10" s="1"/>
      <c r="AM10" s="1"/>
      <c r="AN10" s="1"/>
      <c r="AO10" s="1">
        <v>5</v>
      </c>
      <c r="AP10" s="1">
        <v>2</v>
      </c>
      <c r="AQ10" s="1" t="s">
        <v>2836</v>
      </c>
    </row>
    <row r="11" spans="1:43" x14ac:dyDescent="0.15">
      <c r="A11" t="str">
        <f t="shared" si="0"/>
        <v>|ORI|赤|11|5/3|アンコモン|《[[ボガートの粗暴者]]》|</v>
      </c>
      <c r="B11" t="s">
        <v>3211</v>
      </c>
      <c r="C11" t="str">
        <f t="shared" si="1"/>
        <v>ORI</v>
      </c>
      <c r="D11">
        <f>IF(AA11="","",VLOOKUP(C11,tnpl!$Z$1:$AA$11,2,TRUE))</f>
        <v>1</v>
      </c>
      <c r="E11" t="s">
        <v>3211</v>
      </c>
      <c r="F11" t="str">
        <f t="shared" si="2"/>
        <v>赤</v>
      </c>
      <c r="G11">
        <f>IF(AB11="","",VLOOKUP(F11,tnpl!$X$1:$Y$16,2,TRUE))</f>
        <v>4</v>
      </c>
      <c r="H11" t="s">
        <v>3211</v>
      </c>
      <c r="I11">
        <f t="shared" si="3"/>
        <v>11</v>
      </c>
      <c r="J11" t="s">
        <v>3211</v>
      </c>
      <c r="K11">
        <f t="shared" si="4"/>
        <v>5</v>
      </c>
      <c r="L11">
        <f t="shared" si="5"/>
        <v>3</v>
      </c>
      <c r="M11" t="str">
        <f t="shared" si="6"/>
        <v>5/3</v>
      </c>
      <c r="N11" t="s">
        <v>3267</v>
      </c>
      <c r="O11" t="str">
        <f t="shared" si="7"/>
        <v>アンコモン</v>
      </c>
      <c r="R11" t="s">
        <v>3267</v>
      </c>
      <c r="S11" t="s">
        <v>4854</v>
      </c>
      <c r="T11" t="str">
        <f t="shared" si="8"/>
        <v>ボガートの粗暴者</v>
      </c>
      <c r="U11" t="str">
        <f t="shared" si="9"/>
        <v/>
      </c>
      <c r="V11" t="str">
        <f>IF(I11=0,VLOOKUP(T11,Sheet4!A:B,2,TRUE),"")</f>
        <v/>
      </c>
      <c r="W11" t="s">
        <v>4855</v>
      </c>
      <c r="X11" t="s">
        <v>3267</v>
      </c>
      <c r="Y11" s="9"/>
      <c r="Z11" s="3">
        <v>137</v>
      </c>
      <c r="AA11" s="2" t="s">
        <v>3271</v>
      </c>
      <c r="AB11" s="1" t="s">
        <v>1575</v>
      </c>
      <c r="AC11" s="1" t="s">
        <v>1473</v>
      </c>
      <c r="AD11" s="1">
        <v>11</v>
      </c>
      <c r="AE11" s="1" t="s">
        <v>2763</v>
      </c>
      <c r="AF11" s="1" t="s">
        <v>2762</v>
      </c>
      <c r="AG11" s="1" t="s">
        <v>349</v>
      </c>
      <c r="AH11" s="1" t="s">
        <v>1587</v>
      </c>
      <c r="AI11" s="1" t="s">
        <v>1515</v>
      </c>
      <c r="AJ11" s="1"/>
      <c r="AK11" s="1" t="s">
        <v>2076</v>
      </c>
      <c r="AL11" s="1"/>
      <c r="AM11" s="1"/>
      <c r="AN11" s="1"/>
      <c r="AO11" s="1">
        <v>5</v>
      </c>
      <c r="AP11" s="1">
        <v>3</v>
      </c>
      <c r="AQ11" s="1" t="s">
        <v>2076</v>
      </c>
    </row>
    <row r="12" spans="1:43" x14ac:dyDescent="0.15">
      <c r="A12" t="str">
        <f t="shared" si="0"/>
        <v>|ORI|赤|8|5/3|アンコモン|《[[火山の彷徨]]》|</v>
      </c>
      <c r="B12" t="s">
        <v>3211</v>
      </c>
      <c r="C12" t="str">
        <f t="shared" si="1"/>
        <v>ORI</v>
      </c>
      <c r="D12">
        <f>IF(AA12="","",VLOOKUP(C12,tnpl!$Z$1:$AA$11,2,TRUE))</f>
        <v>1</v>
      </c>
      <c r="E12" t="s">
        <v>3211</v>
      </c>
      <c r="F12" t="str">
        <f t="shared" si="2"/>
        <v>赤</v>
      </c>
      <c r="G12">
        <f>IF(AB12="","",VLOOKUP(F12,tnpl!$X$1:$Y$16,2,TRUE))</f>
        <v>4</v>
      </c>
      <c r="H12" t="s">
        <v>3211</v>
      </c>
      <c r="I12">
        <f t="shared" si="3"/>
        <v>8</v>
      </c>
      <c r="J12" t="s">
        <v>3211</v>
      </c>
      <c r="K12">
        <f t="shared" si="4"/>
        <v>5</v>
      </c>
      <c r="L12">
        <f t="shared" si="5"/>
        <v>3</v>
      </c>
      <c r="M12" t="str">
        <f t="shared" si="6"/>
        <v>5/3</v>
      </c>
      <c r="N12" t="s">
        <v>3267</v>
      </c>
      <c r="O12" t="str">
        <f t="shared" si="7"/>
        <v>アンコモン</v>
      </c>
      <c r="R12" t="s">
        <v>3267</v>
      </c>
      <c r="S12" t="s">
        <v>4854</v>
      </c>
      <c r="T12" t="str">
        <f t="shared" si="8"/>
        <v>火山の彷徨</v>
      </c>
      <c r="U12" t="str">
        <f t="shared" si="9"/>
        <v/>
      </c>
      <c r="V12" t="str">
        <f>IF(I12=0,VLOOKUP(T12,Sheet4!A:B,2,TRUE),"")</f>
        <v/>
      </c>
      <c r="W12" t="s">
        <v>4855</v>
      </c>
      <c r="X12" t="s">
        <v>3267</v>
      </c>
      <c r="Y12" s="9"/>
      <c r="Z12" s="3">
        <v>145</v>
      </c>
      <c r="AA12" s="2" t="s">
        <v>3271</v>
      </c>
      <c r="AB12" s="1" t="s">
        <v>1575</v>
      </c>
      <c r="AC12" s="1" t="s">
        <v>1473</v>
      </c>
      <c r="AD12" s="1">
        <v>8</v>
      </c>
      <c r="AE12" s="1" t="s">
        <v>2740</v>
      </c>
      <c r="AF12" s="1" t="s">
        <v>2739</v>
      </c>
      <c r="AG12" s="1" t="s">
        <v>349</v>
      </c>
      <c r="AH12" s="1" t="s">
        <v>1559</v>
      </c>
      <c r="AI12" s="1"/>
      <c r="AJ12" s="1"/>
      <c r="AK12" s="1" t="s">
        <v>2738</v>
      </c>
      <c r="AL12" s="1"/>
      <c r="AM12" s="1"/>
      <c r="AN12" s="1"/>
      <c r="AO12" s="1">
        <v>5</v>
      </c>
      <c r="AP12" s="1">
        <v>3</v>
      </c>
      <c r="AQ12" s="1" t="s">
        <v>2738</v>
      </c>
    </row>
    <row r="13" spans="1:43" x14ac:dyDescent="0.15">
      <c r="A13" t="str">
        <f t="shared" si="0"/>
        <v>|ORI|赤|16|5/6|レア|《[[燃えさし口のヘリオン]]》|</v>
      </c>
      <c r="B13" t="s">
        <v>3211</v>
      </c>
      <c r="C13" t="str">
        <f t="shared" si="1"/>
        <v>ORI</v>
      </c>
      <c r="D13">
        <f>IF(AA13="","",VLOOKUP(C13,tnpl!$Z$1:$AA$11,2,TRUE))</f>
        <v>1</v>
      </c>
      <c r="E13" t="s">
        <v>3211</v>
      </c>
      <c r="F13" t="str">
        <f t="shared" si="2"/>
        <v>赤</v>
      </c>
      <c r="G13">
        <f>IF(AB13="","",VLOOKUP(F13,tnpl!$X$1:$Y$16,2,TRUE))</f>
        <v>4</v>
      </c>
      <c r="H13" t="s">
        <v>3211</v>
      </c>
      <c r="I13">
        <f t="shared" si="3"/>
        <v>16</v>
      </c>
      <c r="J13" t="s">
        <v>3211</v>
      </c>
      <c r="K13">
        <f t="shared" si="4"/>
        <v>5</v>
      </c>
      <c r="L13">
        <f t="shared" si="5"/>
        <v>6</v>
      </c>
      <c r="M13" t="str">
        <f t="shared" si="6"/>
        <v>5/6</v>
      </c>
      <c r="N13" t="s">
        <v>3267</v>
      </c>
      <c r="O13" t="str">
        <f t="shared" si="7"/>
        <v>レア</v>
      </c>
      <c r="R13" t="s">
        <v>3267</v>
      </c>
      <c r="S13" t="s">
        <v>4854</v>
      </c>
      <c r="T13" t="str">
        <f t="shared" si="8"/>
        <v>燃えさし口のヘリオン</v>
      </c>
      <c r="U13" t="str">
        <f t="shared" si="9"/>
        <v/>
      </c>
      <c r="V13" t="str">
        <f>IF(I13=0,VLOOKUP(T13,Sheet4!A:B,2,TRUE),"")</f>
        <v/>
      </c>
      <c r="W13" t="s">
        <v>4855</v>
      </c>
      <c r="X13" t="s">
        <v>3267</v>
      </c>
      <c r="Y13" s="9"/>
      <c r="Z13" s="3">
        <v>154</v>
      </c>
      <c r="AA13" s="2" t="s">
        <v>3271</v>
      </c>
      <c r="AB13" s="1" t="s">
        <v>1575</v>
      </c>
      <c r="AC13" s="1" t="s">
        <v>1463</v>
      </c>
      <c r="AD13" s="1">
        <v>16</v>
      </c>
      <c r="AE13" s="1" t="s">
        <v>2713</v>
      </c>
      <c r="AF13" s="1" t="s">
        <v>2712</v>
      </c>
      <c r="AG13" s="1" t="s">
        <v>349</v>
      </c>
      <c r="AH13" s="1" t="s">
        <v>2711</v>
      </c>
      <c r="AI13" s="1"/>
      <c r="AJ13" s="1"/>
      <c r="AK13" s="1" t="s">
        <v>3313</v>
      </c>
      <c r="AL13" s="1" t="s">
        <v>3350</v>
      </c>
      <c r="AM13" s="1"/>
      <c r="AN13" s="1"/>
      <c r="AO13" s="1">
        <v>5</v>
      </c>
      <c r="AP13" s="1">
        <v>6</v>
      </c>
      <c r="AQ13" s="1" t="s">
        <v>3351</v>
      </c>
    </row>
    <row r="14" spans="1:43" x14ac:dyDescent="0.15">
      <c r="A14" t="str">
        <f t="shared" si="0"/>
        <v>|ORI|緑|11|5/3|アンコモン|《[[ソンバーワルドの頭目]]》|</v>
      </c>
      <c r="B14" t="s">
        <v>3211</v>
      </c>
      <c r="C14" t="str">
        <f t="shared" si="1"/>
        <v>ORI</v>
      </c>
      <c r="D14">
        <f>IF(AA14="","",VLOOKUP(C14,tnpl!$Z$1:$AA$11,2,TRUE))</f>
        <v>1</v>
      </c>
      <c r="E14" t="s">
        <v>3211</v>
      </c>
      <c r="F14" t="str">
        <f t="shared" si="2"/>
        <v>緑</v>
      </c>
      <c r="G14">
        <f>IF(AB14="","",VLOOKUP(F14,tnpl!$X$1:$Y$16,2,TRUE))</f>
        <v>5</v>
      </c>
      <c r="H14" t="s">
        <v>3211</v>
      </c>
      <c r="I14">
        <f t="shared" si="3"/>
        <v>11</v>
      </c>
      <c r="J14" t="s">
        <v>3211</v>
      </c>
      <c r="K14">
        <f t="shared" si="4"/>
        <v>5</v>
      </c>
      <c r="L14">
        <f t="shared" si="5"/>
        <v>3</v>
      </c>
      <c r="M14" t="str">
        <f t="shared" si="6"/>
        <v>5/3</v>
      </c>
      <c r="N14" t="s">
        <v>3267</v>
      </c>
      <c r="O14" t="str">
        <f t="shared" si="7"/>
        <v>アンコモン</v>
      </c>
      <c r="R14" t="s">
        <v>3267</v>
      </c>
      <c r="S14" t="s">
        <v>4854</v>
      </c>
      <c r="T14" t="str">
        <f t="shared" si="8"/>
        <v>ソンバーワルドの頭目</v>
      </c>
      <c r="U14" t="str">
        <f t="shared" si="9"/>
        <v/>
      </c>
      <c r="V14" t="str">
        <f>IF(I14=0,VLOOKUP(T14,Sheet4!A:B,2,TRUE),"")</f>
        <v/>
      </c>
      <c r="W14" t="s">
        <v>4855</v>
      </c>
      <c r="X14" t="s">
        <v>3267</v>
      </c>
      <c r="Y14" s="9"/>
      <c r="Z14" s="3">
        <v>181</v>
      </c>
      <c r="AA14" s="2" t="s">
        <v>3271</v>
      </c>
      <c r="AB14" s="1" t="s">
        <v>1540</v>
      </c>
      <c r="AC14" s="1" t="s">
        <v>1473</v>
      </c>
      <c r="AD14" s="1">
        <v>11</v>
      </c>
      <c r="AE14" s="1" t="s">
        <v>2639</v>
      </c>
      <c r="AF14" s="1" t="s">
        <v>2638</v>
      </c>
      <c r="AG14" s="1" t="s">
        <v>349</v>
      </c>
      <c r="AH14" s="1" t="s">
        <v>2637</v>
      </c>
      <c r="AI14" s="1"/>
      <c r="AJ14" s="1"/>
      <c r="AK14" s="1" t="s">
        <v>2636</v>
      </c>
      <c r="AL14" s="1"/>
      <c r="AM14" s="1"/>
      <c r="AN14" s="1"/>
      <c r="AO14" s="1">
        <v>5</v>
      </c>
      <c r="AP14" s="1">
        <v>3</v>
      </c>
      <c r="AQ14" s="1" t="s">
        <v>2636</v>
      </c>
    </row>
    <row r="15" spans="1:43" x14ac:dyDescent="0.15">
      <c r="A15" t="str">
        <f t="shared" si="0"/>
        <v>|ORI|緑|14|5/6|レア|《[[光り葉の将帥、ドゥイネン]]》|</v>
      </c>
      <c r="B15" t="s">
        <v>3211</v>
      </c>
      <c r="C15" t="str">
        <f t="shared" si="1"/>
        <v>ORI</v>
      </c>
      <c r="D15">
        <f>IF(AA15="","",VLOOKUP(C15,tnpl!$Z$1:$AA$11,2,TRUE))</f>
        <v>1</v>
      </c>
      <c r="E15" t="s">
        <v>3211</v>
      </c>
      <c r="F15" t="str">
        <f t="shared" si="2"/>
        <v>緑</v>
      </c>
      <c r="G15">
        <f>IF(AB15="","",VLOOKUP(F15,tnpl!$X$1:$Y$16,2,TRUE))</f>
        <v>5</v>
      </c>
      <c r="H15" t="s">
        <v>3211</v>
      </c>
      <c r="I15">
        <f t="shared" si="3"/>
        <v>14</v>
      </c>
      <c r="J15" t="s">
        <v>3211</v>
      </c>
      <c r="K15">
        <f t="shared" si="4"/>
        <v>5</v>
      </c>
      <c r="L15">
        <f t="shared" si="5"/>
        <v>6</v>
      </c>
      <c r="M15" t="str">
        <f t="shared" si="6"/>
        <v>5/6</v>
      </c>
      <c r="N15" t="s">
        <v>3267</v>
      </c>
      <c r="O15" t="str">
        <f t="shared" si="7"/>
        <v>レア</v>
      </c>
      <c r="R15" t="s">
        <v>3267</v>
      </c>
      <c r="S15" t="s">
        <v>4854</v>
      </c>
      <c r="T15" t="str">
        <f t="shared" si="8"/>
        <v>光り葉の将帥、ドゥイネン</v>
      </c>
      <c r="U15" t="str">
        <f t="shared" si="9"/>
        <v/>
      </c>
      <c r="V15" t="str">
        <f>IF(I15=0,VLOOKUP(T15,Sheet4!A:B,2,TRUE),"")</f>
        <v/>
      </c>
      <c r="W15" t="s">
        <v>4855</v>
      </c>
      <c r="X15" t="s">
        <v>3267</v>
      </c>
      <c r="Y15" s="9"/>
      <c r="Z15" s="3">
        <v>190</v>
      </c>
      <c r="AA15" s="2" t="s">
        <v>3271</v>
      </c>
      <c r="AB15" s="1" t="s">
        <v>1540</v>
      </c>
      <c r="AC15" s="1" t="s">
        <v>1463</v>
      </c>
      <c r="AD15" s="1">
        <v>14</v>
      </c>
      <c r="AE15" s="1" t="s">
        <v>2611</v>
      </c>
      <c r="AF15" s="1" t="s">
        <v>2610</v>
      </c>
      <c r="AG15" s="1" t="s">
        <v>349</v>
      </c>
      <c r="AH15" s="1" t="s">
        <v>1501</v>
      </c>
      <c r="AI15" s="1" t="s">
        <v>1515</v>
      </c>
      <c r="AJ15" s="1"/>
      <c r="AK15" s="1" t="s">
        <v>1971</v>
      </c>
      <c r="AL15" s="1" t="s">
        <v>3370</v>
      </c>
      <c r="AM15" s="1"/>
      <c r="AN15" s="1"/>
      <c r="AO15" s="1">
        <v>5</v>
      </c>
      <c r="AP15" s="1">
        <v>6</v>
      </c>
      <c r="AQ15" s="1" t="s">
        <v>3371</v>
      </c>
    </row>
    <row r="16" spans="1:43" x14ac:dyDescent="0.15">
      <c r="A16" t="str">
        <f>B16&amp;C16&amp;E16&amp;F16&amp;H16&amp;I16&amp;J16&amp;M16&amp;N16&amp;O16&amp;P16&amp;Q16&amp;R16&amp;S16&amp;T16&amp;V16&amp;W16&amp;X16&amp;Y16</f>
        <v/>
      </c>
    </row>
    <row r="17" spans="1:43" x14ac:dyDescent="0.15">
      <c r="A17" t="str">
        <f>B17&amp;C17&amp;E17&amp;F17&amp;H17&amp;I17&amp;J17&amp;M17&amp;N17&amp;O17&amp;P17&amp;Q17&amp;R17&amp;S17&amp;T17&amp;V17&amp;W17&amp;X17&amp;Y17</f>
        <v>**戦乱のゼンディカーブロック</v>
      </c>
      <c r="B17" t="s">
        <v>4856</v>
      </c>
      <c r="C17" t="s">
        <v>5194</v>
      </c>
      <c r="Z17" s="11"/>
    </row>
    <row r="18" spans="1:43" x14ac:dyDescent="0.15">
      <c r="A18" t="str">
        <f>B18&amp;C18&amp;E18&amp;F18&amp;H18&amp;I18&amp;J18&amp;M18&amp;N18&amp;O18&amp;P18&amp;Q18&amp;R18&amp;S18&amp;T18&amp;U18&amp;V18&amp;W18&amp;X18&amp;Y18</f>
        <v>|LEFT:50|LEFT:50|LEFT:50|LEFT:120|LEFT:120|LEFT:500|c</v>
      </c>
      <c r="B18" t="s">
        <v>3211</v>
      </c>
      <c r="C18" t="s">
        <v>3204</v>
      </c>
      <c r="E18" t="s">
        <v>3211</v>
      </c>
      <c r="F18" t="s">
        <v>3204</v>
      </c>
      <c r="H18" t="s">
        <v>3211</v>
      </c>
      <c r="I18" t="s">
        <v>3204</v>
      </c>
      <c r="J18" t="s">
        <v>3211</v>
      </c>
      <c r="M18" t="s">
        <v>5157</v>
      </c>
      <c r="N18" t="s">
        <v>3267</v>
      </c>
      <c r="O18" t="s">
        <v>5157</v>
      </c>
      <c r="R18" t="s">
        <v>3267</v>
      </c>
      <c r="T18" t="s">
        <v>3205</v>
      </c>
      <c r="X18" t="s">
        <v>3267</v>
      </c>
      <c r="Y18" t="s">
        <v>3206</v>
      </c>
    </row>
    <row r="19" spans="1:43" x14ac:dyDescent="0.15">
      <c r="A19" t="str">
        <f>B19&amp;C19&amp;E19&amp;F19&amp;H19&amp;I19&amp;J19&amp;M19&amp;N19&amp;O19&amp;P19&amp;Q19&amp;R19&amp;S19&amp;T19&amp;U19&amp;V19&amp;W19&amp;X19&amp;Y19</f>
        <v>|セット|色|コスト|P/T|レアリティ|カード名|</v>
      </c>
      <c r="B19" t="s">
        <v>3211</v>
      </c>
      <c r="C19" t="s">
        <v>3212</v>
      </c>
      <c r="E19" t="s">
        <v>3211</v>
      </c>
      <c r="F19" t="s">
        <v>3181</v>
      </c>
      <c r="H19" t="s">
        <v>3211</v>
      </c>
      <c r="I19" t="s">
        <v>3207</v>
      </c>
      <c r="J19" t="s">
        <v>3211</v>
      </c>
      <c r="K19" t="s">
        <v>3168</v>
      </c>
      <c r="L19" t="s">
        <v>3167</v>
      </c>
      <c r="M19" t="str">
        <f>K19&amp;"/"&amp;L19</f>
        <v>P/T</v>
      </c>
      <c r="N19" t="s">
        <v>3267</v>
      </c>
      <c r="O19" t="s">
        <v>5187</v>
      </c>
      <c r="R19" t="s">
        <v>3267</v>
      </c>
      <c r="T19" t="s">
        <v>3208</v>
      </c>
      <c r="X19" t="s">
        <v>3267</v>
      </c>
      <c r="Z19" s="18"/>
      <c r="AA19" s="18"/>
      <c r="AB19" s="18"/>
      <c r="AC19" s="18"/>
      <c r="AD19" s="18"/>
      <c r="AE19" s="18"/>
      <c r="AF19" s="18"/>
      <c r="AG19" s="18"/>
      <c r="AH19" s="18"/>
      <c r="AI19" s="18"/>
      <c r="AJ19" s="18"/>
      <c r="AK19" s="18"/>
      <c r="AL19" s="18"/>
      <c r="AM19" s="18"/>
      <c r="AN19" s="18"/>
      <c r="AO19" s="18"/>
      <c r="AP19" s="18"/>
      <c r="AQ19" s="18"/>
    </row>
    <row r="20" spans="1:43" x14ac:dyDescent="0.15">
      <c r="A20" t="str">
        <f t="shared" si="0"/>
        <v>|BFZ|青|13|5/6|レア|《[[タジームの守護者]]》|</v>
      </c>
      <c r="B20" t="s">
        <v>3211</v>
      </c>
      <c r="C20" t="str">
        <f t="shared" si="1"/>
        <v>BFZ</v>
      </c>
      <c r="D20">
        <f>IF(AA20="","",VLOOKUP(C20,tnpl!$Z$1:$AA$11,2,TRUE))</f>
        <v>2</v>
      </c>
      <c r="E20" t="s">
        <v>3211</v>
      </c>
      <c r="F20" t="str">
        <f t="shared" si="2"/>
        <v>青</v>
      </c>
      <c r="G20">
        <f>IF(AB20="","",VLOOKUP(F20,tnpl!$X$1:$Y$16,2,TRUE))</f>
        <v>2</v>
      </c>
      <c r="H20" t="s">
        <v>3211</v>
      </c>
      <c r="I20">
        <f t="shared" si="3"/>
        <v>13</v>
      </c>
      <c r="J20" t="s">
        <v>3211</v>
      </c>
      <c r="K20">
        <f t="shared" si="4"/>
        <v>5</v>
      </c>
      <c r="L20">
        <f t="shared" si="5"/>
        <v>6</v>
      </c>
      <c r="M20" t="str">
        <f t="shared" si="6"/>
        <v>5/6</v>
      </c>
      <c r="N20" t="s">
        <v>3267</v>
      </c>
      <c r="O20" t="str">
        <f t="shared" si="7"/>
        <v>レア</v>
      </c>
      <c r="R20" t="s">
        <v>3267</v>
      </c>
      <c r="S20" t="s">
        <v>4854</v>
      </c>
      <c r="T20" t="str">
        <f t="shared" si="8"/>
        <v>タジームの守護者</v>
      </c>
      <c r="U20" t="str">
        <f t="shared" si="9"/>
        <v/>
      </c>
      <c r="V20" t="str">
        <f>IF(I20=0,VLOOKUP(T20,Sheet4!A:B,2,TRUE),"")</f>
        <v/>
      </c>
      <c r="W20" t="s">
        <v>4855</v>
      </c>
      <c r="X20" t="s">
        <v>3267</v>
      </c>
      <c r="Y20" s="9"/>
      <c r="Z20" s="3">
        <v>310</v>
      </c>
      <c r="AA20" s="2" t="s">
        <v>3213</v>
      </c>
      <c r="AB20" s="1" t="s">
        <v>1631</v>
      </c>
      <c r="AC20" s="1" t="s">
        <v>1463</v>
      </c>
      <c r="AD20" s="1">
        <v>13</v>
      </c>
      <c r="AE20" s="1" t="s">
        <v>2245</v>
      </c>
      <c r="AF20" s="1" t="s">
        <v>2244</v>
      </c>
      <c r="AG20" s="1" t="s">
        <v>349</v>
      </c>
      <c r="AH20" s="1" t="s">
        <v>1633</v>
      </c>
      <c r="AI20" s="1"/>
      <c r="AJ20" s="1"/>
      <c r="AK20" s="1" t="s">
        <v>361</v>
      </c>
      <c r="AL20" s="1" t="s">
        <v>2243</v>
      </c>
      <c r="AM20" s="1" t="s">
        <v>2242</v>
      </c>
      <c r="AN20" s="1"/>
      <c r="AO20" s="1">
        <v>5</v>
      </c>
      <c r="AP20" s="1">
        <v>6</v>
      </c>
      <c r="AQ20" s="1" t="s">
        <v>3430</v>
      </c>
    </row>
    <row r="21" spans="1:43" x14ac:dyDescent="0.15">
      <c r="A21" t="str">
        <f t="shared" si="0"/>
        <v>|BFZ|黒|14|5/6|レア|《[[果敢な血王]]》|</v>
      </c>
      <c r="B21" t="s">
        <v>3211</v>
      </c>
      <c r="C21" t="str">
        <f t="shared" si="1"/>
        <v>BFZ</v>
      </c>
      <c r="D21">
        <f>IF(AA21="","",VLOOKUP(C21,tnpl!$Z$1:$AA$11,2,TRUE))</f>
        <v>2</v>
      </c>
      <c r="E21" t="s">
        <v>3211</v>
      </c>
      <c r="F21" t="str">
        <f t="shared" si="2"/>
        <v>黒</v>
      </c>
      <c r="G21">
        <f>IF(AB21="","",VLOOKUP(F21,tnpl!$X$1:$Y$16,2,TRUE))</f>
        <v>3</v>
      </c>
      <c r="H21" t="s">
        <v>3211</v>
      </c>
      <c r="I21">
        <f t="shared" si="3"/>
        <v>14</v>
      </c>
      <c r="J21" t="s">
        <v>3211</v>
      </c>
      <c r="K21">
        <f t="shared" si="4"/>
        <v>5</v>
      </c>
      <c r="L21">
        <f t="shared" si="5"/>
        <v>6</v>
      </c>
      <c r="M21" t="str">
        <f t="shared" si="6"/>
        <v>5/6</v>
      </c>
      <c r="N21" t="s">
        <v>3267</v>
      </c>
      <c r="O21" t="str">
        <f t="shared" si="7"/>
        <v>レア</v>
      </c>
      <c r="R21" t="s">
        <v>3267</v>
      </c>
      <c r="S21" t="s">
        <v>4854</v>
      </c>
      <c r="T21" t="str">
        <f t="shared" si="8"/>
        <v>果敢な血王</v>
      </c>
      <c r="U21" t="str">
        <f t="shared" si="9"/>
        <v/>
      </c>
      <c r="V21" t="str">
        <f>IF(I21=0,VLOOKUP(T21,Sheet4!A:B,2,TRUE),"")</f>
        <v/>
      </c>
      <c r="W21" t="s">
        <v>4855</v>
      </c>
      <c r="X21" t="s">
        <v>3267</v>
      </c>
      <c r="Y21" s="9"/>
      <c r="Z21" s="3">
        <v>346</v>
      </c>
      <c r="AA21" s="2" t="s">
        <v>3213</v>
      </c>
      <c r="AB21" s="1" t="s">
        <v>1606</v>
      </c>
      <c r="AC21" s="1" t="s">
        <v>1463</v>
      </c>
      <c r="AD21" s="1">
        <v>14</v>
      </c>
      <c r="AE21" s="1" t="s">
        <v>2126</v>
      </c>
      <c r="AF21" s="1" t="s">
        <v>2125</v>
      </c>
      <c r="AG21" s="1" t="s">
        <v>349</v>
      </c>
      <c r="AH21" s="1" t="s">
        <v>1516</v>
      </c>
      <c r="AI21" s="1"/>
      <c r="AJ21" s="1"/>
      <c r="AK21" s="1" t="s">
        <v>361</v>
      </c>
      <c r="AL21" s="1" t="s">
        <v>2124</v>
      </c>
      <c r="AM21" s="1"/>
      <c r="AN21" s="1"/>
      <c r="AO21" s="1">
        <v>5</v>
      </c>
      <c r="AP21" s="1">
        <v>6</v>
      </c>
      <c r="AQ21" s="1" t="s">
        <v>3449</v>
      </c>
    </row>
    <row r="22" spans="1:43" x14ac:dyDescent="0.15">
      <c r="A22" t="str">
        <f t="shared" si="0"/>
        <v>|BFZ|黒|15|5/6|レア|《[[グール・ドラズの監視者]]》|</v>
      </c>
      <c r="B22" t="s">
        <v>3211</v>
      </c>
      <c r="C22" t="str">
        <f t="shared" si="1"/>
        <v>BFZ</v>
      </c>
      <c r="D22">
        <f>IF(AA22="","",VLOOKUP(C22,tnpl!$Z$1:$AA$11,2,TRUE))</f>
        <v>2</v>
      </c>
      <c r="E22" t="s">
        <v>3211</v>
      </c>
      <c r="F22" t="str">
        <f t="shared" si="2"/>
        <v>黒</v>
      </c>
      <c r="G22">
        <f>IF(AB22="","",VLOOKUP(F22,tnpl!$X$1:$Y$16,2,TRUE))</f>
        <v>3</v>
      </c>
      <c r="H22" t="s">
        <v>3211</v>
      </c>
      <c r="I22">
        <f t="shared" si="3"/>
        <v>15</v>
      </c>
      <c r="J22" t="s">
        <v>3211</v>
      </c>
      <c r="K22">
        <f t="shared" si="4"/>
        <v>5</v>
      </c>
      <c r="L22">
        <f t="shared" si="5"/>
        <v>6</v>
      </c>
      <c r="M22" t="str">
        <f t="shared" si="6"/>
        <v>5/6</v>
      </c>
      <c r="N22" t="s">
        <v>3267</v>
      </c>
      <c r="O22" t="str">
        <f t="shared" si="7"/>
        <v>レア</v>
      </c>
      <c r="R22" t="s">
        <v>3267</v>
      </c>
      <c r="S22" t="s">
        <v>4854</v>
      </c>
      <c r="T22" t="str">
        <f t="shared" si="8"/>
        <v>グール・ドラズの監視者</v>
      </c>
      <c r="U22" t="str">
        <f t="shared" si="9"/>
        <v/>
      </c>
      <c r="V22" t="str">
        <f>IF(I22=0,VLOOKUP(T22,Sheet4!A:B,2,TRUE),"")</f>
        <v/>
      </c>
      <c r="W22" t="s">
        <v>4855</v>
      </c>
      <c r="X22" t="s">
        <v>3267</v>
      </c>
      <c r="Y22" s="9"/>
      <c r="Z22" s="3">
        <v>347</v>
      </c>
      <c r="AA22" s="2" t="s">
        <v>3213</v>
      </c>
      <c r="AB22" s="1" t="s">
        <v>1606</v>
      </c>
      <c r="AC22" s="1" t="s">
        <v>1463</v>
      </c>
      <c r="AD22" s="1">
        <v>15</v>
      </c>
      <c r="AE22" s="1" t="s">
        <v>2123</v>
      </c>
      <c r="AF22" s="1" t="s">
        <v>2122</v>
      </c>
      <c r="AG22" s="1" t="s">
        <v>349</v>
      </c>
      <c r="AH22" s="1" t="s">
        <v>1516</v>
      </c>
      <c r="AI22" s="1"/>
      <c r="AJ22" s="1"/>
      <c r="AK22" s="1" t="s">
        <v>361</v>
      </c>
      <c r="AL22" s="1" t="s">
        <v>2121</v>
      </c>
      <c r="AM22" s="1" t="s">
        <v>2120</v>
      </c>
      <c r="AN22" s="1"/>
      <c r="AO22" s="1">
        <v>5</v>
      </c>
      <c r="AP22" s="1">
        <v>6</v>
      </c>
      <c r="AQ22" s="1" t="s">
        <v>3450</v>
      </c>
    </row>
    <row r="23" spans="1:43" x14ac:dyDescent="0.15">
      <c r="A23" t="str">
        <f t="shared" si="0"/>
        <v>|BFZ|緑|15|5/5|レア|《[[オラン＝リーフのハイドラ]]》|</v>
      </c>
      <c r="B23" t="s">
        <v>3211</v>
      </c>
      <c r="C23" t="str">
        <f t="shared" si="1"/>
        <v>BFZ</v>
      </c>
      <c r="D23">
        <f>IF(AA23="","",VLOOKUP(C23,tnpl!$Z$1:$AA$11,2,TRUE))</f>
        <v>2</v>
      </c>
      <c r="E23" t="s">
        <v>3211</v>
      </c>
      <c r="F23" t="str">
        <f t="shared" si="2"/>
        <v>緑</v>
      </c>
      <c r="G23">
        <f>IF(AB23="","",VLOOKUP(F23,tnpl!$X$1:$Y$16,2,TRUE))</f>
        <v>5</v>
      </c>
      <c r="H23" t="s">
        <v>3211</v>
      </c>
      <c r="I23">
        <f t="shared" si="3"/>
        <v>15</v>
      </c>
      <c r="J23" t="s">
        <v>3211</v>
      </c>
      <c r="K23">
        <f t="shared" si="4"/>
        <v>5</v>
      </c>
      <c r="L23">
        <f t="shared" si="5"/>
        <v>5</v>
      </c>
      <c r="M23" t="str">
        <f t="shared" si="6"/>
        <v>5/5</v>
      </c>
      <c r="N23" t="s">
        <v>3267</v>
      </c>
      <c r="O23" t="str">
        <f t="shared" si="7"/>
        <v>レア</v>
      </c>
      <c r="R23" t="s">
        <v>3267</v>
      </c>
      <c r="S23" t="s">
        <v>4854</v>
      </c>
      <c r="T23" t="str">
        <f t="shared" si="8"/>
        <v>オラン＝リーフのハイドラ</v>
      </c>
      <c r="U23" t="str">
        <f t="shared" si="9"/>
        <v/>
      </c>
      <c r="V23" t="str">
        <f>IF(I23=0,VLOOKUP(T23,Sheet4!A:B,2,TRUE),"")</f>
        <v/>
      </c>
      <c r="W23" t="s">
        <v>4855</v>
      </c>
      <c r="X23" t="s">
        <v>3267</v>
      </c>
      <c r="Y23" s="9"/>
      <c r="Z23" s="3">
        <v>420</v>
      </c>
      <c r="AA23" s="2" t="s">
        <v>3213</v>
      </c>
      <c r="AB23" s="1" t="s">
        <v>1540</v>
      </c>
      <c r="AC23" s="1" t="s">
        <v>1463</v>
      </c>
      <c r="AD23" s="1">
        <v>15</v>
      </c>
      <c r="AE23" s="1" t="s">
        <v>1892</v>
      </c>
      <c r="AF23" s="1" t="s">
        <v>1891</v>
      </c>
      <c r="AG23" s="1" t="s">
        <v>349</v>
      </c>
      <c r="AH23" s="1" t="s">
        <v>1890</v>
      </c>
      <c r="AI23" s="1"/>
      <c r="AJ23" s="1"/>
      <c r="AK23" s="1" t="s">
        <v>1733</v>
      </c>
      <c r="AL23" s="1" t="s">
        <v>1889</v>
      </c>
      <c r="AM23" s="1" t="s">
        <v>1875</v>
      </c>
      <c r="AN23" s="1"/>
      <c r="AO23" s="1">
        <v>5</v>
      </c>
      <c r="AP23" s="1">
        <v>5</v>
      </c>
      <c r="AQ23" s="1" t="s">
        <v>3478</v>
      </c>
    </row>
    <row r="24" spans="1:43" x14ac:dyDescent="0.15">
      <c r="A24" t="str">
        <f t="shared" si="0"/>
        <v>|BFZ|無色|17|5/5|コモン|《[[破滅の昇華者]]》|</v>
      </c>
      <c r="B24" t="s">
        <v>3211</v>
      </c>
      <c r="C24" t="str">
        <f t="shared" si="1"/>
        <v>BFZ</v>
      </c>
      <c r="D24">
        <f>IF(AA24="","",VLOOKUP(C24,tnpl!$Z$1:$AA$11,2,TRUE))</f>
        <v>2</v>
      </c>
      <c r="E24" t="s">
        <v>3211</v>
      </c>
      <c r="F24" t="str">
        <f t="shared" si="2"/>
        <v>無色</v>
      </c>
      <c r="G24">
        <f>IF(AB24="","",VLOOKUP(F24,tnpl!$X$1:$Y$16,2,TRUE))</f>
        <v>16</v>
      </c>
      <c r="H24" t="s">
        <v>3211</v>
      </c>
      <c r="I24">
        <f t="shared" si="3"/>
        <v>17</v>
      </c>
      <c r="J24" t="s">
        <v>3211</v>
      </c>
      <c r="K24">
        <f t="shared" si="4"/>
        <v>5</v>
      </c>
      <c r="L24">
        <f t="shared" si="5"/>
        <v>5</v>
      </c>
      <c r="M24" t="str">
        <f t="shared" si="6"/>
        <v>5/5</v>
      </c>
      <c r="N24" t="s">
        <v>3267</v>
      </c>
      <c r="O24" t="str">
        <f t="shared" si="7"/>
        <v>コモン</v>
      </c>
      <c r="R24" t="s">
        <v>3267</v>
      </c>
      <c r="S24" t="s">
        <v>4854</v>
      </c>
      <c r="T24" t="str">
        <f t="shared" si="8"/>
        <v>破滅の昇華者</v>
      </c>
      <c r="U24" t="str">
        <f t="shared" si="9"/>
        <v/>
      </c>
      <c r="V24" t="str">
        <f>IF(I24=0,VLOOKUP(T24,Sheet4!A:B,2,TRUE),"")</f>
        <v/>
      </c>
      <c r="W24" t="s">
        <v>4855</v>
      </c>
      <c r="X24" t="s">
        <v>3267</v>
      </c>
      <c r="Y24" s="9"/>
      <c r="Z24" s="3">
        <v>448</v>
      </c>
      <c r="AA24" s="2" t="s">
        <v>3213</v>
      </c>
      <c r="AB24" s="1" t="s">
        <v>301</v>
      </c>
      <c r="AC24" s="1" t="s">
        <v>1771</v>
      </c>
      <c r="AD24" s="1">
        <v>17</v>
      </c>
      <c r="AE24" s="1" t="s">
        <v>1792</v>
      </c>
      <c r="AF24" s="1" t="s">
        <v>1791</v>
      </c>
      <c r="AG24" s="1" t="s">
        <v>349</v>
      </c>
      <c r="AH24" s="1" t="s">
        <v>1457</v>
      </c>
      <c r="AI24" s="1" t="s">
        <v>1743</v>
      </c>
      <c r="AJ24" s="1"/>
      <c r="AK24" s="1" t="s">
        <v>1790</v>
      </c>
      <c r="AL24" s="1"/>
      <c r="AM24" s="1"/>
      <c r="AN24" s="1"/>
      <c r="AO24" s="1">
        <v>5</v>
      </c>
      <c r="AP24" s="1">
        <v>5</v>
      </c>
      <c r="AQ24" s="1" t="s">
        <v>1790</v>
      </c>
    </row>
    <row r="25" spans="1:43" x14ac:dyDescent="0.15">
      <c r="A25" t="str">
        <f t="shared" si="0"/>
        <v>|BFZ|無色|14|5/5|アンコモン|《[[ウラモグの強奪者]]》|</v>
      </c>
      <c r="B25" t="s">
        <v>3211</v>
      </c>
      <c r="C25" t="str">
        <f t="shared" si="1"/>
        <v>BFZ</v>
      </c>
      <c r="D25">
        <f>IF(AA25="","",VLOOKUP(C25,tnpl!$Z$1:$AA$11,2,TRUE))</f>
        <v>2</v>
      </c>
      <c r="E25" t="s">
        <v>3211</v>
      </c>
      <c r="F25" t="str">
        <f t="shared" si="2"/>
        <v>無色</v>
      </c>
      <c r="G25">
        <f>IF(AB25="","",VLOOKUP(F25,tnpl!$X$1:$Y$16,2,TRUE))</f>
        <v>16</v>
      </c>
      <c r="H25" t="s">
        <v>3211</v>
      </c>
      <c r="I25">
        <f t="shared" si="3"/>
        <v>14</v>
      </c>
      <c r="J25" t="s">
        <v>3211</v>
      </c>
      <c r="K25">
        <f t="shared" si="4"/>
        <v>5</v>
      </c>
      <c r="L25">
        <f t="shared" si="5"/>
        <v>5</v>
      </c>
      <c r="M25" t="str">
        <f t="shared" si="6"/>
        <v>5/5</v>
      </c>
      <c r="N25" t="s">
        <v>3267</v>
      </c>
      <c r="O25" t="str">
        <f t="shared" si="7"/>
        <v>アンコモン</v>
      </c>
      <c r="R25" t="s">
        <v>3267</v>
      </c>
      <c r="S25" t="s">
        <v>4854</v>
      </c>
      <c r="T25" t="str">
        <f t="shared" si="8"/>
        <v>ウラモグの強奪者</v>
      </c>
      <c r="U25" t="str">
        <f t="shared" si="9"/>
        <v/>
      </c>
      <c r="V25" t="str">
        <f>IF(I25=0,VLOOKUP(T25,Sheet4!A:B,2,TRUE),"")</f>
        <v/>
      </c>
      <c r="W25" t="s">
        <v>4855</v>
      </c>
      <c r="X25" t="s">
        <v>3267</v>
      </c>
      <c r="Y25" s="9"/>
      <c r="Z25" s="3">
        <v>459</v>
      </c>
      <c r="AA25" s="2" t="s">
        <v>3213</v>
      </c>
      <c r="AB25" s="1" t="s">
        <v>301</v>
      </c>
      <c r="AC25" s="1" t="s">
        <v>1473</v>
      </c>
      <c r="AD25" s="1">
        <v>14</v>
      </c>
      <c r="AE25" s="1" t="s">
        <v>1760</v>
      </c>
      <c r="AF25" s="1" t="s">
        <v>1759</v>
      </c>
      <c r="AG25" s="1" t="s">
        <v>349</v>
      </c>
      <c r="AH25" s="1" t="s">
        <v>1457</v>
      </c>
      <c r="AI25" s="1" t="s">
        <v>1743</v>
      </c>
      <c r="AJ25" s="1"/>
      <c r="AK25" s="1" t="s">
        <v>1758</v>
      </c>
      <c r="AL25" s="1"/>
      <c r="AM25" s="1"/>
      <c r="AN25" s="1"/>
      <c r="AO25" s="1">
        <v>5</v>
      </c>
      <c r="AP25" s="1">
        <v>5</v>
      </c>
      <c r="AQ25" s="1" t="s">
        <v>1758</v>
      </c>
    </row>
    <row r="26" spans="1:43" x14ac:dyDescent="0.15">
      <c r="A26" t="str">
        <f t="shared" si="0"/>
        <v>|BFZ|無色|11|5/6|レア|《[[荒廃を招くもの]]》|</v>
      </c>
      <c r="B26" t="s">
        <v>3211</v>
      </c>
      <c r="C26" t="str">
        <f t="shared" si="1"/>
        <v>BFZ</v>
      </c>
      <c r="D26">
        <f>IF(AA26="","",VLOOKUP(C26,tnpl!$Z$1:$AA$11,2,TRUE))</f>
        <v>2</v>
      </c>
      <c r="E26" t="s">
        <v>3211</v>
      </c>
      <c r="F26" t="str">
        <f t="shared" si="2"/>
        <v>無色</v>
      </c>
      <c r="G26">
        <f>IF(AB26="","",VLOOKUP(F26,tnpl!$X$1:$Y$16,2,TRUE))</f>
        <v>16</v>
      </c>
      <c r="H26" t="s">
        <v>3211</v>
      </c>
      <c r="I26">
        <f t="shared" si="3"/>
        <v>11</v>
      </c>
      <c r="J26" t="s">
        <v>3211</v>
      </c>
      <c r="K26">
        <f t="shared" si="4"/>
        <v>5</v>
      </c>
      <c r="L26">
        <f t="shared" si="5"/>
        <v>6</v>
      </c>
      <c r="M26" t="str">
        <f t="shared" si="6"/>
        <v>5/6</v>
      </c>
      <c r="N26" t="s">
        <v>3267</v>
      </c>
      <c r="O26" t="str">
        <f t="shared" si="7"/>
        <v>レア</v>
      </c>
      <c r="R26" t="s">
        <v>3267</v>
      </c>
      <c r="S26" t="s">
        <v>4854</v>
      </c>
      <c r="T26" t="str">
        <f t="shared" si="8"/>
        <v>荒廃を招くもの</v>
      </c>
      <c r="U26" t="str">
        <f t="shared" si="9"/>
        <v/>
      </c>
      <c r="V26" t="str">
        <f>IF(I26=0,VLOOKUP(T26,Sheet4!A:B,2,TRUE),"")</f>
        <v/>
      </c>
      <c r="W26" t="s">
        <v>4855</v>
      </c>
      <c r="X26" t="s">
        <v>3267</v>
      </c>
      <c r="Y26" s="9"/>
      <c r="Z26" s="3">
        <v>464</v>
      </c>
      <c r="AA26" s="2" t="s">
        <v>3213</v>
      </c>
      <c r="AB26" s="1" t="s">
        <v>301</v>
      </c>
      <c r="AC26" s="1" t="s">
        <v>1463</v>
      </c>
      <c r="AD26" s="1">
        <v>11</v>
      </c>
      <c r="AE26" s="1" t="s">
        <v>1745</v>
      </c>
      <c r="AF26" s="1" t="s">
        <v>1744</v>
      </c>
      <c r="AG26" s="1" t="s">
        <v>349</v>
      </c>
      <c r="AH26" s="1" t="s">
        <v>1457</v>
      </c>
      <c r="AI26" s="1" t="s">
        <v>1743</v>
      </c>
      <c r="AJ26" s="1"/>
      <c r="AK26" s="1" t="s">
        <v>1742</v>
      </c>
      <c r="AL26" s="1"/>
      <c r="AM26" s="1"/>
      <c r="AN26" s="1"/>
      <c r="AO26" s="1">
        <v>5</v>
      </c>
      <c r="AP26" s="1">
        <v>6</v>
      </c>
      <c r="AQ26" s="1" t="s">
        <v>1742</v>
      </c>
    </row>
    <row r="27" spans="1:43" x14ac:dyDescent="0.15">
      <c r="A27" t="str">
        <f t="shared" si="0"/>
        <v>|BFZ|無色|15|5/5|レア|《[[破滅の伝導者]]》|</v>
      </c>
      <c r="B27" t="s">
        <v>3211</v>
      </c>
      <c r="C27" t="str">
        <f t="shared" si="1"/>
        <v>BFZ</v>
      </c>
      <c r="D27">
        <f>IF(AA27="","",VLOOKUP(C27,tnpl!$Z$1:$AA$11,2,TRUE))</f>
        <v>2</v>
      </c>
      <c r="E27" t="s">
        <v>3211</v>
      </c>
      <c r="F27" t="str">
        <f t="shared" si="2"/>
        <v>無色</v>
      </c>
      <c r="G27">
        <f>IF(AB27="","",VLOOKUP(F27,tnpl!$X$1:$Y$16,2,TRUE))</f>
        <v>16</v>
      </c>
      <c r="H27" t="s">
        <v>3211</v>
      </c>
      <c r="I27">
        <f t="shared" si="3"/>
        <v>15</v>
      </c>
      <c r="J27" t="s">
        <v>3211</v>
      </c>
      <c r="K27">
        <f t="shared" si="4"/>
        <v>5</v>
      </c>
      <c r="L27">
        <f t="shared" si="5"/>
        <v>5</v>
      </c>
      <c r="M27" t="str">
        <f t="shared" si="6"/>
        <v>5/5</v>
      </c>
      <c r="N27" t="s">
        <v>3267</v>
      </c>
      <c r="O27" t="str">
        <f t="shared" si="7"/>
        <v>レア</v>
      </c>
      <c r="R27" t="s">
        <v>3267</v>
      </c>
      <c r="S27" t="s">
        <v>4854</v>
      </c>
      <c r="T27" t="str">
        <f t="shared" si="8"/>
        <v>破滅の伝導者</v>
      </c>
      <c r="U27" t="str">
        <f t="shared" si="9"/>
        <v/>
      </c>
      <c r="V27" t="str">
        <f>IF(I27=0,VLOOKUP(T27,Sheet4!A:B,2,TRUE),"")</f>
        <v/>
      </c>
      <c r="W27" t="s">
        <v>4855</v>
      </c>
      <c r="X27" t="s">
        <v>3267</v>
      </c>
      <c r="Y27" s="9"/>
      <c r="Z27" s="3">
        <v>465</v>
      </c>
      <c r="AA27" s="2" t="s">
        <v>3213</v>
      </c>
      <c r="AB27" s="1" t="s">
        <v>301</v>
      </c>
      <c r="AC27" s="1" t="s">
        <v>1463</v>
      </c>
      <c r="AD27" s="1">
        <v>15</v>
      </c>
      <c r="AE27" s="1" t="s">
        <v>1741</v>
      </c>
      <c r="AF27" s="1" t="s">
        <v>1740</v>
      </c>
      <c r="AG27" s="1" t="s">
        <v>349</v>
      </c>
      <c r="AH27" s="1" t="s">
        <v>1457</v>
      </c>
      <c r="AI27" s="1"/>
      <c r="AJ27" s="1"/>
      <c r="AK27" s="1" t="s">
        <v>1739</v>
      </c>
      <c r="AL27" s="1"/>
      <c r="AM27" s="1"/>
      <c r="AN27" s="1"/>
      <c r="AO27" s="1">
        <v>5</v>
      </c>
      <c r="AP27" s="1">
        <v>5</v>
      </c>
      <c r="AQ27" s="1" t="s">
        <v>1739</v>
      </c>
    </row>
    <row r="28" spans="1:43" x14ac:dyDescent="0.15">
      <c r="A28" t="str">
        <f t="shared" si="0"/>
        <v>|OGW|青|19|5/5|神話レア|《[[終止符のスフィンクス]]》|</v>
      </c>
      <c r="B28" t="s">
        <v>3211</v>
      </c>
      <c r="C28" t="str">
        <f t="shared" si="1"/>
        <v>OGW</v>
      </c>
      <c r="D28">
        <f>IF(AA28="","",VLOOKUP(C28,tnpl!$Z$1:$AA$11,2,TRUE))</f>
        <v>3</v>
      </c>
      <c r="E28" t="s">
        <v>3211</v>
      </c>
      <c r="F28" t="str">
        <f t="shared" si="2"/>
        <v>青</v>
      </c>
      <c r="G28">
        <f>IF(AB28="","",VLOOKUP(F28,tnpl!$X$1:$Y$16,2,TRUE))</f>
        <v>2</v>
      </c>
      <c r="H28" t="s">
        <v>3211</v>
      </c>
      <c r="I28">
        <f t="shared" si="3"/>
        <v>19</v>
      </c>
      <c r="J28" t="s">
        <v>3211</v>
      </c>
      <c r="K28">
        <f t="shared" si="4"/>
        <v>5</v>
      </c>
      <c r="L28">
        <f t="shared" si="5"/>
        <v>5</v>
      </c>
      <c r="M28" t="str">
        <f t="shared" si="6"/>
        <v>5/5</v>
      </c>
      <c r="N28" t="s">
        <v>3267</v>
      </c>
      <c r="O28" t="str">
        <f t="shared" si="7"/>
        <v>神話レア</v>
      </c>
      <c r="R28" t="s">
        <v>3267</v>
      </c>
      <c r="S28" t="s">
        <v>4854</v>
      </c>
      <c r="T28" t="str">
        <f t="shared" si="8"/>
        <v>終止符のスフィンクス</v>
      </c>
      <c r="U28" t="str">
        <f t="shared" si="9"/>
        <v/>
      </c>
      <c r="V28" t="str">
        <f>IF(I28=0,VLOOKUP(T28,Sheet4!A:B,2,TRUE),"")</f>
        <v/>
      </c>
      <c r="W28" t="s">
        <v>4855</v>
      </c>
      <c r="X28" t="s">
        <v>3267</v>
      </c>
      <c r="Y28" s="9"/>
      <c r="Z28" s="3">
        <v>496</v>
      </c>
      <c r="AA28" s="2" t="s">
        <v>3214</v>
      </c>
      <c r="AB28" s="1" t="s">
        <v>1631</v>
      </c>
      <c r="AC28" s="1" t="s">
        <v>1453</v>
      </c>
      <c r="AD28" s="1">
        <v>19</v>
      </c>
      <c r="AE28" s="1" t="s">
        <v>1635</v>
      </c>
      <c r="AF28" s="1" t="s">
        <v>1634</v>
      </c>
      <c r="AG28" s="1" t="s">
        <v>349</v>
      </c>
      <c r="AH28" s="1" t="s">
        <v>1633</v>
      </c>
      <c r="AI28" s="1"/>
      <c r="AJ28" s="1"/>
      <c r="AK28" s="1" t="s">
        <v>3501</v>
      </c>
      <c r="AL28" s="1" t="s">
        <v>1632</v>
      </c>
      <c r="AM28" s="1"/>
      <c r="AN28" s="1"/>
      <c r="AO28" s="1">
        <v>5</v>
      </c>
      <c r="AP28" s="1">
        <v>5</v>
      </c>
      <c r="AQ28" s="1" t="s">
        <v>3502</v>
      </c>
    </row>
    <row r="29" spans="1:43" x14ac:dyDescent="0.15">
      <c r="A29" t="str">
        <f t="shared" si="0"/>
        <v>|OGW|黒|9|5/4|アンコモン|《[[搾取ドローン]]》|</v>
      </c>
      <c r="B29" t="s">
        <v>3211</v>
      </c>
      <c r="C29" t="str">
        <f t="shared" si="1"/>
        <v>OGW</v>
      </c>
      <c r="D29">
        <f>IF(AA29="","",VLOOKUP(C29,tnpl!$Z$1:$AA$11,2,TRUE))</f>
        <v>3</v>
      </c>
      <c r="E29" t="s">
        <v>3211</v>
      </c>
      <c r="F29" t="str">
        <f t="shared" si="2"/>
        <v>黒</v>
      </c>
      <c r="G29">
        <f>IF(AB29="","",VLOOKUP(F29,tnpl!$X$1:$Y$16,2,TRUE))</f>
        <v>3</v>
      </c>
      <c r="H29" t="s">
        <v>3211</v>
      </c>
      <c r="I29">
        <f t="shared" si="3"/>
        <v>9</v>
      </c>
      <c r="J29" t="s">
        <v>3211</v>
      </c>
      <c r="K29">
        <f t="shared" si="4"/>
        <v>5</v>
      </c>
      <c r="L29">
        <f t="shared" si="5"/>
        <v>4</v>
      </c>
      <c r="M29" t="str">
        <f t="shared" si="6"/>
        <v>5/4</v>
      </c>
      <c r="N29" t="s">
        <v>3267</v>
      </c>
      <c r="O29" t="str">
        <f t="shared" si="7"/>
        <v>アンコモン</v>
      </c>
      <c r="R29" t="s">
        <v>3267</v>
      </c>
      <c r="S29" t="s">
        <v>4854</v>
      </c>
      <c r="T29" t="str">
        <f t="shared" si="8"/>
        <v>搾取ドローン</v>
      </c>
      <c r="U29" t="str">
        <f t="shared" si="9"/>
        <v/>
      </c>
      <c r="V29" t="str">
        <f>IF(I29=0,VLOOKUP(T29,Sheet4!A:B,2,TRUE),"")</f>
        <v/>
      </c>
      <c r="W29" t="s">
        <v>4855</v>
      </c>
      <c r="X29" t="s">
        <v>3267</v>
      </c>
      <c r="Y29" s="9"/>
      <c r="Z29" s="3">
        <v>498</v>
      </c>
      <c r="AA29" s="2" t="s">
        <v>3214</v>
      </c>
      <c r="AB29" s="1" t="s">
        <v>1606</v>
      </c>
      <c r="AC29" s="1" t="s">
        <v>1473</v>
      </c>
      <c r="AD29" s="1">
        <v>9</v>
      </c>
      <c r="AE29" s="1" t="s">
        <v>1624</v>
      </c>
      <c r="AF29" s="1" t="s">
        <v>1623</v>
      </c>
      <c r="AG29" s="1" t="s">
        <v>349</v>
      </c>
      <c r="AH29" s="1" t="s">
        <v>1457</v>
      </c>
      <c r="AI29" s="1" t="s">
        <v>1523</v>
      </c>
      <c r="AJ29" s="1"/>
      <c r="AK29" s="1" t="s">
        <v>1622</v>
      </c>
      <c r="AL29" s="1"/>
      <c r="AM29" s="1"/>
      <c r="AN29" s="1"/>
      <c r="AO29" s="1">
        <v>5</v>
      </c>
      <c r="AP29" s="1">
        <v>4</v>
      </c>
      <c r="AQ29" s="1" t="s">
        <v>1622</v>
      </c>
    </row>
    <row r="30" spans="1:43" x14ac:dyDescent="0.15">
      <c r="A30" t="str">
        <f t="shared" si="0"/>
        <v>|OGW|緑|21|5/4|アンコモン|《[[産み落とす巨体]]》|</v>
      </c>
      <c r="B30" t="s">
        <v>3211</v>
      </c>
      <c r="C30" t="str">
        <f t="shared" si="1"/>
        <v>OGW</v>
      </c>
      <c r="D30">
        <f>IF(AA30="","",VLOOKUP(C30,tnpl!$Z$1:$AA$11,2,TRUE))</f>
        <v>3</v>
      </c>
      <c r="E30" t="s">
        <v>3211</v>
      </c>
      <c r="F30" t="str">
        <f t="shared" si="2"/>
        <v>緑</v>
      </c>
      <c r="G30">
        <f>IF(AB30="","",VLOOKUP(F30,tnpl!$X$1:$Y$16,2,TRUE))</f>
        <v>5</v>
      </c>
      <c r="H30" t="s">
        <v>3211</v>
      </c>
      <c r="I30">
        <f t="shared" si="3"/>
        <v>21</v>
      </c>
      <c r="J30" t="s">
        <v>3211</v>
      </c>
      <c r="K30">
        <f t="shared" si="4"/>
        <v>5</v>
      </c>
      <c r="L30">
        <f t="shared" si="5"/>
        <v>4</v>
      </c>
      <c r="M30" t="str">
        <f t="shared" si="6"/>
        <v>5/4</v>
      </c>
      <c r="N30" t="s">
        <v>3267</v>
      </c>
      <c r="O30" t="str">
        <f t="shared" si="7"/>
        <v>アンコモン</v>
      </c>
      <c r="R30" t="s">
        <v>3267</v>
      </c>
      <c r="S30" t="s">
        <v>4854</v>
      </c>
      <c r="T30" t="str">
        <f t="shared" si="8"/>
        <v>産み落とす巨体</v>
      </c>
      <c r="U30" t="str">
        <f t="shared" si="9"/>
        <v/>
      </c>
      <c r="V30" t="str">
        <f>IF(I30=0,VLOOKUP(T30,Sheet4!A:B,2,TRUE),"")</f>
        <v/>
      </c>
      <c r="W30" t="s">
        <v>4855</v>
      </c>
      <c r="X30" t="s">
        <v>3267</v>
      </c>
      <c r="Y30" s="9"/>
      <c r="Z30" s="3">
        <v>511</v>
      </c>
      <c r="AA30" s="2" t="s">
        <v>3214</v>
      </c>
      <c r="AB30" s="1" t="s">
        <v>1540</v>
      </c>
      <c r="AC30" s="1" t="s">
        <v>1473</v>
      </c>
      <c r="AD30" s="1">
        <v>21</v>
      </c>
      <c r="AE30" s="1" t="s">
        <v>1569</v>
      </c>
      <c r="AF30" s="1" t="s">
        <v>1568</v>
      </c>
      <c r="AG30" s="1" t="s">
        <v>349</v>
      </c>
      <c r="AH30" s="1" t="s">
        <v>1457</v>
      </c>
      <c r="AI30" s="1" t="s">
        <v>1523</v>
      </c>
      <c r="AJ30" s="1"/>
      <c r="AK30" s="1" t="s">
        <v>3509</v>
      </c>
      <c r="AL30" s="1" t="s">
        <v>1567</v>
      </c>
      <c r="AM30" s="1" t="s">
        <v>1566</v>
      </c>
      <c r="AN30" s="1"/>
      <c r="AO30" s="1">
        <v>5</v>
      </c>
      <c r="AP30" s="1">
        <v>4</v>
      </c>
      <c r="AQ30" s="1" t="s">
        <v>3510</v>
      </c>
    </row>
    <row r="31" spans="1:43" x14ac:dyDescent="0.15">
      <c r="A31" t="str">
        <f t="shared" si="0"/>
        <v>|OGW|緑|25|5/7|神話レア|《[[世界を壊すもの]]》|</v>
      </c>
      <c r="B31" t="s">
        <v>3211</v>
      </c>
      <c r="C31" t="str">
        <f t="shared" si="1"/>
        <v>OGW</v>
      </c>
      <c r="D31">
        <f>IF(AA31="","",VLOOKUP(C31,tnpl!$Z$1:$AA$11,2,TRUE))</f>
        <v>3</v>
      </c>
      <c r="E31" t="s">
        <v>3211</v>
      </c>
      <c r="F31" t="str">
        <f t="shared" si="2"/>
        <v>緑</v>
      </c>
      <c r="G31">
        <f>IF(AB31="","",VLOOKUP(F31,tnpl!$X$1:$Y$16,2,TRUE))</f>
        <v>5</v>
      </c>
      <c r="H31" t="s">
        <v>3211</v>
      </c>
      <c r="I31">
        <f t="shared" si="3"/>
        <v>25</v>
      </c>
      <c r="J31" t="s">
        <v>3211</v>
      </c>
      <c r="K31">
        <f t="shared" si="4"/>
        <v>5</v>
      </c>
      <c r="L31">
        <f t="shared" si="5"/>
        <v>7</v>
      </c>
      <c r="M31" t="str">
        <f t="shared" si="6"/>
        <v>5/7</v>
      </c>
      <c r="N31" t="s">
        <v>3267</v>
      </c>
      <c r="O31" t="str">
        <f t="shared" si="7"/>
        <v>神話レア</v>
      </c>
      <c r="R31" t="s">
        <v>3267</v>
      </c>
      <c r="S31" t="s">
        <v>4854</v>
      </c>
      <c r="T31" t="str">
        <f t="shared" si="8"/>
        <v>世界を壊すもの</v>
      </c>
      <c r="U31" t="str">
        <f t="shared" si="9"/>
        <v/>
      </c>
      <c r="V31" t="str">
        <f>IF(I31=0,VLOOKUP(T31,Sheet4!A:B,2,TRUE),"")</f>
        <v/>
      </c>
      <c r="W31" t="s">
        <v>4855</v>
      </c>
      <c r="X31" t="s">
        <v>3267</v>
      </c>
      <c r="Y31" s="9"/>
      <c r="Z31" s="3">
        <v>517</v>
      </c>
      <c r="AA31" s="2" t="s">
        <v>3214</v>
      </c>
      <c r="AB31" s="1" t="s">
        <v>1540</v>
      </c>
      <c r="AC31" s="1" t="s">
        <v>1453</v>
      </c>
      <c r="AD31" s="1">
        <v>25</v>
      </c>
      <c r="AE31" s="1" t="s">
        <v>1544</v>
      </c>
      <c r="AF31" s="1" t="s">
        <v>1543</v>
      </c>
      <c r="AG31" s="1" t="s">
        <v>349</v>
      </c>
      <c r="AH31" s="1" t="s">
        <v>1457</v>
      </c>
      <c r="AI31" s="1"/>
      <c r="AJ31" s="1"/>
      <c r="AK31" s="1" t="s">
        <v>3514</v>
      </c>
      <c r="AL31" s="1" t="s">
        <v>1542</v>
      </c>
      <c r="AM31" s="1" t="s">
        <v>1541</v>
      </c>
      <c r="AN31" s="1"/>
      <c r="AO31" s="1">
        <v>5</v>
      </c>
      <c r="AP31" s="1">
        <v>7</v>
      </c>
      <c r="AQ31" s="1" t="s">
        <v>3515</v>
      </c>
    </row>
    <row r="32" spans="1:43" x14ac:dyDescent="0.15">
      <c r="A32" t="str">
        <f t="shared" si="0"/>
        <v>|OGW|白黒|16|5/6|レア|《[[永代巡礼者、アイリ]]》|</v>
      </c>
      <c r="B32" t="s">
        <v>3211</v>
      </c>
      <c r="C32" t="str">
        <f t="shared" si="1"/>
        <v>OGW</v>
      </c>
      <c r="D32">
        <f>IF(AA32="","",VLOOKUP(C32,tnpl!$Z$1:$AA$11,2,TRUE))</f>
        <v>3</v>
      </c>
      <c r="E32" t="s">
        <v>3211</v>
      </c>
      <c r="F32" t="str">
        <f t="shared" si="2"/>
        <v>白黒</v>
      </c>
      <c r="G32">
        <f>IF(AB32="","",VLOOKUP(F32,tnpl!$X$1:$Y$16,2,TRUE))</f>
        <v>11</v>
      </c>
      <c r="H32" t="s">
        <v>3211</v>
      </c>
      <c r="I32">
        <f t="shared" si="3"/>
        <v>16</v>
      </c>
      <c r="J32" t="s">
        <v>3211</v>
      </c>
      <c r="K32">
        <f t="shared" si="4"/>
        <v>5</v>
      </c>
      <c r="L32">
        <f t="shared" si="5"/>
        <v>6</v>
      </c>
      <c r="M32" t="str">
        <f t="shared" si="6"/>
        <v>5/6</v>
      </c>
      <c r="N32" t="s">
        <v>3267</v>
      </c>
      <c r="O32" t="str">
        <f t="shared" si="7"/>
        <v>レア</v>
      </c>
      <c r="R32" t="s">
        <v>3267</v>
      </c>
      <c r="S32" t="s">
        <v>4854</v>
      </c>
      <c r="T32" t="str">
        <f t="shared" si="8"/>
        <v>永代巡礼者、アイリ</v>
      </c>
      <c r="U32" t="str">
        <f t="shared" si="9"/>
        <v/>
      </c>
      <c r="V32" t="str">
        <f>IF(I32=0,VLOOKUP(T32,Sheet4!A:B,2,TRUE),"")</f>
        <v/>
      </c>
      <c r="W32" t="s">
        <v>4855</v>
      </c>
      <c r="X32" t="s">
        <v>3267</v>
      </c>
      <c r="Y32" s="9"/>
      <c r="Z32" s="3">
        <v>527</v>
      </c>
      <c r="AA32" s="2" t="s">
        <v>3214</v>
      </c>
      <c r="AB32" s="1" t="s">
        <v>1496</v>
      </c>
      <c r="AC32" s="1" t="s">
        <v>1463</v>
      </c>
      <c r="AD32" s="1">
        <v>16</v>
      </c>
      <c r="AE32" s="1" t="s">
        <v>1495</v>
      </c>
      <c r="AF32" s="1" t="s">
        <v>1494</v>
      </c>
      <c r="AG32" s="1" t="s">
        <v>349</v>
      </c>
      <c r="AH32" s="1" t="s">
        <v>1493</v>
      </c>
      <c r="AI32" s="1" t="s">
        <v>1492</v>
      </c>
      <c r="AJ32" s="1"/>
      <c r="AK32" s="1" t="s">
        <v>3522</v>
      </c>
      <c r="AL32" s="1" t="s">
        <v>1491</v>
      </c>
      <c r="AM32" s="1" t="s">
        <v>1490</v>
      </c>
      <c r="AN32" s="1"/>
      <c r="AO32" s="1">
        <v>5</v>
      </c>
      <c r="AP32" s="1">
        <v>6</v>
      </c>
      <c r="AQ32" s="1" t="s">
        <v>3523</v>
      </c>
    </row>
    <row r="33" spans="1:43" x14ac:dyDescent="0.15">
      <c r="A33" t="str">
        <f t="shared" si="0"/>
        <v>|OGW|無色|20|5/5|レア|《[[現実を砕くもの]]》|</v>
      </c>
      <c r="B33" t="s">
        <v>3211</v>
      </c>
      <c r="C33" t="str">
        <f t="shared" si="1"/>
        <v>OGW</v>
      </c>
      <c r="D33">
        <f>IF(AA33="","",VLOOKUP(C33,tnpl!$Z$1:$AA$11,2,TRUE))</f>
        <v>3</v>
      </c>
      <c r="E33" t="s">
        <v>3211</v>
      </c>
      <c r="F33" t="str">
        <f t="shared" si="2"/>
        <v>無色</v>
      </c>
      <c r="G33">
        <f>IF(AB33="","",VLOOKUP(F33,tnpl!$X$1:$Y$16,2,TRUE))</f>
        <v>16</v>
      </c>
      <c r="H33" t="s">
        <v>3211</v>
      </c>
      <c r="I33">
        <f t="shared" si="3"/>
        <v>20</v>
      </c>
      <c r="J33" t="s">
        <v>3211</v>
      </c>
      <c r="K33">
        <f t="shared" si="4"/>
        <v>5</v>
      </c>
      <c r="L33">
        <f t="shared" si="5"/>
        <v>5</v>
      </c>
      <c r="M33" t="str">
        <f t="shared" si="6"/>
        <v>5/5</v>
      </c>
      <c r="N33" t="s">
        <v>3267</v>
      </c>
      <c r="O33" t="str">
        <f t="shared" si="7"/>
        <v>レア</v>
      </c>
      <c r="R33" t="s">
        <v>3267</v>
      </c>
      <c r="S33" t="s">
        <v>4854</v>
      </c>
      <c r="T33" t="str">
        <f t="shared" si="8"/>
        <v>現実を砕くもの</v>
      </c>
      <c r="U33" t="str">
        <f t="shared" si="9"/>
        <v/>
      </c>
      <c r="V33" t="str">
        <f>IF(I33=0,VLOOKUP(T33,Sheet4!A:B,2,TRUE),"")</f>
        <v/>
      </c>
      <c r="W33" t="s">
        <v>4855</v>
      </c>
      <c r="X33" t="s">
        <v>3267</v>
      </c>
      <c r="Y33" s="9"/>
      <c r="Z33" s="3">
        <v>534</v>
      </c>
      <c r="AA33" s="2" t="s">
        <v>3214</v>
      </c>
      <c r="AB33" s="1" t="s">
        <v>301</v>
      </c>
      <c r="AC33" s="1" t="s">
        <v>1463</v>
      </c>
      <c r="AD33" s="1">
        <v>20</v>
      </c>
      <c r="AE33" s="1" t="s">
        <v>1466</v>
      </c>
      <c r="AF33" s="1" t="s">
        <v>1465</v>
      </c>
      <c r="AG33" s="1" t="s">
        <v>349</v>
      </c>
      <c r="AH33" s="1" t="s">
        <v>1457</v>
      </c>
      <c r="AI33" s="1"/>
      <c r="AJ33" s="1"/>
      <c r="AK33" s="1" t="s">
        <v>3525</v>
      </c>
      <c r="AL33" s="1" t="s">
        <v>1464</v>
      </c>
      <c r="AM33" s="1"/>
      <c r="AN33" s="1"/>
      <c r="AO33" s="1">
        <v>5</v>
      </c>
      <c r="AP33" s="1">
        <v>5</v>
      </c>
      <c r="AQ33" s="1" t="s">
        <v>3526</v>
      </c>
    </row>
    <row r="34" spans="1:43" x14ac:dyDescent="0.15">
      <c r="A34" t="str">
        <f>B34&amp;C34&amp;E34&amp;F34&amp;H34&amp;I34&amp;J34&amp;M34&amp;N34&amp;O34&amp;P34&amp;Q34&amp;R34&amp;S34&amp;T34&amp;V34&amp;W34&amp;X34&amp;Y34</f>
        <v/>
      </c>
    </row>
    <row r="35" spans="1:43" x14ac:dyDescent="0.15">
      <c r="A35" t="str">
        <f>B35&amp;C35&amp;E35&amp;F35&amp;H35&amp;I35&amp;J35&amp;M35&amp;N35&amp;O35&amp;P35&amp;Q35&amp;R35&amp;S35&amp;T35&amp;V35&amp;W35&amp;X35&amp;Y35</f>
        <v>**イニストラードを覆う影ブロック</v>
      </c>
      <c r="B35" t="s">
        <v>4856</v>
      </c>
      <c r="C35" t="s">
        <v>5195</v>
      </c>
      <c r="Z35" s="11"/>
    </row>
    <row r="36" spans="1:43" x14ac:dyDescent="0.15">
      <c r="A36" t="str">
        <f>B36&amp;C36&amp;E36&amp;F36&amp;H36&amp;I36&amp;J36&amp;M36&amp;N36&amp;O36&amp;P36&amp;Q36&amp;R36&amp;S36&amp;T36&amp;U36&amp;V36&amp;W36&amp;X36&amp;Y36</f>
        <v>|LEFT:50|LEFT:50|LEFT:50|LEFT:120|LEFT:120|LEFT:500|c</v>
      </c>
      <c r="B36" t="s">
        <v>3211</v>
      </c>
      <c r="C36" t="s">
        <v>3204</v>
      </c>
      <c r="E36" t="s">
        <v>3211</v>
      </c>
      <c r="F36" t="s">
        <v>3204</v>
      </c>
      <c r="H36" t="s">
        <v>3211</v>
      </c>
      <c r="I36" t="s">
        <v>3204</v>
      </c>
      <c r="J36" t="s">
        <v>3211</v>
      </c>
      <c r="M36" t="s">
        <v>5157</v>
      </c>
      <c r="N36" t="s">
        <v>3267</v>
      </c>
      <c r="O36" t="s">
        <v>5157</v>
      </c>
      <c r="R36" t="s">
        <v>3267</v>
      </c>
      <c r="T36" t="s">
        <v>3205</v>
      </c>
      <c r="X36" t="s">
        <v>3267</v>
      </c>
      <c r="Y36" t="s">
        <v>3206</v>
      </c>
    </row>
    <row r="37" spans="1:43" x14ac:dyDescent="0.15">
      <c r="A37" t="str">
        <f>B37&amp;C37&amp;E37&amp;F37&amp;H37&amp;I37&amp;J37&amp;M37&amp;N37&amp;O37&amp;P37&amp;Q37&amp;R37&amp;S37&amp;T37&amp;U37&amp;V37&amp;W37&amp;X37&amp;Y37</f>
        <v>|セット|色|コスト|P/T|レアリティ|カード名|</v>
      </c>
      <c r="B37" t="s">
        <v>3211</v>
      </c>
      <c r="C37" t="s">
        <v>3212</v>
      </c>
      <c r="E37" t="s">
        <v>3211</v>
      </c>
      <c r="F37" t="s">
        <v>3181</v>
      </c>
      <c r="H37" t="s">
        <v>3211</v>
      </c>
      <c r="I37" t="s">
        <v>3207</v>
      </c>
      <c r="J37" t="s">
        <v>3211</v>
      </c>
      <c r="K37" t="s">
        <v>3168</v>
      </c>
      <c r="L37" t="s">
        <v>3167</v>
      </c>
      <c r="M37" t="str">
        <f>K37&amp;"/"&amp;L37</f>
        <v>P/T</v>
      </c>
      <c r="N37" t="s">
        <v>3267</v>
      </c>
      <c r="O37" t="s">
        <v>5187</v>
      </c>
      <c r="R37" t="s">
        <v>3267</v>
      </c>
      <c r="T37" t="s">
        <v>3208</v>
      </c>
      <c r="X37" t="s">
        <v>3267</v>
      </c>
      <c r="Z37" s="18"/>
      <c r="AA37" s="18"/>
      <c r="AB37" s="18"/>
      <c r="AC37" s="18"/>
      <c r="AD37" s="18"/>
      <c r="AE37" s="18"/>
      <c r="AF37" s="18"/>
      <c r="AG37" s="18"/>
      <c r="AH37" s="18"/>
      <c r="AI37" s="18"/>
      <c r="AJ37" s="18"/>
      <c r="AK37" s="18"/>
      <c r="AL37" s="18"/>
      <c r="AM37" s="18"/>
      <c r="AN37" s="18"/>
      <c r="AO37" s="18"/>
      <c r="AP37" s="18"/>
      <c r="AQ37" s="18"/>
    </row>
    <row r="38" spans="1:43" x14ac:dyDescent="0.15">
      <c r="A38" t="str">
        <f t="shared" si="0"/>
        <v>|SOI|白|0|5/5|アンコモン|《[[月皇の審問官&gt;アヴァシン教の宣教師]]》|</v>
      </c>
      <c r="B38" t="s">
        <v>3211</v>
      </c>
      <c r="C38" t="str">
        <f t="shared" si="1"/>
        <v>SOI</v>
      </c>
      <c r="D38">
        <f>IF(AA38="","",VLOOKUP(C38,tnpl!$Z$1:$AA$11,2,TRUE))</f>
        <v>4</v>
      </c>
      <c r="E38" t="s">
        <v>3211</v>
      </c>
      <c r="F38" t="str">
        <f t="shared" si="2"/>
        <v>白</v>
      </c>
      <c r="G38">
        <f>IF(AB38="","",VLOOKUP(F38,tnpl!$X$1:$Y$16,2,TRUE))</f>
        <v>1</v>
      </c>
      <c r="H38" t="s">
        <v>3211</v>
      </c>
      <c r="I38">
        <f t="shared" si="3"/>
        <v>0</v>
      </c>
      <c r="J38" t="s">
        <v>3211</v>
      </c>
      <c r="K38">
        <f t="shared" si="4"/>
        <v>5</v>
      </c>
      <c r="L38">
        <f t="shared" si="5"/>
        <v>5</v>
      </c>
      <c r="M38" t="str">
        <f t="shared" si="6"/>
        <v>5/5</v>
      </c>
      <c r="N38" t="s">
        <v>3267</v>
      </c>
      <c r="O38" t="str">
        <f t="shared" si="7"/>
        <v>アンコモン</v>
      </c>
      <c r="R38" t="s">
        <v>3267</v>
      </c>
      <c r="S38" t="s">
        <v>4854</v>
      </c>
      <c r="T38" t="str">
        <f t="shared" si="8"/>
        <v>月皇の審問官</v>
      </c>
      <c r="U38" t="str">
        <f t="shared" si="9"/>
        <v>&gt;</v>
      </c>
      <c r="V38" t="str">
        <f>IF(I38=0,VLOOKUP(T38,Sheet4!A:B,2,TRUE),"")</f>
        <v>アヴァシン教の宣教師</v>
      </c>
      <c r="W38" t="s">
        <v>4855</v>
      </c>
      <c r="X38" t="s">
        <v>3267</v>
      </c>
      <c r="Y38" s="9"/>
      <c r="Z38" s="3">
        <v>553</v>
      </c>
      <c r="AA38" s="2" t="s">
        <v>3528</v>
      </c>
      <c r="AB38" s="1" t="s">
        <v>1653</v>
      </c>
      <c r="AC38" s="1" t="s">
        <v>1473</v>
      </c>
      <c r="AD38" s="21">
        <v>0</v>
      </c>
      <c r="AE38" s="1" t="s">
        <v>1067</v>
      </c>
      <c r="AF38" s="1" t="s">
        <v>1066</v>
      </c>
      <c r="AG38" s="1" t="s">
        <v>349</v>
      </c>
      <c r="AH38" s="1" t="s">
        <v>1511</v>
      </c>
      <c r="AI38" s="1" t="s">
        <v>1492</v>
      </c>
      <c r="AJ38" s="1"/>
      <c r="AK38" s="1" t="s">
        <v>3551</v>
      </c>
      <c r="AL38" s="1"/>
      <c r="AM38" s="1"/>
      <c r="AN38" s="1"/>
      <c r="AO38" s="1">
        <v>5</v>
      </c>
      <c r="AP38" s="1">
        <v>5</v>
      </c>
      <c r="AQ38" s="1" t="s">
        <v>3551</v>
      </c>
    </row>
    <row r="39" spans="1:43" x14ac:dyDescent="0.15">
      <c r="A39" t="str">
        <f t="shared" si="0"/>
        <v>|SOI|青|0|5/4|アンコモン|《[[完成態&gt;逸脱した研究者]]》|</v>
      </c>
      <c r="B39" t="s">
        <v>3211</v>
      </c>
      <c r="C39" t="str">
        <f t="shared" si="1"/>
        <v>SOI</v>
      </c>
      <c r="D39">
        <f>IF(AA39="","",VLOOKUP(C39,tnpl!$Z$1:$AA$11,2,TRUE))</f>
        <v>4</v>
      </c>
      <c r="E39" t="s">
        <v>3211</v>
      </c>
      <c r="F39" t="str">
        <f t="shared" si="2"/>
        <v>青</v>
      </c>
      <c r="G39">
        <f>IF(AB39="","",VLOOKUP(F39,tnpl!$X$1:$Y$16,2,TRUE))</f>
        <v>2</v>
      </c>
      <c r="H39" t="s">
        <v>3211</v>
      </c>
      <c r="I39">
        <f t="shared" si="3"/>
        <v>0</v>
      </c>
      <c r="J39" t="s">
        <v>3211</v>
      </c>
      <c r="K39">
        <f t="shared" si="4"/>
        <v>5</v>
      </c>
      <c r="L39">
        <f t="shared" si="5"/>
        <v>4</v>
      </c>
      <c r="M39" t="str">
        <f t="shared" si="6"/>
        <v>5/4</v>
      </c>
      <c r="N39" t="s">
        <v>3267</v>
      </c>
      <c r="O39" t="str">
        <f t="shared" si="7"/>
        <v>アンコモン</v>
      </c>
      <c r="R39" t="s">
        <v>3267</v>
      </c>
      <c r="S39" t="s">
        <v>4854</v>
      </c>
      <c r="T39" t="str">
        <f t="shared" si="8"/>
        <v>完成態</v>
      </c>
      <c r="U39" t="str">
        <f t="shared" si="9"/>
        <v>&gt;</v>
      </c>
      <c r="V39" t="str">
        <f>IF(I39=0,VLOOKUP(T39,Sheet4!A:B,2,TRUE),"")</f>
        <v>逸脱した研究者</v>
      </c>
      <c r="W39" t="s">
        <v>4855</v>
      </c>
      <c r="X39" t="s">
        <v>3267</v>
      </c>
      <c r="Y39" s="9"/>
      <c r="Z39" s="3">
        <v>590</v>
      </c>
      <c r="AA39" s="2" t="s">
        <v>3528</v>
      </c>
      <c r="AB39" s="1" t="s">
        <v>1631</v>
      </c>
      <c r="AC39" s="1" t="s">
        <v>1473</v>
      </c>
      <c r="AD39" s="21">
        <v>0</v>
      </c>
      <c r="AE39" s="1" t="s">
        <v>1057</v>
      </c>
      <c r="AF39" s="1" t="s">
        <v>1056</v>
      </c>
      <c r="AG39" s="1" t="s">
        <v>349</v>
      </c>
      <c r="AH39" s="1" t="s">
        <v>1972</v>
      </c>
      <c r="AI39" s="1" t="s">
        <v>2837</v>
      </c>
      <c r="AJ39" s="1"/>
      <c r="AK39" s="1" t="s">
        <v>361</v>
      </c>
      <c r="AL39" s="1"/>
      <c r="AM39" s="1"/>
      <c r="AN39" s="1"/>
      <c r="AO39" s="1">
        <v>5</v>
      </c>
      <c r="AP39" s="1">
        <v>4</v>
      </c>
      <c r="AQ39" s="1" t="s">
        <v>361</v>
      </c>
    </row>
    <row r="40" spans="1:43" x14ac:dyDescent="0.15">
      <c r="A40" t="str">
        <f t="shared" si="0"/>
        <v>|SOI|青|0|5/5|アンコモン|《[[阻み難い侵入者&gt;招かれざる霊]]》|</v>
      </c>
      <c r="B40" t="s">
        <v>3211</v>
      </c>
      <c r="C40" t="str">
        <f t="shared" si="1"/>
        <v>SOI</v>
      </c>
      <c r="D40">
        <f>IF(AA40="","",VLOOKUP(C40,tnpl!$Z$1:$AA$11,2,TRUE))</f>
        <v>4</v>
      </c>
      <c r="E40" t="s">
        <v>3211</v>
      </c>
      <c r="F40" t="str">
        <f t="shared" si="2"/>
        <v>青</v>
      </c>
      <c r="G40">
        <f>IF(AB40="","",VLOOKUP(F40,tnpl!$X$1:$Y$16,2,TRUE))</f>
        <v>2</v>
      </c>
      <c r="H40" t="s">
        <v>3211</v>
      </c>
      <c r="I40">
        <f t="shared" si="3"/>
        <v>0</v>
      </c>
      <c r="J40" t="s">
        <v>3211</v>
      </c>
      <c r="K40">
        <f t="shared" si="4"/>
        <v>5</v>
      </c>
      <c r="L40">
        <f t="shared" si="5"/>
        <v>5</v>
      </c>
      <c r="M40" t="str">
        <f t="shared" si="6"/>
        <v>5/5</v>
      </c>
      <c r="N40" t="s">
        <v>3267</v>
      </c>
      <c r="O40" t="str">
        <f t="shared" si="7"/>
        <v>アンコモン</v>
      </c>
      <c r="R40" t="s">
        <v>3267</v>
      </c>
      <c r="S40" t="s">
        <v>4854</v>
      </c>
      <c r="T40" t="str">
        <f t="shared" si="8"/>
        <v>阻み難い侵入者</v>
      </c>
      <c r="U40" t="str">
        <f t="shared" si="9"/>
        <v>&gt;</v>
      </c>
      <c r="V40" t="str">
        <f>IF(I40=0,VLOOKUP(T40,Sheet4!A:B,2,TRUE),"")</f>
        <v>招かれざる霊</v>
      </c>
      <c r="W40" t="s">
        <v>4855</v>
      </c>
      <c r="X40" t="s">
        <v>3267</v>
      </c>
      <c r="Y40" s="9"/>
      <c r="Z40" s="3">
        <v>596</v>
      </c>
      <c r="AA40" s="2" t="s">
        <v>3528</v>
      </c>
      <c r="AB40" s="1" t="s">
        <v>1631</v>
      </c>
      <c r="AC40" s="1" t="s">
        <v>1473</v>
      </c>
      <c r="AD40" s="21">
        <v>0</v>
      </c>
      <c r="AE40" s="1" t="s">
        <v>1053</v>
      </c>
      <c r="AF40" s="1" t="s">
        <v>1052</v>
      </c>
      <c r="AG40" s="1" t="s">
        <v>349</v>
      </c>
      <c r="AH40" s="1" t="s">
        <v>2436</v>
      </c>
      <c r="AI40" s="1"/>
      <c r="AJ40" s="1"/>
      <c r="AK40" s="1" t="s">
        <v>3516</v>
      </c>
      <c r="AL40" s="1"/>
      <c r="AM40" s="1"/>
      <c r="AN40" s="1"/>
      <c r="AO40" s="1">
        <v>5</v>
      </c>
      <c r="AP40" s="1">
        <v>5</v>
      </c>
      <c r="AQ40" s="1" t="s">
        <v>5039</v>
      </c>
    </row>
    <row r="41" spans="1:43" x14ac:dyDescent="0.15">
      <c r="A41" t="str">
        <f t="shared" si="0"/>
        <v>|SOI|黒|11|5/3|アンコモン|《[[呪われた魔女]]》|</v>
      </c>
      <c r="B41" t="s">
        <v>3211</v>
      </c>
      <c r="C41" t="str">
        <f t="shared" si="1"/>
        <v>SOI</v>
      </c>
      <c r="D41">
        <f>IF(AA41="","",VLOOKUP(C41,tnpl!$Z$1:$AA$11,2,TRUE))</f>
        <v>4</v>
      </c>
      <c r="E41" t="s">
        <v>3211</v>
      </c>
      <c r="F41" t="str">
        <f t="shared" si="2"/>
        <v>黒</v>
      </c>
      <c r="G41">
        <f>IF(AB41="","",VLOOKUP(F41,tnpl!$X$1:$Y$16,2,TRUE))</f>
        <v>3</v>
      </c>
      <c r="H41" t="s">
        <v>3211</v>
      </c>
      <c r="I41">
        <f t="shared" si="3"/>
        <v>11</v>
      </c>
      <c r="J41" t="s">
        <v>3211</v>
      </c>
      <c r="K41">
        <f t="shared" si="4"/>
        <v>5</v>
      </c>
      <c r="L41">
        <f t="shared" si="5"/>
        <v>3</v>
      </c>
      <c r="M41" t="str">
        <f t="shared" si="6"/>
        <v>5/3</v>
      </c>
      <c r="N41" t="s">
        <v>3267</v>
      </c>
      <c r="O41" t="str">
        <f t="shared" si="7"/>
        <v>アンコモン</v>
      </c>
      <c r="R41" t="s">
        <v>3267</v>
      </c>
      <c r="S41" t="s">
        <v>4854</v>
      </c>
      <c r="T41" t="str">
        <f t="shared" si="8"/>
        <v>呪われた魔女</v>
      </c>
      <c r="U41" t="str">
        <f t="shared" si="9"/>
        <v/>
      </c>
      <c r="V41" t="str">
        <f>IF(I41=0,VLOOKUP(T41,Sheet4!A:B,2,TRUE),"")</f>
        <v/>
      </c>
      <c r="W41" t="s">
        <v>4855</v>
      </c>
      <c r="X41" t="s">
        <v>3267</v>
      </c>
      <c r="Y41" s="9"/>
      <c r="Z41" s="3">
        <v>623</v>
      </c>
      <c r="AA41" s="2" t="s">
        <v>3528</v>
      </c>
      <c r="AB41" s="1" t="s">
        <v>1606</v>
      </c>
      <c r="AC41" s="1" t="s">
        <v>1473</v>
      </c>
      <c r="AD41" s="1">
        <v>11</v>
      </c>
      <c r="AE41" s="1" t="s">
        <v>1297</v>
      </c>
      <c r="AF41" s="1" t="s">
        <v>1296</v>
      </c>
      <c r="AG41" s="1" t="s">
        <v>349</v>
      </c>
      <c r="AH41" s="1" t="s">
        <v>1511</v>
      </c>
      <c r="AI41" s="1" t="s">
        <v>1894</v>
      </c>
      <c r="AJ41" s="1"/>
      <c r="AK41" s="1" t="s">
        <v>3663</v>
      </c>
      <c r="AL41" s="1" t="s">
        <v>3664</v>
      </c>
      <c r="AM41" s="1"/>
      <c r="AN41" s="1"/>
      <c r="AO41" s="1">
        <v>5</v>
      </c>
      <c r="AP41" s="1">
        <v>3</v>
      </c>
      <c r="AQ41" s="1" t="s">
        <v>3665</v>
      </c>
    </row>
    <row r="42" spans="1:43" x14ac:dyDescent="0.15">
      <c r="A42" t="str">
        <f t="shared" si="0"/>
        <v>|SOI|赤|0|5/5|アンコモン|《[[首折り&gt;首折れ道の乗り手]]》|</v>
      </c>
      <c r="B42" t="s">
        <v>3211</v>
      </c>
      <c r="C42" t="str">
        <f t="shared" si="1"/>
        <v>SOI</v>
      </c>
      <c r="D42">
        <f>IF(AA42="","",VLOOKUP(C42,tnpl!$Z$1:$AA$11,2,TRUE))</f>
        <v>4</v>
      </c>
      <c r="E42" t="s">
        <v>3211</v>
      </c>
      <c r="F42" t="str">
        <f t="shared" si="2"/>
        <v>赤</v>
      </c>
      <c r="G42">
        <f>IF(AB42="","",VLOOKUP(F42,tnpl!$X$1:$Y$16,2,TRUE))</f>
        <v>4</v>
      </c>
      <c r="H42" t="s">
        <v>3211</v>
      </c>
      <c r="I42">
        <f t="shared" si="3"/>
        <v>0</v>
      </c>
      <c r="J42" t="s">
        <v>3211</v>
      </c>
      <c r="K42">
        <f t="shared" si="4"/>
        <v>5</v>
      </c>
      <c r="L42">
        <f t="shared" si="5"/>
        <v>5</v>
      </c>
      <c r="M42" t="str">
        <f t="shared" si="6"/>
        <v>5/5</v>
      </c>
      <c r="N42" t="s">
        <v>3267</v>
      </c>
      <c r="O42" t="str">
        <f t="shared" si="7"/>
        <v>アンコモン</v>
      </c>
      <c r="R42" t="s">
        <v>3267</v>
      </c>
      <c r="S42" t="s">
        <v>4854</v>
      </c>
      <c r="T42" t="str">
        <f t="shared" si="8"/>
        <v>首折り</v>
      </c>
      <c r="U42" t="str">
        <f t="shared" si="9"/>
        <v>&gt;</v>
      </c>
      <c r="V42" t="str">
        <f>IF(I42=0,VLOOKUP(T42,Sheet4!A:B,2,TRUE),"")</f>
        <v>首折れ道の乗り手</v>
      </c>
      <c r="W42" t="s">
        <v>4855</v>
      </c>
      <c r="X42" t="s">
        <v>3267</v>
      </c>
      <c r="Y42" s="9"/>
      <c r="Z42" s="3">
        <v>658</v>
      </c>
      <c r="AA42" s="2" t="s">
        <v>3528</v>
      </c>
      <c r="AB42" s="1" t="s">
        <v>1575</v>
      </c>
      <c r="AC42" s="1" t="s">
        <v>1473</v>
      </c>
      <c r="AD42" s="21">
        <v>0</v>
      </c>
      <c r="AE42" s="1" t="s">
        <v>1037</v>
      </c>
      <c r="AF42" s="1" t="s">
        <v>1036</v>
      </c>
      <c r="AG42" s="1" t="s">
        <v>349</v>
      </c>
      <c r="AH42" s="1" t="s">
        <v>3702</v>
      </c>
      <c r="AI42" s="1"/>
      <c r="AJ42" s="1"/>
      <c r="AK42" s="1" t="s">
        <v>3714</v>
      </c>
      <c r="AL42" s="1" t="s">
        <v>3704</v>
      </c>
      <c r="AM42" s="1"/>
      <c r="AN42" s="1"/>
      <c r="AO42" s="1">
        <v>5</v>
      </c>
      <c r="AP42" s="1">
        <v>5</v>
      </c>
      <c r="AQ42" s="1" t="s">
        <v>3715</v>
      </c>
    </row>
    <row r="43" spans="1:43" x14ac:dyDescent="0.15">
      <c r="A43" t="str">
        <f t="shared" si="0"/>
        <v>|SOI|赤|0|5/5|アンコモン|《[[月の出の侵入者&gt;村の伝書使]]》|</v>
      </c>
      <c r="B43" t="s">
        <v>3211</v>
      </c>
      <c r="C43" t="str">
        <f t="shared" si="1"/>
        <v>SOI</v>
      </c>
      <c r="D43">
        <f>IF(AA43="","",VLOOKUP(C43,tnpl!$Z$1:$AA$11,2,TRUE))</f>
        <v>4</v>
      </c>
      <c r="E43" t="s">
        <v>3211</v>
      </c>
      <c r="F43" t="str">
        <f t="shared" si="2"/>
        <v>赤</v>
      </c>
      <c r="G43">
        <f>IF(AB43="","",VLOOKUP(F43,tnpl!$X$1:$Y$16,2,TRUE))</f>
        <v>4</v>
      </c>
      <c r="H43" t="s">
        <v>3211</v>
      </c>
      <c r="I43">
        <f t="shared" si="3"/>
        <v>0</v>
      </c>
      <c r="J43" t="s">
        <v>3211</v>
      </c>
      <c r="K43">
        <f t="shared" si="4"/>
        <v>5</v>
      </c>
      <c r="L43">
        <f t="shared" si="5"/>
        <v>5</v>
      </c>
      <c r="M43" t="str">
        <f t="shared" si="6"/>
        <v>5/5</v>
      </c>
      <c r="N43" t="s">
        <v>3267</v>
      </c>
      <c r="O43" t="str">
        <f t="shared" si="7"/>
        <v>アンコモン</v>
      </c>
      <c r="R43" t="s">
        <v>3267</v>
      </c>
      <c r="S43" t="s">
        <v>4854</v>
      </c>
      <c r="T43" t="str">
        <f t="shared" si="8"/>
        <v>月の出の侵入者</v>
      </c>
      <c r="U43" t="str">
        <f t="shared" si="9"/>
        <v>&gt;</v>
      </c>
      <c r="V43" t="str">
        <f>IF(I43=0,VLOOKUP(T43,Sheet4!A:B,2,TRUE),"")</f>
        <v>村の伝書使</v>
      </c>
      <c r="W43" t="s">
        <v>4855</v>
      </c>
      <c r="X43" t="s">
        <v>3267</v>
      </c>
      <c r="Y43" s="9"/>
      <c r="Z43" s="3">
        <v>664</v>
      </c>
      <c r="AA43" s="2" t="s">
        <v>3528</v>
      </c>
      <c r="AB43" s="1" t="s">
        <v>1575</v>
      </c>
      <c r="AC43" s="1" t="s">
        <v>1473</v>
      </c>
      <c r="AD43" s="21">
        <v>0</v>
      </c>
      <c r="AE43" s="1" t="s">
        <v>1033</v>
      </c>
      <c r="AF43" s="1" t="s">
        <v>1032</v>
      </c>
      <c r="AG43" s="1" t="s">
        <v>349</v>
      </c>
      <c r="AH43" s="1" t="s">
        <v>3702</v>
      </c>
      <c r="AI43" s="1"/>
      <c r="AJ43" s="1"/>
      <c r="AK43" s="1" t="s">
        <v>2076</v>
      </c>
      <c r="AL43" s="1" t="s">
        <v>3704</v>
      </c>
      <c r="AM43" s="1"/>
      <c r="AN43" s="1"/>
      <c r="AO43" s="1">
        <v>5</v>
      </c>
      <c r="AP43" s="1">
        <v>5</v>
      </c>
      <c r="AQ43" s="1" t="s">
        <v>3705</v>
      </c>
    </row>
    <row r="44" spans="1:43" x14ac:dyDescent="0.15">
      <c r="A44" t="str">
        <f t="shared" si="0"/>
        <v>|SOI|赤|18|5/5|神話レア|《[[悪魔の棲家の狼]]》|</v>
      </c>
      <c r="B44" t="s">
        <v>3211</v>
      </c>
      <c r="C44" t="str">
        <f t="shared" si="1"/>
        <v>SOI</v>
      </c>
      <c r="D44">
        <f>IF(AA44="","",VLOOKUP(C44,tnpl!$Z$1:$AA$11,2,TRUE))</f>
        <v>4</v>
      </c>
      <c r="E44" t="s">
        <v>3211</v>
      </c>
      <c r="F44" t="str">
        <f t="shared" si="2"/>
        <v>赤</v>
      </c>
      <c r="G44">
        <f>IF(AB44="","",VLOOKUP(F44,tnpl!$X$1:$Y$16,2,TRUE))</f>
        <v>4</v>
      </c>
      <c r="H44" t="s">
        <v>3211</v>
      </c>
      <c r="I44">
        <f t="shared" si="3"/>
        <v>18</v>
      </c>
      <c r="J44" t="s">
        <v>3211</v>
      </c>
      <c r="K44">
        <f t="shared" si="4"/>
        <v>5</v>
      </c>
      <c r="L44">
        <f t="shared" si="5"/>
        <v>5</v>
      </c>
      <c r="M44" t="str">
        <f t="shared" si="6"/>
        <v>5/5</v>
      </c>
      <c r="N44" t="s">
        <v>3267</v>
      </c>
      <c r="O44" t="str">
        <f t="shared" si="7"/>
        <v>神話レア</v>
      </c>
      <c r="R44" t="s">
        <v>3267</v>
      </c>
      <c r="S44" t="s">
        <v>4854</v>
      </c>
      <c r="T44" t="str">
        <f t="shared" si="8"/>
        <v>悪魔の棲家の狼</v>
      </c>
      <c r="U44" t="str">
        <f t="shared" si="9"/>
        <v/>
      </c>
      <c r="V44" t="str">
        <f>IF(I44=0,VLOOKUP(T44,Sheet4!A:B,2,TRUE),"")</f>
        <v/>
      </c>
      <c r="W44" t="s">
        <v>4855</v>
      </c>
      <c r="X44" t="s">
        <v>3267</v>
      </c>
      <c r="Y44" s="9"/>
      <c r="Z44" s="3">
        <v>677</v>
      </c>
      <c r="AA44" s="2" t="s">
        <v>3528</v>
      </c>
      <c r="AB44" s="1" t="s">
        <v>1575</v>
      </c>
      <c r="AC44" s="1" t="s">
        <v>1453</v>
      </c>
      <c r="AD44" s="1">
        <v>18</v>
      </c>
      <c r="AE44" s="1" t="s">
        <v>1207</v>
      </c>
      <c r="AF44" s="1" t="s">
        <v>1206</v>
      </c>
      <c r="AG44" s="1" t="s">
        <v>349</v>
      </c>
      <c r="AH44" s="1" t="s">
        <v>1559</v>
      </c>
      <c r="AI44" s="1" t="s">
        <v>2637</v>
      </c>
      <c r="AJ44" s="1"/>
      <c r="AK44" s="1" t="s">
        <v>3747</v>
      </c>
      <c r="AL44" s="1"/>
      <c r="AM44" s="1"/>
      <c r="AN44" s="1"/>
      <c r="AO44" s="1">
        <v>5</v>
      </c>
      <c r="AP44" s="1">
        <v>5</v>
      </c>
      <c r="AQ44" s="1" t="s">
        <v>3747</v>
      </c>
    </row>
    <row r="45" spans="1:43" x14ac:dyDescent="0.15">
      <c r="A45" t="str">
        <f t="shared" si="0"/>
        <v>|SOI|緑|0|5/5|コモン|《[[群れの一員&gt;孤独な狩人]]》|</v>
      </c>
      <c r="B45" t="s">
        <v>3211</v>
      </c>
      <c r="C45" t="str">
        <f t="shared" si="1"/>
        <v>SOI</v>
      </c>
      <c r="D45">
        <f>IF(AA45="","",VLOOKUP(C45,tnpl!$Z$1:$AA$11,2,TRUE))</f>
        <v>4</v>
      </c>
      <c r="E45" t="s">
        <v>3211</v>
      </c>
      <c r="F45" t="str">
        <f t="shared" si="2"/>
        <v>緑</v>
      </c>
      <c r="G45">
        <f>IF(AB45="","",VLOOKUP(F45,tnpl!$X$1:$Y$16,2,TRUE))</f>
        <v>5</v>
      </c>
      <c r="H45" t="s">
        <v>3211</v>
      </c>
      <c r="I45">
        <f t="shared" si="3"/>
        <v>0</v>
      </c>
      <c r="J45" t="s">
        <v>3211</v>
      </c>
      <c r="K45">
        <f t="shared" si="4"/>
        <v>5</v>
      </c>
      <c r="L45">
        <f t="shared" si="5"/>
        <v>5</v>
      </c>
      <c r="M45" t="str">
        <f t="shared" si="6"/>
        <v>5/5</v>
      </c>
      <c r="N45" t="s">
        <v>3267</v>
      </c>
      <c r="O45" t="str">
        <f t="shared" si="7"/>
        <v>コモン</v>
      </c>
      <c r="R45" t="s">
        <v>3267</v>
      </c>
      <c r="S45" t="s">
        <v>4854</v>
      </c>
      <c r="T45" t="str">
        <f t="shared" si="8"/>
        <v>群れの一員</v>
      </c>
      <c r="U45" t="str">
        <f t="shared" si="9"/>
        <v>&gt;</v>
      </c>
      <c r="V45" t="str">
        <f>IF(I45=0,VLOOKUP(T45,Sheet4!A:B,2,TRUE),"")</f>
        <v>孤独な狩人</v>
      </c>
      <c r="W45" t="s">
        <v>4855</v>
      </c>
      <c r="X45" t="s">
        <v>3267</v>
      </c>
      <c r="Y45" s="9"/>
      <c r="Z45" s="3">
        <v>687</v>
      </c>
      <c r="AA45" s="2" t="s">
        <v>3528</v>
      </c>
      <c r="AB45" s="1" t="s">
        <v>1540</v>
      </c>
      <c r="AC45" s="1" t="s">
        <v>1771</v>
      </c>
      <c r="AD45" s="21">
        <v>0</v>
      </c>
      <c r="AE45" s="1" t="s">
        <v>1027</v>
      </c>
      <c r="AF45" s="1" t="s">
        <v>1026</v>
      </c>
      <c r="AG45" s="1" t="s">
        <v>349</v>
      </c>
      <c r="AH45" s="1" t="s">
        <v>3702</v>
      </c>
      <c r="AI45" s="1"/>
      <c r="AJ45" s="1"/>
      <c r="AK45" s="1" t="s">
        <v>3704</v>
      </c>
      <c r="AL45" s="1"/>
      <c r="AM45" s="1"/>
      <c r="AN45" s="1"/>
      <c r="AO45" s="1">
        <v>5</v>
      </c>
      <c r="AP45" s="1">
        <v>5</v>
      </c>
      <c r="AQ45" s="1" t="s">
        <v>3704</v>
      </c>
    </row>
    <row r="46" spans="1:43" x14ac:dyDescent="0.15">
      <c r="A46" t="str">
        <f t="shared" si="0"/>
        <v>|SOI|無色|10|5/1|アンコモン|《[[遁走する馬車]]》|</v>
      </c>
      <c r="B46" t="s">
        <v>3211</v>
      </c>
      <c r="C46" t="str">
        <f t="shared" si="1"/>
        <v>SOI</v>
      </c>
      <c r="D46">
        <f>IF(AA46="","",VLOOKUP(C46,tnpl!$Z$1:$AA$11,2,TRUE))</f>
        <v>4</v>
      </c>
      <c r="E46" t="s">
        <v>3211</v>
      </c>
      <c r="F46" t="str">
        <f t="shared" si="2"/>
        <v>無色</v>
      </c>
      <c r="G46">
        <f>IF(AB46="","",VLOOKUP(F46,tnpl!$X$1:$Y$16,2,TRUE))</f>
        <v>16</v>
      </c>
      <c r="H46" t="s">
        <v>3211</v>
      </c>
      <c r="I46">
        <f t="shared" si="3"/>
        <v>10</v>
      </c>
      <c r="J46" t="s">
        <v>3211</v>
      </c>
      <c r="K46">
        <f t="shared" si="4"/>
        <v>5</v>
      </c>
      <c r="L46">
        <f t="shared" si="5"/>
        <v>1</v>
      </c>
      <c r="M46" t="str">
        <f t="shared" si="6"/>
        <v>5/1</v>
      </c>
      <c r="N46" t="s">
        <v>3267</v>
      </c>
      <c r="O46" t="str">
        <f t="shared" si="7"/>
        <v>アンコモン</v>
      </c>
      <c r="R46" t="s">
        <v>3267</v>
      </c>
      <c r="S46" t="s">
        <v>4854</v>
      </c>
      <c r="T46" t="str">
        <f t="shared" si="8"/>
        <v>遁走する馬車</v>
      </c>
      <c r="U46" t="str">
        <f t="shared" si="9"/>
        <v/>
      </c>
      <c r="V46" t="str">
        <f>IF(I46=0,VLOOKUP(T46,Sheet4!A:B,2,TRUE),"")</f>
        <v/>
      </c>
      <c r="W46" t="s">
        <v>4855</v>
      </c>
      <c r="X46" t="s">
        <v>3267</v>
      </c>
      <c r="Y46" s="9"/>
      <c r="Z46" s="3">
        <v>737</v>
      </c>
      <c r="AA46" s="2" t="s">
        <v>3528</v>
      </c>
      <c r="AB46" s="1" t="s">
        <v>301</v>
      </c>
      <c r="AC46" s="1" t="s">
        <v>1473</v>
      </c>
      <c r="AD46" s="1">
        <v>10</v>
      </c>
      <c r="AE46" s="1" t="s">
        <v>1099</v>
      </c>
      <c r="AF46" s="1" t="s">
        <v>1098</v>
      </c>
      <c r="AG46" s="1" t="s">
        <v>349</v>
      </c>
      <c r="AH46" s="1" t="s">
        <v>362</v>
      </c>
      <c r="AI46" s="1"/>
      <c r="AJ46" s="1"/>
      <c r="AK46" s="1" t="s">
        <v>3836</v>
      </c>
      <c r="AL46" s="1"/>
      <c r="AM46" s="1"/>
      <c r="AN46" s="1"/>
      <c r="AO46" s="1">
        <v>5</v>
      </c>
      <c r="AP46" s="1">
        <v>1</v>
      </c>
      <c r="AQ46" s="1" t="s">
        <v>3836</v>
      </c>
    </row>
    <row r="47" spans="1:43" x14ac:dyDescent="0.15">
      <c r="A47" t="str">
        <f t="shared" si="0"/>
        <v>|EMN|白|7|5/6|レア|《[[魂の聖別者]]》|</v>
      </c>
      <c r="B47" t="s">
        <v>3211</v>
      </c>
      <c r="C47" t="str">
        <f t="shared" si="1"/>
        <v>EMN</v>
      </c>
      <c r="D47">
        <f>IF(AA47="","",VLOOKUP(C47,tnpl!$Z$1:$AA$11,2,TRUE))</f>
        <v>5</v>
      </c>
      <c r="E47" t="s">
        <v>3211</v>
      </c>
      <c r="F47" t="str">
        <f t="shared" si="2"/>
        <v>白</v>
      </c>
      <c r="G47">
        <f>IF(AB47="","",VLOOKUP(F47,tnpl!$X$1:$Y$16,2,TRUE))</f>
        <v>1</v>
      </c>
      <c r="H47" t="s">
        <v>3211</v>
      </c>
      <c r="I47">
        <f t="shared" si="3"/>
        <v>7</v>
      </c>
      <c r="J47" t="s">
        <v>3211</v>
      </c>
      <c r="K47">
        <f t="shared" si="4"/>
        <v>5</v>
      </c>
      <c r="L47">
        <f t="shared" si="5"/>
        <v>6</v>
      </c>
      <c r="M47" t="str">
        <f t="shared" si="6"/>
        <v>5/6</v>
      </c>
      <c r="N47" t="s">
        <v>3267</v>
      </c>
      <c r="O47" t="str">
        <f t="shared" si="7"/>
        <v>レア</v>
      </c>
      <c r="R47" t="s">
        <v>3267</v>
      </c>
      <c r="S47" t="s">
        <v>4854</v>
      </c>
      <c r="T47" t="str">
        <f t="shared" si="8"/>
        <v>魂の聖別者</v>
      </c>
      <c r="U47" t="str">
        <f t="shared" si="9"/>
        <v/>
      </c>
      <c r="V47" t="str">
        <f>IF(I47=0,VLOOKUP(T47,Sheet4!A:B,2,TRUE),"")</f>
        <v/>
      </c>
      <c r="W47" t="s">
        <v>4855</v>
      </c>
      <c r="X47" t="s">
        <v>3267</v>
      </c>
      <c r="Y47" s="9"/>
      <c r="Z47" s="3">
        <v>762</v>
      </c>
      <c r="AA47" s="2" t="s">
        <v>3870</v>
      </c>
      <c r="AB47" s="1" t="s">
        <v>1653</v>
      </c>
      <c r="AC47" s="1" t="s">
        <v>1463</v>
      </c>
      <c r="AD47" s="1">
        <v>7</v>
      </c>
      <c r="AE47" s="1" t="s">
        <v>1003</v>
      </c>
      <c r="AF47" s="1" t="s">
        <v>1002</v>
      </c>
      <c r="AG47" s="1" t="s">
        <v>349</v>
      </c>
      <c r="AH47" s="1" t="s">
        <v>1511</v>
      </c>
      <c r="AI47" s="1" t="s">
        <v>1492</v>
      </c>
      <c r="AJ47" s="1"/>
      <c r="AK47" s="1" t="s">
        <v>3886</v>
      </c>
      <c r="AL47" s="1" t="s">
        <v>3887</v>
      </c>
      <c r="AM47" s="1"/>
      <c r="AN47" s="1"/>
      <c r="AO47" s="1">
        <v>5</v>
      </c>
      <c r="AP47" s="1">
        <v>6</v>
      </c>
      <c r="AQ47" s="1" t="s">
        <v>3888</v>
      </c>
    </row>
    <row r="48" spans="1:43" x14ac:dyDescent="0.15">
      <c r="A48" t="str">
        <f t="shared" si="0"/>
        <v>|EMN|白|18|5/7|レア|《[[消えゆく光、ブルーナ]]》|</v>
      </c>
      <c r="B48" t="s">
        <v>3211</v>
      </c>
      <c r="C48" t="str">
        <f t="shared" si="1"/>
        <v>EMN</v>
      </c>
      <c r="D48">
        <f>IF(AA48="","",VLOOKUP(C48,tnpl!$Z$1:$AA$11,2,TRUE))</f>
        <v>5</v>
      </c>
      <c r="E48" t="s">
        <v>3211</v>
      </c>
      <c r="F48" t="str">
        <f t="shared" si="2"/>
        <v>白</v>
      </c>
      <c r="G48">
        <f>IF(AB48="","",VLOOKUP(F48,tnpl!$X$1:$Y$16,2,TRUE))</f>
        <v>1</v>
      </c>
      <c r="H48" t="s">
        <v>3211</v>
      </c>
      <c r="I48">
        <f t="shared" si="3"/>
        <v>18</v>
      </c>
      <c r="J48" t="s">
        <v>3211</v>
      </c>
      <c r="K48">
        <f t="shared" si="4"/>
        <v>5</v>
      </c>
      <c r="L48">
        <f t="shared" si="5"/>
        <v>7</v>
      </c>
      <c r="M48" t="str">
        <f t="shared" si="6"/>
        <v>5/7</v>
      </c>
      <c r="N48" t="s">
        <v>3267</v>
      </c>
      <c r="O48" t="str">
        <f t="shared" si="7"/>
        <v>レア</v>
      </c>
      <c r="R48" t="s">
        <v>3267</v>
      </c>
      <c r="S48" t="s">
        <v>4854</v>
      </c>
      <c r="T48" t="str">
        <f t="shared" si="8"/>
        <v>消えゆく光、ブルーナ</v>
      </c>
      <c r="U48" t="str">
        <f t="shared" si="9"/>
        <v/>
      </c>
      <c r="V48" t="str">
        <f>IF(I48=0,VLOOKUP(T48,Sheet4!A:B,2,TRUE),"")</f>
        <v/>
      </c>
      <c r="W48" t="s">
        <v>4855</v>
      </c>
      <c r="X48" t="s">
        <v>3267</v>
      </c>
      <c r="Y48" s="9"/>
      <c r="Z48" s="3">
        <v>764</v>
      </c>
      <c r="AA48" s="2" t="s">
        <v>3870</v>
      </c>
      <c r="AB48" s="1" t="s">
        <v>1653</v>
      </c>
      <c r="AC48" s="1" t="s">
        <v>1463</v>
      </c>
      <c r="AD48" s="1">
        <v>18</v>
      </c>
      <c r="AE48" s="1" t="s">
        <v>999</v>
      </c>
      <c r="AF48" s="1" t="s">
        <v>998</v>
      </c>
      <c r="AG48" s="1" t="s">
        <v>349</v>
      </c>
      <c r="AH48" s="1" t="s">
        <v>358</v>
      </c>
      <c r="AI48" s="1" t="s">
        <v>2837</v>
      </c>
      <c r="AJ48" s="1"/>
      <c r="AK48" s="1" t="s">
        <v>2435</v>
      </c>
      <c r="AL48" s="1" t="s">
        <v>3891</v>
      </c>
      <c r="AM48" s="1" t="s">
        <v>3892</v>
      </c>
      <c r="AN48" s="1"/>
      <c r="AO48" s="1">
        <v>5</v>
      </c>
      <c r="AP48" s="1">
        <v>7</v>
      </c>
      <c r="AQ48" s="1" t="s">
        <v>3893</v>
      </c>
    </row>
    <row r="49" spans="1:43" x14ac:dyDescent="0.15">
      <c r="A49" t="str">
        <f t="shared" si="0"/>
        <v>|EMN|青|13|5/5|レア|《[[波止場の潜入者]]》|</v>
      </c>
      <c r="B49" t="s">
        <v>3211</v>
      </c>
      <c r="C49" t="str">
        <f t="shared" si="1"/>
        <v>EMN</v>
      </c>
      <c r="D49">
        <f>IF(AA49="","",VLOOKUP(C49,tnpl!$Z$1:$AA$11,2,TRUE))</f>
        <v>5</v>
      </c>
      <c r="E49" t="s">
        <v>3211</v>
      </c>
      <c r="F49" t="str">
        <f t="shared" si="2"/>
        <v>青</v>
      </c>
      <c r="G49">
        <f>IF(AB49="","",VLOOKUP(F49,tnpl!$X$1:$Y$16,2,TRUE))</f>
        <v>2</v>
      </c>
      <c r="H49" t="s">
        <v>3211</v>
      </c>
      <c r="I49">
        <f t="shared" si="3"/>
        <v>13</v>
      </c>
      <c r="J49" t="s">
        <v>3211</v>
      </c>
      <c r="K49">
        <f t="shared" si="4"/>
        <v>5</v>
      </c>
      <c r="L49">
        <f t="shared" si="5"/>
        <v>5</v>
      </c>
      <c r="M49" t="str">
        <f t="shared" si="6"/>
        <v>5/5</v>
      </c>
      <c r="N49" t="s">
        <v>3267</v>
      </c>
      <c r="O49" t="str">
        <f t="shared" si="7"/>
        <v>レア</v>
      </c>
      <c r="R49" t="s">
        <v>3267</v>
      </c>
      <c r="S49" t="s">
        <v>4854</v>
      </c>
      <c r="T49" t="str">
        <f t="shared" si="8"/>
        <v>波止場の潜入者</v>
      </c>
      <c r="U49" t="str">
        <f t="shared" si="9"/>
        <v/>
      </c>
      <c r="V49" t="str">
        <f>IF(I49=0,VLOOKUP(T49,Sheet4!A:B,2,TRUE),"")</f>
        <v/>
      </c>
      <c r="W49" t="s">
        <v>4855</v>
      </c>
      <c r="X49" t="s">
        <v>3267</v>
      </c>
      <c r="Y49" s="9"/>
      <c r="Z49" s="3">
        <v>777</v>
      </c>
      <c r="AA49" s="2" t="s">
        <v>3870</v>
      </c>
      <c r="AB49" s="1" t="s">
        <v>1631</v>
      </c>
      <c r="AC49" s="1" t="s">
        <v>1463</v>
      </c>
      <c r="AD49" s="1">
        <v>13</v>
      </c>
      <c r="AE49" s="1" t="s">
        <v>977</v>
      </c>
      <c r="AF49" s="1" t="s">
        <v>976</v>
      </c>
      <c r="AG49" s="1" t="s">
        <v>349</v>
      </c>
      <c r="AH49" s="1" t="s">
        <v>1511</v>
      </c>
      <c r="AI49" s="1" t="s">
        <v>2837</v>
      </c>
      <c r="AJ49" s="1"/>
      <c r="AK49" s="1" t="s">
        <v>3516</v>
      </c>
      <c r="AL49" s="1" t="s">
        <v>3921</v>
      </c>
      <c r="AM49" s="1" t="s">
        <v>3922</v>
      </c>
      <c r="AN49" s="1"/>
      <c r="AO49" s="1">
        <v>5</v>
      </c>
      <c r="AP49" s="1">
        <v>5</v>
      </c>
      <c r="AQ49" s="1" t="s">
        <v>3923</v>
      </c>
    </row>
    <row r="50" spans="1:43" x14ac:dyDescent="0.15">
      <c r="A50" t="str">
        <f t="shared" si="0"/>
        <v>|EMN|赤|15|5/4|アンコモン|《[[嵐の伝導者]]》|</v>
      </c>
      <c r="B50" t="s">
        <v>3211</v>
      </c>
      <c r="C50" t="str">
        <f t="shared" si="1"/>
        <v>EMN</v>
      </c>
      <c r="D50">
        <f>IF(AA50="","",VLOOKUP(C50,tnpl!$Z$1:$AA$11,2,TRUE))</f>
        <v>5</v>
      </c>
      <c r="E50" t="s">
        <v>3211</v>
      </c>
      <c r="F50" t="str">
        <f t="shared" si="2"/>
        <v>赤</v>
      </c>
      <c r="G50">
        <f>IF(AB50="","",VLOOKUP(F50,tnpl!$X$1:$Y$16,2,TRUE))</f>
        <v>4</v>
      </c>
      <c r="H50" t="s">
        <v>3211</v>
      </c>
      <c r="I50">
        <f t="shared" si="3"/>
        <v>15</v>
      </c>
      <c r="J50" t="s">
        <v>3211</v>
      </c>
      <c r="K50">
        <f t="shared" si="4"/>
        <v>5</v>
      </c>
      <c r="L50">
        <f t="shared" si="5"/>
        <v>4</v>
      </c>
      <c r="M50" t="str">
        <f t="shared" si="6"/>
        <v>5/4</v>
      </c>
      <c r="N50" t="s">
        <v>3267</v>
      </c>
      <c r="O50" t="str">
        <f t="shared" si="7"/>
        <v>アンコモン</v>
      </c>
      <c r="R50" t="s">
        <v>3267</v>
      </c>
      <c r="S50" t="s">
        <v>4854</v>
      </c>
      <c r="T50" t="str">
        <f t="shared" si="8"/>
        <v>嵐の伝導者</v>
      </c>
      <c r="U50" t="str">
        <f t="shared" si="9"/>
        <v/>
      </c>
      <c r="V50" t="str">
        <f>IF(I50=0,VLOOKUP(T50,Sheet4!A:B,2,TRUE),"")</f>
        <v/>
      </c>
      <c r="W50" t="s">
        <v>4855</v>
      </c>
      <c r="X50" t="s">
        <v>3267</v>
      </c>
      <c r="Y50" s="9"/>
      <c r="Z50" s="3">
        <v>791</v>
      </c>
      <c r="AA50" s="2" t="s">
        <v>3870</v>
      </c>
      <c r="AB50" s="1" t="s">
        <v>1575</v>
      </c>
      <c r="AC50" s="1" t="s">
        <v>1473</v>
      </c>
      <c r="AD50" s="22">
        <v>15</v>
      </c>
      <c r="AE50" s="1" t="s">
        <v>953</v>
      </c>
      <c r="AF50" s="1" t="s">
        <v>952</v>
      </c>
      <c r="AG50" s="1" t="s">
        <v>349</v>
      </c>
      <c r="AH50" s="1" t="s">
        <v>3702</v>
      </c>
      <c r="AI50" s="1" t="s">
        <v>2837</v>
      </c>
      <c r="AJ50" s="1"/>
      <c r="AK50" s="1" t="s">
        <v>3949</v>
      </c>
      <c r="AL50" s="1" t="s">
        <v>3950</v>
      </c>
      <c r="AM50" s="1"/>
      <c r="AN50" s="1"/>
      <c r="AO50" s="1">
        <v>5</v>
      </c>
      <c r="AP50" s="1">
        <v>4</v>
      </c>
      <c r="AQ50" s="1" t="s">
        <v>3951</v>
      </c>
    </row>
    <row r="51" spans="1:43" x14ac:dyDescent="0.15">
      <c r="A51" t="str">
        <f t="shared" si="0"/>
        <v>|EMN|赤|0|5/4|アンコモン|《[[エムラクールの伝導者&gt;嵐の伝導者]]》|</v>
      </c>
      <c r="B51" t="s">
        <v>3211</v>
      </c>
      <c r="C51" t="str">
        <f t="shared" si="1"/>
        <v>EMN</v>
      </c>
      <c r="D51">
        <f>IF(AA51="","",VLOOKUP(C51,tnpl!$Z$1:$AA$11,2,TRUE))</f>
        <v>5</v>
      </c>
      <c r="E51" t="s">
        <v>3211</v>
      </c>
      <c r="F51" t="str">
        <f t="shared" si="2"/>
        <v>赤</v>
      </c>
      <c r="G51">
        <f>IF(AB51="","",VLOOKUP(F51,tnpl!$X$1:$Y$16,2,TRUE))</f>
        <v>4</v>
      </c>
      <c r="H51" t="s">
        <v>3211</v>
      </c>
      <c r="I51">
        <f t="shared" si="3"/>
        <v>0</v>
      </c>
      <c r="J51" t="s">
        <v>3211</v>
      </c>
      <c r="K51">
        <f t="shared" si="4"/>
        <v>5</v>
      </c>
      <c r="L51">
        <f t="shared" si="5"/>
        <v>4</v>
      </c>
      <c r="M51" t="str">
        <f t="shared" si="6"/>
        <v>5/4</v>
      </c>
      <c r="N51" t="s">
        <v>3267</v>
      </c>
      <c r="O51" t="str">
        <f t="shared" si="7"/>
        <v>アンコモン</v>
      </c>
      <c r="R51" t="s">
        <v>3267</v>
      </c>
      <c r="S51" t="s">
        <v>4854</v>
      </c>
      <c r="T51" t="str">
        <f t="shared" si="8"/>
        <v>エムラクールの伝導者</v>
      </c>
      <c r="U51" t="str">
        <f t="shared" si="9"/>
        <v>&gt;</v>
      </c>
      <c r="V51" t="str">
        <f>IF(I51=0,VLOOKUP(T51,Sheet4!A:B,2,TRUE),"")</f>
        <v>嵐の伝導者</v>
      </c>
      <c r="W51" t="s">
        <v>4855</v>
      </c>
      <c r="X51" t="s">
        <v>3267</v>
      </c>
      <c r="Y51" s="9"/>
      <c r="Z51" s="3">
        <v>792</v>
      </c>
      <c r="AA51" s="2" t="s">
        <v>3870</v>
      </c>
      <c r="AB51" s="1" t="s">
        <v>1575</v>
      </c>
      <c r="AC51" s="1" t="s">
        <v>1473</v>
      </c>
      <c r="AD51" s="21">
        <v>0</v>
      </c>
      <c r="AE51" s="1" t="s">
        <v>865</v>
      </c>
      <c r="AF51" s="1" t="s">
        <v>864</v>
      </c>
      <c r="AG51" s="1" t="s">
        <v>349</v>
      </c>
      <c r="AH51" s="1" t="s">
        <v>1457</v>
      </c>
      <c r="AI51" s="1" t="s">
        <v>3702</v>
      </c>
      <c r="AJ51" s="1"/>
      <c r="AK51" s="1" t="s">
        <v>3952</v>
      </c>
      <c r="AL51" s="1"/>
      <c r="AM51" s="1"/>
      <c r="AN51" s="1"/>
      <c r="AO51" s="1">
        <v>5</v>
      </c>
      <c r="AP51" s="1">
        <v>4</v>
      </c>
      <c r="AQ51" s="1" t="s">
        <v>3952</v>
      </c>
    </row>
    <row r="52" spans="1:43" x14ac:dyDescent="0.15">
      <c r="A52" t="str">
        <f t="shared" si="0"/>
        <v>|EMN|赤|13|5/6|レア|《[[騒乱の歓楽者]]》|</v>
      </c>
      <c r="B52" t="s">
        <v>3211</v>
      </c>
      <c r="C52" t="str">
        <f t="shared" si="1"/>
        <v>EMN</v>
      </c>
      <c r="D52">
        <f>IF(AA52="","",VLOOKUP(C52,tnpl!$Z$1:$AA$11,2,TRUE))</f>
        <v>5</v>
      </c>
      <c r="E52" t="s">
        <v>3211</v>
      </c>
      <c r="F52" t="str">
        <f t="shared" si="2"/>
        <v>赤</v>
      </c>
      <c r="G52">
        <f>IF(AB52="","",VLOOKUP(F52,tnpl!$X$1:$Y$16,2,TRUE))</f>
        <v>4</v>
      </c>
      <c r="H52" t="s">
        <v>3211</v>
      </c>
      <c r="I52">
        <f t="shared" si="3"/>
        <v>13</v>
      </c>
      <c r="J52" t="s">
        <v>3211</v>
      </c>
      <c r="K52">
        <f t="shared" si="4"/>
        <v>5</v>
      </c>
      <c r="L52">
        <f t="shared" si="5"/>
        <v>6</v>
      </c>
      <c r="M52" t="str">
        <f t="shared" si="6"/>
        <v>5/6</v>
      </c>
      <c r="N52" t="s">
        <v>3267</v>
      </c>
      <c r="O52" t="str">
        <f t="shared" si="7"/>
        <v>レア</v>
      </c>
      <c r="R52" t="s">
        <v>3267</v>
      </c>
      <c r="S52" t="s">
        <v>4854</v>
      </c>
      <c r="T52" t="str">
        <f t="shared" si="8"/>
        <v>騒乱の歓楽者</v>
      </c>
      <c r="U52" t="str">
        <f t="shared" si="9"/>
        <v/>
      </c>
      <c r="V52" t="str">
        <f>IF(I52=0,VLOOKUP(T52,Sheet4!A:B,2,TRUE),"")</f>
        <v/>
      </c>
      <c r="W52" t="s">
        <v>4855</v>
      </c>
      <c r="X52" t="s">
        <v>3267</v>
      </c>
      <c r="Y52" s="9"/>
      <c r="Z52" s="3">
        <v>800</v>
      </c>
      <c r="AA52" s="2" t="s">
        <v>3870</v>
      </c>
      <c r="AB52" s="1" t="s">
        <v>1575</v>
      </c>
      <c r="AC52" s="1" t="s">
        <v>1463</v>
      </c>
      <c r="AD52" s="1">
        <v>13</v>
      </c>
      <c r="AE52" s="1" t="s">
        <v>939</v>
      </c>
      <c r="AF52" s="1" t="s">
        <v>938</v>
      </c>
      <c r="AG52" s="1" t="s">
        <v>349</v>
      </c>
      <c r="AH52" s="1" t="s">
        <v>3706</v>
      </c>
      <c r="AI52" s="1" t="s">
        <v>2837</v>
      </c>
      <c r="AJ52" s="1"/>
      <c r="AK52" s="1" t="s">
        <v>1510</v>
      </c>
      <c r="AL52" s="1" t="s">
        <v>3968</v>
      </c>
      <c r="AM52" s="1"/>
      <c r="AN52" s="1"/>
      <c r="AO52" s="1">
        <v>5</v>
      </c>
      <c r="AP52" s="1">
        <v>6</v>
      </c>
      <c r="AQ52" s="1" t="s">
        <v>3969</v>
      </c>
    </row>
    <row r="53" spans="1:43" x14ac:dyDescent="0.15">
      <c r="A53" t="str">
        <f t="shared" si="0"/>
        <v>|EMN|赤|15|5/6|レア|《[[ハンウィアー守備隊]]》|</v>
      </c>
      <c r="B53" t="s">
        <v>3211</v>
      </c>
      <c r="C53" t="str">
        <f t="shared" si="1"/>
        <v>EMN</v>
      </c>
      <c r="D53">
        <f>IF(AA53="","",VLOOKUP(C53,tnpl!$Z$1:$AA$11,2,TRUE))</f>
        <v>5</v>
      </c>
      <c r="E53" t="s">
        <v>3211</v>
      </c>
      <c r="F53" t="str">
        <f t="shared" si="2"/>
        <v>赤</v>
      </c>
      <c r="G53">
        <f>IF(AB53="","",VLOOKUP(F53,tnpl!$X$1:$Y$16,2,TRUE))</f>
        <v>4</v>
      </c>
      <c r="H53" t="s">
        <v>3211</v>
      </c>
      <c r="I53">
        <f t="shared" si="3"/>
        <v>15</v>
      </c>
      <c r="J53" t="s">
        <v>3211</v>
      </c>
      <c r="K53">
        <f t="shared" si="4"/>
        <v>5</v>
      </c>
      <c r="L53">
        <f t="shared" si="5"/>
        <v>6</v>
      </c>
      <c r="M53" t="str">
        <f t="shared" si="6"/>
        <v>5/6</v>
      </c>
      <c r="N53" t="s">
        <v>3267</v>
      </c>
      <c r="O53" t="str">
        <f t="shared" si="7"/>
        <v>レア</v>
      </c>
      <c r="R53" t="s">
        <v>3267</v>
      </c>
      <c r="S53" t="s">
        <v>4854</v>
      </c>
      <c r="T53" t="str">
        <f t="shared" si="8"/>
        <v>ハンウィアー守備隊</v>
      </c>
      <c r="U53" t="str">
        <f t="shared" si="9"/>
        <v/>
      </c>
      <c r="V53" t="str">
        <f>IF(I53=0,VLOOKUP(T53,Sheet4!A:B,2,TRUE),"")</f>
        <v/>
      </c>
      <c r="W53" t="s">
        <v>4855</v>
      </c>
      <c r="X53" t="s">
        <v>3267</v>
      </c>
      <c r="Y53" s="9"/>
      <c r="Z53" s="3">
        <v>801</v>
      </c>
      <c r="AA53" s="2" t="s">
        <v>3870</v>
      </c>
      <c r="AB53" s="1" t="s">
        <v>1575</v>
      </c>
      <c r="AC53" s="1" t="s">
        <v>1463</v>
      </c>
      <c r="AD53" s="1">
        <v>15</v>
      </c>
      <c r="AE53" s="1" t="s">
        <v>937</v>
      </c>
      <c r="AF53" s="1" t="s">
        <v>936</v>
      </c>
      <c r="AG53" s="1" t="s">
        <v>349</v>
      </c>
      <c r="AH53" s="1" t="s">
        <v>1511</v>
      </c>
      <c r="AI53" s="1" t="s">
        <v>1826</v>
      </c>
      <c r="AJ53" s="1"/>
      <c r="AK53" s="1" t="s">
        <v>3970</v>
      </c>
      <c r="AL53" s="1" t="s">
        <v>3971</v>
      </c>
      <c r="AM53" s="1"/>
      <c r="AN53" s="1"/>
      <c r="AO53" s="1">
        <v>5</v>
      </c>
      <c r="AP53" s="1">
        <v>6</v>
      </c>
      <c r="AQ53" s="1" t="s">
        <v>3972</v>
      </c>
    </row>
    <row r="54" spans="1:43" x14ac:dyDescent="0.15">
      <c r="A54" t="str">
        <f t="shared" si="0"/>
        <v>|EMN|無色|14|5/4|アンコモン|《[[絡み草の闇潜み]]》|</v>
      </c>
      <c r="B54" t="s">
        <v>3211</v>
      </c>
      <c r="C54" t="str">
        <f t="shared" si="1"/>
        <v>EMN</v>
      </c>
      <c r="D54">
        <f>IF(AA54="","",VLOOKUP(C54,tnpl!$Z$1:$AA$11,2,TRUE))</f>
        <v>5</v>
      </c>
      <c r="E54" t="s">
        <v>3211</v>
      </c>
      <c r="F54" t="str">
        <f t="shared" si="2"/>
        <v>無色</v>
      </c>
      <c r="G54">
        <f>IF(AB54="","",VLOOKUP(F54,tnpl!$X$1:$Y$16,2,TRUE))</f>
        <v>16</v>
      </c>
      <c r="H54" t="s">
        <v>3211</v>
      </c>
      <c r="I54">
        <f t="shared" si="3"/>
        <v>14</v>
      </c>
      <c r="J54" t="s">
        <v>3211</v>
      </c>
      <c r="K54">
        <f t="shared" si="4"/>
        <v>5</v>
      </c>
      <c r="L54">
        <f t="shared" si="5"/>
        <v>4</v>
      </c>
      <c r="M54" t="str">
        <f t="shared" si="6"/>
        <v>5/4</v>
      </c>
      <c r="N54" t="s">
        <v>3267</v>
      </c>
      <c r="O54" t="str">
        <f t="shared" si="7"/>
        <v>アンコモン</v>
      </c>
      <c r="R54" t="s">
        <v>3267</v>
      </c>
      <c r="S54" t="s">
        <v>4854</v>
      </c>
      <c r="T54" t="str">
        <f t="shared" si="8"/>
        <v>絡み草の闇潜み</v>
      </c>
      <c r="U54" t="str">
        <f t="shared" si="9"/>
        <v/>
      </c>
      <c r="V54" t="str">
        <f>IF(I54=0,VLOOKUP(T54,Sheet4!A:B,2,TRUE),"")</f>
        <v/>
      </c>
      <c r="W54" t="s">
        <v>4855</v>
      </c>
      <c r="X54" t="s">
        <v>3267</v>
      </c>
      <c r="Y54" s="9"/>
      <c r="Z54" s="3">
        <v>826</v>
      </c>
      <c r="AA54" s="2" t="s">
        <v>3870</v>
      </c>
      <c r="AB54" s="1" t="s">
        <v>301</v>
      </c>
      <c r="AC54" s="1" t="s">
        <v>1473</v>
      </c>
      <c r="AD54" s="1">
        <v>14</v>
      </c>
      <c r="AE54" s="1" t="s">
        <v>897</v>
      </c>
      <c r="AF54" s="1" t="s">
        <v>896</v>
      </c>
      <c r="AG54" s="1" t="s">
        <v>349</v>
      </c>
      <c r="AH54" s="1" t="s">
        <v>1457</v>
      </c>
      <c r="AI54" s="1" t="s">
        <v>2837</v>
      </c>
      <c r="AJ54" s="1"/>
      <c r="AK54" s="1" t="s">
        <v>4014</v>
      </c>
      <c r="AL54" s="1" t="s">
        <v>4015</v>
      </c>
      <c r="AM54" s="1"/>
      <c r="AN54" s="1"/>
      <c r="AO54" s="1">
        <v>5</v>
      </c>
      <c r="AP54" s="1">
        <v>4</v>
      </c>
      <c r="AQ54" s="1" t="s">
        <v>4016</v>
      </c>
    </row>
    <row r="55" spans="1:43" x14ac:dyDescent="0.15">
      <c r="A55" t="str">
        <f t="shared" si="0"/>
        <v>|EMN|無色|16|5/7|アンコモン|《[[溺墓のビヒモス]]》|</v>
      </c>
      <c r="B55" t="s">
        <v>3211</v>
      </c>
      <c r="C55" t="str">
        <f t="shared" si="1"/>
        <v>EMN</v>
      </c>
      <c r="D55">
        <f>IF(AA55="","",VLOOKUP(C55,tnpl!$Z$1:$AA$11,2,TRUE))</f>
        <v>5</v>
      </c>
      <c r="E55" t="s">
        <v>3211</v>
      </c>
      <c r="F55" t="str">
        <f t="shared" si="2"/>
        <v>無色</v>
      </c>
      <c r="G55">
        <f>IF(AB55="","",VLOOKUP(F55,tnpl!$X$1:$Y$16,2,TRUE))</f>
        <v>16</v>
      </c>
      <c r="H55" t="s">
        <v>3211</v>
      </c>
      <c r="I55">
        <f t="shared" si="3"/>
        <v>16</v>
      </c>
      <c r="J55" t="s">
        <v>3211</v>
      </c>
      <c r="K55">
        <f t="shared" si="4"/>
        <v>5</v>
      </c>
      <c r="L55">
        <f t="shared" si="5"/>
        <v>7</v>
      </c>
      <c r="M55" t="str">
        <f t="shared" si="6"/>
        <v>5/7</v>
      </c>
      <c r="N55" t="s">
        <v>3267</v>
      </c>
      <c r="O55" t="str">
        <f t="shared" si="7"/>
        <v>アンコモン</v>
      </c>
      <c r="R55" t="s">
        <v>3267</v>
      </c>
      <c r="S55" t="s">
        <v>4854</v>
      </c>
      <c r="T55" t="str">
        <f t="shared" si="8"/>
        <v>溺墓のビヒモス</v>
      </c>
      <c r="U55" t="str">
        <f t="shared" si="9"/>
        <v/>
      </c>
      <c r="V55" t="str">
        <f>IF(I55=0,VLOOKUP(T55,Sheet4!A:B,2,TRUE),"")</f>
        <v/>
      </c>
      <c r="W55" t="s">
        <v>4855</v>
      </c>
      <c r="X55" t="s">
        <v>3267</v>
      </c>
      <c r="Y55" s="9"/>
      <c r="Z55" s="3">
        <v>828</v>
      </c>
      <c r="AA55" s="2" t="s">
        <v>3870</v>
      </c>
      <c r="AB55" s="1" t="s">
        <v>301</v>
      </c>
      <c r="AC55" s="1" t="s">
        <v>1473</v>
      </c>
      <c r="AD55" s="1">
        <v>16</v>
      </c>
      <c r="AE55" s="1" t="s">
        <v>893</v>
      </c>
      <c r="AF55" s="1" t="s">
        <v>892</v>
      </c>
      <c r="AG55" s="1" t="s">
        <v>349</v>
      </c>
      <c r="AH55" s="1" t="s">
        <v>1457</v>
      </c>
      <c r="AI55" s="1"/>
      <c r="AJ55" s="1"/>
      <c r="AK55" s="1" t="s">
        <v>4018</v>
      </c>
      <c r="AL55" s="1" t="s">
        <v>4014</v>
      </c>
      <c r="AM55" s="1"/>
      <c r="AN55" s="1"/>
      <c r="AO55" s="1">
        <v>5</v>
      </c>
      <c r="AP55" s="1">
        <v>7</v>
      </c>
      <c r="AQ55" s="1" t="s">
        <v>4019</v>
      </c>
    </row>
    <row r="56" spans="1:43" x14ac:dyDescent="0.15">
      <c r="A56" t="str">
        <f t="shared" si="0"/>
        <v>|EMN|無色|19|5/6|レア|《[[老いたる深海鬼]]》|</v>
      </c>
      <c r="B56" t="s">
        <v>3211</v>
      </c>
      <c r="C56" t="str">
        <f t="shared" si="1"/>
        <v>EMN</v>
      </c>
      <c r="D56">
        <f>IF(AA56="","",VLOOKUP(C56,tnpl!$Z$1:$AA$11,2,TRUE))</f>
        <v>5</v>
      </c>
      <c r="E56" t="s">
        <v>3211</v>
      </c>
      <c r="F56" t="str">
        <f t="shared" si="2"/>
        <v>無色</v>
      </c>
      <c r="G56">
        <f>IF(AB56="","",VLOOKUP(F56,tnpl!$X$1:$Y$16,2,TRUE))</f>
        <v>16</v>
      </c>
      <c r="H56" t="s">
        <v>3211</v>
      </c>
      <c r="I56">
        <f t="shared" si="3"/>
        <v>19</v>
      </c>
      <c r="J56" t="s">
        <v>3211</v>
      </c>
      <c r="K56">
        <f t="shared" si="4"/>
        <v>5</v>
      </c>
      <c r="L56">
        <f t="shared" si="5"/>
        <v>6</v>
      </c>
      <c r="M56" t="str">
        <f t="shared" si="6"/>
        <v>5/6</v>
      </c>
      <c r="N56" t="s">
        <v>3267</v>
      </c>
      <c r="O56" t="str">
        <f t="shared" si="7"/>
        <v>レア</v>
      </c>
      <c r="R56" t="s">
        <v>3267</v>
      </c>
      <c r="S56" t="s">
        <v>4854</v>
      </c>
      <c r="T56" t="str">
        <f t="shared" si="8"/>
        <v>老いたる深海鬼</v>
      </c>
      <c r="U56" t="str">
        <f t="shared" si="9"/>
        <v/>
      </c>
      <c r="V56" t="str">
        <f>IF(I56=0,VLOOKUP(T56,Sheet4!A:B,2,TRUE),"")</f>
        <v/>
      </c>
      <c r="W56" t="s">
        <v>4855</v>
      </c>
      <c r="X56" t="s">
        <v>3267</v>
      </c>
      <c r="Y56" s="9"/>
      <c r="Z56" s="3">
        <v>832</v>
      </c>
      <c r="AA56" s="2" t="s">
        <v>3870</v>
      </c>
      <c r="AB56" s="1" t="s">
        <v>301</v>
      </c>
      <c r="AC56" s="1" t="s">
        <v>1463</v>
      </c>
      <c r="AD56" s="1">
        <v>19</v>
      </c>
      <c r="AE56" s="1" t="s">
        <v>885</v>
      </c>
      <c r="AF56" s="1" t="s">
        <v>884</v>
      </c>
      <c r="AG56" s="1" t="s">
        <v>349</v>
      </c>
      <c r="AH56" s="1" t="s">
        <v>1457</v>
      </c>
      <c r="AI56" s="1" t="s">
        <v>4025</v>
      </c>
      <c r="AJ56" s="1"/>
      <c r="AK56" s="1" t="s">
        <v>4020</v>
      </c>
      <c r="AL56" s="1" t="s">
        <v>4026</v>
      </c>
      <c r="AM56" s="1"/>
      <c r="AN56" s="1"/>
      <c r="AO56" s="1">
        <v>5</v>
      </c>
      <c r="AP56" s="1">
        <v>6</v>
      </c>
      <c r="AQ56" s="1" t="s">
        <v>4027</v>
      </c>
    </row>
    <row r="57" spans="1:43" x14ac:dyDescent="0.15">
      <c r="A57" t="str">
        <f>B57&amp;C57&amp;E57&amp;F57&amp;H57&amp;I57&amp;J57&amp;M57&amp;N57&amp;O57&amp;P57&amp;Q57&amp;R57&amp;S57&amp;T57&amp;V57&amp;W57&amp;X57&amp;Y57</f>
        <v/>
      </c>
    </row>
    <row r="58" spans="1:43" x14ac:dyDescent="0.15">
      <c r="A58" t="str">
        <f>B58&amp;C58&amp;E58&amp;F58&amp;H58&amp;I58&amp;J58&amp;M58&amp;N58&amp;O58&amp;P58&amp;Q58&amp;R58&amp;S58&amp;T58&amp;V58&amp;W58&amp;X58&amp;Y58</f>
        <v>**カラデシュブロック</v>
      </c>
      <c r="B58" t="s">
        <v>4856</v>
      </c>
      <c r="C58" t="s">
        <v>5197</v>
      </c>
      <c r="Z58" s="11"/>
    </row>
    <row r="59" spans="1:43" x14ac:dyDescent="0.15">
      <c r="A59" t="str">
        <f>B59&amp;C59&amp;E59&amp;F59&amp;H59&amp;I59&amp;J59&amp;M59&amp;N59&amp;O59&amp;P59&amp;Q59&amp;R59&amp;S59&amp;T59&amp;U59&amp;V59&amp;W59&amp;X59&amp;Y59</f>
        <v>|LEFT:50|LEFT:50|LEFT:50|LEFT:120|LEFT:120|LEFT:500|c</v>
      </c>
      <c r="B59" t="s">
        <v>3211</v>
      </c>
      <c r="C59" t="s">
        <v>3204</v>
      </c>
      <c r="E59" t="s">
        <v>3211</v>
      </c>
      <c r="F59" t="s">
        <v>3204</v>
      </c>
      <c r="H59" t="s">
        <v>3211</v>
      </c>
      <c r="I59" t="s">
        <v>3204</v>
      </c>
      <c r="J59" t="s">
        <v>3211</v>
      </c>
      <c r="M59" t="s">
        <v>5157</v>
      </c>
      <c r="N59" t="s">
        <v>3267</v>
      </c>
      <c r="O59" t="s">
        <v>5157</v>
      </c>
      <c r="R59" t="s">
        <v>3267</v>
      </c>
      <c r="T59" t="s">
        <v>3205</v>
      </c>
      <c r="X59" t="s">
        <v>3267</v>
      </c>
      <c r="Y59" t="s">
        <v>3206</v>
      </c>
    </row>
    <row r="60" spans="1:43" x14ac:dyDescent="0.15">
      <c r="A60" t="str">
        <f>B60&amp;C60&amp;E60&amp;F60&amp;H60&amp;I60&amp;J60&amp;M60&amp;N60&amp;O60&amp;P60&amp;Q60&amp;R60&amp;S60&amp;T60&amp;U60&amp;V60&amp;W60&amp;X60&amp;Y60</f>
        <v>|セット|色|コスト|P/T|レアリティ|カード名|</v>
      </c>
      <c r="B60" t="s">
        <v>3211</v>
      </c>
      <c r="C60" t="s">
        <v>3212</v>
      </c>
      <c r="E60" t="s">
        <v>3211</v>
      </c>
      <c r="F60" t="s">
        <v>3181</v>
      </c>
      <c r="H60" t="s">
        <v>3211</v>
      </c>
      <c r="I60" t="s">
        <v>3207</v>
      </c>
      <c r="J60" t="s">
        <v>3211</v>
      </c>
      <c r="K60" t="s">
        <v>3168</v>
      </c>
      <c r="L60" t="s">
        <v>3167</v>
      </c>
      <c r="M60" t="str">
        <f>K60&amp;"/"&amp;L60</f>
        <v>P/T</v>
      </c>
      <c r="N60" t="s">
        <v>3267</v>
      </c>
      <c r="O60" t="s">
        <v>5187</v>
      </c>
      <c r="R60" t="s">
        <v>3267</v>
      </c>
      <c r="T60" t="s">
        <v>3208</v>
      </c>
      <c r="X60" t="s">
        <v>3267</v>
      </c>
      <c r="Z60" s="18"/>
      <c r="AA60" s="18"/>
      <c r="AB60" s="18"/>
      <c r="AC60" s="18"/>
      <c r="AD60" s="18"/>
      <c r="AE60" s="18"/>
      <c r="AF60" s="18"/>
      <c r="AG60" s="18"/>
      <c r="AH60" s="18"/>
      <c r="AI60" s="18"/>
      <c r="AJ60" s="18"/>
      <c r="AK60" s="18"/>
      <c r="AL60" s="18"/>
      <c r="AM60" s="18"/>
      <c r="AN60" s="18"/>
      <c r="AO60" s="18"/>
      <c r="AP60" s="18"/>
      <c r="AQ60" s="18"/>
    </row>
    <row r="61" spans="1:43" x14ac:dyDescent="0.15">
      <c r="A61" t="str">
        <f t="shared" si="0"/>
        <v>|KLD|黒|18|5/6|レア|《[[豪華の王、ゴンティ]]》|</v>
      </c>
      <c r="B61" t="s">
        <v>3211</v>
      </c>
      <c r="C61" t="str">
        <f t="shared" si="1"/>
        <v>KLD</v>
      </c>
      <c r="D61">
        <f>IF(AA61="","",VLOOKUP(C61,tnpl!$Z$1:$AA$11,2,TRUE))</f>
        <v>6</v>
      </c>
      <c r="E61" t="s">
        <v>3211</v>
      </c>
      <c r="F61" t="str">
        <f t="shared" si="2"/>
        <v>黒</v>
      </c>
      <c r="G61">
        <f>IF(AB61="","",VLOOKUP(F61,tnpl!$X$1:$Y$16,2,TRUE))</f>
        <v>3</v>
      </c>
      <c r="H61" t="s">
        <v>3211</v>
      </c>
      <c r="I61">
        <f t="shared" si="3"/>
        <v>18</v>
      </c>
      <c r="J61" t="s">
        <v>3211</v>
      </c>
      <c r="K61">
        <f t="shared" si="4"/>
        <v>5</v>
      </c>
      <c r="L61">
        <f t="shared" si="5"/>
        <v>6</v>
      </c>
      <c r="M61" t="str">
        <f t="shared" si="6"/>
        <v>5/6</v>
      </c>
      <c r="N61" t="s">
        <v>3267</v>
      </c>
      <c r="O61" t="str">
        <f t="shared" si="7"/>
        <v>レア</v>
      </c>
      <c r="R61" t="s">
        <v>3267</v>
      </c>
      <c r="S61" t="s">
        <v>4854</v>
      </c>
      <c r="T61" t="str">
        <f t="shared" si="8"/>
        <v>豪華の王、ゴンティ</v>
      </c>
      <c r="U61" t="str">
        <f t="shared" si="9"/>
        <v/>
      </c>
      <c r="V61" t="str">
        <f>IF(I61=0,VLOOKUP(T61,Sheet4!A:B,2,TRUE),"")</f>
        <v/>
      </c>
      <c r="W61" t="s">
        <v>4855</v>
      </c>
      <c r="X61" t="s">
        <v>3267</v>
      </c>
      <c r="Y61" s="9"/>
      <c r="Z61" s="3">
        <v>905</v>
      </c>
      <c r="AA61" s="2" t="s">
        <v>4035</v>
      </c>
      <c r="AB61" s="1" t="s">
        <v>1606</v>
      </c>
      <c r="AC61" s="1" t="s">
        <v>1463</v>
      </c>
      <c r="AD61" s="1">
        <v>18</v>
      </c>
      <c r="AE61" s="1" t="s">
        <v>713</v>
      </c>
      <c r="AF61" s="1" t="s">
        <v>712</v>
      </c>
      <c r="AG61" s="1" t="s">
        <v>349</v>
      </c>
      <c r="AH61" s="1" t="s">
        <v>4129</v>
      </c>
      <c r="AI61" s="1" t="s">
        <v>2976</v>
      </c>
      <c r="AJ61" s="1"/>
      <c r="AK61" s="1" t="s">
        <v>3522</v>
      </c>
      <c r="AL61" s="1" t="s">
        <v>4153</v>
      </c>
      <c r="AM61" s="1"/>
      <c r="AN61" s="1"/>
      <c r="AO61" s="1">
        <v>5</v>
      </c>
      <c r="AP61" s="1">
        <v>6</v>
      </c>
      <c r="AQ61" s="1" t="s">
        <v>4154</v>
      </c>
    </row>
    <row r="62" spans="1:43" x14ac:dyDescent="0.15">
      <c r="A62" t="str">
        <f t="shared" si="0"/>
        <v>|AER|青|8|5/5|神話レア|《[[遵法長、バラル]]》|</v>
      </c>
      <c r="B62" t="s">
        <v>3211</v>
      </c>
      <c r="C62" t="str">
        <f t="shared" si="1"/>
        <v>AER</v>
      </c>
      <c r="D62">
        <f>IF(AA62="","",VLOOKUP(C62,tnpl!$Z$1:$AA$11,2,TRUE))</f>
        <v>7</v>
      </c>
      <c r="E62" t="s">
        <v>3211</v>
      </c>
      <c r="F62" t="str">
        <f t="shared" si="2"/>
        <v>青</v>
      </c>
      <c r="G62">
        <f>IF(AB62="","",VLOOKUP(F62,tnpl!$X$1:$Y$16,2,TRUE))</f>
        <v>2</v>
      </c>
      <c r="H62" t="s">
        <v>3211</v>
      </c>
      <c r="I62">
        <f t="shared" si="3"/>
        <v>8</v>
      </c>
      <c r="J62" t="s">
        <v>3211</v>
      </c>
      <c r="K62">
        <f t="shared" si="4"/>
        <v>5</v>
      </c>
      <c r="L62">
        <f t="shared" si="5"/>
        <v>5</v>
      </c>
      <c r="M62" t="str">
        <f t="shared" si="6"/>
        <v>5/5</v>
      </c>
      <c r="N62" t="s">
        <v>3267</v>
      </c>
      <c r="O62" t="str">
        <f t="shared" si="7"/>
        <v>神話レア</v>
      </c>
      <c r="R62" t="s">
        <v>3267</v>
      </c>
      <c r="S62" t="s">
        <v>4854</v>
      </c>
      <c r="T62" t="str">
        <f t="shared" si="8"/>
        <v>遵法長、バラル</v>
      </c>
      <c r="U62" t="str">
        <f t="shared" si="9"/>
        <v/>
      </c>
      <c r="V62" t="str">
        <f>IF(I62=0,VLOOKUP(T62,Sheet4!A:B,2,TRUE),"")</f>
        <v/>
      </c>
      <c r="W62" t="s">
        <v>4855</v>
      </c>
      <c r="X62" t="s">
        <v>3267</v>
      </c>
      <c r="Y62" s="9"/>
      <c r="Z62" s="3">
        <v>1036</v>
      </c>
      <c r="AA62" s="2" t="s">
        <v>4335</v>
      </c>
      <c r="AB62" s="1" t="s">
        <v>1631</v>
      </c>
      <c r="AC62" s="1" t="s">
        <v>1453</v>
      </c>
      <c r="AD62" s="1">
        <v>8</v>
      </c>
      <c r="AE62" s="1" t="s">
        <v>453</v>
      </c>
      <c r="AF62" s="1" t="s">
        <v>452</v>
      </c>
      <c r="AG62" s="1" t="s">
        <v>349</v>
      </c>
      <c r="AH62" s="1" t="s">
        <v>1511</v>
      </c>
      <c r="AI62" s="1" t="s">
        <v>1485</v>
      </c>
      <c r="AJ62" s="1"/>
      <c r="AK62" s="1" t="s">
        <v>4358</v>
      </c>
      <c r="AL62" s="1" t="s">
        <v>4359</v>
      </c>
      <c r="AM62" s="1"/>
      <c r="AN62" s="1"/>
      <c r="AO62" s="1">
        <v>5</v>
      </c>
      <c r="AP62" s="1">
        <v>5</v>
      </c>
      <c r="AQ62" s="1" t="s">
        <v>4360</v>
      </c>
    </row>
    <row r="63" spans="1:43" x14ac:dyDescent="0.15">
      <c r="A63" t="str">
        <f t="shared" si="0"/>
        <v>|AER|黒|13|5/5|神話レア|《[[艱苦の伝令]]》|</v>
      </c>
      <c r="B63" t="s">
        <v>3211</v>
      </c>
      <c r="C63" t="str">
        <f t="shared" si="1"/>
        <v>AER</v>
      </c>
      <c r="D63">
        <f>IF(AA63="","",VLOOKUP(C63,tnpl!$Z$1:$AA$11,2,TRUE))</f>
        <v>7</v>
      </c>
      <c r="E63" t="s">
        <v>3211</v>
      </c>
      <c r="F63" t="str">
        <f t="shared" si="2"/>
        <v>黒</v>
      </c>
      <c r="G63">
        <f>IF(AB63="","",VLOOKUP(F63,tnpl!$X$1:$Y$16,2,TRUE))</f>
        <v>3</v>
      </c>
      <c r="H63" t="s">
        <v>3211</v>
      </c>
      <c r="I63">
        <f t="shared" si="3"/>
        <v>13</v>
      </c>
      <c r="J63" t="s">
        <v>3211</v>
      </c>
      <c r="K63">
        <f t="shared" si="4"/>
        <v>5</v>
      </c>
      <c r="L63">
        <f t="shared" si="5"/>
        <v>5</v>
      </c>
      <c r="M63" t="str">
        <f t="shared" si="6"/>
        <v>5/5</v>
      </c>
      <c r="N63" t="s">
        <v>3267</v>
      </c>
      <c r="O63" t="str">
        <f t="shared" si="7"/>
        <v>神話レア</v>
      </c>
      <c r="R63" t="s">
        <v>3267</v>
      </c>
      <c r="S63" t="s">
        <v>4854</v>
      </c>
      <c r="T63" t="str">
        <f t="shared" si="8"/>
        <v>艱苦の伝令</v>
      </c>
      <c r="U63" t="str">
        <f t="shared" si="9"/>
        <v/>
      </c>
      <c r="V63" t="str">
        <f>IF(I63=0,VLOOKUP(T63,Sheet4!A:B,2,TRUE),"")</f>
        <v/>
      </c>
      <c r="W63" t="s">
        <v>4855</v>
      </c>
      <c r="X63" t="s">
        <v>3267</v>
      </c>
      <c r="Y63" s="9"/>
      <c r="Z63" s="3">
        <v>1045</v>
      </c>
      <c r="AA63" s="2" t="s">
        <v>4335</v>
      </c>
      <c r="AB63" s="1" t="s">
        <v>1606</v>
      </c>
      <c r="AC63" s="1" t="s">
        <v>1453</v>
      </c>
      <c r="AD63" s="1">
        <v>13</v>
      </c>
      <c r="AE63" s="1" t="s">
        <v>435</v>
      </c>
      <c r="AF63" s="1" t="s">
        <v>434</v>
      </c>
      <c r="AG63" s="1" t="s">
        <v>349</v>
      </c>
      <c r="AH63" s="1" t="s">
        <v>2828</v>
      </c>
      <c r="AI63" s="1"/>
      <c r="AJ63" s="1"/>
      <c r="AK63" s="1" t="s">
        <v>361</v>
      </c>
      <c r="AL63" s="1" t="s">
        <v>4373</v>
      </c>
      <c r="AM63" s="1" t="s">
        <v>4374</v>
      </c>
      <c r="AN63" s="1"/>
      <c r="AO63" s="1">
        <v>5</v>
      </c>
      <c r="AP63" s="1">
        <v>5</v>
      </c>
      <c r="AQ63" s="1" t="s">
        <v>4375</v>
      </c>
    </row>
    <row r="64" spans="1:43" x14ac:dyDescent="0.15">
      <c r="A64" t="str">
        <f t="shared" si="0"/>
        <v>|AER|緑|16|5/5|神話レア|《[[ピーマの改革派、リシュカー]]》|</v>
      </c>
      <c r="B64" t="s">
        <v>3211</v>
      </c>
      <c r="C64" t="str">
        <f t="shared" si="1"/>
        <v>AER</v>
      </c>
      <c r="D64">
        <f>IF(AA64="","",VLOOKUP(C64,tnpl!$Z$1:$AA$11,2,TRUE))</f>
        <v>7</v>
      </c>
      <c r="E64" t="s">
        <v>3211</v>
      </c>
      <c r="F64" t="str">
        <f t="shared" si="2"/>
        <v>緑</v>
      </c>
      <c r="G64">
        <f>IF(AB64="","",VLOOKUP(F64,tnpl!$X$1:$Y$16,2,TRUE))</f>
        <v>5</v>
      </c>
      <c r="H64" t="s">
        <v>3211</v>
      </c>
      <c r="I64">
        <f t="shared" si="3"/>
        <v>16</v>
      </c>
      <c r="J64" t="s">
        <v>3211</v>
      </c>
      <c r="K64">
        <f t="shared" si="4"/>
        <v>5</v>
      </c>
      <c r="L64">
        <f t="shared" si="5"/>
        <v>5</v>
      </c>
      <c r="M64" t="str">
        <f t="shared" si="6"/>
        <v>5/5</v>
      </c>
      <c r="N64" t="s">
        <v>3267</v>
      </c>
      <c r="O64" t="str">
        <f t="shared" si="7"/>
        <v>神話レア</v>
      </c>
      <c r="R64" t="s">
        <v>3267</v>
      </c>
      <c r="S64" t="s">
        <v>4854</v>
      </c>
      <c r="T64" t="str">
        <f t="shared" si="8"/>
        <v>ピーマの改革派、リシュカー</v>
      </c>
      <c r="U64" t="str">
        <f t="shared" si="9"/>
        <v/>
      </c>
      <c r="V64" t="str">
        <f>IF(I64=0,VLOOKUP(T64,Sheet4!A:B,2,TRUE),"")</f>
        <v/>
      </c>
      <c r="W64" t="s">
        <v>4855</v>
      </c>
      <c r="X64" t="s">
        <v>3267</v>
      </c>
      <c r="Y64" s="9"/>
      <c r="Z64" s="3">
        <v>1062</v>
      </c>
      <c r="AA64" s="2" t="s">
        <v>4335</v>
      </c>
      <c r="AB64" s="1" t="s">
        <v>1540</v>
      </c>
      <c r="AC64" s="1" t="s">
        <v>1453</v>
      </c>
      <c r="AD64" s="1">
        <v>16</v>
      </c>
      <c r="AE64" s="1" t="s">
        <v>401</v>
      </c>
      <c r="AF64" s="1" t="s">
        <v>400</v>
      </c>
      <c r="AG64" s="1" t="s">
        <v>349</v>
      </c>
      <c r="AH64" s="1" t="s">
        <v>1501</v>
      </c>
      <c r="AI64" s="1" t="s">
        <v>1551</v>
      </c>
      <c r="AJ64" s="1"/>
      <c r="AK64" s="1" t="s">
        <v>4405</v>
      </c>
      <c r="AL64" s="1" t="s">
        <v>4406</v>
      </c>
      <c r="AM64" s="1"/>
      <c r="AN64" s="1"/>
      <c r="AO64" s="1">
        <v>5</v>
      </c>
      <c r="AP64" s="1">
        <v>5</v>
      </c>
      <c r="AQ64" s="1" t="s">
        <v>4407</v>
      </c>
    </row>
    <row r="65" spans="1:43" x14ac:dyDescent="0.15">
      <c r="A65" t="str">
        <f t="shared" si="0"/>
        <v>|AER|無色|10|5/5|アンコモン|《[[領事府の弩級艦]]》|</v>
      </c>
      <c r="B65" t="s">
        <v>3211</v>
      </c>
      <c r="C65" t="str">
        <f t="shared" si="1"/>
        <v>AER</v>
      </c>
      <c r="D65">
        <f>IF(AA65="","",VLOOKUP(C65,tnpl!$Z$1:$AA$11,2,TRUE))</f>
        <v>7</v>
      </c>
      <c r="E65" t="s">
        <v>3211</v>
      </c>
      <c r="F65" t="str">
        <f t="shared" si="2"/>
        <v>無色</v>
      </c>
      <c r="G65">
        <f>IF(AB65="","",VLOOKUP(F65,tnpl!$X$1:$Y$16,2,TRUE))</f>
        <v>16</v>
      </c>
      <c r="H65" t="s">
        <v>3211</v>
      </c>
      <c r="I65">
        <f t="shared" si="3"/>
        <v>10</v>
      </c>
      <c r="J65" t="s">
        <v>3211</v>
      </c>
      <c r="K65">
        <f t="shared" si="4"/>
        <v>5</v>
      </c>
      <c r="L65">
        <f t="shared" si="5"/>
        <v>5</v>
      </c>
      <c r="M65" t="str">
        <f t="shared" si="6"/>
        <v>5/5</v>
      </c>
      <c r="N65" t="s">
        <v>3267</v>
      </c>
      <c r="O65" t="str">
        <f t="shared" si="7"/>
        <v>アンコモン</v>
      </c>
      <c r="R65" t="s">
        <v>3267</v>
      </c>
      <c r="S65" t="s">
        <v>4854</v>
      </c>
      <c r="T65" t="str">
        <f t="shared" si="8"/>
        <v>領事府の弩級艦</v>
      </c>
      <c r="U65" t="str">
        <f t="shared" si="9"/>
        <v/>
      </c>
      <c r="V65" t="str">
        <f>IF(I65=0,VLOOKUP(T65,Sheet4!A:B,2,TRUE),"")</f>
        <v/>
      </c>
      <c r="W65" t="s">
        <v>4855</v>
      </c>
      <c r="X65" t="s">
        <v>3267</v>
      </c>
      <c r="Y65" s="9"/>
      <c r="Z65" s="3">
        <v>1068</v>
      </c>
      <c r="AA65" s="2" t="s">
        <v>4335</v>
      </c>
      <c r="AB65" s="1" t="s">
        <v>301</v>
      </c>
      <c r="AC65" s="1" t="s">
        <v>1473</v>
      </c>
      <c r="AD65" s="1">
        <v>10</v>
      </c>
      <c r="AE65" s="1" t="s">
        <v>389</v>
      </c>
      <c r="AF65" s="1" t="s">
        <v>388</v>
      </c>
      <c r="AG65" s="1" t="s">
        <v>349</v>
      </c>
      <c r="AH65" s="1" t="s">
        <v>4273</v>
      </c>
      <c r="AI65" s="1"/>
      <c r="AJ65" s="1"/>
      <c r="AK65" s="1" t="s">
        <v>4289</v>
      </c>
      <c r="AL65" s="1"/>
      <c r="AM65" s="1"/>
      <c r="AN65" s="1"/>
      <c r="AO65" s="1">
        <v>5</v>
      </c>
      <c r="AP65" s="1">
        <v>5</v>
      </c>
      <c r="AQ65" s="1" t="s">
        <v>4289</v>
      </c>
    </row>
    <row r="66" spans="1:43" x14ac:dyDescent="0.15">
      <c r="A66" t="str">
        <f t="shared" si="0"/>
        <v>|AER|無色|17|5/5|レア|《[[歩行バリスタ]]》|</v>
      </c>
      <c r="B66" t="s">
        <v>3211</v>
      </c>
      <c r="C66" t="str">
        <f t="shared" si="1"/>
        <v>AER</v>
      </c>
      <c r="D66">
        <f>IF(AA66="","",VLOOKUP(C66,tnpl!$Z$1:$AA$11,2,TRUE))</f>
        <v>7</v>
      </c>
      <c r="E66" t="s">
        <v>3211</v>
      </c>
      <c r="F66" t="str">
        <f t="shared" si="2"/>
        <v>無色</v>
      </c>
      <c r="G66">
        <f>IF(AB66="","",VLOOKUP(F66,tnpl!$X$1:$Y$16,2,TRUE))</f>
        <v>16</v>
      </c>
      <c r="H66" t="s">
        <v>3211</v>
      </c>
      <c r="I66">
        <f t="shared" si="3"/>
        <v>17</v>
      </c>
      <c r="J66" t="s">
        <v>3211</v>
      </c>
      <c r="K66">
        <f t="shared" si="4"/>
        <v>5</v>
      </c>
      <c r="L66">
        <f t="shared" si="5"/>
        <v>5</v>
      </c>
      <c r="M66" t="str">
        <f t="shared" si="6"/>
        <v>5/5</v>
      </c>
      <c r="N66" t="s">
        <v>3267</v>
      </c>
      <c r="O66" t="str">
        <f t="shared" si="7"/>
        <v>レア</v>
      </c>
      <c r="R66" t="s">
        <v>3267</v>
      </c>
      <c r="S66" t="s">
        <v>4854</v>
      </c>
      <c r="T66" t="str">
        <f t="shared" si="8"/>
        <v>歩行バリスタ</v>
      </c>
      <c r="U66" t="str">
        <f t="shared" si="9"/>
        <v/>
      </c>
      <c r="V66" t="str">
        <f>IF(I66=0,VLOOKUP(T66,Sheet4!A:B,2,TRUE),"")</f>
        <v/>
      </c>
      <c r="W66" t="s">
        <v>4855</v>
      </c>
      <c r="X66" t="s">
        <v>3267</v>
      </c>
      <c r="Y66" s="9"/>
      <c r="Z66" s="3">
        <v>1074</v>
      </c>
      <c r="AA66" s="2" t="s">
        <v>4335</v>
      </c>
      <c r="AB66" s="1" t="s">
        <v>301</v>
      </c>
      <c r="AC66" s="1" t="s">
        <v>1463</v>
      </c>
      <c r="AD66" s="1">
        <v>17</v>
      </c>
      <c r="AE66" s="1" t="s">
        <v>377</v>
      </c>
      <c r="AF66" s="1" t="s">
        <v>376</v>
      </c>
      <c r="AG66" s="1" t="s">
        <v>349</v>
      </c>
      <c r="AH66" s="1" t="s">
        <v>362</v>
      </c>
      <c r="AI66" s="1"/>
      <c r="AJ66" s="1"/>
      <c r="AK66" s="1" t="s">
        <v>4047</v>
      </c>
      <c r="AL66" s="1" t="s">
        <v>4422</v>
      </c>
      <c r="AM66" s="1"/>
      <c r="AN66" s="1"/>
      <c r="AO66" s="1">
        <v>5</v>
      </c>
      <c r="AP66" s="1">
        <v>5</v>
      </c>
      <c r="AQ66" s="1" t="s">
        <v>4423</v>
      </c>
    </row>
    <row r="67" spans="1:43" x14ac:dyDescent="0.15">
      <c r="A67" t="str">
        <f>B67&amp;C67&amp;E67&amp;F67&amp;H67&amp;I67&amp;J67&amp;M67&amp;N67&amp;O67&amp;P67&amp;Q67&amp;R67&amp;S67&amp;T67&amp;V67&amp;W67&amp;X67&amp;Y67</f>
        <v/>
      </c>
    </row>
    <row r="68" spans="1:43" x14ac:dyDescent="0.15">
      <c r="A68" t="str">
        <f>B68&amp;C68&amp;E68&amp;F68&amp;H68&amp;I68&amp;J68&amp;M68&amp;N68&amp;O68&amp;P68&amp;Q68&amp;R68&amp;S68&amp;T68&amp;V68&amp;W68&amp;X68&amp;Y68</f>
        <v>**アモンケットブロック</v>
      </c>
      <c r="B68" t="s">
        <v>4856</v>
      </c>
      <c r="C68" t="s">
        <v>5199</v>
      </c>
      <c r="Z68" s="11"/>
    </row>
    <row r="69" spans="1:43" x14ac:dyDescent="0.15">
      <c r="A69" t="str">
        <f>B69&amp;C69&amp;E69&amp;F69&amp;H69&amp;I69&amp;J69&amp;M69&amp;N69&amp;O69&amp;P69&amp;Q69&amp;R69&amp;S69&amp;T69&amp;U69&amp;V69&amp;W69&amp;X69&amp;Y69</f>
        <v>|LEFT:50|LEFT:50|LEFT:50|LEFT:120|LEFT:120|LEFT:500|c</v>
      </c>
      <c r="B69" t="s">
        <v>3211</v>
      </c>
      <c r="C69" t="s">
        <v>3204</v>
      </c>
      <c r="E69" t="s">
        <v>3211</v>
      </c>
      <c r="F69" t="s">
        <v>3204</v>
      </c>
      <c r="H69" t="s">
        <v>3211</v>
      </c>
      <c r="I69" t="s">
        <v>3204</v>
      </c>
      <c r="J69" t="s">
        <v>3211</v>
      </c>
      <c r="M69" t="s">
        <v>5157</v>
      </c>
      <c r="N69" t="s">
        <v>3267</v>
      </c>
      <c r="O69" t="s">
        <v>5157</v>
      </c>
      <c r="R69" t="s">
        <v>3267</v>
      </c>
      <c r="T69" t="s">
        <v>3205</v>
      </c>
      <c r="X69" t="s">
        <v>3267</v>
      </c>
      <c r="Y69" t="s">
        <v>3206</v>
      </c>
    </row>
    <row r="70" spans="1:43" x14ac:dyDescent="0.15">
      <c r="A70" t="str">
        <f>B70&amp;C70&amp;E70&amp;F70&amp;H70&amp;I70&amp;J70&amp;M70&amp;N70&amp;O70&amp;P70&amp;Q70&amp;R70&amp;S70&amp;T70&amp;U70&amp;V70&amp;W70&amp;X70&amp;Y70</f>
        <v>|セット|色|コスト|P/T|レアリティ|カード名|</v>
      </c>
      <c r="B70" t="s">
        <v>3211</v>
      </c>
      <c r="C70" t="s">
        <v>3212</v>
      </c>
      <c r="E70" t="s">
        <v>3211</v>
      </c>
      <c r="F70" t="s">
        <v>3181</v>
      </c>
      <c r="H70" t="s">
        <v>3211</v>
      </c>
      <c r="I70" t="s">
        <v>3207</v>
      </c>
      <c r="J70" t="s">
        <v>3211</v>
      </c>
      <c r="K70" t="s">
        <v>3168</v>
      </c>
      <c r="L70" t="s">
        <v>3167</v>
      </c>
      <c r="M70" t="str">
        <f>K70&amp;"/"&amp;L70</f>
        <v>P/T</v>
      </c>
      <c r="N70" t="s">
        <v>3267</v>
      </c>
      <c r="O70" t="s">
        <v>5187</v>
      </c>
      <c r="R70" t="s">
        <v>3267</v>
      </c>
      <c r="T70" t="s">
        <v>3208</v>
      </c>
      <c r="X70" t="s">
        <v>3267</v>
      </c>
      <c r="Z70" s="18"/>
      <c r="AA70" s="18"/>
      <c r="AB70" s="18"/>
      <c r="AC70" s="18"/>
      <c r="AD70" s="18"/>
      <c r="AE70" s="18"/>
      <c r="AF70" s="18"/>
      <c r="AG70" s="18"/>
      <c r="AH70" s="18"/>
      <c r="AI70" s="18"/>
      <c r="AJ70" s="18"/>
      <c r="AK70" s="18"/>
      <c r="AL70" s="18"/>
      <c r="AM70" s="18"/>
      <c r="AN70" s="18"/>
      <c r="AO70" s="18"/>
      <c r="AP70" s="18"/>
      <c r="AQ70" s="18"/>
    </row>
    <row r="71" spans="1:43" x14ac:dyDescent="0.15">
      <c r="A71" t="str">
        <f t="shared" si="0"/>
        <v>|AKH|青|10|5/5|神話レア|《[[周到の神ケフネト]]》|</v>
      </c>
      <c r="B71" t="s">
        <v>3211</v>
      </c>
      <c r="C71" t="str">
        <f t="shared" si="1"/>
        <v>AKH</v>
      </c>
      <c r="D71">
        <f>IF(AA71="","",VLOOKUP(C71,tnpl!$Z$1:$AA$11,2,TRUE))</f>
        <v>10</v>
      </c>
      <c r="E71" t="s">
        <v>3211</v>
      </c>
      <c r="F71" t="str">
        <f t="shared" si="2"/>
        <v>青</v>
      </c>
      <c r="G71">
        <f>IF(AB71="","",VLOOKUP(F71,tnpl!$X$1:$Y$16,2,TRUE))</f>
        <v>2</v>
      </c>
      <c r="H71" t="s">
        <v>3211</v>
      </c>
      <c r="I71">
        <f t="shared" si="3"/>
        <v>10</v>
      </c>
      <c r="J71" t="s">
        <v>3211</v>
      </c>
      <c r="K71">
        <f t="shared" si="4"/>
        <v>5</v>
      </c>
      <c r="L71">
        <f t="shared" si="5"/>
        <v>5</v>
      </c>
      <c r="M71" t="str">
        <f t="shared" si="6"/>
        <v>5/5</v>
      </c>
      <c r="N71" t="s">
        <v>3267</v>
      </c>
      <c r="O71" t="str">
        <f t="shared" si="7"/>
        <v>神話レア</v>
      </c>
      <c r="R71" t="s">
        <v>3267</v>
      </c>
      <c r="S71" t="s">
        <v>4854</v>
      </c>
      <c r="T71" t="str">
        <f t="shared" si="8"/>
        <v>周到の神ケフネト</v>
      </c>
      <c r="U71" t="str">
        <f t="shared" si="9"/>
        <v/>
      </c>
      <c r="V71" t="str">
        <f>IF(I71=0,VLOOKUP(T71,Sheet4!A:B,2,TRUE),"")</f>
        <v/>
      </c>
      <c r="W71" t="s">
        <v>4855</v>
      </c>
      <c r="X71" t="s">
        <v>3267</v>
      </c>
      <c r="Y71" s="9"/>
      <c r="Z71" s="3">
        <v>1149</v>
      </c>
      <c r="AA71" s="2" t="s">
        <v>4450</v>
      </c>
      <c r="AB71" s="1" t="s">
        <v>1631</v>
      </c>
      <c r="AC71" s="1" t="s">
        <v>1453</v>
      </c>
      <c r="AD71" s="1">
        <v>10</v>
      </c>
      <c r="AE71" s="1" t="s">
        <v>203</v>
      </c>
      <c r="AF71" s="1" t="s">
        <v>202</v>
      </c>
      <c r="AG71" s="1" t="s">
        <v>349</v>
      </c>
      <c r="AH71" s="1" t="s">
        <v>4499</v>
      </c>
      <c r="AI71" s="1"/>
      <c r="AJ71" s="1"/>
      <c r="AK71" s="1" t="s">
        <v>4543</v>
      </c>
      <c r="AL71" s="1" t="s">
        <v>4544</v>
      </c>
      <c r="AM71" s="1" t="s">
        <v>4545</v>
      </c>
      <c r="AN71" s="1"/>
      <c r="AO71" s="1">
        <v>5</v>
      </c>
      <c r="AP71" s="1">
        <v>5</v>
      </c>
      <c r="AQ71" s="1" t="s">
        <v>4546</v>
      </c>
    </row>
    <row r="72" spans="1:43" x14ac:dyDescent="0.15">
      <c r="A72" t="str">
        <f t="shared" si="0"/>
        <v>|AKH|黒|19|5/4|レア|《[[イフニルの魔神]]》|</v>
      </c>
      <c r="B72" t="s">
        <v>3211</v>
      </c>
      <c r="C72" t="str">
        <f t="shared" si="1"/>
        <v>AKH</v>
      </c>
      <c r="D72">
        <f>IF(AA72="","",VLOOKUP(C72,tnpl!$Z$1:$AA$11,2,TRUE))</f>
        <v>10</v>
      </c>
      <c r="E72" t="s">
        <v>3211</v>
      </c>
      <c r="F72" t="str">
        <f t="shared" si="2"/>
        <v>黒</v>
      </c>
      <c r="G72">
        <f>IF(AB72="","",VLOOKUP(F72,tnpl!$X$1:$Y$16,2,TRUE))</f>
        <v>3</v>
      </c>
      <c r="H72" t="s">
        <v>3211</v>
      </c>
      <c r="I72">
        <f t="shared" si="3"/>
        <v>19</v>
      </c>
      <c r="J72" t="s">
        <v>3211</v>
      </c>
      <c r="K72">
        <f t="shared" si="4"/>
        <v>5</v>
      </c>
      <c r="L72">
        <f t="shared" si="5"/>
        <v>4</v>
      </c>
      <c r="M72" t="str">
        <f t="shared" si="6"/>
        <v>5/4</v>
      </c>
      <c r="N72" t="s">
        <v>3267</v>
      </c>
      <c r="O72" t="str">
        <f t="shared" si="7"/>
        <v>レア</v>
      </c>
      <c r="R72" t="s">
        <v>3267</v>
      </c>
      <c r="S72" t="s">
        <v>4854</v>
      </c>
      <c r="T72" t="str">
        <f t="shared" si="8"/>
        <v>イフニルの魔神</v>
      </c>
      <c r="U72" t="str">
        <f t="shared" si="9"/>
        <v/>
      </c>
      <c r="V72" t="str">
        <f>IF(I72=0,VLOOKUP(T72,Sheet4!A:B,2,TRUE),"")</f>
        <v/>
      </c>
      <c r="W72" t="s">
        <v>4855</v>
      </c>
      <c r="X72" t="s">
        <v>3267</v>
      </c>
      <c r="Y72" s="9"/>
      <c r="Z72" s="3">
        <v>1170</v>
      </c>
      <c r="AA72" s="2" t="s">
        <v>4450</v>
      </c>
      <c r="AB72" s="1" t="s">
        <v>1606</v>
      </c>
      <c r="AC72" s="1" t="s">
        <v>1463</v>
      </c>
      <c r="AD72" s="1">
        <v>19</v>
      </c>
      <c r="AE72" s="1" t="s">
        <v>161</v>
      </c>
      <c r="AF72" s="1" t="s">
        <v>160</v>
      </c>
      <c r="AG72" s="1" t="s">
        <v>349</v>
      </c>
      <c r="AH72" s="1" t="s">
        <v>2828</v>
      </c>
      <c r="AI72" s="1"/>
      <c r="AJ72" s="1"/>
      <c r="AK72" s="1" t="s">
        <v>361</v>
      </c>
      <c r="AL72" s="1" t="s">
        <v>4583</v>
      </c>
      <c r="AM72" s="1" t="s">
        <v>4584</v>
      </c>
      <c r="AN72" s="1"/>
      <c r="AO72" s="1">
        <v>5</v>
      </c>
      <c r="AP72" s="1">
        <v>4</v>
      </c>
      <c r="AQ72" s="1" t="s">
        <v>4585</v>
      </c>
    </row>
    <row r="73" spans="1:43" x14ac:dyDescent="0.15">
      <c r="A73" t="str">
        <f t="shared" si="0"/>
        <v>|AKH|赤|10|5/4|神話レア|《[[熱烈の神ハゾレト]]》|</v>
      </c>
      <c r="B73" t="s">
        <v>3211</v>
      </c>
      <c r="C73" t="str">
        <f t="shared" si="1"/>
        <v>AKH</v>
      </c>
      <c r="D73">
        <f>IF(AA73="","",VLOOKUP(C73,tnpl!$Z$1:$AA$11,2,TRUE))</f>
        <v>10</v>
      </c>
      <c r="E73" t="s">
        <v>3211</v>
      </c>
      <c r="F73" t="str">
        <f t="shared" si="2"/>
        <v>赤</v>
      </c>
      <c r="G73">
        <f>IF(AB73="","",VLOOKUP(F73,tnpl!$X$1:$Y$16,2,TRUE))</f>
        <v>4</v>
      </c>
      <c r="H73" t="s">
        <v>3211</v>
      </c>
      <c r="I73">
        <f t="shared" si="3"/>
        <v>10</v>
      </c>
      <c r="J73" t="s">
        <v>3211</v>
      </c>
      <c r="K73">
        <f t="shared" si="4"/>
        <v>5</v>
      </c>
      <c r="L73">
        <f t="shared" si="5"/>
        <v>4</v>
      </c>
      <c r="M73" t="str">
        <f t="shared" si="6"/>
        <v>5/4</v>
      </c>
      <c r="N73" t="s">
        <v>3267</v>
      </c>
      <c r="O73" t="str">
        <f t="shared" si="7"/>
        <v>神話レア</v>
      </c>
      <c r="R73" t="s">
        <v>3267</v>
      </c>
      <c r="S73" t="s">
        <v>4854</v>
      </c>
      <c r="T73" t="str">
        <f t="shared" si="8"/>
        <v>熱烈の神ハゾレト</v>
      </c>
      <c r="U73" t="str">
        <f t="shared" si="9"/>
        <v/>
      </c>
      <c r="V73" t="str">
        <f>IF(I73=0,VLOOKUP(T73,Sheet4!A:B,2,TRUE),"")</f>
        <v/>
      </c>
      <c r="W73" t="s">
        <v>4855</v>
      </c>
      <c r="X73" t="s">
        <v>3267</v>
      </c>
      <c r="Y73" s="9"/>
      <c r="Z73" s="3">
        <v>1200</v>
      </c>
      <c r="AA73" s="2" t="s">
        <v>4450</v>
      </c>
      <c r="AB73" s="1" t="s">
        <v>1575</v>
      </c>
      <c r="AC73" s="1" t="s">
        <v>1453</v>
      </c>
      <c r="AD73" s="1">
        <v>10</v>
      </c>
      <c r="AE73" s="1" t="s">
        <v>103</v>
      </c>
      <c r="AF73" s="1" t="s">
        <v>102</v>
      </c>
      <c r="AG73" s="1" t="s">
        <v>349</v>
      </c>
      <c r="AH73" s="1" t="s">
        <v>4499</v>
      </c>
      <c r="AI73" s="1"/>
      <c r="AJ73" s="1"/>
      <c r="AK73" s="1" t="s">
        <v>4638</v>
      </c>
      <c r="AL73" s="1" t="s">
        <v>4639</v>
      </c>
      <c r="AM73" s="1" t="s">
        <v>4640</v>
      </c>
      <c r="AN73" s="1"/>
      <c r="AO73" s="1">
        <v>5</v>
      </c>
      <c r="AP73" s="1">
        <v>4</v>
      </c>
      <c r="AQ73" s="1" t="s">
        <v>4641</v>
      </c>
    </row>
    <row r="74" spans="1:43" x14ac:dyDescent="0.15">
      <c r="A74" t="str">
        <f t="shared" si="0"/>
        <v>|AKH|緑|15|5/5|コモン|《[[大いなるサンドワーム]]》|</v>
      </c>
      <c r="B74" t="s">
        <v>3211</v>
      </c>
      <c r="C74" t="str">
        <f t="shared" si="1"/>
        <v>AKH</v>
      </c>
      <c r="D74">
        <f>IF(AA74="","",VLOOKUP(C74,tnpl!$Z$1:$AA$11,2,TRUE))</f>
        <v>10</v>
      </c>
      <c r="E74" t="s">
        <v>3211</v>
      </c>
      <c r="F74" t="str">
        <f t="shared" si="2"/>
        <v>緑</v>
      </c>
      <c r="G74">
        <f>IF(AB74="","",VLOOKUP(F74,tnpl!$X$1:$Y$16,2,TRUE))</f>
        <v>5</v>
      </c>
      <c r="H74" t="s">
        <v>3211</v>
      </c>
      <c r="I74">
        <f t="shared" si="3"/>
        <v>15</v>
      </c>
      <c r="J74" t="s">
        <v>3211</v>
      </c>
      <c r="K74">
        <f t="shared" si="4"/>
        <v>5</v>
      </c>
      <c r="L74">
        <f t="shared" si="5"/>
        <v>5</v>
      </c>
      <c r="M74" t="str">
        <f t="shared" si="6"/>
        <v>5/5</v>
      </c>
      <c r="N74" t="s">
        <v>3267</v>
      </c>
      <c r="O74" t="str">
        <f t="shared" si="7"/>
        <v>コモン</v>
      </c>
      <c r="R74" t="s">
        <v>3267</v>
      </c>
      <c r="S74" t="s">
        <v>4854</v>
      </c>
      <c r="T74" t="str">
        <f t="shared" si="8"/>
        <v>大いなるサンドワーム</v>
      </c>
      <c r="U74" t="str">
        <f t="shared" si="9"/>
        <v/>
      </c>
      <c r="V74" t="str">
        <f>IF(I74=0,VLOOKUP(T74,Sheet4!A:B,2,TRUE),"")</f>
        <v/>
      </c>
      <c r="W74" t="s">
        <v>4855</v>
      </c>
      <c r="X74" t="s">
        <v>3267</v>
      </c>
      <c r="Y74" s="9"/>
      <c r="Z74" s="3">
        <v>1204</v>
      </c>
      <c r="AA74" s="2" t="s">
        <v>4450</v>
      </c>
      <c r="AB74" s="1" t="s">
        <v>1540</v>
      </c>
      <c r="AC74" s="1" t="s">
        <v>1771</v>
      </c>
      <c r="AD74" s="1">
        <v>15</v>
      </c>
      <c r="AE74" s="1" t="s">
        <v>95</v>
      </c>
      <c r="AF74" s="1" t="s">
        <v>94</v>
      </c>
      <c r="AG74" s="1" t="s">
        <v>349</v>
      </c>
      <c r="AH74" s="1" t="s">
        <v>348</v>
      </c>
      <c r="AI74" s="1"/>
      <c r="AJ74" s="1"/>
      <c r="AK74" s="1" t="s">
        <v>4463</v>
      </c>
      <c r="AL74" s="1"/>
      <c r="AM74" s="1"/>
      <c r="AN74" s="1"/>
      <c r="AO74" s="1">
        <v>5</v>
      </c>
      <c r="AP74" s="1">
        <v>5</v>
      </c>
      <c r="AQ74" s="1" t="s">
        <v>4463</v>
      </c>
    </row>
    <row r="75" spans="1:43" x14ac:dyDescent="0.15">
      <c r="A75" t="str">
        <f>B75&amp;C75&amp;E75&amp;F75&amp;H75&amp;I75&amp;J75&amp;M75&amp;N75&amp;O75&amp;P75&amp;Q75&amp;R75&amp;S75&amp;T75&amp;U75&amp;V75&amp;W75&amp;X75&amp;Y75</f>
        <v>|AKH|緑|10|5/4|アンコモン|《[[横断地のクロコダイル]]》|</v>
      </c>
      <c r="B75" t="s">
        <v>3211</v>
      </c>
      <c r="C75" t="str">
        <f>AA75</f>
        <v>AKH</v>
      </c>
      <c r="D75">
        <f>IF(AA75="","",VLOOKUP(C75,tnpl!$Z$1:$AA$11,2,TRUE))</f>
        <v>10</v>
      </c>
      <c r="E75" t="s">
        <v>3211</v>
      </c>
      <c r="F75" t="str">
        <f>AB75</f>
        <v>緑</v>
      </c>
      <c r="G75">
        <f>IF(AB75="","",VLOOKUP(F75,tnpl!$X$1:$Y$16,2,TRUE))</f>
        <v>5</v>
      </c>
      <c r="H75" t="s">
        <v>3211</v>
      </c>
      <c r="I75">
        <f>AD75</f>
        <v>10</v>
      </c>
      <c r="J75" t="s">
        <v>3211</v>
      </c>
      <c r="K75">
        <f>AO75</f>
        <v>5</v>
      </c>
      <c r="L75">
        <f>AP75</f>
        <v>4</v>
      </c>
      <c r="M75" t="str">
        <f>K75&amp;"/"&amp;L75</f>
        <v>5/4</v>
      </c>
      <c r="N75" t="s">
        <v>3267</v>
      </c>
      <c r="O75" t="str">
        <f>AC75</f>
        <v>アンコモン</v>
      </c>
      <c r="R75" t="s">
        <v>3267</v>
      </c>
      <c r="S75" t="s">
        <v>4854</v>
      </c>
      <c r="T75" t="str">
        <f>AE75</f>
        <v>横断地のクロコダイル</v>
      </c>
      <c r="U75" t="str">
        <f>IF(I75=0,"&gt;","")</f>
        <v/>
      </c>
      <c r="V75" t="str">
        <f>IF(I75=0,VLOOKUP(T75,Sheet4!A:B,2,TRUE),"")</f>
        <v/>
      </c>
      <c r="W75" t="s">
        <v>4855</v>
      </c>
      <c r="X75" t="s">
        <v>3267</v>
      </c>
      <c r="Y75" s="9"/>
      <c r="Z75" s="3">
        <v>1283</v>
      </c>
      <c r="AA75" s="2" t="s">
        <v>4450</v>
      </c>
      <c r="AB75" s="1" t="s">
        <v>1540</v>
      </c>
      <c r="AC75" s="1" t="s">
        <v>1473</v>
      </c>
      <c r="AD75" s="1">
        <v>10</v>
      </c>
      <c r="AE75" s="1" t="s">
        <v>4822</v>
      </c>
      <c r="AF75" s="1" t="s">
        <v>4823</v>
      </c>
      <c r="AG75" s="1" t="s">
        <v>349</v>
      </c>
      <c r="AH75" s="1" t="s">
        <v>4130</v>
      </c>
      <c r="AI75" s="1"/>
      <c r="AJ75" s="1"/>
      <c r="AK75" s="1" t="s">
        <v>2789</v>
      </c>
      <c r="AL75" s="1" t="s">
        <v>4688</v>
      </c>
      <c r="AM75" s="1"/>
      <c r="AN75" s="1"/>
      <c r="AO75" s="1">
        <v>5</v>
      </c>
      <c r="AP75" s="1">
        <v>4</v>
      </c>
      <c r="AQ75" s="1" t="s">
        <v>4824</v>
      </c>
    </row>
    <row r="76" spans="1:43" x14ac:dyDescent="0.15">
      <c r="A76" t="str">
        <f>B76&amp;C76&amp;E76&amp;F76&amp;H76&amp;I76&amp;J76&amp;M76&amp;N76&amp;O76&amp;P76&amp;Q76&amp;R76&amp;S76&amp;T76&amp;U76&amp;V76&amp;W76&amp;X76&amp;Y76</f>
        <v>|AKH|緑|8|5/6|アンコモン|《[[好戦的な巨口]]》|</v>
      </c>
      <c r="B76" t="s">
        <v>3211</v>
      </c>
      <c r="C76" t="str">
        <f>AA76</f>
        <v>AKH</v>
      </c>
      <c r="D76">
        <f>IF(AA76="","",VLOOKUP(C76,tnpl!$Z$1:$AA$11,2,TRUE))</f>
        <v>10</v>
      </c>
      <c r="E76" t="s">
        <v>3211</v>
      </c>
      <c r="F76" t="str">
        <f>AB76</f>
        <v>緑</v>
      </c>
      <c r="G76">
        <f>IF(AB76="","",VLOOKUP(F76,tnpl!$X$1:$Y$16,2,TRUE))</f>
        <v>5</v>
      </c>
      <c r="H76" t="s">
        <v>3211</v>
      </c>
      <c r="I76">
        <f>AD76</f>
        <v>8</v>
      </c>
      <c r="J76" t="s">
        <v>3211</v>
      </c>
      <c r="K76">
        <f>AO76</f>
        <v>5</v>
      </c>
      <c r="L76">
        <f>AP76</f>
        <v>6</v>
      </c>
      <c r="M76" t="str">
        <f>K76&amp;"/"&amp;L76</f>
        <v>5/6</v>
      </c>
      <c r="N76" t="s">
        <v>3267</v>
      </c>
      <c r="O76" t="str">
        <f>AC76</f>
        <v>アンコモン</v>
      </c>
      <c r="R76" t="s">
        <v>3267</v>
      </c>
      <c r="S76" t="s">
        <v>4854</v>
      </c>
      <c r="T76" t="str">
        <f>AE76</f>
        <v>好戦的な巨口</v>
      </c>
      <c r="U76" t="str">
        <f>IF(I76=0,"&gt;","")</f>
        <v/>
      </c>
      <c r="V76" t="str">
        <f>IF(I76=0,VLOOKUP(T76,Sheet4!A:B,2,TRUE),"")</f>
        <v/>
      </c>
      <c r="W76" t="s">
        <v>4855</v>
      </c>
      <c r="X76" t="s">
        <v>3267</v>
      </c>
      <c r="Y76" s="9"/>
      <c r="Z76" s="3">
        <v>1284</v>
      </c>
      <c r="AA76" s="2" t="s">
        <v>4450</v>
      </c>
      <c r="AB76" s="1" t="s">
        <v>1540</v>
      </c>
      <c r="AC76" s="1" t="s">
        <v>1473</v>
      </c>
      <c r="AD76" s="1">
        <v>8</v>
      </c>
      <c r="AE76" s="1" t="s">
        <v>4825</v>
      </c>
      <c r="AF76" s="1" t="s">
        <v>4826</v>
      </c>
      <c r="AG76" s="1" t="s">
        <v>349</v>
      </c>
      <c r="AH76" s="1" t="s">
        <v>4827</v>
      </c>
      <c r="AI76" s="1"/>
      <c r="AJ76" s="1"/>
      <c r="AK76" s="1" t="s">
        <v>4589</v>
      </c>
      <c r="AL76" s="1"/>
      <c r="AM76" s="1"/>
      <c r="AN76" s="1"/>
      <c r="AO76" s="1">
        <v>5</v>
      </c>
      <c r="AP76" s="1">
        <v>6</v>
      </c>
      <c r="AQ76" s="1" t="s">
        <v>4589</v>
      </c>
    </row>
    <row r="77" spans="1:43" x14ac:dyDescent="0.15">
      <c r="A77" t="str">
        <f t="shared" si="0"/>
        <v>|AKH|緑|9|5/6|レア|《[[媒介者の修練者]]》|</v>
      </c>
      <c r="B77" t="s">
        <v>3211</v>
      </c>
      <c r="C77" t="str">
        <f t="shared" si="1"/>
        <v>AKH</v>
      </c>
      <c r="D77">
        <f>IF(AA77="","",VLOOKUP(C77,tnpl!$Z$1:$AA$11,2,TRUE))</f>
        <v>10</v>
      </c>
      <c r="E77" t="s">
        <v>3211</v>
      </c>
      <c r="F77" t="str">
        <f t="shared" si="2"/>
        <v>緑</v>
      </c>
      <c r="G77">
        <f>IF(AB77="","",VLOOKUP(F77,tnpl!$X$1:$Y$16,2,TRUE))</f>
        <v>5</v>
      </c>
      <c r="H77" t="s">
        <v>3211</v>
      </c>
      <c r="I77">
        <f t="shared" si="3"/>
        <v>9</v>
      </c>
      <c r="J77" t="s">
        <v>3211</v>
      </c>
      <c r="K77">
        <f t="shared" si="4"/>
        <v>5</v>
      </c>
      <c r="L77">
        <f t="shared" si="5"/>
        <v>6</v>
      </c>
      <c r="M77" t="str">
        <f t="shared" si="6"/>
        <v>5/6</v>
      </c>
      <c r="N77" t="s">
        <v>3267</v>
      </c>
      <c r="O77" t="str">
        <f t="shared" si="7"/>
        <v>レア</v>
      </c>
      <c r="R77" t="s">
        <v>3267</v>
      </c>
      <c r="S77" t="s">
        <v>4854</v>
      </c>
      <c r="T77" t="str">
        <f t="shared" si="8"/>
        <v>媒介者の修練者</v>
      </c>
      <c r="U77" t="str">
        <f t="shared" si="9"/>
        <v/>
      </c>
      <c r="V77" t="str">
        <f>IF(I77=0,VLOOKUP(T77,Sheet4!A:B,2,TRUE),"")</f>
        <v/>
      </c>
      <c r="W77" t="s">
        <v>4855</v>
      </c>
      <c r="X77" t="s">
        <v>3267</v>
      </c>
      <c r="Y77" s="9"/>
      <c r="Z77" s="3">
        <v>1216</v>
      </c>
      <c r="AA77" s="2" t="s">
        <v>4450</v>
      </c>
      <c r="AB77" s="1" t="s">
        <v>1540</v>
      </c>
      <c r="AC77" s="1" t="s">
        <v>1463</v>
      </c>
      <c r="AD77" s="1">
        <v>9</v>
      </c>
      <c r="AE77" s="1" t="s">
        <v>71</v>
      </c>
      <c r="AF77" s="1" t="s">
        <v>70</v>
      </c>
      <c r="AG77" s="1" t="s">
        <v>349</v>
      </c>
      <c r="AH77" s="1" t="s">
        <v>1511</v>
      </c>
      <c r="AI77" s="1" t="s">
        <v>1551</v>
      </c>
      <c r="AJ77" s="1"/>
      <c r="AK77" s="1" t="s">
        <v>4663</v>
      </c>
      <c r="AL77" s="1"/>
      <c r="AM77" s="1"/>
      <c r="AN77" s="1"/>
      <c r="AO77" s="1">
        <v>5</v>
      </c>
      <c r="AP77" s="1">
        <v>6</v>
      </c>
      <c r="AQ77" s="1" t="s">
        <v>4663</v>
      </c>
    </row>
    <row r="78" spans="1:43" x14ac:dyDescent="0.15">
      <c r="A78" t="str">
        <f t="shared" si="0"/>
        <v>|AKHM|白|18|5/5|Masterpiece|《[[忠臣]]》|</v>
      </c>
      <c r="B78" t="s">
        <v>3211</v>
      </c>
      <c r="C78" t="str">
        <f t="shared" si="1"/>
        <v>AKHM</v>
      </c>
      <c r="D78">
        <f>IF(AA78="","",VLOOKUP(C78,tnpl!$Z$1:$AA$11,2,TRUE))</f>
        <v>11</v>
      </c>
      <c r="E78" t="s">
        <v>3211</v>
      </c>
      <c r="F78" t="str">
        <f t="shared" si="2"/>
        <v>白</v>
      </c>
      <c r="G78">
        <f>IF(AB78="","",VLOOKUP(F78,tnpl!$X$1:$Y$16,2,TRUE))</f>
        <v>1</v>
      </c>
      <c r="H78" t="s">
        <v>3211</v>
      </c>
      <c r="I78">
        <f t="shared" si="3"/>
        <v>18</v>
      </c>
      <c r="J78" t="s">
        <v>3211</v>
      </c>
      <c r="K78">
        <f t="shared" si="4"/>
        <v>5</v>
      </c>
      <c r="L78">
        <f t="shared" si="5"/>
        <v>5</v>
      </c>
      <c r="M78" t="str">
        <f t="shared" si="6"/>
        <v>5/5</v>
      </c>
      <c r="N78" t="s">
        <v>3267</v>
      </c>
      <c r="O78" t="str">
        <f t="shared" si="7"/>
        <v>Masterpiece</v>
      </c>
      <c r="R78" t="s">
        <v>3267</v>
      </c>
      <c r="S78" t="s">
        <v>4854</v>
      </c>
      <c r="T78" t="str">
        <f t="shared" si="8"/>
        <v>忠臣</v>
      </c>
      <c r="U78" t="str">
        <f t="shared" si="9"/>
        <v/>
      </c>
      <c r="V78" t="str">
        <f>IF(I78=0,VLOOKUP(T78,Sheet4!A:B,2,TRUE),"")</f>
        <v/>
      </c>
      <c r="W78" t="s">
        <v>4855</v>
      </c>
      <c r="X78" t="s">
        <v>3267</v>
      </c>
      <c r="Y78" s="9"/>
      <c r="Z78" s="3">
        <v>1254</v>
      </c>
      <c r="AA78" s="2" t="s">
        <v>4746</v>
      </c>
      <c r="AB78" s="1" t="s">
        <v>1653</v>
      </c>
      <c r="AC78" s="1" t="s">
        <v>3203</v>
      </c>
      <c r="AD78" s="1">
        <v>18</v>
      </c>
      <c r="AE78" s="1" t="s">
        <v>3185</v>
      </c>
      <c r="AF78" s="1" t="s">
        <v>3186</v>
      </c>
      <c r="AG78" s="1" t="s">
        <v>349</v>
      </c>
      <c r="AH78" s="1" t="s">
        <v>1511</v>
      </c>
      <c r="AI78" s="1" t="s">
        <v>4105</v>
      </c>
      <c r="AJ78" s="1"/>
      <c r="AK78" s="1" t="s">
        <v>1971</v>
      </c>
      <c r="AL78" s="1" t="s">
        <v>4747</v>
      </c>
      <c r="AM78" s="1"/>
      <c r="AN78" s="1"/>
      <c r="AO78" s="1">
        <v>5</v>
      </c>
      <c r="AP78" s="1">
        <v>5</v>
      </c>
      <c r="AQ78" s="1" t="s">
        <v>4748</v>
      </c>
    </row>
    <row r="80" spans="1:43" x14ac:dyDescent="0.15">
      <c r="A80" t="str">
        <f>B80&amp;C80&amp;E80&amp;F80&amp;H80&amp;I80&amp;J80&amp;M80&amp;N80&amp;O80&amp;P80&amp;Q80&amp;R80&amp;S80&amp;T80&amp;V80&amp;W80&amp;X80&amp;Y80</f>
        <v/>
      </c>
    </row>
    <row r="81" spans="1:43" x14ac:dyDescent="0.15">
      <c r="A81" t="str">
        <f>B81&amp;C81&amp;E81&amp;F81&amp;H81&amp;I81&amp;J81&amp;M81&amp;N81&amp;O81&amp;P81&amp;Q81&amp;R81&amp;S81&amp;T81&amp;V81&amp;W81&amp;X81&amp;Y81</f>
        <v>*パワー6クリーチャーカード一覧</v>
      </c>
      <c r="B81" t="s">
        <v>3229</v>
      </c>
      <c r="C81" t="str">
        <f>"パワー"&amp;AO86</f>
        <v>パワー6</v>
      </c>
      <c r="E81" t="s">
        <v>5201</v>
      </c>
      <c r="F81" t="s">
        <v>3228</v>
      </c>
    </row>
    <row r="82" spans="1:43" x14ac:dyDescent="0.15">
      <c r="A82" t="str">
        <f>B82&amp;C82&amp;E82&amp;F82&amp;H82&amp;I82&amp;J82&amp;M82&amp;N82&amp;O82&amp;P82&amp;Q82&amp;R82&amp;S82&amp;T82&amp;V82&amp;W82&amp;X82&amp;Y82</f>
        <v/>
      </c>
    </row>
    <row r="83" spans="1:43" x14ac:dyDescent="0.15">
      <c r="A83" t="str">
        <f>B83&amp;C83&amp;E83&amp;F83&amp;H83&amp;I83&amp;J83&amp;M83&amp;N83&amp;O83&amp;P83&amp;Q83&amp;R83&amp;S83&amp;T83&amp;V83&amp;W83&amp;X83&amp;Y83</f>
        <v>**マジック:オリジン</v>
      </c>
      <c r="B83" t="s">
        <v>4856</v>
      </c>
      <c r="C83" t="s">
        <v>4860</v>
      </c>
      <c r="Z83" s="11"/>
    </row>
    <row r="84" spans="1:43" x14ac:dyDescent="0.15">
      <c r="A84" t="str">
        <f>B84&amp;C84&amp;E84&amp;F84&amp;H84&amp;I84&amp;J84&amp;M84&amp;N84&amp;O84&amp;P84&amp;Q84&amp;R84&amp;S84&amp;T84&amp;U84&amp;V84&amp;W84&amp;X84&amp;Y84</f>
        <v>|LEFT:50|LEFT:50|LEFT:50|LEFT:120|LEFT:120|LEFT:500|c</v>
      </c>
      <c r="B84" t="s">
        <v>3211</v>
      </c>
      <c r="C84" t="s">
        <v>3204</v>
      </c>
      <c r="E84" t="s">
        <v>3211</v>
      </c>
      <c r="F84" t="s">
        <v>3204</v>
      </c>
      <c r="H84" t="s">
        <v>3211</v>
      </c>
      <c r="I84" t="s">
        <v>3204</v>
      </c>
      <c r="J84" t="s">
        <v>3211</v>
      </c>
      <c r="M84" t="s">
        <v>5157</v>
      </c>
      <c r="N84" t="s">
        <v>3267</v>
      </c>
      <c r="O84" t="s">
        <v>5157</v>
      </c>
      <c r="R84" t="s">
        <v>3267</v>
      </c>
      <c r="T84" t="s">
        <v>3205</v>
      </c>
      <c r="X84" t="s">
        <v>3267</v>
      </c>
      <c r="Y84" t="s">
        <v>3206</v>
      </c>
    </row>
    <row r="85" spans="1:43" x14ac:dyDescent="0.15">
      <c r="A85" t="str">
        <f>B85&amp;C85&amp;E85&amp;F85&amp;H85&amp;I85&amp;J85&amp;M85&amp;N85&amp;O85&amp;P85&amp;Q85&amp;R85&amp;S85&amp;T85&amp;U85&amp;V85&amp;W85&amp;X85&amp;Y85</f>
        <v>|セット|色|コスト|P/T|レアリティ|カード名|</v>
      </c>
      <c r="B85" t="s">
        <v>3211</v>
      </c>
      <c r="C85" t="s">
        <v>3212</v>
      </c>
      <c r="E85" t="s">
        <v>3211</v>
      </c>
      <c r="F85" t="s">
        <v>3181</v>
      </c>
      <c r="H85" t="s">
        <v>3211</v>
      </c>
      <c r="I85" t="s">
        <v>3207</v>
      </c>
      <c r="J85" t="s">
        <v>3211</v>
      </c>
      <c r="K85" t="s">
        <v>3168</v>
      </c>
      <c r="L85" t="s">
        <v>3167</v>
      </c>
      <c r="M85" t="str">
        <f>K85&amp;"/"&amp;L85</f>
        <v>P/T</v>
      </c>
      <c r="N85" t="s">
        <v>3267</v>
      </c>
      <c r="O85" t="s">
        <v>5187</v>
      </c>
      <c r="R85" t="s">
        <v>3267</v>
      </c>
      <c r="T85" t="s">
        <v>3208</v>
      </c>
      <c r="X85" t="s">
        <v>3267</v>
      </c>
      <c r="Z85" s="18"/>
      <c r="AA85" s="18"/>
      <c r="AB85" s="18"/>
      <c r="AC85" s="18"/>
      <c r="AD85" s="18"/>
      <c r="AE85" s="18"/>
      <c r="AF85" s="18"/>
      <c r="AG85" s="18"/>
      <c r="AH85" s="18"/>
      <c r="AI85" s="18"/>
      <c r="AJ85" s="18"/>
      <c r="AK85" s="18"/>
      <c r="AL85" s="18"/>
      <c r="AM85" s="18"/>
      <c r="AN85" s="18"/>
      <c r="AO85" s="18"/>
      <c r="AP85" s="18"/>
      <c r="AQ85" s="18"/>
    </row>
    <row r="86" spans="1:43" x14ac:dyDescent="0.15">
      <c r="A86" t="str">
        <f>B86&amp;C86&amp;E86&amp;F86&amp;H86&amp;I86&amp;J86&amp;M86&amp;N86&amp;O86&amp;P86&amp;Q86&amp;R86&amp;S86&amp;T86&amp;U86&amp;V86&amp;W86&amp;X86&amp;Y86</f>
        <v>|ORI|白|14|6/5|レア|《[[キテオンの不正規軍]]》|</v>
      </c>
      <c r="B86" t="s">
        <v>3211</v>
      </c>
      <c r="C86" t="str">
        <f>AA86</f>
        <v>ORI</v>
      </c>
      <c r="D86">
        <f>IF(AA86="","",VLOOKUP(C86,tnpl!$Z$1:$AA$11,2,TRUE))</f>
        <v>1</v>
      </c>
      <c r="E86" t="s">
        <v>3211</v>
      </c>
      <c r="F86" t="str">
        <f>AB86</f>
        <v>白</v>
      </c>
      <c r="G86">
        <f>IF(AB86="","",VLOOKUP(F86,tnpl!$X$1:$Y$16,2,TRUE))</f>
        <v>1</v>
      </c>
      <c r="H86" t="s">
        <v>3211</v>
      </c>
      <c r="I86">
        <f>AD86</f>
        <v>14</v>
      </c>
      <c r="J86" t="s">
        <v>3211</v>
      </c>
      <c r="K86">
        <f>AO86</f>
        <v>6</v>
      </c>
      <c r="L86">
        <f>AP86</f>
        <v>5</v>
      </c>
      <c r="M86" t="str">
        <f>K86&amp;"/"&amp;L86</f>
        <v>6/5</v>
      </c>
      <c r="N86" t="s">
        <v>3267</v>
      </c>
      <c r="O86" t="str">
        <f>AC86</f>
        <v>レア</v>
      </c>
      <c r="R86" t="s">
        <v>3267</v>
      </c>
      <c r="S86" t="s">
        <v>4854</v>
      </c>
      <c r="T86" t="str">
        <f>AE86</f>
        <v>キテオンの不正規軍</v>
      </c>
      <c r="U86" t="str">
        <f>IF(I86=0,"&gt;","")</f>
        <v/>
      </c>
      <c r="V86" t="str">
        <f>IF(I86=0,VLOOKUP(T86,Sheet4!A:B,2,TRUE),"")</f>
        <v/>
      </c>
      <c r="W86" t="s">
        <v>4855</v>
      </c>
      <c r="X86" t="s">
        <v>3267</v>
      </c>
      <c r="Y86" s="9"/>
      <c r="Z86" s="3">
        <v>30</v>
      </c>
      <c r="AA86" s="2" t="s">
        <v>3271</v>
      </c>
      <c r="AB86" s="1" t="s">
        <v>1653</v>
      </c>
      <c r="AC86" s="1" t="s">
        <v>1463</v>
      </c>
      <c r="AD86" s="1">
        <v>14</v>
      </c>
      <c r="AE86" s="1" t="s">
        <v>3079</v>
      </c>
      <c r="AF86" s="1" t="s">
        <v>3078</v>
      </c>
      <c r="AG86" s="1" t="s">
        <v>349</v>
      </c>
      <c r="AH86" s="1" t="s">
        <v>1511</v>
      </c>
      <c r="AI86" s="1" t="s">
        <v>1826</v>
      </c>
      <c r="AJ86" s="1"/>
      <c r="AK86" s="1" t="s">
        <v>3285</v>
      </c>
      <c r="AL86" s="1" t="s">
        <v>3077</v>
      </c>
      <c r="AM86" s="1"/>
      <c r="AN86" s="1"/>
      <c r="AO86" s="1">
        <v>6</v>
      </c>
      <c r="AP86" s="1">
        <v>5</v>
      </c>
      <c r="AQ86" s="1" t="s">
        <v>3286</v>
      </c>
    </row>
    <row r="87" spans="1:43" x14ac:dyDescent="0.15">
      <c r="A87" t="str">
        <f t="shared" ref="A87:A162" si="10">B87&amp;C87&amp;E87&amp;F87&amp;H87&amp;I87&amp;J87&amp;M87&amp;N87&amp;O87&amp;P87&amp;Q87&amp;R87&amp;S87&amp;T87&amp;U87&amp;V87&amp;W87&amp;X87&amp;Y87</f>
        <v>|ORI|白|15|6/6|レア|《[[秘宝の探求者]]》|</v>
      </c>
      <c r="B87" t="s">
        <v>3211</v>
      </c>
      <c r="C87" t="str">
        <f t="shared" ref="C87:C162" si="11">AA87</f>
        <v>ORI</v>
      </c>
      <c r="D87">
        <f>IF(AA87="","",VLOOKUP(C87,tnpl!$Z$1:$AA$11,2,TRUE))</f>
        <v>1</v>
      </c>
      <c r="E87" t="s">
        <v>3211</v>
      </c>
      <c r="F87" t="str">
        <f t="shared" ref="F87:F162" si="12">AB87</f>
        <v>白</v>
      </c>
      <c r="G87">
        <f>IF(AB87="","",VLOOKUP(F87,tnpl!$X$1:$Y$16,2,TRUE))</f>
        <v>1</v>
      </c>
      <c r="H87" t="s">
        <v>3211</v>
      </c>
      <c r="I87">
        <f t="shared" ref="I87:I162" si="13">AD87</f>
        <v>15</v>
      </c>
      <c r="J87" t="s">
        <v>3211</v>
      </c>
      <c r="K87">
        <f t="shared" ref="K87:K162" si="14">AO87</f>
        <v>6</v>
      </c>
      <c r="L87">
        <f t="shared" ref="L87:L162" si="15">AP87</f>
        <v>6</v>
      </c>
      <c r="M87" t="str">
        <f t="shared" ref="M87:M162" si="16">K87&amp;"/"&amp;L87</f>
        <v>6/6</v>
      </c>
      <c r="N87" t="s">
        <v>3267</v>
      </c>
      <c r="O87" t="str">
        <f t="shared" ref="O87:O162" si="17">AC87</f>
        <v>レア</v>
      </c>
      <c r="R87" t="s">
        <v>3267</v>
      </c>
      <c r="S87" t="s">
        <v>4854</v>
      </c>
      <c r="T87" t="str">
        <f t="shared" ref="T87:T162" si="18">AE87</f>
        <v>秘宝の探求者</v>
      </c>
      <c r="U87" t="str">
        <f t="shared" ref="U87:U162" si="19">IF(I87=0,"&gt;","")</f>
        <v/>
      </c>
      <c r="V87" t="str">
        <f>IF(I87=0,VLOOKUP(T87,Sheet4!A:B,2,TRUE),"")</f>
        <v/>
      </c>
      <c r="W87" t="s">
        <v>4855</v>
      </c>
      <c r="X87" t="s">
        <v>3267</v>
      </c>
      <c r="Y87" s="9"/>
      <c r="Z87" s="3">
        <v>31</v>
      </c>
      <c r="AA87" s="2" t="s">
        <v>3271</v>
      </c>
      <c r="AB87" s="1" t="s">
        <v>1653</v>
      </c>
      <c r="AC87" s="1" t="s">
        <v>1463</v>
      </c>
      <c r="AD87" s="1">
        <v>15</v>
      </c>
      <c r="AE87" s="1" t="s">
        <v>3076</v>
      </c>
      <c r="AF87" s="1" t="s">
        <v>3075</v>
      </c>
      <c r="AG87" s="1" t="s">
        <v>349</v>
      </c>
      <c r="AH87" s="1" t="s">
        <v>1511</v>
      </c>
      <c r="AI87" s="1" t="s">
        <v>1826</v>
      </c>
      <c r="AJ87" s="1"/>
      <c r="AK87" s="1" t="s">
        <v>3287</v>
      </c>
      <c r="AL87" s="1" t="s">
        <v>3074</v>
      </c>
      <c r="AM87" s="1"/>
      <c r="AN87" s="1"/>
      <c r="AO87" s="1">
        <v>6</v>
      </c>
      <c r="AP87" s="1">
        <v>6</v>
      </c>
      <c r="AQ87" s="1" t="s">
        <v>3288</v>
      </c>
    </row>
    <row r="88" spans="1:43" x14ac:dyDescent="0.15">
      <c r="A88" t="str">
        <f t="shared" si="10"/>
        <v>|ORI|白|12|6/5|レア|《[[ヴリンの翼馬]]》|</v>
      </c>
      <c r="B88" t="s">
        <v>3211</v>
      </c>
      <c r="C88" t="str">
        <f t="shared" si="11"/>
        <v>ORI</v>
      </c>
      <c r="D88">
        <f>IF(AA88="","",VLOOKUP(C88,tnpl!$Z$1:$AA$11,2,TRUE))</f>
        <v>1</v>
      </c>
      <c r="E88" t="s">
        <v>3211</v>
      </c>
      <c r="F88" t="str">
        <f t="shared" si="12"/>
        <v>白</v>
      </c>
      <c r="G88">
        <f>IF(AB88="","",VLOOKUP(F88,tnpl!$X$1:$Y$16,2,TRUE))</f>
        <v>1</v>
      </c>
      <c r="H88" t="s">
        <v>3211</v>
      </c>
      <c r="I88">
        <f t="shared" si="13"/>
        <v>12</v>
      </c>
      <c r="J88" t="s">
        <v>3211</v>
      </c>
      <c r="K88">
        <f t="shared" si="14"/>
        <v>6</v>
      </c>
      <c r="L88">
        <f t="shared" si="15"/>
        <v>5</v>
      </c>
      <c r="M88" t="str">
        <f t="shared" si="16"/>
        <v>6/5</v>
      </c>
      <c r="N88" t="s">
        <v>3267</v>
      </c>
      <c r="O88" t="str">
        <f t="shared" si="17"/>
        <v>レア</v>
      </c>
      <c r="R88" t="s">
        <v>3267</v>
      </c>
      <c r="S88" t="s">
        <v>4854</v>
      </c>
      <c r="T88" t="str">
        <f t="shared" si="18"/>
        <v>ヴリンの翼馬</v>
      </c>
      <c r="U88" t="str">
        <f t="shared" si="19"/>
        <v/>
      </c>
      <c r="V88" t="str">
        <f>IF(I88=0,VLOOKUP(T88,Sheet4!A:B,2,TRUE),"")</f>
        <v/>
      </c>
      <c r="W88" t="s">
        <v>4855</v>
      </c>
      <c r="X88" t="s">
        <v>3267</v>
      </c>
      <c r="Y88" s="9"/>
      <c r="Z88" s="3">
        <v>33</v>
      </c>
      <c r="AA88" s="2" t="s">
        <v>3271</v>
      </c>
      <c r="AB88" s="1" t="s">
        <v>1653</v>
      </c>
      <c r="AC88" s="1" t="s">
        <v>1463</v>
      </c>
      <c r="AD88" s="1">
        <v>12</v>
      </c>
      <c r="AE88" s="1" t="s">
        <v>3070</v>
      </c>
      <c r="AF88" s="1" t="s">
        <v>3069</v>
      </c>
      <c r="AG88" s="1" t="s">
        <v>349</v>
      </c>
      <c r="AH88" s="1" t="s">
        <v>3068</v>
      </c>
      <c r="AI88" s="1"/>
      <c r="AJ88" s="1"/>
      <c r="AK88" s="1" t="s">
        <v>361</v>
      </c>
      <c r="AL88" s="1" t="s">
        <v>3067</v>
      </c>
      <c r="AM88" s="1"/>
      <c r="AN88" s="1"/>
      <c r="AO88" s="1">
        <v>6</v>
      </c>
      <c r="AP88" s="1">
        <v>5</v>
      </c>
      <c r="AQ88" s="1" t="s">
        <v>3291</v>
      </c>
    </row>
    <row r="89" spans="1:43" x14ac:dyDescent="0.15">
      <c r="A89" t="str">
        <f t="shared" si="10"/>
        <v>|ORI|青|9|6/6|コモン|《[[深海の恐怖]]》|</v>
      </c>
      <c r="B89" t="s">
        <v>3211</v>
      </c>
      <c r="C89" t="str">
        <f t="shared" si="11"/>
        <v>ORI</v>
      </c>
      <c r="D89">
        <f>IF(AA89="","",VLOOKUP(C89,tnpl!$Z$1:$AA$11,2,TRUE))</f>
        <v>1</v>
      </c>
      <c r="E89" t="s">
        <v>3211</v>
      </c>
      <c r="F89" t="str">
        <f t="shared" si="12"/>
        <v>青</v>
      </c>
      <c r="G89">
        <f>IF(AB89="","",VLOOKUP(F89,tnpl!$X$1:$Y$16,2,TRUE))</f>
        <v>2</v>
      </c>
      <c r="H89" t="s">
        <v>3211</v>
      </c>
      <c r="I89">
        <f t="shared" si="13"/>
        <v>9</v>
      </c>
      <c r="J89" t="s">
        <v>3211</v>
      </c>
      <c r="K89">
        <f t="shared" si="14"/>
        <v>6</v>
      </c>
      <c r="L89">
        <f t="shared" si="15"/>
        <v>6</v>
      </c>
      <c r="M89" t="str">
        <f t="shared" si="16"/>
        <v>6/6</v>
      </c>
      <c r="N89" t="s">
        <v>3267</v>
      </c>
      <c r="O89" t="str">
        <f t="shared" si="17"/>
        <v>コモン</v>
      </c>
      <c r="R89" t="s">
        <v>3267</v>
      </c>
      <c r="S89" t="s">
        <v>4854</v>
      </c>
      <c r="T89" t="str">
        <f t="shared" si="18"/>
        <v>深海の恐怖</v>
      </c>
      <c r="U89" t="str">
        <f t="shared" si="19"/>
        <v/>
      </c>
      <c r="V89" t="str">
        <f>IF(I89=0,VLOOKUP(T89,Sheet4!A:B,2,TRUE),"")</f>
        <v/>
      </c>
      <c r="W89" t="s">
        <v>4855</v>
      </c>
      <c r="X89" t="s">
        <v>3267</v>
      </c>
      <c r="Y89" s="9"/>
      <c r="Z89" s="3">
        <v>56</v>
      </c>
      <c r="AA89" s="2" t="s">
        <v>3271</v>
      </c>
      <c r="AB89" s="1" t="s">
        <v>1631</v>
      </c>
      <c r="AC89" s="1" t="s">
        <v>1771</v>
      </c>
      <c r="AD89" s="1">
        <v>9</v>
      </c>
      <c r="AE89" s="1" t="s">
        <v>2996</v>
      </c>
      <c r="AF89" s="1" t="s">
        <v>2995</v>
      </c>
      <c r="AG89" s="1" t="s">
        <v>297</v>
      </c>
      <c r="AH89" s="1" t="s">
        <v>2994</v>
      </c>
      <c r="AI89" s="1"/>
      <c r="AJ89" s="1"/>
      <c r="AK89" s="1" t="s">
        <v>2993</v>
      </c>
      <c r="AL89" s="1"/>
      <c r="AM89" s="1"/>
      <c r="AN89" s="1"/>
      <c r="AO89" s="1">
        <v>6</v>
      </c>
      <c r="AP89" s="1">
        <v>6</v>
      </c>
      <c r="AQ89" s="1" t="s">
        <v>2993</v>
      </c>
    </row>
    <row r="90" spans="1:43" x14ac:dyDescent="0.15">
      <c r="A90" t="str">
        <f t="shared" si="10"/>
        <v>|ORI|青|16|6/6|レア|《[[高位調停者、アルハマレット]]》|</v>
      </c>
      <c r="B90" t="s">
        <v>3211</v>
      </c>
      <c r="C90" t="str">
        <f t="shared" si="11"/>
        <v>ORI</v>
      </c>
      <c r="D90">
        <f>IF(AA90="","",VLOOKUP(C90,tnpl!$Z$1:$AA$11,2,TRUE))</f>
        <v>1</v>
      </c>
      <c r="E90" t="s">
        <v>3211</v>
      </c>
      <c r="F90" t="str">
        <f t="shared" si="12"/>
        <v>青</v>
      </c>
      <c r="G90">
        <f>IF(AB90="","",VLOOKUP(F90,tnpl!$X$1:$Y$16,2,TRUE))</f>
        <v>2</v>
      </c>
      <c r="H90" t="s">
        <v>3211</v>
      </c>
      <c r="I90">
        <f t="shared" si="13"/>
        <v>16</v>
      </c>
      <c r="J90" t="s">
        <v>3211</v>
      </c>
      <c r="K90">
        <f t="shared" si="14"/>
        <v>6</v>
      </c>
      <c r="L90">
        <f t="shared" si="15"/>
        <v>6</v>
      </c>
      <c r="M90" t="str">
        <f t="shared" si="16"/>
        <v>6/6</v>
      </c>
      <c r="N90" t="s">
        <v>3267</v>
      </c>
      <c r="O90" t="str">
        <f t="shared" si="17"/>
        <v>レア</v>
      </c>
      <c r="R90" t="s">
        <v>3267</v>
      </c>
      <c r="S90" t="s">
        <v>4854</v>
      </c>
      <c r="T90" t="str">
        <f t="shared" si="18"/>
        <v>高位調停者、アルハマレット</v>
      </c>
      <c r="U90" t="str">
        <f t="shared" si="19"/>
        <v/>
      </c>
      <c r="V90" t="str">
        <f>IF(I90=0,VLOOKUP(T90,Sheet4!A:B,2,TRUE),"")</f>
        <v/>
      </c>
      <c r="W90" t="s">
        <v>4855</v>
      </c>
      <c r="X90" t="s">
        <v>3267</v>
      </c>
      <c r="Y90" s="9"/>
      <c r="Z90" s="3">
        <v>69</v>
      </c>
      <c r="AA90" s="2" t="s">
        <v>3271</v>
      </c>
      <c r="AB90" s="1" t="s">
        <v>1631</v>
      </c>
      <c r="AC90" s="1" t="s">
        <v>1463</v>
      </c>
      <c r="AD90" s="1">
        <v>16</v>
      </c>
      <c r="AE90" s="1" t="s">
        <v>2956</v>
      </c>
      <c r="AF90" s="1" t="s">
        <v>2955</v>
      </c>
      <c r="AG90" s="1" t="s">
        <v>349</v>
      </c>
      <c r="AH90" s="1" t="s">
        <v>1633</v>
      </c>
      <c r="AI90" s="1"/>
      <c r="AJ90" s="1"/>
      <c r="AK90" s="1" t="s">
        <v>361</v>
      </c>
      <c r="AL90" s="1" t="s">
        <v>3309</v>
      </c>
      <c r="AM90" s="1"/>
      <c r="AN90" s="1"/>
      <c r="AO90" s="1">
        <v>6</v>
      </c>
      <c r="AP90" s="1">
        <v>6</v>
      </c>
      <c r="AQ90" s="1" t="s">
        <v>3310</v>
      </c>
    </row>
    <row r="91" spans="1:43" x14ac:dyDescent="0.15">
      <c r="A91" t="str">
        <f t="shared" si="10"/>
        <v>|ORI|青|12|6/5|レア|《[[魂刃のジン]]》|</v>
      </c>
      <c r="B91" t="s">
        <v>3211</v>
      </c>
      <c r="C91" t="str">
        <f t="shared" si="11"/>
        <v>ORI</v>
      </c>
      <c r="D91">
        <f>IF(AA91="","",VLOOKUP(C91,tnpl!$Z$1:$AA$11,2,TRUE))</f>
        <v>1</v>
      </c>
      <c r="E91" t="s">
        <v>3211</v>
      </c>
      <c r="F91" t="str">
        <f t="shared" si="12"/>
        <v>青</v>
      </c>
      <c r="G91">
        <f>IF(AB91="","",VLOOKUP(F91,tnpl!$X$1:$Y$16,2,TRUE))</f>
        <v>2</v>
      </c>
      <c r="H91" t="s">
        <v>3211</v>
      </c>
      <c r="I91">
        <f t="shared" si="13"/>
        <v>12</v>
      </c>
      <c r="J91" t="s">
        <v>3211</v>
      </c>
      <c r="K91">
        <f t="shared" si="14"/>
        <v>6</v>
      </c>
      <c r="L91">
        <f t="shared" si="15"/>
        <v>5</v>
      </c>
      <c r="M91" t="str">
        <f t="shared" si="16"/>
        <v>6/5</v>
      </c>
      <c r="N91" t="s">
        <v>3267</v>
      </c>
      <c r="O91" t="str">
        <f t="shared" si="17"/>
        <v>レア</v>
      </c>
      <c r="R91" t="s">
        <v>3267</v>
      </c>
      <c r="S91" t="s">
        <v>4854</v>
      </c>
      <c r="T91" t="str">
        <f t="shared" si="18"/>
        <v>魂刃のジン</v>
      </c>
      <c r="U91" t="str">
        <f t="shared" si="19"/>
        <v/>
      </c>
      <c r="V91" t="str">
        <f>IF(I91=0,VLOOKUP(T91,Sheet4!A:B,2,TRUE),"")</f>
        <v/>
      </c>
      <c r="W91" t="s">
        <v>4855</v>
      </c>
      <c r="X91" t="s">
        <v>3267</v>
      </c>
      <c r="Y91" s="9"/>
      <c r="Z91" s="3">
        <v>72</v>
      </c>
      <c r="AA91" s="2" t="s">
        <v>3271</v>
      </c>
      <c r="AB91" s="1" t="s">
        <v>1631</v>
      </c>
      <c r="AC91" s="1" t="s">
        <v>1463</v>
      </c>
      <c r="AD91" s="1">
        <v>12</v>
      </c>
      <c r="AE91" s="1" t="s">
        <v>2947</v>
      </c>
      <c r="AF91" s="1" t="s">
        <v>2946</v>
      </c>
      <c r="AG91" s="1" t="s">
        <v>349</v>
      </c>
      <c r="AH91" s="1" t="s">
        <v>2945</v>
      </c>
      <c r="AI91" s="1"/>
      <c r="AJ91" s="1"/>
      <c r="AK91" s="1" t="s">
        <v>361</v>
      </c>
      <c r="AL91" s="1" t="s">
        <v>3311</v>
      </c>
      <c r="AM91" s="1"/>
      <c r="AN91" s="1"/>
      <c r="AO91" s="1">
        <v>6</v>
      </c>
      <c r="AP91" s="1">
        <v>5</v>
      </c>
      <c r="AQ91" s="1" t="s">
        <v>3312</v>
      </c>
    </row>
    <row r="92" spans="1:43" x14ac:dyDescent="0.15">
      <c r="A92" t="str">
        <f t="shared" si="10"/>
        <v>|ORI|黒|14|6/6|レア|《[[魂の貯蔵者、コソフェッド]]》|</v>
      </c>
      <c r="B92" t="s">
        <v>3211</v>
      </c>
      <c r="C92" t="str">
        <f t="shared" si="11"/>
        <v>ORI</v>
      </c>
      <c r="D92">
        <f>IF(AA92="","",VLOOKUP(C92,tnpl!$Z$1:$AA$11,2,TRUE))</f>
        <v>1</v>
      </c>
      <c r="E92" t="s">
        <v>3211</v>
      </c>
      <c r="F92" t="str">
        <f t="shared" si="12"/>
        <v>黒</v>
      </c>
      <c r="G92">
        <f>IF(AB92="","",VLOOKUP(F92,tnpl!$X$1:$Y$16,2,TRUE))</f>
        <v>3</v>
      </c>
      <c r="H92" t="s">
        <v>3211</v>
      </c>
      <c r="I92">
        <f t="shared" si="13"/>
        <v>14</v>
      </c>
      <c r="J92" t="s">
        <v>3211</v>
      </c>
      <c r="K92">
        <f t="shared" si="14"/>
        <v>6</v>
      </c>
      <c r="L92">
        <f t="shared" si="15"/>
        <v>6</v>
      </c>
      <c r="M92" t="str">
        <f t="shared" si="16"/>
        <v>6/6</v>
      </c>
      <c r="N92" t="s">
        <v>3267</v>
      </c>
      <c r="O92" t="str">
        <f t="shared" si="17"/>
        <v>レア</v>
      </c>
      <c r="R92" t="s">
        <v>3267</v>
      </c>
      <c r="S92" t="s">
        <v>4854</v>
      </c>
      <c r="T92" t="str">
        <f t="shared" si="18"/>
        <v>魂の貯蔵者、コソフェッド</v>
      </c>
      <c r="U92" t="str">
        <f t="shared" si="19"/>
        <v/>
      </c>
      <c r="V92" t="str">
        <f>IF(I92=0,VLOOKUP(T92,Sheet4!A:B,2,TRUE),"")</f>
        <v/>
      </c>
      <c r="W92" t="s">
        <v>4855</v>
      </c>
      <c r="X92" t="s">
        <v>3267</v>
      </c>
      <c r="Y92" s="9"/>
      <c r="Z92" s="3">
        <v>113</v>
      </c>
      <c r="AA92" s="2" t="s">
        <v>3271</v>
      </c>
      <c r="AB92" s="1" t="s">
        <v>1606</v>
      </c>
      <c r="AC92" s="1" t="s">
        <v>1463</v>
      </c>
      <c r="AD92" s="1">
        <v>14</v>
      </c>
      <c r="AE92" s="1" t="s">
        <v>2830</v>
      </c>
      <c r="AF92" s="1" t="s">
        <v>2829</v>
      </c>
      <c r="AG92" s="1" t="s">
        <v>349</v>
      </c>
      <c r="AH92" s="1" t="s">
        <v>2828</v>
      </c>
      <c r="AI92" s="1"/>
      <c r="AJ92" s="1"/>
      <c r="AK92" s="1" t="s">
        <v>361</v>
      </c>
      <c r="AL92" s="1" t="s">
        <v>3335</v>
      </c>
      <c r="AM92" s="1"/>
      <c r="AN92" s="1"/>
      <c r="AO92" s="1">
        <v>6</v>
      </c>
      <c r="AP92" s="1">
        <v>6</v>
      </c>
      <c r="AQ92" s="1" t="s">
        <v>3336</v>
      </c>
    </row>
    <row r="93" spans="1:43" x14ac:dyDescent="0.15">
      <c r="A93" t="str">
        <f t="shared" si="10"/>
        <v>|ORI|黒|9|6/6|レア|《[[血の儀式の司祭]]》|</v>
      </c>
      <c r="B93" t="s">
        <v>3211</v>
      </c>
      <c r="C93" t="str">
        <f t="shared" si="11"/>
        <v>ORI</v>
      </c>
      <c r="D93">
        <f>IF(AA93="","",VLOOKUP(C93,tnpl!$Z$1:$AA$11,2,TRUE))</f>
        <v>1</v>
      </c>
      <c r="E93" t="s">
        <v>3211</v>
      </c>
      <c r="F93" t="str">
        <f t="shared" si="12"/>
        <v>黒</v>
      </c>
      <c r="G93">
        <f>IF(AB93="","",VLOOKUP(F93,tnpl!$X$1:$Y$16,2,TRUE))</f>
        <v>3</v>
      </c>
      <c r="H93" t="s">
        <v>3211</v>
      </c>
      <c r="I93">
        <f t="shared" si="13"/>
        <v>9</v>
      </c>
      <c r="J93" t="s">
        <v>3211</v>
      </c>
      <c r="K93">
        <f t="shared" si="14"/>
        <v>6</v>
      </c>
      <c r="L93">
        <f t="shared" si="15"/>
        <v>6</v>
      </c>
      <c r="M93" t="str">
        <f t="shared" si="16"/>
        <v>6/6</v>
      </c>
      <c r="N93" t="s">
        <v>3267</v>
      </c>
      <c r="O93" t="str">
        <f t="shared" si="17"/>
        <v>レア</v>
      </c>
      <c r="R93" t="s">
        <v>3267</v>
      </c>
      <c r="S93" t="s">
        <v>4854</v>
      </c>
      <c r="T93" t="str">
        <f t="shared" si="18"/>
        <v>血の儀式の司祭</v>
      </c>
      <c r="U93" t="str">
        <f t="shared" si="19"/>
        <v/>
      </c>
      <c r="V93" t="str">
        <f>IF(I93=0,VLOOKUP(T93,Sheet4!A:B,2,TRUE),"")</f>
        <v/>
      </c>
      <c r="W93" t="s">
        <v>4855</v>
      </c>
      <c r="X93" t="s">
        <v>3267</v>
      </c>
      <c r="Y93" s="9"/>
      <c r="Z93" s="3">
        <v>114</v>
      </c>
      <c r="AA93" s="2" t="s">
        <v>3271</v>
      </c>
      <c r="AB93" s="1" t="s">
        <v>1606</v>
      </c>
      <c r="AC93" s="1" t="s">
        <v>1463</v>
      </c>
      <c r="AD93" s="1">
        <v>9</v>
      </c>
      <c r="AE93" s="1" t="s">
        <v>2827</v>
      </c>
      <c r="AF93" s="1" t="s">
        <v>2826</v>
      </c>
      <c r="AG93" s="1" t="s">
        <v>349</v>
      </c>
      <c r="AH93" s="1" t="s">
        <v>1511</v>
      </c>
      <c r="AI93" s="1" t="s">
        <v>1492</v>
      </c>
      <c r="AJ93" s="1"/>
      <c r="AK93" s="1" t="s">
        <v>3337</v>
      </c>
      <c r="AL93" s="1" t="s">
        <v>3338</v>
      </c>
      <c r="AM93" s="1"/>
      <c r="AN93" s="1"/>
      <c r="AO93" s="1">
        <v>6</v>
      </c>
      <c r="AP93" s="1">
        <v>6</v>
      </c>
      <c r="AQ93" s="1" t="s">
        <v>2825</v>
      </c>
    </row>
    <row r="94" spans="1:43" x14ac:dyDescent="0.15">
      <c r="A94" t="str">
        <f t="shared" si="10"/>
        <v>|ORI|赤|13|6/5|レア|《[[ケラル砦の修道院長]]》|</v>
      </c>
      <c r="B94" t="s">
        <v>3211</v>
      </c>
      <c r="C94" t="str">
        <f t="shared" si="11"/>
        <v>ORI</v>
      </c>
      <c r="D94">
        <f>IF(AA94="","",VLOOKUP(C94,tnpl!$Z$1:$AA$11,2,TRUE))</f>
        <v>1</v>
      </c>
      <c r="E94" t="s">
        <v>3211</v>
      </c>
      <c r="F94" t="str">
        <f t="shared" si="12"/>
        <v>赤</v>
      </c>
      <c r="G94">
        <f>IF(AB94="","",VLOOKUP(F94,tnpl!$X$1:$Y$16,2,TRUE))</f>
        <v>4</v>
      </c>
      <c r="H94" t="s">
        <v>3211</v>
      </c>
      <c r="I94">
        <f t="shared" si="13"/>
        <v>13</v>
      </c>
      <c r="J94" t="s">
        <v>3211</v>
      </c>
      <c r="K94">
        <f t="shared" si="14"/>
        <v>6</v>
      </c>
      <c r="L94">
        <f t="shared" si="15"/>
        <v>5</v>
      </c>
      <c r="M94" t="str">
        <f t="shared" si="16"/>
        <v>6/5</v>
      </c>
      <c r="N94" t="s">
        <v>3267</v>
      </c>
      <c r="O94" t="str">
        <f t="shared" si="17"/>
        <v>レア</v>
      </c>
      <c r="R94" t="s">
        <v>3267</v>
      </c>
      <c r="S94" t="s">
        <v>4854</v>
      </c>
      <c r="T94" t="str">
        <f t="shared" si="18"/>
        <v>ケラル砦の修道院長</v>
      </c>
      <c r="U94" t="str">
        <f t="shared" si="19"/>
        <v/>
      </c>
      <c r="V94" t="str">
        <f>IF(I94=0,VLOOKUP(T94,Sheet4!A:B,2,TRUE),"")</f>
        <v/>
      </c>
      <c r="W94" t="s">
        <v>4855</v>
      </c>
      <c r="X94" t="s">
        <v>3267</v>
      </c>
      <c r="Y94" s="9"/>
      <c r="Z94" s="3">
        <v>153</v>
      </c>
      <c r="AA94" s="2" t="s">
        <v>3271</v>
      </c>
      <c r="AB94" s="1" t="s">
        <v>1575</v>
      </c>
      <c r="AC94" s="1" t="s">
        <v>1463</v>
      </c>
      <c r="AD94" s="1">
        <v>13</v>
      </c>
      <c r="AE94" s="1" t="s">
        <v>2716</v>
      </c>
      <c r="AF94" s="1" t="s">
        <v>2715</v>
      </c>
      <c r="AG94" s="1" t="s">
        <v>349</v>
      </c>
      <c r="AH94" s="1" t="s">
        <v>1511</v>
      </c>
      <c r="AI94" s="1" t="s">
        <v>2667</v>
      </c>
      <c r="AJ94" s="1"/>
      <c r="AK94" s="1" t="s">
        <v>2714</v>
      </c>
      <c r="AL94" s="1"/>
      <c r="AM94" s="1"/>
      <c r="AN94" s="1"/>
      <c r="AO94" s="1">
        <v>6</v>
      </c>
      <c r="AP94" s="1">
        <v>5</v>
      </c>
      <c r="AQ94" s="1" t="s">
        <v>2714</v>
      </c>
    </row>
    <row r="95" spans="1:43" x14ac:dyDescent="0.15">
      <c r="A95" t="str">
        <f t="shared" si="10"/>
        <v>|ORI|赤|17|6/6|レア|《[[ピア・ナラーとキラン・ナラー]]》|</v>
      </c>
      <c r="B95" t="s">
        <v>3211</v>
      </c>
      <c r="C95" t="str">
        <f t="shared" si="11"/>
        <v>ORI</v>
      </c>
      <c r="D95">
        <f>IF(AA95="","",VLOOKUP(C95,tnpl!$Z$1:$AA$11,2,TRUE))</f>
        <v>1</v>
      </c>
      <c r="E95" t="s">
        <v>3211</v>
      </c>
      <c r="F95" t="str">
        <f t="shared" si="12"/>
        <v>赤</v>
      </c>
      <c r="G95">
        <f>IF(AB95="","",VLOOKUP(F95,tnpl!$X$1:$Y$16,2,TRUE))</f>
        <v>4</v>
      </c>
      <c r="H95" t="s">
        <v>3211</v>
      </c>
      <c r="I95">
        <f t="shared" si="13"/>
        <v>17</v>
      </c>
      <c r="J95" t="s">
        <v>3211</v>
      </c>
      <c r="K95">
        <f t="shared" si="14"/>
        <v>6</v>
      </c>
      <c r="L95">
        <f t="shared" si="15"/>
        <v>6</v>
      </c>
      <c r="M95" t="str">
        <f t="shared" si="16"/>
        <v>6/6</v>
      </c>
      <c r="N95" t="s">
        <v>3267</v>
      </c>
      <c r="O95" t="str">
        <f t="shared" si="17"/>
        <v>レア</v>
      </c>
      <c r="R95" t="s">
        <v>3267</v>
      </c>
      <c r="S95" t="s">
        <v>4854</v>
      </c>
      <c r="T95" t="str">
        <f t="shared" si="18"/>
        <v>ピア・ナラーとキラン・ナラー</v>
      </c>
      <c r="U95" t="str">
        <f t="shared" si="19"/>
        <v/>
      </c>
      <c r="V95" t="str">
        <f>IF(I95=0,VLOOKUP(T95,Sheet4!A:B,2,TRUE),"")</f>
        <v/>
      </c>
      <c r="W95" t="s">
        <v>4855</v>
      </c>
      <c r="X95" t="s">
        <v>3267</v>
      </c>
      <c r="Y95" s="9"/>
      <c r="Z95" s="3">
        <v>155</v>
      </c>
      <c r="AA95" s="2" t="s">
        <v>3271</v>
      </c>
      <c r="AB95" s="1" t="s">
        <v>1575</v>
      </c>
      <c r="AC95" s="1" t="s">
        <v>1463</v>
      </c>
      <c r="AD95" s="1">
        <v>17</v>
      </c>
      <c r="AE95" s="1" t="s">
        <v>2710</v>
      </c>
      <c r="AF95" s="1" t="s">
        <v>2709</v>
      </c>
      <c r="AG95" s="1" t="s">
        <v>349</v>
      </c>
      <c r="AH95" s="1" t="s">
        <v>1511</v>
      </c>
      <c r="AI95" s="1" t="s">
        <v>1667</v>
      </c>
      <c r="AJ95" s="1"/>
      <c r="AK95" s="1" t="s">
        <v>3352</v>
      </c>
      <c r="AL95" s="1" t="s">
        <v>3353</v>
      </c>
      <c r="AM95" s="1"/>
      <c r="AN95" s="1"/>
      <c r="AO95" s="1">
        <v>6</v>
      </c>
      <c r="AP95" s="1">
        <v>6</v>
      </c>
      <c r="AQ95" s="1" t="s">
        <v>2708</v>
      </c>
    </row>
    <row r="96" spans="1:43" x14ac:dyDescent="0.15">
      <c r="A96" t="str">
        <f t="shared" si="10"/>
        <v>|ORI|赤|16|6/6|レア|《[[瘡蓋族の狂戦士]]》|</v>
      </c>
      <c r="B96" t="s">
        <v>3211</v>
      </c>
      <c r="C96" t="str">
        <f t="shared" si="11"/>
        <v>ORI</v>
      </c>
      <c r="D96">
        <f>IF(AA96="","",VLOOKUP(C96,tnpl!$Z$1:$AA$11,2,TRUE))</f>
        <v>1</v>
      </c>
      <c r="E96" t="s">
        <v>3211</v>
      </c>
      <c r="F96" t="str">
        <f t="shared" si="12"/>
        <v>赤</v>
      </c>
      <c r="G96">
        <f>IF(AB96="","",VLOOKUP(F96,tnpl!$X$1:$Y$16,2,TRUE))</f>
        <v>4</v>
      </c>
      <c r="H96" t="s">
        <v>3211</v>
      </c>
      <c r="I96">
        <f t="shared" si="13"/>
        <v>16</v>
      </c>
      <c r="J96" t="s">
        <v>3211</v>
      </c>
      <c r="K96">
        <f t="shared" si="14"/>
        <v>6</v>
      </c>
      <c r="L96">
        <f t="shared" si="15"/>
        <v>6</v>
      </c>
      <c r="M96" t="str">
        <f t="shared" si="16"/>
        <v>6/6</v>
      </c>
      <c r="N96" t="s">
        <v>3267</v>
      </c>
      <c r="O96" t="str">
        <f t="shared" si="17"/>
        <v>レア</v>
      </c>
      <c r="R96" t="s">
        <v>3267</v>
      </c>
      <c r="S96" t="s">
        <v>4854</v>
      </c>
      <c r="T96" t="str">
        <f t="shared" si="18"/>
        <v>瘡蓋族の狂戦士</v>
      </c>
      <c r="U96" t="str">
        <f t="shared" si="19"/>
        <v/>
      </c>
      <c r="V96" t="str">
        <f>IF(I96=0,VLOOKUP(T96,Sheet4!A:B,2,TRUE),"")</f>
        <v/>
      </c>
      <c r="W96" t="s">
        <v>4855</v>
      </c>
      <c r="X96" t="s">
        <v>3267</v>
      </c>
      <c r="Y96" s="9"/>
      <c r="Z96" s="3">
        <v>156</v>
      </c>
      <c r="AA96" s="2" t="s">
        <v>3271</v>
      </c>
      <c r="AB96" s="1" t="s">
        <v>1575</v>
      </c>
      <c r="AC96" s="1" t="s">
        <v>1463</v>
      </c>
      <c r="AD96" s="1">
        <v>16</v>
      </c>
      <c r="AE96" s="1" t="s">
        <v>2707</v>
      </c>
      <c r="AF96" s="1" t="s">
        <v>2706</v>
      </c>
      <c r="AG96" s="1" t="s">
        <v>349</v>
      </c>
      <c r="AH96" s="1" t="s">
        <v>1511</v>
      </c>
      <c r="AI96" s="1" t="s">
        <v>1765</v>
      </c>
      <c r="AJ96" s="1"/>
      <c r="AK96" s="1" t="s">
        <v>3354</v>
      </c>
      <c r="AL96" s="1" t="s">
        <v>3355</v>
      </c>
      <c r="AM96" s="1"/>
      <c r="AN96" s="1"/>
      <c r="AO96" s="1">
        <v>6</v>
      </c>
      <c r="AP96" s="1">
        <v>6</v>
      </c>
      <c r="AQ96" s="1" t="s">
        <v>3356</v>
      </c>
    </row>
    <row r="97" spans="1:43" x14ac:dyDescent="0.15">
      <c r="A97" t="str">
        <f t="shared" si="10"/>
        <v>|ORI|緑|15|6/6|レア|《[[辺境地の巨人]]》|</v>
      </c>
      <c r="B97" t="s">
        <v>3211</v>
      </c>
      <c r="C97" t="str">
        <f t="shared" si="11"/>
        <v>ORI</v>
      </c>
      <c r="D97">
        <f>IF(AA97="","",VLOOKUP(C97,tnpl!$Z$1:$AA$11,2,TRUE))</f>
        <v>1</v>
      </c>
      <c r="E97" t="s">
        <v>3211</v>
      </c>
      <c r="F97" t="str">
        <f t="shared" si="12"/>
        <v>緑</v>
      </c>
      <c r="G97">
        <f>IF(AB97="","",VLOOKUP(F97,tnpl!$X$1:$Y$16,2,TRUE))</f>
        <v>5</v>
      </c>
      <c r="H97" t="s">
        <v>3211</v>
      </c>
      <c r="I97">
        <f t="shared" si="13"/>
        <v>15</v>
      </c>
      <c r="J97" t="s">
        <v>3211</v>
      </c>
      <c r="K97">
        <f t="shared" si="14"/>
        <v>6</v>
      </c>
      <c r="L97">
        <f t="shared" si="15"/>
        <v>6</v>
      </c>
      <c r="M97" t="str">
        <f t="shared" si="16"/>
        <v>6/6</v>
      </c>
      <c r="N97" t="s">
        <v>3267</v>
      </c>
      <c r="O97" t="str">
        <f t="shared" si="17"/>
        <v>レア</v>
      </c>
      <c r="R97" t="s">
        <v>3267</v>
      </c>
      <c r="S97" t="s">
        <v>4854</v>
      </c>
      <c r="T97" t="str">
        <f t="shared" si="18"/>
        <v>辺境地の巨人</v>
      </c>
      <c r="U97" t="str">
        <f t="shared" si="19"/>
        <v/>
      </c>
      <c r="V97" t="str">
        <f>IF(I97=0,VLOOKUP(T97,Sheet4!A:B,2,TRUE),"")</f>
        <v/>
      </c>
      <c r="W97" t="s">
        <v>4855</v>
      </c>
      <c r="X97" t="s">
        <v>3267</v>
      </c>
      <c r="Y97" s="9"/>
      <c r="Z97" s="3">
        <v>194</v>
      </c>
      <c r="AA97" s="2" t="s">
        <v>3271</v>
      </c>
      <c r="AB97" s="1" t="s">
        <v>1540</v>
      </c>
      <c r="AC97" s="1" t="s">
        <v>1463</v>
      </c>
      <c r="AD97" s="1">
        <v>15</v>
      </c>
      <c r="AE97" s="1" t="s">
        <v>2601</v>
      </c>
      <c r="AF97" s="1" t="s">
        <v>2600</v>
      </c>
      <c r="AG97" s="1" t="s">
        <v>349</v>
      </c>
      <c r="AH97" s="1" t="s">
        <v>2077</v>
      </c>
      <c r="AI97" s="1"/>
      <c r="AJ97" s="1"/>
      <c r="AK97" s="1" t="s">
        <v>2599</v>
      </c>
      <c r="AL97" s="1"/>
      <c r="AM97" s="1"/>
      <c r="AN97" s="1"/>
      <c r="AO97" s="1">
        <v>6</v>
      </c>
      <c r="AP97" s="1">
        <v>6</v>
      </c>
      <c r="AQ97" s="1" t="s">
        <v>2599</v>
      </c>
    </row>
    <row r="98" spans="1:43" x14ac:dyDescent="0.15">
      <c r="A98" t="str">
        <f t="shared" si="10"/>
        <v>|ORI|緑|16|6/6|レア|《[[空網蜘蛛]]》|</v>
      </c>
      <c r="B98" t="s">
        <v>3211</v>
      </c>
      <c r="C98" t="str">
        <f t="shared" si="11"/>
        <v>ORI</v>
      </c>
      <c r="D98">
        <f>IF(AA98="","",VLOOKUP(C98,tnpl!$Z$1:$AA$11,2,TRUE))</f>
        <v>1</v>
      </c>
      <c r="E98" t="s">
        <v>3211</v>
      </c>
      <c r="F98" t="str">
        <f t="shared" si="12"/>
        <v>緑</v>
      </c>
      <c r="G98">
        <f>IF(AB98="","",VLOOKUP(F98,tnpl!$X$1:$Y$16,2,TRUE))</f>
        <v>5</v>
      </c>
      <c r="H98" t="s">
        <v>3211</v>
      </c>
      <c r="I98">
        <f t="shared" si="13"/>
        <v>16</v>
      </c>
      <c r="J98" t="s">
        <v>3211</v>
      </c>
      <c r="K98">
        <f t="shared" si="14"/>
        <v>6</v>
      </c>
      <c r="L98">
        <f t="shared" si="15"/>
        <v>6</v>
      </c>
      <c r="M98" t="str">
        <f t="shared" si="16"/>
        <v>6/6</v>
      </c>
      <c r="N98" t="s">
        <v>3267</v>
      </c>
      <c r="O98" t="str">
        <f t="shared" si="17"/>
        <v>レア</v>
      </c>
      <c r="R98" t="s">
        <v>3267</v>
      </c>
      <c r="S98" t="s">
        <v>4854</v>
      </c>
      <c r="T98" t="str">
        <f t="shared" si="18"/>
        <v>空網蜘蛛</v>
      </c>
      <c r="U98" t="str">
        <f t="shared" si="19"/>
        <v/>
      </c>
      <c r="V98" t="str">
        <f>IF(I98=0,VLOOKUP(T98,Sheet4!A:B,2,TRUE),"")</f>
        <v/>
      </c>
      <c r="W98" t="s">
        <v>4855</v>
      </c>
      <c r="X98" t="s">
        <v>3267</v>
      </c>
      <c r="Y98" s="9"/>
      <c r="Z98" s="3">
        <v>195</v>
      </c>
      <c r="AA98" s="2" t="s">
        <v>3271</v>
      </c>
      <c r="AB98" s="1" t="s">
        <v>1540</v>
      </c>
      <c r="AC98" s="1" t="s">
        <v>1463</v>
      </c>
      <c r="AD98" s="1">
        <v>16</v>
      </c>
      <c r="AE98" s="1" t="s">
        <v>2598</v>
      </c>
      <c r="AF98" s="1" t="s">
        <v>2597</v>
      </c>
      <c r="AG98" s="1" t="s">
        <v>349</v>
      </c>
      <c r="AH98" s="1" t="s">
        <v>2596</v>
      </c>
      <c r="AI98" s="1"/>
      <c r="AJ98" s="1"/>
      <c r="AK98" s="1" t="s">
        <v>1971</v>
      </c>
      <c r="AL98" s="1"/>
      <c r="AM98" s="1"/>
      <c r="AN98" s="1"/>
      <c r="AO98" s="1">
        <v>6</v>
      </c>
      <c r="AP98" s="1">
        <v>6</v>
      </c>
      <c r="AQ98" s="1" t="s">
        <v>1971</v>
      </c>
    </row>
    <row r="99" spans="1:43" x14ac:dyDescent="0.15">
      <c r="A99" t="str">
        <f>B99&amp;C99&amp;E99&amp;F99&amp;H99&amp;I99&amp;J99&amp;M99&amp;N99&amp;O99&amp;P99&amp;Q99&amp;R99&amp;S99&amp;T99&amp;V99&amp;W99&amp;X99&amp;Y99</f>
        <v/>
      </c>
    </row>
    <row r="100" spans="1:43" x14ac:dyDescent="0.15">
      <c r="A100" t="str">
        <f>B100&amp;C100&amp;E100&amp;F100&amp;H100&amp;I100&amp;J100&amp;M100&amp;N100&amp;O100&amp;P100&amp;Q100&amp;R100&amp;S100&amp;T100&amp;V100&amp;W100&amp;X100&amp;Y100</f>
        <v>**戦乱のゼンディカーブロック</v>
      </c>
      <c r="B100" t="s">
        <v>4856</v>
      </c>
      <c r="C100" t="s">
        <v>5194</v>
      </c>
      <c r="Z100" s="11"/>
    </row>
    <row r="101" spans="1:43" x14ac:dyDescent="0.15">
      <c r="A101" t="str">
        <f>B101&amp;C101&amp;E101&amp;F101&amp;H101&amp;I101&amp;J101&amp;M101&amp;N101&amp;O101&amp;P101&amp;Q101&amp;R101&amp;S101&amp;T101&amp;U101&amp;V101&amp;W101&amp;X101&amp;Y101</f>
        <v>|LEFT:50|LEFT:50|LEFT:50|LEFT:120|LEFT:120|LEFT:500|c</v>
      </c>
      <c r="B101" t="s">
        <v>3211</v>
      </c>
      <c r="C101" t="s">
        <v>3204</v>
      </c>
      <c r="E101" t="s">
        <v>3211</v>
      </c>
      <c r="F101" t="s">
        <v>3204</v>
      </c>
      <c r="H101" t="s">
        <v>3211</v>
      </c>
      <c r="I101" t="s">
        <v>3204</v>
      </c>
      <c r="J101" t="s">
        <v>3211</v>
      </c>
      <c r="M101" t="s">
        <v>5157</v>
      </c>
      <c r="N101" t="s">
        <v>3267</v>
      </c>
      <c r="O101" t="s">
        <v>5157</v>
      </c>
      <c r="R101" t="s">
        <v>3267</v>
      </c>
      <c r="T101" t="s">
        <v>3205</v>
      </c>
      <c r="X101" t="s">
        <v>3267</v>
      </c>
      <c r="Y101" t="s">
        <v>3206</v>
      </c>
    </row>
    <row r="102" spans="1:43" x14ac:dyDescent="0.15">
      <c r="A102" t="str">
        <f>B102&amp;C102&amp;E102&amp;F102&amp;H102&amp;I102&amp;J102&amp;M102&amp;N102&amp;O102&amp;P102&amp;Q102&amp;R102&amp;S102&amp;T102&amp;U102&amp;V102&amp;W102&amp;X102&amp;Y102</f>
        <v>|セット|色|コスト|P/T|レアリティ|カード名|</v>
      </c>
      <c r="B102" t="s">
        <v>3211</v>
      </c>
      <c r="C102" t="s">
        <v>3212</v>
      </c>
      <c r="E102" t="s">
        <v>3211</v>
      </c>
      <c r="F102" t="s">
        <v>3181</v>
      </c>
      <c r="H102" t="s">
        <v>3211</v>
      </c>
      <c r="I102" t="s">
        <v>3207</v>
      </c>
      <c r="J102" t="s">
        <v>3211</v>
      </c>
      <c r="K102" t="s">
        <v>3168</v>
      </c>
      <c r="L102" t="s">
        <v>3167</v>
      </c>
      <c r="M102" t="str">
        <f>K102&amp;"/"&amp;L102</f>
        <v>P/T</v>
      </c>
      <c r="N102" t="s">
        <v>3267</v>
      </c>
      <c r="O102" t="s">
        <v>5187</v>
      </c>
      <c r="R102" t="s">
        <v>3267</v>
      </c>
      <c r="T102" t="s">
        <v>3208</v>
      </c>
      <c r="X102" t="s">
        <v>3267</v>
      </c>
      <c r="Z102" s="18"/>
      <c r="AA102" s="18"/>
      <c r="AB102" s="18"/>
      <c r="AC102" s="18"/>
      <c r="AD102" s="18"/>
      <c r="AE102" s="18"/>
      <c r="AF102" s="18"/>
      <c r="AG102" s="18"/>
      <c r="AH102" s="18"/>
      <c r="AI102" s="18"/>
      <c r="AJ102" s="18"/>
      <c r="AK102" s="18"/>
      <c r="AL102" s="18"/>
      <c r="AM102" s="18"/>
      <c r="AN102" s="18"/>
      <c r="AO102" s="18"/>
      <c r="AP102" s="18"/>
      <c r="AQ102" s="18"/>
    </row>
    <row r="103" spans="1:43" x14ac:dyDescent="0.15">
      <c r="A103" t="str">
        <f t="shared" si="10"/>
        <v>|BFZ|赤|12|6/6|レア|《[[アクームのヘルカイト]]》|</v>
      </c>
      <c r="B103" t="s">
        <v>3211</v>
      </c>
      <c r="C103" t="str">
        <f t="shared" si="11"/>
        <v>BFZ</v>
      </c>
      <c r="D103">
        <f>IF(AA103="","",VLOOKUP(C103,tnpl!$Z$1:$AA$11,2,TRUE))</f>
        <v>2</v>
      </c>
      <c r="E103" t="s">
        <v>3211</v>
      </c>
      <c r="F103" t="str">
        <f t="shared" si="12"/>
        <v>赤</v>
      </c>
      <c r="G103">
        <f>IF(AB103="","",VLOOKUP(F103,tnpl!$X$1:$Y$16,2,TRUE))</f>
        <v>4</v>
      </c>
      <c r="H103" t="s">
        <v>3211</v>
      </c>
      <c r="I103">
        <f t="shared" si="13"/>
        <v>12</v>
      </c>
      <c r="J103" t="s">
        <v>3211</v>
      </c>
      <c r="K103">
        <f t="shared" si="14"/>
        <v>6</v>
      </c>
      <c r="L103">
        <f t="shared" si="15"/>
        <v>6</v>
      </c>
      <c r="M103" t="str">
        <f t="shared" si="16"/>
        <v>6/6</v>
      </c>
      <c r="N103" t="s">
        <v>3267</v>
      </c>
      <c r="O103" t="str">
        <f t="shared" si="17"/>
        <v>レア</v>
      </c>
      <c r="R103" t="s">
        <v>3267</v>
      </c>
      <c r="S103" t="s">
        <v>4854</v>
      </c>
      <c r="T103" t="str">
        <f t="shared" si="18"/>
        <v>アクームのヘルカイト</v>
      </c>
      <c r="U103" t="str">
        <f t="shared" si="19"/>
        <v/>
      </c>
      <c r="V103" t="str">
        <f>IF(I103=0,VLOOKUP(T103,Sheet4!A:B,2,TRUE),"")</f>
        <v/>
      </c>
      <c r="W103" t="s">
        <v>4855</v>
      </c>
      <c r="X103" t="s">
        <v>3267</v>
      </c>
      <c r="Y103" s="9"/>
      <c r="Z103" s="3">
        <v>383</v>
      </c>
      <c r="AA103" s="2" t="s">
        <v>3213</v>
      </c>
      <c r="AB103" s="1" t="s">
        <v>1575</v>
      </c>
      <c r="AC103" s="1" t="s">
        <v>1463</v>
      </c>
      <c r="AD103" s="1">
        <v>12</v>
      </c>
      <c r="AE103" s="1" t="s">
        <v>2007</v>
      </c>
      <c r="AF103" s="1" t="s">
        <v>2006</v>
      </c>
      <c r="AG103" s="1" t="s">
        <v>349</v>
      </c>
      <c r="AH103" s="1" t="s">
        <v>1578</v>
      </c>
      <c r="AI103" s="1"/>
      <c r="AJ103" s="1"/>
      <c r="AK103" s="1" t="s">
        <v>361</v>
      </c>
      <c r="AL103" s="1" t="s">
        <v>2005</v>
      </c>
      <c r="AM103" s="1" t="s">
        <v>2004</v>
      </c>
      <c r="AN103" s="1"/>
      <c r="AO103" s="1">
        <v>6</v>
      </c>
      <c r="AP103" s="1">
        <v>6</v>
      </c>
      <c r="AQ103" s="1" t="s">
        <v>3465</v>
      </c>
    </row>
    <row r="104" spans="1:43" x14ac:dyDescent="0.15">
      <c r="A104" t="str">
        <f t="shared" si="10"/>
        <v>|BFZ|青黒|20|6/6|レア|《[[深水の大喰らい]]》|</v>
      </c>
      <c r="B104" t="s">
        <v>3211</v>
      </c>
      <c r="C104" t="str">
        <f t="shared" si="11"/>
        <v>BFZ</v>
      </c>
      <c r="D104">
        <f>IF(AA104="","",VLOOKUP(C104,tnpl!$Z$1:$AA$11,2,TRUE))</f>
        <v>2</v>
      </c>
      <c r="E104" t="s">
        <v>3211</v>
      </c>
      <c r="F104" t="str">
        <f t="shared" si="12"/>
        <v>青黒</v>
      </c>
      <c r="G104">
        <f>IF(AB104="","",VLOOKUP(F104,tnpl!$X$1:$Y$16,2,TRUE))</f>
        <v>7</v>
      </c>
      <c r="H104" t="s">
        <v>3211</v>
      </c>
      <c r="I104">
        <f t="shared" si="13"/>
        <v>20</v>
      </c>
      <c r="J104" t="s">
        <v>3211</v>
      </c>
      <c r="K104">
        <f t="shared" si="14"/>
        <v>6</v>
      </c>
      <c r="L104">
        <f t="shared" si="15"/>
        <v>6</v>
      </c>
      <c r="M104" t="str">
        <f t="shared" si="16"/>
        <v>6/6</v>
      </c>
      <c r="N104" t="s">
        <v>3267</v>
      </c>
      <c r="O104" t="str">
        <f t="shared" si="17"/>
        <v>レア</v>
      </c>
      <c r="R104" t="s">
        <v>3267</v>
      </c>
      <c r="S104" t="s">
        <v>4854</v>
      </c>
      <c r="T104" t="str">
        <f t="shared" si="18"/>
        <v>深水の大喰らい</v>
      </c>
      <c r="U104" t="str">
        <f t="shared" si="19"/>
        <v/>
      </c>
      <c r="V104" t="str">
        <f>IF(I104=0,VLOOKUP(T104,Sheet4!A:B,2,TRUE),"")</f>
        <v/>
      </c>
      <c r="W104" t="s">
        <v>4855</v>
      </c>
      <c r="X104" t="s">
        <v>3267</v>
      </c>
      <c r="Y104" s="9"/>
      <c r="Z104" s="3">
        <v>437</v>
      </c>
      <c r="AA104" s="2" t="s">
        <v>3213</v>
      </c>
      <c r="AB104" s="1" t="s">
        <v>1530</v>
      </c>
      <c r="AC104" s="1" t="s">
        <v>1463</v>
      </c>
      <c r="AD104" s="1">
        <v>20</v>
      </c>
      <c r="AE104" s="1" t="s">
        <v>1836</v>
      </c>
      <c r="AF104" s="1" t="s">
        <v>1835</v>
      </c>
      <c r="AG104" s="1" t="s">
        <v>349</v>
      </c>
      <c r="AH104" s="1" t="s">
        <v>1457</v>
      </c>
      <c r="AI104" s="1" t="s">
        <v>1523</v>
      </c>
      <c r="AJ104" s="1"/>
      <c r="AK104" s="1" t="s">
        <v>3491</v>
      </c>
      <c r="AL104" s="1" t="s">
        <v>1834</v>
      </c>
      <c r="AM104" s="1" t="s">
        <v>1833</v>
      </c>
      <c r="AN104" s="1"/>
      <c r="AO104" s="1">
        <v>6</v>
      </c>
      <c r="AP104" s="1">
        <v>6</v>
      </c>
      <c r="AQ104" s="1" t="s">
        <v>3492</v>
      </c>
    </row>
    <row r="105" spans="1:43" x14ac:dyDescent="0.15">
      <c r="A105" t="str">
        <f t="shared" si="10"/>
        <v>|BFZ|黒緑|17|6/6|レア|《[[血統の解体者]]》|</v>
      </c>
      <c r="B105" t="s">
        <v>3211</v>
      </c>
      <c r="C105" t="str">
        <f t="shared" si="11"/>
        <v>BFZ</v>
      </c>
      <c r="D105">
        <f>IF(AA105="","",VLOOKUP(C105,tnpl!$Z$1:$AA$11,2,TRUE))</f>
        <v>2</v>
      </c>
      <c r="E105" t="s">
        <v>3211</v>
      </c>
      <c r="F105" t="str">
        <f t="shared" si="12"/>
        <v>黒緑</v>
      </c>
      <c r="G105">
        <f>IF(AB105="","",VLOOKUP(F105,tnpl!$X$1:$Y$16,2,TRUE))</f>
        <v>13</v>
      </c>
      <c r="H105" t="s">
        <v>3211</v>
      </c>
      <c r="I105">
        <f t="shared" si="13"/>
        <v>17</v>
      </c>
      <c r="J105" t="s">
        <v>3211</v>
      </c>
      <c r="K105">
        <f t="shared" si="14"/>
        <v>6</v>
      </c>
      <c r="L105">
        <f t="shared" si="15"/>
        <v>6</v>
      </c>
      <c r="M105" t="str">
        <f t="shared" si="16"/>
        <v>6/6</v>
      </c>
      <c r="N105" t="s">
        <v>3267</v>
      </c>
      <c r="O105" t="str">
        <f t="shared" si="17"/>
        <v>レア</v>
      </c>
      <c r="R105" t="s">
        <v>3267</v>
      </c>
      <c r="S105" t="s">
        <v>4854</v>
      </c>
      <c r="T105" t="str">
        <f t="shared" si="18"/>
        <v>血統の解体者</v>
      </c>
      <c r="U105" t="str">
        <f t="shared" si="19"/>
        <v/>
      </c>
      <c r="V105" t="str">
        <f>IF(I105=0,VLOOKUP(T105,Sheet4!A:B,2,TRUE),"")</f>
        <v/>
      </c>
      <c r="W105" t="s">
        <v>4855</v>
      </c>
      <c r="X105" t="s">
        <v>3267</v>
      </c>
      <c r="Y105" s="9"/>
      <c r="Z105" s="3">
        <v>442</v>
      </c>
      <c r="AA105" s="2" t="s">
        <v>3213</v>
      </c>
      <c r="AB105" s="1" t="s">
        <v>1509</v>
      </c>
      <c r="AC105" s="1" t="s">
        <v>1463</v>
      </c>
      <c r="AD105" s="1">
        <v>17</v>
      </c>
      <c r="AE105" s="1" t="s">
        <v>1815</v>
      </c>
      <c r="AF105" s="1" t="s">
        <v>1814</v>
      </c>
      <c r="AG105" s="1" t="s">
        <v>349</v>
      </c>
      <c r="AH105" s="1" t="s">
        <v>1457</v>
      </c>
      <c r="AI105" s="1" t="s">
        <v>1523</v>
      </c>
      <c r="AJ105" s="1"/>
      <c r="AK105" s="1" t="s">
        <v>3412</v>
      </c>
      <c r="AL105" s="1" t="s">
        <v>1813</v>
      </c>
      <c r="AM105" s="1" t="s">
        <v>1812</v>
      </c>
      <c r="AN105" s="1"/>
      <c r="AO105" s="1">
        <v>6</v>
      </c>
      <c r="AP105" s="1">
        <v>6</v>
      </c>
      <c r="AQ105" s="1" t="s">
        <v>3496</v>
      </c>
    </row>
    <row r="106" spans="1:43" x14ac:dyDescent="0.15">
      <c r="A106" t="str">
        <f t="shared" si="10"/>
        <v>|BFZ|赤白|16|6/5|レア|《[[天使の隊長]]》|</v>
      </c>
      <c r="B106" t="s">
        <v>3211</v>
      </c>
      <c r="C106" t="str">
        <f t="shared" si="11"/>
        <v>BFZ</v>
      </c>
      <c r="D106">
        <f>IF(AA106="","",VLOOKUP(C106,tnpl!$Z$1:$AA$11,2,TRUE))</f>
        <v>2</v>
      </c>
      <c r="E106" t="s">
        <v>3211</v>
      </c>
      <c r="F106" t="str">
        <f t="shared" si="12"/>
        <v>赤白</v>
      </c>
      <c r="G106">
        <f>IF(AB106="","",VLOOKUP(F106,tnpl!$X$1:$Y$16,2,TRUE))</f>
        <v>14</v>
      </c>
      <c r="H106" t="s">
        <v>3211</v>
      </c>
      <c r="I106">
        <f t="shared" si="13"/>
        <v>16</v>
      </c>
      <c r="J106" t="s">
        <v>3211</v>
      </c>
      <c r="K106">
        <f t="shared" si="14"/>
        <v>6</v>
      </c>
      <c r="L106">
        <f t="shared" si="15"/>
        <v>5</v>
      </c>
      <c r="M106" t="str">
        <f t="shared" si="16"/>
        <v>6/5</v>
      </c>
      <c r="N106" t="s">
        <v>3267</v>
      </c>
      <c r="O106" t="str">
        <f t="shared" si="17"/>
        <v>レア</v>
      </c>
      <c r="R106" t="s">
        <v>3267</v>
      </c>
      <c r="S106" t="s">
        <v>4854</v>
      </c>
      <c r="T106" t="str">
        <f t="shared" si="18"/>
        <v>天使の隊長</v>
      </c>
      <c r="U106" t="str">
        <f t="shared" si="19"/>
        <v/>
      </c>
      <c r="V106" t="str">
        <f>IF(I106=0,VLOOKUP(T106,Sheet4!A:B,2,TRUE),"")</f>
        <v/>
      </c>
      <c r="W106" t="s">
        <v>4855</v>
      </c>
      <c r="X106" t="s">
        <v>3267</v>
      </c>
      <c r="Y106" s="9"/>
      <c r="Z106" s="3">
        <v>443</v>
      </c>
      <c r="AA106" s="2" t="s">
        <v>3213</v>
      </c>
      <c r="AB106" s="1" t="s">
        <v>1811</v>
      </c>
      <c r="AC106" s="1" t="s">
        <v>1463</v>
      </c>
      <c r="AD106" s="1">
        <v>16</v>
      </c>
      <c r="AE106" s="1" t="s">
        <v>1810</v>
      </c>
      <c r="AF106" s="1" t="s">
        <v>1809</v>
      </c>
      <c r="AG106" s="1" t="s">
        <v>349</v>
      </c>
      <c r="AH106" s="1" t="s">
        <v>358</v>
      </c>
      <c r="AI106" s="1" t="s">
        <v>1500</v>
      </c>
      <c r="AJ106" s="1"/>
      <c r="AK106" s="1" t="s">
        <v>361</v>
      </c>
      <c r="AL106" s="1" t="s">
        <v>1808</v>
      </c>
      <c r="AM106" s="1"/>
      <c r="AN106" s="1"/>
      <c r="AO106" s="1">
        <v>6</v>
      </c>
      <c r="AP106" s="1">
        <v>5</v>
      </c>
      <c r="AQ106" s="1" t="s">
        <v>3497</v>
      </c>
    </row>
    <row r="107" spans="1:43" x14ac:dyDescent="0.15">
      <c r="A107" t="str">
        <f t="shared" si="10"/>
        <v>|BFZ|無色|19|6/6|アンコモン|《[[不死のビヒモス]]》|</v>
      </c>
      <c r="B107" t="s">
        <v>3211</v>
      </c>
      <c r="C107" t="str">
        <f t="shared" si="11"/>
        <v>BFZ</v>
      </c>
      <c r="D107">
        <f>IF(AA107="","",VLOOKUP(C107,tnpl!$Z$1:$AA$11,2,TRUE))</f>
        <v>2</v>
      </c>
      <c r="E107" t="s">
        <v>3211</v>
      </c>
      <c r="F107" t="str">
        <f t="shared" si="12"/>
        <v>無色</v>
      </c>
      <c r="G107">
        <f>IF(AB107="","",VLOOKUP(F107,tnpl!$X$1:$Y$16,2,TRUE))</f>
        <v>16</v>
      </c>
      <c r="H107" t="s">
        <v>3211</v>
      </c>
      <c r="I107">
        <f t="shared" si="13"/>
        <v>19</v>
      </c>
      <c r="J107" t="s">
        <v>3211</v>
      </c>
      <c r="K107">
        <f t="shared" si="14"/>
        <v>6</v>
      </c>
      <c r="L107">
        <f t="shared" si="15"/>
        <v>6</v>
      </c>
      <c r="M107" t="str">
        <f t="shared" si="16"/>
        <v>6/6</v>
      </c>
      <c r="N107" t="s">
        <v>3267</v>
      </c>
      <c r="O107" t="str">
        <f t="shared" si="17"/>
        <v>アンコモン</v>
      </c>
      <c r="R107" t="s">
        <v>3267</v>
      </c>
      <c r="S107" t="s">
        <v>4854</v>
      </c>
      <c r="T107" t="str">
        <f t="shared" si="18"/>
        <v>不死のビヒモス</v>
      </c>
      <c r="U107" t="str">
        <f t="shared" si="19"/>
        <v/>
      </c>
      <c r="V107" t="str">
        <f>IF(I107=0,VLOOKUP(T107,Sheet4!A:B,2,TRUE),"")</f>
        <v/>
      </c>
      <c r="W107" t="s">
        <v>4855</v>
      </c>
      <c r="X107" t="s">
        <v>3267</v>
      </c>
      <c r="Y107" s="9"/>
      <c r="Z107" s="3">
        <v>457</v>
      </c>
      <c r="AA107" s="2" t="s">
        <v>3213</v>
      </c>
      <c r="AB107" s="1" t="s">
        <v>301</v>
      </c>
      <c r="AC107" s="1" t="s">
        <v>1473</v>
      </c>
      <c r="AD107" s="1">
        <v>19</v>
      </c>
      <c r="AE107" s="1" t="s">
        <v>1764</v>
      </c>
      <c r="AF107" s="1" t="s">
        <v>1763</v>
      </c>
      <c r="AG107" s="1" t="s">
        <v>349</v>
      </c>
      <c r="AH107" s="1" t="s">
        <v>1457</v>
      </c>
      <c r="AI107" s="1"/>
      <c r="AJ107" s="1"/>
      <c r="AK107" s="1" t="s">
        <v>3289</v>
      </c>
      <c r="AL107" s="1"/>
      <c r="AM107" s="1"/>
      <c r="AN107" s="1"/>
      <c r="AO107" s="1">
        <v>6</v>
      </c>
      <c r="AP107" s="1">
        <v>6</v>
      </c>
      <c r="AQ107" s="1" t="s">
        <v>3289</v>
      </c>
    </row>
    <row r="108" spans="1:43" x14ac:dyDescent="0.15">
      <c r="A108" t="str">
        <f t="shared" si="10"/>
        <v>|BFZ|無色|14|6/9|神話レア|《[[忘却蒔き]]》|</v>
      </c>
      <c r="B108" t="s">
        <v>3211</v>
      </c>
      <c r="C108" t="str">
        <f t="shared" si="11"/>
        <v>BFZ</v>
      </c>
      <c r="D108">
        <f>IF(AA108="","",VLOOKUP(C108,tnpl!$Z$1:$AA$11,2,TRUE))</f>
        <v>2</v>
      </c>
      <c r="E108" t="s">
        <v>3211</v>
      </c>
      <c r="F108" t="str">
        <f t="shared" si="12"/>
        <v>無色</v>
      </c>
      <c r="G108">
        <f>IF(AB108="","",VLOOKUP(F108,tnpl!$X$1:$Y$16,2,TRUE))</f>
        <v>16</v>
      </c>
      <c r="H108" t="s">
        <v>3211</v>
      </c>
      <c r="I108">
        <f t="shared" si="13"/>
        <v>14</v>
      </c>
      <c r="J108" t="s">
        <v>3211</v>
      </c>
      <c r="K108">
        <f t="shared" si="14"/>
        <v>6</v>
      </c>
      <c r="L108">
        <f t="shared" si="15"/>
        <v>9</v>
      </c>
      <c r="M108" t="str">
        <f t="shared" si="16"/>
        <v>6/9</v>
      </c>
      <c r="N108" t="s">
        <v>3267</v>
      </c>
      <c r="O108" t="str">
        <f t="shared" si="17"/>
        <v>神話レア</v>
      </c>
      <c r="R108" t="s">
        <v>3267</v>
      </c>
      <c r="S108" t="s">
        <v>4854</v>
      </c>
      <c r="T108" t="str">
        <f t="shared" si="18"/>
        <v>忘却蒔き</v>
      </c>
      <c r="U108" t="str">
        <f t="shared" si="19"/>
        <v/>
      </c>
      <c r="V108" t="str">
        <f>IF(I108=0,VLOOKUP(T108,Sheet4!A:B,2,TRUE),"")</f>
        <v/>
      </c>
      <c r="W108" t="s">
        <v>4855</v>
      </c>
      <c r="X108" t="s">
        <v>3267</v>
      </c>
      <c r="Y108" s="9"/>
      <c r="Z108" s="3">
        <v>482</v>
      </c>
      <c r="AA108" s="2" t="s">
        <v>3213</v>
      </c>
      <c r="AB108" s="1" t="s">
        <v>301</v>
      </c>
      <c r="AC108" s="1" t="s">
        <v>1453</v>
      </c>
      <c r="AD108" s="1">
        <v>14</v>
      </c>
      <c r="AE108" s="1" t="s">
        <v>1690</v>
      </c>
      <c r="AF108" s="1" t="s">
        <v>1689</v>
      </c>
      <c r="AG108" s="1" t="s">
        <v>349</v>
      </c>
      <c r="AH108" s="1" t="s">
        <v>1457</v>
      </c>
      <c r="AI108" s="1"/>
      <c r="AJ108" s="1"/>
      <c r="AK108" s="1" t="s">
        <v>1688</v>
      </c>
      <c r="AL108" s="1"/>
      <c r="AM108" s="1"/>
      <c r="AN108" s="1"/>
      <c r="AO108" s="1">
        <v>6</v>
      </c>
      <c r="AP108" s="1">
        <v>9</v>
      </c>
      <c r="AQ108" s="1" t="s">
        <v>1688</v>
      </c>
    </row>
    <row r="109" spans="1:43" x14ac:dyDescent="0.15">
      <c r="A109" t="str">
        <f t="shared" si="10"/>
        <v>|OGW|黒|20|6/6|レア|《[[ドラーナに選ばれし者]]》|</v>
      </c>
      <c r="B109" t="s">
        <v>3211</v>
      </c>
      <c r="C109" t="str">
        <f t="shared" si="11"/>
        <v>OGW</v>
      </c>
      <c r="D109">
        <f>IF(AA109="","",VLOOKUP(C109,tnpl!$Z$1:$AA$11,2,TRUE))</f>
        <v>3</v>
      </c>
      <c r="E109" t="s">
        <v>3211</v>
      </c>
      <c r="F109" t="str">
        <f t="shared" si="12"/>
        <v>黒</v>
      </c>
      <c r="G109">
        <f>IF(AB109="","",VLOOKUP(F109,tnpl!$X$1:$Y$16,2,TRUE))</f>
        <v>3</v>
      </c>
      <c r="H109" t="s">
        <v>3211</v>
      </c>
      <c r="I109">
        <f t="shared" si="13"/>
        <v>20</v>
      </c>
      <c r="J109" t="s">
        <v>3211</v>
      </c>
      <c r="K109">
        <f t="shared" si="14"/>
        <v>6</v>
      </c>
      <c r="L109">
        <f t="shared" si="15"/>
        <v>6</v>
      </c>
      <c r="M109" t="str">
        <f t="shared" si="16"/>
        <v>6/6</v>
      </c>
      <c r="N109" t="s">
        <v>3267</v>
      </c>
      <c r="O109" t="str">
        <f t="shared" si="17"/>
        <v>レア</v>
      </c>
      <c r="R109" t="s">
        <v>3267</v>
      </c>
      <c r="S109" t="s">
        <v>4854</v>
      </c>
      <c r="T109" t="str">
        <f t="shared" si="18"/>
        <v>ドラーナに選ばれし者</v>
      </c>
      <c r="U109" t="str">
        <f t="shared" si="19"/>
        <v/>
      </c>
      <c r="V109" t="str">
        <f>IF(I109=0,VLOOKUP(T109,Sheet4!A:B,2,TRUE),"")</f>
        <v/>
      </c>
      <c r="W109" t="s">
        <v>4855</v>
      </c>
      <c r="X109" t="s">
        <v>3267</v>
      </c>
      <c r="Y109" s="9"/>
      <c r="Z109" s="3">
        <v>500</v>
      </c>
      <c r="AA109" s="2" t="s">
        <v>3214</v>
      </c>
      <c r="AB109" s="1" t="s">
        <v>1606</v>
      </c>
      <c r="AC109" s="1" t="s">
        <v>1463</v>
      </c>
      <c r="AD109" s="1">
        <v>20</v>
      </c>
      <c r="AE109" s="1" t="s">
        <v>1618</v>
      </c>
      <c r="AF109" s="1" t="s">
        <v>1617</v>
      </c>
      <c r="AG109" s="1" t="s">
        <v>349</v>
      </c>
      <c r="AH109" s="1" t="s">
        <v>1516</v>
      </c>
      <c r="AI109" s="1" t="s">
        <v>1515</v>
      </c>
      <c r="AJ109" s="1" t="s">
        <v>1500</v>
      </c>
      <c r="AK109" s="1" t="s">
        <v>1616</v>
      </c>
      <c r="AL109" s="1"/>
      <c r="AM109" s="1"/>
      <c r="AN109" s="1"/>
      <c r="AO109" s="1">
        <v>6</v>
      </c>
      <c r="AP109" s="1">
        <v>6</v>
      </c>
      <c r="AQ109" s="1" t="s">
        <v>1616</v>
      </c>
    </row>
    <row r="110" spans="1:43" x14ac:dyDescent="0.15">
      <c r="A110" t="str">
        <f t="shared" si="10"/>
        <v>|OGW|緑|21|6/6|レア|《[[林鹿騎兵隊]]》|</v>
      </c>
      <c r="B110" t="s">
        <v>3211</v>
      </c>
      <c r="C110" t="str">
        <f t="shared" si="11"/>
        <v>OGW</v>
      </c>
      <c r="D110">
        <f>IF(AA110="","",VLOOKUP(C110,tnpl!$Z$1:$AA$11,2,TRUE))</f>
        <v>3</v>
      </c>
      <c r="E110" t="s">
        <v>3211</v>
      </c>
      <c r="F110" t="str">
        <f t="shared" si="12"/>
        <v>緑</v>
      </c>
      <c r="G110">
        <f>IF(AB110="","",VLOOKUP(F110,tnpl!$X$1:$Y$16,2,TRUE))</f>
        <v>5</v>
      </c>
      <c r="H110" t="s">
        <v>3211</v>
      </c>
      <c r="I110">
        <f t="shared" si="13"/>
        <v>21</v>
      </c>
      <c r="J110" t="s">
        <v>3211</v>
      </c>
      <c r="K110">
        <f t="shared" si="14"/>
        <v>6</v>
      </c>
      <c r="L110">
        <f t="shared" si="15"/>
        <v>6</v>
      </c>
      <c r="M110" t="str">
        <f t="shared" si="16"/>
        <v>6/6</v>
      </c>
      <c r="N110" t="s">
        <v>3267</v>
      </c>
      <c r="O110" t="str">
        <f t="shared" si="17"/>
        <v>レア</v>
      </c>
      <c r="R110" t="s">
        <v>3267</v>
      </c>
      <c r="S110" t="s">
        <v>4854</v>
      </c>
      <c r="T110" t="str">
        <f t="shared" si="18"/>
        <v>林鹿騎兵隊</v>
      </c>
      <c r="U110" t="str">
        <f t="shared" si="19"/>
        <v/>
      </c>
      <c r="V110" t="str">
        <f>IF(I110=0,VLOOKUP(T110,Sheet4!A:B,2,TRUE),"")</f>
        <v/>
      </c>
      <c r="W110" t="s">
        <v>4855</v>
      </c>
      <c r="X110" t="s">
        <v>3267</v>
      </c>
      <c r="Y110" s="9"/>
      <c r="Z110" s="3">
        <v>514</v>
      </c>
      <c r="AA110" s="2" t="s">
        <v>3214</v>
      </c>
      <c r="AB110" s="1" t="s">
        <v>1540</v>
      </c>
      <c r="AC110" s="1" t="s">
        <v>1463</v>
      </c>
      <c r="AD110" s="1">
        <v>21</v>
      </c>
      <c r="AE110" s="1" t="s">
        <v>1557</v>
      </c>
      <c r="AF110" s="1" t="s">
        <v>1556</v>
      </c>
      <c r="AG110" s="1" t="s">
        <v>349</v>
      </c>
      <c r="AH110" s="1" t="s">
        <v>1501</v>
      </c>
      <c r="AI110" s="1" t="s">
        <v>1555</v>
      </c>
      <c r="AJ110" s="1"/>
      <c r="AK110" s="1" t="s">
        <v>1554</v>
      </c>
      <c r="AL110" s="1"/>
      <c r="AM110" s="1"/>
      <c r="AN110" s="1"/>
      <c r="AO110" s="1">
        <v>6</v>
      </c>
      <c r="AP110" s="1">
        <v>6</v>
      </c>
      <c r="AQ110" s="1" t="s">
        <v>1554</v>
      </c>
    </row>
    <row r="111" spans="1:43" x14ac:dyDescent="0.15">
      <c r="A111" t="str">
        <f t="shared" si="10"/>
        <v>|OGW|赤緑|14|6/6|レア|《[[野生生まれのミーナとデーン]]》|</v>
      </c>
      <c r="B111" t="s">
        <v>3211</v>
      </c>
      <c r="C111" t="str">
        <f t="shared" si="11"/>
        <v>OGW</v>
      </c>
      <c r="D111">
        <f>IF(AA111="","",VLOOKUP(C111,tnpl!$Z$1:$AA$11,2,TRUE))</f>
        <v>3</v>
      </c>
      <c r="E111" t="s">
        <v>3211</v>
      </c>
      <c r="F111" t="str">
        <f t="shared" si="12"/>
        <v>赤緑</v>
      </c>
      <c r="G111">
        <f>IF(AB111="","",VLOOKUP(F111,tnpl!$X$1:$Y$16,2,TRUE))</f>
        <v>9</v>
      </c>
      <c r="H111" t="s">
        <v>3211</v>
      </c>
      <c r="I111">
        <f t="shared" si="13"/>
        <v>14</v>
      </c>
      <c r="J111" t="s">
        <v>3211</v>
      </c>
      <c r="K111">
        <f t="shared" si="14"/>
        <v>6</v>
      </c>
      <c r="L111">
        <f t="shared" si="15"/>
        <v>6</v>
      </c>
      <c r="M111" t="str">
        <f t="shared" si="16"/>
        <v>6/6</v>
      </c>
      <c r="N111" t="s">
        <v>3267</v>
      </c>
      <c r="O111" t="str">
        <f t="shared" si="17"/>
        <v>レア</v>
      </c>
      <c r="R111" t="s">
        <v>3267</v>
      </c>
      <c r="S111" t="s">
        <v>4854</v>
      </c>
      <c r="T111" t="str">
        <f t="shared" si="18"/>
        <v>野生生まれのミーナとデーン</v>
      </c>
      <c r="U111" t="str">
        <f t="shared" si="19"/>
        <v/>
      </c>
      <c r="V111" t="str">
        <f>IF(I111=0,VLOOKUP(T111,Sheet4!A:B,2,TRUE),"")</f>
        <v/>
      </c>
      <c r="W111" t="s">
        <v>4855</v>
      </c>
      <c r="X111" t="s">
        <v>3267</v>
      </c>
      <c r="Y111" s="9"/>
      <c r="Z111" s="3">
        <v>526</v>
      </c>
      <c r="AA111" s="2" t="s">
        <v>3214</v>
      </c>
      <c r="AB111" s="1" t="s">
        <v>1504</v>
      </c>
      <c r="AC111" s="1" t="s">
        <v>1463</v>
      </c>
      <c r="AD111" s="1">
        <v>14</v>
      </c>
      <c r="AE111" s="1" t="s">
        <v>1503</v>
      </c>
      <c r="AF111" s="1" t="s">
        <v>1502</v>
      </c>
      <c r="AG111" s="1" t="s">
        <v>349</v>
      </c>
      <c r="AH111" s="1" t="s">
        <v>1501</v>
      </c>
      <c r="AI111" s="1" t="s">
        <v>1500</v>
      </c>
      <c r="AJ111" s="1"/>
      <c r="AK111" s="1" t="s">
        <v>1499</v>
      </c>
      <c r="AL111" s="1" t="s">
        <v>1498</v>
      </c>
      <c r="AM111" s="1"/>
      <c r="AN111" s="1"/>
      <c r="AO111" s="1">
        <v>6</v>
      </c>
      <c r="AP111" s="1">
        <v>6</v>
      </c>
      <c r="AQ111" s="1" t="s">
        <v>1497</v>
      </c>
    </row>
    <row r="112" spans="1:43" x14ac:dyDescent="0.15">
      <c r="A112" t="str">
        <f>B112&amp;C112&amp;E112&amp;F112&amp;H112&amp;I112&amp;J112&amp;M112&amp;N112&amp;O112&amp;P112&amp;Q112&amp;R112&amp;S112&amp;T112&amp;V112&amp;W112&amp;X112&amp;Y112</f>
        <v/>
      </c>
    </row>
    <row r="113" spans="1:43" x14ac:dyDescent="0.15">
      <c r="A113" t="str">
        <f>B113&amp;C113&amp;E113&amp;F113&amp;H113&amp;I113&amp;J113&amp;M113&amp;N113&amp;O113&amp;P113&amp;Q113&amp;R113&amp;S113&amp;T113&amp;V113&amp;W113&amp;X113&amp;Y113</f>
        <v>**イニストラードを覆う影ブロック</v>
      </c>
      <c r="B113" t="s">
        <v>4856</v>
      </c>
      <c r="C113" t="s">
        <v>5195</v>
      </c>
      <c r="Z113" s="11"/>
    </row>
    <row r="114" spans="1:43" x14ac:dyDescent="0.15">
      <c r="A114" t="str">
        <f>B114&amp;C114&amp;E114&amp;F114&amp;H114&amp;I114&amp;J114&amp;M114&amp;N114&amp;O114&amp;P114&amp;Q114&amp;R114&amp;S114&amp;T114&amp;U114&amp;V114&amp;W114&amp;X114&amp;Y114</f>
        <v>|LEFT:50|LEFT:50|LEFT:50|LEFT:120|LEFT:120|LEFT:500|c</v>
      </c>
      <c r="B114" t="s">
        <v>3211</v>
      </c>
      <c r="C114" t="s">
        <v>3204</v>
      </c>
      <c r="E114" t="s">
        <v>3211</v>
      </c>
      <c r="F114" t="s">
        <v>3204</v>
      </c>
      <c r="H114" t="s">
        <v>3211</v>
      </c>
      <c r="I114" t="s">
        <v>3204</v>
      </c>
      <c r="J114" t="s">
        <v>3211</v>
      </c>
      <c r="M114" t="s">
        <v>5157</v>
      </c>
      <c r="N114" t="s">
        <v>3267</v>
      </c>
      <c r="O114" t="s">
        <v>5157</v>
      </c>
      <c r="R114" t="s">
        <v>3267</v>
      </c>
      <c r="T114" t="s">
        <v>3205</v>
      </c>
      <c r="X114" t="s">
        <v>3267</v>
      </c>
      <c r="Y114" t="s">
        <v>3206</v>
      </c>
    </row>
    <row r="115" spans="1:43" x14ac:dyDescent="0.15">
      <c r="A115" t="str">
        <f>B115&amp;C115&amp;E115&amp;F115&amp;H115&amp;I115&amp;J115&amp;M115&amp;N115&amp;O115&amp;P115&amp;Q115&amp;R115&amp;S115&amp;T115&amp;U115&amp;V115&amp;W115&amp;X115&amp;Y115</f>
        <v>|セット|色|コスト|P/T|レアリティ|カード名|</v>
      </c>
      <c r="B115" t="s">
        <v>3211</v>
      </c>
      <c r="C115" t="s">
        <v>3212</v>
      </c>
      <c r="E115" t="s">
        <v>3211</v>
      </c>
      <c r="F115" t="s">
        <v>3181</v>
      </c>
      <c r="H115" t="s">
        <v>3211</v>
      </c>
      <c r="I115" t="s">
        <v>3207</v>
      </c>
      <c r="J115" t="s">
        <v>3211</v>
      </c>
      <c r="K115" t="s">
        <v>3168</v>
      </c>
      <c r="L115" t="s">
        <v>3167</v>
      </c>
      <c r="M115" t="str">
        <f>K115&amp;"/"&amp;L115</f>
        <v>P/T</v>
      </c>
      <c r="N115" t="s">
        <v>3267</v>
      </c>
      <c r="O115" t="s">
        <v>5187</v>
      </c>
      <c r="R115" t="s">
        <v>3267</v>
      </c>
      <c r="T115" t="s">
        <v>3208</v>
      </c>
      <c r="X115" t="s">
        <v>3267</v>
      </c>
      <c r="Z115" s="18"/>
      <c r="AA115" s="18"/>
      <c r="AB115" s="18"/>
      <c r="AC115" s="18"/>
      <c r="AD115" s="18"/>
      <c r="AE115" s="18"/>
      <c r="AF115" s="18"/>
      <c r="AG115" s="18"/>
      <c r="AH115" s="18"/>
      <c r="AI115" s="18"/>
      <c r="AJ115" s="18"/>
      <c r="AK115" s="18"/>
      <c r="AL115" s="18"/>
      <c r="AM115" s="18"/>
      <c r="AN115" s="18"/>
      <c r="AO115" s="18"/>
      <c r="AP115" s="18"/>
      <c r="AQ115" s="18"/>
    </row>
    <row r="116" spans="1:43" x14ac:dyDescent="0.15">
      <c r="A116" t="str">
        <f t="shared" si="10"/>
        <v>|SOI|白|0|6/6|アンコモン|《[[むら気な信奉者&gt;敬虔な福音者]]》|</v>
      </c>
      <c r="B116" t="s">
        <v>3211</v>
      </c>
      <c r="C116" t="str">
        <f t="shared" si="11"/>
        <v>SOI</v>
      </c>
      <c r="D116">
        <f>IF(AA116="","",VLOOKUP(C116,tnpl!$Z$1:$AA$11,2,TRUE))</f>
        <v>4</v>
      </c>
      <c r="E116" t="s">
        <v>3211</v>
      </c>
      <c r="F116" t="str">
        <f t="shared" si="12"/>
        <v>白</v>
      </c>
      <c r="G116">
        <f>IF(AB116="","",VLOOKUP(F116,tnpl!$X$1:$Y$16,2,TRUE))</f>
        <v>1</v>
      </c>
      <c r="H116" t="s">
        <v>3211</v>
      </c>
      <c r="I116">
        <f t="shared" si="13"/>
        <v>0</v>
      </c>
      <c r="J116" t="s">
        <v>3211</v>
      </c>
      <c r="K116">
        <f t="shared" si="14"/>
        <v>6</v>
      </c>
      <c r="L116">
        <f t="shared" si="15"/>
        <v>6</v>
      </c>
      <c r="M116" t="str">
        <f t="shared" si="16"/>
        <v>6/6</v>
      </c>
      <c r="N116" t="s">
        <v>3267</v>
      </c>
      <c r="O116" t="str">
        <f t="shared" si="17"/>
        <v>アンコモン</v>
      </c>
      <c r="R116" t="s">
        <v>3267</v>
      </c>
      <c r="S116" t="s">
        <v>4854</v>
      </c>
      <c r="T116" t="str">
        <f t="shared" si="18"/>
        <v>むら気な信奉者</v>
      </c>
      <c r="U116" t="str">
        <f t="shared" si="19"/>
        <v>&gt;</v>
      </c>
      <c r="V116" t="str">
        <f>IF(I116=0,VLOOKUP(T116,Sheet4!A:B,2,TRUE),"")</f>
        <v>敬虔な福音者</v>
      </c>
      <c r="W116" t="s">
        <v>4855</v>
      </c>
      <c r="X116" t="s">
        <v>3267</v>
      </c>
      <c r="Y116" s="9"/>
      <c r="Z116" s="3">
        <v>557</v>
      </c>
      <c r="AA116" s="2" t="s">
        <v>3528</v>
      </c>
      <c r="AB116" s="1" t="s">
        <v>1653</v>
      </c>
      <c r="AC116" s="1" t="s">
        <v>1473</v>
      </c>
      <c r="AD116" s="21">
        <v>0</v>
      </c>
      <c r="AE116" s="1" t="s">
        <v>1065</v>
      </c>
      <c r="AF116" s="1" t="s">
        <v>1064</v>
      </c>
      <c r="AG116" s="1" t="s">
        <v>349</v>
      </c>
      <c r="AH116" s="1" t="s">
        <v>1511</v>
      </c>
      <c r="AI116" s="1" t="s">
        <v>1492</v>
      </c>
      <c r="AJ116" s="1"/>
      <c r="AK116" s="1" t="s">
        <v>3559</v>
      </c>
      <c r="AL116" s="1"/>
      <c r="AM116" s="1"/>
      <c r="AN116" s="1"/>
      <c r="AO116" s="1">
        <v>6</v>
      </c>
      <c r="AP116" s="1">
        <v>6</v>
      </c>
      <c r="AQ116" s="1" t="s">
        <v>3559</v>
      </c>
    </row>
    <row r="117" spans="1:43" x14ac:dyDescent="0.15">
      <c r="A117" t="str">
        <f t="shared" si="10"/>
        <v>|SOI|白|0|6/6|アンコモン|《[[扇動された民衆&gt;町のゴシップ屋]]》|</v>
      </c>
      <c r="B117" t="s">
        <v>3211</v>
      </c>
      <c r="C117" t="str">
        <f t="shared" si="11"/>
        <v>SOI</v>
      </c>
      <c r="D117">
        <f>IF(AA117="","",VLOOKUP(C117,tnpl!$Z$1:$AA$11,2,TRUE))</f>
        <v>4</v>
      </c>
      <c r="E117" t="s">
        <v>3211</v>
      </c>
      <c r="F117" t="str">
        <f t="shared" si="12"/>
        <v>白</v>
      </c>
      <c r="G117">
        <f>IF(AB117="","",VLOOKUP(F117,tnpl!$X$1:$Y$16,2,TRUE))</f>
        <v>1</v>
      </c>
      <c r="H117" t="s">
        <v>3211</v>
      </c>
      <c r="I117">
        <f t="shared" si="13"/>
        <v>0</v>
      </c>
      <c r="J117" t="s">
        <v>3211</v>
      </c>
      <c r="K117">
        <f t="shared" si="14"/>
        <v>6</v>
      </c>
      <c r="L117">
        <f t="shared" si="15"/>
        <v>6</v>
      </c>
      <c r="M117" t="str">
        <f t="shared" si="16"/>
        <v>6/6</v>
      </c>
      <c r="N117" t="s">
        <v>3267</v>
      </c>
      <c r="O117" t="str">
        <f t="shared" si="17"/>
        <v>アンコモン</v>
      </c>
      <c r="R117" t="s">
        <v>3267</v>
      </c>
      <c r="S117" t="s">
        <v>4854</v>
      </c>
      <c r="T117" t="str">
        <f t="shared" si="18"/>
        <v>扇動された民衆</v>
      </c>
      <c r="U117" t="str">
        <f t="shared" si="19"/>
        <v>&gt;</v>
      </c>
      <c r="V117" t="str">
        <f>IF(I117=0,VLOOKUP(T117,Sheet4!A:B,2,TRUE),"")</f>
        <v>町のゴシップ屋</v>
      </c>
      <c r="W117" t="s">
        <v>4855</v>
      </c>
      <c r="X117" t="s">
        <v>3267</v>
      </c>
      <c r="Y117" s="9"/>
      <c r="Z117" s="3">
        <v>560</v>
      </c>
      <c r="AA117" s="2" t="s">
        <v>3528</v>
      </c>
      <c r="AB117" s="1" t="s">
        <v>1653</v>
      </c>
      <c r="AC117" s="1" t="s">
        <v>1473</v>
      </c>
      <c r="AD117" s="21">
        <v>0</v>
      </c>
      <c r="AE117" s="1" t="s">
        <v>1063</v>
      </c>
      <c r="AF117" s="1" t="s">
        <v>1062</v>
      </c>
      <c r="AG117" s="1" t="s">
        <v>349</v>
      </c>
      <c r="AH117" s="1" t="s">
        <v>1511</v>
      </c>
      <c r="AI117" s="1"/>
      <c r="AJ117" s="1"/>
      <c r="AK117" s="1" t="s">
        <v>3561</v>
      </c>
      <c r="AL117" s="1"/>
      <c r="AM117" s="1"/>
      <c r="AN117" s="1"/>
      <c r="AO117" s="1">
        <v>6</v>
      </c>
      <c r="AP117" s="1">
        <v>6</v>
      </c>
      <c r="AQ117" s="1" t="s">
        <v>3561</v>
      </c>
    </row>
    <row r="118" spans="1:43" x14ac:dyDescent="0.15">
      <c r="A118" t="str">
        <f t="shared" si="10"/>
        <v>|SOI|白|13|6/6|レア|《[[ドラグスコルの騎兵]]》|</v>
      </c>
      <c r="B118" t="s">
        <v>3211</v>
      </c>
      <c r="C118" t="str">
        <f t="shared" si="11"/>
        <v>SOI</v>
      </c>
      <c r="D118">
        <f>IF(AA118="","",VLOOKUP(C118,tnpl!$Z$1:$AA$11,2,TRUE))</f>
        <v>4</v>
      </c>
      <c r="E118" t="s">
        <v>3211</v>
      </c>
      <c r="F118" t="str">
        <f t="shared" si="12"/>
        <v>白</v>
      </c>
      <c r="G118">
        <f>IF(AB118="","",VLOOKUP(F118,tnpl!$X$1:$Y$16,2,TRUE))</f>
        <v>1</v>
      </c>
      <c r="H118" t="s">
        <v>3211</v>
      </c>
      <c r="I118">
        <f t="shared" si="13"/>
        <v>13</v>
      </c>
      <c r="J118" t="s">
        <v>3211</v>
      </c>
      <c r="K118">
        <f t="shared" si="14"/>
        <v>6</v>
      </c>
      <c r="L118">
        <f t="shared" si="15"/>
        <v>6</v>
      </c>
      <c r="M118" t="str">
        <f t="shared" si="16"/>
        <v>6/6</v>
      </c>
      <c r="N118" t="s">
        <v>3267</v>
      </c>
      <c r="O118" t="str">
        <f t="shared" si="17"/>
        <v>レア</v>
      </c>
      <c r="R118" t="s">
        <v>3267</v>
      </c>
      <c r="S118" t="s">
        <v>4854</v>
      </c>
      <c r="T118" t="str">
        <f t="shared" si="18"/>
        <v>ドラグスコルの騎兵</v>
      </c>
      <c r="U118" t="str">
        <f t="shared" si="19"/>
        <v/>
      </c>
      <c r="V118" t="str">
        <f>IF(I118=0,VLOOKUP(T118,Sheet4!A:B,2,TRUE),"")</f>
        <v/>
      </c>
      <c r="W118" t="s">
        <v>4855</v>
      </c>
      <c r="X118" t="s">
        <v>3267</v>
      </c>
      <c r="Y118" s="9"/>
      <c r="Z118" s="3">
        <v>565</v>
      </c>
      <c r="AA118" s="2" t="s">
        <v>3528</v>
      </c>
      <c r="AB118" s="1" t="s">
        <v>1653</v>
      </c>
      <c r="AC118" s="1" t="s">
        <v>1463</v>
      </c>
      <c r="AD118" s="1">
        <v>13</v>
      </c>
      <c r="AE118" s="1" t="s">
        <v>1399</v>
      </c>
      <c r="AF118" s="1" t="s">
        <v>1398</v>
      </c>
      <c r="AG118" s="1" t="s">
        <v>349</v>
      </c>
      <c r="AH118" s="1" t="s">
        <v>2436</v>
      </c>
      <c r="AI118" s="1" t="s">
        <v>1555</v>
      </c>
      <c r="AJ118" s="1"/>
      <c r="AK118" s="1" t="s">
        <v>3272</v>
      </c>
      <c r="AL118" s="1" t="s">
        <v>3567</v>
      </c>
      <c r="AM118" s="1" t="s">
        <v>3568</v>
      </c>
      <c r="AN118" s="1"/>
      <c r="AO118" s="1">
        <v>6</v>
      </c>
      <c r="AP118" s="1">
        <v>6</v>
      </c>
      <c r="AQ118" s="1" t="s">
        <v>3569</v>
      </c>
    </row>
    <row r="119" spans="1:43" x14ac:dyDescent="0.15">
      <c r="A119" t="str">
        <f t="shared" si="10"/>
        <v>|SOI|白|12|6/6|レア|《[[ハンウィアーの民兵隊長]]》|</v>
      </c>
      <c r="B119" t="s">
        <v>3211</v>
      </c>
      <c r="C119" t="str">
        <f t="shared" si="11"/>
        <v>SOI</v>
      </c>
      <c r="D119">
        <f>IF(AA119="","",VLOOKUP(C119,tnpl!$Z$1:$AA$11,2,TRUE))</f>
        <v>4</v>
      </c>
      <c r="E119" t="s">
        <v>3211</v>
      </c>
      <c r="F119" t="str">
        <f t="shared" si="12"/>
        <v>白</v>
      </c>
      <c r="G119">
        <f>IF(AB119="","",VLOOKUP(F119,tnpl!$X$1:$Y$16,2,TRUE))</f>
        <v>1</v>
      </c>
      <c r="H119" t="s">
        <v>3211</v>
      </c>
      <c r="I119">
        <f t="shared" si="13"/>
        <v>12</v>
      </c>
      <c r="J119" t="s">
        <v>3211</v>
      </c>
      <c r="K119">
        <f t="shared" si="14"/>
        <v>6</v>
      </c>
      <c r="L119">
        <f t="shared" si="15"/>
        <v>6</v>
      </c>
      <c r="M119" t="str">
        <f t="shared" si="16"/>
        <v>6/6</v>
      </c>
      <c r="N119" t="s">
        <v>3267</v>
      </c>
      <c r="O119" t="str">
        <f t="shared" si="17"/>
        <v>レア</v>
      </c>
      <c r="R119" t="s">
        <v>3267</v>
      </c>
      <c r="S119" t="s">
        <v>4854</v>
      </c>
      <c r="T119" t="str">
        <f t="shared" si="18"/>
        <v>ハンウィアーの民兵隊長</v>
      </c>
      <c r="U119" t="str">
        <f t="shared" si="19"/>
        <v/>
      </c>
      <c r="V119" t="str">
        <f>IF(I119=0,VLOOKUP(T119,Sheet4!A:B,2,TRUE),"")</f>
        <v/>
      </c>
      <c r="W119" t="s">
        <v>4855</v>
      </c>
      <c r="X119" t="s">
        <v>3267</v>
      </c>
      <c r="Y119" s="9"/>
      <c r="Z119" s="3">
        <v>566</v>
      </c>
      <c r="AA119" s="2" t="s">
        <v>3528</v>
      </c>
      <c r="AB119" s="1" t="s">
        <v>1653</v>
      </c>
      <c r="AC119" s="1" t="s">
        <v>1463</v>
      </c>
      <c r="AD119" s="22">
        <v>12</v>
      </c>
      <c r="AE119" s="1" t="s">
        <v>1397</v>
      </c>
      <c r="AF119" s="1" t="s">
        <v>1396</v>
      </c>
      <c r="AG119" s="1" t="s">
        <v>349</v>
      </c>
      <c r="AH119" s="1" t="s">
        <v>1511</v>
      </c>
      <c r="AI119" s="1" t="s">
        <v>1826</v>
      </c>
      <c r="AJ119" s="1"/>
      <c r="AK119" s="1" t="s">
        <v>3570</v>
      </c>
      <c r="AL119" s="1"/>
      <c r="AM119" s="1"/>
      <c r="AN119" s="1"/>
      <c r="AO119" s="1">
        <v>6</v>
      </c>
      <c r="AP119" s="1">
        <v>6</v>
      </c>
      <c r="AQ119" s="1" t="s">
        <v>3570</v>
      </c>
    </row>
    <row r="120" spans="1:43" x14ac:dyDescent="0.15">
      <c r="A120" t="str">
        <f t="shared" si="10"/>
        <v>|SOI|青|11|6/6|コモン|《[[シルブールリンドのカミツキガメ]]》|</v>
      </c>
      <c r="B120" t="s">
        <v>3211</v>
      </c>
      <c r="C120" t="str">
        <f t="shared" si="11"/>
        <v>SOI</v>
      </c>
      <c r="D120">
        <f>IF(AA120="","",VLOOKUP(C120,tnpl!$Z$1:$AA$11,2,TRUE))</f>
        <v>4</v>
      </c>
      <c r="E120" t="s">
        <v>3211</v>
      </c>
      <c r="F120" t="str">
        <f t="shared" si="12"/>
        <v>青</v>
      </c>
      <c r="G120">
        <f>IF(AB120="","",VLOOKUP(F120,tnpl!$X$1:$Y$16,2,TRUE))</f>
        <v>2</v>
      </c>
      <c r="H120" t="s">
        <v>3211</v>
      </c>
      <c r="I120">
        <f t="shared" si="13"/>
        <v>11</v>
      </c>
      <c r="J120" t="s">
        <v>3211</v>
      </c>
      <c r="K120">
        <f t="shared" si="14"/>
        <v>6</v>
      </c>
      <c r="L120">
        <f t="shared" si="15"/>
        <v>6</v>
      </c>
      <c r="M120" t="str">
        <f t="shared" si="16"/>
        <v>6/6</v>
      </c>
      <c r="N120" t="s">
        <v>3267</v>
      </c>
      <c r="O120" t="str">
        <f t="shared" si="17"/>
        <v>コモン</v>
      </c>
      <c r="R120" t="s">
        <v>3267</v>
      </c>
      <c r="S120" t="s">
        <v>4854</v>
      </c>
      <c r="T120" t="str">
        <f t="shared" si="18"/>
        <v>シルブールリンドのカミツキガメ</v>
      </c>
      <c r="U120" t="str">
        <f t="shared" si="19"/>
        <v/>
      </c>
      <c r="V120" t="str">
        <f>IF(I120=0,VLOOKUP(T120,Sheet4!A:B,2,TRUE),"")</f>
        <v/>
      </c>
      <c r="W120" t="s">
        <v>4855</v>
      </c>
      <c r="X120" t="s">
        <v>3267</v>
      </c>
      <c r="Y120" s="9"/>
      <c r="Z120" s="3">
        <v>579</v>
      </c>
      <c r="AA120" s="2" t="s">
        <v>3528</v>
      </c>
      <c r="AB120" s="1" t="s">
        <v>1631</v>
      </c>
      <c r="AC120" s="1" t="s">
        <v>1771</v>
      </c>
      <c r="AD120" s="1">
        <v>11</v>
      </c>
      <c r="AE120" s="1" t="s">
        <v>1375</v>
      </c>
      <c r="AF120" s="1" t="s">
        <v>1374</v>
      </c>
      <c r="AG120" s="1" t="s">
        <v>349</v>
      </c>
      <c r="AH120" s="1" t="s">
        <v>3594</v>
      </c>
      <c r="AI120" s="1"/>
      <c r="AJ120" s="1"/>
      <c r="AK120" s="1" t="s">
        <v>3595</v>
      </c>
      <c r="AL120" s="1" t="s">
        <v>3596</v>
      </c>
      <c r="AM120" s="1"/>
      <c r="AN120" s="1"/>
      <c r="AO120" s="1">
        <v>6</v>
      </c>
      <c r="AP120" s="1">
        <v>6</v>
      </c>
      <c r="AQ120" s="1" t="s">
        <v>3597</v>
      </c>
    </row>
    <row r="121" spans="1:43" x14ac:dyDescent="0.15">
      <c r="A121" t="str">
        <f t="shared" si="10"/>
        <v>|SOI|青|11|6/6|レア|《[[ネファリアの月ドレイク]]》|</v>
      </c>
      <c r="B121" t="s">
        <v>3211</v>
      </c>
      <c r="C121" t="str">
        <f t="shared" si="11"/>
        <v>SOI</v>
      </c>
      <c r="D121">
        <f>IF(AA121="","",VLOOKUP(C121,tnpl!$Z$1:$AA$11,2,TRUE))</f>
        <v>4</v>
      </c>
      <c r="E121" t="s">
        <v>3211</v>
      </c>
      <c r="F121" t="str">
        <f t="shared" si="12"/>
        <v>青</v>
      </c>
      <c r="G121">
        <f>IF(AB121="","",VLOOKUP(F121,tnpl!$X$1:$Y$16,2,TRUE))</f>
        <v>2</v>
      </c>
      <c r="H121" t="s">
        <v>3211</v>
      </c>
      <c r="I121">
        <f t="shared" si="13"/>
        <v>11</v>
      </c>
      <c r="J121" t="s">
        <v>3211</v>
      </c>
      <c r="K121">
        <f t="shared" si="14"/>
        <v>6</v>
      </c>
      <c r="L121">
        <f t="shared" si="15"/>
        <v>6</v>
      </c>
      <c r="M121" t="str">
        <f t="shared" si="16"/>
        <v>6/6</v>
      </c>
      <c r="N121" t="s">
        <v>3267</v>
      </c>
      <c r="O121" t="str">
        <f t="shared" si="17"/>
        <v>レア</v>
      </c>
      <c r="R121" t="s">
        <v>3267</v>
      </c>
      <c r="S121" t="s">
        <v>4854</v>
      </c>
      <c r="T121" t="str">
        <f t="shared" si="18"/>
        <v>ネファリアの月ドレイク</v>
      </c>
      <c r="U121" t="str">
        <f t="shared" si="19"/>
        <v/>
      </c>
      <c r="V121" t="str">
        <f>IF(I121=0,VLOOKUP(T121,Sheet4!A:B,2,TRUE),"")</f>
        <v/>
      </c>
      <c r="W121" t="s">
        <v>4855</v>
      </c>
      <c r="X121" t="s">
        <v>3267</v>
      </c>
      <c r="Y121" s="9"/>
      <c r="Z121" s="3">
        <v>603</v>
      </c>
      <c r="AA121" s="2" t="s">
        <v>3528</v>
      </c>
      <c r="AB121" s="1" t="s">
        <v>1631</v>
      </c>
      <c r="AC121" s="1" t="s">
        <v>1463</v>
      </c>
      <c r="AD121" s="1">
        <v>11</v>
      </c>
      <c r="AE121" s="1" t="s">
        <v>1333</v>
      </c>
      <c r="AF121" s="1" t="s">
        <v>1332</v>
      </c>
      <c r="AG121" s="1" t="s">
        <v>349</v>
      </c>
      <c r="AH121" s="1" t="s">
        <v>2546</v>
      </c>
      <c r="AI121" s="1"/>
      <c r="AJ121" s="1"/>
      <c r="AK121" s="1" t="s">
        <v>361</v>
      </c>
      <c r="AL121" s="1" t="s">
        <v>3628</v>
      </c>
      <c r="AM121" s="1" t="s">
        <v>3629</v>
      </c>
      <c r="AN121" s="1"/>
      <c r="AO121" s="1">
        <v>6</v>
      </c>
      <c r="AP121" s="1">
        <v>6</v>
      </c>
      <c r="AQ121" s="1" t="s">
        <v>3630</v>
      </c>
    </row>
    <row r="122" spans="1:43" x14ac:dyDescent="0.15">
      <c r="A122" t="str">
        <f t="shared" si="10"/>
        <v>|SOI|赤|12|6/5|神話レア|《[[ガイアー岬の山賊]]》|</v>
      </c>
      <c r="B122" t="s">
        <v>3211</v>
      </c>
      <c r="C122" t="str">
        <f t="shared" si="11"/>
        <v>SOI</v>
      </c>
      <c r="D122">
        <f>IF(AA122="","",VLOOKUP(C122,tnpl!$Z$1:$AA$11,2,TRUE))</f>
        <v>4</v>
      </c>
      <c r="E122" t="s">
        <v>3211</v>
      </c>
      <c r="F122" t="str">
        <f t="shared" si="12"/>
        <v>赤</v>
      </c>
      <c r="G122">
        <f>IF(AB122="","",VLOOKUP(F122,tnpl!$X$1:$Y$16,2,TRUE))</f>
        <v>4</v>
      </c>
      <c r="H122" t="s">
        <v>3211</v>
      </c>
      <c r="I122">
        <f t="shared" si="13"/>
        <v>12</v>
      </c>
      <c r="J122" t="s">
        <v>3211</v>
      </c>
      <c r="K122">
        <f t="shared" si="14"/>
        <v>6</v>
      </c>
      <c r="L122">
        <f t="shared" si="15"/>
        <v>5</v>
      </c>
      <c r="M122" t="str">
        <f t="shared" si="16"/>
        <v>6/5</v>
      </c>
      <c r="N122" t="s">
        <v>3267</v>
      </c>
      <c r="O122" t="str">
        <f t="shared" si="17"/>
        <v>神話レア</v>
      </c>
      <c r="R122" t="s">
        <v>3267</v>
      </c>
      <c r="S122" t="s">
        <v>4854</v>
      </c>
      <c r="T122" t="str">
        <f t="shared" si="18"/>
        <v>ガイアー岬の山賊</v>
      </c>
      <c r="U122" t="str">
        <f t="shared" si="19"/>
        <v/>
      </c>
      <c r="V122" t="str">
        <f>IF(I122=0,VLOOKUP(T122,Sheet4!A:B,2,TRUE),"")</f>
        <v/>
      </c>
      <c r="W122" t="s">
        <v>4855</v>
      </c>
      <c r="X122" t="s">
        <v>3267</v>
      </c>
      <c r="Y122" s="9"/>
      <c r="Z122" s="3">
        <v>675</v>
      </c>
      <c r="AA122" s="2" t="s">
        <v>3528</v>
      </c>
      <c r="AB122" s="1" t="s">
        <v>1575</v>
      </c>
      <c r="AC122" s="1" t="s">
        <v>1453</v>
      </c>
      <c r="AD122" s="22">
        <v>12</v>
      </c>
      <c r="AE122" s="1" t="s">
        <v>1209</v>
      </c>
      <c r="AF122" s="1" t="s">
        <v>1208</v>
      </c>
      <c r="AG122" s="1" t="s">
        <v>349</v>
      </c>
      <c r="AH122" s="1" t="s">
        <v>1511</v>
      </c>
      <c r="AI122" s="1" t="s">
        <v>2976</v>
      </c>
      <c r="AJ122" s="1" t="s">
        <v>3702</v>
      </c>
      <c r="AK122" s="1" t="s">
        <v>2789</v>
      </c>
      <c r="AL122" s="1" t="s">
        <v>3703</v>
      </c>
      <c r="AM122" s="1" t="s">
        <v>3743</v>
      </c>
      <c r="AN122" s="1"/>
      <c r="AO122" s="1">
        <v>6</v>
      </c>
      <c r="AP122" s="1">
        <v>5</v>
      </c>
      <c r="AQ122" s="1" t="s">
        <v>3744</v>
      </c>
    </row>
    <row r="123" spans="1:43" x14ac:dyDescent="0.15">
      <c r="A123" t="str">
        <f t="shared" si="10"/>
        <v>|SOI|緑|24|6/6|コモン|《[[ケッシグの不吉な豚]]》|</v>
      </c>
      <c r="B123" t="s">
        <v>3211</v>
      </c>
      <c r="C123" t="str">
        <f t="shared" si="11"/>
        <v>SOI</v>
      </c>
      <c r="D123">
        <f>IF(AA123="","",VLOOKUP(C123,tnpl!$Z$1:$AA$11,2,TRUE))</f>
        <v>4</v>
      </c>
      <c r="E123" t="s">
        <v>3211</v>
      </c>
      <c r="F123" t="str">
        <f t="shared" si="12"/>
        <v>緑</v>
      </c>
      <c r="G123">
        <f>IF(AB123="","",VLOOKUP(F123,tnpl!$X$1:$Y$16,2,TRUE))</f>
        <v>5</v>
      </c>
      <c r="H123" t="s">
        <v>3211</v>
      </c>
      <c r="I123">
        <f t="shared" si="13"/>
        <v>24</v>
      </c>
      <c r="J123" t="s">
        <v>3211</v>
      </c>
      <c r="K123">
        <f t="shared" si="14"/>
        <v>6</v>
      </c>
      <c r="L123">
        <f t="shared" si="15"/>
        <v>6</v>
      </c>
      <c r="M123" t="str">
        <f t="shared" si="16"/>
        <v>6/6</v>
      </c>
      <c r="N123" t="s">
        <v>3267</v>
      </c>
      <c r="O123" t="str">
        <f t="shared" si="17"/>
        <v>コモン</v>
      </c>
      <c r="R123" t="s">
        <v>3267</v>
      </c>
      <c r="S123" t="s">
        <v>4854</v>
      </c>
      <c r="T123" t="str">
        <f t="shared" si="18"/>
        <v>ケッシグの不吉な豚</v>
      </c>
      <c r="U123" t="str">
        <f t="shared" si="19"/>
        <v/>
      </c>
      <c r="V123" t="str">
        <f>IF(I123=0,VLOOKUP(T123,Sheet4!A:B,2,TRUE),"")</f>
        <v/>
      </c>
      <c r="W123" t="s">
        <v>4855</v>
      </c>
      <c r="X123" t="s">
        <v>3267</v>
      </c>
      <c r="Y123" s="9"/>
      <c r="Z123" s="3">
        <v>683</v>
      </c>
      <c r="AA123" s="2" t="s">
        <v>3528</v>
      </c>
      <c r="AB123" s="1" t="s">
        <v>1540</v>
      </c>
      <c r="AC123" s="1" t="s">
        <v>1771</v>
      </c>
      <c r="AD123" s="1">
        <v>24</v>
      </c>
      <c r="AE123" s="1" t="s">
        <v>1197</v>
      </c>
      <c r="AF123" s="1" t="s">
        <v>1196</v>
      </c>
      <c r="AG123" s="1" t="s">
        <v>349</v>
      </c>
      <c r="AH123" s="1" t="s">
        <v>2750</v>
      </c>
      <c r="AI123" s="1" t="s">
        <v>2837</v>
      </c>
      <c r="AJ123" s="1"/>
      <c r="AK123" s="1" t="s">
        <v>1733</v>
      </c>
      <c r="AL123" s="1"/>
      <c r="AM123" s="1"/>
      <c r="AN123" s="1"/>
      <c r="AO123" s="1">
        <v>6</v>
      </c>
      <c r="AP123" s="1">
        <v>6</v>
      </c>
      <c r="AQ123" s="1" t="s">
        <v>1733</v>
      </c>
    </row>
    <row r="124" spans="1:43" x14ac:dyDescent="0.15">
      <c r="A124" t="str">
        <f t="shared" si="10"/>
        <v>|SOI|緑|0|6/6|アンコモン|《[[爪の群れの咆哮者&gt;薄暮見の徴募兵]]》|</v>
      </c>
      <c r="B124" t="s">
        <v>3211</v>
      </c>
      <c r="C124" t="str">
        <f t="shared" si="11"/>
        <v>SOI</v>
      </c>
      <c r="D124">
        <f>IF(AA124="","",VLOOKUP(C124,tnpl!$Z$1:$AA$11,2,TRUE))</f>
        <v>4</v>
      </c>
      <c r="E124" t="s">
        <v>3211</v>
      </c>
      <c r="F124" t="str">
        <f t="shared" si="12"/>
        <v>緑</v>
      </c>
      <c r="G124">
        <f>IF(AB124="","",VLOOKUP(F124,tnpl!$X$1:$Y$16,2,TRUE))</f>
        <v>5</v>
      </c>
      <c r="H124" t="s">
        <v>3211</v>
      </c>
      <c r="I124">
        <f t="shared" si="13"/>
        <v>0</v>
      </c>
      <c r="J124" t="s">
        <v>3211</v>
      </c>
      <c r="K124">
        <f t="shared" si="14"/>
        <v>6</v>
      </c>
      <c r="L124">
        <f t="shared" si="15"/>
        <v>6</v>
      </c>
      <c r="M124" t="str">
        <f t="shared" si="16"/>
        <v>6/6</v>
      </c>
      <c r="N124" t="s">
        <v>3267</v>
      </c>
      <c r="O124" t="str">
        <f t="shared" si="17"/>
        <v>アンコモン</v>
      </c>
      <c r="R124" t="s">
        <v>3267</v>
      </c>
      <c r="S124" t="s">
        <v>4854</v>
      </c>
      <c r="T124" t="str">
        <f t="shared" si="18"/>
        <v>爪の群れの咆哮者</v>
      </c>
      <c r="U124" t="str">
        <f t="shared" si="19"/>
        <v>&gt;</v>
      </c>
      <c r="V124" t="str">
        <f>IF(I124=0,VLOOKUP(T124,Sheet4!A:B,2,TRUE),"")</f>
        <v>薄暮見の徴募兵</v>
      </c>
      <c r="W124" t="s">
        <v>4855</v>
      </c>
      <c r="X124" t="s">
        <v>3267</v>
      </c>
      <c r="Y124" s="9"/>
      <c r="Z124" s="3">
        <v>696</v>
      </c>
      <c r="AA124" s="2" t="s">
        <v>3528</v>
      </c>
      <c r="AB124" s="1" t="s">
        <v>1540</v>
      </c>
      <c r="AC124" s="1" t="s">
        <v>1473</v>
      </c>
      <c r="AD124" s="21">
        <v>0</v>
      </c>
      <c r="AE124" s="1" t="s">
        <v>1025</v>
      </c>
      <c r="AF124" s="1" t="s">
        <v>1024</v>
      </c>
      <c r="AG124" s="1" t="s">
        <v>349</v>
      </c>
      <c r="AH124" s="1" t="s">
        <v>3702</v>
      </c>
      <c r="AI124" s="1"/>
      <c r="AJ124" s="1"/>
      <c r="AK124" s="1" t="s">
        <v>3765</v>
      </c>
      <c r="AL124" s="1" t="s">
        <v>3704</v>
      </c>
      <c r="AM124" s="1"/>
      <c r="AN124" s="1"/>
      <c r="AO124" s="1">
        <v>6</v>
      </c>
      <c r="AP124" s="1">
        <v>6</v>
      </c>
      <c r="AQ124" s="1" t="s">
        <v>3766</v>
      </c>
    </row>
    <row r="125" spans="1:43" x14ac:dyDescent="0.15">
      <c r="A125" t="str">
        <f t="shared" si="10"/>
        <v>|SOI|緑|0|6/6|アンコモン|《[[ラムホルトの解体者&gt;ラムホルトの平和主義者]]》|</v>
      </c>
      <c r="B125" t="s">
        <v>3211</v>
      </c>
      <c r="C125" t="str">
        <f t="shared" si="11"/>
        <v>SOI</v>
      </c>
      <c r="D125">
        <f>IF(AA125="","",VLOOKUP(C125,tnpl!$Z$1:$AA$11,2,TRUE))</f>
        <v>4</v>
      </c>
      <c r="E125" t="s">
        <v>3211</v>
      </c>
      <c r="F125" t="str">
        <f t="shared" si="12"/>
        <v>緑</v>
      </c>
      <c r="G125">
        <f>IF(AB125="","",VLOOKUP(F125,tnpl!$X$1:$Y$16,2,TRUE))</f>
        <v>5</v>
      </c>
      <c r="H125" t="s">
        <v>3211</v>
      </c>
      <c r="I125">
        <f t="shared" si="13"/>
        <v>0</v>
      </c>
      <c r="J125" t="s">
        <v>3211</v>
      </c>
      <c r="K125">
        <f t="shared" si="14"/>
        <v>6</v>
      </c>
      <c r="L125">
        <f t="shared" si="15"/>
        <v>6</v>
      </c>
      <c r="M125" t="str">
        <f t="shared" si="16"/>
        <v>6/6</v>
      </c>
      <c r="N125" t="s">
        <v>3267</v>
      </c>
      <c r="O125" t="str">
        <f t="shared" si="17"/>
        <v>アンコモン</v>
      </c>
      <c r="R125" t="s">
        <v>3267</v>
      </c>
      <c r="S125" t="s">
        <v>4854</v>
      </c>
      <c r="T125" t="str">
        <f t="shared" si="18"/>
        <v>ラムホルトの解体者</v>
      </c>
      <c r="U125" t="str">
        <f t="shared" si="19"/>
        <v>&gt;</v>
      </c>
      <c r="V125" t="str">
        <f>IF(I125=0,VLOOKUP(T125,Sheet4!A:B,2,TRUE),"")</f>
        <v>ラムホルトの平和主義者</v>
      </c>
      <c r="W125" t="s">
        <v>4855</v>
      </c>
      <c r="X125" t="s">
        <v>3267</v>
      </c>
      <c r="Y125" s="9"/>
      <c r="Z125" s="3">
        <v>701</v>
      </c>
      <c r="AA125" s="2" t="s">
        <v>3528</v>
      </c>
      <c r="AB125" s="1" t="s">
        <v>1540</v>
      </c>
      <c r="AC125" s="1" t="s">
        <v>1473</v>
      </c>
      <c r="AD125" s="21">
        <v>0</v>
      </c>
      <c r="AE125" s="1" t="s">
        <v>1021</v>
      </c>
      <c r="AF125" s="1" t="s">
        <v>1020</v>
      </c>
      <c r="AG125" s="1" t="s">
        <v>349</v>
      </c>
      <c r="AH125" s="1"/>
      <c r="AI125" s="1"/>
      <c r="AJ125" s="1"/>
      <c r="AK125" s="1" t="s">
        <v>3704</v>
      </c>
      <c r="AL125" s="1"/>
      <c r="AM125" s="1"/>
      <c r="AN125" s="1"/>
      <c r="AO125" s="1">
        <v>6</v>
      </c>
      <c r="AP125" s="1">
        <v>6</v>
      </c>
      <c r="AQ125" s="1" t="s">
        <v>3704</v>
      </c>
    </row>
    <row r="126" spans="1:43" x14ac:dyDescent="0.15">
      <c r="A126" t="str">
        <f t="shared" si="10"/>
        <v>|SOI|緑|10|6/6|神話レア|《[[魂を飲み込むもの]]》|</v>
      </c>
      <c r="B126" t="s">
        <v>3211</v>
      </c>
      <c r="C126" t="str">
        <f t="shared" si="11"/>
        <v>SOI</v>
      </c>
      <c r="D126">
        <f>IF(AA126="","",VLOOKUP(C126,tnpl!$Z$1:$AA$11,2,TRUE))</f>
        <v>4</v>
      </c>
      <c r="E126" t="s">
        <v>3211</v>
      </c>
      <c r="F126" t="str">
        <f t="shared" si="12"/>
        <v>緑</v>
      </c>
      <c r="G126">
        <f>IF(AB126="","",VLOOKUP(F126,tnpl!$X$1:$Y$16,2,TRUE))</f>
        <v>5</v>
      </c>
      <c r="H126" t="s">
        <v>3211</v>
      </c>
      <c r="I126">
        <f t="shared" si="13"/>
        <v>10</v>
      </c>
      <c r="J126" t="s">
        <v>3211</v>
      </c>
      <c r="K126">
        <f t="shared" si="14"/>
        <v>6</v>
      </c>
      <c r="L126">
        <f t="shared" si="15"/>
        <v>6</v>
      </c>
      <c r="M126" t="str">
        <f t="shared" si="16"/>
        <v>6/6</v>
      </c>
      <c r="N126" t="s">
        <v>3267</v>
      </c>
      <c r="O126" t="str">
        <f t="shared" si="17"/>
        <v>神話レア</v>
      </c>
      <c r="R126" t="s">
        <v>3267</v>
      </c>
      <c r="S126" t="s">
        <v>4854</v>
      </c>
      <c r="T126" t="str">
        <f t="shared" si="18"/>
        <v>魂を飲み込むもの</v>
      </c>
      <c r="U126" t="str">
        <f t="shared" si="19"/>
        <v/>
      </c>
      <c r="V126" t="str">
        <f>IF(I126=0,VLOOKUP(T126,Sheet4!A:B,2,TRUE),"")</f>
        <v/>
      </c>
      <c r="W126" t="s">
        <v>4855</v>
      </c>
      <c r="X126" t="s">
        <v>3267</v>
      </c>
      <c r="Y126" s="9"/>
      <c r="Z126" s="3">
        <v>713</v>
      </c>
      <c r="AA126" s="2" t="s">
        <v>3528</v>
      </c>
      <c r="AB126" s="1" t="s">
        <v>1540</v>
      </c>
      <c r="AC126" s="1" t="s">
        <v>1453</v>
      </c>
      <c r="AD126" s="1">
        <v>10</v>
      </c>
      <c r="AE126" s="1" t="s">
        <v>1147</v>
      </c>
      <c r="AF126" s="1" t="s">
        <v>1146</v>
      </c>
      <c r="AG126" s="1" t="s">
        <v>349</v>
      </c>
      <c r="AH126" s="1" t="s">
        <v>348</v>
      </c>
      <c r="AI126" s="1"/>
      <c r="AJ126" s="1"/>
      <c r="AK126" s="1" t="s">
        <v>1733</v>
      </c>
      <c r="AL126" s="1" t="s">
        <v>3797</v>
      </c>
      <c r="AM126" s="1"/>
      <c r="AN126" s="1"/>
      <c r="AO126" s="1">
        <v>6</v>
      </c>
      <c r="AP126" s="1">
        <v>6</v>
      </c>
      <c r="AQ126" s="1" t="s">
        <v>3798</v>
      </c>
    </row>
    <row r="127" spans="1:43" x14ac:dyDescent="0.15">
      <c r="A127" t="str">
        <f t="shared" si="10"/>
        <v>|SOI|無色|0|6/6|アンコモン|《[[石翼の反目者&gt;スレイベンのガーゴイル]]》|</v>
      </c>
      <c r="B127" t="s">
        <v>3211</v>
      </c>
      <c r="C127" t="str">
        <f t="shared" si="11"/>
        <v>SOI</v>
      </c>
      <c r="D127">
        <f>IF(AA127="","",VLOOKUP(C127,tnpl!$Z$1:$AA$11,2,TRUE))</f>
        <v>4</v>
      </c>
      <c r="E127" t="s">
        <v>3211</v>
      </c>
      <c r="F127" t="str">
        <f t="shared" si="12"/>
        <v>無色</v>
      </c>
      <c r="G127">
        <f>IF(AB127="","",VLOOKUP(F127,tnpl!$X$1:$Y$16,2,TRUE))</f>
        <v>16</v>
      </c>
      <c r="H127" t="s">
        <v>3211</v>
      </c>
      <c r="I127">
        <f t="shared" si="13"/>
        <v>0</v>
      </c>
      <c r="J127" t="s">
        <v>3211</v>
      </c>
      <c r="K127">
        <f t="shared" si="14"/>
        <v>6</v>
      </c>
      <c r="L127">
        <f t="shared" si="15"/>
        <v>6</v>
      </c>
      <c r="M127" t="str">
        <f t="shared" si="16"/>
        <v>6/6</v>
      </c>
      <c r="N127" t="s">
        <v>3267</v>
      </c>
      <c r="O127" t="str">
        <f t="shared" si="17"/>
        <v>アンコモン</v>
      </c>
      <c r="R127" t="s">
        <v>3267</v>
      </c>
      <c r="S127" t="s">
        <v>4854</v>
      </c>
      <c r="T127" t="str">
        <f t="shared" si="18"/>
        <v>石翼の反目者</v>
      </c>
      <c r="U127" t="str">
        <f t="shared" si="19"/>
        <v>&gt;</v>
      </c>
      <c r="V127" t="str">
        <f>IF(I127=0,VLOOKUP(T127,Sheet4!A:B,2,TRUE),"")</f>
        <v>スレイベンのガーゴイル</v>
      </c>
      <c r="W127" t="s">
        <v>4855</v>
      </c>
      <c r="X127" t="s">
        <v>3267</v>
      </c>
      <c r="Y127" s="9"/>
      <c r="Z127" s="3">
        <v>739</v>
      </c>
      <c r="AA127" s="2" t="s">
        <v>3528</v>
      </c>
      <c r="AB127" s="1" t="s">
        <v>301</v>
      </c>
      <c r="AC127" s="1" t="s">
        <v>1473</v>
      </c>
      <c r="AD127" s="21">
        <v>0</v>
      </c>
      <c r="AE127" s="1" t="s">
        <v>1017</v>
      </c>
      <c r="AF127" s="1" t="s">
        <v>1016</v>
      </c>
      <c r="AG127" s="1" t="s">
        <v>349</v>
      </c>
      <c r="AH127" s="1" t="s">
        <v>3837</v>
      </c>
      <c r="AI127" s="1" t="s">
        <v>2837</v>
      </c>
      <c r="AJ127" s="1"/>
      <c r="AK127" s="1" t="s">
        <v>361</v>
      </c>
      <c r="AL127" s="1"/>
      <c r="AM127" s="1"/>
      <c r="AN127" s="1"/>
      <c r="AO127" s="1">
        <v>6</v>
      </c>
      <c r="AP127" s="1">
        <v>6</v>
      </c>
      <c r="AQ127" s="1" t="s">
        <v>361</v>
      </c>
    </row>
    <row r="128" spans="1:43" x14ac:dyDescent="0.15">
      <c r="A128" t="str">
        <f t="shared" si="10"/>
        <v>|EMN|白|15|6/5|レア|《[[異端聖戦士、サリア]]》|</v>
      </c>
      <c r="B128" t="s">
        <v>3211</v>
      </c>
      <c r="C128" t="str">
        <f t="shared" si="11"/>
        <v>EMN</v>
      </c>
      <c r="D128">
        <f>IF(AA128="","",VLOOKUP(C128,tnpl!$Z$1:$AA$11,2,TRUE))</f>
        <v>5</v>
      </c>
      <c r="E128" t="s">
        <v>3211</v>
      </c>
      <c r="F128" t="str">
        <f t="shared" si="12"/>
        <v>白</v>
      </c>
      <c r="G128">
        <f>IF(AB128="","",VLOOKUP(F128,tnpl!$X$1:$Y$16,2,TRUE))</f>
        <v>1</v>
      </c>
      <c r="H128" t="s">
        <v>3211</v>
      </c>
      <c r="I128">
        <f t="shared" si="13"/>
        <v>15</v>
      </c>
      <c r="J128" t="s">
        <v>3211</v>
      </c>
      <c r="K128">
        <f t="shared" si="14"/>
        <v>6</v>
      </c>
      <c r="L128">
        <f t="shared" si="15"/>
        <v>5</v>
      </c>
      <c r="M128" t="str">
        <f t="shared" si="16"/>
        <v>6/5</v>
      </c>
      <c r="N128" t="s">
        <v>3267</v>
      </c>
      <c r="O128" t="str">
        <f t="shared" si="17"/>
        <v>レア</v>
      </c>
      <c r="R128" t="s">
        <v>3267</v>
      </c>
      <c r="S128" t="s">
        <v>4854</v>
      </c>
      <c r="T128" t="str">
        <f t="shared" si="18"/>
        <v>異端聖戦士、サリア</v>
      </c>
      <c r="U128" t="str">
        <f t="shared" si="19"/>
        <v/>
      </c>
      <c r="V128" t="str">
        <f>IF(I128=0,VLOOKUP(T128,Sheet4!A:B,2,TRUE),"")</f>
        <v/>
      </c>
      <c r="W128" t="s">
        <v>4855</v>
      </c>
      <c r="X128" t="s">
        <v>3267</v>
      </c>
      <c r="Y128" s="9"/>
      <c r="Z128" s="3">
        <v>761</v>
      </c>
      <c r="AA128" s="2" t="s">
        <v>3870</v>
      </c>
      <c r="AB128" s="1" t="s">
        <v>1653</v>
      </c>
      <c r="AC128" s="1" t="s">
        <v>1463</v>
      </c>
      <c r="AD128" s="1">
        <v>15</v>
      </c>
      <c r="AE128" s="1" t="s">
        <v>1005</v>
      </c>
      <c r="AF128" s="1" t="s">
        <v>1004</v>
      </c>
      <c r="AG128" s="1" t="s">
        <v>349</v>
      </c>
      <c r="AH128" s="1" t="s">
        <v>1511</v>
      </c>
      <c r="AI128" s="1" t="s">
        <v>1826</v>
      </c>
      <c r="AJ128" s="1"/>
      <c r="AK128" s="1" t="s">
        <v>3406</v>
      </c>
      <c r="AL128" s="1" t="s">
        <v>3884</v>
      </c>
      <c r="AM128" s="1"/>
      <c r="AN128" s="1"/>
      <c r="AO128" s="1">
        <v>6</v>
      </c>
      <c r="AP128" s="1">
        <v>5</v>
      </c>
      <c r="AQ128" s="1" t="s">
        <v>3885</v>
      </c>
    </row>
    <row r="129" spans="1:43" x14ac:dyDescent="0.15">
      <c r="A129" t="str">
        <f t="shared" si="10"/>
        <v>|EMN|白|10|6/5|レア|《[[無私の霊魂]]》|</v>
      </c>
      <c r="B129" t="s">
        <v>3211</v>
      </c>
      <c r="C129" t="str">
        <f t="shared" si="11"/>
        <v>EMN</v>
      </c>
      <c r="D129">
        <f>IF(AA129="","",VLOOKUP(C129,tnpl!$Z$1:$AA$11,2,TRUE))</f>
        <v>5</v>
      </c>
      <c r="E129" t="s">
        <v>3211</v>
      </c>
      <c r="F129" t="str">
        <f t="shared" si="12"/>
        <v>白</v>
      </c>
      <c r="G129">
        <f>IF(AB129="","",VLOOKUP(F129,tnpl!$X$1:$Y$16,2,TRUE))</f>
        <v>1</v>
      </c>
      <c r="H129" t="s">
        <v>3211</v>
      </c>
      <c r="I129">
        <f t="shared" si="13"/>
        <v>10</v>
      </c>
      <c r="J129" t="s">
        <v>3211</v>
      </c>
      <c r="K129">
        <f t="shared" si="14"/>
        <v>6</v>
      </c>
      <c r="L129">
        <f t="shared" si="15"/>
        <v>5</v>
      </c>
      <c r="M129" t="str">
        <f t="shared" si="16"/>
        <v>6/5</v>
      </c>
      <c r="N129" t="s">
        <v>3267</v>
      </c>
      <c r="O129" t="str">
        <f t="shared" si="17"/>
        <v>レア</v>
      </c>
      <c r="R129" t="s">
        <v>3267</v>
      </c>
      <c r="S129" t="s">
        <v>4854</v>
      </c>
      <c r="T129" t="str">
        <f t="shared" si="18"/>
        <v>無私の霊魂</v>
      </c>
      <c r="U129" t="str">
        <f t="shared" si="19"/>
        <v/>
      </c>
      <c r="V129" t="str">
        <f>IF(I129=0,VLOOKUP(T129,Sheet4!A:B,2,TRUE),"")</f>
        <v/>
      </c>
      <c r="W129" t="s">
        <v>4855</v>
      </c>
      <c r="X129" t="s">
        <v>3267</v>
      </c>
      <c r="Y129" s="9"/>
      <c r="Z129" s="3">
        <v>763</v>
      </c>
      <c r="AA129" s="2" t="s">
        <v>3870</v>
      </c>
      <c r="AB129" s="1" t="s">
        <v>1653</v>
      </c>
      <c r="AC129" s="1" t="s">
        <v>1463</v>
      </c>
      <c r="AD129" s="1">
        <v>10</v>
      </c>
      <c r="AE129" s="1" t="s">
        <v>1001</v>
      </c>
      <c r="AF129" s="1" t="s">
        <v>1000</v>
      </c>
      <c r="AG129" s="1" t="s">
        <v>349</v>
      </c>
      <c r="AH129" s="1" t="s">
        <v>2436</v>
      </c>
      <c r="AI129" s="1" t="s">
        <v>1492</v>
      </c>
      <c r="AJ129" s="1"/>
      <c r="AK129" s="1" t="s">
        <v>361</v>
      </c>
      <c r="AL129" s="1" t="s">
        <v>3889</v>
      </c>
      <c r="AM129" s="1"/>
      <c r="AN129" s="1"/>
      <c r="AO129" s="1">
        <v>6</v>
      </c>
      <c r="AP129" s="1">
        <v>5</v>
      </c>
      <c r="AQ129" s="1" t="s">
        <v>3890</v>
      </c>
    </row>
    <row r="130" spans="1:43" x14ac:dyDescent="0.15">
      <c r="A130" t="str">
        <f t="shared" si="10"/>
        <v>|EMN|青|9|6/5|レア|《[[完成態の講師]]》|</v>
      </c>
      <c r="B130" t="s">
        <v>3211</v>
      </c>
      <c r="C130" t="str">
        <f t="shared" si="11"/>
        <v>EMN</v>
      </c>
      <c r="D130">
        <f>IF(AA130="","",VLOOKUP(C130,tnpl!$Z$1:$AA$11,2,TRUE))</f>
        <v>5</v>
      </c>
      <c r="E130" t="s">
        <v>3211</v>
      </c>
      <c r="F130" t="str">
        <f t="shared" si="12"/>
        <v>青</v>
      </c>
      <c r="G130">
        <f>IF(AB130="","",VLOOKUP(F130,tnpl!$X$1:$Y$16,2,TRUE))</f>
        <v>2</v>
      </c>
      <c r="H130" t="s">
        <v>3211</v>
      </c>
      <c r="I130">
        <f t="shared" si="13"/>
        <v>9</v>
      </c>
      <c r="J130" t="s">
        <v>3211</v>
      </c>
      <c r="K130">
        <f t="shared" si="14"/>
        <v>6</v>
      </c>
      <c r="L130">
        <f t="shared" si="15"/>
        <v>5</v>
      </c>
      <c r="M130" t="str">
        <f t="shared" si="16"/>
        <v>6/5</v>
      </c>
      <c r="N130" t="s">
        <v>3267</v>
      </c>
      <c r="O130" t="str">
        <f t="shared" si="17"/>
        <v>レア</v>
      </c>
      <c r="R130" t="s">
        <v>3267</v>
      </c>
      <c r="S130" t="s">
        <v>4854</v>
      </c>
      <c r="T130" t="str">
        <f t="shared" si="18"/>
        <v>完成態の講師</v>
      </c>
      <c r="U130" t="str">
        <f t="shared" si="19"/>
        <v/>
      </c>
      <c r="V130" t="str">
        <f>IF(I130=0,VLOOKUP(T130,Sheet4!A:B,2,TRUE),"")</f>
        <v/>
      </c>
      <c r="W130" t="s">
        <v>4855</v>
      </c>
      <c r="X130" t="s">
        <v>3267</v>
      </c>
      <c r="Y130" s="9"/>
      <c r="Z130" s="3">
        <v>773</v>
      </c>
      <c r="AA130" s="2" t="s">
        <v>3870</v>
      </c>
      <c r="AB130" s="1" t="s">
        <v>1631</v>
      </c>
      <c r="AC130" s="1" t="s">
        <v>1463</v>
      </c>
      <c r="AD130" s="22">
        <v>9</v>
      </c>
      <c r="AE130" s="1" t="s">
        <v>985</v>
      </c>
      <c r="AF130" s="1" t="s">
        <v>984</v>
      </c>
      <c r="AG130" s="1" t="s">
        <v>349</v>
      </c>
      <c r="AH130" s="1" t="s">
        <v>1972</v>
      </c>
      <c r="AI130" s="1" t="s">
        <v>2837</v>
      </c>
      <c r="AJ130" s="1"/>
      <c r="AK130" s="1" t="s">
        <v>361</v>
      </c>
      <c r="AL130" s="1" t="s">
        <v>3913</v>
      </c>
      <c r="AM130" s="1" t="s">
        <v>3914</v>
      </c>
      <c r="AN130" s="1"/>
      <c r="AO130" s="1">
        <v>6</v>
      </c>
      <c r="AP130" s="1">
        <v>5</v>
      </c>
      <c r="AQ130" s="1" t="s">
        <v>3915</v>
      </c>
    </row>
    <row r="131" spans="1:43" x14ac:dyDescent="0.15">
      <c r="A131" t="str">
        <f t="shared" si="10"/>
        <v>|EMN|青|0|6/5|レア|《[[繰り返しつくしたもの&gt;完成態の講師]]》|</v>
      </c>
      <c r="B131" t="s">
        <v>3211</v>
      </c>
      <c r="C131" t="str">
        <f t="shared" si="11"/>
        <v>EMN</v>
      </c>
      <c r="D131">
        <f>IF(AA131="","",VLOOKUP(C131,tnpl!$Z$1:$AA$11,2,TRUE))</f>
        <v>5</v>
      </c>
      <c r="E131" t="s">
        <v>3211</v>
      </c>
      <c r="F131" t="str">
        <f t="shared" si="12"/>
        <v>青</v>
      </c>
      <c r="G131">
        <f>IF(AB131="","",VLOOKUP(F131,tnpl!$X$1:$Y$16,2,TRUE))</f>
        <v>2</v>
      </c>
      <c r="H131" t="s">
        <v>3211</v>
      </c>
      <c r="I131">
        <f t="shared" si="13"/>
        <v>0</v>
      </c>
      <c r="J131" t="s">
        <v>3211</v>
      </c>
      <c r="K131">
        <f t="shared" si="14"/>
        <v>6</v>
      </c>
      <c r="L131">
        <f t="shared" si="15"/>
        <v>5</v>
      </c>
      <c r="M131" t="str">
        <f t="shared" si="16"/>
        <v>6/5</v>
      </c>
      <c r="N131" t="s">
        <v>3267</v>
      </c>
      <c r="O131" t="str">
        <f t="shared" si="17"/>
        <v>レア</v>
      </c>
      <c r="R131" t="s">
        <v>3267</v>
      </c>
      <c r="S131" t="s">
        <v>4854</v>
      </c>
      <c r="T131" t="str">
        <f t="shared" si="18"/>
        <v>繰り返しつくしたもの</v>
      </c>
      <c r="U131" t="str">
        <f t="shared" si="19"/>
        <v>&gt;</v>
      </c>
      <c r="V131" t="str">
        <f>IF(I131=0,VLOOKUP(T131,Sheet4!A:B,2,TRUE),"")</f>
        <v>完成態の講師</v>
      </c>
      <c r="W131" t="s">
        <v>4855</v>
      </c>
      <c r="X131" t="s">
        <v>3267</v>
      </c>
      <c r="Y131" s="9"/>
      <c r="Z131" s="3">
        <v>774</v>
      </c>
      <c r="AA131" s="2" t="s">
        <v>3870</v>
      </c>
      <c r="AB131" s="1" t="s">
        <v>1631</v>
      </c>
      <c r="AC131" s="1" t="s">
        <v>1463</v>
      </c>
      <c r="AD131" s="21">
        <v>0</v>
      </c>
      <c r="AE131" s="1" t="s">
        <v>983</v>
      </c>
      <c r="AF131" s="1" t="s">
        <v>982</v>
      </c>
      <c r="AG131" s="1" t="s">
        <v>349</v>
      </c>
      <c r="AH131" s="1" t="s">
        <v>1457</v>
      </c>
      <c r="AI131" s="1" t="s">
        <v>1972</v>
      </c>
      <c r="AJ131" s="1"/>
      <c r="AK131" s="1" t="s">
        <v>361</v>
      </c>
      <c r="AL131" s="1" t="s">
        <v>3916</v>
      </c>
      <c r="AM131" s="1" t="s">
        <v>3913</v>
      </c>
      <c r="AN131" s="1"/>
      <c r="AO131" s="1">
        <v>6</v>
      </c>
      <c r="AP131" s="1">
        <v>5</v>
      </c>
      <c r="AQ131" s="1" t="s">
        <v>3917</v>
      </c>
    </row>
    <row r="132" spans="1:43" x14ac:dyDescent="0.15">
      <c r="A132" t="str">
        <f t="shared" si="10"/>
        <v>|EMN|黒|14|6/6|レア|《[[ヴォルダーレンの下層民]]》|</v>
      </c>
      <c r="B132" t="s">
        <v>3211</v>
      </c>
      <c r="C132" t="str">
        <f t="shared" si="11"/>
        <v>EMN</v>
      </c>
      <c r="D132">
        <f>IF(AA132="","",VLOOKUP(C132,tnpl!$Z$1:$AA$11,2,TRUE))</f>
        <v>5</v>
      </c>
      <c r="E132" t="s">
        <v>3211</v>
      </c>
      <c r="F132" t="str">
        <f t="shared" si="12"/>
        <v>黒</v>
      </c>
      <c r="G132">
        <f>IF(AB132="","",VLOOKUP(F132,tnpl!$X$1:$Y$16,2,TRUE))</f>
        <v>3</v>
      </c>
      <c r="H132" t="s">
        <v>3211</v>
      </c>
      <c r="I132">
        <f t="shared" si="13"/>
        <v>14</v>
      </c>
      <c r="J132" t="s">
        <v>3211</v>
      </c>
      <c r="K132">
        <f t="shared" si="14"/>
        <v>6</v>
      </c>
      <c r="L132">
        <f t="shared" si="15"/>
        <v>6</v>
      </c>
      <c r="M132" t="str">
        <f t="shared" si="16"/>
        <v>6/6</v>
      </c>
      <c r="N132" t="s">
        <v>3267</v>
      </c>
      <c r="O132" t="str">
        <f t="shared" si="17"/>
        <v>レア</v>
      </c>
      <c r="R132" t="s">
        <v>3267</v>
      </c>
      <c r="S132" t="s">
        <v>4854</v>
      </c>
      <c r="T132" t="str">
        <f t="shared" si="18"/>
        <v>ヴォルダーレンの下層民</v>
      </c>
      <c r="U132" t="str">
        <f t="shared" si="19"/>
        <v/>
      </c>
      <c r="V132" t="str">
        <f>IF(I132=0,VLOOKUP(T132,Sheet4!A:B,2,TRUE),"")</f>
        <v/>
      </c>
      <c r="W132" t="s">
        <v>4855</v>
      </c>
      <c r="X132" t="s">
        <v>3267</v>
      </c>
      <c r="Y132" s="9"/>
      <c r="Z132" s="3">
        <v>785</v>
      </c>
      <c r="AA132" s="2" t="s">
        <v>3870</v>
      </c>
      <c r="AB132" s="1" t="s">
        <v>1606</v>
      </c>
      <c r="AC132" s="1" t="s">
        <v>1463</v>
      </c>
      <c r="AD132" s="22">
        <v>14</v>
      </c>
      <c r="AE132" s="1" t="s">
        <v>963</v>
      </c>
      <c r="AF132" s="1" t="s">
        <v>962</v>
      </c>
      <c r="AG132" s="1" t="s">
        <v>349</v>
      </c>
      <c r="AH132" s="1" t="s">
        <v>1516</v>
      </c>
      <c r="AI132" s="1" t="s">
        <v>2837</v>
      </c>
      <c r="AJ132" s="1"/>
      <c r="AK132" s="1" t="s">
        <v>361</v>
      </c>
      <c r="AL132" s="1" t="s">
        <v>3605</v>
      </c>
      <c r="AM132" s="1" t="s">
        <v>3937</v>
      </c>
      <c r="AN132" s="1"/>
      <c r="AO132" s="1">
        <v>6</v>
      </c>
      <c r="AP132" s="1">
        <v>6</v>
      </c>
      <c r="AQ132" s="1" t="s">
        <v>3938</v>
      </c>
    </row>
    <row r="133" spans="1:43" x14ac:dyDescent="0.15">
      <c r="A133" t="str">
        <f t="shared" si="10"/>
        <v>|EMN|黒|0|6/5|レア|《[[血統の撤廃者&gt;ヴォルダーレンの下層民]]》|</v>
      </c>
      <c r="B133" t="s">
        <v>3211</v>
      </c>
      <c r="C133" t="str">
        <f t="shared" si="11"/>
        <v>EMN</v>
      </c>
      <c r="D133">
        <f>IF(AA133="","",VLOOKUP(C133,tnpl!$Z$1:$AA$11,2,TRUE))</f>
        <v>5</v>
      </c>
      <c r="E133" t="s">
        <v>3211</v>
      </c>
      <c r="F133" t="str">
        <f t="shared" si="12"/>
        <v>黒</v>
      </c>
      <c r="G133">
        <f>IF(AB133="","",VLOOKUP(F133,tnpl!$X$1:$Y$16,2,TRUE))</f>
        <v>3</v>
      </c>
      <c r="H133" t="s">
        <v>3211</v>
      </c>
      <c r="I133">
        <f t="shared" si="13"/>
        <v>0</v>
      </c>
      <c r="J133" t="s">
        <v>3211</v>
      </c>
      <c r="K133">
        <f t="shared" si="14"/>
        <v>6</v>
      </c>
      <c r="L133">
        <f t="shared" si="15"/>
        <v>5</v>
      </c>
      <c r="M133" t="str">
        <f t="shared" si="16"/>
        <v>6/5</v>
      </c>
      <c r="N133" t="s">
        <v>3267</v>
      </c>
      <c r="O133" t="str">
        <f t="shared" si="17"/>
        <v>レア</v>
      </c>
      <c r="R133" t="s">
        <v>3267</v>
      </c>
      <c r="S133" t="s">
        <v>4854</v>
      </c>
      <c r="T133" t="str">
        <f t="shared" si="18"/>
        <v>血統の撤廃者</v>
      </c>
      <c r="U133" t="str">
        <f t="shared" si="19"/>
        <v>&gt;</v>
      </c>
      <c r="V133" t="str">
        <f>IF(I133=0,VLOOKUP(T133,Sheet4!A:B,2,TRUE),"")</f>
        <v>ヴォルダーレンの下層民</v>
      </c>
      <c r="W133" t="s">
        <v>4855</v>
      </c>
      <c r="X133" t="s">
        <v>3267</v>
      </c>
      <c r="Y133" s="9"/>
      <c r="Z133" s="3">
        <v>786</v>
      </c>
      <c r="AA133" s="2" t="s">
        <v>3870</v>
      </c>
      <c r="AB133" s="1" t="s">
        <v>1606</v>
      </c>
      <c r="AC133" s="1" t="s">
        <v>1463</v>
      </c>
      <c r="AD133" s="21">
        <v>0</v>
      </c>
      <c r="AE133" s="1" t="s">
        <v>867</v>
      </c>
      <c r="AF133" s="1" t="s">
        <v>866</v>
      </c>
      <c r="AG133" s="1" t="s">
        <v>349</v>
      </c>
      <c r="AH133" s="1" t="s">
        <v>1457</v>
      </c>
      <c r="AI133" s="1" t="s">
        <v>1516</v>
      </c>
      <c r="AJ133" s="1"/>
      <c r="AK133" s="1" t="s">
        <v>361</v>
      </c>
      <c r="AL133" s="1" t="s">
        <v>3939</v>
      </c>
      <c r="AM133" s="1"/>
      <c r="AN133" s="1"/>
      <c r="AO133" s="1">
        <v>6</v>
      </c>
      <c r="AP133" s="1">
        <v>5</v>
      </c>
      <c r="AQ133" s="1" t="s">
        <v>3940</v>
      </c>
    </row>
    <row r="134" spans="1:43" x14ac:dyDescent="0.15">
      <c r="A134" t="str">
        <f t="shared" si="10"/>
        <v>|EMN|黒|9|6/6|レア|《[[絞墓の群衆]]》|</v>
      </c>
      <c r="B134" t="s">
        <v>3211</v>
      </c>
      <c r="C134" t="str">
        <f t="shared" si="11"/>
        <v>EMN</v>
      </c>
      <c r="D134">
        <f>IF(AA134="","",VLOOKUP(C134,tnpl!$Z$1:$AA$11,2,TRUE))</f>
        <v>5</v>
      </c>
      <c r="E134" t="s">
        <v>3211</v>
      </c>
      <c r="F134" t="str">
        <f t="shared" si="12"/>
        <v>黒</v>
      </c>
      <c r="G134">
        <f>IF(AB134="","",VLOOKUP(F134,tnpl!$X$1:$Y$16,2,TRUE))</f>
        <v>3</v>
      </c>
      <c r="H134" t="s">
        <v>3211</v>
      </c>
      <c r="I134">
        <f t="shared" si="13"/>
        <v>9</v>
      </c>
      <c r="J134" t="s">
        <v>3211</v>
      </c>
      <c r="K134">
        <f t="shared" si="14"/>
        <v>6</v>
      </c>
      <c r="L134">
        <f t="shared" si="15"/>
        <v>6</v>
      </c>
      <c r="M134" t="str">
        <f t="shared" si="16"/>
        <v>6/6</v>
      </c>
      <c r="N134" t="s">
        <v>3267</v>
      </c>
      <c r="O134" t="str">
        <f t="shared" si="17"/>
        <v>レア</v>
      </c>
      <c r="R134" t="s">
        <v>3267</v>
      </c>
      <c r="S134" t="s">
        <v>4854</v>
      </c>
      <c r="T134" t="str">
        <f t="shared" si="18"/>
        <v>絞墓の群衆</v>
      </c>
      <c r="U134" t="str">
        <f t="shared" si="19"/>
        <v/>
      </c>
      <c r="V134" t="str">
        <f>IF(I134=0,VLOOKUP(T134,Sheet4!A:B,2,TRUE),"")</f>
        <v/>
      </c>
      <c r="W134" t="s">
        <v>4855</v>
      </c>
      <c r="X134" t="s">
        <v>3267</v>
      </c>
      <c r="Y134" s="9"/>
      <c r="Z134" s="3">
        <v>787</v>
      </c>
      <c r="AA134" s="2" t="s">
        <v>3870</v>
      </c>
      <c r="AB134" s="1" t="s">
        <v>1606</v>
      </c>
      <c r="AC134" s="1" t="s">
        <v>1463</v>
      </c>
      <c r="AD134" s="1">
        <v>9</v>
      </c>
      <c r="AE134" s="1" t="s">
        <v>961</v>
      </c>
      <c r="AF134" s="1" t="s">
        <v>960</v>
      </c>
      <c r="AG134" s="1" t="s">
        <v>349</v>
      </c>
      <c r="AH134" s="1" t="s">
        <v>1506</v>
      </c>
      <c r="AI134" s="1"/>
      <c r="AJ134" s="1"/>
      <c r="AK134" s="1" t="s">
        <v>3941</v>
      </c>
      <c r="AL134" s="1"/>
      <c r="AM134" s="1"/>
      <c r="AN134" s="1"/>
      <c r="AO134" s="1">
        <v>6</v>
      </c>
      <c r="AP134" s="1">
        <v>6</v>
      </c>
      <c r="AQ134" s="1" t="s">
        <v>3941</v>
      </c>
    </row>
    <row r="135" spans="1:43" x14ac:dyDescent="0.15">
      <c r="A135" t="str">
        <f t="shared" si="10"/>
        <v>|EMN|黒|14|6/6|レア|《[[流城の死刑囚]]》|</v>
      </c>
      <c r="B135" t="s">
        <v>3211</v>
      </c>
      <c r="C135" t="str">
        <f t="shared" si="11"/>
        <v>EMN</v>
      </c>
      <c r="D135">
        <f>IF(AA135="","",VLOOKUP(C135,tnpl!$Z$1:$AA$11,2,TRUE))</f>
        <v>5</v>
      </c>
      <c r="E135" t="s">
        <v>3211</v>
      </c>
      <c r="F135" t="str">
        <f t="shared" si="12"/>
        <v>黒</v>
      </c>
      <c r="G135">
        <f>IF(AB135="","",VLOOKUP(F135,tnpl!$X$1:$Y$16,2,TRUE))</f>
        <v>3</v>
      </c>
      <c r="H135" t="s">
        <v>3211</v>
      </c>
      <c r="I135">
        <f t="shared" si="13"/>
        <v>14</v>
      </c>
      <c r="J135" t="s">
        <v>3211</v>
      </c>
      <c r="K135">
        <f t="shared" si="14"/>
        <v>6</v>
      </c>
      <c r="L135">
        <f t="shared" si="15"/>
        <v>6</v>
      </c>
      <c r="M135" t="str">
        <f t="shared" si="16"/>
        <v>6/6</v>
      </c>
      <c r="N135" t="s">
        <v>3267</v>
      </c>
      <c r="O135" t="str">
        <f t="shared" si="17"/>
        <v>レア</v>
      </c>
      <c r="R135" t="s">
        <v>3267</v>
      </c>
      <c r="S135" t="s">
        <v>4854</v>
      </c>
      <c r="T135" t="str">
        <f t="shared" si="18"/>
        <v>流城の死刑囚</v>
      </c>
      <c r="U135" t="str">
        <f t="shared" si="19"/>
        <v/>
      </c>
      <c r="V135" t="str">
        <f>IF(I135=0,VLOOKUP(T135,Sheet4!A:B,2,TRUE),"")</f>
        <v/>
      </c>
      <c r="W135" t="s">
        <v>4855</v>
      </c>
      <c r="X135" t="s">
        <v>3267</v>
      </c>
      <c r="Y135" s="9"/>
      <c r="Z135" s="3">
        <v>788</v>
      </c>
      <c r="AA135" s="2" t="s">
        <v>3870</v>
      </c>
      <c r="AB135" s="1" t="s">
        <v>1606</v>
      </c>
      <c r="AC135" s="1" t="s">
        <v>1463</v>
      </c>
      <c r="AD135" s="1">
        <v>14</v>
      </c>
      <c r="AE135" s="1" t="s">
        <v>959</v>
      </c>
      <c r="AF135" s="1" t="s">
        <v>958</v>
      </c>
      <c r="AG135" s="1" t="s">
        <v>349</v>
      </c>
      <c r="AH135" s="1" t="s">
        <v>1516</v>
      </c>
      <c r="AI135" s="1" t="s">
        <v>2837</v>
      </c>
      <c r="AJ135" s="1"/>
      <c r="AK135" s="1" t="s">
        <v>3942</v>
      </c>
      <c r="AL135" s="1"/>
      <c r="AM135" s="1"/>
      <c r="AN135" s="1"/>
      <c r="AO135" s="1">
        <v>6</v>
      </c>
      <c r="AP135" s="1">
        <v>6</v>
      </c>
      <c r="AQ135" s="1" t="s">
        <v>3942</v>
      </c>
    </row>
    <row r="136" spans="1:43" x14ac:dyDescent="0.15">
      <c r="A136" t="str">
        <f t="shared" si="10"/>
        <v>|EMN|赤|0|6/4|アンコモン|《[[噴出する戦慄狼&gt;くすぶる狼男]]》|</v>
      </c>
      <c r="B136" t="s">
        <v>3211</v>
      </c>
      <c r="C136" t="str">
        <f t="shared" si="11"/>
        <v>EMN</v>
      </c>
      <c r="D136">
        <f>IF(AA136="","",VLOOKUP(C136,tnpl!$Z$1:$AA$11,2,TRUE))</f>
        <v>5</v>
      </c>
      <c r="E136" t="s">
        <v>3211</v>
      </c>
      <c r="F136" t="str">
        <f t="shared" si="12"/>
        <v>赤</v>
      </c>
      <c r="G136">
        <f>IF(AB136="","",VLOOKUP(F136,tnpl!$X$1:$Y$16,2,TRUE))</f>
        <v>4</v>
      </c>
      <c r="H136" t="s">
        <v>3211</v>
      </c>
      <c r="I136">
        <f t="shared" si="13"/>
        <v>0</v>
      </c>
      <c r="J136" t="s">
        <v>3211</v>
      </c>
      <c r="K136">
        <f t="shared" si="14"/>
        <v>6</v>
      </c>
      <c r="L136">
        <f t="shared" si="15"/>
        <v>4</v>
      </c>
      <c r="M136" t="str">
        <f t="shared" si="16"/>
        <v>6/4</v>
      </c>
      <c r="N136" t="s">
        <v>3267</v>
      </c>
      <c r="O136" t="str">
        <f t="shared" si="17"/>
        <v>アンコモン</v>
      </c>
      <c r="R136" t="s">
        <v>3267</v>
      </c>
      <c r="S136" t="s">
        <v>4854</v>
      </c>
      <c r="T136" t="str">
        <f t="shared" si="18"/>
        <v>噴出する戦慄狼</v>
      </c>
      <c r="U136" t="str">
        <f t="shared" si="19"/>
        <v>&gt;</v>
      </c>
      <c r="V136" t="str">
        <f>IF(I136=0,VLOOKUP(T136,Sheet4!A:B,2,TRUE),"")</f>
        <v>くすぶる狼男</v>
      </c>
      <c r="W136" t="s">
        <v>4855</v>
      </c>
      <c r="X136" t="s">
        <v>3267</v>
      </c>
      <c r="Y136" s="9"/>
      <c r="Z136" s="3">
        <v>797</v>
      </c>
      <c r="AA136" s="2" t="s">
        <v>3870</v>
      </c>
      <c r="AB136" s="1" t="s">
        <v>1575</v>
      </c>
      <c r="AC136" s="1" t="s">
        <v>1473</v>
      </c>
      <c r="AD136" s="21">
        <v>0</v>
      </c>
      <c r="AE136" s="1" t="s">
        <v>863</v>
      </c>
      <c r="AF136" s="1" t="s">
        <v>862</v>
      </c>
      <c r="AG136" s="1" t="s">
        <v>349</v>
      </c>
      <c r="AH136" s="1" t="s">
        <v>1457</v>
      </c>
      <c r="AI136" s="1" t="s">
        <v>3702</v>
      </c>
      <c r="AJ136" s="1"/>
      <c r="AK136" s="1" t="s">
        <v>3961</v>
      </c>
      <c r="AL136" s="1"/>
      <c r="AM136" s="1"/>
      <c r="AN136" s="1"/>
      <c r="AO136" s="1">
        <v>6</v>
      </c>
      <c r="AP136" s="1">
        <v>4</v>
      </c>
      <c r="AQ136" s="1" t="s">
        <v>3961</v>
      </c>
    </row>
    <row r="137" spans="1:43" x14ac:dyDescent="0.15">
      <c r="A137" t="str">
        <f t="shared" si="10"/>
        <v>|EMN|赤|17|6/6|レア|《[[集合した頭目]]》|</v>
      </c>
      <c r="B137" t="s">
        <v>3211</v>
      </c>
      <c r="C137" t="str">
        <f t="shared" si="11"/>
        <v>EMN</v>
      </c>
      <c r="D137">
        <f>IF(AA137="","",VLOOKUP(C137,tnpl!$Z$1:$AA$11,2,TRUE))</f>
        <v>5</v>
      </c>
      <c r="E137" t="s">
        <v>3211</v>
      </c>
      <c r="F137" t="str">
        <f t="shared" si="12"/>
        <v>赤</v>
      </c>
      <c r="G137">
        <f>IF(AB137="","",VLOOKUP(F137,tnpl!$X$1:$Y$16,2,TRUE))</f>
        <v>4</v>
      </c>
      <c r="H137" t="s">
        <v>3211</v>
      </c>
      <c r="I137">
        <f t="shared" si="13"/>
        <v>17</v>
      </c>
      <c r="J137" t="s">
        <v>3211</v>
      </c>
      <c r="K137">
        <f t="shared" si="14"/>
        <v>6</v>
      </c>
      <c r="L137">
        <f t="shared" si="15"/>
        <v>6</v>
      </c>
      <c r="M137" t="str">
        <f t="shared" si="16"/>
        <v>6/6</v>
      </c>
      <c r="N137" t="s">
        <v>3267</v>
      </c>
      <c r="O137" t="str">
        <f t="shared" si="17"/>
        <v>レア</v>
      </c>
      <c r="R137" t="s">
        <v>3267</v>
      </c>
      <c r="S137" t="s">
        <v>4854</v>
      </c>
      <c r="T137" t="str">
        <f t="shared" si="18"/>
        <v>集合した頭目</v>
      </c>
      <c r="U137" t="str">
        <f t="shared" si="19"/>
        <v/>
      </c>
      <c r="V137" t="str">
        <f>IF(I137=0,VLOOKUP(T137,Sheet4!A:B,2,TRUE),"")</f>
        <v/>
      </c>
      <c r="W137" t="s">
        <v>4855</v>
      </c>
      <c r="X137" t="s">
        <v>3267</v>
      </c>
      <c r="Y137" s="9"/>
      <c r="Z137" s="3">
        <v>798</v>
      </c>
      <c r="AA137" s="2" t="s">
        <v>3870</v>
      </c>
      <c r="AB137" s="1" t="s">
        <v>1575</v>
      </c>
      <c r="AC137" s="1" t="s">
        <v>1463</v>
      </c>
      <c r="AD137" s="1">
        <v>17</v>
      </c>
      <c r="AE137" s="1" t="s">
        <v>943</v>
      </c>
      <c r="AF137" s="1" t="s">
        <v>942</v>
      </c>
      <c r="AG137" s="1" t="s">
        <v>349</v>
      </c>
      <c r="AH137" s="1" t="s">
        <v>2637</v>
      </c>
      <c r="AI137" s="1"/>
      <c r="AJ137" s="1"/>
      <c r="AK137" s="1" t="s">
        <v>2627</v>
      </c>
      <c r="AL137" s="1" t="s">
        <v>3962</v>
      </c>
      <c r="AM137" s="1"/>
      <c r="AN137" s="1"/>
      <c r="AO137" s="1">
        <v>6</v>
      </c>
      <c r="AP137" s="1">
        <v>6</v>
      </c>
      <c r="AQ137" s="1" t="s">
        <v>3963</v>
      </c>
    </row>
    <row r="138" spans="1:43" x14ac:dyDescent="0.15">
      <c r="A138" t="str">
        <f t="shared" si="10"/>
        <v>|EMN|赤|3|6/1|レア|《[[性急な悪魔]]》|</v>
      </c>
      <c r="B138" t="s">
        <v>3211</v>
      </c>
      <c r="C138" t="str">
        <f t="shared" si="11"/>
        <v>EMN</v>
      </c>
      <c r="D138">
        <f>IF(AA138="","",VLOOKUP(C138,tnpl!$Z$1:$AA$11,2,TRUE))</f>
        <v>5</v>
      </c>
      <c r="E138" t="s">
        <v>3211</v>
      </c>
      <c r="F138" t="str">
        <f t="shared" si="12"/>
        <v>赤</v>
      </c>
      <c r="G138">
        <f>IF(AB138="","",VLOOKUP(F138,tnpl!$X$1:$Y$16,2,TRUE))</f>
        <v>4</v>
      </c>
      <c r="H138" t="s">
        <v>3211</v>
      </c>
      <c r="I138">
        <f t="shared" si="13"/>
        <v>3</v>
      </c>
      <c r="J138" t="s">
        <v>3211</v>
      </c>
      <c r="K138">
        <f t="shared" si="14"/>
        <v>6</v>
      </c>
      <c r="L138">
        <f t="shared" si="15"/>
        <v>1</v>
      </c>
      <c r="M138" t="str">
        <f t="shared" si="16"/>
        <v>6/1</v>
      </c>
      <c r="N138" t="s">
        <v>3267</v>
      </c>
      <c r="O138" t="str">
        <f t="shared" si="17"/>
        <v>レア</v>
      </c>
      <c r="R138" t="s">
        <v>3267</v>
      </c>
      <c r="S138" t="s">
        <v>4854</v>
      </c>
      <c r="T138" t="str">
        <f t="shared" si="18"/>
        <v>性急な悪魔</v>
      </c>
      <c r="U138" t="str">
        <f t="shared" si="19"/>
        <v/>
      </c>
      <c r="V138" t="str">
        <f>IF(I138=0,VLOOKUP(T138,Sheet4!A:B,2,TRUE),"")</f>
        <v/>
      </c>
      <c r="W138" t="s">
        <v>4855</v>
      </c>
      <c r="X138" t="s">
        <v>3267</v>
      </c>
      <c r="Y138" s="9"/>
      <c r="Z138" s="3">
        <v>799</v>
      </c>
      <c r="AA138" s="2" t="s">
        <v>3870</v>
      </c>
      <c r="AB138" s="1" t="s">
        <v>1575</v>
      </c>
      <c r="AC138" s="1" t="s">
        <v>1463</v>
      </c>
      <c r="AD138" s="1">
        <v>3</v>
      </c>
      <c r="AE138" s="1" t="s">
        <v>941</v>
      </c>
      <c r="AF138" s="1" t="s">
        <v>940</v>
      </c>
      <c r="AG138" s="1" t="s">
        <v>349</v>
      </c>
      <c r="AH138" s="1" t="s">
        <v>3706</v>
      </c>
      <c r="AI138" s="1"/>
      <c r="AJ138" s="1"/>
      <c r="AK138" s="1" t="s">
        <v>3964</v>
      </c>
      <c r="AL138" s="1" t="s">
        <v>3965</v>
      </c>
      <c r="AM138" s="1" t="s">
        <v>3966</v>
      </c>
      <c r="AN138" s="1"/>
      <c r="AO138" s="1">
        <v>6</v>
      </c>
      <c r="AP138" s="1">
        <v>1</v>
      </c>
      <c r="AQ138" s="1" t="s">
        <v>3967</v>
      </c>
    </row>
    <row r="139" spans="1:43" x14ac:dyDescent="0.15">
      <c r="A139" t="str">
        <f t="shared" si="10"/>
        <v>|EMN|緑|14|6/6|レア|《[[ウルヴェンワルドの観察者]]》|</v>
      </c>
      <c r="B139" t="s">
        <v>3211</v>
      </c>
      <c r="C139" t="str">
        <f t="shared" si="11"/>
        <v>EMN</v>
      </c>
      <c r="D139">
        <f>IF(AA139="","",VLOOKUP(C139,tnpl!$Z$1:$AA$11,2,TRUE))</f>
        <v>5</v>
      </c>
      <c r="E139" t="s">
        <v>3211</v>
      </c>
      <c r="F139" t="str">
        <f t="shared" si="12"/>
        <v>緑</v>
      </c>
      <c r="G139">
        <f>IF(AB139="","",VLOOKUP(F139,tnpl!$X$1:$Y$16,2,TRUE))</f>
        <v>5</v>
      </c>
      <c r="H139" t="s">
        <v>3211</v>
      </c>
      <c r="I139">
        <f t="shared" si="13"/>
        <v>14</v>
      </c>
      <c r="J139" t="s">
        <v>3211</v>
      </c>
      <c r="K139">
        <f t="shared" si="14"/>
        <v>6</v>
      </c>
      <c r="L139">
        <f t="shared" si="15"/>
        <v>6</v>
      </c>
      <c r="M139" t="str">
        <f t="shared" si="16"/>
        <v>6/6</v>
      </c>
      <c r="N139" t="s">
        <v>3267</v>
      </c>
      <c r="O139" t="str">
        <f t="shared" si="17"/>
        <v>レア</v>
      </c>
      <c r="R139" t="s">
        <v>3267</v>
      </c>
      <c r="S139" t="s">
        <v>4854</v>
      </c>
      <c r="T139" t="str">
        <f t="shared" si="18"/>
        <v>ウルヴェンワルドの観察者</v>
      </c>
      <c r="U139" t="str">
        <f t="shared" si="19"/>
        <v/>
      </c>
      <c r="V139" t="str">
        <f>IF(I139=0,VLOOKUP(T139,Sheet4!A:B,2,TRUE),"")</f>
        <v/>
      </c>
      <c r="W139" t="s">
        <v>4855</v>
      </c>
      <c r="X139" t="s">
        <v>3267</v>
      </c>
      <c r="Y139" s="9"/>
      <c r="Z139" s="3">
        <v>814</v>
      </c>
      <c r="AA139" s="2" t="s">
        <v>3870</v>
      </c>
      <c r="AB139" s="1" t="s">
        <v>1540</v>
      </c>
      <c r="AC139" s="1" t="s">
        <v>1463</v>
      </c>
      <c r="AD139" s="1">
        <v>14</v>
      </c>
      <c r="AE139" s="1" t="s">
        <v>919</v>
      </c>
      <c r="AF139" s="1" t="s">
        <v>918</v>
      </c>
      <c r="AG139" s="1" t="s">
        <v>349</v>
      </c>
      <c r="AH139" s="1" t="s">
        <v>3990</v>
      </c>
      <c r="AI139" s="1"/>
      <c r="AJ139" s="1"/>
      <c r="AK139" s="1" t="s">
        <v>3991</v>
      </c>
      <c r="AL139" s="1"/>
      <c r="AM139" s="1"/>
      <c r="AN139" s="1"/>
      <c r="AO139" s="1">
        <v>6</v>
      </c>
      <c r="AP139" s="1">
        <v>6</v>
      </c>
      <c r="AQ139" s="1" t="s">
        <v>3991</v>
      </c>
    </row>
    <row r="140" spans="1:43" x14ac:dyDescent="0.15">
      <c r="A140" t="str">
        <f t="shared" si="10"/>
        <v>|EMN|緑|13|6/5|レア|《[[エムラクールの福音者]]》|</v>
      </c>
      <c r="B140" t="s">
        <v>3211</v>
      </c>
      <c r="C140" t="str">
        <f t="shared" si="11"/>
        <v>EMN</v>
      </c>
      <c r="D140">
        <f>IF(AA140="","",VLOOKUP(C140,tnpl!$Z$1:$AA$11,2,TRUE))</f>
        <v>5</v>
      </c>
      <c r="E140" t="s">
        <v>3211</v>
      </c>
      <c r="F140" t="str">
        <f t="shared" si="12"/>
        <v>緑</v>
      </c>
      <c r="G140">
        <f>IF(AB140="","",VLOOKUP(F140,tnpl!$X$1:$Y$16,2,TRUE))</f>
        <v>5</v>
      </c>
      <c r="H140" t="s">
        <v>3211</v>
      </c>
      <c r="I140">
        <f t="shared" si="13"/>
        <v>13</v>
      </c>
      <c r="J140" t="s">
        <v>3211</v>
      </c>
      <c r="K140">
        <f t="shared" si="14"/>
        <v>6</v>
      </c>
      <c r="L140">
        <f t="shared" si="15"/>
        <v>5</v>
      </c>
      <c r="M140" t="str">
        <f t="shared" si="16"/>
        <v>6/5</v>
      </c>
      <c r="N140" t="s">
        <v>3267</v>
      </c>
      <c r="O140" t="str">
        <f t="shared" si="17"/>
        <v>レア</v>
      </c>
      <c r="R140" t="s">
        <v>3267</v>
      </c>
      <c r="S140" t="s">
        <v>4854</v>
      </c>
      <c r="T140" t="str">
        <f t="shared" si="18"/>
        <v>エムラクールの福音者</v>
      </c>
      <c r="U140" t="str">
        <f t="shared" si="19"/>
        <v/>
      </c>
      <c r="V140" t="str">
        <f>IF(I140=0,VLOOKUP(T140,Sheet4!A:B,2,TRUE),"")</f>
        <v/>
      </c>
      <c r="W140" t="s">
        <v>4855</v>
      </c>
      <c r="X140" t="s">
        <v>3267</v>
      </c>
      <c r="Y140" s="9"/>
      <c r="Z140" s="3">
        <v>815</v>
      </c>
      <c r="AA140" s="2" t="s">
        <v>3870</v>
      </c>
      <c r="AB140" s="1" t="s">
        <v>1540</v>
      </c>
      <c r="AC140" s="1" t="s">
        <v>1463</v>
      </c>
      <c r="AD140" s="1">
        <v>13</v>
      </c>
      <c r="AE140" s="1" t="s">
        <v>917</v>
      </c>
      <c r="AF140" s="1" t="s">
        <v>916</v>
      </c>
      <c r="AG140" s="1" t="s">
        <v>349</v>
      </c>
      <c r="AH140" s="1" t="s">
        <v>1511</v>
      </c>
      <c r="AI140" s="1" t="s">
        <v>2837</v>
      </c>
      <c r="AJ140" s="1"/>
      <c r="AK140" s="1" t="s">
        <v>3992</v>
      </c>
      <c r="AL140" s="1"/>
      <c r="AM140" s="1"/>
      <c r="AN140" s="1"/>
      <c r="AO140" s="1">
        <v>6</v>
      </c>
      <c r="AP140" s="1">
        <v>5</v>
      </c>
      <c r="AQ140" s="1" t="s">
        <v>3992</v>
      </c>
    </row>
    <row r="141" spans="1:43" x14ac:dyDescent="0.15">
      <c r="A141" t="str">
        <f t="shared" si="10"/>
        <v>|EMN|緑|18|6/6|レア|《[[狩りの精霊]]》|</v>
      </c>
      <c r="B141" t="s">
        <v>3211</v>
      </c>
      <c r="C141" t="str">
        <f t="shared" si="11"/>
        <v>EMN</v>
      </c>
      <c r="D141">
        <f>IF(AA141="","",VLOOKUP(C141,tnpl!$Z$1:$AA$11,2,TRUE))</f>
        <v>5</v>
      </c>
      <c r="E141" t="s">
        <v>3211</v>
      </c>
      <c r="F141" t="str">
        <f t="shared" si="12"/>
        <v>緑</v>
      </c>
      <c r="G141">
        <f>IF(AB141="","",VLOOKUP(F141,tnpl!$X$1:$Y$16,2,TRUE))</f>
        <v>5</v>
      </c>
      <c r="H141" t="s">
        <v>3211</v>
      </c>
      <c r="I141">
        <f t="shared" si="13"/>
        <v>18</v>
      </c>
      <c r="J141" t="s">
        <v>3211</v>
      </c>
      <c r="K141">
        <f t="shared" si="14"/>
        <v>6</v>
      </c>
      <c r="L141">
        <f t="shared" si="15"/>
        <v>6</v>
      </c>
      <c r="M141" t="str">
        <f t="shared" si="16"/>
        <v>6/6</v>
      </c>
      <c r="N141" t="s">
        <v>3267</v>
      </c>
      <c r="O141" t="str">
        <f t="shared" si="17"/>
        <v>レア</v>
      </c>
      <c r="R141" t="s">
        <v>3267</v>
      </c>
      <c r="S141" t="s">
        <v>4854</v>
      </c>
      <c r="T141" t="str">
        <f t="shared" si="18"/>
        <v>狩りの精霊</v>
      </c>
      <c r="U141" t="str">
        <f t="shared" si="19"/>
        <v/>
      </c>
      <c r="V141" t="str">
        <f>IF(I141=0,VLOOKUP(T141,Sheet4!A:B,2,TRUE),"")</f>
        <v/>
      </c>
      <c r="W141" t="s">
        <v>4855</v>
      </c>
      <c r="X141" t="s">
        <v>3267</v>
      </c>
      <c r="Y141" s="9"/>
      <c r="Z141" s="3">
        <v>816</v>
      </c>
      <c r="AA141" s="2" t="s">
        <v>3870</v>
      </c>
      <c r="AB141" s="1" t="s">
        <v>1540</v>
      </c>
      <c r="AC141" s="1" t="s">
        <v>1463</v>
      </c>
      <c r="AD141" s="1">
        <v>18</v>
      </c>
      <c r="AE141" s="1" t="s">
        <v>915</v>
      </c>
      <c r="AF141" s="1" t="s">
        <v>914</v>
      </c>
      <c r="AG141" s="1" t="s">
        <v>349</v>
      </c>
      <c r="AH141" s="1" t="s">
        <v>2637</v>
      </c>
      <c r="AI141" s="1" t="s">
        <v>2436</v>
      </c>
      <c r="AJ141" s="1"/>
      <c r="AK141" s="1" t="s">
        <v>3993</v>
      </c>
      <c r="AL141" s="1"/>
      <c r="AM141" s="1"/>
      <c r="AN141" s="1"/>
      <c r="AO141" s="1">
        <v>6</v>
      </c>
      <c r="AP141" s="1">
        <v>6</v>
      </c>
      <c r="AQ141" s="1" t="s">
        <v>3993</v>
      </c>
    </row>
    <row r="142" spans="1:43" x14ac:dyDescent="0.15">
      <c r="A142" t="str">
        <f t="shared" si="10"/>
        <v>|EMN|緑白|16|6/6|レア|《[[優雅な鷺の勇者]]》|</v>
      </c>
      <c r="B142" t="s">
        <v>3211</v>
      </c>
      <c r="C142" t="str">
        <f t="shared" si="11"/>
        <v>EMN</v>
      </c>
      <c r="D142">
        <f>IF(AA142="","",VLOOKUP(C142,tnpl!$Z$1:$AA$11,2,TRUE))</f>
        <v>5</v>
      </c>
      <c r="E142" t="s">
        <v>3211</v>
      </c>
      <c r="F142" t="str">
        <f t="shared" si="12"/>
        <v>緑白</v>
      </c>
      <c r="G142">
        <f>IF(AB142="","",VLOOKUP(F142,tnpl!$X$1:$Y$16,2,TRUE))</f>
        <v>10</v>
      </c>
      <c r="H142" t="s">
        <v>3211</v>
      </c>
      <c r="I142">
        <f t="shared" si="13"/>
        <v>16</v>
      </c>
      <c r="J142" t="s">
        <v>3211</v>
      </c>
      <c r="K142">
        <f t="shared" si="14"/>
        <v>6</v>
      </c>
      <c r="L142">
        <f t="shared" si="15"/>
        <v>6</v>
      </c>
      <c r="M142" t="str">
        <f t="shared" si="16"/>
        <v>6/6</v>
      </c>
      <c r="N142" t="s">
        <v>3267</v>
      </c>
      <c r="O142" t="str">
        <f t="shared" si="17"/>
        <v>レア</v>
      </c>
      <c r="R142" t="s">
        <v>3267</v>
      </c>
      <c r="S142" t="s">
        <v>4854</v>
      </c>
      <c r="T142" t="str">
        <f t="shared" si="18"/>
        <v>優雅な鷺の勇者</v>
      </c>
      <c r="U142" t="str">
        <f t="shared" si="19"/>
        <v/>
      </c>
      <c r="V142" t="str">
        <f>IF(I142=0,VLOOKUP(T142,Sheet4!A:B,2,TRUE),"")</f>
        <v/>
      </c>
      <c r="W142" t="s">
        <v>4855</v>
      </c>
      <c r="X142" t="s">
        <v>3267</v>
      </c>
      <c r="Y142" s="9"/>
      <c r="Z142" s="3">
        <v>825</v>
      </c>
      <c r="AA142" s="2" t="s">
        <v>3870</v>
      </c>
      <c r="AB142" s="1" t="s">
        <v>1829</v>
      </c>
      <c r="AC142" s="1" t="s">
        <v>1463</v>
      </c>
      <c r="AD142" s="1">
        <v>16</v>
      </c>
      <c r="AE142" s="1" t="s">
        <v>899</v>
      </c>
      <c r="AF142" s="1" t="s">
        <v>898</v>
      </c>
      <c r="AG142" s="1" t="s">
        <v>349</v>
      </c>
      <c r="AH142" s="1" t="s">
        <v>1511</v>
      </c>
      <c r="AI142" s="1" t="s">
        <v>1555</v>
      </c>
      <c r="AJ142" s="1"/>
      <c r="AK142" s="1" t="s">
        <v>3151</v>
      </c>
      <c r="AL142" s="1" t="s">
        <v>4012</v>
      </c>
      <c r="AM142" s="1"/>
      <c r="AN142" s="1"/>
      <c r="AO142" s="1">
        <v>6</v>
      </c>
      <c r="AP142" s="1">
        <v>6</v>
      </c>
      <c r="AQ142" s="1" t="s">
        <v>4013</v>
      </c>
    </row>
    <row r="143" spans="1:43" x14ac:dyDescent="0.15">
      <c r="A143" t="str">
        <f t="shared" si="10"/>
        <v>|EMN|無色|16|6/5|アンコモン|《[[自然もどき]]》|</v>
      </c>
      <c r="B143" t="s">
        <v>3211</v>
      </c>
      <c r="C143" t="str">
        <f t="shared" si="11"/>
        <v>EMN</v>
      </c>
      <c r="D143">
        <f>IF(AA143="","",VLOOKUP(C143,tnpl!$Z$1:$AA$11,2,TRUE))</f>
        <v>5</v>
      </c>
      <c r="E143" t="s">
        <v>3211</v>
      </c>
      <c r="F143" t="str">
        <f t="shared" si="12"/>
        <v>無色</v>
      </c>
      <c r="G143">
        <f>IF(AB143="","",VLOOKUP(F143,tnpl!$X$1:$Y$16,2,TRUE))</f>
        <v>16</v>
      </c>
      <c r="H143" t="s">
        <v>3211</v>
      </c>
      <c r="I143">
        <f t="shared" si="13"/>
        <v>16</v>
      </c>
      <c r="J143" t="s">
        <v>3211</v>
      </c>
      <c r="K143">
        <f t="shared" si="14"/>
        <v>6</v>
      </c>
      <c r="L143">
        <f t="shared" si="15"/>
        <v>5</v>
      </c>
      <c r="M143" t="str">
        <f t="shared" si="16"/>
        <v>6/5</v>
      </c>
      <c r="N143" t="s">
        <v>3267</v>
      </c>
      <c r="O143" t="str">
        <f t="shared" si="17"/>
        <v>アンコモン</v>
      </c>
      <c r="R143" t="s">
        <v>3267</v>
      </c>
      <c r="S143" t="s">
        <v>4854</v>
      </c>
      <c r="T143" t="str">
        <f t="shared" si="18"/>
        <v>自然もどき</v>
      </c>
      <c r="U143" t="str">
        <f t="shared" si="19"/>
        <v/>
      </c>
      <c r="V143" t="str">
        <f>IF(I143=0,VLOOKUP(T143,Sheet4!A:B,2,TRUE),"")</f>
        <v/>
      </c>
      <c r="W143" t="s">
        <v>4855</v>
      </c>
      <c r="X143" t="s">
        <v>3267</v>
      </c>
      <c r="Y143" s="9"/>
      <c r="Z143" s="3">
        <v>827</v>
      </c>
      <c r="AA143" s="2" t="s">
        <v>3870</v>
      </c>
      <c r="AB143" s="1" t="s">
        <v>301</v>
      </c>
      <c r="AC143" s="1" t="s">
        <v>1473</v>
      </c>
      <c r="AD143" s="1">
        <v>16</v>
      </c>
      <c r="AE143" s="1" t="s">
        <v>895</v>
      </c>
      <c r="AF143" s="1" t="s">
        <v>894</v>
      </c>
      <c r="AG143" s="1" t="s">
        <v>349</v>
      </c>
      <c r="AH143" s="1" t="s">
        <v>1457</v>
      </c>
      <c r="AI143" s="1" t="s">
        <v>367</v>
      </c>
      <c r="AJ143" s="1"/>
      <c r="AK143" s="1" t="s">
        <v>4014</v>
      </c>
      <c r="AL143" s="1" t="s">
        <v>2645</v>
      </c>
      <c r="AM143" s="1"/>
      <c r="AN143" s="1"/>
      <c r="AO143" s="1">
        <v>6</v>
      </c>
      <c r="AP143" s="1">
        <v>5</v>
      </c>
      <c r="AQ143" s="1" t="s">
        <v>4017</v>
      </c>
    </row>
    <row r="144" spans="1:43" x14ac:dyDescent="0.15">
      <c r="A144" t="str">
        <f t="shared" si="10"/>
        <v>|EMN|無色|16|6/6|レア|《[[膨らんだ意識曲げ]]》|</v>
      </c>
      <c r="B144" t="s">
        <v>3211</v>
      </c>
      <c r="C144" t="str">
        <f t="shared" si="11"/>
        <v>EMN</v>
      </c>
      <c r="D144">
        <f>IF(AA144="","",VLOOKUP(C144,tnpl!$Z$1:$AA$11,2,TRUE))</f>
        <v>5</v>
      </c>
      <c r="E144" t="s">
        <v>3211</v>
      </c>
      <c r="F144" t="str">
        <f t="shared" si="12"/>
        <v>無色</v>
      </c>
      <c r="G144">
        <f>IF(AB144="","",VLOOKUP(F144,tnpl!$X$1:$Y$16,2,TRUE))</f>
        <v>16</v>
      </c>
      <c r="H144" t="s">
        <v>3211</v>
      </c>
      <c r="I144">
        <f t="shared" si="13"/>
        <v>16</v>
      </c>
      <c r="J144" t="s">
        <v>3211</v>
      </c>
      <c r="K144">
        <f t="shared" si="14"/>
        <v>6</v>
      </c>
      <c r="L144">
        <f t="shared" si="15"/>
        <v>6</v>
      </c>
      <c r="M144" t="str">
        <f t="shared" si="16"/>
        <v>6/6</v>
      </c>
      <c r="N144" t="s">
        <v>3267</v>
      </c>
      <c r="O144" t="str">
        <f t="shared" si="17"/>
        <v>レア</v>
      </c>
      <c r="R144" t="s">
        <v>3267</v>
      </c>
      <c r="S144" t="s">
        <v>4854</v>
      </c>
      <c r="T144" t="str">
        <f t="shared" si="18"/>
        <v>膨らんだ意識曲げ</v>
      </c>
      <c r="U144" t="str">
        <f t="shared" si="19"/>
        <v/>
      </c>
      <c r="V144" t="str">
        <f>IF(I144=0,VLOOKUP(T144,Sheet4!A:B,2,TRUE),"")</f>
        <v/>
      </c>
      <c r="W144" t="s">
        <v>4855</v>
      </c>
      <c r="X144" t="s">
        <v>3267</v>
      </c>
      <c r="Y144" s="9"/>
      <c r="Z144" s="3">
        <v>833</v>
      </c>
      <c r="AA144" s="2" t="s">
        <v>3870</v>
      </c>
      <c r="AB144" s="1" t="s">
        <v>301</v>
      </c>
      <c r="AC144" s="1" t="s">
        <v>1463</v>
      </c>
      <c r="AD144" s="1">
        <v>16</v>
      </c>
      <c r="AE144" s="1" t="s">
        <v>883</v>
      </c>
      <c r="AF144" s="1" t="s">
        <v>882</v>
      </c>
      <c r="AG144" s="1" t="s">
        <v>349</v>
      </c>
      <c r="AH144" s="1" t="s">
        <v>1457</v>
      </c>
      <c r="AI144" s="1" t="s">
        <v>1972</v>
      </c>
      <c r="AJ144" s="1"/>
      <c r="AK144" s="1" t="s">
        <v>4014</v>
      </c>
      <c r="AL144" s="1" t="s">
        <v>4028</v>
      </c>
      <c r="AM144" s="1"/>
      <c r="AN144" s="1"/>
      <c r="AO144" s="1">
        <v>6</v>
      </c>
      <c r="AP144" s="1">
        <v>6</v>
      </c>
      <c r="AQ144" s="1" t="s">
        <v>4029</v>
      </c>
    </row>
    <row r="145" spans="1:43" x14ac:dyDescent="0.15">
      <c r="A145" t="str">
        <f>B145&amp;C145&amp;E145&amp;F145&amp;H145&amp;I145&amp;J145&amp;M145&amp;N145&amp;O145&amp;P145&amp;Q145&amp;R145&amp;S145&amp;T145&amp;V145&amp;W145&amp;X145&amp;Y145</f>
        <v/>
      </c>
    </row>
    <row r="146" spans="1:43" x14ac:dyDescent="0.15">
      <c r="A146" t="str">
        <f>B146&amp;C146&amp;E146&amp;F146&amp;H146&amp;I146&amp;J146&amp;M146&amp;N146&amp;O146&amp;P146&amp;Q146&amp;R146&amp;S146&amp;T146&amp;V146&amp;W146&amp;X146&amp;Y146</f>
        <v>**カラデシュブロック</v>
      </c>
      <c r="B146" t="s">
        <v>4856</v>
      </c>
      <c r="C146" t="s">
        <v>5197</v>
      </c>
      <c r="Z146" s="11"/>
    </row>
    <row r="147" spans="1:43" x14ac:dyDescent="0.15">
      <c r="A147" t="str">
        <f>B147&amp;C147&amp;E147&amp;F147&amp;H147&amp;I147&amp;J147&amp;M147&amp;N147&amp;O147&amp;P147&amp;Q147&amp;R147&amp;S147&amp;T147&amp;U147&amp;V147&amp;W147&amp;X147&amp;Y147</f>
        <v>|LEFT:50|LEFT:50|LEFT:50|LEFT:120|LEFT:120|LEFT:500|c</v>
      </c>
      <c r="B147" t="s">
        <v>3211</v>
      </c>
      <c r="C147" t="s">
        <v>3204</v>
      </c>
      <c r="E147" t="s">
        <v>3211</v>
      </c>
      <c r="F147" t="s">
        <v>3204</v>
      </c>
      <c r="H147" t="s">
        <v>3211</v>
      </c>
      <c r="I147" t="s">
        <v>3204</v>
      </c>
      <c r="J147" t="s">
        <v>3211</v>
      </c>
      <c r="M147" t="s">
        <v>5157</v>
      </c>
      <c r="N147" t="s">
        <v>3267</v>
      </c>
      <c r="O147" t="s">
        <v>5157</v>
      </c>
      <c r="R147" t="s">
        <v>3267</v>
      </c>
      <c r="T147" t="s">
        <v>3205</v>
      </c>
      <c r="X147" t="s">
        <v>3267</v>
      </c>
      <c r="Y147" t="s">
        <v>3206</v>
      </c>
    </row>
    <row r="148" spans="1:43" x14ac:dyDescent="0.15">
      <c r="A148" t="str">
        <f>B148&amp;C148&amp;E148&amp;F148&amp;H148&amp;I148&amp;J148&amp;M148&amp;N148&amp;O148&amp;P148&amp;Q148&amp;R148&amp;S148&amp;T148&amp;U148&amp;V148&amp;W148&amp;X148&amp;Y148</f>
        <v>|セット|色|コスト|P/T|レアリティ|カード名|</v>
      </c>
      <c r="B148" t="s">
        <v>3211</v>
      </c>
      <c r="C148" t="s">
        <v>3212</v>
      </c>
      <c r="E148" t="s">
        <v>3211</v>
      </c>
      <c r="F148" t="s">
        <v>3181</v>
      </c>
      <c r="H148" t="s">
        <v>3211</v>
      </c>
      <c r="I148" t="s">
        <v>3207</v>
      </c>
      <c r="J148" t="s">
        <v>3211</v>
      </c>
      <c r="K148" t="s">
        <v>3168</v>
      </c>
      <c r="L148" t="s">
        <v>3167</v>
      </c>
      <c r="M148" t="str">
        <f>K148&amp;"/"&amp;L148</f>
        <v>P/T</v>
      </c>
      <c r="N148" t="s">
        <v>3267</v>
      </c>
      <c r="O148" t="s">
        <v>5187</v>
      </c>
      <c r="R148" t="s">
        <v>3267</v>
      </c>
      <c r="T148" t="s">
        <v>3208</v>
      </c>
      <c r="X148" t="s">
        <v>3267</v>
      </c>
      <c r="Z148" s="18"/>
      <c r="AA148" s="18"/>
      <c r="AB148" s="18"/>
      <c r="AC148" s="18"/>
      <c r="AD148" s="18"/>
      <c r="AE148" s="18"/>
      <c r="AF148" s="18"/>
      <c r="AG148" s="18"/>
      <c r="AH148" s="18"/>
      <c r="AI148" s="18"/>
      <c r="AJ148" s="18"/>
      <c r="AK148" s="18"/>
      <c r="AL148" s="18"/>
      <c r="AM148" s="18"/>
      <c r="AN148" s="18"/>
      <c r="AO148" s="18"/>
      <c r="AP148" s="18"/>
      <c r="AQ148" s="18"/>
    </row>
    <row r="149" spans="1:43" x14ac:dyDescent="0.15">
      <c r="A149" t="str">
        <f t="shared" si="10"/>
        <v>|KLD|白|15|6/5|レア|《[[小物作りの達人]]》|</v>
      </c>
      <c r="B149" t="s">
        <v>3211</v>
      </c>
      <c r="C149" t="str">
        <f t="shared" si="11"/>
        <v>KLD</v>
      </c>
      <c r="D149">
        <f>IF(AA149="","",VLOOKUP(C149,tnpl!$Z$1:$AA$11,2,TRUE))</f>
        <v>6</v>
      </c>
      <c r="E149" t="s">
        <v>3211</v>
      </c>
      <c r="F149" t="str">
        <f t="shared" si="12"/>
        <v>白</v>
      </c>
      <c r="G149">
        <f>IF(AB149="","",VLOOKUP(F149,tnpl!$X$1:$Y$16,2,TRUE))</f>
        <v>1</v>
      </c>
      <c r="H149" t="s">
        <v>3211</v>
      </c>
      <c r="I149">
        <f t="shared" si="13"/>
        <v>15</v>
      </c>
      <c r="J149" t="s">
        <v>3211</v>
      </c>
      <c r="K149">
        <f t="shared" si="14"/>
        <v>6</v>
      </c>
      <c r="L149">
        <f t="shared" si="15"/>
        <v>5</v>
      </c>
      <c r="M149" t="str">
        <f t="shared" si="16"/>
        <v>6/5</v>
      </c>
      <c r="N149" t="s">
        <v>3267</v>
      </c>
      <c r="O149" t="str">
        <f t="shared" si="17"/>
        <v>レア</v>
      </c>
      <c r="R149" t="s">
        <v>3267</v>
      </c>
      <c r="S149" t="s">
        <v>4854</v>
      </c>
      <c r="T149" t="str">
        <f t="shared" si="18"/>
        <v>小物作りの達人</v>
      </c>
      <c r="U149" t="str">
        <f t="shared" si="19"/>
        <v/>
      </c>
      <c r="V149" t="str">
        <f>IF(I149=0,VLOOKUP(T149,Sheet4!A:B,2,TRUE),"")</f>
        <v/>
      </c>
      <c r="W149" t="s">
        <v>4855</v>
      </c>
      <c r="X149" t="s">
        <v>3267</v>
      </c>
      <c r="Y149" s="9"/>
      <c r="Z149" s="3">
        <v>852</v>
      </c>
      <c r="AA149" s="2" t="s">
        <v>4035</v>
      </c>
      <c r="AB149" s="1" t="s">
        <v>1653</v>
      </c>
      <c r="AC149" s="1" t="s">
        <v>1463</v>
      </c>
      <c r="AD149" s="1">
        <v>15</v>
      </c>
      <c r="AE149" s="1" t="s">
        <v>813</v>
      </c>
      <c r="AF149" s="1" t="s">
        <v>812</v>
      </c>
      <c r="AG149" s="1" t="s">
        <v>349</v>
      </c>
      <c r="AH149" s="1" t="s">
        <v>4036</v>
      </c>
      <c r="AI149" s="1" t="s">
        <v>1667</v>
      </c>
      <c r="AJ149" s="1"/>
      <c r="AK149" s="1" t="s">
        <v>4063</v>
      </c>
      <c r="AL149" s="1" t="s">
        <v>4064</v>
      </c>
      <c r="AM149" s="1"/>
      <c r="AN149" s="1"/>
      <c r="AO149" s="1">
        <v>6</v>
      </c>
      <c r="AP149" s="1">
        <v>5</v>
      </c>
      <c r="AQ149" s="1" t="s">
        <v>4065</v>
      </c>
    </row>
    <row r="150" spans="1:43" x14ac:dyDescent="0.15">
      <c r="A150" t="str">
        <f t="shared" si="10"/>
        <v>|KLD|白|16|6/6|レア|《[[模範的な造り手]]》|</v>
      </c>
      <c r="B150" t="s">
        <v>3211</v>
      </c>
      <c r="C150" t="str">
        <f t="shared" si="11"/>
        <v>KLD</v>
      </c>
      <c r="D150">
        <f>IF(AA150="","",VLOOKUP(C150,tnpl!$Z$1:$AA$11,2,TRUE))</f>
        <v>6</v>
      </c>
      <c r="E150" t="s">
        <v>3211</v>
      </c>
      <c r="F150" t="str">
        <f t="shared" si="12"/>
        <v>白</v>
      </c>
      <c r="G150">
        <f>IF(AB150="","",VLOOKUP(F150,tnpl!$X$1:$Y$16,2,TRUE))</f>
        <v>1</v>
      </c>
      <c r="H150" t="s">
        <v>3211</v>
      </c>
      <c r="I150">
        <f t="shared" si="13"/>
        <v>16</v>
      </c>
      <c r="J150" t="s">
        <v>3211</v>
      </c>
      <c r="K150">
        <f t="shared" si="14"/>
        <v>6</v>
      </c>
      <c r="L150">
        <f t="shared" si="15"/>
        <v>6</v>
      </c>
      <c r="M150" t="str">
        <f t="shared" si="16"/>
        <v>6/6</v>
      </c>
      <c r="N150" t="s">
        <v>3267</v>
      </c>
      <c r="O150" t="str">
        <f t="shared" si="17"/>
        <v>レア</v>
      </c>
      <c r="R150" t="s">
        <v>3267</v>
      </c>
      <c r="S150" t="s">
        <v>4854</v>
      </c>
      <c r="T150" t="str">
        <f t="shared" si="18"/>
        <v>模範的な造り手</v>
      </c>
      <c r="U150" t="str">
        <f t="shared" si="19"/>
        <v/>
      </c>
      <c r="V150" t="str">
        <f>IF(I150=0,VLOOKUP(T150,Sheet4!A:B,2,TRUE),"")</f>
        <v/>
      </c>
      <c r="W150" t="s">
        <v>4855</v>
      </c>
      <c r="X150" t="s">
        <v>3267</v>
      </c>
      <c r="Y150" s="9"/>
      <c r="Z150" s="3">
        <v>853</v>
      </c>
      <c r="AA150" s="2" t="s">
        <v>4035</v>
      </c>
      <c r="AB150" s="1" t="s">
        <v>1653</v>
      </c>
      <c r="AC150" s="1" t="s">
        <v>1463</v>
      </c>
      <c r="AD150" s="1">
        <v>16</v>
      </c>
      <c r="AE150" s="1" t="s">
        <v>809</v>
      </c>
      <c r="AF150" s="1" t="s">
        <v>808</v>
      </c>
      <c r="AG150" s="1" t="s">
        <v>349</v>
      </c>
      <c r="AH150" s="1" t="s">
        <v>4036</v>
      </c>
      <c r="AI150" s="1" t="s">
        <v>1667</v>
      </c>
      <c r="AJ150" s="1"/>
      <c r="AK150" s="1" t="s">
        <v>4066</v>
      </c>
      <c r="AL150" s="1" t="s">
        <v>4067</v>
      </c>
      <c r="AM150" s="1"/>
      <c r="AN150" s="1"/>
      <c r="AO150" s="1">
        <v>6</v>
      </c>
      <c r="AP150" s="1">
        <v>6</v>
      </c>
      <c r="AQ150" s="1" t="s">
        <v>4068</v>
      </c>
    </row>
    <row r="151" spans="1:43" x14ac:dyDescent="0.15">
      <c r="A151" t="str">
        <f t="shared" si="10"/>
        <v>|KLD|青|15|6/6|コモン|《[[タカシオヤドカリ]]》|</v>
      </c>
      <c r="B151" t="s">
        <v>3211</v>
      </c>
      <c r="C151" t="str">
        <f t="shared" si="11"/>
        <v>KLD</v>
      </c>
      <c r="D151">
        <f>IF(AA151="","",VLOOKUP(C151,tnpl!$Z$1:$AA$11,2,TRUE))</f>
        <v>6</v>
      </c>
      <c r="E151" t="s">
        <v>3211</v>
      </c>
      <c r="F151" t="str">
        <f t="shared" si="12"/>
        <v>青</v>
      </c>
      <c r="G151">
        <f>IF(AB151="","",VLOOKUP(F151,tnpl!$X$1:$Y$16,2,TRUE))</f>
        <v>2</v>
      </c>
      <c r="H151" t="s">
        <v>3211</v>
      </c>
      <c r="I151">
        <f t="shared" si="13"/>
        <v>15</v>
      </c>
      <c r="J151" t="s">
        <v>3211</v>
      </c>
      <c r="K151">
        <f t="shared" si="14"/>
        <v>6</v>
      </c>
      <c r="L151">
        <f t="shared" si="15"/>
        <v>6</v>
      </c>
      <c r="M151" t="str">
        <f t="shared" si="16"/>
        <v>6/6</v>
      </c>
      <c r="N151" t="s">
        <v>3267</v>
      </c>
      <c r="O151" t="str">
        <f t="shared" si="17"/>
        <v>コモン</v>
      </c>
      <c r="R151" t="s">
        <v>3267</v>
      </c>
      <c r="S151" t="s">
        <v>4854</v>
      </c>
      <c r="T151" t="str">
        <f t="shared" si="18"/>
        <v>タカシオヤドカリ</v>
      </c>
      <c r="U151" t="str">
        <f t="shared" si="19"/>
        <v/>
      </c>
      <c r="V151" t="str">
        <f>IF(I151=0,VLOOKUP(T151,Sheet4!A:B,2,TRUE),"")</f>
        <v/>
      </c>
      <c r="W151" t="s">
        <v>4855</v>
      </c>
      <c r="X151" t="s">
        <v>3267</v>
      </c>
      <c r="Y151" s="9"/>
      <c r="Z151" s="3">
        <v>863</v>
      </c>
      <c r="AA151" s="2" t="s">
        <v>4035</v>
      </c>
      <c r="AB151" s="1" t="s">
        <v>1631</v>
      </c>
      <c r="AC151" s="1" t="s">
        <v>1771</v>
      </c>
      <c r="AD151" s="1">
        <v>15</v>
      </c>
      <c r="AE151" s="1" t="s">
        <v>795</v>
      </c>
      <c r="AF151" s="1" t="s">
        <v>794</v>
      </c>
      <c r="AG151" s="1" t="s">
        <v>349</v>
      </c>
      <c r="AH151" s="1" t="s">
        <v>4085</v>
      </c>
      <c r="AI151" s="1"/>
      <c r="AJ151" s="1"/>
      <c r="AK151" s="1" t="s">
        <v>4086</v>
      </c>
      <c r="AL151" s="1" t="s">
        <v>4087</v>
      </c>
      <c r="AM151" s="1" t="s">
        <v>4088</v>
      </c>
      <c r="AN151" s="1"/>
      <c r="AO151" s="1">
        <v>6</v>
      </c>
      <c r="AP151" s="1">
        <v>6</v>
      </c>
      <c r="AQ151" s="1" t="s">
        <v>4089</v>
      </c>
    </row>
    <row r="152" spans="1:43" x14ac:dyDescent="0.15">
      <c r="A152" t="str">
        <f t="shared" si="10"/>
        <v>|KLD|青|18|6/6|レア|《[[霊気烈風の古きもの]]》|</v>
      </c>
      <c r="B152" t="s">
        <v>3211</v>
      </c>
      <c r="C152" t="str">
        <f t="shared" si="11"/>
        <v>KLD</v>
      </c>
      <c r="D152">
        <f>IF(AA152="","",VLOOKUP(C152,tnpl!$Z$1:$AA$11,2,TRUE))</f>
        <v>6</v>
      </c>
      <c r="E152" t="s">
        <v>3211</v>
      </c>
      <c r="F152" t="str">
        <f t="shared" si="12"/>
        <v>青</v>
      </c>
      <c r="G152">
        <f>IF(AB152="","",VLOOKUP(F152,tnpl!$X$1:$Y$16,2,TRUE))</f>
        <v>2</v>
      </c>
      <c r="H152" t="s">
        <v>3211</v>
      </c>
      <c r="I152">
        <f t="shared" si="13"/>
        <v>18</v>
      </c>
      <c r="J152" t="s">
        <v>3211</v>
      </c>
      <c r="K152">
        <f t="shared" si="14"/>
        <v>6</v>
      </c>
      <c r="L152">
        <f t="shared" si="15"/>
        <v>6</v>
      </c>
      <c r="M152" t="str">
        <f t="shared" si="16"/>
        <v>6/6</v>
      </c>
      <c r="N152" t="s">
        <v>3267</v>
      </c>
      <c r="O152" t="str">
        <f t="shared" si="17"/>
        <v>レア</v>
      </c>
      <c r="R152" t="s">
        <v>3267</v>
      </c>
      <c r="S152" t="s">
        <v>4854</v>
      </c>
      <c r="T152" t="str">
        <f t="shared" si="18"/>
        <v>霊気烈風の古きもの</v>
      </c>
      <c r="U152" t="str">
        <f t="shared" si="19"/>
        <v/>
      </c>
      <c r="V152" t="str">
        <f>IF(I152=0,VLOOKUP(T152,Sheet4!A:B,2,TRUE),"")</f>
        <v/>
      </c>
      <c r="W152" t="s">
        <v>4855</v>
      </c>
      <c r="X152" t="s">
        <v>3267</v>
      </c>
      <c r="Y152" s="9"/>
      <c r="Z152" s="3">
        <v>879</v>
      </c>
      <c r="AA152" s="2" t="s">
        <v>4035</v>
      </c>
      <c r="AB152" s="1" t="s">
        <v>1631</v>
      </c>
      <c r="AC152" s="1" t="s">
        <v>1463</v>
      </c>
      <c r="AD152" s="1">
        <v>18</v>
      </c>
      <c r="AE152" s="1" t="s">
        <v>767</v>
      </c>
      <c r="AF152" s="1" t="s">
        <v>766</v>
      </c>
      <c r="AG152" s="1" t="s">
        <v>349</v>
      </c>
      <c r="AH152" s="1" t="s">
        <v>4110</v>
      </c>
      <c r="AI152" s="1"/>
      <c r="AJ152" s="1"/>
      <c r="AK152" s="1" t="s">
        <v>361</v>
      </c>
      <c r="AL152" s="1" t="s">
        <v>4111</v>
      </c>
      <c r="AM152" s="1" t="s">
        <v>4112</v>
      </c>
      <c r="AN152" s="1"/>
      <c r="AO152" s="1">
        <v>6</v>
      </c>
      <c r="AP152" s="1">
        <v>6</v>
      </c>
      <c r="AQ152" s="1" t="s">
        <v>4113</v>
      </c>
    </row>
    <row r="153" spans="1:43" x14ac:dyDescent="0.15">
      <c r="A153" t="str">
        <f t="shared" si="10"/>
        <v>|KLD|黒|12|6/4|レア|《[[楕円競走の無謀者]]》|</v>
      </c>
      <c r="B153" t="s">
        <v>3211</v>
      </c>
      <c r="C153" t="str">
        <f t="shared" si="11"/>
        <v>KLD</v>
      </c>
      <c r="D153">
        <f>IF(AA153="","",VLOOKUP(C153,tnpl!$Z$1:$AA$11,2,TRUE))</f>
        <v>6</v>
      </c>
      <c r="E153" t="s">
        <v>3211</v>
      </c>
      <c r="F153" t="str">
        <f t="shared" si="12"/>
        <v>黒</v>
      </c>
      <c r="G153">
        <f>IF(AB153="","",VLOOKUP(F153,tnpl!$X$1:$Y$16,2,TRUE))</f>
        <v>3</v>
      </c>
      <c r="H153" t="s">
        <v>3211</v>
      </c>
      <c r="I153">
        <f t="shared" si="13"/>
        <v>12</v>
      </c>
      <c r="J153" t="s">
        <v>3211</v>
      </c>
      <c r="K153">
        <f t="shared" si="14"/>
        <v>6</v>
      </c>
      <c r="L153">
        <f t="shared" si="15"/>
        <v>4</v>
      </c>
      <c r="M153" t="str">
        <f t="shared" si="16"/>
        <v>6/4</v>
      </c>
      <c r="N153" t="s">
        <v>3267</v>
      </c>
      <c r="O153" t="str">
        <f t="shared" si="17"/>
        <v>レア</v>
      </c>
      <c r="R153" t="s">
        <v>3267</v>
      </c>
      <c r="S153" t="s">
        <v>4854</v>
      </c>
      <c r="T153" t="str">
        <f t="shared" si="18"/>
        <v>楕円競走の無謀者</v>
      </c>
      <c r="U153" t="str">
        <f t="shared" si="19"/>
        <v/>
      </c>
      <c r="V153" t="str">
        <f>IF(I153=0,VLOOKUP(T153,Sheet4!A:B,2,TRUE),"")</f>
        <v/>
      </c>
      <c r="W153" t="s">
        <v>4855</v>
      </c>
      <c r="X153" t="s">
        <v>3267</v>
      </c>
      <c r="Y153" s="9"/>
      <c r="Z153" s="3">
        <v>906</v>
      </c>
      <c r="AA153" s="2" t="s">
        <v>4035</v>
      </c>
      <c r="AB153" s="1" t="s">
        <v>1606</v>
      </c>
      <c r="AC153" s="1" t="s">
        <v>1463</v>
      </c>
      <c r="AD153" s="1">
        <v>12</v>
      </c>
      <c r="AE153" s="1" t="s">
        <v>707</v>
      </c>
      <c r="AF153" s="1" t="s">
        <v>706</v>
      </c>
      <c r="AG153" s="1" t="s">
        <v>349</v>
      </c>
      <c r="AH153" s="1" t="s">
        <v>1511</v>
      </c>
      <c r="AI153" s="1" t="s">
        <v>4055</v>
      </c>
      <c r="AJ153" s="1"/>
      <c r="AK153" s="1" t="s">
        <v>4155</v>
      </c>
      <c r="AL153" s="1"/>
      <c r="AM153" s="1"/>
      <c r="AN153" s="1"/>
      <c r="AO153" s="1">
        <v>6</v>
      </c>
      <c r="AP153" s="1">
        <v>4</v>
      </c>
      <c r="AQ153" s="1" t="s">
        <v>4155</v>
      </c>
    </row>
    <row r="154" spans="1:43" x14ac:dyDescent="0.15">
      <c r="A154" t="str">
        <f t="shared" si="10"/>
        <v>|KLD|赤|10|6/6|レア|《[[ラスヌーのヘリオン]]》|</v>
      </c>
      <c r="B154" t="s">
        <v>3211</v>
      </c>
      <c r="C154" t="str">
        <f t="shared" si="11"/>
        <v>KLD</v>
      </c>
      <c r="D154">
        <f>IF(AA154="","",VLOOKUP(C154,tnpl!$Z$1:$AA$11,2,TRUE))</f>
        <v>6</v>
      </c>
      <c r="E154" t="s">
        <v>3211</v>
      </c>
      <c r="F154" t="str">
        <f t="shared" si="12"/>
        <v>赤</v>
      </c>
      <c r="G154">
        <f>IF(AB154="","",VLOOKUP(F154,tnpl!$X$1:$Y$16,2,TRUE))</f>
        <v>4</v>
      </c>
      <c r="H154" t="s">
        <v>3211</v>
      </c>
      <c r="I154">
        <f t="shared" si="13"/>
        <v>10</v>
      </c>
      <c r="J154" t="s">
        <v>3211</v>
      </c>
      <c r="K154">
        <f t="shared" si="14"/>
        <v>6</v>
      </c>
      <c r="L154">
        <f t="shared" si="15"/>
        <v>6</v>
      </c>
      <c r="M154" t="str">
        <f t="shared" si="16"/>
        <v>6/6</v>
      </c>
      <c r="N154" t="s">
        <v>3267</v>
      </c>
      <c r="O154" t="str">
        <f t="shared" si="17"/>
        <v>レア</v>
      </c>
      <c r="R154" t="s">
        <v>3267</v>
      </c>
      <c r="S154" t="s">
        <v>4854</v>
      </c>
      <c r="T154" t="str">
        <f t="shared" si="18"/>
        <v>ラスヌーのヘリオン</v>
      </c>
      <c r="U154" t="str">
        <f t="shared" si="19"/>
        <v/>
      </c>
      <c r="V154" t="str">
        <f>IF(I154=0,VLOOKUP(T154,Sheet4!A:B,2,TRUE),"")</f>
        <v/>
      </c>
      <c r="W154" t="s">
        <v>4855</v>
      </c>
      <c r="X154" t="s">
        <v>3267</v>
      </c>
      <c r="Y154" s="9"/>
      <c r="Z154" s="3">
        <v>934</v>
      </c>
      <c r="AA154" s="2" t="s">
        <v>4035</v>
      </c>
      <c r="AB154" s="1" t="s">
        <v>1575</v>
      </c>
      <c r="AC154" s="1" t="s">
        <v>1463</v>
      </c>
      <c r="AD154" s="1">
        <v>10</v>
      </c>
      <c r="AE154" s="1" t="s">
        <v>653</v>
      </c>
      <c r="AF154" s="1" t="s">
        <v>652</v>
      </c>
      <c r="AG154" s="1" t="s">
        <v>349</v>
      </c>
      <c r="AH154" s="1" t="s">
        <v>2711</v>
      </c>
      <c r="AI154" s="1"/>
      <c r="AJ154" s="1"/>
      <c r="AK154" s="1" t="s">
        <v>2789</v>
      </c>
      <c r="AL154" s="1" t="s">
        <v>4038</v>
      </c>
      <c r="AM154" s="1" t="s">
        <v>4195</v>
      </c>
      <c r="AN154" s="1"/>
      <c r="AO154" s="1">
        <v>6</v>
      </c>
      <c r="AP154" s="1">
        <v>6</v>
      </c>
      <c r="AQ154" s="1" t="s">
        <v>4196</v>
      </c>
    </row>
    <row r="155" spans="1:43" x14ac:dyDescent="0.15">
      <c r="A155" t="str">
        <f t="shared" si="10"/>
        <v>|KLD|赤|15|6/6|レア|《[[航空船に忍び寄るもの]]》|</v>
      </c>
      <c r="B155" t="s">
        <v>3211</v>
      </c>
      <c r="C155" t="str">
        <f t="shared" si="11"/>
        <v>KLD</v>
      </c>
      <c r="D155">
        <f>IF(AA155="","",VLOOKUP(C155,tnpl!$Z$1:$AA$11,2,TRUE))</f>
        <v>6</v>
      </c>
      <c r="E155" t="s">
        <v>3211</v>
      </c>
      <c r="F155" t="str">
        <f t="shared" si="12"/>
        <v>赤</v>
      </c>
      <c r="G155">
        <f>IF(AB155="","",VLOOKUP(F155,tnpl!$X$1:$Y$16,2,TRUE))</f>
        <v>4</v>
      </c>
      <c r="H155" t="s">
        <v>3211</v>
      </c>
      <c r="I155">
        <f t="shared" si="13"/>
        <v>15</v>
      </c>
      <c r="J155" t="s">
        <v>3211</v>
      </c>
      <c r="K155">
        <f t="shared" si="14"/>
        <v>6</v>
      </c>
      <c r="L155">
        <f t="shared" si="15"/>
        <v>6</v>
      </c>
      <c r="M155" t="str">
        <f t="shared" si="16"/>
        <v>6/6</v>
      </c>
      <c r="N155" t="s">
        <v>3267</v>
      </c>
      <c r="O155" t="str">
        <f t="shared" si="17"/>
        <v>レア</v>
      </c>
      <c r="R155" t="s">
        <v>3267</v>
      </c>
      <c r="S155" t="s">
        <v>4854</v>
      </c>
      <c r="T155" t="str">
        <f t="shared" si="18"/>
        <v>航空船に忍び寄るもの</v>
      </c>
      <c r="U155" t="str">
        <f t="shared" si="19"/>
        <v/>
      </c>
      <c r="V155" t="str">
        <f>IF(I155=0,VLOOKUP(T155,Sheet4!A:B,2,TRUE),"")</f>
        <v/>
      </c>
      <c r="W155" t="s">
        <v>4855</v>
      </c>
      <c r="X155" t="s">
        <v>3267</v>
      </c>
      <c r="Y155" s="9"/>
      <c r="Z155" s="3">
        <v>936</v>
      </c>
      <c r="AA155" s="2" t="s">
        <v>4035</v>
      </c>
      <c r="AB155" s="1" t="s">
        <v>1575</v>
      </c>
      <c r="AC155" s="1" t="s">
        <v>1463</v>
      </c>
      <c r="AD155" s="1">
        <v>15</v>
      </c>
      <c r="AE155" s="1" t="s">
        <v>647</v>
      </c>
      <c r="AF155" s="1" t="s">
        <v>646</v>
      </c>
      <c r="AG155" s="1" t="s">
        <v>349</v>
      </c>
      <c r="AH155" s="1" t="s">
        <v>1578</v>
      </c>
      <c r="AI155" s="1"/>
      <c r="AJ155" s="1"/>
      <c r="AK155" s="1" t="s">
        <v>361</v>
      </c>
      <c r="AL155" s="1" t="s">
        <v>4199</v>
      </c>
      <c r="AM155" s="1"/>
      <c r="AN155" s="1"/>
      <c r="AO155" s="1">
        <v>6</v>
      </c>
      <c r="AP155" s="1">
        <v>6</v>
      </c>
      <c r="AQ155" s="1" t="s">
        <v>4200</v>
      </c>
    </row>
    <row r="156" spans="1:43" x14ac:dyDescent="0.15">
      <c r="A156" t="str">
        <f t="shared" si="10"/>
        <v>|KLD|緑|14|6/5|レア|《[[高木背の踏みつけ]]》|</v>
      </c>
      <c r="B156" t="s">
        <v>3211</v>
      </c>
      <c r="C156" t="str">
        <f t="shared" si="11"/>
        <v>KLD</v>
      </c>
      <c r="D156">
        <f>IF(AA156="","",VLOOKUP(C156,tnpl!$Z$1:$AA$11,2,TRUE))</f>
        <v>6</v>
      </c>
      <c r="E156" t="s">
        <v>3211</v>
      </c>
      <c r="F156" t="str">
        <f t="shared" si="12"/>
        <v>緑</v>
      </c>
      <c r="G156">
        <f>IF(AB156="","",VLOOKUP(F156,tnpl!$X$1:$Y$16,2,TRUE))</f>
        <v>5</v>
      </c>
      <c r="H156" t="s">
        <v>3211</v>
      </c>
      <c r="I156">
        <f t="shared" si="13"/>
        <v>14</v>
      </c>
      <c r="J156" t="s">
        <v>3211</v>
      </c>
      <c r="K156">
        <f t="shared" si="14"/>
        <v>6</v>
      </c>
      <c r="L156">
        <f t="shared" si="15"/>
        <v>5</v>
      </c>
      <c r="M156" t="str">
        <f t="shared" si="16"/>
        <v>6/5</v>
      </c>
      <c r="N156" t="s">
        <v>3267</v>
      </c>
      <c r="O156" t="str">
        <f t="shared" si="17"/>
        <v>レア</v>
      </c>
      <c r="R156" t="s">
        <v>3267</v>
      </c>
      <c r="S156" t="s">
        <v>4854</v>
      </c>
      <c r="T156" t="str">
        <f t="shared" si="18"/>
        <v>高木背の踏みつけ</v>
      </c>
      <c r="U156" t="str">
        <f t="shared" si="19"/>
        <v/>
      </c>
      <c r="V156" t="str">
        <f>IF(I156=0,VLOOKUP(T156,Sheet4!A:B,2,TRUE),"")</f>
        <v/>
      </c>
      <c r="W156" t="s">
        <v>4855</v>
      </c>
      <c r="X156" t="s">
        <v>3267</v>
      </c>
      <c r="Y156" s="9"/>
      <c r="Z156" s="3">
        <v>962</v>
      </c>
      <c r="AA156" s="2" t="s">
        <v>4035</v>
      </c>
      <c r="AB156" s="1" t="s">
        <v>1540</v>
      </c>
      <c r="AC156" s="1" t="s">
        <v>1463</v>
      </c>
      <c r="AD156" s="1">
        <v>14</v>
      </c>
      <c r="AE156" s="1" t="s">
        <v>601</v>
      </c>
      <c r="AF156" s="1" t="s">
        <v>600</v>
      </c>
      <c r="AG156" s="1" t="s">
        <v>349</v>
      </c>
      <c r="AH156" s="1" t="s">
        <v>367</v>
      </c>
      <c r="AI156" s="1"/>
      <c r="AJ156" s="1"/>
      <c r="AK156" s="1" t="s">
        <v>1733</v>
      </c>
      <c r="AL156" s="1" t="s">
        <v>4230</v>
      </c>
      <c r="AM156" s="1" t="s">
        <v>4231</v>
      </c>
      <c r="AN156" s="1"/>
      <c r="AO156" s="1">
        <v>6</v>
      </c>
      <c r="AP156" s="1">
        <v>5</v>
      </c>
      <c r="AQ156" s="1" t="s">
        <v>4232</v>
      </c>
    </row>
    <row r="157" spans="1:43" x14ac:dyDescent="0.15">
      <c r="A157" t="str">
        <f t="shared" si="10"/>
        <v>|KLD|緑|15|6/6|レア|《[[牙長獣の仔]]》|</v>
      </c>
      <c r="B157" t="s">
        <v>3211</v>
      </c>
      <c r="C157" t="str">
        <f t="shared" si="11"/>
        <v>KLD</v>
      </c>
      <c r="D157">
        <f>IF(AA157="","",VLOOKUP(C157,tnpl!$Z$1:$AA$11,2,TRUE))</f>
        <v>6</v>
      </c>
      <c r="E157" t="s">
        <v>3211</v>
      </c>
      <c r="F157" t="str">
        <f t="shared" si="12"/>
        <v>緑</v>
      </c>
      <c r="G157">
        <f>IF(AB157="","",VLOOKUP(F157,tnpl!$X$1:$Y$16,2,TRUE))</f>
        <v>5</v>
      </c>
      <c r="H157" t="s">
        <v>3211</v>
      </c>
      <c r="I157">
        <f t="shared" si="13"/>
        <v>15</v>
      </c>
      <c r="J157" t="s">
        <v>3211</v>
      </c>
      <c r="K157">
        <f t="shared" si="14"/>
        <v>6</v>
      </c>
      <c r="L157">
        <f t="shared" si="15"/>
        <v>6</v>
      </c>
      <c r="M157" t="str">
        <f t="shared" si="16"/>
        <v>6/6</v>
      </c>
      <c r="N157" t="s">
        <v>3267</v>
      </c>
      <c r="O157" t="str">
        <f t="shared" si="17"/>
        <v>レア</v>
      </c>
      <c r="R157" t="s">
        <v>3267</v>
      </c>
      <c r="S157" t="s">
        <v>4854</v>
      </c>
      <c r="T157" t="str">
        <f t="shared" si="18"/>
        <v>牙長獣の仔</v>
      </c>
      <c r="U157" t="str">
        <f t="shared" si="19"/>
        <v/>
      </c>
      <c r="V157" t="str">
        <f>IF(I157=0,VLOOKUP(T157,Sheet4!A:B,2,TRUE),"")</f>
        <v/>
      </c>
      <c r="W157" t="s">
        <v>4855</v>
      </c>
      <c r="X157" t="s">
        <v>3267</v>
      </c>
      <c r="Y157" s="9"/>
      <c r="Z157" s="3">
        <v>964</v>
      </c>
      <c r="AA157" s="2" t="s">
        <v>4035</v>
      </c>
      <c r="AB157" s="1" t="s">
        <v>1540</v>
      </c>
      <c r="AC157" s="1" t="s">
        <v>1463</v>
      </c>
      <c r="AD157" s="1">
        <v>15</v>
      </c>
      <c r="AE157" s="1" t="s">
        <v>595</v>
      </c>
      <c r="AF157" s="1" t="s">
        <v>594</v>
      </c>
      <c r="AG157" s="1" t="s">
        <v>349</v>
      </c>
      <c r="AH157" s="1" t="s">
        <v>1917</v>
      </c>
      <c r="AI157" s="1"/>
      <c r="AJ157" s="1"/>
      <c r="AK157" s="1" t="s">
        <v>4235</v>
      </c>
      <c r="AL157" s="1" t="s">
        <v>4236</v>
      </c>
      <c r="AM157" s="1"/>
      <c r="AN157" s="1"/>
      <c r="AO157" s="1">
        <v>6</v>
      </c>
      <c r="AP157" s="1">
        <v>6</v>
      </c>
      <c r="AQ157" s="1" t="s">
        <v>4237</v>
      </c>
    </row>
    <row r="158" spans="1:43" x14ac:dyDescent="0.15">
      <c r="A158" t="str">
        <f t="shared" si="10"/>
        <v>|KLD|緑|14|6/6|レア|《[[導路の召使い]]》|</v>
      </c>
      <c r="B158" t="s">
        <v>3211</v>
      </c>
      <c r="C158" t="str">
        <f t="shared" si="11"/>
        <v>KLD</v>
      </c>
      <c r="D158">
        <f>IF(AA158="","",VLOOKUP(C158,tnpl!$Z$1:$AA$11,2,TRUE))</f>
        <v>6</v>
      </c>
      <c r="E158" t="s">
        <v>3211</v>
      </c>
      <c r="F158" t="str">
        <f t="shared" si="12"/>
        <v>緑</v>
      </c>
      <c r="G158">
        <f>IF(AB158="","",VLOOKUP(F158,tnpl!$X$1:$Y$16,2,TRUE))</f>
        <v>5</v>
      </c>
      <c r="H158" t="s">
        <v>3211</v>
      </c>
      <c r="I158">
        <f t="shared" si="13"/>
        <v>14</v>
      </c>
      <c r="J158" t="s">
        <v>3211</v>
      </c>
      <c r="K158">
        <f t="shared" si="14"/>
        <v>6</v>
      </c>
      <c r="L158">
        <f t="shared" si="15"/>
        <v>6</v>
      </c>
      <c r="M158" t="str">
        <f t="shared" si="16"/>
        <v>6/6</v>
      </c>
      <c r="N158" t="s">
        <v>3267</v>
      </c>
      <c r="O158" t="str">
        <f t="shared" si="17"/>
        <v>レア</v>
      </c>
      <c r="R158" t="s">
        <v>3267</v>
      </c>
      <c r="S158" t="s">
        <v>4854</v>
      </c>
      <c r="T158" t="str">
        <f t="shared" si="18"/>
        <v>導路の召使い</v>
      </c>
      <c r="U158" t="str">
        <f t="shared" si="19"/>
        <v/>
      </c>
      <c r="V158" t="str">
        <f>IF(I158=0,VLOOKUP(T158,Sheet4!A:B,2,TRUE),"")</f>
        <v/>
      </c>
      <c r="W158" t="s">
        <v>4855</v>
      </c>
      <c r="X158" t="s">
        <v>3267</v>
      </c>
      <c r="Y158" s="9"/>
      <c r="Z158" s="3">
        <v>965</v>
      </c>
      <c r="AA158" s="2" t="s">
        <v>4035</v>
      </c>
      <c r="AB158" s="1" t="s">
        <v>1540</v>
      </c>
      <c r="AC158" s="1" t="s">
        <v>1463</v>
      </c>
      <c r="AD158" s="1">
        <v>14</v>
      </c>
      <c r="AE158" s="1" t="s">
        <v>593</v>
      </c>
      <c r="AF158" s="1" t="s">
        <v>592</v>
      </c>
      <c r="AG158" s="1" t="s">
        <v>349</v>
      </c>
      <c r="AH158" s="1" t="s">
        <v>1501</v>
      </c>
      <c r="AI158" s="1" t="s">
        <v>1551</v>
      </c>
      <c r="AJ158" s="1"/>
      <c r="AK158" s="1" t="s">
        <v>4038</v>
      </c>
      <c r="AL158" s="1" t="s">
        <v>4238</v>
      </c>
      <c r="AM158" s="1"/>
      <c r="AN158" s="1"/>
      <c r="AO158" s="1">
        <v>6</v>
      </c>
      <c r="AP158" s="1">
        <v>6</v>
      </c>
      <c r="AQ158" s="1" t="s">
        <v>4239</v>
      </c>
    </row>
    <row r="159" spans="1:43" x14ac:dyDescent="0.15">
      <c r="A159" t="str">
        <f t="shared" si="10"/>
        <v>|KLD|赤白|16|6/2|アンコモン|《[[経験豊富な操縦者]]》|</v>
      </c>
      <c r="B159" t="s">
        <v>3211</v>
      </c>
      <c r="C159" t="str">
        <f t="shared" si="11"/>
        <v>KLD</v>
      </c>
      <c r="D159">
        <f>IF(AA159="","",VLOOKUP(C159,tnpl!$Z$1:$AA$11,2,TRUE))</f>
        <v>6</v>
      </c>
      <c r="E159" t="s">
        <v>3211</v>
      </c>
      <c r="F159" t="str">
        <f t="shared" si="12"/>
        <v>赤白</v>
      </c>
      <c r="G159">
        <f>IF(AB159="","",VLOOKUP(F159,tnpl!$X$1:$Y$16,2,TRUE))</f>
        <v>14</v>
      </c>
      <c r="H159" t="s">
        <v>3211</v>
      </c>
      <c r="I159">
        <f t="shared" si="13"/>
        <v>16</v>
      </c>
      <c r="J159" t="s">
        <v>3211</v>
      </c>
      <c r="K159">
        <f t="shared" si="14"/>
        <v>6</v>
      </c>
      <c r="L159">
        <f t="shared" si="15"/>
        <v>2</v>
      </c>
      <c r="M159" t="str">
        <f t="shared" si="16"/>
        <v>6/2</v>
      </c>
      <c r="N159" t="s">
        <v>3267</v>
      </c>
      <c r="O159" t="str">
        <f t="shared" si="17"/>
        <v>アンコモン</v>
      </c>
      <c r="R159" t="s">
        <v>3267</v>
      </c>
      <c r="S159" t="s">
        <v>4854</v>
      </c>
      <c r="T159" t="str">
        <f t="shared" si="18"/>
        <v>経験豊富な操縦者</v>
      </c>
      <c r="U159" t="str">
        <f t="shared" si="19"/>
        <v/>
      </c>
      <c r="V159" t="str">
        <f>IF(I159=0,VLOOKUP(T159,Sheet4!A:B,2,TRUE),"")</f>
        <v/>
      </c>
      <c r="W159" t="s">
        <v>4855</v>
      </c>
      <c r="X159" t="s">
        <v>3267</v>
      </c>
      <c r="Y159" s="9"/>
      <c r="Z159" s="3">
        <v>976</v>
      </c>
      <c r="AA159" s="2" t="s">
        <v>4035</v>
      </c>
      <c r="AB159" s="1" t="s">
        <v>1811</v>
      </c>
      <c r="AC159" s="1" t="s">
        <v>1473</v>
      </c>
      <c r="AD159" s="1">
        <v>16</v>
      </c>
      <c r="AE159" s="1" t="s">
        <v>569</v>
      </c>
      <c r="AF159" s="1" t="s">
        <v>568</v>
      </c>
      <c r="AG159" s="1" t="s">
        <v>349</v>
      </c>
      <c r="AH159" s="1" t="s">
        <v>4036</v>
      </c>
      <c r="AI159" s="1" t="s">
        <v>4055</v>
      </c>
      <c r="AJ159" s="1"/>
      <c r="AK159" s="1" t="s">
        <v>4260</v>
      </c>
      <c r="AL159" s="1"/>
      <c r="AM159" s="1"/>
      <c r="AN159" s="1"/>
      <c r="AO159" s="1">
        <v>6</v>
      </c>
      <c r="AP159" s="1">
        <v>2</v>
      </c>
      <c r="AQ159" s="1" t="s">
        <v>4260</v>
      </c>
    </row>
    <row r="160" spans="1:43" x14ac:dyDescent="0.15">
      <c r="A160" t="str">
        <f t="shared" si="10"/>
        <v>|KLD|無色|12|6/6|レア|《[[ボーマットの急使]]》|</v>
      </c>
      <c r="B160" t="s">
        <v>3211</v>
      </c>
      <c r="C160" t="str">
        <f t="shared" si="11"/>
        <v>KLD</v>
      </c>
      <c r="D160">
        <f>IF(AA160="","",VLOOKUP(C160,tnpl!$Z$1:$AA$11,2,TRUE))</f>
        <v>6</v>
      </c>
      <c r="E160" t="s">
        <v>3211</v>
      </c>
      <c r="F160" t="str">
        <f t="shared" si="12"/>
        <v>無色</v>
      </c>
      <c r="G160">
        <f>IF(AB160="","",VLOOKUP(F160,tnpl!$X$1:$Y$16,2,TRUE))</f>
        <v>16</v>
      </c>
      <c r="H160" t="s">
        <v>3211</v>
      </c>
      <c r="I160">
        <f t="shared" si="13"/>
        <v>12</v>
      </c>
      <c r="J160" t="s">
        <v>3211</v>
      </c>
      <c r="K160">
        <f t="shared" si="14"/>
        <v>6</v>
      </c>
      <c r="L160">
        <f t="shared" si="15"/>
        <v>6</v>
      </c>
      <c r="M160" t="str">
        <f t="shared" si="16"/>
        <v>6/6</v>
      </c>
      <c r="N160" t="s">
        <v>3267</v>
      </c>
      <c r="O160" t="str">
        <f t="shared" si="17"/>
        <v>レア</v>
      </c>
      <c r="R160" t="s">
        <v>3267</v>
      </c>
      <c r="S160" t="s">
        <v>4854</v>
      </c>
      <c r="T160" t="str">
        <f t="shared" si="18"/>
        <v>ボーマットの急使</v>
      </c>
      <c r="U160" t="str">
        <f t="shared" si="19"/>
        <v/>
      </c>
      <c r="V160" t="str">
        <f>IF(I160=0,VLOOKUP(T160,Sheet4!A:B,2,TRUE),"")</f>
        <v/>
      </c>
      <c r="W160" t="s">
        <v>4855</v>
      </c>
      <c r="X160" t="s">
        <v>3267</v>
      </c>
      <c r="Y160" s="9"/>
      <c r="Z160" s="3">
        <v>1006</v>
      </c>
      <c r="AA160" s="2" t="s">
        <v>4035</v>
      </c>
      <c r="AB160" s="1" t="s">
        <v>301</v>
      </c>
      <c r="AC160" s="1" t="s">
        <v>1463</v>
      </c>
      <c r="AD160" s="1">
        <v>12</v>
      </c>
      <c r="AE160" s="1" t="s">
        <v>511</v>
      </c>
      <c r="AF160" s="1" t="s">
        <v>510</v>
      </c>
      <c r="AG160" s="1" t="s">
        <v>349</v>
      </c>
      <c r="AH160" s="1" t="s">
        <v>362</v>
      </c>
      <c r="AI160" s="1"/>
      <c r="AJ160" s="1"/>
      <c r="AK160" s="1" t="s">
        <v>4305</v>
      </c>
      <c r="AL160" s="1" t="s">
        <v>4306</v>
      </c>
      <c r="AM160" s="1"/>
      <c r="AN160" s="1"/>
      <c r="AO160" s="1">
        <v>6</v>
      </c>
      <c r="AP160" s="1">
        <v>6</v>
      </c>
      <c r="AQ160" s="1" t="s">
        <v>4307</v>
      </c>
    </row>
    <row r="161" spans="1:43" x14ac:dyDescent="0.15">
      <c r="A161" t="str">
        <f t="shared" si="10"/>
        <v>|KLD|無色|16|6/6|レア|《[[耕作者の荷馬車]]》|</v>
      </c>
      <c r="B161" t="s">
        <v>3211</v>
      </c>
      <c r="C161" t="str">
        <f t="shared" si="11"/>
        <v>KLD</v>
      </c>
      <c r="D161">
        <f>IF(AA161="","",VLOOKUP(C161,tnpl!$Z$1:$AA$11,2,TRUE))</f>
        <v>6</v>
      </c>
      <c r="E161" t="s">
        <v>3211</v>
      </c>
      <c r="F161" t="str">
        <f t="shared" si="12"/>
        <v>無色</v>
      </c>
      <c r="G161">
        <f>IF(AB161="","",VLOOKUP(F161,tnpl!$X$1:$Y$16,2,TRUE))</f>
        <v>16</v>
      </c>
      <c r="H161" t="s">
        <v>3211</v>
      </c>
      <c r="I161">
        <f t="shared" si="13"/>
        <v>16</v>
      </c>
      <c r="J161" t="s">
        <v>3211</v>
      </c>
      <c r="K161">
        <f t="shared" si="14"/>
        <v>6</v>
      </c>
      <c r="L161">
        <f t="shared" si="15"/>
        <v>6</v>
      </c>
      <c r="M161" t="str">
        <f t="shared" si="16"/>
        <v>6/6</v>
      </c>
      <c r="N161" t="s">
        <v>3267</v>
      </c>
      <c r="O161" t="str">
        <f t="shared" si="17"/>
        <v>レア</v>
      </c>
      <c r="R161" t="s">
        <v>3267</v>
      </c>
      <c r="S161" t="s">
        <v>4854</v>
      </c>
      <c r="T161" t="str">
        <f t="shared" si="18"/>
        <v>耕作者の荷馬車</v>
      </c>
      <c r="U161" t="str">
        <f t="shared" si="19"/>
        <v/>
      </c>
      <c r="V161" t="str">
        <f>IF(I161=0,VLOOKUP(T161,Sheet4!A:B,2,TRUE),"")</f>
        <v/>
      </c>
      <c r="W161" t="s">
        <v>4855</v>
      </c>
      <c r="X161" t="s">
        <v>3267</v>
      </c>
      <c r="Y161" s="9"/>
      <c r="Z161" s="3">
        <v>1007</v>
      </c>
      <c r="AA161" s="2" t="s">
        <v>4035</v>
      </c>
      <c r="AB161" s="1" t="s">
        <v>301</v>
      </c>
      <c r="AC161" s="1" t="s">
        <v>1463</v>
      </c>
      <c r="AD161" s="1">
        <v>16</v>
      </c>
      <c r="AE161" s="1" t="s">
        <v>509</v>
      </c>
      <c r="AF161" s="1" t="s">
        <v>508</v>
      </c>
      <c r="AG161" s="1" t="s">
        <v>349</v>
      </c>
      <c r="AH161" s="1" t="s">
        <v>4273</v>
      </c>
      <c r="AI161" s="1"/>
      <c r="AJ161" s="1"/>
      <c r="AK161" s="1" t="s">
        <v>1926</v>
      </c>
      <c r="AL161" s="1" t="s">
        <v>4289</v>
      </c>
      <c r="AM161" s="1"/>
      <c r="AN161" s="1"/>
      <c r="AO161" s="1">
        <v>6</v>
      </c>
      <c r="AP161" s="1">
        <v>6</v>
      </c>
      <c r="AQ161" s="1" t="s">
        <v>4308</v>
      </c>
    </row>
    <row r="162" spans="1:43" x14ac:dyDescent="0.15">
      <c r="A162" t="str">
        <f t="shared" si="10"/>
        <v>|KLD|無色|15|6/6|レア|《[[高速警備車]]》|</v>
      </c>
      <c r="B162" t="s">
        <v>3211</v>
      </c>
      <c r="C162" t="str">
        <f t="shared" si="11"/>
        <v>KLD</v>
      </c>
      <c r="D162">
        <f>IF(AA162="","",VLOOKUP(C162,tnpl!$Z$1:$AA$11,2,TRUE))</f>
        <v>6</v>
      </c>
      <c r="E162" t="s">
        <v>3211</v>
      </c>
      <c r="F162" t="str">
        <f t="shared" si="12"/>
        <v>無色</v>
      </c>
      <c r="G162">
        <f>IF(AB162="","",VLOOKUP(F162,tnpl!$X$1:$Y$16,2,TRUE))</f>
        <v>16</v>
      </c>
      <c r="H162" t="s">
        <v>3211</v>
      </c>
      <c r="I162">
        <f t="shared" si="13"/>
        <v>15</v>
      </c>
      <c r="J162" t="s">
        <v>3211</v>
      </c>
      <c r="K162">
        <f t="shared" si="14"/>
        <v>6</v>
      </c>
      <c r="L162">
        <f t="shared" si="15"/>
        <v>6</v>
      </c>
      <c r="M162" t="str">
        <f t="shared" si="16"/>
        <v>6/6</v>
      </c>
      <c r="N162" t="s">
        <v>3267</v>
      </c>
      <c r="O162" t="str">
        <f t="shared" si="17"/>
        <v>レア</v>
      </c>
      <c r="R162" t="s">
        <v>3267</v>
      </c>
      <c r="S162" t="s">
        <v>4854</v>
      </c>
      <c r="T162" t="str">
        <f t="shared" si="18"/>
        <v>高速警備車</v>
      </c>
      <c r="U162" t="str">
        <f t="shared" si="19"/>
        <v/>
      </c>
      <c r="V162" t="str">
        <f>IF(I162=0,VLOOKUP(T162,Sheet4!A:B,2,TRUE),"")</f>
        <v/>
      </c>
      <c r="W162" t="s">
        <v>4855</v>
      </c>
      <c r="X162" t="s">
        <v>3267</v>
      </c>
      <c r="Y162" s="9"/>
      <c r="Z162" s="3">
        <v>1009</v>
      </c>
      <c r="AA162" s="2" t="s">
        <v>4035</v>
      </c>
      <c r="AB162" s="1" t="s">
        <v>301</v>
      </c>
      <c r="AC162" s="1" t="s">
        <v>1463</v>
      </c>
      <c r="AD162" s="1">
        <v>15</v>
      </c>
      <c r="AE162" s="1" t="s">
        <v>503</v>
      </c>
      <c r="AF162" s="1" t="s">
        <v>502</v>
      </c>
      <c r="AG162" s="1" t="s">
        <v>349</v>
      </c>
      <c r="AH162" s="1" t="s">
        <v>4273</v>
      </c>
      <c r="AI162" s="1"/>
      <c r="AJ162" s="1"/>
      <c r="AK162" s="1" t="s">
        <v>2789</v>
      </c>
      <c r="AL162" s="1" t="s">
        <v>4289</v>
      </c>
      <c r="AM162" s="1"/>
      <c r="AN162" s="1"/>
      <c r="AO162" s="1">
        <v>6</v>
      </c>
      <c r="AP162" s="1">
        <v>6</v>
      </c>
      <c r="AQ162" s="1" t="s">
        <v>4298</v>
      </c>
    </row>
    <row r="163" spans="1:43" x14ac:dyDescent="0.15">
      <c r="A163" t="str">
        <f t="shared" ref="A163:A186" si="20">B163&amp;C163&amp;E163&amp;F163&amp;H163&amp;I163&amp;J163&amp;M163&amp;N163&amp;O163&amp;P163&amp;Q163&amp;R163&amp;S163&amp;T163&amp;U163&amp;V163&amp;W163&amp;X163&amp;Y163</f>
        <v>|KLD|無色|12|6/6|レア|《[[多用途な逸品]]》|</v>
      </c>
      <c r="B163" t="s">
        <v>3211</v>
      </c>
      <c r="C163" t="str">
        <f t="shared" ref="C163:C186" si="21">AA163</f>
        <v>KLD</v>
      </c>
      <c r="D163">
        <f>IF(AA163="","",VLOOKUP(C163,tnpl!$Z$1:$AA$11,2,TRUE))</f>
        <v>6</v>
      </c>
      <c r="E163" t="s">
        <v>3211</v>
      </c>
      <c r="F163" t="str">
        <f t="shared" ref="F163:F186" si="22">AB163</f>
        <v>無色</v>
      </c>
      <c r="G163">
        <f>IF(AB163="","",VLOOKUP(F163,tnpl!$X$1:$Y$16,2,TRUE))</f>
        <v>16</v>
      </c>
      <c r="H163" t="s">
        <v>3211</v>
      </c>
      <c r="I163">
        <f t="shared" ref="I163:I186" si="23">AD163</f>
        <v>12</v>
      </c>
      <c r="J163" t="s">
        <v>3211</v>
      </c>
      <c r="K163">
        <f t="shared" ref="K163:K186" si="24">AO163</f>
        <v>6</v>
      </c>
      <c r="L163">
        <f t="shared" ref="L163:L186" si="25">AP163</f>
        <v>6</v>
      </c>
      <c r="M163" t="str">
        <f t="shared" ref="M163:M186" si="26">K163&amp;"/"&amp;L163</f>
        <v>6/6</v>
      </c>
      <c r="N163" t="s">
        <v>3267</v>
      </c>
      <c r="O163" t="str">
        <f t="shared" ref="O163:O186" si="27">AC163</f>
        <v>レア</v>
      </c>
      <c r="R163" t="s">
        <v>3267</v>
      </c>
      <c r="S163" t="s">
        <v>4854</v>
      </c>
      <c r="T163" t="str">
        <f t="shared" ref="T163:T186" si="28">AE163</f>
        <v>多用途な逸品</v>
      </c>
      <c r="U163" t="str">
        <f t="shared" ref="U163:U186" si="29">IF(I163=0,"&gt;","")</f>
        <v/>
      </c>
      <c r="V163" t="str">
        <f>IF(I163=0,VLOOKUP(T163,Sheet4!A:B,2,TRUE),"")</f>
        <v/>
      </c>
      <c r="W163" t="s">
        <v>4855</v>
      </c>
      <c r="X163" t="s">
        <v>3267</v>
      </c>
      <c r="Y163" s="9"/>
      <c r="Z163" s="3">
        <v>1010</v>
      </c>
      <c r="AA163" s="2" t="s">
        <v>4035</v>
      </c>
      <c r="AB163" s="1" t="s">
        <v>301</v>
      </c>
      <c r="AC163" s="1" t="s">
        <v>1463</v>
      </c>
      <c r="AD163" s="1">
        <v>12</v>
      </c>
      <c r="AE163" s="1" t="s">
        <v>501</v>
      </c>
      <c r="AF163" s="1" t="s">
        <v>500</v>
      </c>
      <c r="AG163" s="1" t="s">
        <v>349</v>
      </c>
      <c r="AH163" s="1" t="s">
        <v>362</v>
      </c>
      <c r="AI163" s="1"/>
      <c r="AJ163" s="1"/>
      <c r="AK163" s="1" t="s">
        <v>4081</v>
      </c>
      <c r="AL163" s="1" t="s">
        <v>4311</v>
      </c>
      <c r="AM163" s="1" t="s">
        <v>4312</v>
      </c>
      <c r="AN163" s="1"/>
      <c r="AO163" s="1">
        <v>6</v>
      </c>
      <c r="AP163" s="1">
        <v>6</v>
      </c>
      <c r="AQ163" s="1" t="s">
        <v>4313</v>
      </c>
    </row>
    <row r="164" spans="1:43" x14ac:dyDescent="0.15">
      <c r="A164" t="str">
        <f t="shared" si="20"/>
        <v>|KLD|無色|20|6/5|レア|《[[屑鉄場のたかり屋]]》|</v>
      </c>
      <c r="B164" t="s">
        <v>3211</v>
      </c>
      <c r="C164" t="str">
        <f t="shared" si="21"/>
        <v>KLD</v>
      </c>
      <c r="D164">
        <f>IF(AA164="","",VLOOKUP(C164,tnpl!$Z$1:$AA$11,2,TRUE))</f>
        <v>6</v>
      </c>
      <c r="E164" t="s">
        <v>3211</v>
      </c>
      <c r="F164" t="str">
        <f t="shared" si="22"/>
        <v>無色</v>
      </c>
      <c r="G164">
        <f>IF(AB164="","",VLOOKUP(F164,tnpl!$X$1:$Y$16,2,TRUE))</f>
        <v>16</v>
      </c>
      <c r="H164" t="s">
        <v>3211</v>
      </c>
      <c r="I164">
        <f t="shared" si="23"/>
        <v>20</v>
      </c>
      <c r="J164" t="s">
        <v>3211</v>
      </c>
      <c r="K164">
        <f t="shared" si="24"/>
        <v>6</v>
      </c>
      <c r="L164">
        <f t="shared" si="25"/>
        <v>5</v>
      </c>
      <c r="M164" t="str">
        <f t="shared" si="26"/>
        <v>6/5</v>
      </c>
      <c r="N164" t="s">
        <v>3267</v>
      </c>
      <c r="O164" t="str">
        <f t="shared" si="27"/>
        <v>レア</v>
      </c>
      <c r="R164" t="s">
        <v>3267</v>
      </c>
      <c r="S164" t="s">
        <v>4854</v>
      </c>
      <c r="T164" t="str">
        <f t="shared" si="28"/>
        <v>屑鉄場のたかり屋</v>
      </c>
      <c r="U164" t="str">
        <f t="shared" si="29"/>
        <v/>
      </c>
      <c r="V164" t="str">
        <f>IF(I164=0,VLOOKUP(T164,Sheet4!A:B,2,TRUE),"")</f>
        <v/>
      </c>
      <c r="W164" t="s">
        <v>4855</v>
      </c>
      <c r="X164" t="s">
        <v>3267</v>
      </c>
      <c r="Y164" s="9"/>
      <c r="Z164" s="3">
        <v>1011</v>
      </c>
      <c r="AA164" s="2" t="s">
        <v>4035</v>
      </c>
      <c r="AB164" s="1" t="s">
        <v>301</v>
      </c>
      <c r="AC164" s="1" t="s">
        <v>1463</v>
      </c>
      <c r="AD164" s="1">
        <v>20</v>
      </c>
      <c r="AE164" s="1" t="s">
        <v>497</v>
      </c>
      <c r="AF164" s="1" t="s">
        <v>496</v>
      </c>
      <c r="AG164" s="1" t="s">
        <v>349</v>
      </c>
      <c r="AH164" s="1" t="s">
        <v>362</v>
      </c>
      <c r="AI164" s="1"/>
      <c r="AJ164" s="1"/>
      <c r="AK164" s="1" t="s">
        <v>1765</v>
      </c>
      <c r="AL164" s="1" t="s">
        <v>4314</v>
      </c>
      <c r="AM164" s="1"/>
      <c r="AN164" s="1"/>
      <c r="AO164" s="1">
        <v>6</v>
      </c>
      <c r="AP164" s="1">
        <v>5</v>
      </c>
      <c r="AQ164" s="1" t="s">
        <v>4315</v>
      </c>
    </row>
    <row r="165" spans="1:43" x14ac:dyDescent="0.15">
      <c r="A165" t="str">
        <f t="shared" si="20"/>
        <v>|KLD|無色|14|6/6|レア|《[[密輸人の回転翼機]]》|</v>
      </c>
      <c r="B165" t="s">
        <v>3211</v>
      </c>
      <c r="C165" t="str">
        <f t="shared" si="21"/>
        <v>KLD</v>
      </c>
      <c r="D165">
        <f>IF(AA165="","",VLOOKUP(C165,tnpl!$Z$1:$AA$11,2,TRUE))</f>
        <v>6</v>
      </c>
      <c r="E165" t="s">
        <v>3211</v>
      </c>
      <c r="F165" t="str">
        <f t="shared" si="22"/>
        <v>無色</v>
      </c>
      <c r="G165">
        <f>IF(AB165="","",VLOOKUP(F165,tnpl!$X$1:$Y$16,2,TRUE))</f>
        <v>16</v>
      </c>
      <c r="H165" t="s">
        <v>3211</v>
      </c>
      <c r="I165">
        <f t="shared" si="23"/>
        <v>14</v>
      </c>
      <c r="J165" t="s">
        <v>3211</v>
      </c>
      <c r="K165">
        <f t="shared" si="24"/>
        <v>6</v>
      </c>
      <c r="L165">
        <f t="shared" si="25"/>
        <v>6</v>
      </c>
      <c r="M165" t="str">
        <f t="shared" si="26"/>
        <v>6/6</v>
      </c>
      <c r="N165" t="s">
        <v>3267</v>
      </c>
      <c r="O165" t="str">
        <f t="shared" si="27"/>
        <v>レア</v>
      </c>
      <c r="R165" t="s">
        <v>3267</v>
      </c>
      <c r="S165" t="s">
        <v>4854</v>
      </c>
      <c r="T165" t="str">
        <f t="shared" si="28"/>
        <v>密輸人の回転翼機</v>
      </c>
      <c r="U165" t="str">
        <f t="shared" si="29"/>
        <v/>
      </c>
      <c r="V165" t="str">
        <f>IF(I165=0,VLOOKUP(T165,Sheet4!A:B,2,TRUE),"")</f>
        <v/>
      </c>
      <c r="W165" t="s">
        <v>4855</v>
      </c>
      <c r="X165" t="s">
        <v>3267</v>
      </c>
      <c r="Y165" s="9"/>
      <c r="Z165" s="3">
        <v>1012</v>
      </c>
      <c r="AA165" s="2" t="s">
        <v>4035</v>
      </c>
      <c r="AB165" s="1" t="s">
        <v>301</v>
      </c>
      <c r="AC165" s="1" t="s">
        <v>1463</v>
      </c>
      <c r="AD165" s="1">
        <v>14</v>
      </c>
      <c r="AE165" s="1" t="s">
        <v>495</v>
      </c>
      <c r="AF165" s="1" t="s">
        <v>494</v>
      </c>
      <c r="AG165" s="1" t="s">
        <v>349</v>
      </c>
      <c r="AH165" s="1" t="s">
        <v>4273</v>
      </c>
      <c r="AI165" s="1"/>
      <c r="AJ165" s="1"/>
      <c r="AK165" s="1" t="s">
        <v>361</v>
      </c>
      <c r="AL165" s="1" t="s">
        <v>4316</v>
      </c>
      <c r="AM165" s="1" t="s">
        <v>4317</v>
      </c>
      <c r="AN165" s="1"/>
      <c r="AO165" s="1">
        <v>6</v>
      </c>
      <c r="AP165" s="1">
        <v>6</v>
      </c>
      <c r="AQ165" s="1" t="s">
        <v>4318</v>
      </c>
    </row>
    <row r="166" spans="1:43" x14ac:dyDescent="0.15">
      <c r="A166" t="str">
        <f t="shared" si="20"/>
        <v>|AER|黒|17|6/5|レア|《[[光袖会の収集者]]》|</v>
      </c>
      <c r="B166" t="s">
        <v>3211</v>
      </c>
      <c r="C166" t="str">
        <f t="shared" si="21"/>
        <v>AER</v>
      </c>
      <c r="D166">
        <f>IF(AA166="","",VLOOKUP(C166,tnpl!$Z$1:$AA$11,2,TRUE))</f>
        <v>7</v>
      </c>
      <c r="E166" t="s">
        <v>3211</v>
      </c>
      <c r="F166" t="str">
        <f t="shared" si="22"/>
        <v>黒</v>
      </c>
      <c r="G166">
        <f>IF(AB166="","",VLOOKUP(F166,tnpl!$X$1:$Y$16,2,TRUE))</f>
        <v>3</v>
      </c>
      <c r="H166" t="s">
        <v>3211</v>
      </c>
      <c r="I166">
        <f t="shared" si="23"/>
        <v>17</v>
      </c>
      <c r="J166" t="s">
        <v>3211</v>
      </c>
      <c r="K166">
        <f t="shared" si="24"/>
        <v>6</v>
      </c>
      <c r="L166">
        <f t="shared" si="25"/>
        <v>5</v>
      </c>
      <c r="M166" t="str">
        <f t="shared" si="26"/>
        <v>6/5</v>
      </c>
      <c r="N166" t="s">
        <v>3267</v>
      </c>
      <c r="O166" t="str">
        <f t="shared" si="27"/>
        <v>レア</v>
      </c>
      <c r="R166" t="s">
        <v>3267</v>
      </c>
      <c r="S166" t="s">
        <v>4854</v>
      </c>
      <c r="T166" t="str">
        <f t="shared" si="28"/>
        <v>光袖会の収集者</v>
      </c>
      <c r="U166" t="str">
        <f t="shared" si="29"/>
        <v/>
      </c>
      <c r="V166" t="str">
        <f>IF(I166=0,VLOOKUP(T166,Sheet4!A:B,2,TRUE),"")</f>
        <v/>
      </c>
      <c r="W166" t="s">
        <v>4855</v>
      </c>
      <c r="X166" t="s">
        <v>3267</v>
      </c>
      <c r="Y166" s="9"/>
      <c r="Z166" s="3">
        <v>1042</v>
      </c>
      <c r="AA166" s="2" t="s">
        <v>4335</v>
      </c>
      <c r="AB166" s="1" t="s">
        <v>1606</v>
      </c>
      <c r="AC166" s="1" t="s">
        <v>1463</v>
      </c>
      <c r="AD166" s="1">
        <v>17</v>
      </c>
      <c r="AE166" s="1" t="s">
        <v>441</v>
      </c>
      <c r="AF166" s="1" t="s">
        <v>440</v>
      </c>
      <c r="AG166" s="1" t="s">
        <v>349</v>
      </c>
      <c r="AH166" s="1" t="s">
        <v>1511</v>
      </c>
      <c r="AI166" s="1" t="s">
        <v>2976</v>
      </c>
      <c r="AJ166" s="1"/>
      <c r="AK166" s="1" t="s">
        <v>2076</v>
      </c>
      <c r="AL166" s="1" t="s">
        <v>4368</v>
      </c>
      <c r="AM166" s="1" t="s">
        <v>4369</v>
      </c>
      <c r="AN166" s="1"/>
      <c r="AO166" s="1">
        <v>6</v>
      </c>
      <c r="AP166" s="1">
        <v>5</v>
      </c>
      <c r="AQ166" s="1" t="s">
        <v>4370</v>
      </c>
    </row>
    <row r="167" spans="1:43" x14ac:dyDescent="0.15">
      <c r="A167" t="str">
        <f t="shared" si="20"/>
        <v>|AER|赤|15|6/6|レア|《[[無秩序街の主]]》|</v>
      </c>
      <c r="B167" t="s">
        <v>3211</v>
      </c>
      <c r="C167" t="str">
        <f t="shared" si="21"/>
        <v>AER</v>
      </c>
      <c r="D167">
        <f>IF(AA167="","",VLOOKUP(C167,tnpl!$Z$1:$AA$11,2,TRUE))</f>
        <v>7</v>
      </c>
      <c r="E167" t="s">
        <v>3211</v>
      </c>
      <c r="F167" t="str">
        <f t="shared" si="22"/>
        <v>赤</v>
      </c>
      <c r="G167">
        <f>IF(AB167="","",VLOOKUP(F167,tnpl!$X$1:$Y$16,2,TRUE))</f>
        <v>4</v>
      </c>
      <c r="H167" t="s">
        <v>3211</v>
      </c>
      <c r="I167">
        <f t="shared" si="23"/>
        <v>15</v>
      </c>
      <c r="J167" t="s">
        <v>3211</v>
      </c>
      <c r="K167">
        <f t="shared" si="24"/>
        <v>6</v>
      </c>
      <c r="L167">
        <f t="shared" si="25"/>
        <v>6</v>
      </c>
      <c r="M167" t="str">
        <f t="shared" si="26"/>
        <v>6/6</v>
      </c>
      <c r="N167" t="s">
        <v>3267</v>
      </c>
      <c r="O167" t="str">
        <f t="shared" si="27"/>
        <v>レア</v>
      </c>
      <c r="R167" t="s">
        <v>3267</v>
      </c>
      <c r="S167" t="s">
        <v>4854</v>
      </c>
      <c r="T167" t="str">
        <f t="shared" si="28"/>
        <v>無秩序街の主</v>
      </c>
      <c r="U167" t="str">
        <f t="shared" si="29"/>
        <v/>
      </c>
      <c r="V167" t="str">
        <f>IF(I167=0,VLOOKUP(T167,Sheet4!A:B,2,TRUE),"")</f>
        <v/>
      </c>
      <c r="W167" t="s">
        <v>4855</v>
      </c>
      <c r="X167" t="s">
        <v>3267</v>
      </c>
      <c r="Y167" s="9"/>
      <c r="Z167" s="3">
        <v>1051</v>
      </c>
      <c r="AA167" s="2" t="s">
        <v>4335</v>
      </c>
      <c r="AB167" s="1" t="s">
        <v>1575</v>
      </c>
      <c r="AC167" s="1" t="s">
        <v>1463</v>
      </c>
      <c r="AD167" s="1">
        <v>15</v>
      </c>
      <c r="AE167" s="1" t="s">
        <v>423</v>
      </c>
      <c r="AF167" s="1" t="s">
        <v>422</v>
      </c>
      <c r="AG167" s="1" t="s">
        <v>349</v>
      </c>
      <c r="AH167" s="1" t="s">
        <v>1578</v>
      </c>
      <c r="AI167" s="1"/>
      <c r="AJ167" s="1"/>
      <c r="AK167" s="1" t="s">
        <v>3272</v>
      </c>
      <c r="AL167" s="1" t="s">
        <v>4384</v>
      </c>
      <c r="AM167" s="1"/>
      <c r="AN167" s="1"/>
      <c r="AO167" s="1">
        <v>6</v>
      </c>
      <c r="AP167" s="1">
        <v>6</v>
      </c>
      <c r="AQ167" s="1" t="s">
        <v>4385</v>
      </c>
    </row>
    <row r="168" spans="1:43" x14ac:dyDescent="0.15">
      <c r="A168" t="str">
        <f t="shared" si="20"/>
        <v>|AER|緑|7|6/6|レア|《[[緑地帯の暴れ者]]》|</v>
      </c>
      <c r="B168" t="s">
        <v>3211</v>
      </c>
      <c r="C168" t="str">
        <f t="shared" si="21"/>
        <v>AER</v>
      </c>
      <c r="D168">
        <f>IF(AA168="","",VLOOKUP(C168,tnpl!$Z$1:$AA$11,2,TRUE))</f>
        <v>7</v>
      </c>
      <c r="E168" t="s">
        <v>3211</v>
      </c>
      <c r="F168" t="str">
        <f t="shared" si="22"/>
        <v>緑</v>
      </c>
      <c r="G168">
        <f>IF(AB168="","",VLOOKUP(F168,tnpl!$X$1:$Y$16,2,TRUE))</f>
        <v>5</v>
      </c>
      <c r="H168" t="s">
        <v>3211</v>
      </c>
      <c r="I168">
        <f t="shared" si="23"/>
        <v>7</v>
      </c>
      <c r="J168" t="s">
        <v>3211</v>
      </c>
      <c r="K168">
        <f t="shared" si="24"/>
        <v>6</v>
      </c>
      <c r="L168">
        <f t="shared" si="25"/>
        <v>6</v>
      </c>
      <c r="M168" t="str">
        <f t="shared" si="26"/>
        <v>6/6</v>
      </c>
      <c r="N168" t="s">
        <v>3267</v>
      </c>
      <c r="O168" t="str">
        <f t="shared" si="27"/>
        <v>レア</v>
      </c>
      <c r="R168" t="s">
        <v>3267</v>
      </c>
      <c r="S168" t="s">
        <v>4854</v>
      </c>
      <c r="T168" t="str">
        <f t="shared" si="28"/>
        <v>緑地帯の暴れ者</v>
      </c>
      <c r="U168" t="str">
        <f t="shared" si="29"/>
        <v/>
      </c>
      <c r="V168" t="str">
        <f>IF(I168=0,VLOOKUP(T168,Sheet4!A:B,2,TRUE),"")</f>
        <v/>
      </c>
      <c r="W168" t="s">
        <v>4855</v>
      </c>
      <c r="X168" t="s">
        <v>3267</v>
      </c>
      <c r="Y168" s="9"/>
      <c r="Z168" s="3">
        <v>1059</v>
      </c>
      <c r="AA168" s="2" t="s">
        <v>4335</v>
      </c>
      <c r="AB168" s="1" t="s">
        <v>1540</v>
      </c>
      <c r="AC168" s="1" t="s">
        <v>1463</v>
      </c>
      <c r="AD168" s="1">
        <v>7</v>
      </c>
      <c r="AE168" s="1" t="s">
        <v>407</v>
      </c>
      <c r="AF168" s="1" t="s">
        <v>406</v>
      </c>
      <c r="AG168" s="1" t="s">
        <v>349</v>
      </c>
      <c r="AH168" s="1" t="s">
        <v>4224</v>
      </c>
      <c r="AI168" s="1"/>
      <c r="AJ168" s="1"/>
      <c r="AK168" s="1" t="s">
        <v>4398</v>
      </c>
      <c r="AL168" s="1" t="s">
        <v>4399</v>
      </c>
      <c r="AM168" s="1"/>
      <c r="AN168" s="1"/>
      <c r="AO168" s="1">
        <v>6</v>
      </c>
      <c r="AP168" s="1">
        <v>6</v>
      </c>
      <c r="AQ168" s="1" t="s">
        <v>4400</v>
      </c>
    </row>
    <row r="169" spans="1:43" x14ac:dyDescent="0.15">
      <c r="A169" t="str">
        <f t="shared" si="20"/>
        <v>|AER|無色|11|6/6|レア|《[[霊気圏の収集艇]]》|</v>
      </c>
      <c r="B169" t="s">
        <v>3211</v>
      </c>
      <c r="C169" t="str">
        <f t="shared" si="21"/>
        <v>AER</v>
      </c>
      <c r="D169">
        <f>IF(AA169="","",VLOOKUP(C169,tnpl!$Z$1:$AA$11,2,TRUE))</f>
        <v>7</v>
      </c>
      <c r="E169" t="s">
        <v>3211</v>
      </c>
      <c r="F169" t="str">
        <f t="shared" si="22"/>
        <v>無色</v>
      </c>
      <c r="G169">
        <f>IF(AB169="","",VLOOKUP(F169,tnpl!$X$1:$Y$16,2,TRUE))</f>
        <v>16</v>
      </c>
      <c r="H169" t="s">
        <v>3211</v>
      </c>
      <c r="I169">
        <f t="shared" si="23"/>
        <v>11</v>
      </c>
      <c r="J169" t="s">
        <v>3211</v>
      </c>
      <c r="K169">
        <f t="shared" si="24"/>
        <v>6</v>
      </c>
      <c r="L169">
        <f t="shared" si="25"/>
        <v>6</v>
      </c>
      <c r="M169" t="str">
        <f t="shared" si="26"/>
        <v>6/6</v>
      </c>
      <c r="N169" t="s">
        <v>3267</v>
      </c>
      <c r="O169" t="str">
        <f t="shared" si="27"/>
        <v>レア</v>
      </c>
      <c r="R169" t="s">
        <v>3267</v>
      </c>
      <c r="S169" t="s">
        <v>4854</v>
      </c>
      <c r="T169" t="str">
        <f t="shared" si="28"/>
        <v>霊気圏の収集艇</v>
      </c>
      <c r="U169" t="str">
        <f t="shared" si="29"/>
        <v/>
      </c>
      <c r="V169" t="str">
        <f>IF(I169=0,VLOOKUP(T169,Sheet4!A:B,2,TRUE),"")</f>
        <v/>
      </c>
      <c r="W169" t="s">
        <v>4855</v>
      </c>
      <c r="X169" t="s">
        <v>3267</v>
      </c>
      <c r="Y169" s="9"/>
      <c r="Z169" s="3">
        <v>1072</v>
      </c>
      <c r="AA169" s="2" t="s">
        <v>4335</v>
      </c>
      <c r="AB169" s="1" t="s">
        <v>301</v>
      </c>
      <c r="AC169" s="1" t="s">
        <v>1463</v>
      </c>
      <c r="AD169" s="1">
        <v>11</v>
      </c>
      <c r="AE169" s="1" t="s">
        <v>381</v>
      </c>
      <c r="AF169" s="1" t="s">
        <v>380</v>
      </c>
      <c r="AG169" s="1" t="s">
        <v>349</v>
      </c>
      <c r="AH169" s="1" t="s">
        <v>4273</v>
      </c>
      <c r="AI169" s="1"/>
      <c r="AJ169" s="1"/>
      <c r="AK169" s="1" t="s">
        <v>361</v>
      </c>
      <c r="AL169" s="1" t="s">
        <v>4038</v>
      </c>
      <c r="AM169" s="1" t="s">
        <v>4418</v>
      </c>
      <c r="AN169" s="1"/>
      <c r="AO169" s="1">
        <v>6</v>
      </c>
      <c r="AP169" s="1">
        <v>6</v>
      </c>
      <c r="AQ169" s="1" t="s">
        <v>4419</v>
      </c>
    </row>
    <row r="170" spans="1:43" x14ac:dyDescent="0.15">
      <c r="A170" t="str">
        <f t="shared" si="20"/>
        <v>|AER|無色|18|6/6|レア|《[[平和歩きの巨像]]》|</v>
      </c>
      <c r="B170" t="s">
        <v>3211</v>
      </c>
      <c r="C170" t="str">
        <f t="shared" si="21"/>
        <v>AER</v>
      </c>
      <c r="D170">
        <f>IF(AA170="","",VLOOKUP(C170,tnpl!$Z$1:$AA$11,2,TRUE))</f>
        <v>7</v>
      </c>
      <c r="E170" t="s">
        <v>3211</v>
      </c>
      <c r="F170" t="str">
        <f t="shared" si="22"/>
        <v>無色</v>
      </c>
      <c r="G170">
        <f>IF(AB170="","",VLOOKUP(F170,tnpl!$X$1:$Y$16,2,TRUE))</f>
        <v>16</v>
      </c>
      <c r="H170" t="s">
        <v>3211</v>
      </c>
      <c r="I170">
        <f t="shared" si="23"/>
        <v>18</v>
      </c>
      <c r="J170" t="s">
        <v>3211</v>
      </c>
      <c r="K170">
        <f t="shared" si="24"/>
        <v>6</v>
      </c>
      <c r="L170">
        <f t="shared" si="25"/>
        <v>6</v>
      </c>
      <c r="M170" t="str">
        <f t="shared" si="26"/>
        <v>6/6</v>
      </c>
      <c r="N170" t="s">
        <v>3267</v>
      </c>
      <c r="O170" t="str">
        <f t="shared" si="27"/>
        <v>レア</v>
      </c>
      <c r="R170" t="s">
        <v>3267</v>
      </c>
      <c r="S170" t="s">
        <v>4854</v>
      </c>
      <c r="T170" t="str">
        <f t="shared" si="28"/>
        <v>平和歩きの巨像</v>
      </c>
      <c r="U170" t="str">
        <f t="shared" si="29"/>
        <v/>
      </c>
      <c r="V170" t="str">
        <f>IF(I170=0,VLOOKUP(T170,Sheet4!A:B,2,TRUE),"")</f>
        <v/>
      </c>
      <c r="W170" t="s">
        <v>4855</v>
      </c>
      <c r="X170" t="s">
        <v>3267</v>
      </c>
      <c r="Y170" s="9"/>
      <c r="Z170" s="3">
        <v>1073</v>
      </c>
      <c r="AA170" s="2" t="s">
        <v>4335</v>
      </c>
      <c r="AB170" s="1" t="s">
        <v>301</v>
      </c>
      <c r="AC170" s="1" t="s">
        <v>1463</v>
      </c>
      <c r="AD170" s="1">
        <v>18</v>
      </c>
      <c r="AE170" s="1" t="s">
        <v>379</v>
      </c>
      <c r="AF170" s="1" t="s">
        <v>378</v>
      </c>
      <c r="AG170" s="1" t="s">
        <v>349</v>
      </c>
      <c r="AH170" s="1" t="s">
        <v>4273</v>
      </c>
      <c r="AI170" s="1"/>
      <c r="AJ170" s="1"/>
      <c r="AK170" s="1" t="s">
        <v>1971</v>
      </c>
      <c r="AL170" s="1" t="s">
        <v>4420</v>
      </c>
      <c r="AM170" s="1" t="s">
        <v>4317</v>
      </c>
      <c r="AN170" s="1"/>
      <c r="AO170" s="1">
        <v>6</v>
      </c>
      <c r="AP170" s="1">
        <v>6</v>
      </c>
      <c r="AQ170" s="1" t="s">
        <v>4421</v>
      </c>
    </row>
    <row r="171" spans="1:43" x14ac:dyDescent="0.15">
      <c r="A171" t="str">
        <f t="shared" si="20"/>
        <v>|KLDP|赤|12|6/5|レア|《[[むら気な巨人]]》|</v>
      </c>
      <c r="B171" t="s">
        <v>3211</v>
      </c>
      <c r="C171" t="str">
        <f t="shared" si="21"/>
        <v>KLDP</v>
      </c>
      <c r="D171">
        <f>IF(AA171="","",VLOOKUP(C171,tnpl!$Z$1:$AA$11,2,TRUE))</f>
        <v>8</v>
      </c>
      <c r="E171" t="s">
        <v>3211</v>
      </c>
      <c r="F171" t="str">
        <f t="shared" si="22"/>
        <v>赤</v>
      </c>
      <c r="G171">
        <f>IF(AB171="","",VLOOKUP(F171,tnpl!$X$1:$Y$16,2,TRUE))</f>
        <v>4</v>
      </c>
      <c r="H171" t="s">
        <v>3211</v>
      </c>
      <c r="I171">
        <f t="shared" si="23"/>
        <v>12</v>
      </c>
      <c r="J171" t="s">
        <v>3211</v>
      </c>
      <c r="K171">
        <f t="shared" si="24"/>
        <v>6</v>
      </c>
      <c r="L171">
        <f t="shared" si="25"/>
        <v>5</v>
      </c>
      <c r="M171" t="str">
        <f t="shared" si="26"/>
        <v>6/5</v>
      </c>
      <c r="N171" t="s">
        <v>3267</v>
      </c>
      <c r="O171" t="str">
        <f t="shared" si="27"/>
        <v>レア</v>
      </c>
      <c r="R171" t="s">
        <v>3267</v>
      </c>
      <c r="S171" t="s">
        <v>4854</v>
      </c>
      <c r="T171" t="str">
        <f t="shared" si="28"/>
        <v>むら気な巨人</v>
      </c>
      <c r="U171" t="str">
        <f t="shared" si="29"/>
        <v/>
      </c>
      <c r="V171" t="str">
        <f>IF(I171=0,VLOOKUP(T171,Sheet4!A:B,2,TRUE),"")</f>
        <v/>
      </c>
      <c r="W171" t="s">
        <v>4855</v>
      </c>
      <c r="X171" t="s">
        <v>3267</v>
      </c>
      <c r="Y171" s="9"/>
      <c r="Z171" s="3">
        <v>1079</v>
      </c>
      <c r="AA171" s="2" t="s">
        <v>4431</v>
      </c>
      <c r="AB171" s="1" t="s">
        <v>1575</v>
      </c>
      <c r="AC171" s="1" t="s">
        <v>1463</v>
      </c>
      <c r="AD171" s="1">
        <v>12</v>
      </c>
      <c r="AE171" s="1" t="s">
        <v>4435</v>
      </c>
      <c r="AF171" s="1" t="s">
        <v>4436</v>
      </c>
      <c r="AG171" s="1" t="s">
        <v>349</v>
      </c>
      <c r="AH171" s="1" t="s">
        <v>2077</v>
      </c>
      <c r="AI171" s="1"/>
      <c r="AJ171" s="1"/>
      <c r="AK171" s="1" t="s">
        <v>4437</v>
      </c>
      <c r="AL171" s="1"/>
      <c r="AM171" s="1"/>
      <c r="AN171" s="1"/>
      <c r="AO171" s="1">
        <v>6</v>
      </c>
      <c r="AP171" s="1">
        <v>5</v>
      </c>
      <c r="AQ171" s="1" t="s">
        <v>4437</v>
      </c>
    </row>
    <row r="172" spans="1:43" x14ac:dyDescent="0.15">
      <c r="A172" t="str">
        <f t="shared" si="20"/>
        <v>|KLDP|緑|9|6/6|レア|《[[僧帽地帯をうろつくもの]]》|</v>
      </c>
      <c r="B172" t="s">
        <v>3211</v>
      </c>
      <c r="C172" t="str">
        <f t="shared" si="21"/>
        <v>KLDP</v>
      </c>
      <c r="D172">
        <f>IF(AA172="","",VLOOKUP(C172,tnpl!$Z$1:$AA$11,2,TRUE))</f>
        <v>8</v>
      </c>
      <c r="E172" t="s">
        <v>3211</v>
      </c>
      <c r="F172" t="str">
        <f t="shared" si="22"/>
        <v>緑</v>
      </c>
      <c r="G172">
        <f>IF(AB172="","",VLOOKUP(F172,tnpl!$X$1:$Y$16,2,TRUE))</f>
        <v>5</v>
      </c>
      <c r="H172" t="s">
        <v>3211</v>
      </c>
      <c r="I172">
        <f t="shared" si="23"/>
        <v>9</v>
      </c>
      <c r="J172" t="s">
        <v>3211</v>
      </c>
      <c r="K172">
        <f t="shared" si="24"/>
        <v>6</v>
      </c>
      <c r="L172">
        <f t="shared" si="25"/>
        <v>6</v>
      </c>
      <c r="M172" t="str">
        <f t="shared" si="26"/>
        <v>6/6</v>
      </c>
      <c r="N172" t="s">
        <v>3267</v>
      </c>
      <c r="O172" t="str">
        <f t="shared" si="27"/>
        <v>レア</v>
      </c>
      <c r="R172" t="s">
        <v>3267</v>
      </c>
      <c r="S172" t="s">
        <v>4854</v>
      </c>
      <c r="T172" t="str">
        <f t="shared" si="28"/>
        <v>僧帽地帯をうろつくもの</v>
      </c>
      <c r="U172" t="str">
        <f t="shared" si="29"/>
        <v/>
      </c>
      <c r="V172" t="str">
        <f>IF(I172=0,VLOOKUP(T172,Sheet4!A:B,2,TRUE),"")</f>
        <v/>
      </c>
      <c r="W172" t="s">
        <v>4855</v>
      </c>
      <c r="X172" t="s">
        <v>3267</v>
      </c>
      <c r="Y172" s="9"/>
      <c r="Z172" s="3">
        <v>1080</v>
      </c>
      <c r="AA172" s="2" t="s">
        <v>4431</v>
      </c>
      <c r="AB172" s="1" t="s">
        <v>1540</v>
      </c>
      <c r="AC172" s="1" t="s">
        <v>1463</v>
      </c>
      <c r="AD172" s="1">
        <v>9</v>
      </c>
      <c r="AE172" s="1" t="s">
        <v>4438</v>
      </c>
      <c r="AF172" s="1" t="s">
        <v>4439</v>
      </c>
      <c r="AG172" s="1" t="s">
        <v>349</v>
      </c>
      <c r="AH172" s="1" t="s">
        <v>348</v>
      </c>
      <c r="AI172" s="1"/>
      <c r="AJ172" s="1"/>
      <c r="AK172" s="1"/>
      <c r="AL172" s="1"/>
      <c r="AM172" s="1"/>
      <c r="AN172" s="1"/>
      <c r="AO172" s="1">
        <v>6</v>
      </c>
      <c r="AP172" s="1">
        <v>6</v>
      </c>
      <c r="AQ172" s="1"/>
    </row>
    <row r="173" spans="1:43" x14ac:dyDescent="0.15">
      <c r="A173" t="str">
        <f>B173&amp;C173&amp;E173&amp;F173&amp;H173&amp;I173&amp;J173&amp;M173&amp;N173&amp;O173&amp;P173&amp;Q173&amp;R173&amp;S173&amp;T173&amp;V173&amp;W173&amp;X173&amp;Y173</f>
        <v/>
      </c>
    </row>
    <row r="174" spans="1:43" x14ac:dyDescent="0.15">
      <c r="A174" t="str">
        <f>B174&amp;C174&amp;E174&amp;F174&amp;H174&amp;I174&amp;J174&amp;M174&amp;N174&amp;O174&amp;P174&amp;Q174&amp;R174&amp;S174&amp;T174&amp;V174&amp;W174&amp;X174&amp;Y174</f>
        <v>**アモンケットブロック</v>
      </c>
      <c r="B174" t="s">
        <v>4856</v>
      </c>
      <c r="C174" t="s">
        <v>5199</v>
      </c>
      <c r="Z174" s="11"/>
    </row>
    <row r="175" spans="1:43" x14ac:dyDescent="0.15">
      <c r="A175" t="str">
        <f>B175&amp;C175&amp;E175&amp;F175&amp;H175&amp;I175&amp;J175&amp;M175&amp;N175&amp;O175&amp;P175&amp;Q175&amp;R175&amp;S175&amp;T175&amp;U175&amp;V175&amp;W175&amp;X175&amp;Y175</f>
        <v>|LEFT:50|LEFT:50|LEFT:50|LEFT:120|LEFT:120|LEFT:500|c</v>
      </c>
      <c r="B175" t="s">
        <v>3211</v>
      </c>
      <c r="C175" t="s">
        <v>3204</v>
      </c>
      <c r="E175" t="s">
        <v>3211</v>
      </c>
      <c r="F175" t="s">
        <v>3204</v>
      </c>
      <c r="H175" t="s">
        <v>3211</v>
      </c>
      <c r="I175" t="s">
        <v>3204</v>
      </c>
      <c r="J175" t="s">
        <v>3211</v>
      </c>
      <c r="M175" t="s">
        <v>5157</v>
      </c>
      <c r="N175" t="s">
        <v>3267</v>
      </c>
      <c r="O175" t="s">
        <v>5157</v>
      </c>
      <c r="R175" t="s">
        <v>3267</v>
      </c>
      <c r="T175" t="s">
        <v>3205</v>
      </c>
      <c r="X175" t="s">
        <v>3267</v>
      </c>
      <c r="Y175" t="s">
        <v>3206</v>
      </c>
    </row>
    <row r="176" spans="1:43" x14ac:dyDescent="0.15">
      <c r="A176" t="str">
        <f>B176&amp;C176&amp;E176&amp;F176&amp;H176&amp;I176&amp;J176&amp;M176&amp;N176&amp;O176&amp;P176&amp;Q176&amp;R176&amp;S176&amp;T176&amp;U176&amp;V176&amp;W176&amp;X176&amp;Y176</f>
        <v>|セット|色|コスト|P/T|レアリティ|カード名|</v>
      </c>
      <c r="B176" t="s">
        <v>3211</v>
      </c>
      <c r="C176" t="s">
        <v>3212</v>
      </c>
      <c r="E176" t="s">
        <v>3211</v>
      </c>
      <c r="F176" t="s">
        <v>3181</v>
      </c>
      <c r="H176" t="s">
        <v>3211</v>
      </c>
      <c r="I176" t="s">
        <v>3207</v>
      </c>
      <c r="J176" t="s">
        <v>3211</v>
      </c>
      <c r="K176" t="s">
        <v>3168</v>
      </c>
      <c r="L176" t="s">
        <v>3167</v>
      </c>
      <c r="M176" t="str">
        <f>K176&amp;"/"&amp;L176</f>
        <v>P/T</v>
      </c>
      <c r="N176" t="s">
        <v>3267</v>
      </c>
      <c r="O176" t="s">
        <v>5187</v>
      </c>
      <c r="R176" t="s">
        <v>3267</v>
      </c>
      <c r="T176" t="s">
        <v>3208</v>
      </c>
      <c r="X176" t="s">
        <v>3267</v>
      </c>
      <c r="Z176" s="18"/>
      <c r="AA176" s="18"/>
      <c r="AB176" s="18"/>
      <c r="AC176" s="18"/>
      <c r="AD176" s="18"/>
      <c r="AE176" s="18"/>
      <c r="AF176" s="18"/>
      <c r="AG176" s="18"/>
      <c r="AH176" s="18"/>
      <c r="AI176" s="18"/>
      <c r="AJ176" s="18"/>
      <c r="AK176" s="18"/>
      <c r="AL176" s="18"/>
      <c r="AM176" s="18"/>
      <c r="AN176" s="18"/>
      <c r="AO176" s="18"/>
      <c r="AP176" s="18"/>
      <c r="AQ176" s="18"/>
    </row>
    <row r="177" spans="1:43" x14ac:dyDescent="0.15">
      <c r="A177" t="str">
        <f t="shared" si="20"/>
        <v>|AKH|青|15|6/6|レア|《[[象形の守り手]]》|</v>
      </c>
      <c r="B177" t="s">
        <v>3211</v>
      </c>
      <c r="C177" t="str">
        <f t="shared" si="21"/>
        <v>AKH</v>
      </c>
      <c r="D177">
        <f>IF(AA177="","",VLOOKUP(C177,tnpl!$Z$1:$AA$11,2,TRUE))</f>
        <v>10</v>
      </c>
      <c r="E177" t="s">
        <v>3211</v>
      </c>
      <c r="F177" t="str">
        <f t="shared" si="22"/>
        <v>青</v>
      </c>
      <c r="G177">
        <f>IF(AB177="","",VLOOKUP(F177,tnpl!$X$1:$Y$16,2,TRUE))</f>
        <v>2</v>
      </c>
      <c r="H177" t="s">
        <v>3211</v>
      </c>
      <c r="I177">
        <f t="shared" si="23"/>
        <v>15</v>
      </c>
      <c r="J177" t="s">
        <v>3211</v>
      </c>
      <c r="K177">
        <f t="shared" si="24"/>
        <v>6</v>
      </c>
      <c r="L177">
        <f t="shared" si="25"/>
        <v>6</v>
      </c>
      <c r="M177" t="str">
        <f t="shared" si="26"/>
        <v>6/6</v>
      </c>
      <c r="N177" t="s">
        <v>3267</v>
      </c>
      <c r="O177" t="str">
        <f t="shared" si="27"/>
        <v>レア</v>
      </c>
      <c r="R177" t="s">
        <v>3267</v>
      </c>
      <c r="S177" t="s">
        <v>4854</v>
      </c>
      <c r="T177" t="str">
        <f t="shared" si="28"/>
        <v>象形の守り手</v>
      </c>
      <c r="U177" t="str">
        <f t="shared" si="29"/>
        <v/>
      </c>
      <c r="V177" t="str">
        <f>IF(I177=0,VLOOKUP(T177,Sheet4!A:B,2,TRUE),"")</f>
        <v/>
      </c>
      <c r="W177" t="s">
        <v>4855</v>
      </c>
      <c r="X177" t="s">
        <v>3267</v>
      </c>
      <c r="Y177" s="9"/>
      <c r="Z177" s="3">
        <v>1144</v>
      </c>
      <c r="AA177" s="2" t="s">
        <v>4450</v>
      </c>
      <c r="AB177" s="1" t="s">
        <v>1631</v>
      </c>
      <c r="AC177" s="1" t="s">
        <v>1463</v>
      </c>
      <c r="AD177" s="1">
        <v>15</v>
      </c>
      <c r="AE177" s="1" t="s">
        <v>213</v>
      </c>
      <c r="AF177" s="1" t="s">
        <v>212</v>
      </c>
      <c r="AG177" s="1" t="s">
        <v>349</v>
      </c>
      <c r="AH177" s="1" t="s">
        <v>1633</v>
      </c>
      <c r="AI177" s="1"/>
      <c r="AJ177" s="1"/>
      <c r="AK177" s="1" t="s">
        <v>361</v>
      </c>
      <c r="AL177" s="1" t="s">
        <v>4533</v>
      </c>
      <c r="AM177" s="1" t="s">
        <v>4461</v>
      </c>
      <c r="AN177" s="1"/>
      <c r="AO177" s="1">
        <v>6</v>
      </c>
      <c r="AP177" s="1">
        <v>6</v>
      </c>
      <c r="AQ177" s="1" t="s">
        <v>4534</v>
      </c>
    </row>
    <row r="178" spans="1:43" x14ac:dyDescent="0.15">
      <c r="A178" t="str">
        <f t="shared" si="20"/>
        <v>|AKH|青|10|6/6|神話レア|《[[秘法の管理者]]》|</v>
      </c>
      <c r="B178" t="s">
        <v>3211</v>
      </c>
      <c r="C178" t="str">
        <f t="shared" si="21"/>
        <v>AKH</v>
      </c>
      <c r="D178">
        <f>IF(AA178="","",VLOOKUP(C178,tnpl!$Z$1:$AA$11,2,TRUE))</f>
        <v>10</v>
      </c>
      <c r="E178" t="s">
        <v>3211</v>
      </c>
      <c r="F178" t="str">
        <f t="shared" si="22"/>
        <v>青</v>
      </c>
      <c r="G178">
        <f>IF(AB178="","",VLOOKUP(F178,tnpl!$X$1:$Y$16,2,TRUE))</f>
        <v>2</v>
      </c>
      <c r="H178" t="s">
        <v>3211</v>
      </c>
      <c r="I178">
        <f t="shared" si="23"/>
        <v>10</v>
      </c>
      <c r="J178" t="s">
        <v>3211</v>
      </c>
      <c r="K178">
        <f t="shared" si="24"/>
        <v>6</v>
      </c>
      <c r="L178">
        <f t="shared" si="25"/>
        <v>6</v>
      </c>
      <c r="M178" t="str">
        <f t="shared" si="26"/>
        <v>6/6</v>
      </c>
      <c r="N178" t="s">
        <v>3267</v>
      </c>
      <c r="O178" t="str">
        <f t="shared" si="27"/>
        <v>神話レア</v>
      </c>
      <c r="R178" t="s">
        <v>3267</v>
      </c>
      <c r="S178" t="s">
        <v>4854</v>
      </c>
      <c r="T178" t="str">
        <f t="shared" si="28"/>
        <v>秘法の管理者</v>
      </c>
      <c r="U178" t="str">
        <f t="shared" si="29"/>
        <v/>
      </c>
      <c r="V178" t="str">
        <f>IF(I178=0,VLOOKUP(T178,Sheet4!A:B,2,TRUE),"")</f>
        <v/>
      </c>
      <c r="W178" t="s">
        <v>4855</v>
      </c>
      <c r="X178" t="s">
        <v>3267</v>
      </c>
      <c r="Y178" s="9"/>
      <c r="Z178" s="3">
        <v>1148</v>
      </c>
      <c r="AA178" s="2" t="s">
        <v>4450</v>
      </c>
      <c r="AB178" s="1" t="s">
        <v>1631</v>
      </c>
      <c r="AC178" s="1" t="s">
        <v>1453</v>
      </c>
      <c r="AD178" s="1">
        <v>10</v>
      </c>
      <c r="AE178" s="1" t="s">
        <v>205</v>
      </c>
      <c r="AF178" s="1" t="s">
        <v>204</v>
      </c>
      <c r="AG178" s="1" t="s">
        <v>349</v>
      </c>
      <c r="AH178" s="1" t="s">
        <v>1633</v>
      </c>
      <c r="AI178" s="1"/>
      <c r="AJ178" s="1"/>
      <c r="AK178" s="1" t="s">
        <v>361</v>
      </c>
      <c r="AL178" s="1" t="s">
        <v>4541</v>
      </c>
      <c r="AM178" s="1" t="s">
        <v>4484</v>
      </c>
      <c r="AN178" s="1"/>
      <c r="AO178" s="1">
        <v>6</v>
      </c>
      <c r="AP178" s="1">
        <v>6</v>
      </c>
      <c r="AQ178" s="1" t="s">
        <v>4542</v>
      </c>
    </row>
    <row r="179" spans="1:43" x14ac:dyDescent="0.15">
      <c r="A179" t="str">
        <f>B179&amp;C179&amp;E179&amp;F179&amp;H179&amp;I179&amp;J179&amp;M179&amp;N179&amp;O179&amp;P179&amp;Q179&amp;R179&amp;S179&amp;T179&amp;U179&amp;V179&amp;W179&amp;X179&amp;Y179</f>
        <v>|AKH|黒|9|6/6|アンコモン|《[[不気味な徘徊者]]》|</v>
      </c>
      <c r="B179" t="s">
        <v>3211</v>
      </c>
      <c r="C179" t="str">
        <f>AA179</f>
        <v>AKH</v>
      </c>
      <c r="D179">
        <f>IF(AA179="","",VLOOKUP(C179,tnpl!$Z$1:$AA$11,2,TRUE))</f>
        <v>10</v>
      </c>
      <c r="E179" t="s">
        <v>3211</v>
      </c>
      <c r="F179" t="str">
        <f>AB179</f>
        <v>黒</v>
      </c>
      <c r="G179">
        <f>IF(AB179="","",VLOOKUP(F179,tnpl!$X$1:$Y$16,2,TRUE))</f>
        <v>3</v>
      </c>
      <c r="H179" t="s">
        <v>3211</v>
      </c>
      <c r="I179">
        <f>AD179</f>
        <v>9</v>
      </c>
      <c r="J179" t="s">
        <v>3211</v>
      </c>
      <c r="K179">
        <f>AO179</f>
        <v>6</v>
      </c>
      <c r="L179">
        <f>AP179</f>
        <v>6</v>
      </c>
      <c r="M179" t="str">
        <f>K179&amp;"/"&amp;L179</f>
        <v>6/6</v>
      </c>
      <c r="N179" t="s">
        <v>3267</v>
      </c>
      <c r="O179" t="str">
        <f>AC179</f>
        <v>アンコモン</v>
      </c>
      <c r="R179" t="s">
        <v>3267</v>
      </c>
      <c r="S179" t="s">
        <v>4854</v>
      </c>
      <c r="T179" t="str">
        <f>AE179</f>
        <v>不気味な徘徊者</v>
      </c>
      <c r="U179" t="str">
        <f>IF(I179=0,"&gt;","")</f>
        <v/>
      </c>
      <c r="V179" t="str">
        <f>IF(I179=0,VLOOKUP(T179,Sheet4!A:B,2,TRUE),"")</f>
        <v/>
      </c>
      <c r="W179" t="s">
        <v>4855</v>
      </c>
      <c r="X179" t="s">
        <v>3267</v>
      </c>
      <c r="Y179" s="9"/>
      <c r="Z179" s="3">
        <v>1275</v>
      </c>
      <c r="AA179" s="2" t="s">
        <v>4450</v>
      </c>
      <c r="AB179" s="1" t="s">
        <v>1606</v>
      </c>
      <c r="AC179" s="1" t="s">
        <v>1473</v>
      </c>
      <c r="AD179" s="1">
        <v>9</v>
      </c>
      <c r="AE179" s="1" t="s">
        <v>4796</v>
      </c>
      <c r="AF179" s="1" t="s">
        <v>4797</v>
      </c>
      <c r="AG179" s="1" t="s">
        <v>349</v>
      </c>
      <c r="AH179" s="1" t="s">
        <v>2837</v>
      </c>
      <c r="AI179" s="1"/>
      <c r="AJ179" s="1"/>
      <c r="AK179" s="1" t="s">
        <v>4798</v>
      </c>
      <c r="AL179" s="1"/>
      <c r="AM179" s="1"/>
      <c r="AN179" s="1"/>
      <c r="AO179" s="1">
        <v>6</v>
      </c>
      <c r="AP179" s="1">
        <v>6</v>
      </c>
      <c r="AQ179" s="1" t="s">
        <v>4798</v>
      </c>
    </row>
    <row r="180" spans="1:43" x14ac:dyDescent="0.15">
      <c r="A180" t="str">
        <f t="shared" si="20"/>
        <v>|AKH|黒|12|6/5|レア|《[[疫病吹き]]》|</v>
      </c>
      <c r="B180" t="s">
        <v>3211</v>
      </c>
      <c r="C180" t="str">
        <f t="shared" si="21"/>
        <v>AKH</v>
      </c>
      <c r="D180">
        <f>IF(AA180="","",VLOOKUP(C180,tnpl!$Z$1:$AA$11,2,TRUE))</f>
        <v>10</v>
      </c>
      <c r="E180" t="s">
        <v>3211</v>
      </c>
      <c r="F180" t="str">
        <f t="shared" si="22"/>
        <v>黒</v>
      </c>
      <c r="G180">
        <f>IF(AB180="","",VLOOKUP(F180,tnpl!$X$1:$Y$16,2,TRUE))</f>
        <v>3</v>
      </c>
      <c r="H180" t="s">
        <v>3211</v>
      </c>
      <c r="I180">
        <f t="shared" si="23"/>
        <v>12</v>
      </c>
      <c r="J180" t="s">
        <v>3211</v>
      </c>
      <c r="K180">
        <f t="shared" si="24"/>
        <v>6</v>
      </c>
      <c r="L180">
        <f t="shared" si="25"/>
        <v>5</v>
      </c>
      <c r="M180" t="str">
        <f t="shared" si="26"/>
        <v>6/5</v>
      </c>
      <c r="N180" t="s">
        <v>3267</v>
      </c>
      <c r="O180" t="str">
        <f t="shared" si="27"/>
        <v>レア</v>
      </c>
      <c r="R180" t="s">
        <v>3267</v>
      </c>
      <c r="S180" t="s">
        <v>4854</v>
      </c>
      <c r="T180" t="str">
        <f t="shared" si="28"/>
        <v>疫病吹き</v>
      </c>
      <c r="U180" t="str">
        <f t="shared" si="29"/>
        <v/>
      </c>
      <c r="V180" t="str">
        <f>IF(I180=0,VLOOKUP(T180,Sheet4!A:B,2,TRUE),"")</f>
        <v/>
      </c>
      <c r="W180" t="s">
        <v>4855</v>
      </c>
      <c r="X180" t="s">
        <v>3267</v>
      </c>
      <c r="Y180" s="9"/>
      <c r="Z180" s="3">
        <v>1172</v>
      </c>
      <c r="AA180" s="2" t="s">
        <v>4450</v>
      </c>
      <c r="AB180" s="1" t="s">
        <v>1606</v>
      </c>
      <c r="AC180" s="1" t="s">
        <v>1463</v>
      </c>
      <c r="AD180" s="1">
        <v>12</v>
      </c>
      <c r="AE180" s="1" t="s">
        <v>157</v>
      </c>
      <c r="AF180" s="1" t="s">
        <v>156</v>
      </c>
      <c r="AG180" s="1" t="s">
        <v>349</v>
      </c>
      <c r="AH180" s="1" t="s">
        <v>1506</v>
      </c>
      <c r="AI180" s="1" t="s">
        <v>367</v>
      </c>
      <c r="AJ180" s="1"/>
      <c r="AK180" s="1" t="s">
        <v>2076</v>
      </c>
      <c r="AL180" s="1" t="s">
        <v>4589</v>
      </c>
      <c r="AM180" s="1" t="s">
        <v>4590</v>
      </c>
      <c r="AN180" s="1"/>
      <c r="AO180" s="1">
        <v>6</v>
      </c>
      <c r="AP180" s="1">
        <v>5</v>
      </c>
      <c r="AQ180" s="1" t="s">
        <v>4591</v>
      </c>
    </row>
    <row r="181" spans="1:43" x14ac:dyDescent="0.15">
      <c r="A181" t="str">
        <f t="shared" si="20"/>
        <v>|AKH|赤|18|6/5|レア|《[[心臓貫きのマンティコア]]》|</v>
      </c>
      <c r="B181" t="s">
        <v>3211</v>
      </c>
      <c r="C181" t="str">
        <f t="shared" si="21"/>
        <v>AKH</v>
      </c>
      <c r="D181">
        <f>IF(AA181="","",VLOOKUP(C181,tnpl!$Z$1:$AA$11,2,TRUE))</f>
        <v>10</v>
      </c>
      <c r="E181" t="s">
        <v>3211</v>
      </c>
      <c r="F181" t="str">
        <f t="shared" si="22"/>
        <v>赤</v>
      </c>
      <c r="G181">
        <f>IF(AB181="","",VLOOKUP(F181,tnpl!$X$1:$Y$16,2,TRUE))</f>
        <v>4</v>
      </c>
      <c r="H181" t="s">
        <v>3211</v>
      </c>
      <c r="I181">
        <f t="shared" si="23"/>
        <v>18</v>
      </c>
      <c r="J181" t="s">
        <v>3211</v>
      </c>
      <c r="K181">
        <f t="shared" si="24"/>
        <v>6</v>
      </c>
      <c r="L181">
        <f t="shared" si="25"/>
        <v>5</v>
      </c>
      <c r="M181" t="str">
        <f t="shared" si="26"/>
        <v>6/5</v>
      </c>
      <c r="N181" t="s">
        <v>3267</v>
      </c>
      <c r="O181" t="str">
        <f t="shared" si="27"/>
        <v>レア</v>
      </c>
      <c r="R181" t="s">
        <v>3267</v>
      </c>
      <c r="S181" t="s">
        <v>4854</v>
      </c>
      <c r="T181" t="str">
        <f t="shared" si="28"/>
        <v>心臓貫きのマンティコア</v>
      </c>
      <c r="U181" t="str">
        <f t="shared" si="29"/>
        <v/>
      </c>
      <c r="V181" t="str">
        <f>IF(I181=0,VLOOKUP(T181,Sheet4!A:B,2,TRUE),"")</f>
        <v/>
      </c>
      <c r="W181" t="s">
        <v>4855</v>
      </c>
      <c r="X181" t="s">
        <v>3267</v>
      </c>
      <c r="Y181" s="9"/>
      <c r="Z181" s="3">
        <v>1193</v>
      </c>
      <c r="AA181" s="2" t="s">
        <v>4450</v>
      </c>
      <c r="AB181" s="1" t="s">
        <v>1575</v>
      </c>
      <c r="AC181" s="1" t="s">
        <v>1463</v>
      </c>
      <c r="AD181" s="1">
        <v>18</v>
      </c>
      <c r="AE181" s="1" t="s">
        <v>117</v>
      </c>
      <c r="AF181" s="1" t="s">
        <v>116</v>
      </c>
      <c r="AG181" s="1" t="s">
        <v>349</v>
      </c>
      <c r="AH181" s="1" t="s">
        <v>4601</v>
      </c>
      <c r="AI181" s="1"/>
      <c r="AJ181" s="1"/>
      <c r="AK181" s="1" t="s">
        <v>4625</v>
      </c>
      <c r="AL181" s="1" t="s">
        <v>4461</v>
      </c>
      <c r="AM181" s="1"/>
      <c r="AN181" s="1"/>
      <c r="AO181" s="1">
        <v>6</v>
      </c>
      <c r="AP181" s="1">
        <v>5</v>
      </c>
      <c r="AQ181" s="1" t="s">
        <v>4626</v>
      </c>
    </row>
    <row r="182" spans="1:43" x14ac:dyDescent="0.15">
      <c r="A182" t="str">
        <f t="shared" si="20"/>
        <v>|AKH|緑|9|6/5|レア|《[[うろつく蛇豹]]》|</v>
      </c>
      <c r="B182" t="s">
        <v>3211</v>
      </c>
      <c r="C182" t="str">
        <f t="shared" si="21"/>
        <v>AKH</v>
      </c>
      <c r="D182">
        <f>IF(AA182="","",VLOOKUP(C182,tnpl!$Z$1:$AA$11,2,TRUE))</f>
        <v>10</v>
      </c>
      <c r="E182" t="s">
        <v>3211</v>
      </c>
      <c r="F182" t="str">
        <f t="shared" si="22"/>
        <v>緑</v>
      </c>
      <c r="G182">
        <f>IF(AB182="","",VLOOKUP(F182,tnpl!$X$1:$Y$16,2,TRUE))</f>
        <v>5</v>
      </c>
      <c r="H182" t="s">
        <v>3211</v>
      </c>
      <c r="I182">
        <f t="shared" si="23"/>
        <v>9</v>
      </c>
      <c r="J182" t="s">
        <v>3211</v>
      </c>
      <c r="K182">
        <f t="shared" si="24"/>
        <v>6</v>
      </c>
      <c r="L182">
        <f t="shared" si="25"/>
        <v>5</v>
      </c>
      <c r="M182" t="str">
        <f t="shared" si="26"/>
        <v>6/5</v>
      </c>
      <c r="N182" t="s">
        <v>3267</v>
      </c>
      <c r="O182" t="str">
        <f t="shared" si="27"/>
        <v>レア</v>
      </c>
      <c r="R182" t="s">
        <v>3267</v>
      </c>
      <c r="S182" t="s">
        <v>4854</v>
      </c>
      <c r="T182" t="str">
        <f t="shared" si="28"/>
        <v>うろつく蛇豹</v>
      </c>
      <c r="U182" t="str">
        <f t="shared" si="29"/>
        <v/>
      </c>
      <c r="V182" t="str">
        <f>IF(I182=0,VLOOKUP(T182,Sheet4!A:B,2,TRUE),"")</f>
        <v/>
      </c>
      <c r="W182" t="s">
        <v>4855</v>
      </c>
      <c r="X182" t="s">
        <v>3267</v>
      </c>
      <c r="Y182" s="9"/>
      <c r="Z182" s="3">
        <v>1218</v>
      </c>
      <c r="AA182" s="2" t="s">
        <v>4450</v>
      </c>
      <c r="AB182" s="1" t="s">
        <v>1540</v>
      </c>
      <c r="AC182" s="1" t="s">
        <v>1463</v>
      </c>
      <c r="AD182" s="1">
        <v>9</v>
      </c>
      <c r="AE182" s="1" t="s">
        <v>67</v>
      </c>
      <c r="AF182" s="1" t="s">
        <v>66</v>
      </c>
      <c r="AG182" s="1" t="s">
        <v>349</v>
      </c>
      <c r="AH182" s="1" t="s">
        <v>1917</v>
      </c>
      <c r="AI182" s="1" t="s">
        <v>4278</v>
      </c>
      <c r="AJ182" s="1"/>
      <c r="AK182" s="1"/>
      <c r="AL182" s="1"/>
      <c r="AM182" s="1"/>
      <c r="AN182" s="1"/>
      <c r="AO182" s="1">
        <v>6</v>
      </c>
      <c r="AP182" s="1">
        <v>5</v>
      </c>
      <c r="AQ182" s="1"/>
    </row>
    <row r="183" spans="1:43" x14ac:dyDescent="0.15">
      <c r="A183" t="str">
        <f t="shared" si="20"/>
        <v>|AKH|緑|12|6/5|レア|《[[シェフェトのオオトカゲ]]》|</v>
      </c>
      <c r="B183" t="s">
        <v>3211</v>
      </c>
      <c r="C183" t="str">
        <f t="shared" si="21"/>
        <v>AKH</v>
      </c>
      <c r="D183">
        <f>IF(AA183="","",VLOOKUP(C183,tnpl!$Z$1:$AA$11,2,TRUE))</f>
        <v>10</v>
      </c>
      <c r="E183" t="s">
        <v>3211</v>
      </c>
      <c r="F183" t="str">
        <f t="shared" si="22"/>
        <v>緑</v>
      </c>
      <c r="G183">
        <f>IF(AB183="","",VLOOKUP(F183,tnpl!$X$1:$Y$16,2,TRUE))</f>
        <v>5</v>
      </c>
      <c r="H183" t="s">
        <v>3211</v>
      </c>
      <c r="I183">
        <f t="shared" si="23"/>
        <v>12</v>
      </c>
      <c r="J183" t="s">
        <v>3211</v>
      </c>
      <c r="K183">
        <f t="shared" si="24"/>
        <v>6</v>
      </c>
      <c r="L183">
        <f t="shared" si="25"/>
        <v>5</v>
      </c>
      <c r="M183" t="str">
        <f t="shared" si="26"/>
        <v>6/5</v>
      </c>
      <c r="N183" t="s">
        <v>3267</v>
      </c>
      <c r="O183" t="str">
        <f t="shared" si="27"/>
        <v>レア</v>
      </c>
      <c r="R183" t="s">
        <v>3267</v>
      </c>
      <c r="S183" t="s">
        <v>4854</v>
      </c>
      <c r="T183" t="str">
        <f t="shared" si="28"/>
        <v>シェフェトのオオトカゲ</v>
      </c>
      <c r="U183" t="str">
        <f t="shared" si="29"/>
        <v/>
      </c>
      <c r="V183" t="str">
        <f>IF(I183=0,VLOOKUP(T183,Sheet4!A:B,2,TRUE),"")</f>
        <v/>
      </c>
      <c r="W183" t="s">
        <v>4855</v>
      </c>
      <c r="X183" t="s">
        <v>3267</v>
      </c>
      <c r="Y183" s="9"/>
      <c r="Z183" s="3">
        <v>1219</v>
      </c>
      <c r="AA183" s="2" t="s">
        <v>4450</v>
      </c>
      <c r="AB183" s="1" t="s">
        <v>1540</v>
      </c>
      <c r="AC183" s="1" t="s">
        <v>1463</v>
      </c>
      <c r="AD183" s="1">
        <v>12</v>
      </c>
      <c r="AE183" s="1" t="s">
        <v>65</v>
      </c>
      <c r="AF183" s="1" t="s">
        <v>64</v>
      </c>
      <c r="AG183" s="1" t="s">
        <v>349</v>
      </c>
      <c r="AH183" s="1" t="s">
        <v>2563</v>
      </c>
      <c r="AI183" s="1"/>
      <c r="AJ183" s="1"/>
      <c r="AK183" s="1" t="s">
        <v>4665</v>
      </c>
      <c r="AL183" s="1" t="s">
        <v>4666</v>
      </c>
      <c r="AM183" s="1"/>
      <c r="AN183" s="1"/>
      <c r="AO183" s="1">
        <v>6</v>
      </c>
      <c r="AP183" s="1">
        <v>5</v>
      </c>
      <c r="AQ183" s="1" t="s">
        <v>4667</v>
      </c>
    </row>
    <row r="184" spans="1:43" x14ac:dyDescent="0.15">
      <c r="A184" t="str">
        <f>B184&amp;C184&amp;E184&amp;F184&amp;H184&amp;I184&amp;J184&amp;M184&amp;N184&amp;O184&amp;P184&amp;Q184&amp;R184&amp;S184&amp;T184&amp;U184&amp;V184&amp;W184&amp;X184&amp;Y184</f>
        <v>|AKH|緑|14|6/6|レア|《[[刻み角]]》|</v>
      </c>
      <c r="B184" t="s">
        <v>3211</v>
      </c>
      <c r="C184" t="str">
        <f>AA184</f>
        <v>AKH</v>
      </c>
      <c r="D184">
        <f>IF(AA184="","",VLOOKUP(C184,tnpl!$Z$1:$AA$11,2,TRUE))</f>
        <v>10</v>
      </c>
      <c r="E184" t="s">
        <v>3211</v>
      </c>
      <c r="F184" t="str">
        <f>AB184</f>
        <v>緑</v>
      </c>
      <c r="G184">
        <f>IF(AB184="","",VLOOKUP(F184,tnpl!$X$1:$Y$16,2,TRUE))</f>
        <v>5</v>
      </c>
      <c r="H184" t="s">
        <v>3211</v>
      </c>
      <c r="I184">
        <f>AD184</f>
        <v>14</v>
      </c>
      <c r="J184" t="s">
        <v>3211</v>
      </c>
      <c r="K184">
        <f>AO184</f>
        <v>6</v>
      </c>
      <c r="L184">
        <f>AP184</f>
        <v>6</v>
      </c>
      <c r="M184" t="str">
        <f>K184&amp;"/"&amp;L184</f>
        <v>6/6</v>
      </c>
      <c r="N184" t="s">
        <v>3267</v>
      </c>
      <c r="O184" t="str">
        <f>AC184</f>
        <v>レア</v>
      </c>
      <c r="R184" t="s">
        <v>3267</v>
      </c>
      <c r="S184" t="s">
        <v>4854</v>
      </c>
      <c r="T184" t="str">
        <f>AE184</f>
        <v>刻み角</v>
      </c>
      <c r="U184" t="str">
        <f>IF(I184=0,"&gt;","")</f>
        <v/>
      </c>
      <c r="V184" t="str">
        <f>IF(I184=0,VLOOKUP(T184,Sheet4!A:B,2,TRUE),"")</f>
        <v/>
      </c>
      <c r="W184" t="s">
        <v>4855</v>
      </c>
      <c r="X184" t="s">
        <v>3267</v>
      </c>
      <c r="Y184" s="9"/>
      <c r="Z184" s="3">
        <v>1286</v>
      </c>
      <c r="AA184" s="2" t="s">
        <v>4450</v>
      </c>
      <c r="AB184" s="1" t="s">
        <v>1540</v>
      </c>
      <c r="AC184" s="1" t="s">
        <v>1463</v>
      </c>
      <c r="AD184" s="1">
        <v>14</v>
      </c>
      <c r="AE184" s="1" t="s">
        <v>4831</v>
      </c>
      <c r="AF184" s="1" t="s">
        <v>4832</v>
      </c>
      <c r="AG184" s="1" t="s">
        <v>349</v>
      </c>
      <c r="AH184" s="1" t="s">
        <v>367</v>
      </c>
      <c r="AI184" s="1"/>
      <c r="AJ184" s="1"/>
      <c r="AK184" s="1" t="s">
        <v>2645</v>
      </c>
      <c r="AL184" s="1" t="s">
        <v>4833</v>
      </c>
      <c r="AM184" s="1"/>
      <c r="AN184" s="1"/>
      <c r="AO184" s="1">
        <v>6</v>
      </c>
      <c r="AP184" s="1">
        <v>6</v>
      </c>
      <c r="AQ184" s="1" t="s">
        <v>4834</v>
      </c>
    </row>
    <row r="185" spans="1:43" x14ac:dyDescent="0.15">
      <c r="A185" t="str">
        <f t="shared" si="20"/>
        <v>|AKH|緑|9|6/6|神話レア|《[[不屈の神ロナス]]》|</v>
      </c>
      <c r="B185" t="s">
        <v>3211</v>
      </c>
      <c r="C185" t="str">
        <f t="shared" si="21"/>
        <v>AKH</v>
      </c>
      <c r="D185">
        <f>IF(AA185="","",VLOOKUP(C185,tnpl!$Z$1:$AA$11,2,TRUE))</f>
        <v>10</v>
      </c>
      <c r="E185" t="s">
        <v>3211</v>
      </c>
      <c r="F185" t="str">
        <f t="shared" si="22"/>
        <v>緑</v>
      </c>
      <c r="G185">
        <f>IF(AB185="","",VLOOKUP(F185,tnpl!$X$1:$Y$16,2,TRUE))</f>
        <v>5</v>
      </c>
      <c r="H185" t="s">
        <v>3211</v>
      </c>
      <c r="I185">
        <f t="shared" si="23"/>
        <v>9</v>
      </c>
      <c r="J185" t="s">
        <v>3211</v>
      </c>
      <c r="K185">
        <f t="shared" si="24"/>
        <v>6</v>
      </c>
      <c r="L185">
        <f t="shared" si="25"/>
        <v>6</v>
      </c>
      <c r="M185" t="str">
        <f t="shared" si="26"/>
        <v>6/6</v>
      </c>
      <c r="N185" t="s">
        <v>3267</v>
      </c>
      <c r="O185" t="str">
        <f t="shared" si="27"/>
        <v>神話レア</v>
      </c>
      <c r="R185" t="s">
        <v>3267</v>
      </c>
      <c r="S185" t="s">
        <v>4854</v>
      </c>
      <c r="T185" t="str">
        <f t="shared" si="28"/>
        <v>不屈の神ロナス</v>
      </c>
      <c r="U185" t="str">
        <f t="shared" si="29"/>
        <v/>
      </c>
      <c r="V185" t="str">
        <f>IF(I185=0,VLOOKUP(T185,Sheet4!A:B,2,TRUE),"")</f>
        <v/>
      </c>
      <c r="W185" t="s">
        <v>4855</v>
      </c>
      <c r="X185" t="s">
        <v>3267</v>
      </c>
      <c r="Y185" s="9"/>
      <c r="Z185" s="3">
        <v>1221</v>
      </c>
      <c r="AA185" s="2" t="s">
        <v>4450</v>
      </c>
      <c r="AB185" s="1" t="s">
        <v>1540</v>
      </c>
      <c r="AC185" s="1" t="s">
        <v>1453</v>
      </c>
      <c r="AD185" s="1">
        <v>9</v>
      </c>
      <c r="AE185" s="1" t="s">
        <v>61</v>
      </c>
      <c r="AF185" s="1" t="s">
        <v>60</v>
      </c>
      <c r="AG185" s="1" t="s">
        <v>349</v>
      </c>
      <c r="AH185" s="1" t="s">
        <v>4499</v>
      </c>
      <c r="AI185" s="1"/>
      <c r="AJ185" s="1"/>
      <c r="AK185" s="1" t="s">
        <v>4670</v>
      </c>
      <c r="AL185" s="1" t="s">
        <v>4671</v>
      </c>
      <c r="AM185" s="1" t="s">
        <v>4672</v>
      </c>
      <c r="AN185" s="1"/>
      <c r="AO185" s="1">
        <v>6</v>
      </c>
      <c r="AP185" s="1">
        <v>6</v>
      </c>
      <c r="AQ185" s="1" t="s">
        <v>4673</v>
      </c>
    </row>
    <row r="186" spans="1:43" x14ac:dyDescent="0.15">
      <c r="A186" t="str">
        <f t="shared" si="20"/>
        <v>|AKH|黒緑|17|6/6|レア|《[[毒物の侍臣、ハパチラ]]》|</v>
      </c>
      <c r="B186" t="s">
        <v>3211</v>
      </c>
      <c r="C186" t="str">
        <f t="shared" si="21"/>
        <v>AKH</v>
      </c>
      <c r="D186">
        <f>IF(AA186="","",VLOOKUP(C186,tnpl!$Z$1:$AA$11,2,TRUE))</f>
        <v>10</v>
      </c>
      <c r="E186" t="s">
        <v>3211</v>
      </c>
      <c r="F186" t="str">
        <f t="shared" si="22"/>
        <v>黒緑</v>
      </c>
      <c r="G186">
        <f>IF(AB186="","",VLOOKUP(F186,tnpl!$X$1:$Y$16,2,TRUE))</f>
        <v>13</v>
      </c>
      <c r="H186" t="s">
        <v>3211</v>
      </c>
      <c r="I186">
        <f t="shared" si="23"/>
        <v>17</v>
      </c>
      <c r="J186" t="s">
        <v>3211</v>
      </c>
      <c r="K186">
        <f t="shared" si="24"/>
        <v>6</v>
      </c>
      <c r="L186">
        <f t="shared" si="25"/>
        <v>6</v>
      </c>
      <c r="M186" t="str">
        <f t="shared" si="26"/>
        <v>6/6</v>
      </c>
      <c r="N186" t="s">
        <v>3267</v>
      </c>
      <c r="O186" t="str">
        <f t="shared" si="27"/>
        <v>レア</v>
      </c>
      <c r="R186" t="s">
        <v>3267</v>
      </c>
      <c r="S186" t="s">
        <v>4854</v>
      </c>
      <c r="T186" t="str">
        <f t="shared" si="28"/>
        <v>毒物の侍臣、ハパチラ</v>
      </c>
      <c r="U186" t="str">
        <f t="shared" si="29"/>
        <v/>
      </c>
      <c r="V186" t="str">
        <f>IF(I186=0,VLOOKUP(T186,Sheet4!A:B,2,TRUE),"")</f>
        <v/>
      </c>
      <c r="W186" t="s">
        <v>4855</v>
      </c>
      <c r="X186" t="s">
        <v>3267</v>
      </c>
      <c r="Y186" s="9"/>
      <c r="Z186" s="3">
        <v>1233</v>
      </c>
      <c r="AA186" s="2" t="s">
        <v>4450</v>
      </c>
      <c r="AB186" s="1" t="s">
        <v>1509</v>
      </c>
      <c r="AC186" s="1" t="s">
        <v>1463</v>
      </c>
      <c r="AD186" s="1">
        <v>17</v>
      </c>
      <c r="AE186" s="1" t="s">
        <v>39</v>
      </c>
      <c r="AF186" s="1" t="s">
        <v>38</v>
      </c>
      <c r="AG186" s="1" t="s">
        <v>349</v>
      </c>
      <c r="AH186" s="1" t="s">
        <v>1511</v>
      </c>
      <c r="AI186" s="1" t="s">
        <v>1492</v>
      </c>
      <c r="AJ186" s="1"/>
      <c r="AK186" s="1" t="s">
        <v>4698</v>
      </c>
      <c r="AL186" s="1"/>
      <c r="AM186" s="1"/>
      <c r="AN186" s="1"/>
      <c r="AO186" s="1">
        <v>6</v>
      </c>
      <c r="AP186" s="1">
        <v>6</v>
      </c>
      <c r="AQ186" s="1" t="s">
        <v>4698</v>
      </c>
    </row>
    <row r="188" spans="1:43" x14ac:dyDescent="0.15">
      <c r="A188" t="str">
        <f>B188&amp;C188&amp;E188&amp;F188&amp;H188&amp;I188&amp;J188&amp;M188&amp;N188&amp;O188&amp;P188&amp;Q188&amp;R188&amp;S188&amp;T188&amp;V188&amp;W188&amp;X188&amp;Y188</f>
        <v/>
      </c>
    </row>
    <row r="189" spans="1:43" x14ac:dyDescent="0.15">
      <c r="A189" t="str">
        <f>B189&amp;C189&amp;E189&amp;F189&amp;H189&amp;I189&amp;J189&amp;M189&amp;N189&amp;O189&amp;P189&amp;Q189&amp;R189&amp;S189&amp;T189&amp;V189&amp;W189&amp;X189&amp;Y189</f>
        <v>*パワー7クリーチャーカード一覧</v>
      </c>
      <c r="B189" t="s">
        <v>3229</v>
      </c>
      <c r="C189" t="str">
        <f>"パワー"&amp;AO194</f>
        <v>パワー7</v>
      </c>
      <c r="E189" t="s">
        <v>5201</v>
      </c>
      <c r="F189" t="s">
        <v>3228</v>
      </c>
    </row>
    <row r="190" spans="1:43" x14ac:dyDescent="0.15">
      <c r="A190" t="str">
        <f>B190&amp;C190&amp;E190&amp;F190&amp;H190&amp;I190&amp;J190&amp;M190&amp;N190&amp;O190&amp;P190&amp;Q190&amp;R190&amp;S190&amp;T190&amp;V190&amp;W190&amp;X190&amp;Y190</f>
        <v/>
      </c>
    </row>
    <row r="191" spans="1:43" x14ac:dyDescent="0.15">
      <c r="A191" t="str">
        <f>B191&amp;C191&amp;E191&amp;F191&amp;H191&amp;I191&amp;J191&amp;M191&amp;N191&amp;O191&amp;P191&amp;Q191&amp;R191&amp;S191&amp;T191&amp;V191&amp;W191&amp;X191&amp;Y191</f>
        <v>**マジック:オリジン</v>
      </c>
      <c r="B191" t="s">
        <v>4856</v>
      </c>
      <c r="C191" t="s">
        <v>4860</v>
      </c>
      <c r="Z191" s="11"/>
    </row>
    <row r="192" spans="1:43" x14ac:dyDescent="0.15">
      <c r="A192" t="str">
        <f>B192&amp;C192&amp;E192&amp;F192&amp;H192&amp;I192&amp;J192&amp;M192&amp;N192&amp;O192&amp;P192&amp;Q192&amp;R192&amp;S192&amp;T192&amp;U192&amp;V192&amp;W192&amp;X192&amp;Y192</f>
        <v>|LEFT:50|LEFT:50|LEFT:50|LEFT:120|LEFT:120|LEFT:500|c</v>
      </c>
      <c r="B192" t="s">
        <v>3211</v>
      </c>
      <c r="C192" t="s">
        <v>3204</v>
      </c>
      <c r="E192" t="s">
        <v>3211</v>
      </c>
      <c r="F192" t="s">
        <v>3204</v>
      </c>
      <c r="H192" t="s">
        <v>3211</v>
      </c>
      <c r="I192" t="s">
        <v>3204</v>
      </c>
      <c r="J192" t="s">
        <v>3211</v>
      </c>
      <c r="M192" t="s">
        <v>5157</v>
      </c>
      <c r="N192" t="s">
        <v>3267</v>
      </c>
      <c r="O192" t="s">
        <v>5157</v>
      </c>
      <c r="R192" t="s">
        <v>3267</v>
      </c>
      <c r="T192" t="s">
        <v>3205</v>
      </c>
      <c r="X192" t="s">
        <v>3267</v>
      </c>
      <c r="Y192" t="s">
        <v>3206</v>
      </c>
    </row>
    <row r="193" spans="1:43" x14ac:dyDescent="0.15">
      <c r="A193" t="str">
        <f>B193&amp;C193&amp;E193&amp;F193&amp;H193&amp;I193&amp;J193&amp;M193&amp;N193&amp;O193&amp;P193&amp;Q193&amp;R193&amp;S193&amp;T193&amp;U193&amp;V193&amp;W193&amp;X193&amp;Y193</f>
        <v>|セット|色|コスト|P/T|レアリティ|カード名|</v>
      </c>
      <c r="B193" t="s">
        <v>3211</v>
      </c>
      <c r="C193" t="s">
        <v>3212</v>
      </c>
      <c r="E193" t="s">
        <v>3211</v>
      </c>
      <c r="F193" t="s">
        <v>3181</v>
      </c>
      <c r="H193" t="s">
        <v>3211</v>
      </c>
      <c r="I193" t="s">
        <v>3207</v>
      </c>
      <c r="J193" t="s">
        <v>3211</v>
      </c>
      <c r="K193" t="s">
        <v>3168</v>
      </c>
      <c r="L193" t="s">
        <v>3167</v>
      </c>
      <c r="M193" t="str">
        <f>K193&amp;"/"&amp;L193</f>
        <v>P/T</v>
      </c>
      <c r="N193" t="s">
        <v>3267</v>
      </c>
      <c r="O193" t="s">
        <v>5187</v>
      </c>
      <c r="R193" t="s">
        <v>3267</v>
      </c>
      <c r="T193" t="s">
        <v>3208</v>
      </c>
      <c r="X193" t="s">
        <v>3267</v>
      </c>
      <c r="Z193" s="18"/>
      <c r="AA193" s="18"/>
      <c r="AB193" s="18"/>
      <c r="AC193" s="18"/>
      <c r="AD193" s="18"/>
      <c r="AE193" s="18"/>
      <c r="AF193" s="18"/>
      <c r="AG193" s="18"/>
      <c r="AH193" s="18"/>
      <c r="AI193" s="18"/>
      <c r="AJ193" s="18"/>
      <c r="AK193" s="18"/>
      <c r="AL193" s="18"/>
      <c r="AM193" s="18"/>
      <c r="AN193" s="18"/>
      <c r="AO193" s="18"/>
      <c r="AP193" s="18"/>
      <c r="AQ193" s="18"/>
    </row>
    <row r="194" spans="1:43" x14ac:dyDescent="0.15">
      <c r="A194" t="str">
        <f>B194&amp;C194&amp;E194&amp;F194&amp;H194&amp;I194&amp;J194&amp;M194&amp;N194&amp;O194&amp;P194&amp;Q194&amp;R194&amp;S194&amp;T194&amp;U194&amp;V194&amp;W194&amp;X194&amp;Y194</f>
        <v>|ORI|白|18|7/9|神話レア|《[[徴税の大天使]]》|</v>
      </c>
      <c r="B194" t="s">
        <v>3211</v>
      </c>
      <c r="C194" t="str">
        <f>AA194</f>
        <v>ORI</v>
      </c>
      <c r="D194">
        <f>IF(AA194="","",VLOOKUP(C194,tnpl!$Z$1:$AA$11,2,TRUE))</f>
        <v>1</v>
      </c>
      <c r="E194" t="s">
        <v>3211</v>
      </c>
      <c r="F194" t="str">
        <f>AB194</f>
        <v>白</v>
      </c>
      <c r="G194">
        <f>IF(AB194="","",VLOOKUP(F194,tnpl!$X$1:$Y$16,2,TRUE))</f>
        <v>1</v>
      </c>
      <c r="H194" t="s">
        <v>3211</v>
      </c>
      <c r="I194">
        <f>AD194</f>
        <v>18</v>
      </c>
      <c r="J194" t="s">
        <v>3211</v>
      </c>
      <c r="K194">
        <f>AO194</f>
        <v>7</v>
      </c>
      <c r="L194">
        <f>AP194</f>
        <v>9</v>
      </c>
      <c r="M194" t="str">
        <f>K194&amp;"/"&amp;L194</f>
        <v>7/9</v>
      </c>
      <c r="N194" t="s">
        <v>3267</v>
      </c>
      <c r="O194" t="str">
        <f>AC194</f>
        <v>神話レア</v>
      </c>
      <c r="R194" t="s">
        <v>3267</v>
      </c>
      <c r="S194" t="s">
        <v>4854</v>
      </c>
      <c r="T194" t="str">
        <f>AE194</f>
        <v>徴税の大天使</v>
      </c>
      <c r="U194" t="str">
        <f>IF(I194=0,"&gt;","")</f>
        <v/>
      </c>
      <c r="V194" t="str">
        <f>IF(I194=0,VLOOKUP(T194,Sheet4!A:B,2,TRUE),"")</f>
        <v/>
      </c>
      <c r="W194" t="s">
        <v>4855</v>
      </c>
      <c r="X194" t="s">
        <v>3267</v>
      </c>
      <c r="Y194" s="9"/>
      <c r="Z194" s="3">
        <v>38</v>
      </c>
      <c r="AA194" s="2" t="s">
        <v>3271</v>
      </c>
      <c r="AB194" s="1" t="s">
        <v>1653</v>
      </c>
      <c r="AC194" s="1" t="s">
        <v>1453</v>
      </c>
      <c r="AD194" s="1">
        <v>18</v>
      </c>
      <c r="AE194" s="1" t="s">
        <v>3052</v>
      </c>
      <c r="AF194" s="1" t="s">
        <v>3051</v>
      </c>
      <c r="AG194" s="1" t="s">
        <v>349</v>
      </c>
      <c r="AH194" s="1" t="s">
        <v>358</v>
      </c>
      <c r="AI194" s="1"/>
      <c r="AJ194" s="1"/>
      <c r="AK194" s="1" t="s">
        <v>361</v>
      </c>
      <c r="AL194" s="1" t="s">
        <v>3050</v>
      </c>
      <c r="AM194" s="1"/>
      <c r="AN194" s="1"/>
      <c r="AO194" s="1">
        <v>7</v>
      </c>
      <c r="AP194" s="1">
        <v>9</v>
      </c>
      <c r="AQ194" s="1" t="s">
        <v>3292</v>
      </c>
    </row>
    <row r="195" spans="1:43" x14ac:dyDescent="0.15">
      <c r="A195" t="str">
        <f t="shared" ref="A195:A226" si="30">B195&amp;C195&amp;E195&amp;F195&amp;H195&amp;I195&amp;J195&amp;M195&amp;N195&amp;O195&amp;P195&amp;Q195&amp;R195&amp;S195&amp;T195&amp;U195&amp;V195&amp;W195&amp;X195&amp;Y195</f>
        <v>|ORI|青|20|7/8|神話レア|《[[輪の信奉者]]》|</v>
      </c>
      <c r="B195" t="s">
        <v>3211</v>
      </c>
      <c r="C195" t="str">
        <f t="shared" ref="C195:C226" si="31">AA195</f>
        <v>ORI</v>
      </c>
      <c r="D195">
        <f>IF(AA195="","",VLOOKUP(C195,tnpl!$Z$1:$AA$11,2,TRUE))</f>
        <v>1</v>
      </c>
      <c r="E195" t="s">
        <v>3211</v>
      </c>
      <c r="F195" t="str">
        <f t="shared" ref="F195:F226" si="32">AB195</f>
        <v>青</v>
      </c>
      <c r="G195">
        <f>IF(AB195="","",VLOOKUP(F195,tnpl!$X$1:$Y$16,2,TRUE))</f>
        <v>2</v>
      </c>
      <c r="H195" t="s">
        <v>3211</v>
      </c>
      <c r="I195">
        <f t="shared" ref="I195:I226" si="33">AD195</f>
        <v>20</v>
      </c>
      <c r="J195" t="s">
        <v>3211</v>
      </c>
      <c r="K195">
        <f t="shared" ref="K195:K226" si="34">AO195</f>
        <v>7</v>
      </c>
      <c r="L195">
        <f t="shared" ref="L195:L226" si="35">AP195</f>
        <v>8</v>
      </c>
      <c r="M195" t="str">
        <f t="shared" ref="M195:M226" si="36">K195&amp;"/"&amp;L195</f>
        <v>7/8</v>
      </c>
      <c r="N195" t="s">
        <v>3267</v>
      </c>
      <c r="O195" t="str">
        <f t="shared" ref="O195:O226" si="37">AC195</f>
        <v>神話レア</v>
      </c>
      <c r="R195" t="s">
        <v>3267</v>
      </c>
      <c r="S195" t="s">
        <v>4854</v>
      </c>
      <c r="T195" t="str">
        <f t="shared" ref="T195:T226" si="38">AE195</f>
        <v>輪の信奉者</v>
      </c>
      <c r="U195" t="str">
        <f t="shared" ref="U195:U226" si="39">IF(I195=0,"&gt;","")</f>
        <v/>
      </c>
      <c r="V195" t="str">
        <f>IF(I195=0,VLOOKUP(T195,Sheet4!A:B,2,TRUE),"")</f>
        <v/>
      </c>
      <c r="W195" t="s">
        <v>4855</v>
      </c>
      <c r="X195" t="s">
        <v>3267</v>
      </c>
      <c r="Y195" s="9"/>
      <c r="Z195" s="3">
        <v>78</v>
      </c>
      <c r="AA195" s="2" t="s">
        <v>3271</v>
      </c>
      <c r="AB195" s="1" t="s">
        <v>1631</v>
      </c>
      <c r="AC195" s="1" t="s">
        <v>1453</v>
      </c>
      <c r="AD195" s="1">
        <v>20</v>
      </c>
      <c r="AE195" s="1" t="s">
        <v>2929</v>
      </c>
      <c r="AF195" s="1" t="s">
        <v>2928</v>
      </c>
      <c r="AG195" s="1" t="s">
        <v>349</v>
      </c>
      <c r="AH195" s="1" t="s">
        <v>1511</v>
      </c>
      <c r="AI195" s="1" t="s">
        <v>1485</v>
      </c>
      <c r="AJ195" s="1"/>
      <c r="AK195" s="1" t="s">
        <v>2927</v>
      </c>
      <c r="AL195" s="1"/>
      <c r="AM195" s="1"/>
      <c r="AN195" s="1"/>
      <c r="AO195" s="1">
        <v>7</v>
      </c>
      <c r="AP195" s="1">
        <v>8</v>
      </c>
      <c r="AQ195" s="1" t="s">
        <v>2927</v>
      </c>
    </row>
    <row r="196" spans="1:43" x14ac:dyDescent="0.15">
      <c r="A196" t="str">
        <f t="shared" si="30"/>
        <v>|ORI|無色|15|7/7|レア|《[[魔道士輪の対応者]]》|</v>
      </c>
      <c r="B196" t="s">
        <v>3211</v>
      </c>
      <c r="C196" t="str">
        <f t="shared" si="31"/>
        <v>ORI</v>
      </c>
      <c r="D196">
        <f>IF(AA196="","",VLOOKUP(C196,tnpl!$Z$1:$AA$11,2,TRUE))</f>
        <v>1</v>
      </c>
      <c r="E196" t="s">
        <v>3211</v>
      </c>
      <c r="F196" t="str">
        <f t="shared" si="32"/>
        <v>無色</v>
      </c>
      <c r="G196">
        <f>IF(AB196="","",VLOOKUP(F196,tnpl!$X$1:$Y$16,2,TRUE))</f>
        <v>16</v>
      </c>
      <c r="H196" t="s">
        <v>3211</v>
      </c>
      <c r="I196">
        <f t="shared" si="33"/>
        <v>15</v>
      </c>
      <c r="J196" t="s">
        <v>3211</v>
      </c>
      <c r="K196">
        <f t="shared" si="34"/>
        <v>7</v>
      </c>
      <c r="L196">
        <f t="shared" si="35"/>
        <v>7</v>
      </c>
      <c r="M196" t="str">
        <f t="shared" si="36"/>
        <v>7/7</v>
      </c>
      <c r="N196" t="s">
        <v>3267</v>
      </c>
      <c r="O196" t="str">
        <f t="shared" si="37"/>
        <v>レア</v>
      </c>
      <c r="R196" t="s">
        <v>3267</v>
      </c>
      <c r="S196" t="s">
        <v>4854</v>
      </c>
      <c r="T196" t="str">
        <f t="shared" si="38"/>
        <v>魔道士輪の対応者</v>
      </c>
      <c r="U196" t="str">
        <f t="shared" si="39"/>
        <v/>
      </c>
      <c r="V196" t="str">
        <f>IF(I196=0,VLOOKUP(T196,Sheet4!A:B,2,TRUE),"")</f>
        <v/>
      </c>
      <c r="W196" t="s">
        <v>4855</v>
      </c>
      <c r="X196" t="s">
        <v>3267</v>
      </c>
      <c r="Y196" s="9"/>
      <c r="Z196" s="3">
        <v>239</v>
      </c>
      <c r="AA196" s="2" t="s">
        <v>3271</v>
      </c>
      <c r="AB196" s="1" t="s">
        <v>301</v>
      </c>
      <c r="AC196" s="1" t="s">
        <v>1463</v>
      </c>
      <c r="AD196" s="1">
        <v>15</v>
      </c>
      <c r="AE196" s="1" t="s">
        <v>2471</v>
      </c>
      <c r="AF196" s="1" t="s">
        <v>2470</v>
      </c>
      <c r="AG196" s="1" t="s">
        <v>349</v>
      </c>
      <c r="AH196" s="1" t="s">
        <v>353</v>
      </c>
      <c r="AI196" s="1"/>
      <c r="AJ196" s="1"/>
      <c r="AK196" s="1" t="s">
        <v>3398</v>
      </c>
      <c r="AL196" s="1" t="s">
        <v>3399</v>
      </c>
      <c r="AM196" s="1" t="s">
        <v>3400</v>
      </c>
      <c r="AN196" s="1"/>
      <c r="AO196" s="1">
        <v>7</v>
      </c>
      <c r="AP196" s="1">
        <v>7</v>
      </c>
      <c r="AQ196" s="1" t="s">
        <v>2469</v>
      </c>
    </row>
    <row r="197" spans="1:43" x14ac:dyDescent="0.15">
      <c r="A197" t="str">
        <f>B197&amp;C197&amp;E197&amp;F197&amp;H197&amp;I197&amp;J197&amp;M197&amp;N197&amp;O197&amp;P197&amp;Q197&amp;R197&amp;S197&amp;T197&amp;V197&amp;W197&amp;X197&amp;Y197</f>
        <v/>
      </c>
    </row>
    <row r="198" spans="1:43" x14ac:dyDescent="0.15">
      <c r="A198" t="str">
        <f>B198&amp;C198&amp;E198&amp;F198&amp;H198&amp;I198&amp;J198&amp;M198&amp;N198&amp;O198&amp;P198&amp;Q198&amp;R198&amp;S198&amp;T198&amp;V198&amp;W198&amp;X198&amp;Y198</f>
        <v>**戦乱のゼンディカーブロック</v>
      </c>
      <c r="B198" t="s">
        <v>4856</v>
      </c>
      <c r="C198" t="s">
        <v>5194</v>
      </c>
      <c r="Z198" s="11"/>
    </row>
    <row r="199" spans="1:43" x14ac:dyDescent="0.15">
      <c r="A199" t="str">
        <f>B199&amp;C199&amp;E199&amp;F199&amp;H199&amp;I199&amp;J199&amp;M199&amp;N199&amp;O199&amp;P199&amp;Q199&amp;R199&amp;S199&amp;T199&amp;U199&amp;V199&amp;W199&amp;X199&amp;Y199</f>
        <v>|LEFT:50|LEFT:50|LEFT:50|LEFT:120|LEFT:120|LEFT:500|c</v>
      </c>
      <c r="B199" t="s">
        <v>3211</v>
      </c>
      <c r="C199" t="s">
        <v>3204</v>
      </c>
      <c r="E199" t="s">
        <v>3211</v>
      </c>
      <c r="F199" t="s">
        <v>3204</v>
      </c>
      <c r="H199" t="s">
        <v>3211</v>
      </c>
      <c r="I199" t="s">
        <v>3204</v>
      </c>
      <c r="J199" t="s">
        <v>3211</v>
      </c>
      <c r="M199" t="s">
        <v>5157</v>
      </c>
      <c r="N199" t="s">
        <v>3267</v>
      </c>
      <c r="O199" t="s">
        <v>5157</v>
      </c>
      <c r="R199" t="s">
        <v>3267</v>
      </c>
      <c r="T199" t="s">
        <v>3205</v>
      </c>
      <c r="X199" t="s">
        <v>3267</v>
      </c>
      <c r="Y199" t="s">
        <v>3206</v>
      </c>
    </row>
    <row r="200" spans="1:43" x14ac:dyDescent="0.15">
      <c r="A200" t="str">
        <f>B200&amp;C200&amp;E200&amp;F200&amp;H200&amp;I200&amp;J200&amp;M200&amp;N200&amp;O200&amp;P200&amp;Q200&amp;R200&amp;S200&amp;T200&amp;U200&amp;V200&amp;W200&amp;X200&amp;Y200</f>
        <v>|セット|色|コスト|P/T|レアリティ|カード名|</v>
      </c>
      <c r="B200" t="s">
        <v>3211</v>
      </c>
      <c r="C200" t="s">
        <v>3212</v>
      </c>
      <c r="E200" t="s">
        <v>3211</v>
      </c>
      <c r="F200" t="s">
        <v>3181</v>
      </c>
      <c r="H200" t="s">
        <v>3211</v>
      </c>
      <c r="I200" t="s">
        <v>3207</v>
      </c>
      <c r="J200" t="s">
        <v>3211</v>
      </c>
      <c r="K200" t="s">
        <v>3168</v>
      </c>
      <c r="L200" t="s">
        <v>3167</v>
      </c>
      <c r="M200" t="str">
        <f>K200&amp;"/"&amp;L200</f>
        <v>P/T</v>
      </c>
      <c r="N200" t="s">
        <v>3267</v>
      </c>
      <c r="O200" t="s">
        <v>5187</v>
      </c>
      <c r="R200" t="s">
        <v>3267</v>
      </c>
      <c r="T200" t="s">
        <v>3208</v>
      </c>
      <c r="X200" t="s">
        <v>3267</v>
      </c>
      <c r="Z200" s="18"/>
      <c r="AA200" s="18"/>
      <c r="AB200" s="18"/>
      <c r="AC200" s="18"/>
      <c r="AD200" s="18"/>
      <c r="AE200" s="18"/>
      <c r="AF200" s="18"/>
      <c r="AG200" s="18"/>
      <c r="AH200" s="18"/>
      <c r="AI200" s="18"/>
      <c r="AJ200" s="18"/>
      <c r="AK200" s="18"/>
      <c r="AL200" s="18"/>
      <c r="AM200" s="18"/>
      <c r="AN200" s="18"/>
      <c r="AO200" s="18"/>
      <c r="AP200" s="18"/>
      <c r="AQ200" s="18"/>
    </row>
    <row r="201" spans="1:43" x14ac:dyDescent="0.15">
      <c r="A201" t="str">
        <f t="shared" si="30"/>
        <v>|BFZ|赤|16|7/5|レア|《[[連射する暴君]]》|</v>
      </c>
      <c r="B201" t="s">
        <v>3211</v>
      </c>
      <c r="C201" t="str">
        <f t="shared" si="31"/>
        <v>BFZ</v>
      </c>
      <c r="D201">
        <f>IF(AA201="","",VLOOKUP(C201,tnpl!$Z$1:$AA$11,2,TRUE))</f>
        <v>2</v>
      </c>
      <c r="E201" t="s">
        <v>3211</v>
      </c>
      <c r="F201" t="str">
        <f t="shared" si="32"/>
        <v>赤</v>
      </c>
      <c r="G201">
        <f>IF(AB201="","",VLOOKUP(F201,tnpl!$X$1:$Y$16,2,TRUE))</f>
        <v>4</v>
      </c>
      <c r="H201" t="s">
        <v>3211</v>
      </c>
      <c r="I201">
        <f t="shared" si="33"/>
        <v>16</v>
      </c>
      <c r="J201" t="s">
        <v>3211</v>
      </c>
      <c r="K201">
        <f t="shared" si="34"/>
        <v>7</v>
      </c>
      <c r="L201">
        <f t="shared" si="35"/>
        <v>5</v>
      </c>
      <c r="M201" t="str">
        <f t="shared" si="36"/>
        <v>7/5</v>
      </c>
      <c r="N201" t="s">
        <v>3267</v>
      </c>
      <c r="O201" t="str">
        <f t="shared" si="37"/>
        <v>レア</v>
      </c>
      <c r="R201" t="s">
        <v>3267</v>
      </c>
      <c r="S201" t="s">
        <v>4854</v>
      </c>
      <c r="T201" t="str">
        <f t="shared" si="38"/>
        <v>連射する暴君</v>
      </c>
      <c r="U201" t="str">
        <f t="shared" si="39"/>
        <v/>
      </c>
      <c r="V201" t="str">
        <f>IF(I201=0,VLOOKUP(T201,Sheet4!A:B,2,TRUE),"")</f>
        <v/>
      </c>
      <c r="W201" t="s">
        <v>4855</v>
      </c>
      <c r="X201" t="s">
        <v>3267</v>
      </c>
      <c r="Y201" s="9"/>
      <c r="Z201" s="3">
        <v>384</v>
      </c>
      <c r="AA201" s="2" t="s">
        <v>3213</v>
      </c>
      <c r="AB201" s="1" t="s">
        <v>1575</v>
      </c>
      <c r="AC201" s="1" t="s">
        <v>1463</v>
      </c>
      <c r="AD201" s="1">
        <v>16</v>
      </c>
      <c r="AE201" s="1" t="s">
        <v>2003</v>
      </c>
      <c r="AF201" s="1" t="s">
        <v>2002</v>
      </c>
      <c r="AG201" s="1" t="s">
        <v>349</v>
      </c>
      <c r="AH201" s="1" t="s">
        <v>1457</v>
      </c>
      <c r="AI201" s="1"/>
      <c r="AJ201" s="1"/>
      <c r="AK201" s="1" t="s">
        <v>3412</v>
      </c>
      <c r="AL201" s="1" t="s">
        <v>2001</v>
      </c>
      <c r="AM201" s="1"/>
      <c r="AN201" s="1"/>
      <c r="AO201" s="1">
        <v>7</v>
      </c>
      <c r="AP201" s="1">
        <v>5</v>
      </c>
      <c r="AQ201" s="1" t="s">
        <v>3466</v>
      </c>
    </row>
    <row r="202" spans="1:43" x14ac:dyDescent="0.15">
      <c r="A202" t="str">
        <f t="shared" si="30"/>
        <v>|BFZ|緑|18|7/6|アンコモン|《[[板金鎧の破壊屋]]》|</v>
      </c>
      <c r="B202" t="s">
        <v>3211</v>
      </c>
      <c r="C202" t="str">
        <f t="shared" si="31"/>
        <v>BFZ</v>
      </c>
      <c r="D202">
        <f>IF(AA202="","",VLOOKUP(C202,tnpl!$Z$1:$AA$11,2,TRUE))</f>
        <v>2</v>
      </c>
      <c r="E202" t="s">
        <v>3211</v>
      </c>
      <c r="F202" t="str">
        <f t="shared" si="32"/>
        <v>緑</v>
      </c>
      <c r="G202">
        <f>IF(AB202="","",VLOOKUP(F202,tnpl!$X$1:$Y$16,2,TRUE))</f>
        <v>5</v>
      </c>
      <c r="H202" t="s">
        <v>3211</v>
      </c>
      <c r="I202">
        <f t="shared" si="33"/>
        <v>18</v>
      </c>
      <c r="J202" t="s">
        <v>3211</v>
      </c>
      <c r="K202">
        <f t="shared" si="34"/>
        <v>7</v>
      </c>
      <c r="L202">
        <f t="shared" si="35"/>
        <v>6</v>
      </c>
      <c r="M202" t="str">
        <f t="shared" si="36"/>
        <v>7/6</v>
      </c>
      <c r="N202" t="s">
        <v>3267</v>
      </c>
      <c r="O202" t="str">
        <f t="shared" si="37"/>
        <v>アンコモン</v>
      </c>
      <c r="R202" t="s">
        <v>3267</v>
      </c>
      <c r="S202" t="s">
        <v>4854</v>
      </c>
      <c r="T202" t="str">
        <f t="shared" si="38"/>
        <v>板金鎧の破壊屋</v>
      </c>
      <c r="U202" t="str">
        <f t="shared" si="39"/>
        <v/>
      </c>
      <c r="V202" t="str">
        <f>IF(I202=0,VLOOKUP(T202,Sheet4!A:B,2,TRUE),"")</f>
        <v/>
      </c>
      <c r="W202" t="s">
        <v>4855</v>
      </c>
      <c r="X202" t="s">
        <v>3267</v>
      </c>
      <c r="Y202" s="9"/>
      <c r="Z202" s="3">
        <v>411</v>
      </c>
      <c r="AA202" s="2" t="s">
        <v>3213</v>
      </c>
      <c r="AB202" s="1" t="s">
        <v>1540</v>
      </c>
      <c r="AC202" s="1" t="s">
        <v>1473</v>
      </c>
      <c r="AD202" s="1">
        <v>18</v>
      </c>
      <c r="AE202" s="1" t="s">
        <v>1922</v>
      </c>
      <c r="AF202" s="1" t="s">
        <v>1921</v>
      </c>
      <c r="AG202" s="1" t="s">
        <v>349</v>
      </c>
      <c r="AH202" s="1" t="s">
        <v>367</v>
      </c>
      <c r="AI202" s="1"/>
      <c r="AJ202" s="1"/>
      <c r="AK202" s="1" t="s">
        <v>1920</v>
      </c>
      <c r="AL202" s="1"/>
      <c r="AM202" s="1"/>
      <c r="AN202" s="1"/>
      <c r="AO202" s="1">
        <v>7</v>
      </c>
      <c r="AP202" s="1">
        <v>6</v>
      </c>
      <c r="AQ202" s="1" t="s">
        <v>1920</v>
      </c>
    </row>
    <row r="203" spans="1:43" x14ac:dyDescent="0.15">
      <c r="A203" t="str">
        <f t="shared" si="30"/>
        <v>|BFZ|黒赤|11|7/5|レア|《[[塵の中を忍び寄るもの]]》|</v>
      </c>
      <c r="B203" t="s">
        <v>3211</v>
      </c>
      <c r="C203" t="str">
        <f t="shared" si="31"/>
        <v>BFZ</v>
      </c>
      <c r="D203">
        <f>IF(AA203="","",VLOOKUP(C203,tnpl!$Z$1:$AA$11,2,TRUE))</f>
        <v>2</v>
      </c>
      <c r="E203" t="s">
        <v>3211</v>
      </c>
      <c r="F203" t="str">
        <f t="shared" si="32"/>
        <v>黒赤</v>
      </c>
      <c r="G203">
        <f>IF(AB203="","",VLOOKUP(F203,tnpl!$X$1:$Y$16,2,TRUE))</f>
        <v>8</v>
      </c>
      <c r="H203" t="s">
        <v>3211</v>
      </c>
      <c r="I203">
        <f t="shared" si="33"/>
        <v>11</v>
      </c>
      <c r="J203" t="s">
        <v>3211</v>
      </c>
      <c r="K203">
        <f t="shared" si="34"/>
        <v>7</v>
      </c>
      <c r="L203">
        <f t="shared" si="35"/>
        <v>5</v>
      </c>
      <c r="M203" t="str">
        <f t="shared" si="36"/>
        <v>7/5</v>
      </c>
      <c r="N203" t="s">
        <v>3267</v>
      </c>
      <c r="O203" t="str">
        <f t="shared" si="37"/>
        <v>レア</v>
      </c>
      <c r="R203" t="s">
        <v>3267</v>
      </c>
      <c r="S203" t="s">
        <v>4854</v>
      </c>
      <c r="T203" t="str">
        <f t="shared" si="38"/>
        <v>塵の中を忍び寄るもの</v>
      </c>
      <c r="U203" t="str">
        <f t="shared" si="39"/>
        <v/>
      </c>
      <c r="V203" t="str">
        <f>IF(I203=0,VLOOKUP(T203,Sheet4!A:B,2,TRUE),"")</f>
        <v/>
      </c>
      <c r="W203" t="s">
        <v>4855</v>
      </c>
      <c r="X203" t="s">
        <v>3267</v>
      </c>
      <c r="Y203" s="9"/>
      <c r="Z203" s="3">
        <v>438</v>
      </c>
      <c r="AA203" s="2" t="s">
        <v>3213</v>
      </c>
      <c r="AB203" s="1" t="s">
        <v>1526</v>
      </c>
      <c r="AC203" s="1" t="s">
        <v>1463</v>
      </c>
      <c r="AD203" s="1">
        <v>11</v>
      </c>
      <c r="AE203" s="1" t="s">
        <v>1832</v>
      </c>
      <c r="AF203" s="1" t="s">
        <v>1831</v>
      </c>
      <c r="AG203" s="1" t="s">
        <v>349</v>
      </c>
      <c r="AH203" s="1" t="s">
        <v>1457</v>
      </c>
      <c r="AI203" s="1"/>
      <c r="AJ203" s="1"/>
      <c r="AK203" s="1" t="s">
        <v>3493</v>
      </c>
      <c r="AL203" s="1" t="s">
        <v>1830</v>
      </c>
      <c r="AM203" s="1"/>
      <c r="AN203" s="1"/>
      <c r="AO203" s="1">
        <v>7</v>
      </c>
      <c r="AP203" s="1">
        <v>5</v>
      </c>
      <c r="AQ203" s="1" t="s">
        <v>3494</v>
      </c>
    </row>
    <row r="204" spans="1:43" x14ac:dyDescent="0.15">
      <c r="A204" t="str">
        <f t="shared" si="30"/>
        <v>|BFZ|青黒|18|7/9|神話レア|《[[淀みの種父]]》|</v>
      </c>
      <c r="B204" t="s">
        <v>3211</v>
      </c>
      <c r="C204" t="str">
        <f t="shared" si="31"/>
        <v>BFZ</v>
      </c>
      <c r="D204">
        <f>IF(AA204="","",VLOOKUP(C204,tnpl!$Z$1:$AA$11,2,TRUE))</f>
        <v>2</v>
      </c>
      <c r="E204" t="s">
        <v>3211</v>
      </c>
      <c r="F204" t="str">
        <f t="shared" si="32"/>
        <v>青黒</v>
      </c>
      <c r="G204">
        <f>IF(AB204="","",VLOOKUP(F204,tnpl!$X$1:$Y$16,2,TRUE))</f>
        <v>7</v>
      </c>
      <c r="H204" t="s">
        <v>3211</v>
      </c>
      <c r="I204">
        <f t="shared" si="33"/>
        <v>18</v>
      </c>
      <c r="J204" t="s">
        <v>3211</v>
      </c>
      <c r="K204">
        <f t="shared" si="34"/>
        <v>7</v>
      </c>
      <c r="L204">
        <f t="shared" si="35"/>
        <v>9</v>
      </c>
      <c r="M204" t="str">
        <f t="shared" si="36"/>
        <v>7/9</v>
      </c>
      <c r="N204" t="s">
        <v>3267</v>
      </c>
      <c r="O204" t="str">
        <f t="shared" si="37"/>
        <v>神話レア</v>
      </c>
      <c r="R204" t="s">
        <v>3267</v>
      </c>
      <c r="S204" t="s">
        <v>4854</v>
      </c>
      <c r="T204" t="str">
        <f t="shared" si="38"/>
        <v>淀みの種父</v>
      </c>
      <c r="U204" t="str">
        <f t="shared" si="39"/>
        <v/>
      </c>
      <c r="V204" t="str">
        <f>IF(I204=0,VLOOKUP(T204,Sheet4!A:B,2,TRUE),"")</f>
        <v/>
      </c>
      <c r="W204" t="s">
        <v>4855</v>
      </c>
      <c r="X204" t="s">
        <v>3267</v>
      </c>
      <c r="Y204" s="9"/>
      <c r="Z204" s="3">
        <v>444</v>
      </c>
      <c r="AA204" s="2" t="s">
        <v>3213</v>
      </c>
      <c r="AB204" s="1" t="s">
        <v>1530</v>
      </c>
      <c r="AC204" s="1" t="s">
        <v>1453</v>
      </c>
      <c r="AD204" s="1">
        <v>18</v>
      </c>
      <c r="AE204" s="1" t="s">
        <v>1807</v>
      </c>
      <c r="AF204" s="1" t="s">
        <v>1806</v>
      </c>
      <c r="AG204" s="1" t="s">
        <v>349</v>
      </c>
      <c r="AH204" s="1" t="s">
        <v>1457</v>
      </c>
      <c r="AI204" s="1"/>
      <c r="AJ204" s="1"/>
      <c r="AK204" s="1" t="s">
        <v>1805</v>
      </c>
      <c r="AL204" s="1"/>
      <c r="AM204" s="1"/>
      <c r="AN204" s="1"/>
      <c r="AO204" s="1">
        <v>7</v>
      </c>
      <c r="AP204" s="1">
        <v>9</v>
      </c>
      <c r="AQ204" s="1" t="s">
        <v>1805</v>
      </c>
    </row>
    <row r="205" spans="1:43" x14ac:dyDescent="0.15">
      <c r="A205" t="str">
        <f>B205&amp;C205&amp;E205&amp;F205&amp;H205&amp;I205&amp;J205&amp;M205&amp;N205&amp;O205&amp;P205&amp;Q205&amp;R205&amp;S205&amp;T205&amp;V205&amp;W205&amp;X205&amp;Y205</f>
        <v/>
      </c>
    </row>
    <row r="206" spans="1:43" x14ac:dyDescent="0.15">
      <c r="A206" t="str">
        <f>B206&amp;C206&amp;E206&amp;F206&amp;H206&amp;I206&amp;J206&amp;M206&amp;N206&amp;O206&amp;P206&amp;Q206&amp;R206&amp;S206&amp;T206&amp;V206&amp;W206&amp;X206&amp;Y206</f>
        <v>**イニストラードを覆う影ブロック</v>
      </c>
      <c r="B206" t="s">
        <v>4856</v>
      </c>
      <c r="C206" t="s">
        <v>5195</v>
      </c>
      <c r="Z206" s="11"/>
    </row>
    <row r="207" spans="1:43" x14ac:dyDescent="0.15">
      <c r="A207" t="str">
        <f>B207&amp;C207&amp;E207&amp;F207&amp;H207&amp;I207&amp;J207&amp;M207&amp;N207&amp;O207&amp;P207&amp;Q207&amp;R207&amp;S207&amp;T207&amp;U207&amp;V207&amp;W207&amp;X207&amp;Y207</f>
        <v>|LEFT:50|LEFT:50|LEFT:50|LEFT:120|LEFT:120|LEFT:500|c</v>
      </c>
      <c r="B207" t="s">
        <v>3211</v>
      </c>
      <c r="C207" t="s">
        <v>3204</v>
      </c>
      <c r="E207" t="s">
        <v>3211</v>
      </c>
      <c r="F207" t="s">
        <v>3204</v>
      </c>
      <c r="H207" t="s">
        <v>3211</v>
      </c>
      <c r="I207" t="s">
        <v>3204</v>
      </c>
      <c r="J207" t="s">
        <v>3211</v>
      </c>
      <c r="M207" t="s">
        <v>5157</v>
      </c>
      <c r="N207" t="s">
        <v>3267</v>
      </c>
      <c r="O207" t="s">
        <v>5157</v>
      </c>
      <c r="R207" t="s">
        <v>3267</v>
      </c>
      <c r="T207" t="s">
        <v>3205</v>
      </c>
      <c r="X207" t="s">
        <v>3267</v>
      </c>
      <c r="Y207" t="s">
        <v>3206</v>
      </c>
    </row>
    <row r="208" spans="1:43" x14ac:dyDescent="0.15">
      <c r="A208" t="str">
        <f>B208&amp;C208&amp;E208&amp;F208&amp;H208&amp;I208&amp;J208&amp;M208&amp;N208&amp;O208&amp;P208&amp;Q208&amp;R208&amp;S208&amp;T208&amp;U208&amp;V208&amp;W208&amp;X208&amp;Y208</f>
        <v>|セット|色|コスト|P/T|レアリティ|カード名|</v>
      </c>
      <c r="B208" t="s">
        <v>3211</v>
      </c>
      <c r="C208" t="s">
        <v>3212</v>
      </c>
      <c r="E208" t="s">
        <v>3211</v>
      </c>
      <c r="F208" t="s">
        <v>3181</v>
      </c>
      <c r="H208" t="s">
        <v>3211</v>
      </c>
      <c r="I208" t="s">
        <v>3207</v>
      </c>
      <c r="J208" t="s">
        <v>3211</v>
      </c>
      <c r="K208" t="s">
        <v>3168</v>
      </c>
      <c r="L208" t="s">
        <v>3167</v>
      </c>
      <c r="M208" t="str">
        <f>K208&amp;"/"&amp;L208</f>
        <v>P/T</v>
      </c>
      <c r="N208" t="s">
        <v>3267</v>
      </c>
      <c r="O208" t="s">
        <v>5187</v>
      </c>
      <c r="R208" t="s">
        <v>3267</v>
      </c>
      <c r="T208" t="s">
        <v>3208</v>
      </c>
      <c r="X208" t="s">
        <v>3267</v>
      </c>
      <c r="Z208" s="18"/>
      <c r="AA208" s="18"/>
      <c r="AB208" s="18"/>
      <c r="AC208" s="18"/>
      <c r="AD208" s="18"/>
      <c r="AE208" s="18"/>
      <c r="AF208" s="18"/>
      <c r="AG208" s="18"/>
      <c r="AH208" s="18"/>
      <c r="AI208" s="18"/>
      <c r="AJ208" s="18"/>
      <c r="AK208" s="18"/>
      <c r="AL208" s="18"/>
      <c r="AM208" s="18"/>
      <c r="AN208" s="18"/>
      <c r="AO208" s="18"/>
      <c r="AP208" s="18"/>
      <c r="AQ208" s="18"/>
    </row>
    <row r="209" spans="1:43" x14ac:dyDescent="0.15">
      <c r="A209" t="str">
        <f t="shared" si="30"/>
        <v>|SOI|青|0|7/8|神話レア|《[[目覚めた恐怖&gt;氷の中の存在]]》|</v>
      </c>
      <c r="B209" t="s">
        <v>3211</v>
      </c>
      <c r="C209" t="str">
        <f t="shared" si="31"/>
        <v>SOI</v>
      </c>
      <c r="D209">
        <f>IF(AA209="","",VLOOKUP(C209,tnpl!$Z$1:$AA$11,2,TRUE))</f>
        <v>4</v>
      </c>
      <c r="E209" t="s">
        <v>3211</v>
      </c>
      <c r="F209" t="str">
        <f t="shared" si="32"/>
        <v>青</v>
      </c>
      <c r="G209">
        <f>IF(AB209="","",VLOOKUP(F209,tnpl!$X$1:$Y$16,2,TRUE))</f>
        <v>2</v>
      </c>
      <c r="H209" t="s">
        <v>3211</v>
      </c>
      <c r="I209">
        <f t="shared" si="33"/>
        <v>0</v>
      </c>
      <c r="J209" t="s">
        <v>3211</v>
      </c>
      <c r="K209">
        <f t="shared" si="34"/>
        <v>7</v>
      </c>
      <c r="L209">
        <f t="shared" si="35"/>
        <v>8</v>
      </c>
      <c r="M209" t="str">
        <f t="shared" si="36"/>
        <v>7/8</v>
      </c>
      <c r="N209" t="s">
        <v>3267</v>
      </c>
      <c r="O209" t="str">
        <f t="shared" si="37"/>
        <v>神話レア</v>
      </c>
      <c r="R209" t="s">
        <v>3267</v>
      </c>
      <c r="S209" t="s">
        <v>4854</v>
      </c>
      <c r="T209" t="str">
        <f t="shared" si="38"/>
        <v>目覚めた恐怖</v>
      </c>
      <c r="U209" t="str">
        <f t="shared" si="39"/>
        <v>&gt;</v>
      </c>
      <c r="V209" t="str">
        <f>IF(I209=0,VLOOKUP(T209,Sheet4!A:B,2,TRUE),"")</f>
        <v>氷の中の存在</v>
      </c>
      <c r="W209" t="s">
        <v>4855</v>
      </c>
      <c r="X209" t="s">
        <v>3267</v>
      </c>
      <c r="Y209" s="9"/>
      <c r="Z209" s="3">
        <v>610</v>
      </c>
      <c r="AA209" s="2" t="s">
        <v>3528</v>
      </c>
      <c r="AB209" s="1" t="s">
        <v>1631</v>
      </c>
      <c r="AC209" s="1" t="s">
        <v>1453</v>
      </c>
      <c r="AD209" s="21">
        <v>0</v>
      </c>
      <c r="AE209" s="1" t="s">
        <v>1049</v>
      </c>
      <c r="AF209" s="1" t="s">
        <v>1048</v>
      </c>
      <c r="AG209" s="1" t="s">
        <v>349</v>
      </c>
      <c r="AH209" s="1" t="s">
        <v>3648</v>
      </c>
      <c r="AI209" s="1" t="s">
        <v>2837</v>
      </c>
      <c r="AJ209" s="1"/>
      <c r="AK209" s="1" t="s">
        <v>3649</v>
      </c>
      <c r="AL209" s="1"/>
      <c r="AM209" s="1"/>
      <c r="AN209" s="1"/>
      <c r="AO209" s="1">
        <v>7</v>
      </c>
      <c r="AP209" s="1">
        <v>8</v>
      </c>
      <c r="AQ209" s="1" t="s">
        <v>3649</v>
      </c>
    </row>
    <row r="210" spans="1:43" x14ac:dyDescent="0.15">
      <c r="A210" t="str">
        <f t="shared" si="30"/>
        <v>|SOI|黒|8|7/8|神話レア|《[[精神壊しの悪魔]]》|</v>
      </c>
      <c r="B210" t="s">
        <v>3211</v>
      </c>
      <c r="C210" t="str">
        <f t="shared" si="31"/>
        <v>SOI</v>
      </c>
      <c r="D210">
        <f>IF(AA210="","",VLOOKUP(C210,tnpl!$Z$1:$AA$11,2,TRUE))</f>
        <v>4</v>
      </c>
      <c r="E210" t="s">
        <v>3211</v>
      </c>
      <c r="F210" t="str">
        <f t="shared" si="32"/>
        <v>黒</v>
      </c>
      <c r="G210">
        <f>IF(AB210="","",VLOOKUP(F210,tnpl!$X$1:$Y$16,2,TRUE))</f>
        <v>3</v>
      </c>
      <c r="H210" t="s">
        <v>3211</v>
      </c>
      <c r="I210">
        <f t="shared" si="33"/>
        <v>8</v>
      </c>
      <c r="J210" t="s">
        <v>3211</v>
      </c>
      <c r="K210">
        <f t="shared" si="34"/>
        <v>7</v>
      </c>
      <c r="L210">
        <f t="shared" si="35"/>
        <v>8</v>
      </c>
      <c r="M210" t="str">
        <f t="shared" si="36"/>
        <v>7/8</v>
      </c>
      <c r="N210" t="s">
        <v>3267</v>
      </c>
      <c r="O210" t="str">
        <f t="shared" si="37"/>
        <v>神話レア</v>
      </c>
      <c r="R210" t="s">
        <v>3267</v>
      </c>
      <c r="S210" t="s">
        <v>4854</v>
      </c>
      <c r="T210" t="str">
        <f t="shared" si="38"/>
        <v>精神壊しの悪魔</v>
      </c>
      <c r="U210" t="str">
        <f t="shared" si="39"/>
        <v/>
      </c>
      <c r="V210" t="str">
        <f>IF(I210=0,VLOOKUP(T210,Sheet4!A:B,2,TRUE),"")</f>
        <v/>
      </c>
      <c r="W210" t="s">
        <v>4855</v>
      </c>
      <c r="X210" t="s">
        <v>3267</v>
      </c>
      <c r="Y210" s="9"/>
      <c r="Z210" s="3">
        <v>640</v>
      </c>
      <c r="AA210" s="2" t="s">
        <v>3528</v>
      </c>
      <c r="AB210" s="1" t="s">
        <v>1606</v>
      </c>
      <c r="AC210" s="1" t="s">
        <v>1453</v>
      </c>
      <c r="AD210" s="1">
        <v>8</v>
      </c>
      <c r="AE210" s="1" t="s">
        <v>1269</v>
      </c>
      <c r="AF210" s="1" t="s">
        <v>1268</v>
      </c>
      <c r="AG210" s="1" t="s">
        <v>349</v>
      </c>
      <c r="AH210" s="1" t="s">
        <v>2828</v>
      </c>
      <c r="AI210" s="1"/>
      <c r="AJ210" s="1"/>
      <c r="AK210" s="1" t="s">
        <v>3693</v>
      </c>
      <c r="AL210" s="1" t="s">
        <v>3694</v>
      </c>
      <c r="AM210" s="1" t="s">
        <v>3695</v>
      </c>
      <c r="AN210" s="1"/>
      <c r="AO210" s="1">
        <v>7</v>
      </c>
      <c r="AP210" s="1">
        <v>8</v>
      </c>
      <c r="AQ210" s="1" t="s">
        <v>3696</v>
      </c>
    </row>
    <row r="211" spans="1:43" x14ac:dyDescent="0.15">
      <c r="A211" t="str">
        <f t="shared" si="30"/>
        <v>|SOI|緑白|15|7/8|神話レア|《[[優雅な鷺、シガルダ]]》|</v>
      </c>
      <c r="B211" t="s">
        <v>3211</v>
      </c>
      <c r="C211" t="str">
        <f t="shared" si="31"/>
        <v>SOI</v>
      </c>
      <c r="D211">
        <f>IF(AA211="","",VLOOKUP(C211,tnpl!$Z$1:$AA$11,2,TRUE))</f>
        <v>4</v>
      </c>
      <c r="E211" t="s">
        <v>3211</v>
      </c>
      <c r="F211" t="str">
        <f t="shared" si="32"/>
        <v>緑白</v>
      </c>
      <c r="G211">
        <f>IF(AB211="","",VLOOKUP(F211,tnpl!$X$1:$Y$16,2,TRUE))</f>
        <v>10</v>
      </c>
      <c r="H211" t="s">
        <v>3211</v>
      </c>
      <c r="I211">
        <f t="shared" si="33"/>
        <v>15</v>
      </c>
      <c r="J211" t="s">
        <v>3211</v>
      </c>
      <c r="K211">
        <f t="shared" si="34"/>
        <v>7</v>
      </c>
      <c r="L211">
        <f t="shared" si="35"/>
        <v>8</v>
      </c>
      <c r="M211" t="str">
        <f t="shared" si="36"/>
        <v>7/8</v>
      </c>
      <c r="N211" t="s">
        <v>3267</v>
      </c>
      <c r="O211" t="str">
        <f t="shared" si="37"/>
        <v>神話レア</v>
      </c>
      <c r="R211" t="s">
        <v>3267</v>
      </c>
      <c r="S211" t="s">
        <v>4854</v>
      </c>
      <c r="T211" t="str">
        <f t="shared" si="38"/>
        <v>優雅な鷺、シガルダ</v>
      </c>
      <c r="U211" t="str">
        <f t="shared" si="39"/>
        <v/>
      </c>
      <c r="V211" t="str">
        <f>IF(I211=0,VLOOKUP(T211,Sheet4!A:B,2,TRUE),"")</f>
        <v/>
      </c>
      <c r="W211" t="s">
        <v>4855</v>
      </c>
      <c r="X211" t="s">
        <v>3267</v>
      </c>
      <c r="Y211" s="9"/>
      <c r="Z211" s="3">
        <v>722</v>
      </c>
      <c r="AA211" s="2" t="s">
        <v>3528</v>
      </c>
      <c r="AB211" s="1" t="s">
        <v>1829</v>
      </c>
      <c r="AC211" s="1" t="s">
        <v>1453</v>
      </c>
      <c r="AD211" s="1">
        <v>15</v>
      </c>
      <c r="AE211" s="1" t="s">
        <v>1129</v>
      </c>
      <c r="AF211" s="1" t="s">
        <v>1128</v>
      </c>
      <c r="AG211" s="1" t="s">
        <v>349</v>
      </c>
      <c r="AH211" s="1" t="s">
        <v>358</v>
      </c>
      <c r="AI211" s="1"/>
      <c r="AJ211" s="1"/>
      <c r="AK211" s="1" t="s">
        <v>2435</v>
      </c>
      <c r="AL211" s="1" t="s">
        <v>3818</v>
      </c>
      <c r="AM211" s="1" t="s">
        <v>3819</v>
      </c>
      <c r="AN211" s="1"/>
      <c r="AO211" s="1">
        <v>7</v>
      </c>
      <c r="AP211" s="1">
        <v>8</v>
      </c>
      <c r="AQ211" s="1" t="s">
        <v>3820</v>
      </c>
    </row>
    <row r="212" spans="1:43" x14ac:dyDescent="0.15">
      <c r="A212" t="str">
        <f t="shared" si="30"/>
        <v>|EMN|赤|20|7/8|神話レア|《[[鏡翼のドラゴン]]》|</v>
      </c>
      <c r="B212" t="s">
        <v>3211</v>
      </c>
      <c r="C212" t="str">
        <f t="shared" si="31"/>
        <v>EMN</v>
      </c>
      <c r="D212">
        <f>IF(AA212="","",VLOOKUP(C212,tnpl!$Z$1:$AA$11,2,TRUE))</f>
        <v>5</v>
      </c>
      <c r="E212" t="s">
        <v>3211</v>
      </c>
      <c r="F212" t="str">
        <f t="shared" si="32"/>
        <v>赤</v>
      </c>
      <c r="G212">
        <f>IF(AB212="","",VLOOKUP(F212,tnpl!$X$1:$Y$16,2,TRUE))</f>
        <v>4</v>
      </c>
      <c r="H212" t="s">
        <v>3211</v>
      </c>
      <c r="I212">
        <f t="shared" si="33"/>
        <v>20</v>
      </c>
      <c r="J212" t="s">
        <v>3211</v>
      </c>
      <c r="K212">
        <f t="shared" si="34"/>
        <v>7</v>
      </c>
      <c r="L212">
        <f t="shared" si="35"/>
        <v>8</v>
      </c>
      <c r="M212" t="str">
        <f t="shared" si="36"/>
        <v>7/8</v>
      </c>
      <c r="N212" t="s">
        <v>3267</v>
      </c>
      <c r="O212" t="str">
        <f t="shared" si="37"/>
        <v>神話レア</v>
      </c>
      <c r="R212" t="s">
        <v>3267</v>
      </c>
      <c r="S212" t="s">
        <v>4854</v>
      </c>
      <c r="T212" t="str">
        <f t="shared" si="38"/>
        <v>鏡翼のドラゴン</v>
      </c>
      <c r="U212" t="str">
        <f t="shared" si="39"/>
        <v/>
      </c>
      <c r="V212" t="str">
        <f>IF(I212=0,VLOOKUP(T212,Sheet4!A:B,2,TRUE),"")</f>
        <v/>
      </c>
      <c r="W212" t="s">
        <v>4855</v>
      </c>
      <c r="X212" t="s">
        <v>3267</v>
      </c>
      <c r="Y212" s="9"/>
      <c r="Z212" s="3">
        <v>804</v>
      </c>
      <c r="AA212" s="2" t="s">
        <v>3870</v>
      </c>
      <c r="AB212" s="1" t="s">
        <v>1575</v>
      </c>
      <c r="AC212" s="1" t="s">
        <v>1453</v>
      </c>
      <c r="AD212" s="1">
        <v>20</v>
      </c>
      <c r="AE212" s="1" t="s">
        <v>933</v>
      </c>
      <c r="AF212" s="1" t="s">
        <v>932</v>
      </c>
      <c r="AG212" s="1" t="s">
        <v>349</v>
      </c>
      <c r="AH212" s="1" t="s">
        <v>1578</v>
      </c>
      <c r="AI212" s="1"/>
      <c r="AJ212" s="1"/>
      <c r="AK212" s="1" t="s">
        <v>361</v>
      </c>
      <c r="AL212" s="1" t="s">
        <v>3978</v>
      </c>
      <c r="AM212" s="1"/>
      <c r="AN212" s="1"/>
      <c r="AO212" s="1">
        <v>7</v>
      </c>
      <c r="AP212" s="1">
        <v>8</v>
      </c>
      <c r="AQ212" s="1" t="s">
        <v>3979</v>
      </c>
    </row>
    <row r="213" spans="1:43" x14ac:dyDescent="0.15">
      <c r="A213" t="str">
        <f t="shared" si="30"/>
        <v>|EMN|緑|21|7/9|神話レア|《[[墓後家蜘蛛、イシュカナ]]》|</v>
      </c>
      <c r="B213" t="s">
        <v>3211</v>
      </c>
      <c r="C213" t="str">
        <f t="shared" si="31"/>
        <v>EMN</v>
      </c>
      <c r="D213">
        <f>IF(AA213="","",VLOOKUP(C213,tnpl!$Z$1:$AA$11,2,TRUE))</f>
        <v>5</v>
      </c>
      <c r="E213" t="s">
        <v>3211</v>
      </c>
      <c r="F213" t="str">
        <f t="shared" si="32"/>
        <v>緑</v>
      </c>
      <c r="G213">
        <f>IF(AB213="","",VLOOKUP(F213,tnpl!$X$1:$Y$16,2,TRUE))</f>
        <v>5</v>
      </c>
      <c r="H213" t="s">
        <v>3211</v>
      </c>
      <c r="I213">
        <f t="shared" si="33"/>
        <v>21</v>
      </c>
      <c r="J213" t="s">
        <v>3211</v>
      </c>
      <c r="K213">
        <f t="shared" si="34"/>
        <v>7</v>
      </c>
      <c r="L213">
        <f t="shared" si="35"/>
        <v>9</v>
      </c>
      <c r="M213" t="str">
        <f t="shared" si="36"/>
        <v>7/9</v>
      </c>
      <c r="N213" t="s">
        <v>3267</v>
      </c>
      <c r="O213" t="str">
        <f t="shared" si="37"/>
        <v>神話レア</v>
      </c>
      <c r="R213" t="s">
        <v>3267</v>
      </c>
      <c r="S213" t="s">
        <v>4854</v>
      </c>
      <c r="T213" t="str">
        <f t="shared" si="38"/>
        <v>墓後家蜘蛛、イシュカナ</v>
      </c>
      <c r="U213" t="str">
        <f t="shared" si="39"/>
        <v/>
      </c>
      <c r="V213" t="str">
        <f>IF(I213=0,VLOOKUP(T213,Sheet4!A:B,2,TRUE),"")</f>
        <v/>
      </c>
      <c r="W213" t="s">
        <v>4855</v>
      </c>
      <c r="X213" t="s">
        <v>3267</v>
      </c>
      <c r="Y213" s="9"/>
      <c r="Z213" s="3">
        <v>817</v>
      </c>
      <c r="AA213" s="2" t="s">
        <v>3870</v>
      </c>
      <c r="AB213" s="1" t="s">
        <v>1540</v>
      </c>
      <c r="AC213" s="1" t="s">
        <v>1453</v>
      </c>
      <c r="AD213" s="1">
        <v>21</v>
      </c>
      <c r="AE213" s="1" t="s">
        <v>913</v>
      </c>
      <c r="AF213" s="1" t="s">
        <v>912</v>
      </c>
      <c r="AG213" s="1" t="s">
        <v>349</v>
      </c>
      <c r="AH213" s="1" t="s">
        <v>2596</v>
      </c>
      <c r="AI213" s="1"/>
      <c r="AJ213" s="1"/>
      <c r="AK213" s="1" t="s">
        <v>1971</v>
      </c>
      <c r="AL213" s="1" t="s">
        <v>3994</v>
      </c>
      <c r="AM213" s="1" t="s">
        <v>3995</v>
      </c>
      <c r="AN213" s="1"/>
      <c r="AO213" s="1">
        <v>7</v>
      </c>
      <c r="AP213" s="1">
        <v>9</v>
      </c>
      <c r="AQ213" s="1" t="s">
        <v>3996</v>
      </c>
    </row>
    <row r="214" spans="1:43" x14ac:dyDescent="0.15">
      <c r="A214" t="str">
        <f>B214&amp;C214&amp;E214&amp;F214&amp;H214&amp;I214&amp;J214&amp;M214&amp;N214&amp;O214&amp;P214&amp;Q214&amp;R214&amp;S214&amp;T214&amp;V214&amp;W214&amp;X214&amp;Y214</f>
        <v/>
      </c>
    </row>
    <row r="215" spans="1:43" x14ac:dyDescent="0.15">
      <c r="A215" t="str">
        <f>B215&amp;C215&amp;E215&amp;F215&amp;H215&amp;I215&amp;J215&amp;M215&amp;N215&amp;O215&amp;P215&amp;Q215&amp;R215&amp;S215&amp;T215&amp;V215&amp;W215&amp;X215&amp;Y215</f>
        <v>**カラデシュブロック</v>
      </c>
      <c r="B215" t="s">
        <v>4856</v>
      </c>
      <c r="C215" t="s">
        <v>5197</v>
      </c>
      <c r="Z215" s="11"/>
    </row>
    <row r="216" spans="1:43" x14ac:dyDescent="0.15">
      <c r="A216" t="str">
        <f>B216&amp;C216&amp;E216&amp;F216&amp;H216&amp;I216&amp;J216&amp;M216&amp;N216&amp;O216&amp;P216&amp;Q216&amp;R216&amp;S216&amp;T216&amp;U216&amp;V216&amp;W216&amp;X216&amp;Y216</f>
        <v>|LEFT:50|LEFT:50|LEFT:50|LEFT:120|LEFT:120|LEFT:500|c</v>
      </c>
      <c r="B216" t="s">
        <v>3211</v>
      </c>
      <c r="C216" t="s">
        <v>3204</v>
      </c>
      <c r="E216" t="s">
        <v>3211</v>
      </c>
      <c r="F216" t="s">
        <v>3204</v>
      </c>
      <c r="H216" t="s">
        <v>3211</v>
      </c>
      <c r="I216" t="s">
        <v>3204</v>
      </c>
      <c r="J216" t="s">
        <v>3211</v>
      </c>
      <c r="M216" t="s">
        <v>5157</v>
      </c>
      <c r="N216" t="s">
        <v>3267</v>
      </c>
      <c r="O216" t="s">
        <v>5157</v>
      </c>
      <c r="R216" t="s">
        <v>3267</v>
      </c>
      <c r="T216" t="s">
        <v>3205</v>
      </c>
      <c r="X216" t="s">
        <v>3267</v>
      </c>
      <c r="Y216" t="s">
        <v>3206</v>
      </c>
    </row>
    <row r="217" spans="1:43" x14ac:dyDescent="0.15">
      <c r="A217" t="str">
        <f>B217&amp;C217&amp;E217&amp;F217&amp;H217&amp;I217&amp;J217&amp;M217&amp;N217&amp;O217&amp;P217&amp;Q217&amp;R217&amp;S217&amp;T217&amp;U217&amp;V217&amp;W217&amp;X217&amp;Y217</f>
        <v>|セット|色|コスト|P/T|レアリティ|カード名|</v>
      </c>
      <c r="B217" t="s">
        <v>3211</v>
      </c>
      <c r="C217" t="s">
        <v>3212</v>
      </c>
      <c r="E217" t="s">
        <v>3211</v>
      </c>
      <c r="F217" t="s">
        <v>3181</v>
      </c>
      <c r="H217" t="s">
        <v>3211</v>
      </c>
      <c r="I217" t="s">
        <v>3207</v>
      </c>
      <c r="J217" t="s">
        <v>3211</v>
      </c>
      <c r="K217" t="s">
        <v>3168</v>
      </c>
      <c r="L217" t="s">
        <v>3167</v>
      </c>
      <c r="M217" t="str">
        <f>K217&amp;"/"&amp;L217</f>
        <v>P/T</v>
      </c>
      <c r="N217" t="s">
        <v>3267</v>
      </c>
      <c r="O217" t="s">
        <v>5187</v>
      </c>
      <c r="R217" t="s">
        <v>3267</v>
      </c>
      <c r="T217" t="s">
        <v>3208</v>
      </c>
      <c r="X217" t="s">
        <v>3267</v>
      </c>
      <c r="Z217" s="18"/>
      <c r="AA217" s="18"/>
      <c r="AB217" s="18"/>
      <c r="AC217" s="18"/>
      <c r="AD217" s="18"/>
      <c r="AE217" s="18"/>
      <c r="AF217" s="18"/>
      <c r="AG217" s="18"/>
      <c r="AH217" s="18"/>
      <c r="AI217" s="18"/>
      <c r="AJ217" s="18"/>
      <c r="AK217" s="18"/>
      <c r="AL217" s="18"/>
      <c r="AM217" s="18"/>
      <c r="AN217" s="18"/>
      <c r="AO217" s="18"/>
      <c r="AP217" s="18"/>
      <c r="AQ217" s="18"/>
    </row>
    <row r="218" spans="1:43" x14ac:dyDescent="0.15">
      <c r="A218" t="str">
        <f t="shared" si="30"/>
        <v>|KLD|赤|13|7/5|レア|《[[襲拳会の扉破り]]》|</v>
      </c>
      <c r="B218" t="s">
        <v>3211</v>
      </c>
      <c r="C218" t="str">
        <f t="shared" si="31"/>
        <v>KLD</v>
      </c>
      <c r="D218">
        <f>IF(AA218="","",VLOOKUP(C218,tnpl!$Z$1:$AA$11,2,TRUE))</f>
        <v>6</v>
      </c>
      <c r="E218" t="s">
        <v>3211</v>
      </c>
      <c r="F218" t="str">
        <f t="shared" si="32"/>
        <v>赤</v>
      </c>
      <c r="G218">
        <f>IF(AB218="","",VLOOKUP(F218,tnpl!$X$1:$Y$16,2,TRUE))</f>
        <v>4</v>
      </c>
      <c r="H218" t="s">
        <v>3211</v>
      </c>
      <c r="I218">
        <f t="shared" si="33"/>
        <v>13</v>
      </c>
      <c r="J218" t="s">
        <v>3211</v>
      </c>
      <c r="K218">
        <f t="shared" si="34"/>
        <v>7</v>
      </c>
      <c r="L218">
        <f t="shared" si="35"/>
        <v>5</v>
      </c>
      <c r="M218" t="str">
        <f t="shared" si="36"/>
        <v>7/5</v>
      </c>
      <c r="N218" t="s">
        <v>3267</v>
      </c>
      <c r="O218" t="str">
        <f t="shared" si="37"/>
        <v>レア</v>
      </c>
      <c r="R218" t="s">
        <v>3267</v>
      </c>
      <c r="S218" t="s">
        <v>4854</v>
      </c>
      <c r="T218" t="str">
        <f t="shared" si="38"/>
        <v>襲拳会の扉破り</v>
      </c>
      <c r="U218" t="str">
        <f t="shared" si="39"/>
        <v/>
      </c>
      <c r="V218" t="str">
        <f>IF(I218=0,VLOOKUP(T218,Sheet4!A:B,2,TRUE),"")</f>
        <v/>
      </c>
      <c r="W218" t="s">
        <v>4855</v>
      </c>
      <c r="X218" t="s">
        <v>3267</v>
      </c>
      <c r="Y218" s="9"/>
      <c r="Z218" s="3">
        <v>935</v>
      </c>
      <c r="AA218" s="2" t="s">
        <v>4035</v>
      </c>
      <c r="AB218" s="1" t="s">
        <v>1575</v>
      </c>
      <c r="AC218" s="1" t="s">
        <v>1463</v>
      </c>
      <c r="AD218" s="1">
        <v>13</v>
      </c>
      <c r="AE218" s="1" t="s">
        <v>649</v>
      </c>
      <c r="AF218" s="1" t="s">
        <v>648</v>
      </c>
      <c r="AG218" s="1" t="s">
        <v>349</v>
      </c>
      <c r="AH218" s="1" t="s">
        <v>1511</v>
      </c>
      <c r="AI218" s="1" t="s">
        <v>1515</v>
      </c>
      <c r="AJ218" s="1"/>
      <c r="AK218" s="1" t="s">
        <v>4038</v>
      </c>
      <c r="AL218" s="1" t="s">
        <v>4197</v>
      </c>
      <c r="AM218" s="1"/>
      <c r="AN218" s="1"/>
      <c r="AO218" s="1">
        <v>7</v>
      </c>
      <c r="AP218" s="1">
        <v>5</v>
      </c>
      <c r="AQ218" s="1" t="s">
        <v>4198</v>
      </c>
    </row>
    <row r="219" spans="1:43" x14ac:dyDescent="0.15">
      <c r="A219" t="str">
        <f t="shared" si="30"/>
        <v>|KLD|緑|19|7/8|神話レア|《[[獣性を築く者]]》|</v>
      </c>
      <c r="B219" t="s">
        <v>3211</v>
      </c>
      <c r="C219" t="str">
        <f t="shared" si="31"/>
        <v>KLD</v>
      </c>
      <c r="D219">
        <f>IF(AA219="","",VLOOKUP(C219,tnpl!$Z$1:$AA$11,2,TRUE))</f>
        <v>6</v>
      </c>
      <c r="E219" t="s">
        <v>3211</v>
      </c>
      <c r="F219" t="str">
        <f t="shared" si="32"/>
        <v>緑</v>
      </c>
      <c r="G219">
        <f>IF(AB219="","",VLOOKUP(F219,tnpl!$X$1:$Y$16,2,TRUE))</f>
        <v>5</v>
      </c>
      <c r="H219" t="s">
        <v>3211</v>
      </c>
      <c r="I219">
        <f t="shared" si="33"/>
        <v>19</v>
      </c>
      <c r="J219" t="s">
        <v>3211</v>
      </c>
      <c r="K219">
        <f t="shared" si="34"/>
        <v>7</v>
      </c>
      <c r="L219">
        <f t="shared" si="35"/>
        <v>8</v>
      </c>
      <c r="M219" t="str">
        <f t="shared" si="36"/>
        <v>7/8</v>
      </c>
      <c r="N219" t="s">
        <v>3267</v>
      </c>
      <c r="O219" t="str">
        <f t="shared" si="37"/>
        <v>神話レア</v>
      </c>
      <c r="R219" t="s">
        <v>3267</v>
      </c>
      <c r="S219" t="s">
        <v>4854</v>
      </c>
      <c r="T219" t="str">
        <f t="shared" si="38"/>
        <v>獣性を築く者</v>
      </c>
      <c r="U219" t="str">
        <f t="shared" si="39"/>
        <v/>
      </c>
      <c r="V219" t="str">
        <f>IF(I219=0,VLOOKUP(T219,Sheet4!A:B,2,TRUE),"")</f>
        <v/>
      </c>
      <c r="W219" t="s">
        <v>4855</v>
      </c>
      <c r="X219" t="s">
        <v>3267</v>
      </c>
      <c r="Y219" s="9"/>
      <c r="Z219" s="3">
        <v>968</v>
      </c>
      <c r="AA219" s="2" t="s">
        <v>4035</v>
      </c>
      <c r="AB219" s="1" t="s">
        <v>1540</v>
      </c>
      <c r="AC219" s="1" t="s">
        <v>1453</v>
      </c>
      <c r="AD219" s="1">
        <v>19</v>
      </c>
      <c r="AE219" s="1" t="s">
        <v>589</v>
      </c>
      <c r="AF219" s="1" t="s">
        <v>588</v>
      </c>
      <c r="AG219" s="1" t="s">
        <v>349</v>
      </c>
      <c r="AH219" s="1" t="s">
        <v>1501</v>
      </c>
      <c r="AI219" s="1" t="s">
        <v>1667</v>
      </c>
      <c r="AJ219" s="1" t="s">
        <v>1551</v>
      </c>
      <c r="AK219" s="1" t="s">
        <v>4244</v>
      </c>
      <c r="AL219" s="1" t="s">
        <v>4245</v>
      </c>
      <c r="AM219" s="1"/>
      <c r="AN219" s="1"/>
      <c r="AO219" s="1">
        <v>7</v>
      </c>
      <c r="AP219" s="1">
        <v>8</v>
      </c>
      <c r="AQ219" s="1" t="s">
        <v>4246</v>
      </c>
    </row>
    <row r="220" spans="1:43" x14ac:dyDescent="0.15">
      <c r="A220" t="str">
        <f t="shared" si="30"/>
        <v>|KLDM|無色|23|7/10|Masterpiece|《[[隔離するタイタン]]》|</v>
      </c>
      <c r="B220" t="s">
        <v>3211</v>
      </c>
      <c r="C220" t="str">
        <f t="shared" si="31"/>
        <v>KLDM</v>
      </c>
      <c r="D220">
        <f>IF(AA220="","",VLOOKUP(C220,tnpl!$Z$1:$AA$11,2,TRUE))</f>
        <v>9</v>
      </c>
      <c r="E220" t="s">
        <v>3211</v>
      </c>
      <c r="F220" t="str">
        <f t="shared" si="32"/>
        <v>無色</v>
      </c>
      <c r="G220">
        <f>IF(AB220="","",VLOOKUP(F220,tnpl!$X$1:$Y$16,2,TRUE))</f>
        <v>16</v>
      </c>
      <c r="H220" t="s">
        <v>3211</v>
      </c>
      <c r="I220">
        <f t="shared" si="33"/>
        <v>23</v>
      </c>
      <c r="J220" t="s">
        <v>3211</v>
      </c>
      <c r="K220">
        <f t="shared" si="34"/>
        <v>7</v>
      </c>
      <c r="L220">
        <f t="shared" si="35"/>
        <v>10</v>
      </c>
      <c r="M220" t="str">
        <f t="shared" si="36"/>
        <v>7/10</v>
      </c>
      <c r="N220" t="s">
        <v>3267</v>
      </c>
      <c r="O220" t="str">
        <f t="shared" si="37"/>
        <v>Masterpiece</v>
      </c>
      <c r="R220" t="s">
        <v>3267</v>
      </c>
      <c r="S220" t="s">
        <v>4854</v>
      </c>
      <c r="T220" t="str">
        <f t="shared" si="38"/>
        <v>隔離するタイタン</v>
      </c>
      <c r="U220" t="str">
        <f t="shared" si="39"/>
        <v/>
      </c>
      <c r="V220" t="str">
        <f>IF(I220=0,VLOOKUP(T220,Sheet4!A:B,2,TRUE),"")</f>
        <v/>
      </c>
      <c r="W220" t="s">
        <v>4855</v>
      </c>
      <c r="X220" t="s">
        <v>3267</v>
      </c>
      <c r="Y220" s="9"/>
      <c r="Z220" s="3">
        <v>1085</v>
      </c>
      <c r="AA220" s="2" t="s">
        <v>4443</v>
      </c>
      <c r="AB220" s="1" t="s">
        <v>301</v>
      </c>
      <c r="AC220" s="1" t="s">
        <v>3203</v>
      </c>
      <c r="AD220" s="1">
        <v>23</v>
      </c>
      <c r="AE220" s="1" t="s">
        <v>355</v>
      </c>
      <c r="AF220" s="1" t="s">
        <v>354</v>
      </c>
      <c r="AG220" s="1" t="s">
        <v>349</v>
      </c>
      <c r="AH220" s="1" t="s">
        <v>353</v>
      </c>
      <c r="AI220" s="1"/>
      <c r="AJ220" s="1"/>
      <c r="AK220" s="1" t="s">
        <v>352</v>
      </c>
      <c r="AL220" s="1"/>
      <c r="AM220" s="1"/>
      <c r="AN220" s="1"/>
      <c r="AO220" s="1">
        <v>7</v>
      </c>
      <c r="AP220" s="1">
        <v>10</v>
      </c>
      <c r="AQ220" s="1" t="s">
        <v>352</v>
      </c>
    </row>
    <row r="221" spans="1:43" x14ac:dyDescent="0.15">
      <c r="A221" t="str">
        <f>B221&amp;C221&amp;E221&amp;F221&amp;H221&amp;I221&amp;J221&amp;M221&amp;N221&amp;O221&amp;P221&amp;Q221&amp;R221&amp;S221&amp;T221&amp;V221&amp;W221&amp;X221&amp;Y221</f>
        <v/>
      </c>
    </row>
    <row r="222" spans="1:43" x14ac:dyDescent="0.15">
      <c r="A222" t="str">
        <f>B222&amp;C222&amp;E222&amp;F222&amp;H222&amp;I222&amp;J222&amp;M222&amp;N222&amp;O222&amp;P222&amp;Q222&amp;R222&amp;S222&amp;T222&amp;V222&amp;W222&amp;X222&amp;Y222</f>
        <v>**アモンケットブロック</v>
      </c>
      <c r="B222" t="s">
        <v>4856</v>
      </c>
      <c r="C222" t="s">
        <v>5199</v>
      </c>
      <c r="Z222" s="11"/>
    </row>
    <row r="223" spans="1:43" x14ac:dyDescent="0.15">
      <c r="A223" t="str">
        <f>B223&amp;C223&amp;E223&amp;F223&amp;H223&amp;I223&amp;J223&amp;M223&amp;N223&amp;O223&amp;P223&amp;Q223&amp;R223&amp;S223&amp;T223&amp;U223&amp;V223&amp;W223&amp;X223&amp;Y223</f>
        <v>|LEFT:50|LEFT:50|LEFT:50|LEFT:120|LEFT:120|LEFT:500|c</v>
      </c>
      <c r="B223" t="s">
        <v>3211</v>
      </c>
      <c r="C223" t="s">
        <v>3204</v>
      </c>
      <c r="E223" t="s">
        <v>3211</v>
      </c>
      <c r="F223" t="s">
        <v>3204</v>
      </c>
      <c r="H223" t="s">
        <v>3211</v>
      </c>
      <c r="I223" t="s">
        <v>3204</v>
      </c>
      <c r="J223" t="s">
        <v>3211</v>
      </c>
      <c r="M223" t="s">
        <v>5157</v>
      </c>
      <c r="N223" t="s">
        <v>3267</v>
      </c>
      <c r="O223" t="s">
        <v>5157</v>
      </c>
      <c r="R223" t="s">
        <v>3267</v>
      </c>
      <c r="T223" t="s">
        <v>3205</v>
      </c>
      <c r="X223" t="s">
        <v>3267</v>
      </c>
      <c r="Y223" t="s">
        <v>3206</v>
      </c>
    </row>
    <row r="224" spans="1:43" x14ac:dyDescent="0.15">
      <c r="A224" t="str">
        <f>B224&amp;C224&amp;E224&amp;F224&amp;H224&amp;I224&amp;J224&amp;M224&amp;N224&amp;O224&amp;P224&amp;Q224&amp;R224&amp;S224&amp;T224&amp;U224&amp;V224&amp;W224&amp;X224&amp;Y224</f>
        <v>|セット|色|コスト|P/T|レアリティ|カード名|</v>
      </c>
      <c r="B224" t="s">
        <v>3211</v>
      </c>
      <c r="C224" t="s">
        <v>3212</v>
      </c>
      <c r="E224" t="s">
        <v>3211</v>
      </c>
      <c r="F224" t="s">
        <v>3181</v>
      </c>
      <c r="H224" t="s">
        <v>3211</v>
      </c>
      <c r="I224" t="s">
        <v>3207</v>
      </c>
      <c r="J224" t="s">
        <v>3211</v>
      </c>
      <c r="K224" t="s">
        <v>3168</v>
      </c>
      <c r="L224" t="s">
        <v>3167</v>
      </c>
      <c r="M224" t="str">
        <f>K224&amp;"/"&amp;L224</f>
        <v>P/T</v>
      </c>
      <c r="N224" t="s">
        <v>3267</v>
      </c>
      <c r="O224" t="s">
        <v>5187</v>
      </c>
      <c r="R224" t="s">
        <v>3267</v>
      </c>
      <c r="T224" t="s">
        <v>3208</v>
      </c>
      <c r="X224" t="s">
        <v>3267</v>
      </c>
      <c r="Z224" s="18"/>
      <c r="AA224" s="18"/>
      <c r="AB224" s="18"/>
      <c r="AC224" s="18"/>
      <c r="AD224" s="18"/>
      <c r="AE224" s="18"/>
      <c r="AF224" s="18"/>
      <c r="AG224" s="18"/>
      <c r="AH224" s="18"/>
      <c r="AI224" s="18"/>
      <c r="AJ224" s="18"/>
      <c r="AK224" s="18"/>
      <c r="AL224" s="18"/>
      <c r="AM224" s="18"/>
      <c r="AN224" s="18"/>
      <c r="AO224" s="18"/>
      <c r="AP224" s="18"/>
      <c r="AQ224" s="18"/>
    </row>
    <row r="225" spans="1:43" x14ac:dyDescent="0.15">
      <c r="A225" t="str">
        <f t="shared" si="30"/>
        <v>|AKH|白|16|7/8|神話レア|《[[賞罰の天使]]》|</v>
      </c>
      <c r="B225" t="s">
        <v>3211</v>
      </c>
      <c r="C225" t="str">
        <f t="shared" si="31"/>
        <v>AKH</v>
      </c>
      <c r="D225">
        <f>IF(AA225="","",VLOOKUP(C225,tnpl!$Z$1:$AA$11,2,TRUE))</f>
        <v>10</v>
      </c>
      <c r="E225" t="s">
        <v>3211</v>
      </c>
      <c r="F225" t="str">
        <f t="shared" si="32"/>
        <v>白</v>
      </c>
      <c r="G225">
        <f>IF(AB225="","",VLOOKUP(F225,tnpl!$X$1:$Y$16,2,TRUE))</f>
        <v>1</v>
      </c>
      <c r="H225" t="s">
        <v>3211</v>
      </c>
      <c r="I225">
        <f t="shared" si="33"/>
        <v>16</v>
      </c>
      <c r="J225" t="s">
        <v>3211</v>
      </c>
      <c r="K225">
        <f t="shared" si="34"/>
        <v>7</v>
      </c>
      <c r="L225">
        <f t="shared" si="35"/>
        <v>8</v>
      </c>
      <c r="M225" t="str">
        <f t="shared" si="36"/>
        <v>7/8</v>
      </c>
      <c r="N225" t="s">
        <v>3267</v>
      </c>
      <c r="O225" t="str">
        <f t="shared" si="37"/>
        <v>神話レア</v>
      </c>
      <c r="R225" t="s">
        <v>3267</v>
      </c>
      <c r="S225" t="s">
        <v>4854</v>
      </c>
      <c r="T225" t="str">
        <f t="shared" si="38"/>
        <v>賞罰の天使</v>
      </c>
      <c r="U225" t="str">
        <f t="shared" si="39"/>
        <v/>
      </c>
      <c r="V225" t="str">
        <f>IF(I225=0,VLOOKUP(T225,Sheet4!A:B,2,TRUE),"")</f>
        <v/>
      </c>
      <c r="W225" t="s">
        <v>4855</v>
      </c>
      <c r="X225" t="s">
        <v>3267</v>
      </c>
      <c r="Y225" s="9"/>
      <c r="Z225" s="3">
        <v>1125</v>
      </c>
      <c r="AA225" s="2" t="s">
        <v>4450</v>
      </c>
      <c r="AB225" s="1" t="s">
        <v>1653</v>
      </c>
      <c r="AC225" s="1" t="s">
        <v>1453</v>
      </c>
      <c r="AD225" s="1">
        <v>16</v>
      </c>
      <c r="AE225" s="1" t="s">
        <v>251</v>
      </c>
      <c r="AF225" s="1" t="s">
        <v>250</v>
      </c>
      <c r="AG225" s="1" t="s">
        <v>349</v>
      </c>
      <c r="AH225" s="1" t="s">
        <v>358</v>
      </c>
      <c r="AI225" s="1"/>
      <c r="AJ225" s="1"/>
      <c r="AK225" s="1" t="s">
        <v>361</v>
      </c>
      <c r="AL225" s="1" t="s">
        <v>4497</v>
      </c>
      <c r="AM225" s="1"/>
      <c r="AN225" s="1"/>
      <c r="AO225" s="1">
        <v>7</v>
      </c>
      <c r="AP225" s="1">
        <v>8</v>
      </c>
      <c r="AQ225" s="1" t="s">
        <v>4498</v>
      </c>
    </row>
    <row r="226" spans="1:43" x14ac:dyDescent="0.15">
      <c r="A226" t="str">
        <f t="shared" si="30"/>
        <v>|AKH|赤緑|24|7/8|神話レア|《[[造反の代弁者、サムト]]》|</v>
      </c>
      <c r="B226" t="s">
        <v>3211</v>
      </c>
      <c r="C226" t="str">
        <f t="shared" si="31"/>
        <v>AKH</v>
      </c>
      <c r="D226">
        <f>IF(AA226="","",VLOOKUP(C226,tnpl!$Z$1:$AA$11,2,TRUE))</f>
        <v>10</v>
      </c>
      <c r="E226" t="s">
        <v>3211</v>
      </c>
      <c r="F226" t="str">
        <f t="shared" si="32"/>
        <v>赤緑</v>
      </c>
      <c r="G226">
        <f>IF(AB226="","",VLOOKUP(F226,tnpl!$X$1:$Y$16,2,TRUE))</f>
        <v>9</v>
      </c>
      <c r="H226" t="s">
        <v>3211</v>
      </c>
      <c r="I226">
        <f t="shared" si="33"/>
        <v>24</v>
      </c>
      <c r="J226" t="s">
        <v>3211</v>
      </c>
      <c r="K226">
        <f t="shared" si="34"/>
        <v>7</v>
      </c>
      <c r="L226">
        <f t="shared" si="35"/>
        <v>8</v>
      </c>
      <c r="M226" t="str">
        <f t="shared" si="36"/>
        <v>7/8</v>
      </c>
      <c r="N226" t="s">
        <v>3267</v>
      </c>
      <c r="O226" t="str">
        <f t="shared" si="37"/>
        <v>神話レア</v>
      </c>
      <c r="R226" t="s">
        <v>3267</v>
      </c>
      <c r="S226" t="s">
        <v>4854</v>
      </c>
      <c r="T226" t="str">
        <f t="shared" si="38"/>
        <v>造反の代弁者、サムト</v>
      </c>
      <c r="U226" t="str">
        <f t="shared" si="39"/>
        <v/>
      </c>
      <c r="V226" t="str">
        <f>IF(I226=0,VLOOKUP(T226,Sheet4!A:B,2,TRUE),"")</f>
        <v/>
      </c>
      <c r="W226" t="s">
        <v>4855</v>
      </c>
      <c r="X226" t="s">
        <v>3267</v>
      </c>
      <c r="Y226" s="9"/>
      <c r="Z226" s="3">
        <v>1290</v>
      </c>
      <c r="AA226" s="2" t="s">
        <v>4450</v>
      </c>
      <c r="AB226" s="1" t="s">
        <v>1504</v>
      </c>
      <c r="AC226" s="1" t="s">
        <v>1453</v>
      </c>
      <c r="AD226" s="1">
        <v>24</v>
      </c>
      <c r="AE226" s="1" t="s">
        <v>4845</v>
      </c>
      <c r="AF226" s="1" t="s">
        <v>4846</v>
      </c>
      <c r="AG226" s="1" t="s">
        <v>349</v>
      </c>
      <c r="AH226" s="1" t="s">
        <v>1511</v>
      </c>
      <c r="AI226" s="1" t="s">
        <v>1515</v>
      </c>
      <c r="AJ226" s="1"/>
      <c r="AK226" s="1" t="s">
        <v>4341</v>
      </c>
      <c r="AL226" s="1" t="s">
        <v>4847</v>
      </c>
      <c r="AM226" s="1" t="s">
        <v>4848</v>
      </c>
      <c r="AN226" s="1"/>
      <c r="AO226" s="1">
        <v>7</v>
      </c>
      <c r="AP226" s="1">
        <v>8</v>
      </c>
      <c r="AQ226" s="1" t="s">
        <v>4849</v>
      </c>
    </row>
    <row r="228" spans="1:43" x14ac:dyDescent="0.15">
      <c r="A228" t="str">
        <f>B228&amp;C228&amp;E228&amp;F228&amp;H228&amp;I228&amp;J228&amp;M228&amp;N228&amp;O228&amp;P228&amp;Q228&amp;R228&amp;S228&amp;T228&amp;V228&amp;W228&amp;X228&amp;Y228</f>
        <v/>
      </c>
    </row>
    <row r="229" spans="1:43" x14ac:dyDescent="0.15">
      <c r="A229" t="str">
        <f>B229&amp;C229&amp;E229&amp;F229&amp;H229&amp;I229&amp;J229&amp;M229&amp;N229&amp;O229&amp;P229&amp;Q229&amp;R229&amp;S229&amp;T229&amp;V229&amp;W229&amp;X229&amp;Y229</f>
        <v>*パワー8クリーチャーカード一覧</v>
      </c>
      <c r="B229" t="s">
        <v>3229</v>
      </c>
      <c r="C229" t="str">
        <f>"パワー"&amp;AO234</f>
        <v>パワー8</v>
      </c>
      <c r="E229" t="s">
        <v>5201</v>
      </c>
      <c r="F229" t="s">
        <v>3228</v>
      </c>
    </row>
    <row r="230" spans="1:43" x14ac:dyDescent="0.15">
      <c r="A230" t="str">
        <f>B230&amp;C230&amp;E230&amp;F230&amp;H230&amp;I230&amp;J230&amp;M230&amp;N230&amp;O230&amp;P230&amp;Q230&amp;R230&amp;S230&amp;T230&amp;V230&amp;W230&amp;X230&amp;Y230</f>
        <v/>
      </c>
    </row>
    <row r="231" spans="1:43" x14ac:dyDescent="0.15">
      <c r="A231" t="str">
        <f>B231&amp;C231&amp;E231&amp;F231&amp;H231&amp;I231&amp;J231&amp;M231&amp;N231&amp;O231&amp;P231&amp;Q231&amp;R231&amp;S231&amp;T231&amp;V231&amp;W231&amp;X231&amp;Y231</f>
        <v>**マジック:オリジン</v>
      </c>
      <c r="B231" t="s">
        <v>4856</v>
      </c>
      <c r="C231" t="s">
        <v>4860</v>
      </c>
      <c r="Z231" s="11"/>
    </row>
    <row r="232" spans="1:43" x14ac:dyDescent="0.15">
      <c r="A232" t="str">
        <f>B232&amp;C232&amp;E232&amp;F232&amp;H232&amp;I232&amp;J232&amp;M232&amp;N232&amp;O232&amp;P232&amp;Q232&amp;R232&amp;S232&amp;T232&amp;U232&amp;V232&amp;W232&amp;X232&amp;Y232</f>
        <v>|LEFT:50|LEFT:50|LEFT:50|LEFT:120|LEFT:120|LEFT:500|c</v>
      </c>
      <c r="B232" t="s">
        <v>3211</v>
      </c>
      <c r="C232" t="s">
        <v>3204</v>
      </c>
      <c r="E232" t="s">
        <v>3211</v>
      </c>
      <c r="F232" t="s">
        <v>3204</v>
      </c>
      <c r="H232" t="s">
        <v>3211</v>
      </c>
      <c r="I232" t="s">
        <v>3204</v>
      </c>
      <c r="J232" t="s">
        <v>3211</v>
      </c>
      <c r="M232" t="s">
        <v>5157</v>
      </c>
      <c r="N232" t="s">
        <v>3267</v>
      </c>
      <c r="O232" t="s">
        <v>5157</v>
      </c>
      <c r="R232" t="s">
        <v>3267</v>
      </c>
      <c r="T232" t="s">
        <v>3205</v>
      </c>
      <c r="X232" t="s">
        <v>3267</v>
      </c>
      <c r="Y232" t="s">
        <v>3206</v>
      </c>
    </row>
    <row r="233" spans="1:43" x14ac:dyDescent="0.15">
      <c r="A233" t="str">
        <f>B233&amp;C233&amp;E233&amp;F233&amp;H233&amp;I233&amp;J233&amp;M233&amp;N233&amp;O233&amp;P233&amp;Q233&amp;R233&amp;S233&amp;T233&amp;U233&amp;V233&amp;W233&amp;X233&amp;Y233</f>
        <v>|セット|色|コスト|P/T|レアリティ|カード名|</v>
      </c>
      <c r="B233" t="s">
        <v>3211</v>
      </c>
      <c r="C233" t="s">
        <v>3212</v>
      </c>
      <c r="E233" t="s">
        <v>3211</v>
      </c>
      <c r="F233" t="s">
        <v>3181</v>
      </c>
      <c r="H233" t="s">
        <v>3211</v>
      </c>
      <c r="I233" t="s">
        <v>3207</v>
      </c>
      <c r="J233" t="s">
        <v>3211</v>
      </c>
      <c r="K233" t="s">
        <v>3168</v>
      </c>
      <c r="L233" t="s">
        <v>3167</v>
      </c>
      <c r="M233" t="str">
        <f>K233&amp;"/"&amp;L233</f>
        <v>P/T</v>
      </c>
      <c r="N233" t="s">
        <v>3267</v>
      </c>
      <c r="O233" t="s">
        <v>5187</v>
      </c>
      <c r="R233" t="s">
        <v>3267</v>
      </c>
      <c r="T233" t="s">
        <v>3208</v>
      </c>
      <c r="X233" t="s">
        <v>3267</v>
      </c>
      <c r="Z233" s="18"/>
      <c r="AA233" s="18"/>
      <c r="AB233" s="18"/>
      <c r="AC233" s="18"/>
      <c r="AD233" s="18"/>
      <c r="AE233" s="18"/>
      <c r="AF233" s="18"/>
      <c r="AG233" s="18"/>
      <c r="AH233" s="18"/>
      <c r="AI233" s="18"/>
      <c r="AJ233" s="18"/>
      <c r="AK233" s="18"/>
      <c r="AL233" s="18"/>
      <c r="AM233" s="18"/>
      <c r="AN233" s="18"/>
      <c r="AO233" s="18"/>
      <c r="AP233" s="18"/>
      <c r="AQ233" s="18"/>
    </row>
    <row r="234" spans="1:43" x14ac:dyDescent="0.15">
      <c r="A234" t="str">
        <f>B234&amp;C234&amp;E234&amp;F234&amp;H234&amp;I234&amp;J234&amp;M234&amp;N234&amp;O234&amp;P234&amp;Q234&amp;R234&amp;S234&amp;T234&amp;U234&amp;V234&amp;W234&amp;X234&amp;Y234</f>
        <v>|ORI|黒|20|8/8|神話レア|《[[エレボスのタイタン]]》|</v>
      </c>
      <c r="B234" t="s">
        <v>3211</v>
      </c>
      <c r="C234" t="str">
        <f>AA234</f>
        <v>ORI</v>
      </c>
      <c r="D234">
        <f>IF(AA234="","",VLOOKUP(C234,tnpl!$Z$1:$AA$11,2,TRUE))</f>
        <v>1</v>
      </c>
      <c r="E234" t="s">
        <v>3211</v>
      </c>
      <c r="F234" t="str">
        <f>AB234</f>
        <v>黒</v>
      </c>
      <c r="G234">
        <f>IF(AB234="","",VLOOKUP(F234,tnpl!$X$1:$Y$16,2,TRUE))</f>
        <v>3</v>
      </c>
      <c r="H234" t="s">
        <v>3211</v>
      </c>
      <c r="I234">
        <f>AD234</f>
        <v>20</v>
      </c>
      <c r="J234" t="s">
        <v>3211</v>
      </c>
      <c r="K234">
        <f>AO234</f>
        <v>8</v>
      </c>
      <c r="L234">
        <f>AP234</f>
        <v>8</v>
      </c>
      <c r="M234" t="str">
        <f>K234&amp;"/"&amp;L234</f>
        <v>8/8</v>
      </c>
      <c r="N234" t="s">
        <v>3267</v>
      </c>
      <c r="O234" t="str">
        <f>AC234</f>
        <v>神話レア</v>
      </c>
      <c r="R234" t="s">
        <v>3267</v>
      </c>
      <c r="S234" t="s">
        <v>4854</v>
      </c>
      <c r="T234" t="str">
        <f>AE234</f>
        <v>エレボスのタイタン</v>
      </c>
      <c r="U234" t="str">
        <f>IF(I234=0,"&gt;","")</f>
        <v/>
      </c>
      <c r="V234" t="str">
        <f>IF(I234=0,VLOOKUP(T234,Sheet4!A:B,2,TRUE),"")</f>
        <v/>
      </c>
      <c r="W234" t="s">
        <v>4855</v>
      </c>
      <c r="X234" t="s">
        <v>3267</v>
      </c>
      <c r="Y234" s="9"/>
      <c r="Z234" s="3">
        <v>120</v>
      </c>
      <c r="AA234" s="2" t="s">
        <v>3271</v>
      </c>
      <c r="AB234" s="1" t="s">
        <v>1606</v>
      </c>
      <c r="AC234" s="1" t="s">
        <v>1453</v>
      </c>
      <c r="AD234" s="1">
        <v>20</v>
      </c>
      <c r="AE234" s="1" t="s">
        <v>2809</v>
      </c>
      <c r="AF234" s="1" t="s">
        <v>2808</v>
      </c>
      <c r="AG234" s="1" t="s">
        <v>349</v>
      </c>
      <c r="AH234" s="1" t="s">
        <v>2077</v>
      </c>
      <c r="AI234" s="1"/>
      <c r="AJ234" s="1"/>
      <c r="AK234" s="1" t="s">
        <v>3342</v>
      </c>
      <c r="AL234" s="1" t="s">
        <v>3343</v>
      </c>
      <c r="AM234" s="1"/>
      <c r="AN234" s="1"/>
      <c r="AO234" s="1">
        <v>8</v>
      </c>
      <c r="AP234" s="1">
        <v>8</v>
      </c>
      <c r="AQ234" s="1" t="s">
        <v>2807</v>
      </c>
    </row>
    <row r="235" spans="1:43" x14ac:dyDescent="0.15">
      <c r="A235" t="str">
        <f t="shared" ref="A235:A291" si="40">B235&amp;C235&amp;E235&amp;F235&amp;H235&amp;I235&amp;J235&amp;M235&amp;N235&amp;O235&amp;P235&amp;Q235&amp;R235&amp;S235&amp;T235&amp;U235&amp;V235&amp;W235&amp;X235&amp;Y235</f>
        <v>|ORI|赤|15|8/8|神話レア|《[[強欲なドラゴン]]》|</v>
      </c>
      <c r="B235" t="s">
        <v>3211</v>
      </c>
      <c r="C235" t="str">
        <f t="shared" ref="C235:C291" si="41">AA235</f>
        <v>ORI</v>
      </c>
      <c r="D235">
        <f>IF(AA235="","",VLOOKUP(C235,tnpl!$Z$1:$AA$11,2,TRUE))</f>
        <v>1</v>
      </c>
      <c r="E235" t="s">
        <v>3211</v>
      </c>
      <c r="F235" t="str">
        <f t="shared" ref="F235:F291" si="42">AB235</f>
        <v>赤</v>
      </c>
      <c r="G235">
        <f>IF(AB235="","",VLOOKUP(F235,tnpl!$X$1:$Y$16,2,TRUE))</f>
        <v>4</v>
      </c>
      <c r="H235" t="s">
        <v>3211</v>
      </c>
      <c r="I235">
        <f t="shared" ref="I235:I291" si="43">AD235</f>
        <v>15</v>
      </c>
      <c r="J235" t="s">
        <v>3211</v>
      </c>
      <c r="K235">
        <f t="shared" ref="K235:K291" si="44">AO235</f>
        <v>8</v>
      </c>
      <c r="L235">
        <f t="shared" ref="L235:L291" si="45">AP235</f>
        <v>8</v>
      </c>
      <c r="M235" t="str">
        <f t="shared" ref="M235:M291" si="46">K235&amp;"/"&amp;L235</f>
        <v>8/8</v>
      </c>
      <c r="N235" t="s">
        <v>3267</v>
      </c>
      <c r="O235" t="str">
        <f t="shared" ref="O235:O291" si="47">AC235</f>
        <v>神話レア</v>
      </c>
      <c r="R235" t="s">
        <v>3267</v>
      </c>
      <c r="S235" t="s">
        <v>4854</v>
      </c>
      <c r="T235" t="str">
        <f t="shared" ref="T235:T291" si="48">AE235</f>
        <v>強欲なドラゴン</v>
      </c>
      <c r="U235" t="str">
        <f t="shared" ref="U235:U291" si="49">IF(I235=0,"&gt;","")</f>
        <v/>
      </c>
      <c r="V235" t="str">
        <f>IF(I235=0,VLOOKUP(T235,Sheet4!A:B,2,TRUE),"")</f>
        <v/>
      </c>
      <c r="W235" t="s">
        <v>4855</v>
      </c>
      <c r="X235" t="s">
        <v>3267</v>
      </c>
      <c r="Y235" s="9"/>
      <c r="Z235" s="3">
        <v>160</v>
      </c>
      <c r="AA235" s="2" t="s">
        <v>3271</v>
      </c>
      <c r="AB235" s="1" t="s">
        <v>1575</v>
      </c>
      <c r="AC235" s="1" t="s">
        <v>1453</v>
      </c>
      <c r="AD235" s="1">
        <v>15</v>
      </c>
      <c r="AE235" s="1" t="s">
        <v>2696</v>
      </c>
      <c r="AF235" s="1" t="s">
        <v>2695</v>
      </c>
      <c r="AG235" s="1" t="s">
        <v>349</v>
      </c>
      <c r="AH235" s="1" t="s">
        <v>1578</v>
      </c>
      <c r="AI235" s="1"/>
      <c r="AJ235" s="1"/>
      <c r="AK235" s="1" t="s">
        <v>361</v>
      </c>
      <c r="AL235" s="1" t="s">
        <v>3359</v>
      </c>
      <c r="AM235" s="1"/>
      <c r="AN235" s="1"/>
      <c r="AO235" s="1">
        <v>8</v>
      </c>
      <c r="AP235" s="1">
        <v>8</v>
      </c>
      <c r="AQ235" s="1" t="s">
        <v>3360</v>
      </c>
    </row>
    <row r="236" spans="1:43" x14ac:dyDescent="0.15">
      <c r="A236" t="str">
        <f t="shared" si="40"/>
        <v>|ORI|緑|16|8/7|神話レア|《[[森林の怒声吠え]]》|</v>
      </c>
      <c r="B236" t="s">
        <v>3211</v>
      </c>
      <c r="C236" t="str">
        <f t="shared" si="41"/>
        <v>ORI</v>
      </c>
      <c r="D236">
        <f>IF(AA236="","",VLOOKUP(C236,tnpl!$Z$1:$AA$11,2,TRUE))</f>
        <v>1</v>
      </c>
      <c r="E236" t="s">
        <v>3211</v>
      </c>
      <c r="F236" t="str">
        <f t="shared" si="42"/>
        <v>緑</v>
      </c>
      <c r="G236">
        <f>IF(AB236="","",VLOOKUP(F236,tnpl!$X$1:$Y$16,2,TRUE))</f>
        <v>5</v>
      </c>
      <c r="H236" t="s">
        <v>3211</v>
      </c>
      <c r="I236">
        <f t="shared" si="43"/>
        <v>16</v>
      </c>
      <c r="J236" t="s">
        <v>3211</v>
      </c>
      <c r="K236">
        <f t="shared" si="44"/>
        <v>8</v>
      </c>
      <c r="L236">
        <f t="shared" si="45"/>
        <v>7</v>
      </c>
      <c r="M236" t="str">
        <f t="shared" si="46"/>
        <v>8/7</v>
      </c>
      <c r="N236" t="s">
        <v>3267</v>
      </c>
      <c r="O236" t="str">
        <f t="shared" si="47"/>
        <v>神話レア</v>
      </c>
      <c r="R236" t="s">
        <v>3267</v>
      </c>
      <c r="S236" t="s">
        <v>4854</v>
      </c>
      <c r="T236" t="str">
        <f t="shared" si="48"/>
        <v>森林の怒声吠え</v>
      </c>
      <c r="U236" t="str">
        <f t="shared" si="49"/>
        <v/>
      </c>
      <c r="V236" t="str">
        <f>IF(I236=0,VLOOKUP(T236,Sheet4!A:B,2,TRUE),"")</f>
        <v/>
      </c>
      <c r="W236" t="s">
        <v>4855</v>
      </c>
      <c r="X236" t="s">
        <v>3267</v>
      </c>
      <c r="Y236" s="9"/>
      <c r="Z236" s="3">
        <v>200</v>
      </c>
      <c r="AA236" s="2" t="s">
        <v>3271</v>
      </c>
      <c r="AB236" s="1" t="s">
        <v>1540</v>
      </c>
      <c r="AC236" s="1" t="s">
        <v>1453</v>
      </c>
      <c r="AD236" s="1">
        <v>16</v>
      </c>
      <c r="AE236" s="1" t="s">
        <v>2584</v>
      </c>
      <c r="AF236" s="1" t="s">
        <v>2583</v>
      </c>
      <c r="AG236" s="1" t="s">
        <v>349</v>
      </c>
      <c r="AH236" s="1" t="s">
        <v>367</v>
      </c>
      <c r="AI236" s="1"/>
      <c r="AJ236" s="1"/>
      <c r="AK236" s="1" t="s">
        <v>2582</v>
      </c>
      <c r="AL236" s="1"/>
      <c r="AM236" s="1"/>
      <c r="AN236" s="1"/>
      <c r="AO236" s="1">
        <v>8</v>
      </c>
      <c r="AP236" s="1">
        <v>7</v>
      </c>
      <c r="AQ236" s="1" t="s">
        <v>2582</v>
      </c>
    </row>
    <row r="237" spans="1:43" x14ac:dyDescent="0.15">
      <c r="A237" t="str">
        <f t="shared" si="40"/>
        <v>|ORI|赤緑|20|8/8|神話レア|《[[ゼンディカーの具現]]》|</v>
      </c>
      <c r="B237" t="s">
        <v>3211</v>
      </c>
      <c r="C237" t="str">
        <f t="shared" si="41"/>
        <v>ORI</v>
      </c>
      <c r="D237">
        <f>IF(AA237="","",VLOOKUP(C237,tnpl!$Z$1:$AA$11,2,TRUE))</f>
        <v>1</v>
      </c>
      <c r="E237" t="s">
        <v>3211</v>
      </c>
      <c r="F237" t="str">
        <f t="shared" si="42"/>
        <v>赤緑</v>
      </c>
      <c r="G237">
        <f>IF(AB237="","",VLOOKUP(F237,tnpl!$X$1:$Y$16,2,TRUE))</f>
        <v>9</v>
      </c>
      <c r="H237" t="s">
        <v>3211</v>
      </c>
      <c r="I237">
        <f t="shared" si="43"/>
        <v>20</v>
      </c>
      <c r="J237" t="s">
        <v>3211</v>
      </c>
      <c r="K237">
        <f t="shared" si="44"/>
        <v>8</v>
      </c>
      <c r="L237">
        <f t="shared" si="45"/>
        <v>8</v>
      </c>
      <c r="M237" t="str">
        <f t="shared" si="46"/>
        <v>8/8</v>
      </c>
      <c r="N237" t="s">
        <v>3267</v>
      </c>
      <c r="O237" t="str">
        <f t="shared" si="47"/>
        <v>神話レア</v>
      </c>
      <c r="R237" t="s">
        <v>3267</v>
      </c>
      <c r="S237" t="s">
        <v>4854</v>
      </c>
      <c r="T237" t="str">
        <f t="shared" si="48"/>
        <v>ゼンディカーの具現</v>
      </c>
      <c r="U237" t="str">
        <f t="shared" si="49"/>
        <v/>
      </c>
      <c r="V237" t="str">
        <f>IF(I237=0,VLOOKUP(T237,Sheet4!A:B,2,TRUE),"")</f>
        <v/>
      </c>
      <c r="W237" t="s">
        <v>4855</v>
      </c>
      <c r="X237" t="s">
        <v>3267</v>
      </c>
      <c r="Y237" s="9"/>
      <c r="Z237" s="3">
        <v>213</v>
      </c>
      <c r="AA237" s="2" t="s">
        <v>3271</v>
      </c>
      <c r="AB237" s="1" t="s">
        <v>1504</v>
      </c>
      <c r="AC237" s="1" t="s">
        <v>1453</v>
      </c>
      <c r="AD237" s="1">
        <v>20</v>
      </c>
      <c r="AE237" s="1" t="s">
        <v>2545</v>
      </c>
      <c r="AF237" s="1" t="s">
        <v>2544</v>
      </c>
      <c r="AG237" s="1" t="s">
        <v>349</v>
      </c>
      <c r="AH237" s="1" t="s">
        <v>1559</v>
      </c>
      <c r="AI237" s="1"/>
      <c r="AJ237" s="1"/>
      <c r="AK237" s="1" t="s">
        <v>2543</v>
      </c>
      <c r="AL237" s="1"/>
      <c r="AM237" s="1"/>
      <c r="AN237" s="1"/>
      <c r="AO237" s="1">
        <v>8</v>
      </c>
      <c r="AP237" s="1">
        <v>8</v>
      </c>
      <c r="AQ237" s="1" t="s">
        <v>2543</v>
      </c>
    </row>
    <row r="238" spans="1:43" x14ac:dyDescent="0.15">
      <c r="A238" t="str">
        <f t="shared" si="40"/>
        <v>|ORI|無色|25|8/8|神話レア|《[[搭載歩行機械]]》|</v>
      </c>
      <c r="B238" t="s">
        <v>3211</v>
      </c>
      <c r="C238" t="str">
        <f t="shared" si="41"/>
        <v>ORI</v>
      </c>
      <c r="D238">
        <f>IF(AA238="","",VLOOKUP(C238,tnpl!$Z$1:$AA$11,2,TRUE))</f>
        <v>1</v>
      </c>
      <c r="E238" t="s">
        <v>3211</v>
      </c>
      <c r="F238" t="str">
        <f t="shared" si="42"/>
        <v>無色</v>
      </c>
      <c r="G238">
        <f>IF(AB238="","",VLOOKUP(F238,tnpl!$X$1:$Y$16,2,TRUE))</f>
        <v>16</v>
      </c>
      <c r="H238" t="s">
        <v>3211</v>
      </c>
      <c r="I238">
        <f t="shared" si="43"/>
        <v>25</v>
      </c>
      <c r="J238" t="s">
        <v>3211</v>
      </c>
      <c r="K238">
        <f t="shared" si="44"/>
        <v>8</v>
      </c>
      <c r="L238">
        <f t="shared" si="45"/>
        <v>8</v>
      </c>
      <c r="M238" t="str">
        <f t="shared" si="46"/>
        <v>8/8</v>
      </c>
      <c r="N238" t="s">
        <v>3267</v>
      </c>
      <c r="O238" t="str">
        <f t="shared" si="47"/>
        <v>神話レア</v>
      </c>
      <c r="R238" t="s">
        <v>3267</v>
      </c>
      <c r="S238" t="s">
        <v>4854</v>
      </c>
      <c r="T238" t="str">
        <f t="shared" si="48"/>
        <v>搭載歩行機械</v>
      </c>
      <c r="U238" t="str">
        <f t="shared" si="49"/>
        <v/>
      </c>
      <c r="V238" t="str">
        <f>IF(I238=0,VLOOKUP(T238,Sheet4!A:B,2,TRUE),"")</f>
        <v/>
      </c>
      <c r="W238" t="s">
        <v>4855</v>
      </c>
      <c r="X238" t="s">
        <v>3267</v>
      </c>
      <c r="Y238" s="9"/>
      <c r="Z238" s="3">
        <v>244</v>
      </c>
      <c r="AA238" s="2" t="s">
        <v>3271</v>
      </c>
      <c r="AB238" s="1" t="s">
        <v>301</v>
      </c>
      <c r="AC238" s="1" t="s">
        <v>1453</v>
      </c>
      <c r="AD238" s="1">
        <v>25</v>
      </c>
      <c r="AE238" s="1" t="s">
        <v>2456</v>
      </c>
      <c r="AF238" s="1" t="s">
        <v>2455</v>
      </c>
      <c r="AG238" s="1" t="s">
        <v>349</v>
      </c>
      <c r="AH238" s="1" t="s">
        <v>362</v>
      </c>
      <c r="AI238" s="1"/>
      <c r="AJ238" s="1"/>
      <c r="AK238" s="1" t="s">
        <v>3401</v>
      </c>
      <c r="AL238" s="1" t="s">
        <v>3402</v>
      </c>
      <c r="AM238" s="1"/>
      <c r="AN238" s="1"/>
      <c r="AO238" s="1">
        <v>8</v>
      </c>
      <c r="AP238" s="1">
        <v>8</v>
      </c>
      <c r="AQ238" s="1" t="s">
        <v>2454</v>
      </c>
    </row>
    <row r="239" spans="1:43" x14ac:dyDescent="0.15">
      <c r="A239" t="str">
        <f>B239&amp;C239&amp;E239&amp;F239&amp;H239&amp;I239&amp;J239&amp;M239&amp;N239&amp;O239&amp;P239&amp;Q239&amp;R239&amp;S239&amp;T239&amp;V239&amp;W239&amp;X239&amp;Y239</f>
        <v/>
      </c>
    </row>
    <row r="240" spans="1:43" x14ac:dyDescent="0.15">
      <c r="A240" t="str">
        <f>B240&amp;C240&amp;E240&amp;F240&amp;H240&amp;I240&amp;J240&amp;M240&amp;N240&amp;O240&amp;P240&amp;Q240&amp;R240&amp;S240&amp;T240&amp;V240&amp;W240&amp;X240&amp;Y240</f>
        <v>**戦乱のゼンディカーブロック</v>
      </c>
      <c r="B240" t="s">
        <v>4856</v>
      </c>
      <c r="C240" t="s">
        <v>5194</v>
      </c>
      <c r="Z240" s="11"/>
    </row>
    <row r="241" spans="1:43" x14ac:dyDescent="0.15">
      <c r="A241" t="str">
        <f>B241&amp;C241&amp;E241&amp;F241&amp;H241&amp;I241&amp;J241&amp;M241&amp;N241&amp;O241&amp;P241&amp;Q241&amp;R241&amp;S241&amp;T241&amp;U241&amp;V241&amp;W241&amp;X241&amp;Y241</f>
        <v>|LEFT:50|LEFT:50|LEFT:50|LEFT:120|LEFT:120|LEFT:500|c</v>
      </c>
      <c r="B241" t="s">
        <v>3211</v>
      </c>
      <c r="C241" t="s">
        <v>3204</v>
      </c>
      <c r="E241" t="s">
        <v>3211</v>
      </c>
      <c r="F241" t="s">
        <v>3204</v>
      </c>
      <c r="H241" t="s">
        <v>3211</v>
      </c>
      <c r="I241" t="s">
        <v>3204</v>
      </c>
      <c r="J241" t="s">
        <v>3211</v>
      </c>
      <c r="M241" t="s">
        <v>5157</v>
      </c>
      <c r="N241" t="s">
        <v>3267</v>
      </c>
      <c r="O241" t="s">
        <v>5157</v>
      </c>
      <c r="R241" t="s">
        <v>3267</v>
      </c>
      <c r="T241" t="s">
        <v>3205</v>
      </c>
      <c r="X241" t="s">
        <v>3267</v>
      </c>
      <c r="Y241" t="s">
        <v>3206</v>
      </c>
    </row>
    <row r="242" spans="1:43" x14ac:dyDescent="0.15">
      <c r="A242" t="str">
        <f>B242&amp;C242&amp;E242&amp;F242&amp;H242&amp;I242&amp;J242&amp;M242&amp;N242&amp;O242&amp;P242&amp;Q242&amp;R242&amp;S242&amp;T242&amp;U242&amp;V242&amp;W242&amp;X242&amp;Y242</f>
        <v>|セット|色|コスト|P/T|レアリティ|カード名|</v>
      </c>
      <c r="B242" t="s">
        <v>3211</v>
      </c>
      <c r="C242" t="s">
        <v>3212</v>
      </c>
      <c r="E242" t="s">
        <v>3211</v>
      </c>
      <c r="F242" t="s">
        <v>3181</v>
      </c>
      <c r="H242" t="s">
        <v>3211</v>
      </c>
      <c r="I242" t="s">
        <v>3207</v>
      </c>
      <c r="J242" t="s">
        <v>3211</v>
      </c>
      <c r="K242" t="s">
        <v>3168</v>
      </c>
      <c r="L242" t="s">
        <v>3167</v>
      </c>
      <c r="M242" t="str">
        <f>K242&amp;"/"&amp;L242</f>
        <v>P/T</v>
      </c>
      <c r="N242" t="s">
        <v>3267</v>
      </c>
      <c r="O242" t="s">
        <v>5187</v>
      </c>
      <c r="R242" t="s">
        <v>3267</v>
      </c>
      <c r="T242" t="s">
        <v>3208</v>
      </c>
      <c r="X242" t="s">
        <v>3267</v>
      </c>
      <c r="Z242" s="18"/>
      <c r="AA242" s="18"/>
      <c r="AB242" s="18"/>
      <c r="AC242" s="18"/>
      <c r="AD242" s="18"/>
      <c r="AE242" s="18"/>
      <c r="AF242" s="18"/>
      <c r="AG242" s="18"/>
      <c r="AH242" s="18"/>
      <c r="AI242" s="18"/>
      <c r="AJ242" s="18"/>
      <c r="AK242" s="18"/>
      <c r="AL242" s="18"/>
      <c r="AM242" s="18"/>
      <c r="AN242" s="18"/>
      <c r="AO242" s="18"/>
      <c r="AP242" s="18"/>
      <c r="AQ242" s="18"/>
    </row>
    <row r="243" spans="1:43" x14ac:dyDescent="0.15">
      <c r="A243" t="str">
        <f t="shared" si="40"/>
        <v>|BFZ|白|18|8/7|神話レア|《[[ゴーマ・ファーダの英雄]]》|</v>
      </c>
      <c r="B243" t="s">
        <v>3211</v>
      </c>
      <c r="C243" t="str">
        <f t="shared" si="41"/>
        <v>BFZ</v>
      </c>
      <c r="D243">
        <f>IF(AA243="","",VLOOKUP(C243,tnpl!$Z$1:$AA$11,2,TRUE))</f>
        <v>2</v>
      </c>
      <c r="E243" t="s">
        <v>3211</v>
      </c>
      <c r="F243" t="str">
        <f t="shared" si="42"/>
        <v>白</v>
      </c>
      <c r="G243">
        <f>IF(AB243="","",VLOOKUP(F243,tnpl!$X$1:$Y$16,2,TRUE))</f>
        <v>1</v>
      </c>
      <c r="H243" t="s">
        <v>3211</v>
      </c>
      <c r="I243">
        <f t="shared" si="43"/>
        <v>18</v>
      </c>
      <c r="J243" t="s">
        <v>3211</v>
      </c>
      <c r="K243">
        <f t="shared" si="44"/>
        <v>8</v>
      </c>
      <c r="L243">
        <f t="shared" si="45"/>
        <v>7</v>
      </c>
      <c r="M243" t="str">
        <f t="shared" si="46"/>
        <v>8/7</v>
      </c>
      <c r="N243" t="s">
        <v>3267</v>
      </c>
      <c r="O243" t="str">
        <f t="shared" si="47"/>
        <v>神話レア</v>
      </c>
      <c r="R243" t="s">
        <v>3267</v>
      </c>
      <c r="S243" t="s">
        <v>4854</v>
      </c>
      <c r="T243" t="str">
        <f t="shared" si="48"/>
        <v>ゴーマ・ファーダの英雄</v>
      </c>
      <c r="U243" t="str">
        <f t="shared" si="49"/>
        <v/>
      </c>
      <c r="V243" t="str">
        <f>IF(I243=0,VLOOKUP(T243,Sheet4!A:B,2,TRUE),"")</f>
        <v/>
      </c>
      <c r="W243" t="s">
        <v>4855</v>
      </c>
      <c r="X243" t="s">
        <v>3267</v>
      </c>
      <c r="Y243" s="9"/>
      <c r="Z243" s="3">
        <v>278</v>
      </c>
      <c r="AA243" s="2" t="s">
        <v>3213</v>
      </c>
      <c r="AB243" s="1" t="s">
        <v>1653</v>
      </c>
      <c r="AC243" s="1" t="s">
        <v>1453</v>
      </c>
      <c r="AD243" s="1">
        <v>18</v>
      </c>
      <c r="AE243" s="1" t="s">
        <v>2349</v>
      </c>
      <c r="AF243" s="1" t="s">
        <v>2348</v>
      </c>
      <c r="AG243" s="1" t="s">
        <v>349</v>
      </c>
      <c r="AH243" s="1" t="s">
        <v>1511</v>
      </c>
      <c r="AI243" s="1" t="s">
        <v>1555</v>
      </c>
      <c r="AJ243" s="1" t="s">
        <v>1500</v>
      </c>
      <c r="AK243" s="1" t="s">
        <v>2347</v>
      </c>
      <c r="AL243" s="1"/>
      <c r="AM243" s="1"/>
      <c r="AN243" s="1"/>
      <c r="AO243" s="1">
        <v>8</v>
      </c>
      <c r="AP243" s="1">
        <v>7</v>
      </c>
      <c r="AQ243" s="1" t="s">
        <v>2347</v>
      </c>
    </row>
    <row r="244" spans="1:43" x14ac:dyDescent="0.15">
      <c r="A244" t="str">
        <f t="shared" si="40"/>
        <v>|BFZ|青|17|8/8|神話レア|《[[希望を溺れさせるもの]]》|</v>
      </c>
      <c r="B244" t="s">
        <v>3211</v>
      </c>
      <c r="C244" t="str">
        <f t="shared" si="41"/>
        <v>BFZ</v>
      </c>
      <c r="D244">
        <f>IF(AA244="","",VLOOKUP(C244,tnpl!$Z$1:$AA$11,2,TRUE))</f>
        <v>2</v>
      </c>
      <c r="E244" t="s">
        <v>3211</v>
      </c>
      <c r="F244" t="str">
        <f t="shared" si="42"/>
        <v>青</v>
      </c>
      <c r="G244">
        <f>IF(AB244="","",VLOOKUP(F244,tnpl!$X$1:$Y$16,2,TRUE))</f>
        <v>2</v>
      </c>
      <c r="H244" t="s">
        <v>3211</v>
      </c>
      <c r="I244">
        <f t="shared" si="43"/>
        <v>17</v>
      </c>
      <c r="J244" t="s">
        <v>3211</v>
      </c>
      <c r="K244">
        <f t="shared" si="44"/>
        <v>8</v>
      </c>
      <c r="L244">
        <f t="shared" si="45"/>
        <v>8</v>
      </c>
      <c r="M244" t="str">
        <f t="shared" si="46"/>
        <v>8/8</v>
      </c>
      <c r="N244" t="s">
        <v>3267</v>
      </c>
      <c r="O244" t="str">
        <f t="shared" si="47"/>
        <v>神話レア</v>
      </c>
      <c r="R244" t="s">
        <v>3267</v>
      </c>
      <c r="S244" t="s">
        <v>4854</v>
      </c>
      <c r="T244" t="str">
        <f t="shared" si="48"/>
        <v>希望を溺れさせるもの</v>
      </c>
      <c r="U244" t="str">
        <f t="shared" si="49"/>
        <v/>
      </c>
      <c r="V244" t="str">
        <f>IF(I244=0,VLOOKUP(T244,Sheet4!A:B,2,TRUE),"")</f>
        <v/>
      </c>
      <c r="W244" t="s">
        <v>4855</v>
      </c>
      <c r="X244" t="s">
        <v>3267</v>
      </c>
      <c r="Y244" s="9"/>
      <c r="Z244" s="3">
        <v>314</v>
      </c>
      <c r="AA244" s="2" t="s">
        <v>3213</v>
      </c>
      <c r="AB244" s="1" t="s">
        <v>1631</v>
      </c>
      <c r="AC244" s="1" t="s">
        <v>1453</v>
      </c>
      <c r="AD244" s="1">
        <v>17</v>
      </c>
      <c r="AE244" s="1" t="s">
        <v>2230</v>
      </c>
      <c r="AF244" s="1" t="s">
        <v>2229</v>
      </c>
      <c r="AG244" s="1" t="s">
        <v>349</v>
      </c>
      <c r="AH244" s="1" t="s">
        <v>1457</v>
      </c>
      <c r="AI244" s="1"/>
      <c r="AJ244" s="1"/>
      <c r="AK244" s="1" t="s">
        <v>3412</v>
      </c>
      <c r="AL244" s="1" t="s">
        <v>3431</v>
      </c>
      <c r="AM244" s="1" t="s">
        <v>2228</v>
      </c>
      <c r="AN244" s="1"/>
      <c r="AO244" s="1">
        <v>8</v>
      </c>
      <c r="AP244" s="1">
        <v>8</v>
      </c>
      <c r="AQ244" s="1" t="s">
        <v>3432</v>
      </c>
    </row>
    <row r="245" spans="1:43" x14ac:dyDescent="0.15">
      <c r="A245" t="str">
        <f t="shared" si="40"/>
        <v>|BFZ|黒|16|8/7|神話レア|《[[息詰まる忌まわしきもの]]》|</v>
      </c>
      <c r="B245" t="s">
        <v>3211</v>
      </c>
      <c r="C245" t="str">
        <f t="shared" si="41"/>
        <v>BFZ</v>
      </c>
      <c r="D245">
        <f>IF(AA245="","",VLOOKUP(C245,tnpl!$Z$1:$AA$11,2,TRUE))</f>
        <v>2</v>
      </c>
      <c r="E245" t="s">
        <v>3211</v>
      </c>
      <c r="F245" t="str">
        <f t="shared" si="42"/>
        <v>黒</v>
      </c>
      <c r="G245">
        <f>IF(AB245="","",VLOOKUP(F245,tnpl!$X$1:$Y$16,2,TRUE))</f>
        <v>3</v>
      </c>
      <c r="H245" t="s">
        <v>3211</v>
      </c>
      <c r="I245">
        <f t="shared" si="43"/>
        <v>16</v>
      </c>
      <c r="J245" t="s">
        <v>3211</v>
      </c>
      <c r="K245">
        <f t="shared" si="44"/>
        <v>8</v>
      </c>
      <c r="L245">
        <f t="shared" si="45"/>
        <v>7</v>
      </c>
      <c r="M245" t="str">
        <f t="shared" si="46"/>
        <v>8/7</v>
      </c>
      <c r="N245" t="s">
        <v>3267</v>
      </c>
      <c r="O245" t="str">
        <f t="shared" si="47"/>
        <v>神話レア</v>
      </c>
      <c r="R245" t="s">
        <v>3267</v>
      </c>
      <c r="S245" t="s">
        <v>4854</v>
      </c>
      <c r="T245" t="str">
        <f t="shared" si="48"/>
        <v>息詰まる忌まわしきもの</v>
      </c>
      <c r="U245" t="str">
        <f t="shared" si="49"/>
        <v/>
      </c>
      <c r="V245" t="str">
        <f>IF(I245=0,VLOOKUP(T245,Sheet4!A:B,2,TRUE),"")</f>
        <v/>
      </c>
      <c r="W245" t="s">
        <v>4855</v>
      </c>
      <c r="X245" t="s">
        <v>3267</v>
      </c>
      <c r="Y245" s="9"/>
      <c r="Z245" s="3">
        <v>351</v>
      </c>
      <c r="AA245" s="2" t="s">
        <v>3213</v>
      </c>
      <c r="AB245" s="1" t="s">
        <v>1606</v>
      </c>
      <c r="AC245" s="1" t="s">
        <v>1453</v>
      </c>
      <c r="AD245" s="1">
        <v>16</v>
      </c>
      <c r="AE245" s="1" t="s">
        <v>2108</v>
      </c>
      <c r="AF245" s="1" t="s">
        <v>2107</v>
      </c>
      <c r="AG245" s="1" t="s">
        <v>349</v>
      </c>
      <c r="AH245" s="1" t="s">
        <v>1457</v>
      </c>
      <c r="AI245" s="1"/>
      <c r="AJ245" s="1"/>
      <c r="AK245" s="1" t="s">
        <v>3453</v>
      </c>
      <c r="AL245" s="1" t="s">
        <v>2106</v>
      </c>
      <c r="AM245" s="1"/>
      <c r="AN245" s="1"/>
      <c r="AO245" s="1">
        <v>8</v>
      </c>
      <c r="AP245" s="1">
        <v>7</v>
      </c>
      <c r="AQ245" s="1" t="s">
        <v>3454</v>
      </c>
    </row>
    <row r="246" spans="1:43" x14ac:dyDescent="0.15">
      <c r="A246" t="str">
        <f t="shared" si="40"/>
        <v>|BFZ|黒|18|8/7|神話レア|《[[不毛の地の絞殺者]]》|</v>
      </c>
      <c r="B246" t="s">
        <v>3211</v>
      </c>
      <c r="C246" t="str">
        <f t="shared" si="41"/>
        <v>BFZ</v>
      </c>
      <c r="D246">
        <f>IF(AA246="","",VLOOKUP(C246,tnpl!$Z$1:$AA$11,2,TRUE))</f>
        <v>2</v>
      </c>
      <c r="E246" t="s">
        <v>3211</v>
      </c>
      <c r="F246" t="str">
        <f t="shared" si="42"/>
        <v>黒</v>
      </c>
      <c r="G246">
        <f>IF(AB246="","",VLOOKUP(F246,tnpl!$X$1:$Y$16,2,TRUE))</f>
        <v>3</v>
      </c>
      <c r="H246" t="s">
        <v>3211</v>
      </c>
      <c r="I246">
        <f t="shared" si="43"/>
        <v>18</v>
      </c>
      <c r="J246" t="s">
        <v>3211</v>
      </c>
      <c r="K246">
        <f t="shared" si="44"/>
        <v>8</v>
      </c>
      <c r="L246">
        <f t="shared" si="45"/>
        <v>7</v>
      </c>
      <c r="M246" t="str">
        <f t="shared" si="46"/>
        <v>8/7</v>
      </c>
      <c r="N246" t="s">
        <v>3267</v>
      </c>
      <c r="O246" t="str">
        <f t="shared" si="47"/>
        <v>神話レア</v>
      </c>
      <c r="R246" t="s">
        <v>3267</v>
      </c>
      <c r="S246" t="s">
        <v>4854</v>
      </c>
      <c r="T246" t="str">
        <f t="shared" si="48"/>
        <v>不毛の地の絞殺者</v>
      </c>
      <c r="U246" t="str">
        <f t="shared" si="49"/>
        <v/>
      </c>
      <c r="V246" t="str">
        <f>IF(I246=0,VLOOKUP(T246,Sheet4!A:B,2,TRUE),"")</f>
        <v/>
      </c>
      <c r="W246" t="s">
        <v>4855</v>
      </c>
      <c r="X246" t="s">
        <v>3267</v>
      </c>
      <c r="Y246" s="9"/>
      <c r="Z246" s="3">
        <v>352</v>
      </c>
      <c r="AA246" s="2" t="s">
        <v>3213</v>
      </c>
      <c r="AB246" s="1" t="s">
        <v>1606</v>
      </c>
      <c r="AC246" s="1" t="s">
        <v>1453</v>
      </c>
      <c r="AD246" s="1">
        <v>18</v>
      </c>
      <c r="AE246" s="1" t="s">
        <v>2105</v>
      </c>
      <c r="AF246" s="1" t="s">
        <v>2104</v>
      </c>
      <c r="AG246" s="1" t="s">
        <v>349</v>
      </c>
      <c r="AH246" s="1" t="s">
        <v>1457</v>
      </c>
      <c r="AI246" s="1" t="s">
        <v>1743</v>
      </c>
      <c r="AJ246" s="1"/>
      <c r="AK246" s="1" t="s">
        <v>3412</v>
      </c>
      <c r="AL246" s="1" t="s">
        <v>2103</v>
      </c>
      <c r="AM246" s="1"/>
      <c r="AN246" s="1"/>
      <c r="AO246" s="1">
        <v>8</v>
      </c>
      <c r="AP246" s="1">
        <v>7</v>
      </c>
      <c r="AQ246" s="1" t="s">
        <v>3455</v>
      </c>
    </row>
    <row r="247" spans="1:43" x14ac:dyDescent="0.15">
      <c r="A247" t="str">
        <f t="shared" si="40"/>
        <v>|BFZ|赤|15|8/8|神話レア|《[[アクームの火の鳥]]》|</v>
      </c>
      <c r="B247" t="s">
        <v>3211</v>
      </c>
      <c r="C247" t="str">
        <f t="shared" si="41"/>
        <v>BFZ</v>
      </c>
      <c r="D247">
        <f>IF(AA247="","",VLOOKUP(C247,tnpl!$Z$1:$AA$11,2,TRUE))</f>
        <v>2</v>
      </c>
      <c r="E247" t="s">
        <v>3211</v>
      </c>
      <c r="F247" t="str">
        <f t="shared" si="42"/>
        <v>赤</v>
      </c>
      <c r="G247">
        <f>IF(AB247="","",VLOOKUP(F247,tnpl!$X$1:$Y$16,2,TRUE))</f>
        <v>4</v>
      </c>
      <c r="H247" t="s">
        <v>3211</v>
      </c>
      <c r="I247">
        <f t="shared" si="43"/>
        <v>15</v>
      </c>
      <c r="J247" t="s">
        <v>3211</v>
      </c>
      <c r="K247">
        <f t="shared" si="44"/>
        <v>8</v>
      </c>
      <c r="L247">
        <f t="shared" si="45"/>
        <v>8</v>
      </c>
      <c r="M247" t="str">
        <f t="shared" si="46"/>
        <v>8/8</v>
      </c>
      <c r="N247" t="s">
        <v>3267</v>
      </c>
      <c r="O247" t="str">
        <f t="shared" si="47"/>
        <v>神話レア</v>
      </c>
      <c r="R247" t="s">
        <v>3267</v>
      </c>
      <c r="S247" t="s">
        <v>4854</v>
      </c>
      <c r="T247" t="str">
        <f t="shared" si="48"/>
        <v>アクームの火の鳥</v>
      </c>
      <c r="U247" t="str">
        <f t="shared" si="49"/>
        <v/>
      </c>
      <c r="V247" t="str">
        <f>IF(I247=0,VLOOKUP(T247,Sheet4!A:B,2,TRUE),"")</f>
        <v/>
      </c>
      <c r="W247" t="s">
        <v>4855</v>
      </c>
      <c r="X247" t="s">
        <v>3267</v>
      </c>
      <c r="Y247" s="9"/>
      <c r="Z247" s="3">
        <v>387</v>
      </c>
      <c r="AA247" s="2" t="s">
        <v>3213</v>
      </c>
      <c r="AB247" s="1" t="s">
        <v>1575</v>
      </c>
      <c r="AC247" s="1" t="s">
        <v>1453</v>
      </c>
      <c r="AD247" s="1">
        <v>15</v>
      </c>
      <c r="AE247" s="1" t="s">
        <v>1994</v>
      </c>
      <c r="AF247" s="1" t="s">
        <v>1993</v>
      </c>
      <c r="AG247" s="1" t="s">
        <v>349</v>
      </c>
      <c r="AH247" s="1" t="s">
        <v>1992</v>
      </c>
      <c r="AI247" s="1"/>
      <c r="AJ247" s="1"/>
      <c r="AK247" s="1" t="s">
        <v>3467</v>
      </c>
      <c r="AL247" s="1" t="s">
        <v>1991</v>
      </c>
      <c r="AM247" s="1"/>
      <c r="AN247" s="1"/>
      <c r="AO247" s="1">
        <v>8</v>
      </c>
      <c r="AP247" s="1">
        <v>8</v>
      </c>
      <c r="AQ247" s="1" t="s">
        <v>3468</v>
      </c>
    </row>
    <row r="248" spans="1:43" x14ac:dyDescent="0.15">
      <c r="A248" t="str">
        <f t="shared" si="40"/>
        <v>|BFZ|赤緑|18|8/8|神話レア|《[[怒りの座、オムナス]]》|</v>
      </c>
      <c r="B248" t="s">
        <v>3211</v>
      </c>
      <c r="C248" t="str">
        <f t="shared" si="41"/>
        <v>BFZ</v>
      </c>
      <c r="D248">
        <f>IF(AA248="","",VLOOKUP(C248,tnpl!$Z$1:$AA$11,2,TRUE))</f>
        <v>2</v>
      </c>
      <c r="E248" t="s">
        <v>3211</v>
      </c>
      <c r="F248" t="str">
        <f t="shared" si="42"/>
        <v>赤緑</v>
      </c>
      <c r="G248">
        <f>IF(AB248="","",VLOOKUP(F248,tnpl!$X$1:$Y$16,2,TRUE))</f>
        <v>9</v>
      </c>
      <c r="H248" t="s">
        <v>3211</v>
      </c>
      <c r="I248">
        <f t="shared" si="43"/>
        <v>18</v>
      </c>
      <c r="J248" t="s">
        <v>3211</v>
      </c>
      <c r="K248">
        <f t="shared" si="44"/>
        <v>8</v>
      </c>
      <c r="L248">
        <f t="shared" si="45"/>
        <v>8</v>
      </c>
      <c r="M248" t="str">
        <f t="shared" si="46"/>
        <v>8/8</v>
      </c>
      <c r="N248" t="s">
        <v>3267</v>
      </c>
      <c r="O248" t="str">
        <f t="shared" si="47"/>
        <v>神話レア</v>
      </c>
      <c r="R248" t="s">
        <v>3267</v>
      </c>
      <c r="S248" t="s">
        <v>4854</v>
      </c>
      <c r="T248" t="str">
        <f t="shared" si="48"/>
        <v>怒りの座、オムナス</v>
      </c>
      <c r="U248" t="str">
        <f t="shared" si="49"/>
        <v/>
      </c>
      <c r="V248" t="str">
        <f>IF(I248=0,VLOOKUP(T248,Sheet4!A:B,2,TRUE),"")</f>
        <v/>
      </c>
      <c r="W248" t="s">
        <v>4855</v>
      </c>
      <c r="X248" t="s">
        <v>3267</v>
      </c>
      <c r="Y248" s="9"/>
      <c r="Z248" s="3">
        <v>445</v>
      </c>
      <c r="AA248" s="2" t="s">
        <v>3213</v>
      </c>
      <c r="AB248" s="1" t="s">
        <v>1504</v>
      </c>
      <c r="AC248" s="1" t="s">
        <v>1453</v>
      </c>
      <c r="AD248" s="1">
        <v>18</v>
      </c>
      <c r="AE248" s="1" t="s">
        <v>1804</v>
      </c>
      <c r="AF248" s="1" t="s">
        <v>1803</v>
      </c>
      <c r="AG248" s="1" t="s">
        <v>349</v>
      </c>
      <c r="AH248" s="1" t="s">
        <v>1559</v>
      </c>
      <c r="AI248" s="1"/>
      <c r="AJ248" s="1"/>
      <c r="AK248" s="1" t="s">
        <v>1802</v>
      </c>
      <c r="AL248" s="1" t="s">
        <v>1801</v>
      </c>
      <c r="AM248" s="1"/>
      <c r="AN248" s="1"/>
      <c r="AO248" s="1">
        <v>8</v>
      </c>
      <c r="AP248" s="1">
        <v>8</v>
      </c>
      <c r="AQ248" s="1" t="s">
        <v>1800</v>
      </c>
    </row>
    <row r="249" spans="1:43" x14ac:dyDescent="0.15">
      <c r="A249" t="str">
        <f t="shared" si="40"/>
        <v>|BFZ|無色|18|8/9|レア|《[[エルドラージの壊滅させるもの]]》|</v>
      </c>
      <c r="B249" t="s">
        <v>3211</v>
      </c>
      <c r="C249" t="str">
        <f t="shared" si="41"/>
        <v>BFZ</v>
      </c>
      <c r="D249">
        <f>IF(AA249="","",VLOOKUP(C249,tnpl!$Z$1:$AA$11,2,TRUE))</f>
        <v>2</v>
      </c>
      <c r="E249" t="s">
        <v>3211</v>
      </c>
      <c r="F249" t="str">
        <f t="shared" si="42"/>
        <v>無色</v>
      </c>
      <c r="G249">
        <f>IF(AB249="","",VLOOKUP(F249,tnpl!$X$1:$Y$16,2,TRUE))</f>
        <v>16</v>
      </c>
      <c r="H249" t="s">
        <v>3211</v>
      </c>
      <c r="I249">
        <f t="shared" si="43"/>
        <v>18</v>
      </c>
      <c r="J249" t="s">
        <v>3211</v>
      </c>
      <c r="K249">
        <f t="shared" si="44"/>
        <v>8</v>
      </c>
      <c r="L249">
        <f t="shared" si="45"/>
        <v>9</v>
      </c>
      <c r="M249" t="str">
        <f t="shared" si="46"/>
        <v>8/9</v>
      </c>
      <c r="N249" t="s">
        <v>3267</v>
      </c>
      <c r="O249" t="str">
        <f t="shared" si="47"/>
        <v>レア</v>
      </c>
      <c r="R249" t="s">
        <v>3267</v>
      </c>
      <c r="S249" t="s">
        <v>4854</v>
      </c>
      <c r="T249" t="str">
        <f t="shared" si="48"/>
        <v>エルドラージの壊滅させるもの</v>
      </c>
      <c r="U249" t="str">
        <f t="shared" si="49"/>
        <v/>
      </c>
      <c r="V249" t="str">
        <f>IF(I249=0,VLOOKUP(T249,Sheet4!A:B,2,TRUE),"")</f>
        <v/>
      </c>
      <c r="W249" t="s">
        <v>4855</v>
      </c>
      <c r="X249" t="s">
        <v>3267</v>
      </c>
      <c r="Y249" s="9"/>
      <c r="Z249" s="3">
        <v>467</v>
      </c>
      <c r="AA249" s="2" t="s">
        <v>3213</v>
      </c>
      <c r="AB249" s="1" t="s">
        <v>301</v>
      </c>
      <c r="AC249" s="1" t="s">
        <v>1463</v>
      </c>
      <c r="AD249" s="1">
        <v>18</v>
      </c>
      <c r="AE249" s="1" t="s">
        <v>1735</v>
      </c>
      <c r="AF249" s="1" t="s">
        <v>1734</v>
      </c>
      <c r="AG249" s="1" t="s">
        <v>349</v>
      </c>
      <c r="AH249" s="1" t="s">
        <v>1457</v>
      </c>
      <c r="AI249" s="1"/>
      <c r="AJ249" s="1"/>
      <c r="AK249" s="1" t="s">
        <v>1733</v>
      </c>
      <c r="AL249" s="1"/>
      <c r="AM249" s="1"/>
      <c r="AN249" s="1"/>
      <c r="AO249" s="1">
        <v>8</v>
      </c>
      <c r="AP249" s="1">
        <v>9</v>
      </c>
      <c r="AQ249" s="1" t="s">
        <v>1733</v>
      </c>
    </row>
    <row r="250" spans="1:43" x14ac:dyDescent="0.15">
      <c r="A250" t="str">
        <f t="shared" si="40"/>
        <v>|OGW|白|17|8/8|神話レア|《[[保護者、リンヴァーラ]]》|</v>
      </c>
      <c r="B250" t="s">
        <v>3211</v>
      </c>
      <c r="C250" t="str">
        <f t="shared" si="41"/>
        <v>OGW</v>
      </c>
      <c r="D250">
        <f>IF(AA250="","",VLOOKUP(C250,tnpl!$Z$1:$AA$11,2,TRUE))</f>
        <v>3</v>
      </c>
      <c r="E250" t="s">
        <v>3211</v>
      </c>
      <c r="F250" t="str">
        <f t="shared" si="42"/>
        <v>白</v>
      </c>
      <c r="G250">
        <f>IF(AB250="","",VLOOKUP(F250,tnpl!$X$1:$Y$16,2,TRUE))</f>
        <v>1</v>
      </c>
      <c r="H250" t="s">
        <v>3211</v>
      </c>
      <c r="I250">
        <f t="shared" si="43"/>
        <v>17</v>
      </c>
      <c r="J250" t="s">
        <v>3211</v>
      </c>
      <c r="K250">
        <f t="shared" si="44"/>
        <v>8</v>
      </c>
      <c r="L250">
        <f t="shared" si="45"/>
        <v>8</v>
      </c>
      <c r="M250" t="str">
        <f t="shared" si="46"/>
        <v>8/8</v>
      </c>
      <c r="N250" t="s">
        <v>3267</v>
      </c>
      <c r="O250" t="str">
        <f t="shared" si="47"/>
        <v>神話レア</v>
      </c>
      <c r="R250" t="s">
        <v>3267</v>
      </c>
      <c r="S250" t="s">
        <v>4854</v>
      </c>
      <c r="T250" t="str">
        <f t="shared" si="48"/>
        <v>保護者、リンヴァーラ</v>
      </c>
      <c r="U250" t="str">
        <f t="shared" si="49"/>
        <v/>
      </c>
      <c r="V250" t="str">
        <f>IF(I250=0,VLOOKUP(T250,Sheet4!A:B,2,TRUE),"")</f>
        <v/>
      </c>
      <c r="W250" t="s">
        <v>4855</v>
      </c>
      <c r="X250" t="s">
        <v>3267</v>
      </c>
      <c r="Y250" s="9"/>
      <c r="Z250" s="3">
        <v>492</v>
      </c>
      <c r="AA250" s="2" t="s">
        <v>3214</v>
      </c>
      <c r="AB250" s="1" t="s">
        <v>1653</v>
      </c>
      <c r="AC250" s="1" t="s">
        <v>1453</v>
      </c>
      <c r="AD250" s="1">
        <v>17</v>
      </c>
      <c r="AE250" s="1" t="s">
        <v>1652</v>
      </c>
      <c r="AF250" s="1" t="s">
        <v>1651</v>
      </c>
      <c r="AG250" s="1" t="s">
        <v>349</v>
      </c>
      <c r="AH250" s="1" t="s">
        <v>358</v>
      </c>
      <c r="AI250" s="1"/>
      <c r="AJ250" s="1"/>
      <c r="AK250" s="1" t="s">
        <v>3453</v>
      </c>
      <c r="AL250" s="1" t="s">
        <v>1650</v>
      </c>
      <c r="AM250" s="1" t="s">
        <v>1649</v>
      </c>
      <c r="AN250" s="1"/>
      <c r="AO250" s="1">
        <v>8</v>
      </c>
      <c r="AP250" s="1">
        <v>8</v>
      </c>
      <c r="AQ250" s="1" t="s">
        <v>3498</v>
      </c>
    </row>
    <row r="251" spans="1:43" x14ac:dyDescent="0.15">
      <c r="A251" t="str">
        <f t="shared" si="40"/>
        <v>|OGW|黒|23|8/8|神話レア|《[[真実を覆すもの]]》|</v>
      </c>
      <c r="B251" t="s">
        <v>3211</v>
      </c>
      <c r="C251" t="str">
        <f t="shared" si="41"/>
        <v>OGW</v>
      </c>
      <c r="D251">
        <f>IF(AA251="","",VLOOKUP(C251,tnpl!$Z$1:$AA$11,2,TRUE))</f>
        <v>3</v>
      </c>
      <c r="E251" t="s">
        <v>3211</v>
      </c>
      <c r="F251" t="str">
        <f t="shared" si="42"/>
        <v>黒</v>
      </c>
      <c r="G251">
        <f>IF(AB251="","",VLOOKUP(F251,tnpl!$X$1:$Y$16,2,TRUE))</f>
        <v>3</v>
      </c>
      <c r="H251" t="s">
        <v>3211</v>
      </c>
      <c r="I251">
        <f t="shared" si="43"/>
        <v>23</v>
      </c>
      <c r="J251" t="s">
        <v>3211</v>
      </c>
      <c r="K251">
        <f t="shared" si="44"/>
        <v>8</v>
      </c>
      <c r="L251">
        <f t="shared" si="45"/>
        <v>8</v>
      </c>
      <c r="M251" t="str">
        <f t="shared" si="46"/>
        <v>8/8</v>
      </c>
      <c r="N251" t="s">
        <v>3267</v>
      </c>
      <c r="O251" t="str">
        <f t="shared" si="47"/>
        <v>神話レア</v>
      </c>
      <c r="R251" t="s">
        <v>3267</v>
      </c>
      <c r="S251" t="s">
        <v>4854</v>
      </c>
      <c r="T251" t="str">
        <f t="shared" si="48"/>
        <v>真実を覆すもの</v>
      </c>
      <c r="U251" t="str">
        <f t="shared" si="49"/>
        <v/>
      </c>
      <c r="V251" t="str">
        <f>IF(I251=0,VLOOKUP(T251,Sheet4!A:B,2,TRUE),"")</f>
        <v/>
      </c>
      <c r="W251" t="s">
        <v>4855</v>
      </c>
      <c r="X251" t="s">
        <v>3267</v>
      </c>
      <c r="Y251" s="9"/>
      <c r="Z251" s="3">
        <v>502</v>
      </c>
      <c r="AA251" s="2" t="s">
        <v>3214</v>
      </c>
      <c r="AB251" s="1" t="s">
        <v>1606</v>
      </c>
      <c r="AC251" s="1" t="s">
        <v>1453</v>
      </c>
      <c r="AD251" s="1">
        <v>23</v>
      </c>
      <c r="AE251" s="1" t="s">
        <v>1610</v>
      </c>
      <c r="AF251" s="1" t="s">
        <v>1609</v>
      </c>
      <c r="AG251" s="1" t="s">
        <v>349</v>
      </c>
      <c r="AH251" s="1" t="s">
        <v>1457</v>
      </c>
      <c r="AI251" s="1"/>
      <c r="AJ251" s="1"/>
      <c r="AK251" s="1" t="s">
        <v>3414</v>
      </c>
      <c r="AL251" s="1" t="s">
        <v>1608</v>
      </c>
      <c r="AM251" s="1" t="s">
        <v>1607</v>
      </c>
      <c r="AN251" s="1"/>
      <c r="AO251" s="1">
        <v>8</v>
      </c>
      <c r="AP251" s="1">
        <v>8</v>
      </c>
      <c r="AQ251" s="1" t="s">
        <v>3504</v>
      </c>
    </row>
    <row r="252" spans="1:43" x14ac:dyDescent="0.15">
      <c r="A252" t="str">
        <f>B252&amp;C252&amp;E252&amp;F252&amp;H252&amp;I252&amp;J252&amp;M252&amp;N252&amp;O252&amp;P252&amp;Q252&amp;R252&amp;S252&amp;T252&amp;V252&amp;W252&amp;X252&amp;Y252</f>
        <v/>
      </c>
    </row>
    <row r="253" spans="1:43" x14ac:dyDescent="0.15">
      <c r="A253" t="str">
        <f>B253&amp;C253&amp;E253&amp;F253&amp;H253&amp;I253&amp;J253&amp;M253&amp;N253&amp;O253&amp;P253&amp;Q253&amp;R253&amp;S253&amp;T253&amp;V253&amp;W253&amp;X253&amp;Y253</f>
        <v>**イニストラードを覆う影ブロック</v>
      </c>
      <c r="B253" t="s">
        <v>4856</v>
      </c>
      <c r="C253" t="s">
        <v>5195</v>
      </c>
      <c r="Z253" s="11"/>
    </row>
    <row r="254" spans="1:43" x14ac:dyDescent="0.15">
      <c r="A254" t="str">
        <f>B254&amp;C254&amp;E254&amp;F254&amp;H254&amp;I254&amp;J254&amp;M254&amp;N254&amp;O254&amp;P254&amp;Q254&amp;R254&amp;S254&amp;T254&amp;U254&amp;V254&amp;W254&amp;X254&amp;Y254</f>
        <v>|LEFT:50|LEFT:50|LEFT:50|LEFT:120|LEFT:120|LEFT:500|c</v>
      </c>
      <c r="B254" t="s">
        <v>3211</v>
      </c>
      <c r="C254" t="s">
        <v>3204</v>
      </c>
      <c r="E254" t="s">
        <v>3211</v>
      </c>
      <c r="F254" t="s">
        <v>3204</v>
      </c>
      <c r="H254" t="s">
        <v>3211</v>
      </c>
      <c r="I254" t="s">
        <v>3204</v>
      </c>
      <c r="J254" t="s">
        <v>3211</v>
      </c>
      <c r="M254" t="s">
        <v>5157</v>
      </c>
      <c r="N254" t="s">
        <v>3267</v>
      </c>
      <c r="O254" t="s">
        <v>5157</v>
      </c>
      <c r="R254" t="s">
        <v>3267</v>
      </c>
      <c r="T254" t="s">
        <v>3205</v>
      </c>
      <c r="X254" t="s">
        <v>3267</v>
      </c>
      <c r="Y254" t="s">
        <v>3206</v>
      </c>
    </row>
    <row r="255" spans="1:43" x14ac:dyDescent="0.15">
      <c r="A255" t="str">
        <f>B255&amp;C255&amp;E255&amp;F255&amp;H255&amp;I255&amp;J255&amp;M255&amp;N255&amp;O255&amp;P255&amp;Q255&amp;R255&amp;S255&amp;T255&amp;U255&amp;V255&amp;W255&amp;X255&amp;Y255</f>
        <v>|セット|色|コスト|P/T|レアリティ|カード名|</v>
      </c>
      <c r="B255" t="s">
        <v>3211</v>
      </c>
      <c r="C255" t="s">
        <v>3212</v>
      </c>
      <c r="E255" t="s">
        <v>3211</v>
      </c>
      <c r="F255" t="s">
        <v>3181</v>
      </c>
      <c r="H255" t="s">
        <v>3211</v>
      </c>
      <c r="I255" t="s">
        <v>3207</v>
      </c>
      <c r="J255" t="s">
        <v>3211</v>
      </c>
      <c r="K255" t="s">
        <v>3168</v>
      </c>
      <c r="L255" t="s">
        <v>3167</v>
      </c>
      <c r="M255" t="str">
        <f>K255&amp;"/"&amp;L255</f>
        <v>P/T</v>
      </c>
      <c r="N255" t="s">
        <v>3267</v>
      </c>
      <c r="O255" t="s">
        <v>5187</v>
      </c>
      <c r="R255" t="s">
        <v>3267</v>
      </c>
      <c r="T255" t="s">
        <v>3208</v>
      </c>
      <c r="X255" t="s">
        <v>3267</v>
      </c>
      <c r="Z255" s="18"/>
      <c r="AA255" s="18"/>
      <c r="AB255" s="18"/>
      <c r="AC255" s="18"/>
      <c r="AD255" s="18"/>
      <c r="AE255" s="18"/>
      <c r="AF255" s="18"/>
      <c r="AG255" s="18"/>
      <c r="AH255" s="18"/>
      <c r="AI255" s="18"/>
      <c r="AJ255" s="18"/>
      <c r="AK255" s="18"/>
      <c r="AL255" s="18"/>
      <c r="AM255" s="18"/>
      <c r="AN255" s="18"/>
      <c r="AO255" s="18"/>
      <c r="AP255" s="18"/>
      <c r="AQ255" s="18"/>
    </row>
    <row r="256" spans="1:43" x14ac:dyDescent="0.15">
      <c r="A256" t="str">
        <f t="shared" si="40"/>
        <v>|SOI|白|16|8/8|神話レア|《[[救出の天使]]》|</v>
      </c>
      <c r="B256" t="s">
        <v>3211</v>
      </c>
      <c r="C256" t="str">
        <f t="shared" si="41"/>
        <v>SOI</v>
      </c>
      <c r="D256">
        <f>IF(AA256="","",VLOOKUP(C256,tnpl!$Z$1:$AA$11,2,TRUE))</f>
        <v>4</v>
      </c>
      <c r="E256" t="s">
        <v>3211</v>
      </c>
      <c r="F256" t="str">
        <f t="shared" si="42"/>
        <v>白</v>
      </c>
      <c r="G256">
        <f>IF(AB256="","",VLOOKUP(F256,tnpl!$X$1:$Y$16,2,TRUE))</f>
        <v>1</v>
      </c>
      <c r="H256" t="s">
        <v>3211</v>
      </c>
      <c r="I256">
        <f t="shared" si="43"/>
        <v>16</v>
      </c>
      <c r="J256" t="s">
        <v>3211</v>
      </c>
      <c r="K256">
        <f t="shared" si="44"/>
        <v>8</v>
      </c>
      <c r="L256">
        <f t="shared" si="45"/>
        <v>8</v>
      </c>
      <c r="M256" t="str">
        <f t="shared" si="46"/>
        <v>8/8</v>
      </c>
      <c r="N256" t="s">
        <v>3267</v>
      </c>
      <c r="O256" t="str">
        <f t="shared" si="47"/>
        <v>神話レア</v>
      </c>
      <c r="R256" t="s">
        <v>3267</v>
      </c>
      <c r="S256" t="s">
        <v>4854</v>
      </c>
      <c r="T256" t="str">
        <f t="shared" si="48"/>
        <v>救出の天使</v>
      </c>
      <c r="U256" t="str">
        <f t="shared" si="49"/>
        <v/>
      </c>
      <c r="V256" t="str">
        <f>IF(I256=0,VLOOKUP(T256,Sheet4!A:B,2,TRUE),"")</f>
        <v/>
      </c>
      <c r="W256" t="s">
        <v>4855</v>
      </c>
      <c r="X256" t="s">
        <v>3267</v>
      </c>
      <c r="Y256" s="9"/>
      <c r="Z256" s="3">
        <v>571</v>
      </c>
      <c r="AA256" s="2" t="s">
        <v>3528</v>
      </c>
      <c r="AB256" s="1" t="s">
        <v>1653</v>
      </c>
      <c r="AC256" s="1" t="s">
        <v>1453</v>
      </c>
      <c r="AD256" s="1">
        <v>16</v>
      </c>
      <c r="AE256" s="1" t="s">
        <v>1389</v>
      </c>
      <c r="AF256" s="1" t="s">
        <v>1388</v>
      </c>
      <c r="AG256" s="1" t="s">
        <v>349</v>
      </c>
      <c r="AH256" s="1" t="s">
        <v>358</v>
      </c>
      <c r="AI256" s="1"/>
      <c r="AJ256" s="1"/>
      <c r="AK256" s="1" t="s">
        <v>361</v>
      </c>
      <c r="AL256" s="1" t="s">
        <v>3580</v>
      </c>
      <c r="AM256" s="1"/>
      <c r="AN256" s="1"/>
      <c r="AO256" s="1">
        <v>8</v>
      </c>
      <c r="AP256" s="1">
        <v>8</v>
      </c>
      <c r="AQ256" s="1" t="s">
        <v>3581</v>
      </c>
    </row>
    <row r="257" spans="1:43" x14ac:dyDescent="0.15">
      <c r="A257" t="str">
        <f t="shared" si="40"/>
        <v>|SOI|白|18|8/8|神話レア|《[[大天使アヴァシン]]》|</v>
      </c>
      <c r="B257" t="s">
        <v>3211</v>
      </c>
      <c r="C257" t="str">
        <f t="shared" si="41"/>
        <v>SOI</v>
      </c>
      <c r="D257">
        <f>IF(AA257="","",VLOOKUP(C257,tnpl!$Z$1:$AA$11,2,TRUE))</f>
        <v>4</v>
      </c>
      <c r="E257" t="s">
        <v>3211</v>
      </c>
      <c r="F257" t="str">
        <f t="shared" si="42"/>
        <v>白</v>
      </c>
      <c r="G257">
        <f>IF(AB257="","",VLOOKUP(F257,tnpl!$X$1:$Y$16,2,TRUE))</f>
        <v>1</v>
      </c>
      <c r="H257" t="s">
        <v>3211</v>
      </c>
      <c r="I257">
        <f t="shared" si="43"/>
        <v>18</v>
      </c>
      <c r="J257" t="s">
        <v>3211</v>
      </c>
      <c r="K257">
        <f t="shared" si="44"/>
        <v>8</v>
      </c>
      <c r="L257">
        <f t="shared" si="45"/>
        <v>8</v>
      </c>
      <c r="M257" t="str">
        <f t="shared" si="46"/>
        <v>8/8</v>
      </c>
      <c r="N257" t="s">
        <v>3267</v>
      </c>
      <c r="O257" t="str">
        <f t="shared" si="47"/>
        <v>神話レア</v>
      </c>
      <c r="R257" t="s">
        <v>3267</v>
      </c>
      <c r="S257" t="s">
        <v>4854</v>
      </c>
      <c r="T257" t="str">
        <f t="shared" si="48"/>
        <v>大天使アヴァシン</v>
      </c>
      <c r="U257" t="str">
        <f t="shared" si="49"/>
        <v/>
      </c>
      <c r="V257" t="str">
        <f>IF(I257=0,VLOOKUP(T257,Sheet4!A:B,2,TRUE),"")</f>
        <v/>
      </c>
      <c r="W257" t="s">
        <v>4855</v>
      </c>
      <c r="X257" t="s">
        <v>3267</v>
      </c>
      <c r="Y257" s="9"/>
      <c r="Z257" s="3">
        <v>572</v>
      </c>
      <c r="AA257" s="2" t="s">
        <v>3528</v>
      </c>
      <c r="AB257" s="1" t="s">
        <v>1653</v>
      </c>
      <c r="AC257" s="1" t="s">
        <v>1453</v>
      </c>
      <c r="AD257" s="22">
        <v>18</v>
      </c>
      <c r="AE257" s="1" t="s">
        <v>1387</v>
      </c>
      <c r="AF257" s="1" t="s">
        <v>1386</v>
      </c>
      <c r="AG257" s="1" t="s">
        <v>349</v>
      </c>
      <c r="AH257" s="1" t="s">
        <v>358</v>
      </c>
      <c r="AI257" s="1"/>
      <c r="AJ257" s="1"/>
      <c r="AK257" s="1" t="s">
        <v>2435</v>
      </c>
      <c r="AL257" s="1" t="s">
        <v>3582</v>
      </c>
      <c r="AM257" s="1" t="s">
        <v>3583</v>
      </c>
      <c r="AN257" s="1"/>
      <c r="AO257" s="1">
        <v>8</v>
      </c>
      <c r="AP257" s="1">
        <v>8</v>
      </c>
      <c r="AQ257" s="1" t="s">
        <v>3584</v>
      </c>
    </row>
    <row r="258" spans="1:43" x14ac:dyDescent="0.15">
      <c r="A258" t="str">
        <f t="shared" si="40"/>
        <v>|SOI|白|24|8/8|神話レア|《[[月皇の司令官、オドリック]]》|</v>
      </c>
      <c r="B258" t="s">
        <v>3211</v>
      </c>
      <c r="C258" t="str">
        <f t="shared" si="41"/>
        <v>SOI</v>
      </c>
      <c r="D258">
        <f>IF(AA258="","",VLOOKUP(C258,tnpl!$Z$1:$AA$11,2,TRUE))</f>
        <v>4</v>
      </c>
      <c r="E258" t="s">
        <v>3211</v>
      </c>
      <c r="F258" t="str">
        <f t="shared" si="42"/>
        <v>白</v>
      </c>
      <c r="G258">
        <f>IF(AB258="","",VLOOKUP(F258,tnpl!$X$1:$Y$16,2,TRUE))</f>
        <v>1</v>
      </c>
      <c r="H258" t="s">
        <v>3211</v>
      </c>
      <c r="I258">
        <f t="shared" si="43"/>
        <v>24</v>
      </c>
      <c r="J258" t="s">
        <v>3211</v>
      </c>
      <c r="K258">
        <f t="shared" si="44"/>
        <v>8</v>
      </c>
      <c r="L258">
        <f t="shared" si="45"/>
        <v>8</v>
      </c>
      <c r="M258" t="str">
        <f t="shared" si="46"/>
        <v>8/8</v>
      </c>
      <c r="N258" t="s">
        <v>3267</v>
      </c>
      <c r="O258" t="str">
        <f t="shared" si="47"/>
        <v>神話レア</v>
      </c>
      <c r="R258" t="s">
        <v>3267</v>
      </c>
      <c r="S258" t="s">
        <v>4854</v>
      </c>
      <c r="T258" t="str">
        <f t="shared" si="48"/>
        <v>月皇の司令官、オドリック</v>
      </c>
      <c r="U258" t="str">
        <f t="shared" si="49"/>
        <v/>
      </c>
      <c r="V258" t="str">
        <f>IF(I258=0,VLOOKUP(T258,Sheet4!A:B,2,TRUE),"")</f>
        <v/>
      </c>
      <c r="W258" t="s">
        <v>4855</v>
      </c>
      <c r="X258" t="s">
        <v>3267</v>
      </c>
      <c r="Y258" s="9"/>
      <c r="Z258" s="3">
        <v>574</v>
      </c>
      <c r="AA258" s="2" t="s">
        <v>3528</v>
      </c>
      <c r="AB258" s="1" t="s">
        <v>1653</v>
      </c>
      <c r="AC258" s="1" t="s">
        <v>1453</v>
      </c>
      <c r="AD258" s="1">
        <v>24</v>
      </c>
      <c r="AE258" s="1" t="s">
        <v>1385</v>
      </c>
      <c r="AF258" s="1" t="s">
        <v>1384</v>
      </c>
      <c r="AG258" s="1" t="s">
        <v>349</v>
      </c>
      <c r="AH258" s="1" t="s">
        <v>1511</v>
      </c>
      <c r="AI258" s="1" t="s">
        <v>1826</v>
      </c>
      <c r="AJ258" s="1"/>
      <c r="AK258" s="1" t="s">
        <v>3587</v>
      </c>
      <c r="AL258" s="1" t="s">
        <v>3588</v>
      </c>
      <c r="AM258" s="1"/>
      <c r="AN258" s="1"/>
      <c r="AO258" s="1">
        <v>8</v>
      </c>
      <c r="AP258" s="1">
        <v>8</v>
      </c>
      <c r="AQ258" s="1" t="s">
        <v>3589</v>
      </c>
    </row>
    <row r="259" spans="1:43" x14ac:dyDescent="0.15">
      <c r="A259" t="str">
        <f t="shared" si="40"/>
        <v>|SOI|青|18|8/7|神話レア|《[[鎖鳴らし]]》|</v>
      </c>
      <c r="B259" t="s">
        <v>3211</v>
      </c>
      <c r="C259" t="str">
        <f t="shared" si="41"/>
        <v>SOI</v>
      </c>
      <c r="D259">
        <f>IF(AA259="","",VLOOKUP(C259,tnpl!$Z$1:$AA$11,2,TRUE))</f>
        <v>4</v>
      </c>
      <c r="E259" t="s">
        <v>3211</v>
      </c>
      <c r="F259" t="str">
        <f t="shared" si="42"/>
        <v>青</v>
      </c>
      <c r="G259">
        <f>IF(AB259="","",VLOOKUP(F259,tnpl!$X$1:$Y$16,2,TRUE))</f>
        <v>2</v>
      </c>
      <c r="H259" t="s">
        <v>3211</v>
      </c>
      <c r="I259">
        <f t="shared" si="43"/>
        <v>18</v>
      </c>
      <c r="J259" t="s">
        <v>3211</v>
      </c>
      <c r="K259">
        <f t="shared" si="44"/>
        <v>8</v>
      </c>
      <c r="L259">
        <f t="shared" si="45"/>
        <v>7</v>
      </c>
      <c r="M259" t="str">
        <f t="shared" si="46"/>
        <v>8/7</v>
      </c>
      <c r="N259" t="s">
        <v>3267</v>
      </c>
      <c r="O259" t="str">
        <f t="shared" si="47"/>
        <v>神話レア</v>
      </c>
      <c r="R259" t="s">
        <v>3267</v>
      </c>
      <c r="S259" t="s">
        <v>4854</v>
      </c>
      <c r="T259" t="str">
        <f t="shared" si="48"/>
        <v>鎖鳴らし</v>
      </c>
      <c r="U259" t="str">
        <f t="shared" si="49"/>
        <v/>
      </c>
      <c r="V259" t="str">
        <f>IF(I259=0,VLOOKUP(T259,Sheet4!A:B,2,TRUE),"")</f>
        <v/>
      </c>
      <c r="W259" t="s">
        <v>4855</v>
      </c>
      <c r="X259" t="s">
        <v>3267</v>
      </c>
      <c r="Y259" s="9"/>
      <c r="Z259" s="3">
        <v>606</v>
      </c>
      <c r="AA259" s="2" t="s">
        <v>3528</v>
      </c>
      <c r="AB259" s="1" t="s">
        <v>1631</v>
      </c>
      <c r="AC259" s="1" t="s">
        <v>1453</v>
      </c>
      <c r="AD259" s="1">
        <v>18</v>
      </c>
      <c r="AE259" s="1" t="s">
        <v>1327</v>
      </c>
      <c r="AF259" s="1" t="s">
        <v>1326</v>
      </c>
      <c r="AG259" s="1" t="s">
        <v>349</v>
      </c>
      <c r="AH259" s="1" t="s">
        <v>2436</v>
      </c>
      <c r="AI259" s="1"/>
      <c r="AJ259" s="1"/>
      <c r="AK259" s="1" t="s">
        <v>361</v>
      </c>
      <c r="AL259" s="1" t="s">
        <v>3636</v>
      </c>
      <c r="AM259" s="1" t="s">
        <v>3637</v>
      </c>
      <c r="AN259" s="1"/>
      <c r="AO259" s="1">
        <v>8</v>
      </c>
      <c r="AP259" s="1">
        <v>7</v>
      </c>
      <c r="AQ259" s="1" t="s">
        <v>3638</v>
      </c>
    </row>
    <row r="260" spans="1:43" x14ac:dyDescent="0.15">
      <c r="A260" t="str">
        <f t="shared" si="40"/>
        <v>|SOI|赤|8|8/16|神話レア|《[[黄金夜の懲罰者]]》|</v>
      </c>
      <c r="B260" t="s">
        <v>3211</v>
      </c>
      <c r="C260" t="str">
        <f t="shared" si="41"/>
        <v>SOI</v>
      </c>
      <c r="D260">
        <f>IF(AA260="","",VLOOKUP(C260,tnpl!$Z$1:$AA$11,2,TRUE))</f>
        <v>4</v>
      </c>
      <c r="E260" t="s">
        <v>3211</v>
      </c>
      <c r="F260" t="str">
        <f t="shared" si="42"/>
        <v>赤</v>
      </c>
      <c r="G260">
        <f>IF(AB260="","",VLOOKUP(F260,tnpl!$X$1:$Y$16,2,TRUE))</f>
        <v>4</v>
      </c>
      <c r="H260" t="s">
        <v>3211</v>
      </c>
      <c r="I260">
        <f t="shared" si="43"/>
        <v>8</v>
      </c>
      <c r="J260" t="s">
        <v>3211</v>
      </c>
      <c r="K260">
        <f t="shared" si="44"/>
        <v>8</v>
      </c>
      <c r="L260">
        <f t="shared" si="45"/>
        <v>16</v>
      </c>
      <c r="M260" t="str">
        <f t="shared" si="46"/>
        <v>8/16</v>
      </c>
      <c r="N260" t="s">
        <v>3267</v>
      </c>
      <c r="O260" t="str">
        <f t="shared" si="47"/>
        <v>神話レア</v>
      </c>
      <c r="R260" t="s">
        <v>3267</v>
      </c>
      <c r="S260" t="s">
        <v>4854</v>
      </c>
      <c r="T260" t="str">
        <f t="shared" si="48"/>
        <v>黄金夜の懲罰者</v>
      </c>
      <c r="U260" t="str">
        <f t="shared" si="49"/>
        <v/>
      </c>
      <c r="V260" t="str">
        <f>IF(I260=0,VLOOKUP(T260,Sheet4!A:B,2,TRUE),"")</f>
        <v/>
      </c>
      <c r="W260" t="s">
        <v>4855</v>
      </c>
      <c r="X260" t="s">
        <v>3267</v>
      </c>
      <c r="Y260" s="9"/>
      <c r="Z260" s="3">
        <v>674</v>
      </c>
      <c r="AA260" s="2" t="s">
        <v>3528</v>
      </c>
      <c r="AB260" s="1" t="s">
        <v>1575</v>
      </c>
      <c r="AC260" s="1" t="s">
        <v>1453</v>
      </c>
      <c r="AD260" s="1">
        <v>8</v>
      </c>
      <c r="AE260" s="1" t="s">
        <v>1211</v>
      </c>
      <c r="AF260" s="1" t="s">
        <v>1210</v>
      </c>
      <c r="AG260" s="1" t="s">
        <v>349</v>
      </c>
      <c r="AH260" s="1" t="s">
        <v>358</v>
      </c>
      <c r="AI260" s="1"/>
      <c r="AJ260" s="1"/>
      <c r="AK260" s="1" t="s">
        <v>3467</v>
      </c>
      <c r="AL260" s="1" t="s">
        <v>3741</v>
      </c>
      <c r="AM260" s="1"/>
      <c r="AN260" s="1"/>
      <c r="AO260" s="1">
        <v>8</v>
      </c>
      <c r="AP260" s="1">
        <v>16</v>
      </c>
      <c r="AQ260" s="1" t="s">
        <v>3742</v>
      </c>
    </row>
    <row r="261" spans="1:43" x14ac:dyDescent="0.15">
      <c r="A261" t="str">
        <f t="shared" si="40"/>
        <v>|SOI|黒赤|20|8/8|神話レア|《[[戦争に向かう者、オリヴィア]]》|</v>
      </c>
      <c r="B261" t="s">
        <v>3211</v>
      </c>
      <c r="C261" t="str">
        <f t="shared" si="41"/>
        <v>SOI</v>
      </c>
      <c r="D261">
        <f>IF(AA261="","",VLOOKUP(C261,tnpl!$Z$1:$AA$11,2,TRUE))</f>
        <v>4</v>
      </c>
      <c r="E261" t="s">
        <v>3211</v>
      </c>
      <c r="F261" t="str">
        <f t="shared" si="42"/>
        <v>黒赤</v>
      </c>
      <c r="G261">
        <f>IF(AB261="","",VLOOKUP(F261,tnpl!$X$1:$Y$16,2,TRUE))</f>
        <v>8</v>
      </c>
      <c r="H261" t="s">
        <v>3211</v>
      </c>
      <c r="I261">
        <f t="shared" si="43"/>
        <v>20</v>
      </c>
      <c r="J261" t="s">
        <v>3211</v>
      </c>
      <c r="K261">
        <f t="shared" si="44"/>
        <v>8</v>
      </c>
      <c r="L261">
        <f t="shared" si="45"/>
        <v>8</v>
      </c>
      <c r="M261" t="str">
        <f t="shared" si="46"/>
        <v>8/8</v>
      </c>
      <c r="N261" t="s">
        <v>3267</v>
      </c>
      <c r="O261" t="str">
        <f t="shared" si="47"/>
        <v>神話レア</v>
      </c>
      <c r="R261" t="s">
        <v>3267</v>
      </c>
      <c r="S261" t="s">
        <v>4854</v>
      </c>
      <c r="T261" t="str">
        <f t="shared" si="48"/>
        <v>戦争に向かう者、オリヴィア</v>
      </c>
      <c r="U261" t="str">
        <f t="shared" si="49"/>
        <v/>
      </c>
      <c r="V261" t="str">
        <f>IF(I261=0,VLOOKUP(T261,Sheet4!A:B,2,TRUE),"")</f>
        <v/>
      </c>
      <c r="W261" t="s">
        <v>4855</v>
      </c>
      <c r="X261" t="s">
        <v>3267</v>
      </c>
      <c r="Y261" s="9"/>
      <c r="Z261" s="3">
        <v>721</v>
      </c>
      <c r="AA261" s="2" t="s">
        <v>3528</v>
      </c>
      <c r="AB261" s="1" t="s">
        <v>1526</v>
      </c>
      <c r="AC261" s="1" t="s">
        <v>1453</v>
      </c>
      <c r="AD261" s="1">
        <v>20</v>
      </c>
      <c r="AE261" s="1" t="s">
        <v>1131</v>
      </c>
      <c r="AF261" s="1" t="s">
        <v>1130</v>
      </c>
      <c r="AG261" s="1" t="s">
        <v>349</v>
      </c>
      <c r="AH261" s="1" t="s">
        <v>1516</v>
      </c>
      <c r="AI261" s="1" t="s">
        <v>1555</v>
      </c>
      <c r="AJ261" s="1"/>
      <c r="AK261" s="1" t="s">
        <v>3817</v>
      </c>
      <c r="AL261" s="1"/>
      <c r="AM261" s="1"/>
      <c r="AN261" s="1"/>
      <c r="AO261" s="1">
        <v>8</v>
      </c>
      <c r="AP261" s="1">
        <v>8</v>
      </c>
      <c r="AQ261" s="1" t="s">
        <v>3817</v>
      </c>
    </row>
    <row r="262" spans="1:43" x14ac:dyDescent="0.15">
      <c r="A262" t="str">
        <f t="shared" si="40"/>
        <v>|EMN|白|12|8/8|神話レア|《[[折れた刃、ギセラ]]》|</v>
      </c>
      <c r="B262" t="s">
        <v>3211</v>
      </c>
      <c r="C262" t="str">
        <f t="shared" si="41"/>
        <v>EMN</v>
      </c>
      <c r="D262">
        <f>IF(AA262="","",VLOOKUP(C262,tnpl!$Z$1:$AA$11,2,TRUE))</f>
        <v>5</v>
      </c>
      <c r="E262" t="s">
        <v>3211</v>
      </c>
      <c r="F262" t="str">
        <f t="shared" si="42"/>
        <v>白</v>
      </c>
      <c r="G262">
        <f>IF(AB262="","",VLOOKUP(F262,tnpl!$X$1:$Y$16,2,TRUE))</f>
        <v>1</v>
      </c>
      <c r="H262" t="s">
        <v>3211</v>
      </c>
      <c r="I262">
        <f t="shared" si="43"/>
        <v>12</v>
      </c>
      <c r="J262" t="s">
        <v>3211</v>
      </c>
      <c r="K262">
        <f t="shared" si="44"/>
        <v>8</v>
      </c>
      <c r="L262">
        <f t="shared" si="45"/>
        <v>8</v>
      </c>
      <c r="M262" t="str">
        <f t="shared" si="46"/>
        <v>8/8</v>
      </c>
      <c r="N262" t="s">
        <v>3267</v>
      </c>
      <c r="O262" t="str">
        <f t="shared" si="47"/>
        <v>神話レア</v>
      </c>
      <c r="R262" t="s">
        <v>3267</v>
      </c>
      <c r="S262" t="s">
        <v>4854</v>
      </c>
      <c r="T262" t="str">
        <f t="shared" si="48"/>
        <v>折れた刃、ギセラ</v>
      </c>
      <c r="U262" t="str">
        <f t="shared" si="49"/>
        <v/>
      </c>
      <c r="V262" t="str">
        <f>IF(I262=0,VLOOKUP(T262,Sheet4!A:B,2,TRUE),"")</f>
        <v/>
      </c>
      <c r="W262" t="s">
        <v>4855</v>
      </c>
      <c r="X262" t="s">
        <v>3267</v>
      </c>
      <c r="Y262" s="9"/>
      <c r="Z262" s="3">
        <v>765</v>
      </c>
      <c r="AA262" s="2" t="s">
        <v>3870</v>
      </c>
      <c r="AB262" s="1" t="s">
        <v>1653</v>
      </c>
      <c r="AC262" s="1" t="s">
        <v>1453</v>
      </c>
      <c r="AD262" s="22">
        <v>12</v>
      </c>
      <c r="AE262" s="1" t="s">
        <v>997</v>
      </c>
      <c r="AF262" s="1" t="s">
        <v>996</v>
      </c>
      <c r="AG262" s="1" t="s">
        <v>349</v>
      </c>
      <c r="AH262" s="1" t="s">
        <v>358</v>
      </c>
      <c r="AI262" s="1" t="s">
        <v>2837</v>
      </c>
      <c r="AJ262" s="1"/>
      <c r="AK262" s="1" t="s">
        <v>3894</v>
      </c>
      <c r="AL262" s="1" t="s">
        <v>3895</v>
      </c>
      <c r="AM262" s="1"/>
      <c r="AN262" s="1"/>
      <c r="AO262" s="1">
        <v>8</v>
      </c>
      <c r="AP262" s="1">
        <v>8</v>
      </c>
      <c r="AQ262" s="1" t="s">
        <v>3896</v>
      </c>
    </row>
    <row r="263" spans="1:43" x14ac:dyDescent="0.15">
      <c r="A263" t="str">
        <f t="shared" si="40"/>
        <v>|EMN|赤|0|8/8|レア|《[[のたうつ居住区、ハンウィアー&gt;ハンウィアーの要塞]]》|</v>
      </c>
      <c r="B263" t="s">
        <v>3211</v>
      </c>
      <c r="C263" t="str">
        <f t="shared" si="41"/>
        <v>EMN</v>
      </c>
      <c r="D263">
        <f>IF(AA263="","",VLOOKUP(C263,tnpl!$Z$1:$AA$11,2,TRUE))</f>
        <v>5</v>
      </c>
      <c r="E263" t="s">
        <v>3211</v>
      </c>
      <c r="F263" t="str">
        <f t="shared" si="42"/>
        <v>赤</v>
      </c>
      <c r="G263">
        <f>IF(AB263="","",VLOOKUP(F263,tnpl!$X$1:$Y$16,2,TRUE))</f>
        <v>4</v>
      </c>
      <c r="H263" t="s">
        <v>3211</v>
      </c>
      <c r="I263">
        <f t="shared" si="43"/>
        <v>0</v>
      </c>
      <c r="J263" t="s">
        <v>3211</v>
      </c>
      <c r="K263">
        <f t="shared" si="44"/>
        <v>8</v>
      </c>
      <c r="L263">
        <f t="shared" si="45"/>
        <v>8</v>
      </c>
      <c r="M263" t="str">
        <f t="shared" si="46"/>
        <v>8/8</v>
      </c>
      <c r="N263" t="s">
        <v>3267</v>
      </c>
      <c r="O263" t="str">
        <f t="shared" si="47"/>
        <v>レア</v>
      </c>
      <c r="R263" t="s">
        <v>3267</v>
      </c>
      <c r="S263" t="s">
        <v>4854</v>
      </c>
      <c r="T263" t="str">
        <f t="shared" si="48"/>
        <v>のたうつ居住区、ハンウィアー</v>
      </c>
      <c r="U263" t="str">
        <f t="shared" si="49"/>
        <v>&gt;</v>
      </c>
      <c r="V263" t="str">
        <f>IF(I263=0,VLOOKUP(T263,Sheet4!A:B,2,TRUE),"")</f>
        <v>ハンウィアーの要塞</v>
      </c>
      <c r="W263" t="s">
        <v>4855</v>
      </c>
      <c r="X263" t="s">
        <v>3267</v>
      </c>
      <c r="Y263" s="9"/>
      <c r="Z263" s="3">
        <v>803</v>
      </c>
      <c r="AA263" s="2" t="s">
        <v>3870</v>
      </c>
      <c r="AB263" s="1" t="s">
        <v>1575</v>
      </c>
      <c r="AC263" s="1" t="s">
        <v>1463</v>
      </c>
      <c r="AD263" s="21">
        <v>0</v>
      </c>
      <c r="AE263" s="1" t="s">
        <v>861</v>
      </c>
      <c r="AF263" s="1" t="s">
        <v>860</v>
      </c>
      <c r="AG263" s="1" t="s">
        <v>349</v>
      </c>
      <c r="AH263" s="1" t="s">
        <v>1457</v>
      </c>
      <c r="AI263" s="1" t="s">
        <v>3787</v>
      </c>
      <c r="AJ263" s="1"/>
      <c r="AK263" s="1" t="s">
        <v>3964</v>
      </c>
      <c r="AL263" s="1" t="s">
        <v>3898</v>
      </c>
      <c r="AM263" s="1" t="s">
        <v>3976</v>
      </c>
      <c r="AN263" s="1"/>
      <c r="AO263" s="1">
        <v>8</v>
      </c>
      <c r="AP263" s="1">
        <v>8</v>
      </c>
      <c r="AQ263" s="1" t="s">
        <v>3977</v>
      </c>
    </row>
    <row r="264" spans="1:43" x14ac:dyDescent="0.15">
      <c r="A264" t="str">
        <f t="shared" si="40"/>
        <v>|EMN|青黒|14|8/8|神話レア|《[[ギサとゲラルフ]]》|</v>
      </c>
      <c r="B264" t="s">
        <v>3211</v>
      </c>
      <c r="C264" t="str">
        <f t="shared" si="41"/>
        <v>EMN</v>
      </c>
      <c r="D264">
        <f>IF(AA264="","",VLOOKUP(C264,tnpl!$Z$1:$AA$11,2,TRUE))</f>
        <v>5</v>
      </c>
      <c r="E264" t="s">
        <v>3211</v>
      </c>
      <c r="F264" t="str">
        <f t="shared" si="42"/>
        <v>青黒</v>
      </c>
      <c r="G264">
        <f>IF(AB264="","",VLOOKUP(F264,tnpl!$X$1:$Y$16,2,TRUE))</f>
        <v>7</v>
      </c>
      <c r="H264" t="s">
        <v>3211</v>
      </c>
      <c r="I264">
        <f t="shared" si="43"/>
        <v>14</v>
      </c>
      <c r="J264" t="s">
        <v>3211</v>
      </c>
      <c r="K264">
        <f t="shared" si="44"/>
        <v>8</v>
      </c>
      <c r="L264">
        <f t="shared" si="45"/>
        <v>8</v>
      </c>
      <c r="M264" t="str">
        <f t="shared" si="46"/>
        <v>8/8</v>
      </c>
      <c r="N264" t="s">
        <v>3267</v>
      </c>
      <c r="O264" t="str">
        <f t="shared" si="47"/>
        <v>神話レア</v>
      </c>
      <c r="R264" t="s">
        <v>3267</v>
      </c>
      <c r="S264" t="s">
        <v>4854</v>
      </c>
      <c r="T264" t="str">
        <f t="shared" si="48"/>
        <v>ギサとゲラルフ</v>
      </c>
      <c r="U264" t="str">
        <f t="shared" si="49"/>
        <v/>
      </c>
      <c r="V264" t="str">
        <f>IF(I264=0,VLOOKUP(T264,Sheet4!A:B,2,TRUE),"")</f>
        <v/>
      </c>
      <c r="W264" t="s">
        <v>4855</v>
      </c>
      <c r="X264" t="s">
        <v>3267</v>
      </c>
      <c r="Y264" s="9"/>
      <c r="Z264" s="3">
        <v>819</v>
      </c>
      <c r="AA264" s="2" t="s">
        <v>3870</v>
      </c>
      <c r="AB264" s="1" t="s">
        <v>1530</v>
      </c>
      <c r="AC264" s="1" t="s">
        <v>1453</v>
      </c>
      <c r="AD264" s="1">
        <v>14</v>
      </c>
      <c r="AE264" s="1" t="s">
        <v>909</v>
      </c>
      <c r="AF264" s="1" t="s">
        <v>908</v>
      </c>
      <c r="AG264" s="1" t="s">
        <v>349</v>
      </c>
      <c r="AH264" s="1" t="s">
        <v>1511</v>
      </c>
      <c r="AI264" s="1" t="s">
        <v>1485</v>
      </c>
      <c r="AJ264" s="1"/>
      <c r="AK264" s="1" t="s">
        <v>3998</v>
      </c>
      <c r="AL264" s="1" t="s">
        <v>3999</v>
      </c>
      <c r="AM264" s="1"/>
      <c r="AN264" s="1"/>
      <c r="AO264" s="1">
        <v>8</v>
      </c>
      <c r="AP264" s="1">
        <v>8</v>
      </c>
      <c r="AQ264" s="1" t="s">
        <v>4000</v>
      </c>
    </row>
    <row r="265" spans="1:43" x14ac:dyDescent="0.15">
      <c r="A265" t="str">
        <f t="shared" si="40"/>
        <v>|EMN|赤緑|18|8/8|神話レア|《[[爪の群れのウルリッチ]]》|</v>
      </c>
      <c r="B265" t="s">
        <v>3211</v>
      </c>
      <c r="C265" t="str">
        <f t="shared" si="41"/>
        <v>EMN</v>
      </c>
      <c r="D265">
        <f>IF(AA265="","",VLOOKUP(C265,tnpl!$Z$1:$AA$11,2,TRUE))</f>
        <v>5</v>
      </c>
      <c r="E265" t="s">
        <v>3211</v>
      </c>
      <c r="F265" t="str">
        <f t="shared" si="42"/>
        <v>赤緑</v>
      </c>
      <c r="G265">
        <f>IF(AB265="","",VLOOKUP(F265,tnpl!$X$1:$Y$16,2,TRUE))</f>
        <v>9</v>
      </c>
      <c r="H265" t="s">
        <v>3211</v>
      </c>
      <c r="I265">
        <f t="shared" si="43"/>
        <v>18</v>
      </c>
      <c r="J265" t="s">
        <v>3211</v>
      </c>
      <c r="K265">
        <f t="shared" si="44"/>
        <v>8</v>
      </c>
      <c r="L265">
        <f t="shared" si="45"/>
        <v>8</v>
      </c>
      <c r="M265" t="str">
        <f t="shared" si="46"/>
        <v>8/8</v>
      </c>
      <c r="N265" t="s">
        <v>3267</v>
      </c>
      <c r="O265" t="str">
        <f t="shared" si="47"/>
        <v>神話レア</v>
      </c>
      <c r="R265" t="s">
        <v>3267</v>
      </c>
      <c r="S265" t="s">
        <v>4854</v>
      </c>
      <c r="T265" t="str">
        <f t="shared" si="48"/>
        <v>爪の群れのウルリッチ</v>
      </c>
      <c r="U265" t="str">
        <f t="shared" si="49"/>
        <v/>
      </c>
      <c r="V265" t="str">
        <f>IF(I265=0,VLOOKUP(T265,Sheet4!A:B,2,TRUE),"")</f>
        <v/>
      </c>
      <c r="W265" t="s">
        <v>4855</v>
      </c>
      <c r="X265" t="s">
        <v>3267</v>
      </c>
      <c r="Y265" s="9"/>
      <c r="Z265" s="3">
        <v>823</v>
      </c>
      <c r="AA265" s="2" t="s">
        <v>3870</v>
      </c>
      <c r="AB265" s="1" t="s">
        <v>1504</v>
      </c>
      <c r="AC265" s="1" t="s">
        <v>1453</v>
      </c>
      <c r="AD265" s="22">
        <v>18</v>
      </c>
      <c r="AE265" s="1" t="s">
        <v>901</v>
      </c>
      <c r="AF265" s="1" t="s">
        <v>900</v>
      </c>
      <c r="AG265" s="1" t="s">
        <v>349</v>
      </c>
      <c r="AH265" s="1" t="s">
        <v>1511</v>
      </c>
      <c r="AI265" s="1" t="s">
        <v>3702</v>
      </c>
      <c r="AJ265" s="1"/>
      <c r="AK265" s="1" t="s">
        <v>4008</v>
      </c>
      <c r="AL265" s="1" t="s">
        <v>3703</v>
      </c>
      <c r="AM265" s="1"/>
      <c r="AN265" s="1"/>
      <c r="AO265" s="1">
        <v>8</v>
      </c>
      <c r="AP265" s="1">
        <v>8</v>
      </c>
      <c r="AQ265" s="1" t="s">
        <v>4009</v>
      </c>
    </row>
    <row r="266" spans="1:43" x14ac:dyDescent="0.15">
      <c r="A266" t="str">
        <f t="shared" si="40"/>
        <v>|EMN|無色|21|8/8|神話レア|《[[州民を滅ぼすもの]]》|</v>
      </c>
      <c r="B266" t="s">
        <v>3211</v>
      </c>
      <c r="C266" t="str">
        <f t="shared" si="41"/>
        <v>EMN</v>
      </c>
      <c r="D266">
        <f>IF(AA266="","",VLOOKUP(C266,tnpl!$Z$1:$AA$11,2,TRUE))</f>
        <v>5</v>
      </c>
      <c r="E266" t="s">
        <v>3211</v>
      </c>
      <c r="F266" t="str">
        <f t="shared" si="42"/>
        <v>無色</v>
      </c>
      <c r="G266">
        <f>IF(AB266="","",VLOOKUP(F266,tnpl!$X$1:$Y$16,2,TRUE))</f>
        <v>16</v>
      </c>
      <c r="H266" t="s">
        <v>3211</v>
      </c>
      <c r="I266">
        <f t="shared" si="43"/>
        <v>21</v>
      </c>
      <c r="J266" t="s">
        <v>3211</v>
      </c>
      <c r="K266">
        <f t="shared" si="44"/>
        <v>8</v>
      </c>
      <c r="L266">
        <f t="shared" si="45"/>
        <v>8</v>
      </c>
      <c r="M266" t="str">
        <f t="shared" si="46"/>
        <v>8/8</v>
      </c>
      <c r="N266" t="s">
        <v>3267</v>
      </c>
      <c r="O266" t="str">
        <f t="shared" si="47"/>
        <v>神話レア</v>
      </c>
      <c r="R266" t="s">
        <v>3267</v>
      </c>
      <c r="S266" t="s">
        <v>4854</v>
      </c>
      <c r="T266" t="str">
        <f t="shared" si="48"/>
        <v>州民を滅ぼすもの</v>
      </c>
      <c r="U266" t="str">
        <f t="shared" si="49"/>
        <v/>
      </c>
      <c r="V266" t="str">
        <f>IF(I266=0,VLOOKUP(T266,Sheet4!A:B,2,TRUE),"")</f>
        <v/>
      </c>
      <c r="W266" t="s">
        <v>4855</v>
      </c>
      <c r="X266" t="s">
        <v>3267</v>
      </c>
      <c r="Y266" s="9"/>
      <c r="Z266" s="3">
        <v>834</v>
      </c>
      <c r="AA266" s="2" t="s">
        <v>3870</v>
      </c>
      <c r="AB266" s="1" t="s">
        <v>301</v>
      </c>
      <c r="AC266" s="1" t="s">
        <v>1453</v>
      </c>
      <c r="AD266" s="1">
        <v>21</v>
      </c>
      <c r="AE266" s="1" t="s">
        <v>881</v>
      </c>
      <c r="AF266" s="1" t="s">
        <v>880</v>
      </c>
      <c r="AG266" s="1" t="s">
        <v>349</v>
      </c>
      <c r="AH266" s="1" t="s">
        <v>1457</v>
      </c>
      <c r="AI266" s="1" t="s">
        <v>2750</v>
      </c>
      <c r="AJ266" s="1"/>
      <c r="AK266" s="1" t="s">
        <v>3964</v>
      </c>
      <c r="AL266" s="1" t="s">
        <v>4030</v>
      </c>
      <c r="AM266" s="1" t="s">
        <v>4031</v>
      </c>
      <c r="AN266" s="1"/>
      <c r="AO266" s="1">
        <v>8</v>
      </c>
      <c r="AP266" s="1">
        <v>8</v>
      </c>
      <c r="AQ266" s="1" t="s">
        <v>4032</v>
      </c>
    </row>
    <row r="267" spans="1:43" x14ac:dyDescent="0.15">
      <c r="A267" t="str">
        <f>B267&amp;C267&amp;E267&amp;F267&amp;H267&amp;I267&amp;J267&amp;M267&amp;N267&amp;O267&amp;P267&amp;Q267&amp;R267&amp;S267&amp;T267&amp;V267&amp;W267&amp;X267&amp;Y267</f>
        <v/>
      </c>
    </row>
    <row r="268" spans="1:43" x14ac:dyDescent="0.15">
      <c r="A268" t="str">
        <f>B268&amp;C268&amp;E268&amp;F268&amp;H268&amp;I268&amp;J268&amp;M268&amp;N268&amp;O268&amp;P268&amp;Q268&amp;R268&amp;S268&amp;T268&amp;V268&amp;W268&amp;X268&amp;Y268</f>
        <v>**カラデシュブロック</v>
      </c>
      <c r="B268" t="s">
        <v>4856</v>
      </c>
      <c r="C268" t="s">
        <v>5197</v>
      </c>
      <c r="Z268" s="11"/>
    </row>
    <row r="269" spans="1:43" x14ac:dyDescent="0.15">
      <c r="A269" t="str">
        <f>B269&amp;C269&amp;E269&amp;F269&amp;H269&amp;I269&amp;J269&amp;M269&amp;N269&amp;O269&amp;P269&amp;Q269&amp;R269&amp;S269&amp;T269&amp;U269&amp;V269&amp;W269&amp;X269&amp;Y269</f>
        <v>|LEFT:50|LEFT:50|LEFT:50|LEFT:120|LEFT:120|LEFT:500|c</v>
      </c>
      <c r="B269" t="s">
        <v>3211</v>
      </c>
      <c r="C269" t="s">
        <v>3204</v>
      </c>
      <c r="E269" t="s">
        <v>3211</v>
      </c>
      <c r="F269" t="s">
        <v>3204</v>
      </c>
      <c r="H269" t="s">
        <v>3211</v>
      </c>
      <c r="I269" t="s">
        <v>3204</v>
      </c>
      <c r="J269" t="s">
        <v>3211</v>
      </c>
      <c r="M269" t="s">
        <v>5157</v>
      </c>
      <c r="N269" t="s">
        <v>3267</v>
      </c>
      <c r="O269" t="s">
        <v>5157</v>
      </c>
      <c r="R269" t="s">
        <v>3267</v>
      </c>
      <c r="T269" t="s">
        <v>3205</v>
      </c>
      <c r="X269" t="s">
        <v>3267</v>
      </c>
      <c r="Y269" t="s">
        <v>3206</v>
      </c>
    </row>
    <row r="270" spans="1:43" x14ac:dyDescent="0.15">
      <c r="A270" t="str">
        <f>B270&amp;C270&amp;E270&amp;F270&amp;H270&amp;I270&amp;J270&amp;M270&amp;N270&amp;O270&amp;P270&amp;Q270&amp;R270&amp;S270&amp;T270&amp;U270&amp;V270&amp;W270&amp;X270&amp;Y270</f>
        <v>|セット|色|コスト|P/T|レアリティ|カード名|</v>
      </c>
      <c r="B270" t="s">
        <v>3211</v>
      </c>
      <c r="C270" t="s">
        <v>3212</v>
      </c>
      <c r="E270" t="s">
        <v>3211</v>
      </c>
      <c r="F270" t="s">
        <v>3181</v>
      </c>
      <c r="H270" t="s">
        <v>3211</v>
      </c>
      <c r="I270" t="s">
        <v>3207</v>
      </c>
      <c r="J270" t="s">
        <v>3211</v>
      </c>
      <c r="K270" t="s">
        <v>3168</v>
      </c>
      <c r="L270" t="s">
        <v>3167</v>
      </c>
      <c r="M270" t="str">
        <f>K270&amp;"/"&amp;L270</f>
        <v>P/T</v>
      </c>
      <c r="N270" t="s">
        <v>3267</v>
      </c>
      <c r="O270" t="s">
        <v>5187</v>
      </c>
      <c r="R270" t="s">
        <v>3267</v>
      </c>
      <c r="T270" t="s">
        <v>3208</v>
      </c>
      <c r="X270" t="s">
        <v>3267</v>
      </c>
      <c r="Z270" s="18"/>
      <c r="AA270" s="18"/>
      <c r="AB270" s="18"/>
      <c r="AC270" s="18"/>
      <c r="AD270" s="18"/>
      <c r="AE270" s="18"/>
      <c r="AF270" s="18"/>
      <c r="AG270" s="18"/>
      <c r="AH270" s="18"/>
      <c r="AI270" s="18"/>
      <c r="AJ270" s="18"/>
      <c r="AK270" s="18"/>
      <c r="AL270" s="18"/>
      <c r="AM270" s="18"/>
      <c r="AN270" s="18"/>
      <c r="AO270" s="18"/>
      <c r="AP270" s="18"/>
      <c r="AQ270" s="18"/>
    </row>
    <row r="271" spans="1:43" x14ac:dyDescent="0.15">
      <c r="A271" t="str">
        <f t="shared" si="40"/>
        <v>|KLD|白|14|8/8|神話レア|《[[霊気嵐のロック]]》|</v>
      </c>
      <c r="B271" t="s">
        <v>3211</v>
      </c>
      <c r="C271" t="str">
        <f t="shared" si="41"/>
        <v>KLD</v>
      </c>
      <c r="D271">
        <f>IF(AA271="","",VLOOKUP(C271,tnpl!$Z$1:$AA$11,2,TRUE))</f>
        <v>6</v>
      </c>
      <c r="E271" t="s">
        <v>3211</v>
      </c>
      <c r="F271" t="str">
        <f t="shared" si="42"/>
        <v>白</v>
      </c>
      <c r="G271">
        <f>IF(AB271="","",VLOOKUP(F271,tnpl!$X$1:$Y$16,2,TRUE))</f>
        <v>1</v>
      </c>
      <c r="H271" t="s">
        <v>3211</v>
      </c>
      <c r="I271">
        <f t="shared" si="43"/>
        <v>14</v>
      </c>
      <c r="J271" t="s">
        <v>3211</v>
      </c>
      <c r="K271">
        <f t="shared" si="44"/>
        <v>8</v>
      </c>
      <c r="L271">
        <f t="shared" si="45"/>
        <v>8</v>
      </c>
      <c r="M271" t="str">
        <f t="shared" si="46"/>
        <v>8/8</v>
      </c>
      <c r="N271" t="s">
        <v>3267</v>
      </c>
      <c r="O271" t="str">
        <f t="shared" si="47"/>
        <v>神話レア</v>
      </c>
      <c r="R271" t="s">
        <v>3267</v>
      </c>
      <c r="S271" t="s">
        <v>4854</v>
      </c>
      <c r="T271" t="str">
        <f t="shared" si="48"/>
        <v>霊気嵐のロック</v>
      </c>
      <c r="U271" t="str">
        <f t="shared" si="49"/>
        <v/>
      </c>
      <c r="V271" t="str">
        <f>IF(I271=0,VLOOKUP(T271,Sheet4!A:B,2,TRUE),"")</f>
        <v/>
      </c>
      <c r="W271" t="s">
        <v>4855</v>
      </c>
      <c r="X271" t="s">
        <v>3267</v>
      </c>
      <c r="Y271" s="9"/>
      <c r="Z271" s="3">
        <v>858</v>
      </c>
      <c r="AA271" s="2" t="s">
        <v>4035</v>
      </c>
      <c r="AB271" s="1" t="s">
        <v>1653</v>
      </c>
      <c r="AC271" s="1" t="s">
        <v>1453</v>
      </c>
      <c r="AD271" s="1">
        <v>14</v>
      </c>
      <c r="AE271" s="1" t="s">
        <v>807</v>
      </c>
      <c r="AF271" s="1" t="s">
        <v>806</v>
      </c>
      <c r="AG271" s="1" t="s">
        <v>349</v>
      </c>
      <c r="AH271" s="1" t="s">
        <v>2987</v>
      </c>
      <c r="AI271" s="1"/>
      <c r="AJ271" s="1"/>
      <c r="AK271" s="1" t="s">
        <v>361</v>
      </c>
      <c r="AL271" s="1" t="s">
        <v>4074</v>
      </c>
      <c r="AM271" s="1" t="s">
        <v>4075</v>
      </c>
      <c r="AN271" s="1"/>
      <c r="AO271" s="1">
        <v>8</v>
      </c>
      <c r="AP271" s="1">
        <v>8</v>
      </c>
      <c r="AQ271" s="1" t="s">
        <v>4076</v>
      </c>
    </row>
    <row r="272" spans="1:43" x14ac:dyDescent="0.15">
      <c r="A272" t="str">
        <f t="shared" si="40"/>
        <v>|KLD|白|18|8/8|神話レア|《[[発明の天使]]》|</v>
      </c>
      <c r="B272" t="s">
        <v>3211</v>
      </c>
      <c r="C272" t="str">
        <f t="shared" si="41"/>
        <v>KLD</v>
      </c>
      <c r="D272">
        <f>IF(AA272="","",VLOOKUP(C272,tnpl!$Z$1:$AA$11,2,TRUE))</f>
        <v>6</v>
      </c>
      <c r="E272" t="s">
        <v>3211</v>
      </c>
      <c r="F272" t="str">
        <f t="shared" si="42"/>
        <v>白</v>
      </c>
      <c r="G272">
        <f>IF(AB272="","",VLOOKUP(F272,tnpl!$X$1:$Y$16,2,TRUE))</f>
        <v>1</v>
      </c>
      <c r="H272" t="s">
        <v>3211</v>
      </c>
      <c r="I272">
        <f t="shared" si="43"/>
        <v>18</v>
      </c>
      <c r="J272" t="s">
        <v>3211</v>
      </c>
      <c r="K272">
        <f t="shared" si="44"/>
        <v>8</v>
      </c>
      <c r="L272">
        <f t="shared" si="45"/>
        <v>8</v>
      </c>
      <c r="M272" t="str">
        <f t="shared" si="46"/>
        <v>8/8</v>
      </c>
      <c r="N272" t="s">
        <v>3267</v>
      </c>
      <c r="O272" t="str">
        <f t="shared" si="47"/>
        <v>神話レア</v>
      </c>
      <c r="R272" t="s">
        <v>3267</v>
      </c>
      <c r="S272" t="s">
        <v>4854</v>
      </c>
      <c r="T272" t="str">
        <f t="shared" si="48"/>
        <v>発明の天使</v>
      </c>
      <c r="U272" t="str">
        <f t="shared" si="49"/>
        <v/>
      </c>
      <c r="V272" t="str">
        <f>IF(I272=0,VLOOKUP(T272,Sheet4!A:B,2,TRUE),"")</f>
        <v/>
      </c>
      <c r="W272" t="s">
        <v>4855</v>
      </c>
      <c r="X272" t="s">
        <v>3267</v>
      </c>
      <c r="Y272" s="9"/>
      <c r="Z272" s="3">
        <v>859</v>
      </c>
      <c r="AA272" s="2" t="s">
        <v>4035</v>
      </c>
      <c r="AB272" s="1" t="s">
        <v>1653</v>
      </c>
      <c r="AC272" s="1" t="s">
        <v>1453</v>
      </c>
      <c r="AD272" s="1">
        <v>18</v>
      </c>
      <c r="AE272" s="1" t="s">
        <v>805</v>
      </c>
      <c r="AF272" s="1" t="s">
        <v>804</v>
      </c>
      <c r="AG272" s="1" t="s">
        <v>349</v>
      </c>
      <c r="AH272" s="1" t="s">
        <v>358</v>
      </c>
      <c r="AI272" s="1"/>
      <c r="AJ272" s="1"/>
      <c r="AK272" s="1" t="s">
        <v>4052</v>
      </c>
      <c r="AL272" s="1" t="s">
        <v>4058</v>
      </c>
      <c r="AM272" s="1" t="s">
        <v>4077</v>
      </c>
      <c r="AN272" s="1"/>
      <c r="AO272" s="1">
        <v>8</v>
      </c>
      <c r="AP272" s="1">
        <v>8</v>
      </c>
      <c r="AQ272" s="1" t="s">
        <v>4078</v>
      </c>
    </row>
    <row r="273" spans="1:43" x14ac:dyDescent="0.15">
      <c r="A273" t="str">
        <f t="shared" si="40"/>
        <v>|KLD|白|24|8/8|神話レア|《[[激変の機械巨人]]》|</v>
      </c>
      <c r="B273" t="s">
        <v>3211</v>
      </c>
      <c r="C273" t="str">
        <f t="shared" si="41"/>
        <v>KLD</v>
      </c>
      <c r="D273">
        <f>IF(AA273="","",VLOOKUP(C273,tnpl!$Z$1:$AA$11,2,TRUE))</f>
        <v>6</v>
      </c>
      <c r="E273" t="s">
        <v>3211</v>
      </c>
      <c r="F273" t="str">
        <f t="shared" si="42"/>
        <v>白</v>
      </c>
      <c r="G273">
        <f>IF(AB273="","",VLOOKUP(F273,tnpl!$X$1:$Y$16,2,TRUE))</f>
        <v>1</v>
      </c>
      <c r="H273" t="s">
        <v>3211</v>
      </c>
      <c r="I273">
        <f t="shared" si="43"/>
        <v>24</v>
      </c>
      <c r="J273" t="s">
        <v>3211</v>
      </c>
      <c r="K273">
        <f t="shared" si="44"/>
        <v>8</v>
      </c>
      <c r="L273">
        <f t="shared" si="45"/>
        <v>8</v>
      </c>
      <c r="M273" t="str">
        <f t="shared" si="46"/>
        <v>8/8</v>
      </c>
      <c r="N273" t="s">
        <v>3267</v>
      </c>
      <c r="O273" t="str">
        <f t="shared" si="47"/>
        <v>神話レア</v>
      </c>
      <c r="R273" t="s">
        <v>3267</v>
      </c>
      <c r="S273" t="s">
        <v>4854</v>
      </c>
      <c r="T273" t="str">
        <f t="shared" si="48"/>
        <v>激変の機械巨人</v>
      </c>
      <c r="U273" t="str">
        <f t="shared" si="49"/>
        <v/>
      </c>
      <c r="V273" t="str">
        <f>IF(I273=0,VLOOKUP(T273,Sheet4!A:B,2,TRUE),"")</f>
        <v/>
      </c>
      <c r="W273" t="s">
        <v>4855</v>
      </c>
      <c r="X273" t="s">
        <v>3267</v>
      </c>
      <c r="Y273" s="9"/>
      <c r="Z273" s="3">
        <v>860</v>
      </c>
      <c r="AA273" s="2" t="s">
        <v>4035</v>
      </c>
      <c r="AB273" s="1" t="s">
        <v>1653</v>
      </c>
      <c r="AC273" s="1" t="s">
        <v>1453</v>
      </c>
      <c r="AD273" s="1">
        <v>24</v>
      </c>
      <c r="AE273" s="1" t="s">
        <v>803</v>
      </c>
      <c r="AF273" s="1" t="s">
        <v>802</v>
      </c>
      <c r="AG273" s="1" t="s">
        <v>349</v>
      </c>
      <c r="AH273" s="1" t="s">
        <v>362</v>
      </c>
      <c r="AI273" s="1"/>
      <c r="AJ273" s="1"/>
      <c r="AK273" s="1" t="s">
        <v>3289</v>
      </c>
      <c r="AL273" s="1" t="s">
        <v>4079</v>
      </c>
      <c r="AM273" s="1"/>
      <c r="AN273" s="1"/>
      <c r="AO273" s="1">
        <v>8</v>
      </c>
      <c r="AP273" s="1">
        <v>8</v>
      </c>
      <c r="AQ273" s="1" t="s">
        <v>4080</v>
      </c>
    </row>
    <row r="274" spans="1:43" x14ac:dyDescent="0.15">
      <c r="A274" t="str">
        <f t="shared" si="40"/>
        <v>|KLD|青|24|8/8|神話レア|《[[奔流の機械巨人]]》|</v>
      </c>
      <c r="B274" t="s">
        <v>3211</v>
      </c>
      <c r="C274" t="str">
        <f t="shared" si="41"/>
        <v>KLD</v>
      </c>
      <c r="D274">
        <f>IF(AA274="","",VLOOKUP(C274,tnpl!$Z$1:$AA$11,2,TRUE))</f>
        <v>6</v>
      </c>
      <c r="E274" t="s">
        <v>3211</v>
      </c>
      <c r="F274" t="str">
        <f t="shared" si="42"/>
        <v>青</v>
      </c>
      <c r="G274">
        <f>IF(AB274="","",VLOOKUP(F274,tnpl!$X$1:$Y$16,2,TRUE))</f>
        <v>2</v>
      </c>
      <c r="H274" t="s">
        <v>3211</v>
      </c>
      <c r="I274">
        <f t="shared" si="43"/>
        <v>24</v>
      </c>
      <c r="J274" t="s">
        <v>3211</v>
      </c>
      <c r="K274">
        <f t="shared" si="44"/>
        <v>8</v>
      </c>
      <c r="L274">
        <f t="shared" si="45"/>
        <v>8</v>
      </c>
      <c r="M274" t="str">
        <f t="shared" si="46"/>
        <v>8/8</v>
      </c>
      <c r="N274" t="s">
        <v>3267</v>
      </c>
      <c r="O274" t="str">
        <f t="shared" si="47"/>
        <v>神話レア</v>
      </c>
      <c r="R274" t="s">
        <v>3267</v>
      </c>
      <c r="S274" t="s">
        <v>4854</v>
      </c>
      <c r="T274" t="str">
        <f t="shared" si="48"/>
        <v>奔流の機械巨人</v>
      </c>
      <c r="U274" t="str">
        <f t="shared" si="49"/>
        <v/>
      </c>
      <c r="V274" t="str">
        <f>IF(I274=0,VLOOKUP(T274,Sheet4!A:B,2,TRUE),"")</f>
        <v/>
      </c>
      <c r="W274" t="s">
        <v>4855</v>
      </c>
      <c r="X274" t="s">
        <v>3267</v>
      </c>
      <c r="Y274" s="9"/>
      <c r="Z274" s="3">
        <v>886</v>
      </c>
      <c r="AA274" s="2" t="s">
        <v>4035</v>
      </c>
      <c r="AB274" s="1" t="s">
        <v>1631</v>
      </c>
      <c r="AC274" s="1" t="s">
        <v>1453</v>
      </c>
      <c r="AD274" s="1">
        <v>24</v>
      </c>
      <c r="AE274" s="1" t="s">
        <v>751</v>
      </c>
      <c r="AF274" s="1" t="s">
        <v>750</v>
      </c>
      <c r="AG274" s="1" t="s">
        <v>349</v>
      </c>
      <c r="AH274" s="1" t="s">
        <v>362</v>
      </c>
      <c r="AI274" s="1"/>
      <c r="AJ274" s="1"/>
      <c r="AK274" s="1" t="s">
        <v>2627</v>
      </c>
      <c r="AL274" s="1" t="s">
        <v>4126</v>
      </c>
      <c r="AM274" s="1"/>
      <c r="AN274" s="1"/>
      <c r="AO274" s="1">
        <v>8</v>
      </c>
      <c r="AP274" s="1">
        <v>8</v>
      </c>
      <c r="AQ274" s="1" t="s">
        <v>4127</v>
      </c>
    </row>
    <row r="275" spans="1:43" x14ac:dyDescent="0.15">
      <c r="A275" t="str">
        <f t="shared" si="40"/>
        <v>|KLD|黒|21|8/8|神話レア|《[[陰謀の悪魔]]》|</v>
      </c>
      <c r="B275" t="s">
        <v>3211</v>
      </c>
      <c r="C275" t="str">
        <f t="shared" si="41"/>
        <v>KLD</v>
      </c>
      <c r="D275">
        <f>IF(AA275="","",VLOOKUP(C275,tnpl!$Z$1:$AA$11,2,TRUE))</f>
        <v>6</v>
      </c>
      <c r="E275" t="s">
        <v>3211</v>
      </c>
      <c r="F275" t="str">
        <f t="shared" si="42"/>
        <v>黒</v>
      </c>
      <c r="G275">
        <f>IF(AB275="","",VLOOKUP(F275,tnpl!$X$1:$Y$16,2,TRUE))</f>
        <v>3</v>
      </c>
      <c r="H275" t="s">
        <v>3211</v>
      </c>
      <c r="I275">
        <f t="shared" si="43"/>
        <v>21</v>
      </c>
      <c r="J275" t="s">
        <v>3211</v>
      </c>
      <c r="K275">
        <f t="shared" si="44"/>
        <v>8</v>
      </c>
      <c r="L275">
        <f t="shared" si="45"/>
        <v>8</v>
      </c>
      <c r="M275" t="str">
        <f t="shared" si="46"/>
        <v>8/8</v>
      </c>
      <c r="N275" t="s">
        <v>3267</v>
      </c>
      <c r="O275" t="str">
        <f t="shared" si="47"/>
        <v>神話レア</v>
      </c>
      <c r="R275" t="s">
        <v>3267</v>
      </c>
      <c r="S275" t="s">
        <v>4854</v>
      </c>
      <c r="T275" t="str">
        <f t="shared" si="48"/>
        <v>陰謀の悪魔</v>
      </c>
      <c r="U275" t="str">
        <f t="shared" si="49"/>
        <v/>
      </c>
      <c r="V275" t="str">
        <f>IF(I275=0,VLOOKUP(T275,Sheet4!A:B,2,TRUE),"")</f>
        <v/>
      </c>
      <c r="W275" t="s">
        <v>4855</v>
      </c>
      <c r="X275" t="s">
        <v>3267</v>
      </c>
      <c r="Y275" s="9"/>
      <c r="Z275" s="3">
        <v>911</v>
      </c>
      <c r="AA275" s="2" t="s">
        <v>4035</v>
      </c>
      <c r="AB275" s="1" t="s">
        <v>1606</v>
      </c>
      <c r="AC275" s="1" t="s">
        <v>1453</v>
      </c>
      <c r="AD275" s="1">
        <v>21</v>
      </c>
      <c r="AE275" s="1" t="s">
        <v>703</v>
      </c>
      <c r="AF275" s="1" t="s">
        <v>702</v>
      </c>
      <c r="AG275" s="1" t="s">
        <v>349</v>
      </c>
      <c r="AH275" s="1" t="s">
        <v>2828</v>
      </c>
      <c r="AI275" s="1"/>
      <c r="AJ275" s="1"/>
      <c r="AK275" s="1" t="s">
        <v>361</v>
      </c>
      <c r="AL275" s="1" t="s">
        <v>4164</v>
      </c>
      <c r="AM275" s="1" t="s">
        <v>4165</v>
      </c>
      <c r="AN275" s="1"/>
      <c r="AO275" s="1">
        <v>8</v>
      </c>
      <c r="AP275" s="1">
        <v>8</v>
      </c>
      <c r="AQ275" s="1" t="s">
        <v>4166</v>
      </c>
    </row>
    <row r="276" spans="1:43" x14ac:dyDescent="0.15">
      <c r="A276" t="str">
        <f t="shared" si="40"/>
        <v>|KLD|黒|18|8/8|神話レア|《[[害悪の機械巨人]]》|</v>
      </c>
      <c r="B276" t="s">
        <v>3211</v>
      </c>
      <c r="C276" t="str">
        <f t="shared" si="41"/>
        <v>KLD</v>
      </c>
      <c r="D276">
        <f>IF(AA276="","",VLOOKUP(C276,tnpl!$Z$1:$AA$11,2,TRUE))</f>
        <v>6</v>
      </c>
      <c r="E276" t="s">
        <v>3211</v>
      </c>
      <c r="F276" t="str">
        <f t="shared" si="42"/>
        <v>黒</v>
      </c>
      <c r="G276">
        <f>IF(AB276="","",VLOOKUP(F276,tnpl!$X$1:$Y$16,2,TRUE))</f>
        <v>3</v>
      </c>
      <c r="H276" t="s">
        <v>3211</v>
      </c>
      <c r="I276">
        <f t="shared" si="43"/>
        <v>18</v>
      </c>
      <c r="J276" t="s">
        <v>3211</v>
      </c>
      <c r="K276">
        <f t="shared" si="44"/>
        <v>8</v>
      </c>
      <c r="L276">
        <f t="shared" si="45"/>
        <v>8</v>
      </c>
      <c r="M276" t="str">
        <f t="shared" si="46"/>
        <v>8/8</v>
      </c>
      <c r="N276" t="s">
        <v>3267</v>
      </c>
      <c r="O276" t="str">
        <f t="shared" si="47"/>
        <v>神話レア</v>
      </c>
      <c r="R276" t="s">
        <v>3267</v>
      </c>
      <c r="S276" t="s">
        <v>4854</v>
      </c>
      <c r="T276" t="str">
        <f t="shared" si="48"/>
        <v>害悪の機械巨人</v>
      </c>
      <c r="U276" t="str">
        <f t="shared" si="49"/>
        <v/>
      </c>
      <c r="V276" t="str">
        <f>IF(I276=0,VLOOKUP(T276,Sheet4!A:B,2,TRUE),"")</f>
        <v/>
      </c>
      <c r="W276" t="s">
        <v>4855</v>
      </c>
      <c r="X276" t="s">
        <v>3267</v>
      </c>
      <c r="Y276" s="9"/>
      <c r="Z276" s="3">
        <v>913</v>
      </c>
      <c r="AA276" s="2" t="s">
        <v>4035</v>
      </c>
      <c r="AB276" s="1" t="s">
        <v>1606</v>
      </c>
      <c r="AC276" s="1" t="s">
        <v>1453</v>
      </c>
      <c r="AD276" s="1">
        <v>18</v>
      </c>
      <c r="AE276" s="1" t="s">
        <v>699</v>
      </c>
      <c r="AF276" s="1" t="s">
        <v>698</v>
      </c>
      <c r="AG276" s="1" t="s">
        <v>349</v>
      </c>
      <c r="AH276" s="1" t="s">
        <v>362</v>
      </c>
      <c r="AI276" s="1"/>
      <c r="AJ276" s="1"/>
      <c r="AK276" s="1" t="s">
        <v>3674</v>
      </c>
      <c r="AL276" s="1" t="s">
        <v>4170</v>
      </c>
      <c r="AM276" s="1"/>
      <c r="AN276" s="1"/>
      <c r="AO276" s="1">
        <v>8</v>
      </c>
      <c r="AP276" s="1">
        <v>8</v>
      </c>
      <c r="AQ276" s="1" t="s">
        <v>4171</v>
      </c>
    </row>
    <row r="277" spans="1:43" x14ac:dyDescent="0.15">
      <c r="A277" t="str">
        <f t="shared" si="40"/>
        <v>|KLD|赤|25|8/8|神話レア|《[[焼却の機械巨人]]》|</v>
      </c>
      <c r="B277" t="s">
        <v>3211</v>
      </c>
      <c r="C277" t="str">
        <f t="shared" si="41"/>
        <v>KLD</v>
      </c>
      <c r="D277">
        <f>IF(AA277="","",VLOOKUP(C277,tnpl!$Z$1:$AA$11,2,TRUE))</f>
        <v>6</v>
      </c>
      <c r="E277" t="s">
        <v>3211</v>
      </c>
      <c r="F277" t="str">
        <f t="shared" si="42"/>
        <v>赤</v>
      </c>
      <c r="G277">
        <f>IF(AB277="","",VLOOKUP(F277,tnpl!$X$1:$Y$16,2,TRUE))</f>
        <v>4</v>
      </c>
      <c r="H277" t="s">
        <v>3211</v>
      </c>
      <c r="I277">
        <f t="shared" si="43"/>
        <v>25</v>
      </c>
      <c r="J277" t="s">
        <v>3211</v>
      </c>
      <c r="K277">
        <f t="shared" si="44"/>
        <v>8</v>
      </c>
      <c r="L277">
        <f t="shared" si="45"/>
        <v>8</v>
      </c>
      <c r="M277" t="str">
        <f t="shared" si="46"/>
        <v>8/8</v>
      </c>
      <c r="N277" t="s">
        <v>3267</v>
      </c>
      <c r="O277" t="str">
        <f t="shared" si="47"/>
        <v>神話レア</v>
      </c>
      <c r="R277" t="s">
        <v>3267</v>
      </c>
      <c r="S277" t="s">
        <v>4854</v>
      </c>
      <c r="T277" t="str">
        <f t="shared" si="48"/>
        <v>焼却の機械巨人</v>
      </c>
      <c r="U277" t="str">
        <f t="shared" si="49"/>
        <v/>
      </c>
      <c r="V277" t="str">
        <f>IF(I277=0,VLOOKUP(T277,Sheet4!A:B,2,TRUE),"")</f>
        <v/>
      </c>
      <c r="W277" t="s">
        <v>4855</v>
      </c>
      <c r="X277" t="s">
        <v>3267</v>
      </c>
      <c r="Y277" s="9"/>
      <c r="Z277" s="3">
        <v>940</v>
      </c>
      <c r="AA277" s="2" t="s">
        <v>4035</v>
      </c>
      <c r="AB277" s="1" t="s">
        <v>1575</v>
      </c>
      <c r="AC277" s="1" t="s">
        <v>1453</v>
      </c>
      <c r="AD277" s="1">
        <v>25</v>
      </c>
      <c r="AE277" s="1" t="s">
        <v>645</v>
      </c>
      <c r="AF277" s="1" t="s">
        <v>644</v>
      </c>
      <c r="AG277" s="1" t="s">
        <v>349</v>
      </c>
      <c r="AH277" s="1" t="s">
        <v>362</v>
      </c>
      <c r="AI277" s="1"/>
      <c r="AJ277" s="1"/>
      <c r="AK277" s="1" t="s">
        <v>4204</v>
      </c>
      <c r="AL277" s="1" t="s">
        <v>4205</v>
      </c>
      <c r="AM277" s="1"/>
      <c r="AN277" s="1"/>
      <c r="AO277" s="1">
        <v>8</v>
      </c>
      <c r="AP277" s="1">
        <v>8</v>
      </c>
      <c r="AQ277" s="1" t="s">
        <v>4206</v>
      </c>
    </row>
    <row r="278" spans="1:43" x14ac:dyDescent="0.15">
      <c r="A278" t="str">
        <f t="shared" si="40"/>
        <v>|KLD|緑|22|8/8|神話レア|《[[新緑の機械巨人]]》|</v>
      </c>
      <c r="B278" t="s">
        <v>3211</v>
      </c>
      <c r="C278" t="str">
        <f t="shared" si="41"/>
        <v>KLD</v>
      </c>
      <c r="D278">
        <f>IF(AA278="","",VLOOKUP(C278,tnpl!$Z$1:$AA$11,2,TRUE))</f>
        <v>6</v>
      </c>
      <c r="E278" t="s">
        <v>3211</v>
      </c>
      <c r="F278" t="str">
        <f t="shared" si="42"/>
        <v>緑</v>
      </c>
      <c r="G278">
        <f>IF(AB278="","",VLOOKUP(F278,tnpl!$X$1:$Y$16,2,TRUE))</f>
        <v>5</v>
      </c>
      <c r="H278" t="s">
        <v>3211</v>
      </c>
      <c r="I278">
        <f t="shared" si="43"/>
        <v>22</v>
      </c>
      <c r="J278" t="s">
        <v>3211</v>
      </c>
      <c r="K278">
        <f t="shared" si="44"/>
        <v>8</v>
      </c>
      <c r="L278">
        <f t="shared" si="45"/>
        <v>8</v>
      </c>
      <c r="M278" t="str">
        <f t="shared" si="46"/>
        <v>8/8</v>
      </c>
      <c r="N278" t="s">
        <v>3267</v>
      </c>
      <c r="O278" t="str">
        <f t="shared" si="47"/>
        <v>神話レア</v>
      </c>
      <c r="R278" t="s">
        <v>3267</v>
      </c>
      <c r="S278" t="s">
        <v>4854</v>
      </c>
      <c r="T278" t="str">
        <f t="shared" si="48"/>
        <v>新緑の機械巨人</v>
      </c>
      <c r="U278" t="str">
        <f t="shared" si="49"/>
        <v/>
      </c>
      <c r="V278" t="str">
        <f>IF(I278=0,VLOOKUP(T278,Sheet4!A:B,2,TRUE),"")</f>
        <v/>
      </c>
      <c r="W278" t="s">
        <v>4855</v>
      </c>
      <c r="X278" t="s">
        <v>3267</v>
      </c>
      <c r="Y278" s="9"/>
      <c r="Z278" s="3">
        <v>971</v>
      </c>
      <c r="AA278" s="2" t="s">
        <v>4035</v>
      </c>
      <c r="AB278" s="1" t="s">
        <v>1540</v>
      </c>
      <c r="AC278" s="1" t="s">
        <v>1453</v>
      </c>
      <c r="AD278" s="1">
        <v>22</v>
      </c>
      <c r="AE278" s="1" t="s">
        <v>583</v>
      </c>
      <c r="AF278" s="1" t="s">
        <v>582</v>
      </c>
      <c r="AG278" s="1" t="s">
        <v>349</v>
      </c>
      <c r="AH278" s="1" t="s">
        <v>362</v>
      </c>
      <c r="AI278" s="1"/>
      <c r="AJ278" s="1"/>
      <c r="AK278" s="1" t="s">
        <v>4250</v>
      </c>
      <c r="AL278" s="1" t="s">
        <v>4251</v>
      </c>
      <c r="AM278" s="1"/>
      <c r="AN278" s="1"/>
      <c r="AO278" s="1">
        <v>8</v>
      </c>
      <c r="AP278" s="1">
        <v>8</v>
      </c>
      <c r="AQ278" s="1" t="s">
        <v>4252</v>
      </c>
    </row>
    <row r="279" spans="1:43" x14ac:dyDescent="0.15">
      <c r="A279" t="str">
        <f t="shared" si="40"/>
        <v>|AER|白|16|8/8|神話レア|《[[極上の大天使]]》|</v>
      </c>
      <c r="B279" t="s">
        <v>3211</v>
      </c>
      <c r="C279" t="str">
        <f t="shared" si="41"/>
        <v>AER</v>
      </c>
      <c r="D279">
        <f>IF(AA279="","",VLOOKUP(C279,tnpl!$Z$1:$AA$11,2,TRUE))</f>
        <v>7</v>
      </c>
      <c r="E279" t="s">
        <v>3211</v>
      </c>
      <c r="F279" t="str">
        <f t="shared" si="42"/>
        <v>白</v>
      </c>
      <c r="G279">
        <f>IF(AB279="","",VLOOKUP(F279,tnpl!$X$1:$Y$16,2,TRUE))</f>
        <v>1</v>
      </c>
      <c r="H279" t="s">
        <v>3211</v>
      </c>
      <c r="I279">
        <f t="shared" si="43"/>
        <v>16</v>
      </c>
      <c r="J279" t="s">
        <v>3211</v>
      </c>
      <c r="K279">
        <f t="shared" si="44"/>
        <v>8</v>
      </c>
      <c r="L279">
        <f t="shared" si="45"/>
        <v>8</v>
      </c>
      <c r="M279" t="str">
        <f t="shared" si="46"/>
        <v>8/8</v>
      </c>
      <c r="N279" t="s">
        <v>3267</v>
      </c>
      <c r="O279" t="str">
        <f t="shared" si="47"/>
        <v>神話レア</v>
      </c>
      <c r="R279" t="s">
        <v>3267</v>
      </c>
      <c r="S279" t="s">
        <v>4854</v>
      </c>
      <c r="T279" t="str">
        <f t="shared" si="48"/>
        <v>極上の大天使</v>
      </c>
      <c r="U279" t="str">
        <f t="shared" si="49"/>
        <v/>
      </c>
      <c r="V279" t="str">
        <f>IF(I279=0,VLOOKUP(T279,Sheet4!A:B,2,TRUE),"")</f>
        <v/>
      </c>
      <c r="W279" t="s">
        <v>4855</v>
      </c>
      <c r="X279" t="s">
        <v>3267</v>
      </c>
      <c r="Y279" s="9"/>
      <c r="Z279" s="3">
        <v>1028</v>
      </c>
      <c r="AA279" s="2" t="s">
        <v>4335</v>
      </c>
      <c r="AB279" s="1" t="s">
        <v>1653</v>
      </c>
      <c r="AC279" s="1" t="s">
        <v>1453</v>
      </c>
      <c r="AD279" s="1">
        <v>16</v>
      </c>
      <c r="AE279" s="1" t="s">
        <v>469</v>
      </c>
      <c r="AF279" s="1" t="s">
        <v>468</v>
      </c>
      <c r="AG279" s="1" t="s">
        <v>349</v>
      </c>
      <c r="AH279" s="1" t="s">
        <v>358</v>
      </c>
      <c r="AI279" s="1"/>
      <c r="AJ279" s="1"/>
      <c r="AK279" s="1" t="s">
        <v>2435</v>
      </c>
      <c r="AL279" s="1" t="s">
        <v>4347</v>
      </c>
      <c r="AM279" s="1"/>
      <c r="AN279" s="1"/>
      <c r="AO279" s="1">
        <v>8</v>
      </c>
      <c r="AP279" s="1">
        <v>8</v>
      </c>
      <c r="AQ279" s="1" t="s">
        <v>4348</v>
      </c>
    </row>
    <row r="280" spans="1:43" x14ac:dyDescent="0.15">
      <c r="A280" t="str">
        <f t="shared" si="40"/>
        <v>|AER|緑|20|8/8|神話レア|《[[霊気風浴び]]》|</v>
      </c>
      <c r="B280" t="s">
        <v>3211</v>
      </c>
      <c r="C280" t="str">
        <f t="shared" si="41"/>
        <v>AER</v>
      </c>
      <c r="D280">
        <f>IF(AA280="","",VLOOKUP(C280,tnpl!$Z$1:$AA$11,2,TRUE))</f>
        <v>7</v>
      </c>
      <c r="E280" t="s">
        <v>3211</v>
      </c>
      <c r="F280" t="str">
        <f t="shared" si="42"/>
        <v>緑</v>
      </c>
      <c r="G280">
        <f>IF(AB280="","",VLOOKUP(F280,tnpl!$X$1:$Y$16,2,TRUE))</f>
        <v>5</v>
      </c>
      <c r="H280" t="s">
        <v>3211</v>
      </c>
      <c r="I280">
        <f t="shared" si="43"/>
        <v>20</v>
      </c>
      <c r="J280" t="s">
        <v>3211</v>
      </c>
      <c r="K280">
        <f t="shared" si="44"/>
        <v>8</v>
      </c>
      <c r="L280">
        <f t="shared" si="45"/>
        <v>8</v>
      </c>
      <c r="M280" t="str">
        <f t="shared" si="46"/>
        <v>8/8</v>
      </c>
      <c r="N280" t="s">
        <v>3267</v>
      </c>
      <c r="O280" t="str">
        <f t="shared" si="47"/>
        <v>神話レア</v>
      </c>
      <c r="R280" t="s">
        <v>3267</v>
      </c>
      <c r="S280" t="s">
        <v>4854</v>
      </c>
      <c r="T280" t="str">
        <f t="shared" si="48"/>
        <v>霊気風浴び</v>
      </c>
      <c r="U280" t="str">
        <f t="shared" si="49"/>
        <v/>
      </c>
      <c r="V280" t="str">
        <f>IF(I280=0,VLOOKUP(T280,Sheet4!A:B,2,TRUE),"")</f>
        <v/>
      </c>
      <c r="W280" t="s">
        <v>4855</v>
      </c>
      <c r="X280" t="s">
        <v>3267</v>
      </c>
      <c r="Y280" s="9"/>
      <c r="Z280" s="3">
        <v>1061</v>
      </c>
      <c r="AA280" s="2" t="s">
        <v>4335</v>
      </c>
      <c r="AB280" s="1" t="s">
        <v>1540</v>
      </c>
      <c r="AC280" s="1" t="s">
        <v>1453</v>
      </c>
      <c r="AD280" s="1">
        <v>20</v>
      </c>
      <c r="AE280" s="1" t="s">
        <v>403</v>
      </c>
      <c r="AF280" s="1" t="s">
        <v>402</v>
      </c>
      <c r="AG280" s="1" t="s">
        <v>349</v>
      </c>
      <c r="AH280" s="1" t="s">
        <v>2563</v>
      </c>
      <c r="AI280" s="1"/>
      <c r="AJ280" s="1"/>
      <c r="AK280" s="1" t="s">
        <v>1733</v>
      </c>
      <c r="AL280" s="1" t="s">
        <v>4402</v>
      </c>
      <c r="AM280" s="1" t="s">
        <v>4403</v>
      </c>
      <c r="AN280" s="1"/>
      <c r="AO280" s="1">
        <v>8</v>
      </c>
      <c r="AP280" s="1">
        <v>8</v>
      </c>
      <c r="AQ280" s="1" t="s">
        <v>4404</v>
      </c>
    </row>
    <row r="281" spans="1:43" x14ac:dyDescent="0.15">
      <c r="A281" t="str">
        <f t="shared" si="40"/>
        <v>|KLDM|無色|13|8/8|Masterpiece|《[[電結の荒廃者]]》|</v>
      </c>
      <c r="B281" t="s">
        <v>3211</v>
      </c>
      <c r="C281" t="str">
        <f t="shared" si="41"/>
        <v>KLDM</v>
      </c>
      <c r="D281">
        <f>IF(AA281="","",VLOOKUP(C281,tnpl!$Z$1:$AA$11,2,TRUE))</f>
        <v>9</v>
      </c>
      <c r="E281" t="s">
        <v>3211</v>
      </c>
      <c r="F281" t="str">
        <f t="shared" si="42"/>
        <v>無色</v>
      </c>
      <c r="G281">
        <f>IF(AB281="","",VLOOKUP(F281,tnpl!$X$1:$Y$16,2,TRUE))</f>
        <v>16</v>
      </c>
      <c r="H281" t="s">
        <v>3211</v>
      </c>
      <c r="I281">
        <f t="shared" si="43"/>
        <v>13</v>
      </c>
      <c r="J281" t="s">
        <v>3211</v>
      </c>
      <c r="K281">
        <f t="shared" si="44"/>
        <v>8</v>
      </c>
      <c r="L281">
        <f t="shared" si="45"/>
        <v>8</v>
      </c>
      <c r="M281" t="str">
        <f t="shared" si="46"/>
        <v>8/8</v>
      </c>
      <c r="N281" t="s">
        <v>3267</v>
      </c>
      <c r="O281" t="str">
        <f t="shared" si="47"/>
        <v>Masterpiece</v>
      </c>
      <c r="R281" t="s">
        <v>3267</v>
      </c>
      <c r="S281" t="s">
        <v>4854</v>
      </c>
      <c r="T281" t="str">
        <f t="shared" si="48"/>
        <v>電結の荒廃者</v>
      </c>
      <c r="U281" t="str">
        <f t="shared" si="49"/>
        <v/>
      </c>
      <c r="V281" t="str">
        <f>IF(I281=0,VLOOKUP(T281,Sheet4!A:B,2,TRUE),"")</f>
        <v/>
      </c>
      <c r="W281" t="s">
        <v>4855</v>
      </c>
      <c r="X281" t="s">
        <v>3267</v>
      </c>
      <c r="Y281" s="9"/>
      <c r="Z281" s="3">
        <v>1082</v>
      </c>
      <c r="AA281" s="2" t="s">
        <v>4443</v>
      </c>
      <c r="AB281" s="1" t="s">
        <v>301</v>
      </c>
      <c r="AC281" s="1" t="s">
        <v>3203</v>
      </c>
      <c r="AD281" s="1">
        <v>13</v>
      </c>
      <c r="AE281" s="1" t="s">
        <v>369</v>
      </c>
      <c r="AF281" s="1" t="s">
        <v>368</v>
      </c>
      <c r="AG281" s="1" t="s">
        <v>349</v>
      </c>
      <c r="AH281" s="1" t="s">
        <v>367</v>
      </c>
      <c r="AI281" s="1"/>
      <c r="AJ281" s="1"/>
      <c r="AK281" s="1" t="s">
        <v>366</v>
      </c>
      <c r="AL281" s="1"/>
      <c r="AM281" s="1"/>
      <c r="AN281" s="1"/>
      <c r="AO281" s="1">
        <v>8</v>
      </c>
      <c r="AP281" s="1">
        <v>8</v>
      </c>
      <c r="AQ281" s="1" t="s">
        <v>366</v>
      </c>
    </row>
    <row r="282" spans="1:43" x14ac:dyDescent="0.15">
      <c r="A282" t="str">
        <f t="shared" si="40"/>
        <v>|KLDM|無色|16|8/8|Masterpiece|《[[ワームとぐろエンジン]]》|</v>
      </c>
      <c r="B282" t="s">
        <v>3211</v>
      </c>
      <c r="C282" t="str">
        <f t="shared" si="41"/>
        <v>KLDM</v>
      </c>
      <c r="D282">
        <f>IF(AA282="","",VLOOKUP(C282,tnpl!$Z$1:$AA$11,2,TRUE))</f>
        <v>9</v>
      </c>
      <c r="E282" t="s">
        <v>3211</v>
      </c>
      <c r="F282" t="str">
        <f t="shared" si="42"/>
        <v>無色</v>
      </c>
      <c r="G282">
        <f>IF(AB282="","",VLOOKUP(F282,tnpl!$X$1:$Y$16,2,TRUE))</f>
        <v>16</v>
      </c>
      <c r="H282" t="s">
        <v>3211</v>
      </c>
      <c r="I282">
        <f t="shared" si="43"/>
        <v>16</v>
      </c>
      <c r="J282" t="s">
        <v>3211</v>
      </c>
      <c r="K282">
        <f t="shared" si="44"/>
        <v>8</v>
      </c>
      <c r="L282">
        <f t="shared" si="45"/>
        <v>8</v>
      </c>
      <c r="M282" t="str">
        <f t="shared" si="46"/>
        <v>8/8</v>
      </c>
      <c r="N282" t="s">
        <v>3267</v>
      </c>
      <c r="O282" t="str">
        <f t="shared" si="47"/>
        <v>Masterpiece</v>
      </c>
      <c r="R282" t="s">
        <v>3267</v>
      </c>
      <c r="S282" t="s">
        <v>4854</v>
      </c>
      <c r="T282" t="str">
        <f t="shared" si="48"/>
        <v>ワームとぐろエンジン</v>
      </c>
      <c r="U282" t="str">
        <f t="shared" si="49"/>
        <v/>
      </c>
      <c r="V282" t="str">
        <f>IF(I282=0,VLOOKUP(T282,Sheet4!A:B,2,TRUE),"")</f>
        <v/>
      </c>
      <c r="W282" t="s">
        <v>4855</v>
      </c>
      <c r="X282" t="s">
        <v>3267</v>
      </c>
      <c r="Y282" s="9"/>
      <c r="Z282" s="3">
        <v>1086</v>
      </c>
      <c r="AA282" s="2" t="s">
        <v>4443</v>
      </c>
      <c r="AB282" s="1" t="s">
        <v>301</v>
      </c>
      <c r="AC282" s="1" t="s">
        <v>5188</v>
      </c>
      <c r="AD282" s="1">
        <v>16</v>
      </c>
      <c r="AE282" s="1" t="s">
        <v>351</v>
      </c>
      <c r="AF282" s="1" t="s">
        <v>350</v>
      </c>
      <c r="AG282" s="1" t="s">
        <v>349</v>
      </c>
      <c r="AH282" s="1" t="s">
        <v>348</v>
      </c>
      <c r="AI282" s="1"/>
      <c r="AJ282" s="1"/>
      <c r="AK282" s="1" t="s">
        <v>4362</v>
      </c>
      <c r="AL282" s="1" t="s">
        <v>347</v>
      </c>
      <c r="AM282" s="1" t="s">
        <v>4445</v>
      </c>
      <c r="AN282" s="1"/>
      <c r="AO282" s="1">
        <v>8</v>
      </c>
      <c r="AP282" s="1">
        <v>8</v>
      </c>
      <c r="AQ282" s="1" t="s">
        <v>4446</v>
      </c>
    </row>
    <row r="283" spans="1:43" x14ac:dyDescent="0.15">
      <c r="A283" t="str">
        <f>B283&amp;C283&amp;E283&amp;F283&amp;H283&amp;I283&amp;J283&amp;M283&amp;N283&amp;O283&amp;P283&amp;Q283&amp;R283&amp;S283&amp;T283&amp;V283&amp;W283&amp;X283&amp;Y283</f>
        <v/>
      </c>
    </row>
    <row r="284" spans="1:43" x14ac:dyDescent="0.15">
      <c r="A284" t="str">
        <f>B284&amp;C284&amp;E284&amp;F284&amp;H284&amp;I284&amp;J284&amp;M284&amp;N284&amp;O284&amp;P284&amp;Q284&amp;R284&amp;S284&amp;T284&amp;V284&amp;W284&amp;X284&amp;Y284</f>
        <v>**アモンケットブロック</v>
      </c>
      <c r="B284" t="s">
        <v>4856</v>
      </c>
      <c r="C284" t="s">
        <v>5199</v>
      </c>
      <c r="Z284" s="11"/>
    </row>
    <row r="285" spans="1:43" x14ac:dyDescent="0.15">
      <c r="A285" t="str">
        <f>B285&amp;C285&amp;E285&amp;F285&amp;H285&amp;I285&amp;J285&amp;M285&amp;N285&amp;O285&amp;P285&amp;Q285&amp;R285&amp;S285&amp;T285&amp;U285&amp;V285&amp;W285&amp;X285&amp;Y285</f>
        <v>|LEFT:50|LEFT:50|LEFT:50|LEFT:120|LEFT:120|LEFT:500|c</v>
      </c>
      <c r="B285" t="s">
        <v>3211</v>
      </c>
      <c r="C285" t="s">
        <v>3204</v>
      </c>
      <c r="E285" t="s">
        <v>3211</v>
      </c>
      <c r="F285" t="s">
        <v>3204</v>
      </c>
      <c r="H285" t="s">
        <v>3211</v>
      </c>
      <c r="I285" t="s">
        <v>3204</v>
      </c>
      <c r="J285" t="s">
        <v>3211</v>
      </c>
      <c r="M285" t="s">
        <v>5157</v>
      </c>
      <c r="N285" t="s">
        <v>3267</v>
      </c>
      <c r="O285" t="s">
        <v>5157</v>
      </c>
      <c r="R285" t="s">
        <v>3267</v>
      </c>
      <c r="T285" t="s">
        <v>3205</v>
      </c>
      <c r="X285" t="s">
        <v>3267</v>
      </c>
      <c r="Y285" t="s">
        <v>3206</v>
      </c>
    </row>
    <row r="286" spans="1:43" x14ac:dyDescent="0.15">
      <c r="A286" t="str">
        <f>B286&amp;C286&amp;E286&amp;F286&amp;H286&amp;I286&amp;J286&amp;M286&amp;N286&amp;O286&amp;P286&amp;Q286&amp;R286&amp;S286&amp;T286&amp;U286&amp;V286&amp;W286&amp;X286&amp;Y286</f>
        <v>|セット|色|コスト|P/T|レアリティ|カード名|</v>
      </c>
      <c r="B286" t="s">
        <v>3211</v>
      </c>
      <c r="C286" t="s">
        <v>3212</v>
      </c>
      <c r="E286" t="s">
        <v>3211</v>
      </c>
      <c r="F286" t="s">
        <v>3181</v>
      </c>
      <c r="H286" t="s">
        <v>3211</v>
      </c>
      <c r="I286" t="s">
        <v>3207</v>
      </c>
      <c r="J286" t="s">
        <v>3211</v>
      </c>
      <c r="K286" t="s">
        <v>3168</v>
      </c>
      <c r="L286" t="s">
        <v>3167</v>
      </c>
      <c r="M286" t="str">
        <f>K286&amp;"/"&amp;L286</f>
        <v>P/T</v>
      </c>
      <c r="N286" t="s">
        <v>3267</v>
      </c>
      <c r="O286" t="s">
        <v>5187</v>
      </c>
      <c r="R286" t="s">
        <v>3267</v>
      </c>
      <c r="T286" t="s">
        <v>3208</v>
      </c>
      <c r="X286" t="s">
        <v>3267</v>
      </c>
      <c r="Z286" s="18"/>
      <c r="AA286" s="18"/>
      <c r="AB286" s="18"/>
      <c r="AC286" s="18"/>
      <c r="AD286" s="18"/>
      <c r="AE286" s="18"/>
      <c r="AF286" s="18"/>
      <c r="AG286" s="18"/>
      <c r="AH286" s="18"/>
      <c r="AI286" s="18"/>
      <c r="AJ286" s="18"/>
      <c r="AK286" s="18"/>
      <c r="AL286" s="18"/>
      <c r="AM286" s="18"/>
      <c r="AN286" s="18"/>
      <c r="AO286" s="18"/>
      <c r="AP286" s="18"/>
      <c r="AQ286" s="18"/>
    </row>
    <row r="287" spans="1:43" x14ac:dyDescent="0.15">
      <c r="A287" t="str">
        <f>B287&amp;C287&amp;E287&amp;F287&amp;H287&amp;I287&amp;J287&amp;M287&amp;N287&amp;O287&amp;P287&amp;Q287&amp;R287&amp;S287&amp;T287&amp;U287&amp;V287&amp;W287&amp;X287&amp;Y287</f>
        <v>|AKH|青|17|8/7|レア|《[[謎めいた海蛇]]》|</v>
      </c>
      <c r="B287" t="s">
        <v>3211</v>
      </c>
      <c r="C287" t="str">
        <f>AA287</f>
        <v>AKH</v>
      </c>
      <c r="D287">
        <f>IF(AA287="","",VLOOKUP(C287,tnpl!$Z$1:$AA$11,2,TRUE))</f>
        <v>10</v>
      </c>
      <c r="E287" t="s">
        <v>3211</v>
      </c>
      <c r="F287" t="str">
        <f>AB287</f>
        <v>青</v>
      </c>
      <c r="G287">
        <f>IF(AB287="","",VLOOKUP(F287,tnpl!$X$1:$Y$16,2,TRUE))</f>
        <v>2</v>
      </c>
      <c r="H287" t="s">
        <v>3211</v>
      </c>
      <c r="I287">
        <f>AD287</f>
        <v>17</v>
      </c>
      <c r="J287" t="s">
        <v>3211</v>
      </c>
      <c r="K287">
        <f>AO287</f>
        <v>8</v>
      </c>
      <c r="L287">
        <f>AP287</f>
        <v>7</v>
      </c>
      <c r="M287" t="str">
        <f>K287&amp;"/"&amp;L287</f>
        <v>8/7</v>
      </c>
      <c r="N287" t="s">
        <v>3267</v>
      </c>
      <c r="O287" t="str">
        <f>AC287</f>
        <v>レア</v>
      </c>
      <c r="R287" t="s">
        <v>3267</v>
      </c>
      <c r="S287" t="s">
        <v>4854</v>
      </c>
      <c r="T287" t="str">
        <f>AE287</f>
        <v>謎めいた海蛇</v>
      </c>
      <c r="U287" t="str">
        <f>IF(I287=0,"&gt;","")</f>
        <v/>
      </c>
      <c r="V287" t="str">
        <f>IF(I287=0,VLOOKUP(T287,Sheet4!A:B,2,TRUE),"")</f>
        <v/>
      </c>
      <c r="W287" t="s">
        <v>4855</v>
      </c>
      <c r="X287" t="s">
        <v>3267</v>
      </c>
      <c r="Y287" s="9"/>
      <c r="Z287" s="3">
        <v>1271</v>
      </c>
      <c r="AA287" s="2" t="s">
        <v>4450</v>
      </c>
      <c r="AB287" s="1" t="s">
        <v>1631</v>
      </c>
      <c r="AC287" s="1" t="s">
        <v>1463</v>
      </c>
      <c r="AD287" s="1">
        <v>17</v>
      </c>
      <c r="AE287" s="1" t="s">
        <v>4784</v>
      </c>
      <c r="AF287" s="1" t="s">
        <v>4785</v>
      </c>
      <c r="AG287" s="1" t="s">
        <v>349</v>
      </c>
      <c r="AH287" s="1" t="s">
        <v>2994</v>
      </c>
      <c r="AI287" s="1"/>
      <c r="AJ287" s="1"/>
      <c r="AK287" s="1" t="s">
        <v>4786</v>
      </c>
      <c r="AL287" s="1"/>
      <c r="AM287" s="1"/>
      <c r="AN287" s="1"/>
      <c r="AO287" s="1">
        <v>8</v>
      </c>
      <c r="AP287" s="1">
        <v>7</v>
      </c>
      <c r="AQ287" s="1" t="s">
        <v>4786</v>
      </c>
    </row>
    <row r="288" spans="1:43" x14ac:dyDescent="0.15">
      <c r="A288" t="str">
        <f t="shared" si="40"/>
        <v>|AKH|黒|8|8/8|神話レア|《[[栄光の神バントゥ]]》|</v>
      </c>
      <c r="B288" t="s">
        <v>3211</v>
      </c>
      <c r="C288" t="str">
        <f t="shared" si="41"/>
        <v>AKH</v>
      </c>
      <c r="D288">
        <f>IF(AA288="","",VLOOKUP(C288,tnpl!$Z$1:$AA$11,2,TRUE))</f>
        <v>10</v>
      </c>
      <c r="E288" t="s">
        <v>3211</v>
      </c>
      <c r="F288" t="str">
        <f t="shared" si="42"/>
        <v>黒</v>
      </c>
      <c r="G288">
        <f>IF(AB288="","",VLOOKUP(F288,tnpl!$X$1:$Y$16,2,TRUE))</f>
        <v>3</v>
      </c>
      <c r="H288" t="s">
        <v>3211</v>
      </c>
      <c r="I288">
        <f t="shared" si="43"/>
        <v>8</v>
      </c>
      <c r="J288" t="s">
        <v>3211</v>
      </c>
      <c r="K288">
        <f t="shared" si="44"/>
        <v>8</v>
      </c>
      <c r="L288">
        <f t="shared" si="45"/>
        <v>8</v>
      </c>
      <c r="M288" t="str">
        <f t="shared" si="46"/>
        <v>8/8</v>
      </c>
      <c r="N288" t="s">
        <v>3267</v>
      </c>
      <c r="O288" t="str">
        <f t="shared" si="47"/>
        <v>神話レア</v>
      </c>
      <c r="R288" t="s">
        <v>3267</v>
      </c>
      <c r="S288" t="s">
        <v>4854</v>
      </c>
      <c r="T288" t="str">
        <f t="shared" si="48"/>
        <v>栄光の神バントゥ</v>
      </c>
      <c r="U288" t="str">
        <f t="shared" si="49"/>
        <v/>
      </c>
      <c r="V288" t="str">
        <f>IF(I288=0,VLOOKUP(T288,Sheet4!A:B,2,TRUE),"")</f>
        <v/>
      </c>
      <c r="W288" t="s">
        <v>4855</v>
      </c>
      <c r="X288" t="s">
        <v>3267</v>
      </c>
      <c r="Y288" s="9"/>
      <c r="Z288" s="3">
        <v>1174</v>
      </c>
      <c r="AA288" s="2" t="s">
        <v>4450</v>
      </c>
      <c r="AB288" s="1" t="s">
        <v>1606</v>
      </c>
      <c r="AC288" s="1" t="s">
        <v>1453</v>
      </c>
      <c r="AD288" s="1">
        <v>8</v>
      </c>
      <c r="AE288" s="1" t="s">
        <v>153</v>
      </c>
      <c r="AF288" s="1" t="s">
        <v>152</v>
      </c>
      <c r="AG288" s="1" t="s">
        <v>349</v>
      </c>
      <c r="AH288" s="1" t="s">
        <v>4499</v>
      </c>
      <c r="AI288" s="1"/>
      <c r="AJ288" s="1"/>
      <c r="AK288" s="1" t="s">
        <v>4593</v>
      </c>
      <c r="AL288" s="1" t="s">
        <v>4594</v>
      </c>
      <c r="AM288" s="1" t="s">
        <v>4595</v>
      </c>
      <c r="AN288" s="1"/>
      <c r="AO288" s="1">
        <v>8</v>
      </c>
      <c r="AP288" s="1">
        <v>8</v>
      </c>
      <c r="AQ288" s="1" t="s">
        <v>4596</v>
      </c>
    </row>
    <row r="289" spans="1:43" x14ac:dyDescent="0.15">
      <c r="A289" t="str">
        <f t="shared" si="40"/>
        <v>|AKH|赤|19|8/8|神話レア|《[[栄光をもたらすもの]]》|</v>
      </c>
      <c r="B289" t="s">
        <v>3211</v>
      </c>
      <c r="C289" t="str">
        <f t="shared" si="41"/>
        <v>AKH</v>
      </c>
      <c r="D289">
        <f>IF(AA289="","",VLOOKUP(C289,tnpl!$Z$1:$AA$11,2,TRUE))</f>
        <v>10</v>
      </c>
      <c r="E289" t="s">
        <v>3211</v>
      </c>
      <c r="F289" t="str">
        <f t="shared" si="42"/>
        <v>赤</v>
      </c>
      <c r="G289">
        <f>IF(AB289="","",VLOOKUP(F289,tnpl!$X$1:$Y$16,2,TRUE))</f>
        <v>4</v>
      </c>
      <c r="H289" t="s">
        <v>3211</v>
      </c>
      <c r="I289">
        <f t="shared" si="43"/>
        <v>19</v>
      </c>
      <c r="J289" t="s">
        <v>3211</v>
      </c>
      <c r="K289">
        <f t="shared" si="44"/>
        <v>8</v>
      </c>
      <c r="L289">
        <f t="shared" si="45"/>
        <v>8</v>
      </c>
      <c r="M289" t="str">
        <f t="shared" si="46"/>
        <v>8/8</v>
      </c>
      <c r="N289" t="s">
        <v>3267</v>
      </c>
      <c r="O289" t="str">
        <f t="shared" si="47"/>
        <v>神話レア</v>
      </c>
      <c r="R289" t="s">
        <v>3267</v>
      </c>
      <c r="S289" t="s">
        <v>4854</v>
      </c>
      <c r="T289" t="str">
        <f t="shared" si="48"/>
        <v>栄光をもたらすもの</v>
      </c>
      <c r="U289" t="str">
        <f t="shared" si="49"/>
        <v/>
      </c>
      <c r="V289" t="str">
        <f>IF(I289=0,VLOOKUP(T289,Sheet4!A:B,2,TRUE),"")</f>
        <v/>
      </c>
      <c r="W289" t="s">
        <v>4855</v>
      </c>
      <c r="X289" t="s">
        <v>3267</v>
      </c>
      <c r="Y289" s="9"/>
      <c r="Z289" s="3">
        <v>1199</v>
      </c>
      <c r="AA289" s="2" t="s">
        <v>4450</v>
      </c>
      <c r="AB289" s="1" t="s">
        <v>1575</v>
      </c>
      <c r="AC289" s="1" t="s">
        <v>1453</v>
      </c>
      <c r="AD289" s="1">
        <v>19</v>
      </c>
      <c r="AE289" s="1" t="s">
        <v>105</v>
      </c>
      <c r="AF289" s="1" t="s">
        <v>104</v>
      </c>
      <c r="AG289" s="1" t="s">
        <v>349</v>
      </c>
      <c r="AH289" s="1" t="s">
        <v>1578</v>
      </c>
      <c r="AI289" s="1"/>
      <c r="AJ289" s="1"/>
      <c r="AK289" s="1" t="s">
        <v>3467</v>
      </c>
      <c r="AL289" s="1" t="s">
        <v>4636</v>
      </c>
      <c r="AM289" s="1"/>
      <c r="AN289" s="1"/>
      <c r="AO289" s="1">
        <v>8</v>
      </c>
      <c r="AP289" s="1">
        <v>8</v>
      </c>
      <c r="AQ289" s="1" t="s">
        <v>4637</v>
      </c>
    </row>
    <row r="290" spans="1:43" x14ac:dyDescent="0.15">
      <c r="A290" t="str">
        <f t="shared" si="40"/>
        <v>|AKH|緑|20|8/8|レア|《[[名誉あるハイドラ]]》|</v>
      </c>
      <c r="B290" t="s">
        <v>3211</v>
      </c>
      <c r="C290" t="str">
        <f t="shared" si="41"/>
        <v>AKH</v>
      </c>
      <c r="D290">
        <f>IF(AA290="","",VLOOKUP(C290,tnpl!$Z$1:$AA$11,2,TRUE))</f>
        <v>10</v>
      </c>
      <c r="E290" t="s">
        <v>3211</v>
      </c>
      <c r="F290" t="str">
        <f t="shared" si="42"/>
        <v>緑</v>
      </c>
      <c r="G290">
        <f>IF(AB290="","",VLOOKUP(F290,tnpl!$X$1:$Y$16,2,TRUE))</f>
        <v>5</v>
      </c>
      <c r="H290" t="s">
        <v>3211</v>
      </c>
      <c r="I290">
        <f t="shared" si="43"/>
        <v>20</v>
      </c>
      <c r="J290" t="s">
        <v>3211</v>
      </c>
      <c r="K290">
        <f t="shared" si="44"/>
        <v>8</v>
      </c>
      <c r="L290">
        <f t="shared" si="45"/>
        <v>8</v>
      </c>
      <c r="M290" t="str">
        <f t="shared" si="46"/>
        <v>8/8</v>
      </c>
      <c r="N290" t="s">
        <v>3267</v>
      </c>
      <c r="O290" t="str">
        <f t="shared" si="47"/>
        <v>レア</v>
      </c>
      <c r="R290" t="s">
        <v>3267</v>
      </c>
      <c r="S290" t="s">
        <v>4854</v>
      </c>
      <c r="T290" t="str">
        <f t="shared" si="48"/>
        <v>名誉あるハイドラ</v>
      </c>
      <c r="U290" t="str">
        <f t="shared" si="49"/>
        <v/>
      </c>
      <c r="V290" t="str">
        <f>IF(I290=0,VLOOKUP(T290,Sheet4!A:B,2,TRUE),"")</f>
        <v/>
      </c>
      <c r="W290" t="s">
        <v>4855</v>
      </c>
      <c r="X290" t="s">
        <v>3267</v>
      </c>
      <c r="Y290" s="9"/>
      <c r="Z290" s="3">
        <v>1217</v>
      </c>
      <c r="AA290" s="2" t="s">
        <v>4450</v>
      </c>
      <c r="AB290" s="1" t="s">
        <v>1540</v>
      </c>
      <c r="AC290" s="1" t="s">
        <v>1463</v>
      </c>
      <c r="AD290" s="1">
        <v>20</v>
      </c>
      <c r="AE290" s="1" t="s">
        <v>69</v>
      </c>
      <c r="AF290" s="1" t="s">
        <v>68</v>
      </c>
      <c r="AG290" s="1" t="s">
        <v>349</v>
      </c>
      <c r="AH290" s="1" t="s">
        <v>1890</v>
      </c>
      <c r="AI290" s="1"/>
      <c r="AJ290" s="1"/>
      <c r="AK290" s="1" t="s">
        <v>1733</v>
      </c>
      <c r="AL290" s="1" t="s">
        <v>4461</v>
      </c>
      <c r="AM290" s="1"/>
      <c r="AN290" s="1"/>
      <c r="AO290" s="1">
        <v>8</v>
      </c>
      <c r="AP290" s="1">
        <v>8</v>
      </c>
      <c r="AQ290" s="1" t="s">
        <v>4664</v>
      </c>
    </row>
    <row r="291" spans="1:43" x14ac:dyDescent="0.15">
      <c r="A291" t="str">
        <f t="shared" si="40"/>
        <v>|AKH|白青|14|8/8|神話レア|《[[ナクタムンの侍臣、テムメト]]》|</v>
      </c>
      <c r="B291" t="s">
        <v>3211</v>
      </c>
      <c r="C291" t="str">
        <f t="shared" si="41"/>
        <v>AKH</v>
      </c>
      <c r="D291">
        <f>IF(AA291="","",VLOOKUP(C291,tnpl!$Z$1:$AA$11,2,TRUE))</f>
        <v>10</v>
      </c>
      <c r="E291" t="s">
        <v>3211</v>
      </c>
      <c r="F291" t="str">
        <f t="shared" si="42"/>
        <v>白青</v>
      </c>
      <c r="G291">
        <f>IF(AB291="","",VLOOKUP(F291,tnpl!$X$1:$Y$16,2,TRUE))</f>
        <v>6</v>
      </c>
      <c r="H291" t="s">
        <v>3211</v>
      </c>
      <c r="I291">
        <f t="shared" si="43"/>
        <v>14</v>
      </c>
      <c r="J291" t="s">
        <v>3211</v>
      </c>
      <c r="K291">
        <f t="shared" si="44"/>
        <v>8</v>
      </c>
      <c r="L291">
        <f t="shared" si="45"/>
        <v>8</v>
      </c>
      <c r="M291" t="str">
        <f t="shared" si="46"/>
        <v>8/8</v>
      </c>
      <c r="N291" t="s">
        <v>3267</v>
      </c>
      <c r="O291" t="str">
        <f t="shared" si="47"/>
        <v>神話レア</v>
      </c>
      <c r="R291" t="s">
        <v>3267</v>
      </c>
      <c r="S291" t="s">
        <v>4854</v>
      </c>
      <c r="T291" t="str">
        <f t="shared" si="48"/>
        <v>ナクタムンの侍臣、テムメト</v>
      </c>
      <c r="U291" t="str">
        <f t="shared" si="49"/>
        <v/>
      </c>
      <c r="V291" t="str">
        <f>IF(I291=0,VLOOKUP(T291,Sheet4!A:B,2,TRUE),"")</f>
        <v/>
      </c>
      <c r="W291" t="s">
        <v>4855</v>
      </c>
      <c r="X291" t="s">
        <v>3267</v>
      </c>
      <c r="Y291" s="9"/>
      <c r="Z291" s="3">
        <v>1236</v>
      </c>
      <c r="AA291" s="2" t="s">
        <v>4450</v>
      </c>
      <c r="AB291" s="1" t="s">
        <v>1534</v>
      </c>
      <c r="AC291" s="1" t="s">
        <v>1453</v>
      </c>
      <c r="AD291" s="1">
        <v>14</v>
      </c>
      <c r="AE291" s="1" t="s">
        <v>33</v>
      </c>
      <c r="AF291" s="1" t="s">
        <v>32</v>
      </c>
      <c r="AG291" s="1" t="s">
        <v>349</v>
      </c>
      <c r="AH291" s="1" t="s">
        <v>1511</v>
      </c>
      <c r="AI291" s="1" t="s">
        <v>1492</v>
      </c>
      <c r="AJ291" s="1"/>
      <c r="AK291" s="1" t="s">
        <v>4704</v>
      </c>
      <c r="AL291" s="1" t="s">
        <v>4461</v>
      </c>
      <c r="AM291" s="1"/>
      <c r="AN291" s="1"/>
      <c r="AO291" s="1">
        <v>8</v>
      </c>
      <c r="AP291" s="1">
        <v>8</v>
      </c>
      <c r="AQ291" s="1" t="s">
        <v>4705</v>
      </c>
    </row>
    <row r="293" spans="1:43" x14ac:dyDescent="0.15">
      <c r="A293" t="str">
        <f>B293&amp;C293&amp;E293&amp;F293&amp;H293&amp;I293&amp;J293&amp;M293&amp;N293&amp;O293&amp;P293&amp;Q293&amp;R293&amp;S293&amp;T293&amp;V293&amp;W293&amp;X293&amp;Y293</f>
        <v/>
      </c>
    </row>
    <row r="294" spans="1:43" x14ac:dyDescent="0.15">
      <c r="A294" t="str">
        <f>B294&amp;C294&amp;E294&amp;F294&amp;H294&amp;I294&amp;J294&amp;M294&amp;N294&amp;O294&amp;P294&amp;Q294&amp;R294&amp;S294&amp;T294&amp;V294&amp;W294&amp;X294&amp;Y294</f>
        <v>*パワー9クリーチャーカード一覧</v>
      </c>
      <c r="B294" t="s">
        <v>3229</v>
      </c>
      <c r="C294" t="str">
        <f>"パワー"&amp;AO297</f>
        <v>パワー9</v>
      </c>
      <c r="E294" t="s">
        <v>5201</v>
      </c>
      <c r="F294" t="s">
        <v>3228</v>
      </c>
    </row>
    <row r="295" spans="1:43" x14ac:dyDescent="0.15">
      <c r="A295" t="str">
        <f t="shared" ref="A295:A300" si="50">B295&amp;C295&amp;E295&amp;F295&amp;H295&amp;I295&amp;J295&amp;M295&amp;N295&amp;O295&amp;P295&amp;Q295&amp;R295&amp;S295&amp;T295&amp;U295&amp;V295&amp;W295&amp;X295&amp;Y295</f>
        <v>|LEFT:50|LEFT:50|LEFT:50|LEFT:120|LEFT:120|LEFT:500|c</v>
      </c>
      <c r="B295" t="s">
        <v>3211</v>
      </c>
      <c r="C295" t="s">
        <v>3204</v>
      </c>
      <c r="E295" t="s">
        <v>3211</v>
      </c>
      <c r="F295" t="s">
        <v>3204</v>
      </c>
      <c r="H295" t="s">
        <v>3211</v>
      </c>
      <c r="I295" t="s">
        <v>3204</v>
      </c>
      <c r="J295" t="s">
        <v>3211</v>
      </c>
      <c r="M295" t="s">
        <v>5157</v>
      </c>
      <c r="N295" t="s">
        <v>3267</v>
      </c>
      <c r="O295" t="s">
        <v>5157</v>
      </c>
      <c r="R295" t="s">
        <v>3267</v>
      </c>
      <c r="T295" t="s">
        <v>3205</v>
      </c>
      <c r="X295" t="s">
        <v>3267</v>
      </c>
      <c r="Y295" t="s">
        <v>3206</v>
      </c>
    </row>
    <row r="296" spans="1:43" x14ac:dyDescent="0.15">
      <c r="A296" t="str">
        <f t="shared" si="50"/>
        <v>|セット|色|コスト|P/T|レアリティ|カード名|</v>
      </c>
      <c r="B296" t="s">
        <v>3211</v>
      </c>
      <c r="C296" t="s">
        <v>3212</v>
      </c>
      <c r="E296" t="s">
        <v>3211</v>
      </c>
      <c r="F296" t="s">
        <v>3181</v>
      </c>
      <c r="H296" t="s">
        <v>3211</v>
      </c>
      <c r="I296" t="s">
        <v>3207</v>
      </c>
      <c r="J296" t="s">
        <v>3211</v>
      </c>
      <c r="K296" t="s">
        <v>3168</v>
      </c>
      <c r="L296" t="s">
        <v>3167</v>
      </c>
      <c r="M296" t="str">
        <f>K296&amp;"/"&amp;L296</f>
        <v>P/T</v>
      </c>
      <c r="N296" t="s">
        <v>3267</v>
      </c>
      <c r="O296" t="s">
        <v>5187</v>
      </c>
      <c r="R296" t="s">
        <v>3267</v>
      </c>
      <c r="T296" t="s">
        <v>3208</v>
      </c>
      <c r="X296" t="s">
        <v>3267</v>
      </c>
      <c r="Z296" s="18"/>
      <c r="AA296" s="18"/>
      <c r="AB296" s="18"/>
      <c r="AC296" s="18"/>
      <c r="AD296" s="18"/>
      <c r="AE296" s="18"/>
      <c r="AF296" s="18"/>
      <c r="AG296" s="18"/>
      <c r="AH296" s="18"/>
      <c r="AI296" s="18"/>
      <c r="AJ296" s="18"/>
      <c r="AK296" s="18"/>
      <c r="AL296" s="18"/>
      <c r="AM296" s="18"/>
      <c r="AN296" s="18"/>
      <c r="AO296" s="18"/>
      <c r="AP296" s="18"/>
      <c r="AQ296" s="18"/>
    </row>
    <row r="297" spans="1:43" x14ac:dyDescent="0.15">
      <c r="A297" t="str">
        <f t="shared" si="50"/>
        <v>|ORI|緑|23|9/16|神話レア|《[[ガイアの復讐者]]》|</v>
      </c>
      <c r="B297" t="s">
        <v>3211</v>
      </c>
      <c r="C297" t="str">
        <f>AA297</f>
        <v>ORI</v>
      </c>
      <c r="D297">
        <f>IF(AA297="","",VLOOKUP(C297,tnpl!$Z$1:$AA$11,2,TRUE))</f>
        <v>1</v>
      </c>
      <c r="E297" t="s">
        <v>3211</v>
      </c>
      <c r="F297" t="str">
        <f>AB297</f>
        <v>緑</v>
      </c>
      <c r="G297">
        <f>IF(AB297="","",VLOOKUP(F297,tnpl!$X$1:$Y$16,2,TRUE))</f>
        <v>5</v>
      </c>
      <c r="H297" t="s">
        <v>3211</v>
      </c>
      <c r="I297">
        <f>AD297</f>
        <v>23</v>
      </c>
      <c r="J297" t="s">
        <v>3211</v>
      </c>
      <c r="K297">
        <f t="shared" ref="K297:L300" si="51">AO297</f>
        <v>9</v>
      </c>
      <c r="L297">
        <f t="shared" si="51"/>
        <v>16</v>
      </c>
      <c r="M297" t="str">
        <f>K297&amp;"/"&amp;L297</f>
        <v>9/16</v>
      </c>
      <c r="N297" t="s">
        <v>3267</v>
      </c>
      <c r="O297" t="str">
        <f>AC297</f>
        <v>神話レア</v>
      </c>
      <c r="R297" t="s">
        <v>3267</v>
      </c>
      <c r="S297" t="s">
        <v>4854</v>
      </c>
      <c r="T297" t="str">
        <f>AE297</f>
        <v>ガイアの復讐者</v>
      </c>
      <c r="U297" t="str">
        <f>IF(I297=0,"&gt;","")</f>
        <v/>
      </c>
      <c r="V297" t="str">
        <f>IF(I297=0,VLOOKUP(T297,Sheet4!A:B,2,TRUE),"")</f>
        <v/>
      </c>
      <c r="W297" t="s">
        <v>4855</v>
      </c>
      <c r="X297" t="s">
        <v>3267</v>
      </c>
      <c r="Y297" s="9"/>
      <c r="Z297" s="3">
        <v>199</v>
      </c>
      <c r="AA297" s="2" t="s">
        <v>3271</v>
      </c>
      <c r="AB297" s="1" t="s">
        <v>1540</v>
      </c>
      <c r="AC297" s="1" t="s">
        <v>1453</v>
      </c>
      <c r="AD297" s="1">
        <v>23</v>
      </c>
      <c r="AE297" s="1" t="s">
        <v>2586</v>
      </c>
      <c r="AF297" s="1" t="s">
        <v>2585</v>
      </c>
      <c r="AG297" s="1" t="s">
        <v>349</v>
      </c>
      <c r="AH297" s="1" t="s">
        <v>1559</v>
      </c>
      <c r="AI297" s="1"/>
      <c r="AJ297" s="1"/>
      <c r="AK297" s="1" t="s">
        <v>3380</v>
      </c>
      <c r="AL297" s="1"/>
      <c r="AM297" s="1"/>
      <c r="AN297" s="1"/>
      <c r="AO297" s="1">
        <v>9</v>
      </c>
      <c r="AP297" s="1">
        <v>16</v>
      </c>
      <c r="AQ297" s="1" t="s">
        <v>3380</v>
      </c>
    </row>
    <row r="298" spans="1:43" x14ac:dyDescent="0.15">
      <c r="A298" t="str">
        <f t="shared" si="50"/>
        <v>|BFZ|無色|18|9/6|神話レア|《[[バーラ・ゲドを滅ぼすもの]]》|</v>
      </c>
      <c r="B298" t="s">
        <v>3211</v>
      </c>
      <c r="C298" t="str">
        <f>AA298</f>
        <v>BFZ</v>
      </c>
      <c r="D298">
        <f>IF(AA298="","",VLOOKUP(C298,tnpl!$Z$1:$AA$11,2,TRUE))</f>
        <v>2</v>
      </c>
      <c r="E298" t="s">
        <v>3211</v>
      </c>
      <c r="F298" t="str">
        <f>AB298</f>
        <v>無色</v>
      </c>
      <c r="G298">
        <f>IF(AB298="","",VLOOKUP(F298,tnpl!$X$1:$Y$16,2,TRUE))</f>
        <v>16</v>
      </c>
      <c r="H298" t="s">
        <v>3211</v>
      </c>
      <c r="I298">
        <f>AD298</f>
        <v>18</v>
      </c>
      <c r="J298" t="s">
        <v>3211</v>
      </c>
      <c r="K298">
        <f t="shared" si="51"/>
        <v>9</v>
      </c>
      <c r="L298">
        <f t="shared" si="51"/>
        <v>6</v>
      </c>
      <c r="M298" t="str">
        <f>K298&amp;"/"&amp;L298</f>
        <v>9/6</v>
      </c>
      <c r="N298" t="s">
        <v>3267</v>
      </c>
      <c r="O298" t="str">
        <f>AC298</f>
        <v>神話レア</v>
      </c>
      <c r="R298" t="s">
        <v>3267</v>
      </c>
      <c r="S298" t="s">
        <v>4854</v>
      </c>
      <c r="T298" t="str">
        <f>AE298</f>
        <v>バーラ・ゲドを滅ぼすもの</v>
      </c>
      <c r="U298" t="str">
        <f>IF(I298=0,"&gt;","")</f>
        <v/>
      </c>
      <c r="V298" t="str">
        <f>IF(I298=0,VLOOKUP(T298,Sheet4!A:B,2,TRUE),"")</f>
        <v/>
      </c>
      <c r="W298" t="s">
        <v>4855</v>
      </c>
      <c r="X298" t="s">
        <v>3267</v>
      </c>
      <c r="Y298" s="9"/>
      <c r="Z298" s="3">
        <v>481</v>
      </c>
      <c r="AA298" s="2" t="s">
        <v>3213</v>
      </c>
      <c r="AB298" s="1" t="s">
        <v>301</v>
      </c>
      <c r="AC298" s="1" t="s">
        <v>1453</v>
      </c>
      <c r="AD298" s="1">
        <v>18</v>
      </c>
      <c r="AE298" s="1" t="s">
        <v>1693</v>
      </c>
      <c r="AF298" s="1" t="s">
        <v>1692</v>
      </c>
      <c r="AG298" s="1" t="s">
        <v>349</v>
      </c>
      <c r="AH298" s="1" t="s">
        <v>1457</v>
      </c>
      <c r="AI298" s="1"/>
      <c r="AJ298" s="1"/>
      <c r="AK298" s="1" t="s">
        <v>1691</v>
      </c>
      <c r="AL298" s="1"/>
      <c r="AM298" s="1"/>
      <c r="AN298" s="1"/>
      <c r="AO298" s="1">
        <v>9</v>
      </c>
      <c r="AP298" s="1">
        <v>6</v>
      </c>
      <c r="AQ298" s="1" t="s">
        <v>1691</v>
      </c>
    </row>
    <row r="299" spans="1:43" x14ac:dyDescent="0.15">
      <c r="A299" t="str">
        <f t="shared" si="50"/>
        <v>|OGW|赤|20|9/8|神話レア|《[[ヴァラクートの暴君]]》|</v>
      </c>
      <c r="B299" t="s">
        <v>3211</v>
      </c>
      <c r="C299" t="str">
        <f>AA299</f>
        <v>OGW</v>
      </c>
      <c r="D299">
        <f>IF(AA299="","",VLOOKUP(C299,tnpl!$Z$1:$AA$11,2,TRUE))</f>
        <v>3</v>
      </c>
      <c r="E299" t="s">
        <v>3211</v>
      </c>
      <c r="F299" t="str">
        <f>AB299</f>
        <v>赤</v>
      </c>
      <c r="G299">
        <f>IF(AB299="","",VLOOKUP(F299,tnpl!$X$1:$Y$16,2,TRUE))</f>
        <v>4</v>
      </c>
      <c r="H299" t="s">
        <v>3211</v>
      </c>
      <c r="I299">
        <f>AD299</f>
        <v>20</v>
      </c>
      <c r="J299" t="s">
        <v>3211</v>
      </c>
      <c r="K299">
        <f t="shared" si="51"/>
        <v>9</v>
      </c>
      <c r="L299">
        <f t="shared" si="51"/>
        <v>8</v>
      </c>
      <c r="M299" t="str">
        <f>K299&amp;"/"&amp;L299</f>
        <v>9/8</v>
      </c>
      <c r="N299" t="s">
        <v>3267</v>
      </c>
      <c r="O299" t="str">
        <f>AC299</f>
        <v>神話レア</v>
      </c>
      <c r="R299" t="s">
        <v>3267</v>
      </c>
      <c r="S299" t="s">
        <v>4854</v>
      </c>
      <c r="T299" t="str">
        <f>AE299</f>
        <v>ヴァラクートの暴君</v>
      </c>
      <c r="U299" t="str">
        <f>IF(I299=0,"&gt;","")</f>
        <v/>
      </c>
      <c r="V299" t="str">
        <f>IF(I299=0,VLOOKUP(T299,Sheet4!A:B,2,TRUE),"")</f>
        <v/>
      </c>
      <c r="W299" t="s">
        <v>4855</v>
      </c>
      <c r="X299" t="s">
        <v>3267</v>
      </c>
      <c r="Y299" s="9"/>
      <c r="Z299" s="3">
        <v>509</v>
      </c>
      <c r="AA299" s="2" t="s">
        <v>3214</v>
      </c>
      <c r="AB299" s="1" t="s">
        <v>1575</v>
      </c>
      <c r="AC299" s="1" t="s">
        <v>1453</v>
      </c>
      <c r="AD299" s="1">
        <v>20</v>
      </c>
      <c r="AE299" s="1" t="s">
        <v>1580</v>
      </c>
      <c r="AF299" s="1" t="s">
        <v>1579</v>
      </c>
      <c r="AG299" s="1" t="s">
        <v>349</v>
      </c>
      <c r="AH299" s="1" t="s">
        <v>1578</v>
      </c>
      <c r="AI299" s="1"/>
      <c r="AJ299" s="1"/>
      <c r="AK299" s="1" t="s">
        <v>361</v>
      </c>
      <c r="AL299" s="1" t="s">
        <v>1577</v>
      </c>
      <c r="AM299" s="1" t="s">
        <v>1576</v>
      </c>
      <c r="AN299" s="1"/>
      <c r="AO299" s="1">
        <v>9</v>
      </c>
      <c r="AP299" s="1">
        <v>8</v>
      </c>
      <c r="AQ299" s="1" t="s">
        <v>3507</v>
      </c>
    </row>
    <row r="300" spans="1:43" x14ac:dyDescent="0.15">
      <c r="A300" t="str">
        <f t="shared" si="50"/>
        <v>|EMN|白|0|9/10|神話レア|《[[悪夢の声、ブリセラ&gt;折れた刃、ギセラ]]》|</v>
      </c>
      <c r="B300" t="s">
        <v>3211</v>
      </c>
      <c r="C300" t="str">
        <f>AA300</f>
        <v>EMN</v>
      </c>
      <c r="D300">
        <f>IF(AA300="","",VLOOKUP(C300,tnpl!$Z$1:$AA$11,2,TRUE))</f>
        <v>5</v>
      </c>
      <c r="E300" t="s">
        <v>3211</v>
      </c>
      <c r="F300" t="str">
        <f>AB300</f>
        <v>白</v>
      </c>
      <c r="G300">
        <f>IF(AB300="","",VLOOKUP(F300,tnpl!$X$1:$Y$16,2,TRUE))</f>
        <v>1</v>
      </c>
      <c r="H300" t="s">
        <v>3211</v>
      </c>
      <c r="I300">
        <f>AD300</f>
        <v>0</v>
      </c>
      <c r="J300" t="s">
        <v>3211</v>
      </c>
      <c r="K300">
        <f t="shared" si="51"/>
        <v>9</v>
      </c>
      <c r="L300">
        <f t="shared" si="51"/>
        <v>10</v>
      </c>
      <c r="M300" t="str">
        <f>K300&amp;"/"&amp;L300</f>
        <v>9/10</v>
      </c>
      <c r="N300" t="s">
        <v>3267</v>
      </c>
      <c r="O300" t="str">
        <f>AC300</f>
        <v>神話レア</v>
      </c>
      <c r="R300" t="s">
        <v>3267</v>
      </c>
      <c r="S300" t="s">
        <v>4854</v>
      </c>
      <c r="T300" t="str">
        <f>AE300</f>
        <v>悪夢の声、ブリセラ</v>
      </c>
      <c r="U300" t="str">
        <f>IF(I300=0,"&gt;","")</f>
        <v>&gt;</v>
      </c>
      <c r="V300" t="str">
        <f>IF(I300=0,VLOOKUP(T300,Sheet4!A:B,2,TRUE),"")</f>
        <v>折れた刃、ギセラ</v>
      </c>
      <c r="W300" t="s">
        <v>4855</v>
      </c>
      <c r="X300" t="s">
        <v>3267</v>
      </c>
      <c r="Y300" s="9"/>
      <c r="Z300" s="3">
        <v>766</v>
      </c>
      <c r="AA300" s="2" t="s">
        <v>3870</v>
      </c>
      <c r="AB300" s="1" t="s">
        <v>1653</v>
      </c>
      <c r="AC300" s="1" t="s">
        <v>1453</v>
      </c>
      <c r="AD300" s="21">
        <v>0</v>
      </c>
      <c r="AE300" s="1" t="s">
        <v>873</v>
      </c>
      <c r="AF300" s="1" t="s">
        <v>872</v>
      </c>
      <c r="AG300" s="1" t="s">
        <v>349</v>
      </c>
      <c r="AH300" s="1" t="s">
        <v>1457</v>
      </c>
      <c r="AI300" s="1" t="s">
        <v>358</v>
      </c>
      <c r="AJ300" s="1"/>
      <c r="AK300" s="1" t="s">
        <v>3897</v>
      </c>
      <c r="AL300" s="1" t="s">
        <v>3898</v>
      </c>
      <c r="AM300" s="1"/>
      <c r="AN300" s="1"/>
      <c r="AO300" s="1">
        <v>9</v>
      </c>
      <c r="AP300" s="1">
        <v>10</v>
      </c>
      <c r="AQ300" s="1" t="s">
        <v>3899</v>
      </c>
    </row>
    <row r="301" spans="1:43" x14ac:dyDescent="0.15">
      <c r="A301" t="str">
        <f>B301&amp;C301&amp;E301&amp;F301&amp;H301&amp;I301&amp;J301&amp;M301&amp;N301&amp;O301&amp;P301&amp;Q301&amp;R301&amp;S301&amp;T301&amp;V301&amp;W301&amp;X301&amp;Y301</f>
        <v/>
      </c>
    </row>
    <row r="302" spans="1:43" x14ac:dyDescent="0.15">
      <c r="A302" t="str">
        <f>B302&amp;C302&amp;E302&amp;F302&amp;H302&amp;I302&amp;J302&amp;M302&amp;N302&amp;O302&amp;P302&amp;Q302&amp;R302&amp;S302&amp;T302&amp;V302&amp;W302&amp;X302&amp;Y302</f>
        <v>*パワー10クリーチャーカード一覧</v>
      </c>
      <c r="B302" t="s">
        <v>3229</v>
      </c>
      <c r="C302" t="str">
        <f>"パワー"&amp;AO307</f>
        <v>パワー10</v>
      </c>
      <c r="E302" t="s">
        <v>5201</v>
      </c>
      <c r="F302" t="s">
        <v>3228</v>
      </c>
    </row>
    <row r="303" spans="1:43" x14ac:dyDescent="0.15">
      <c r="A303" t="str">
        <f>B303&amp;C303&amp;E303&amp;F303&amp;H303&amp;I303&amp;J303&amp;M303&amp;N303&amp;O303&amp;P303&amp;Q303&amp;R303&amp;S303&amp;T303&amp;V303&amp;W303&amp;X303&amp;Y303</f>
        <v/>
      </c>
    </row>
    <row r="304" spans="1:43" x14ac:dyDescent="0.15">
      <c r="A304" t="str">
        <f>B304&amp;C304&amp;E304&amp;F304&amp;H304&amp;I304&amp;J304&amp;M304&amp;N304&amp;O304&amp;P304&amp;Q304&amp;R304&amp;S304&amp;T304&amp;V304&amp;W304&amp;X304&amp;Y304</f>
        <v>**マジック:オリジン</v>
      </c>
      <c r="B304" t="s">
        <v>4856</v>
      </c>
      <c r="C304" t="s">
        <v>4860</v>
      </c>
      <c r="Z304" s="11"/>
    </row>
    <row r="305" spans="1:43" x14ac:dyDescent="0.15">
      <c r="A305" t="str">
        <f t="shared" ref="A305:A311" si="52">B305&amp;C305&amp;E305&amp;F305&amp;H305&amp;I305&amp;J305&amp;M305&amp;N305&amp;O305&amp;P305&amp;Q305&amp;R305&amp;S305&amp;T305&amp;U305&amp;V305&amp;W305&amp;X305&amp;Y305</f>
        <v>|LEFT:50|LEFT:50|LEFT:50|LEFT:120|LEFT:120|LEFT:500|c</v>
      </c>
      <c r="B305" t="s">
        <v>3211</v>
      </c>
      <c r="C305" t="s">
        <v>3204</v>
      </c>
      <c r="E305" t="s">
        <v>3211</v>
      </c>
      <c r="F305" t="s">
        <v>3204</v>
      </c>
      <c r="H305" t="s">
        <v>3211</v>
      </c>
      <c r="I305" t="s">
        <v>3204</v>
      </c>
      <c r="J305" t="s">
        <v>3211</v>
      </c>
      <c r="M305" t="s">
        <v>5157</v>
      </c>
      <c r="N305" t="s">
        <v>3267</v>
      </c>
      <c r="O305" t="s">
        <v>5157</v>
      </c>
      <c r="R305" t="s">
        <v>3267</v>
      </c>
      <c r="T305" t="s">
        <v>3205</v>
      </c>
      <c r="X305" t="s">
        <v>3267</v>
      </c>
      <c r="Y305" t="s">
        <v>3206</v>
      </c>
    </row>
    <row r="306" spans="1:43" x14ac:dyDescent="0.15">
      <c r="A306" t="str">
        <f t="shared" si="52"/>
        <v>|セット|色|コスト|P/T|レアリティ|カード名|</v>
      </c>
      <c r="B306" t="s">
        <v>3211</v>
      </c>
      <c r="C306" t="s">
        <v>3212</v>
      </c>
      <c r="E306" t="s">
        <v>3211</v>
      </c>
      <c r="F306" t="s">
        <v>3181</v>
      </c>
      <c r="H306" t="s">
        <v>3211</v>
      </c>
      <c r="I306" t="s">
        <v>3207</v>
      </c>
      <c r="J306" t="s">
        <v>3211</v>
      </c>
      <c r="K306" t="s">
        <v>3168</v>
      </c>
      <c r="L306" t="s">
        <v>3167</v>
      </c>
      <c r="M306" t="str">
        <f t="shared" ref="M306:M311" si="53">K306&amp;"/"&amp;L306</f>
        <v>P/T</v>
      </c>
      <c r="N306" t="s">
        <v>3267</v>
      </c>
      <c r="O306" t="s">
        <v>5187</v>
      </c>
      <c r="R306" t="s">
        <v>3267</v>
      </c>
      <c r="T306" t="s">
        <v>3208</v>
      </c>
      <c r="X306" t="s">
        <v>3267</v>
      </c>
      <c r="Z306" s="18"/>
      <c r="AA306" s="18"/>
      <c r="AB306" s="18"/>
      <c r="AC306" s="18"/>
      <c r="AD306" s="18"/>
      <c r="AE306" s="18"/>
      <c r="AF306" s="18"/>
      <c r="AG306" s="18"/>
      <c r="AH306" s="18"/>
      <c r="AI306" s="18"/>
      <c r="AJ306" s="18"/>
      <c r="AK306" s="18"/>
      <c r="AL306" s="18"/>
      <c r="AM306" s="18"/>
      <c r="AN306" s="18"/>
      <c r="AO306" s="18"/>
      <c r="AP306" s="18"/>
      <c r="AQ306" s="18"/>
    </row>
    <row r="307" spans="1:43" x14ac:dyDescent="0.15">
      <c r="A307" t="str">
        <f t="shared" si="52"/>
        <v>|BFZ|無色|19|10/8|アンコモン|《[[軍団を破壊するもの]]》|</v>
      </c>
      <c r="B307" t="s">
        <v>3211</v>
      </c>
      <c r="C307" t="str">
        <f>AA307</f>
        <v>BFZ</v>
      </c>
      <c r="D307">
        <f>IF(AA307="","",VLOOKUP(C307,tnpl!$Z$1:$AA$11,2,TRUE))</f>
        <v>2</v>
      </c>
      <c r="E307" t="s">
        <v>3211</v>
      </c>
      <c r="F307" t="str">
        <f>AB307</f>
        <v>無色</v>
      </c>
      <c r="G307">
        <f>IF(AB307="","",VLOOKUP(F307,tnpl!$X$1:$Y$16,2,TRUE))</f>
        <v>16</v>
      </c>
      <c r="H307" t="s">
        <v>3211</v>
      </c>
      <c r="I307">
        <f>AD307</f>
        <v>19</v>
      </c>
      <c r="J307" t="s">
        <v>3211</v>
      </c>
      <c r="K307">
        <f t="shared" ref="K307:L311" si="54">AO307</f>
        <v>10</v>
      </c>
      <c r="L307">
        <f t="shared" si="54"/>
        <v>8</v>
      </c>
      <c r="M307" t="str">
        <f t="shared" si="53"/>
        <v>10/8</v>
      </c>
      <c r="N307" t="s">
        <v>3267</v>
      </c>
      <c r="O307" t="str">
        <f>AC307</f>
        <v>アンコモン</v>
      </c>
      <c r="R307" t="s">
        <v>3267</v>
      </c>
      <c r="S307" t="s">
        <v>4854</v>
      </c>
      <c r="T307" t="str">
        <f>AE307</f>
        <v>軍団を破壊するもの</v>
      </c>
      <c r="U307" t="str">
        <f>IF(I307=0,"&gt;","")</f>
        <v/>
      </c>
      <c r="V307" t="str">
        <f>IF(I307=0,VLOOKUP(T307,Sheet4!A:B,2,TRUE),"")</f>
        <v/>
      </c>
      <c r="W307" t="s">
        <v>4855</v>
      </c>
      <c r="X307" t="s">
        <v>3267</v>
      </c>
      <c r="Y307" s="9"/>
      <c r="Z307" s="3">
        <v>456</v>
      </c>
      <c r="AA307" s="2" t="s">
        <v>3213</v>
      </c>
      <c r="AB307" s="1" t="s">
        <v>301</v>
      </c>
      <c r="AC307" s="1" t="s">
        <v>1473</v>
      </c>
      <c r="AD307" s="1">
        <v>19</v>
      </c>
      <c r="AE307" s="1" t="s">
        <v>1767</v>
      </c>
      <c r="AF307" s="1" t="s">
        <v>1766</v>
      </c>
      <c r="AG307" s="1" t="s">
        <v>349</v>
      </c>
      <c r="AH307" s="1" t="s">
        <v>1457</v>
      </c>
      <c r="AI307" s="1"/>
      <c r="AJ307" s="1"/>
      <c r="AK307" s="1" t="s">
        <v>1765</v>
      </c>
      <c r="AL307" s="1"/>
      <c r="AM307" s="1"/>
      <c r="AN307" s="1"/>
      <c r="AO307" s="1">
        <v>10</v>
      </c>
      <c r="AP307" s="1">
        <v>8</v>
      </c>
      <c r="AQ307" s="1" t="s">
        <v>1765</v>
      </c>
    </row>
    <row r="308" spans="1:43" x14ac:dyDescent="0.15">
      <c r="A308" t="str">
        <f t="shared" si="52"/>
        <v>|BFZ|無色|21|10/10|レア|《[[荒廃の双子]]》|</v>
      </c>
      <c r="B308" t="s">
        <v>3211</v>
      </c>
      <c r="C308" t="str">
        <f>AA308</f>
        <v>BFZ</v>
      </c>
      <c r="D308">
        <f>IF(AA308="","",VLOOKUP(C308,tnpl!$Z$1:$AA$11,2,TRUE))</f>
        <v>2</v>
      </c>
      <c r="E308" t="s">
        <v>3211</v>
      </c>
      <c r="F308" t="str">
        <f>AB308</f>
        <v>無色</v>
      </c>
      <c r="G308">
        <f>IF(AB308="","",VLOOKUP(F308,tnpl!$X$1:$Y$16,2,TRUE))</f>
        <v>16</v>
      </c>
      <c r="H308" t="s">
        <v>3211</v>
      </c>
      <c r="I308">
        <f>AD308</f>
        <v>21</v>
      </c>
      <c r="J308" t="s">
        <v>3211</v>
      </c>
      <c r="K308">
        <f t="shared" si="54"/>
        <v>10</v>
      </c>
      <c r="L308">
        <f t="shared" si="54"/>
        <v>10</v>
      </c>
      <c r="M308" t="str">
        <f t="shared" si="53"/>
        <v>10/10</v>
      </c>
      <c r="N308" t="s">
        <v>3267</v>
      </c>
      <c r="O308" t="str">
        <f>AC308</f>
        <v>レア</v>
      </c>
      <c r="R308" t="s">
        <v>3267</v>
      </c>
      <c r="S308" t="s">
        <v>4854</v>
      </c>
      <c r="T308" t="str">
        <f>AE308</f>
        <v>荒廃の双子</v>
      </c>
      <c r="U308" t="str">
        <f>IF(I308=0,"&gt;","")</f>
        <v/>
      </c>
      <c r="V308" t="str">
        <f>IF(I308=0,VLOOKUP(T308,Sheet4!A:B,2,TRUE),"")</f>
        <v/>
      </c>
      <c r="W308" t="s">
        <v>4855</v>
      </c>
      <c r="X308" t="s">
        <v>3267</v>
      </c>
      <c r="Y308" s="9"/>
      <c r="Z308" s="3">
        <v>466</v>
      </c>
      <c r="AA308" s="2" t="s">
        <v>3213</v>
      </c>
      <c r="AB308" s="1" t="s">
        <v>301</v>
      </c>
      <c r="AC308" s="1" t="s">
        <v>1463</v>
      </c>
      <c r="AD308" s="1">
        <v>21</v>
      </c>
      <c r="AE308" s="1" t="s">
        <v>1738</v>
      </c>
      <c r="AF308" s="1" t="s">
        <v>1737</v>
      </c>
      <c r="AG308" s="1" t="s">
        <v>349</v>
      </c>
      <c r="AH308" s="1" t="s">
        <v>1457</v>
      </c>
      <c r="AI308" s="1"/>
      <c r="AJ308" s="1"/>
      <c r="AK308" s="1" t="s">
        <v>1736</v>
      </c>
      <c r="AL308" s="1"/>
      <c r="AM308" s="1"/>
      <c r="AN308" s="1"/>
      <c r="AO308" s="1">
        <v>10</v>
      </c>
      <c r="AP308" s="1">
        <v>10</v>
      </c>
      <c r="AQ308" s="1" t="s">
        <v>1736</v>
      </c>
    </row>
    <row r="309" spans="1:43" x14ac:dyDescent="0.15">
      <c r="A309" t="str">
        <f t="shared" si="52"/>
        <v>|BFZ|無色|21|10/10|神話レア|《[[絶え間ない飢餓、ウラモグ]]》|</v>
      </c>
      <c r="B309" t="s">
        <v>3211</v>
      </c>
      <c r="C309" t="str">
        <f>AA309</f>
        <v>BFZ</v>
      </c>
      <c r="D309">
        <f>IF(AA309="","",VLOOKUP(C309,tnpl!$Z$1:$AA$11,2,TRUE))</f>
        <v>2</v>
      </c>
      <c r="E309" t="s">
        <v>3211</v>
      </c>
      <c r="F309" t="str">
        <f>AB309</f>
        <v>無色</v>
      </c>
      <c r="G309">
        <f>IF(AB309="","",VLOOKUP(F309,tnpl!$X$1:$Y$16,2,TRUE))</f>
        <v>16</v>
      </c>
      <c r="H309" t="s">
        <v>3211</v>
      </c>
      <c r="I309">
        <f>AD309</f>
        <v>21</v>
      </c>
      <c r="J309" t="s">
        <v>3211</v>
      </c>
      <c r="K309">
        <f t="shared" si="54"/>
        <v>10</v>
      </c>
      <c r="L309">
        <f t="shared" si="54"/>
        <v>10</v>
      </c>
      <c r="M309" t="str">
        <f t="shared" si="53"/>
        <v>10/10</v>
      </c>
      <c r="N309" t="s">
        <v>3267</v>
      </c>
      <c r="O309" t="str">
        <f>AC309</f>
        <v>神話レア</v>
      </c>
      <c r="R309" t="s">
        <v>3267</v>
      </c>
      <c r="S309" t="s">
        <v>4854</v>
      </c>
      <c r="T309" t="str">
        <f>AE309</f>
        <v>絶え間ない飢餓、ウラモグ</v>
      </c>
      <c r="U309" t="str">
        <f>IF(I309=0,"&gt;","")</f>
        <v/>
      </c>
      <c r="V309" t="str">
        <f>IF(I309=0,VLOOKUP(T309,Sheet4!A:B,2,TRUE),"")</f>
        <v/>
      </c>
      <c r="W309" t="s">
        <v>4855</v>
      </c>
      <c r="X309" t="s">
        <v>3267</v>
      </c>
      <c r="Y309" s="9"/>
      <c r="Z309" s="3">
        <v>483</v>
      </c>
      <c r="AA309" s="2" t="s">
        <v>3213</v>
      </c>
      <c r="AB309" s="1" t="s">
        <v>301</v>
      </c>
      <c r="AC309" s="1" t="s">
        <v>1453</v>
      </c>
      <c r="AD309" s="1">
        <v>21</v>
      </c>
      <c r="AE309" s="1" t="s">
        <v>1687</v>
      </c>
      <c r="AF309" s="1" t="s">
        <v>1686</v>
      </c>
      <c r="AG309" s="1" t="s">
        <v>349</v>
      </c>
      <c r="AH309" s="1" t="s">
        <v>1457</v>
      </c>
      <c r="AI309" s="1"/>
      <c r="AJ309" s="1"/>
      <c r="AK309" s="1" t="s">
        <v>1685</v>
      </c>
      <c r="AL309" s="1"/>
      <c r="AM309" s="1"/>
      <c r="AN309" s="1"/>
      <c r="AO309" s="1">
        <v>10</v>
      </c>
      <c r="AP309" s="1">
        <v>10</v>
      </c>
      <c r="AQ309" s="1" t="s">
        <v>1685</v>
      </c>
    </row>
    <row r="310" spans="1:43" x14ac:dyDescent="0.15">
      <c r="A310" t="str">
        <f t="shared" si="52"/>
        <v>|SOI|白|0|10/10|神話レア|《[[浄化の天使、アヴァシン&gt;大天使アヴァシン]]》|</v>
      </c>
      <c r="B310" t="s">
        <v>3211</v>
      </c>
      <c r="C310" t="str">
        <f>AA310</f>
        <v>SOI</v>
      </c>
      <c r="D310">
        <f>IF(AA310="","",VLOOKUP(C310,tnpl!$Z$1:$AA$11,2,TRUE))</f>
        <v>4</v>
      </c>
      <c r="E310" t="s">
        <v>3211</v>
      </c>
      <c r="F310" t="str">
        <f>AB310</f>
        <v>白</v>
      </c>
      <c r="G310">
        <f>IF(AB310="","",VLOOKUP(F310,tnpl!$X$1:$Y$16,2,TRUE))</f>
        <v>1</v>
      </c>
      <c r="H310" t="s">
        <v>3211</v>
      </c>
      <c r="I310">
        <f>AD310</f>
        <v>0</v>
      </c>
      <c r="J310" t="s">
        <v>3211</v>
      </c>
      <c r="K310">
        <f t="shared" si="54"/>
        <v>10</v>
      </c>
      <c r="L310">
        <f t="shared" si="54"/>
        <v>10</v>
      </c>
      <c r="M310" t="str">
        <f t="shared" si="53"/>
        <v>10/10</v>
      </c>
      <c r="N310" t="s">
        <v>3267</v>
      </c>
      <c r="O310" t="str">
        <f>AC310</f>
        <v>神話レア</v>
      </c>
      <c r="R310" t="s">
        <v>3267</v>
      </c>
      <c r="S310" t="s">
        <v>4854</v>
      </c>
      <c r="T310" t="str">
        <f>AE310</f>
        <v>浄化の天使、アヴァシン</v>
      </c>
      <c r="U310" t="str">
        <f>IF(I310=0,"&gt;","")</f>
        <v>&gt;</v>
      </c>
      <c r="V310" t="str">
        <f>IF(I310=0,VLOOKUP(T310,Sheet4!A:B,2,TRUE),"")</f>
        <v>大天使アヴァシン</v>
      </c>
      <c r="W310" t="s">
        <v>4855</v>
      </c>
      <c r="X310" t="s">
        <v>3267</v>
      </c>
      <c r="Y310" s="9"/>
      <c r="Z310" s="3">
        <v>573</v>
      </c>
      <c r="AA310" s="2" t="s">
        <v>3528</v>
      </c>
      <c r="AB310" s="1" t="s">
        <v>1653</v>
      </c>
      <c r="AC310" s="1" t="s">
        <v>1453</v>
      </c>
      <c r="AD310" s="21">
        <v>0</v>
      </c>
      <c r="AE310" s="1" t="s">
        <v>1059</v>
      </c>
      <c r="AF310" s="1" t="s">
        <v>1058</v>
      </c>
      <c r="AG310" s="1" t="s">
        <v>349</v>
      </c>
      <c r="AH310" s="1" t="s">
        <v>358</v>
      </c>
      <c r="AI310" s="1"/>
      <c r="AJ310" s="1"/>
      <c r="AK310" s="1" t="s">
        <v>2435</v>
      </c>
      <c r="AL310" s="1" t="s">
        <v>3585</v>
      </c>
      <c r="AM310" s="1"/>
      <c r="AN310" s="1"/>
      <c r="AO310" s="1">
        <v>10</v>
      </c>
      <c r="AP310" s="1">
        <v>10</v>
      </c>
      <c r="AQ310" s="1" t="s">
        <v>3586</v>
      </c>
    </row>
    <row r="311" spans="1:43" x14ac:dyDescent="0.15">
      <c r="A311" t="str">
        <f t="shared" si="52"/>
        <v>|AER|青|17|10/6|神話レア|《[[霊気海嘯の鯨]]》|</v>
      </c>
      <c r="B311" t="s">
        <v>3211</v>
      </c>
      <c r="C311" t="str">
        <f>AA311</f>
        <v>AER</v>
      </c>
      <c r="D311">
        <f>IF(AA311="","",VLOOKUP(C311,tnpl!$Z$1:$AA$11,2,TRUE))</f>
        <v>7</v>
      </c>
      <c r="E311" t="s">
        <v>3211</v>
      </c>
      <c r="F311" t="str">
        <f>AB311</f>
        <v>青</v>
      </c>
      <c r="G311">
        <f>IF(AB311="","",VLOOKUP(F311,tnpl!$X$1:$Y$16,2,TRUE))</f>
        <v>2</v>
      </c>
      <c r="H311" t="s">
        <v>3211</v>
      </c>
      <c r="I311">
        <f>AD311</f>
        <v>17</v>
      </c>
      <c r="J311" t="s">
        <v>3211</v>
      </c>
      <c r="K311">
        <f t="shared" si="54"/>
        <v>10</v>
      </c>
      <c r="L311">
        <f t="shared" si="54"/>
        <v>6</v>
      </c>
      <c r="M311" t="str">
        <f t="shared" si="53"/>
        <v>10/6</v>
      </c>
      <c r="N311" t="s">
        <v>3267</v>
      </c>
      <c r="O311" t="str">
        <f>AC311</f>
        <v>神話レア</v>
      </c>
      <c r="R311" t="s">
        <v>3267</v>
      </c>
      <c r="S311" t="s">
        <v>4854</v>
      </c>
      <c r="T311" t="str">
        <f>AE311</f>
        <v>霊気海嘯の鯨</v>
      </c>
      <c r="U311" t="str">
        <f>IF(I311=0,"&gt;","")</f>
        <v/>
      </c>
      <c r="V311" t="str">
        <f>IF(I311=0,VLOOKUP(T311,Sheet4!A:B,2,TRUE),"")</f>
        <v/>
      </c>
      <c r="W311" t="s">
        <v>4855</v>
      </c>
      <c r="X311" t="s">
        <v>3267</v>
      </c>
      <c r="Y311" s="9"/>
      <c r="Z311" s="3">
        <v>1035</v>
      </c>
      <c r="AA311" s="2" t="s">
        <v>4335</v>
      </c>
      <c r="AB311" s="1" t="s">
        <v>1631</v>
      </c>
      <c r="AC311" s="1" t="s">
        <v>1453</v>
      </c>
      <c r="AD311" s="1">
        <v>17</v>
      </c>
      <c r="AE311" s="1" t="s">
        <v>455</v>
      </c>
      <c r="AF311" s="1" t="s">
        <v>454</v>
      </c>
      <c r="AG311" s="1" t="s">
        <v>349</v>
      </c>
      <c r="AH311" s="1" t="s">
        <v>4104</v>
      </c>
      <c r="AI311" s="1"/>
      <c r="AJ311" s="1"/>
      <c r="AK311" s="1" t="s">
        <v>361</v>
      </c>
      <c r="AL311" s="1" t="s">
        <v>4356</v>
      </c>
      <c r="AM311" s="1"/>
      <c r="AN311" s="1"/>
      <c r="AO311" s="1">
        <v>10</v>
      </c>
      <c r="AP311" s="1">
        <v>6</v>
      </c>
      <c r="AQ311" s="1" t="s">
        <v>4357</v>
      </c>
    </row>
    <row r="312" spans="1:43" x14ac:dyDescent="0.15">
      <c r="A312" t="str">
        <f>B312&amp;C312&amp;E312&amp;F312&amp;H312&amp;I312&amp;J312&amp;M312&amp;N312&amp;O312&amp;P312&amp;Q312&amp;R312&amp;S312&amp;T312&amp;V312&amp;W312&amp;X312&amp;Y312</f>
        <v/>
      </c>
    </row>
    <row r="313" spans="1:43" x14ac:dyDescent="0.15">
      <c r="A313" t="str">
        <f>B313&amp;C313&amp;E313&amp;F313&amp;H313&amp;I313&amp;J313&amp;M313&amp;N313&amp;O313&amp;P313&amp;Q313&amp;R313&amp;S313&amp;T313&amp;V313&amp;W313&amp;X313&amp;Y313</f>
        <v>*パワー11クリーチャーカード一覧</v>
      </c>
      <c r="B313" t="s">
        <v>3229</v>
      </c>
      <c r="C313" t="str">
        <f>"パワー"&amp;AO316</f>
        <v>パワー11</v>
      </c>
      <c r="E313" t="s">
        <v>5201</v>
      </c>
      <c r="F313" t="s">
        <v>3228</v>
      </c>
    </row>
    <row r="314" spans="1:43" x14ac:dyDescent="0.15">
      <c r="A314" t="str">
        <f>B314&amp;C314&amp;E314&amp;F314&amp;H314&amp;I314&amp;J314&amp;M314&amp;N314&amp;O314&amp;P314&amp;Q314&amp;R314&amp;S314&amp;T314&amp;U314&amp;V314&amp;W314&amp;X314&amp;Y314</f>
        <v>|LEFT:50|LEFT:50|LEFT:50|LEFT:120|LEFT:120|LEFT:500|c</v>
      </c>
      <c r="B314" t="s">
        <v>3211</v>
      </c>
      <c r="C314" t="s">
        <v>3204</v>
      </c>
      <c r="E314" t="s">
        <v>3211</v>
      </c>
      <c r="F314" t="s">
        <v>3204</v>
      </c>
      <c r="H314" t="s">
        <v>3211</v>
      </c>
      <c r="I314" t="s">
        <v>3204</v>
      </c>
      <c r="J314" t="s">
        <v>3211</v>
      </c>
      <c r="M314" t="s">
        <v>5157</v>
      </c>
      <c r="N314" t="s">
        <v>3267</v>
      </c>
      <c r="O314" t="s">
        <v>5157</v>
      </c>
      <c r="R314" t="s">
        <v>3267</v>
      </c>
      <c r="T314" t="s">
        <v>3205</v>
      </c>
      <c r="X314" t="s">
        <v>3267</v>
      </c>
      <c r="Y314" t="s">
        <v>3206</v>
      </c>
    </row>
    <row r="315" spans="1:43" x14ac:dyDescent="0.15">
      <c r="A315" t="str">
        <f>B315&amp;C315&amp;E315&amp;F315&amp;H315&amp;I315&amp;J315&amp;M315&amp;N315&amp;O315&amp;P315&amp;Q315&amp;R315&amp;S315&amp;T315&amp;U315&amp;V315&amp;W315&amp;X315&amp;Y315</f>
        <v>|セット|色|コスト|P/T|レアリティ|カード名|</v>
      </c>
      <c r="B315" t="s">
        <v>3211</v>
      </c>
      <c r="C315" t="s">
        <v>3212</v>
      </c>
      <c r="E315" t="s">
        <v>3211</v>
      </c>
      <c r="F315" t="s">
        <v>3181</v>
      </c>
      <c r="H315" t="s">
        <v>3211</v>
      </c>
      <c r="I315" t="s">
        <v>3207</v>
      </c>
      <c r="J315" t="s">
        <v>3211</v>
      </c>
      <c r="K315" t="s">
        <v>3168</v>
      </c>
      <c r="L315" t="s">
        <v>3167</v>
      </c>
      <c r="M315" t="str">
        <f>K315&amp;"/"&amp;L315</f>
        <v>P/T</v>
      </c>
      <c r="N315" t="s">
        <v>3267</v>
      </c>
      <c r="O315" t="s">
        <v>5187</v>
      </c>
      <c r="R315" t="s">
        <v>3267</v>
      </c>
      <c r="T315" t="s">
        <v>3208</v>
      </c>
      <c r="X315" t="s">
        <v>3267</v>
      </c>
      <c r="Z315" s="18"/>
      <c r="AA315" s="18"/>
      <c r="AB315" s="18"/>
      <c r="AC315" s="18"/>
      <c r="AD315" s="18"/>
      <c r="AE315" s="18"/>
      <c r="AF315" s="18"/>
      <c r="AG315" s="18"/>
      <c r="AH315" s="18"/>
      <c r="AI315" s="18"/>
      <c r="AJ315" s="18"/>
      <c r="AK315" s="18"/>
      <c r="AL315" s="18"/>
      <c r="AM315" s="18"/>
      <c r="AN315" s="18"/>
      <c r="AO315" s="18"/>
      <c r="AP315" s="18"/>
      <c r="AQ315" s="18"/>
    </row>
    <row r="316" spans="1:43" x14ac:dyDescent="0.15">
      <c r="A316" t="str">
        <f>B316&amp;C316&amp;E316&amp;F316&amp;H316&amp;I316&amp;J316&amp;M316&amp;N316&amp;O316&amp;P316&amp;Q316&amp;R316&amp;S316&amp;T316&amp;U316&amp;V316&amp;W316&amp;X316&amp;Y316</f>
        <v>|BFZ|無色|25|11/9|神話レア|《[[虚空の選別者]]》|</v>
      </c>
      <c r="B316" t="s">
        <v>3211</v>
      </c>
      <c r="C316" t="str">
        <f>AA316</f>
        <v>BFZ</v>
      </c>
      <c r="D316">
        <f>IF(AA316="","",VLOOKUP(C316,tnpl!$Z$1:$AA$11,2,TRUE))</f>
        <v>2</v>
      </c>
      <c r="E316" t="s">
        <v>3211</v>
      </c>
      <c r="F316" t="str">
        <f>AB316</f>
        <v>無色</v>
      </c>
      <c r="G316">
        <f>IF(AB316="","",VLOOKUP(F316,tnpl!$X$1:$Y$16,2,TRUE))</f>
        <v>16</v>
      </c>
      <c r="H316" t="s">
        <v>3211</v>
      </c>
      <c r="I316">
        <f>AD316</f>
        <v>25</v>
      </c>
      <c r="J316" t="s">
        <v>3211</v>
      </c>
      <c r="K316">
        <f>AO316</f>
        <v>11</v>
      </c>
      <c r="L316">
        <f>AP316</f>
        <v>9</v>
      </c>
      <c r="M316" t="str">
        <f>K316&amp;"/"&amp;L316</f>
        <v>11/9</v>
      </c>
      <c r="N316" t="s">
        <v>3267</v>
      </c>
      <c r="O316" t="str">
        <f>AC316</f>
        <v>神話レア</v>
      </c>
      <c r="R316" t="s">
        <v>3267</v>
      </c>
      <c r="S316" t="s">
        <v>4854</v>
      </c>
      <c r="T316" t="str">
        <f>AE316</f>
        <v>虚空の選別者</v>
      </c>
      <c r="U316" t="str">
        <f>IF(I316=0,"&gt;","")</f>
        <v/>
      </c>
      <c r="V316" t="str">
        <f>IF(I316=0,VLOOKUP(T316,Sheet4!A:B,2,TRUE),"")</f>
        <v/>
      </c>
      <c r="W316" t="s">
        <v>4855</v>
      </c>
      <c r="X316" t="s">
        <v>3267</v>
      </c>
      <c r="Y316" s="9"/>
      <c r="Z316" s="3">
        <v>484</v>
      </c>
      <c r="AA316" s="2" t="s">
        <v>3213</v>
      </c>
      <c r="AB316" s="1" t="s">
        <v>301</v>
      </c>
      <c r="AC316" s="1" t="s">
        <v>1453</v>
      </c>
      <c r="AD316" s="1">
        <v>25</v>
      </c>
      <c r="AE316" s="1" t="s">
        <v>1684</v>
      </c>
      <c r="AF316" s="1" t="s">
        <v>1683</v>
      </c>
      <c r="AG316" s="1" t="s">
        <v>349</v>
      </c>
      <c r="AH316" s="1" t="s">
        <v>1457</v>
      </c>
      <c r="AI316" s="1"/>
      <c r="AJ316" s="1"/>
      <c r="AK316" s="1" t="s">
        <v>1682</v>
      </c>
      <c r="AL316" s="1"/>
      <c r="AM316" s="1"/>
      <c r="AN316" s="1"/>
      <c r="AO316" s="1">
        <v>11</v>
      </c>
      <c r="AP316" s="1">
        <v>9</v>
      </c>
      <c r="AQ316" s="1" t="s">
        <v>1682</v>
      </c>
    </row>
    <row r="317" spans="1:43" x14ac:dyDescent="0.15">
      <c r="A317" t="str">
        <f>B317&amp;C317&amp;E317&amp;F317&amp;H317&amp;I317&amp;J317&amp;M317&amp;N317&amp;O317&amp;P317&amp;Q317&amp;R317&amp;S317&amp;T317&amp;V317&amp;W317&amp;X317&amp;Y317</f>
        <v/>
      </c>
    </row>
    <row r="318" spans="1:43" x14ac:dyDescent="0.15">
      <c r="A318" t="str">
        <f>B318&amp;C318&amp;E318&amp;F318&amp;H318&amp;I318&amp;J318&amp;M318&amp;N318&amp;O318&amp;P318&amp;Q318&amp;R318&amp;S318&amp;T318&amp;V318&amp;W318&amp;X318&amp;Y318</f>
        <v>*パワー12クリーチャーカード一覧</v>
      </c>
      <c r="B318" t="s">
        <v>3229</v>
      </c>
      <c r="C318" t="str">
        <f>"パワー"&amp;AO321</f>
        <v>パワー12</v>
      </c>
      <c r="E318" t="s">
        <v>5201</v>
      </c>
      <c r="F318" t="s">
        <v>3228</v>
      </c>
    </row>
    <row r="319" spans="1:43" x14ac:dyDescent="0.15">
      <c r="A319" t="str">
        <f t="shared" ref="A319:A326" si="55">B319&amp;C319&amp;E319&amp;F319&amp;H319&amp;I319&amp;J319&amp;M319&amp;N319&amp;O319&amp;P319&amp;Q319&amp;R319&amp;S319&amp;T319&amp;U319&amp;V319&amp;W319&amp;X319&amp;Y319</f>
        <v>|LEFT:50|LEFT:50|LEFT:50|LEFT:120|LEFT:120|LEFT:500|c</v>
      </c>
      <c r="B319" t="s">
        <v>3211</v>
      </c>
      <c r="C319" t="s">
        <v>3204</v>
      </c>
      <c r="E319" t="s">
        <v>3211</v>
      </c>
      <c r="F319" t="s">
        <v>3204</v>
      </c>
      <c r="H319" t="s">
        <v>3211</v>
      </c>
      <c r="I319" t="s">
        <v>3204</v>
      </c>
      <c r="J319" t="s">
        <v>3211</v>
      </c>
      <c r="M319" t="s">
        <v>5157</v>
      </c>
      <c r="N319" t="s">
        <v>3267</v>
      </c>
      <c r="O319" t="s">
        <v>5157</v>
      </c>
      <c r="R319" t="s">
        <v>3267</v>
      </c>
      <c r="T319" t="s">
        <v>3205</v>
      </c>
      <c r="X319" t="s">
        <v>3267</v>
      </c>
      <c r="Y319" t="s">
        <v>3206</v>
      </c>
    </row>
    <row r="320" spans="1:43" x14ac:dyDescent="0.15">
      <c r="A320" t="str">
        <f t="shared" si="55"/>
        <v>|セット|色|コスト|P/T|レアリティ|カード名|</v>
      </c>
      <c r="B320" t="s">
        <v>3211</v>
      </c>
      <c r="C320" t="s">
        <v>3212</v>
      </c>
      <c r="E320" t="s">
        <v>3211</v>
      </c>
      <c r="F320" t="s">
        <v>3181</v>
      </c>
      <c r="H320" t="s">
        <v>3211</v>
      </c>
      <c r="I320" t="s">
        <v>3207</v>
      </c>
      <c r="J320" t="s">
        <v>3211</v>
      </c>
      <c r="K320" t="s">
        <v>3168</v>
      </c>
      <c r="L320" t="s">
        <v>3167</v>
      </c>
      <c r="M320" t="str">
        <f t="shared" ref="M320:M326" si="56">K320&amp;"/"&amp;L320</f>
        <v>P/T</v>
      </c>
      <c r="N320" t="s">
        <v>3267</v>
      </c>
      <c r="O320" t="s">
        <v>5187</v>
      </c>
      <c r="R320" t="s">
        <v>3267</v>
      </c>
      <c r="T320" t="s">
        <v>3208</v>
      </c>
      <c r="X320" t="s">
        <v>3267</v>
      </c>
      <c r="Z320" s="18"/>
      <c r="AA320" s="18"/>
      <c r="AB320" s="18"/>
      <c r="AC320" s="18"/>
      <c r="AD320" s="18"/>
      <c r="AE320" s="18"/>
      <c r="AF320" s="18"/>
      <c r="AG320" s="18"/>
      <c r="AH320" s="18"/>
      <c r="AI320" s="18"/>
      <c r="AJ320" s="18"/>
      <c r="AK320" s="18"/>
      <c r="AL320" s="18"/>
      <c r="AM320" s="18"/>
      <c r="AN320" s="18"/>
      <c r="AO320" s="18"/>
      <c r="AP320" s="18"/>
      <c r="AQ320" s="18"/>
    </row>
    <row r="321" spans="1:43" x14ac:dyDescent="0.15">
      <c r="A321" t="str">
        <f t="shared" si="55"/>
        <v>|OGW|無色|28|12/12|神話レア|《[[大いなる歪み、コジレック]]》|</v>
      </c>
      <c r="B321" t="s">
        <v>3211</v>
      </c>
      <c r="C321" t="str">
        <f t="shared" ref="C321:C326" si="57">AA321</f>
        <v>OGW</v>
      </c>
      <c r="D321">
        <f>IF(AA321="","",VLOOKUP(C321,tnpl!$Z$1:$AA$11,2,TRUE))</f>
        <v>3</v>
      </c>
      <c r="E321" t="s">
        <v>3211</v>
      </c>
      <c r="F321" t="str">
        <f t="shared" ref="F321:F326" si="58">AB321</f>
        <v>無色</v>
      </c>
      <c r="G321">
        <f>IF(AB321="","",VLOOKUP(F321,tnpl!$X$1:$Y$16,2,TRUE))</f>
        <v>16</v>
      </c>
      <c r="H321" t="s">
        <v>3211</v>
      </c>
      <c r="I321">
        <f t="shared" ref="I321:I326" si="59">AD321</f>
        <v>28</v>
      </c>
      <c r="J321" t="s">
        <v>3211</v>
      </c>
      <c r="K321">
        <f t="shared" ref="K321:L326" si="60">AO321</f>
        <v>12</v>
      </c>
      <c r="L321">
        <f t="shared" si="60"/>
        <v>12</v>
      </c>
      <c r="M321" t="str">
        <f t="shared" si="56"/>
        <v>12/12</v>
      </c>
      <c r="N321" t="s">
        <v>3267</v>
      </c>
      <c r="O321" t="str">
        <f t="shared" ref="O321:O326" si="61">AC321</f>
        <v>神話レア</v>
      </c>
      <c r="R321" t="s">
        <v>3267</v>
      </c>
      <c r="S321" t="s">
        <v>4854</v>
      </c>
      <c r="T321" t="str">
        <f t="shared" ref="T321:T326" si="62">AE321</f>
        <v>大いなる歪み、コジレック</v>
      </c>
      <c r="U321" t="str">
        <f t="shared" ref="U321:U326" si="63">IF(I321=0,"&gt;","")</f>
        <v/>
      </c>
      <c r="V321" t="str">
        <f>IF(I321=0,VLOOKUP(T321,Sheet4!A:B,2,TRUE),"")</f>
        <v/>
      </c>
      <c r="W321" t="s">
        <v>4855</v>
      </c>
      <c r="X321" t="s">
        <v>3267</v>
      </c>
      <c r="Y321" s="9"/>
      <c r="Z321" s="3">
        <v>536</v>
      </c>
      <c r="AA321" s="2" t="s">
        <v>3214</v>
      </c>
      <c r="AB321" s="1" t="s">
        <v>301</v>
      </c>
      <c r="AC321" s="1" t="s">
        <v>1453</v>
      </c>
      <c r="AD321" s="1">
        <v>28</v>
      </c>
      <c r="AE321" s="1" t="s">
        <v>1459</v>
      </c>
      <c r="AF321" s="1" t="s">
        <v>1458</v>
      </c>
      <c r="AG321" s="1" t="s">
        <v>349</v>
      </c>
      <c r="AH321" s="1" t="s">
        <v>1457</v>
      </c>
      <c r="AI321" s="1"/>
      <c r="AJ321" s="1"/>
      <c r="AK321" s="1" t="s">
        <v>1456</v>
      </c>
      <c r="AL321" s="1" t="s">
        <v>1455</v>
      </c>
      <c r="AM321" s="1" t="s">
        <v>3527</v>
      </c>
      <c r="AN321" s="1"/>
      <c r="AO321" s="1">
        <v>12</v>
      </c>
      <c r="AP321" s="1">
        <v>12</v>
      </c>
      <c r="AQ321" s="1" t="s">
        <v>1454</v>
      </c>
    </row>
    <row r="322" spans="1:43" x14ac:dyDescent="0.15">
      <c r="A322" t="str">
        <f t="shared" si="55"/>
        <v>|SOI|赤|0|12/11|神話レア|《[[ヴィルディン群れの頭目&gt;ガイアー岬の山賊]]》|</v>
      </c>
      <c r="B322" t="s">
        <v>3211</v>
      </c>
      <c r="C322" t="str">
        <f t="shared" si="57"/>
        <v>SOI</v>
      </c>
      <c r="D322">
        <f>IF(AA322="","",VLOOKUP(C322,tnpl!$Z$1:$AA$11,2,TRUE))</f>
        <v>4</v>
      </c>
      <c r="E322" t="s">
        <v>3211</v>
      </c>
      <c r="F322" t="str">
        <f t="shared" si="58"/>
        <v>赤</v>
      </c>
      <c r="G322">
        <f>IF(AB322="","",VLOOKUP(F322,tnpl!$X$1:$Y$16,2,TRUE))</f>
        <v>4</v>
      </c>
      <c r="H322" t="s">
        <v>3211</v>
      </c>
      <c r="I322">
        <f t="shared" si="59"/>
        <v>0</v>
      </c>
      <c r="J322" t="s">
        <v>3211</v>
      </c>
      <c r="K322">
        <f t="shared" si="60"/>
        <v>12</v>
      </c>
      <c r="L322">
        <f t="shared" si="60"/>
        <v>11</v>
      </c>
      <c r="M322" t="str">
        <f t="shared" si="56"/>
        <v>12/11</v>
      </c>
      <c r="N322" t="s">
        <v>3267</v>
      </c>
      <c r="O322" t="str">
        <f t="shared" si="61"/>
        <v>神話レア</v>
      </c>
      <c r="R322" t="s">
        <v>3267</v>
      </c>
      <c r="S322" t="s">
        <v>4854</v>
      </c>
      <c r="T322" t="str">
        <f t="shared" si="62"/>
        <v>ヴィルディン群れの頭目</v>
      </c>
      <c r="U322" t="str">
        <f t="shared" si="63"/>
        <v>&gt;</v>
      </c>
      <c r="V322" t="str">
        <f>IF(I322=0,VLOOKUP(T322,Sheet4!A:B,2,TRUE),"")</f>
        <v>ガイアー岬の山賊</v>
      </c>
      <c r="W322" t="s">
        <v>4855</v>
      </c>
      <c r="X322" t="s">
        <v>3267</v>
      </c>
      <c r="Y322" s="9"/>
      <c r="Z322" s="3">
        <v>676</v>
      </c>
      <c r="AA322" s="2" t="s">
        <v>3528</v>
      </c>
      <c r="AB322" s="1" t="s">
        <v>1575</v>
      </c>
      <c r="AC322" s="1" t="s">
        <v>1453</v>
      </c>
      <c r="AD322" s="21">
        <v>0</v>
      </c>
      <c r="AE322" s="1" t="s">
        <v>1031</v>
      </c>
      <c r="AF322" s="1" t="s">
        <v>1030</v>
      </c>
      <c r="AG322" s="1" t="s">
        <v>349</v>
      </c>
      <c r="AH322" s="1" t="s">
        <v>3702</v>
      </c>
      <c r="AI322" s="1"/>
      <c r="AJ322" s="1"/>
      <c r="AK322" s="1" t="s">
        <v>3745</v>
      </c>
      <c r="AL322" s="1" t="s">
        <v>3704</v>
      </c>
      <c r="AM322" s="1"/>
      <c r="AN322" s="1"/>
      <c r="AO322" s="1">
        <v>12</v>
      </c>
      <c r="AP322" s="1">
        <v>11</v>
      </c>
      <c r="AQ322" s="1" t="s">
        <v>3746</v>
      </c>
    </row>
    <row r="323" spans="1:43" x14ac:dyDescent="0.15">
      <c r="A323" t="str">
        <f t="shared" si="55"/>
        <v>|EMN|赤緑|0|12/12|神話レア|《[[揺るぎない頭目、ウルリッチ&gt;爪の群れのウルリッチ]]》|</v>
      </c>
      <c r="B323" t="s">
        <v>3211</v>
      </c>
      <c r="C323" t="str">
        <f t="shared" si="57"/>
        <v>EMN</v>
      </c>
      <c r="D323">
        <f>IF(AA323="","",VLOOKUP(C323,tnpl!$Z$1:$AA$11,2,TRUE))</f>
        <v>5</v>
      </c>
      <c r="E323" t="s">
        <v>3211</v>
      </c>
      <c r="F323" t="str">
        <f t="shared" si="58"/>
        <v>赤緑</v>
      </c>
      <c r="G323">
        <f>IF(AB323="","",VLOOKUP(F323,tnpl!$X$1:$Y$16,2,TRUE))</f>
        <v>9</v>
      </c>
      <c r="H323" t="s">
        <v>3211</v>
      </c>
      <c r="I323">
        <f t="shared" si="59"/>
        <v>0</v>
      </c>
      <c r="J323" t="s">
        <v>3211</v>
      </c>
      <c r="K323">
        <f t="shared" si="60"/>
        <v>12</v>
      </c>
      <c r="L323">
        <f t="shared" si="60"/>
        <v>12</v>
      </c>
      <c r="M323" t="str">
        <f t="shared" si="56"/>
        <v>12/12</v>
      </c>
      <c r="N323" t="s">
        <v>3267</v>
      </c>
      <c r="O323" t="str">
        <f t="shared" si="61"/>
        <v>神話レア</v>
      </c>
      <c r="R323" t="s">
        <v>3267</v>
      </c>
      <c r="S323" t="s">
        <v>4854</v>
      </c>
      <c r="T323" t="str">
        <f t="shared" si="62"/>
        <v>揺るぎない頭目、ウルリッチ</v>
      </c>
      <c r="U323" t="str">
        <f t="shared" si="63"/>
        <v>&gt;</v>
      </c>
      <c r="V323" t="str">
        <f>IF(I323=0,VLOOKUP(T323,Sheet4!A:B,2,TRUE),"")</f>
        <v>爪の群れのウルリッチ</v>
      </c>
      <c r="W323" t="s">
        <v>4855</v>
      </c>
      <c r="X323" t="s">
        <v>3267</v>
      </c>
      <c r="Y323" s="9"/>
      <c r="Z323" s="3">
        <v>824</v>
      </c>
      <c r="AA323" s="2" t="s">
        <v>3870</v>
      </c>
      <c r="AB323" s="1" t="s">
        <v>1504</v>
      </c>
      <c r="AC323" s="1" t="s">
        <v>1453</v>
      </c>
      <c r="AD323" s="21">
        <v>0</v>
      </c>
      <c r="AE323" s="1" t="s">
        <v>853</v>
      </c>
      <c r="AF323" s="1" t="s">
        <v>852</v>
      </c>
      <c r="AG323" s="1" t="s">
        <v>349</v>
      </c>
      <c r="AH323" s="1" t="s">
        <v>3702</v>
      </c>
      <c r="AI323" s="1"/>
      <c r="AJ323" s="1"/>
      <c r="AK323" s="1" t="s">
        <v>4010</v>
      </c>
      <c r="AL323" s="1" t="s">
        <v>3704</v>
      </c>
      <c r="AM323" s="1"/>
      <c r="AN323" s="1"/>
      <c r="AO323" s="1">
        <v>12</v>
      </c>
      <c r="AP323" s="1">
        <v>12</v>
      </c>
      <c r="AQ323" s="1" t="s">
        <v>4011</v>
      </c>
    </row>
    <row r="324" spans="1:43" x14ac:dyDescent="0.15">
      <c r="A324" t="str">
        <f t="shared" si="55"/>
        <v>|KLD|無色|14|12/12|神話レア|《[[金属製の巨像]]》|</v>
      </c>
      <c r="B324" t="s">
        <v>3211</v>
      </c>
      <c r="C324" t="str">
        <f t="shared" si="57"/>
        <v>KLD</v>
      </c>
      <c r="D324">
        <f>IF(AA324="","",VLOOKUP(C324,tnpl!$Z$1:$AA$11,2,TRUE))</f>
        <v>6</v>
      </c>
      <c r="E324" t="s">
        <v>3211</v>
      </c>
      <c r="F324" t="str">
        <f t="shared" si="58"/>
        <v>無色</v>
      </c>
      <c r="G324">
        <f>IF(AB324="","",VLOOKUP(F324,tnpl!$X$1:$Y$16,2,TRUE))</f>
        <v>16</v>
      </c>
      <c r="H324" t="s">
        <v>3211</v>
      </c>
      <c r="I324">
        <f t="shared" si="59"/>
        <v>14</v>
      </c>
      <c r="J324" t="s">
        <v>3211</v>
      </c>
      <c r="K324">
        <f t="shared" si="60"/>
        <v>12</v>
      </c>
      <c r="L324">
        <f t="shared" si="60"/>
        <v>12</v>
      </c>
      <c r="M324" t="str">
        <f t="shared" si="56"/>
        <v>12/12</v>
      </c>
      <c r="N324" t="s">
        <v>3267</v>
      </c>
      <c r="O324" t="str">
        <f t="shared" si="61"/>
        <v>神話レア</v>
      </c>
      <c r="R324" t="s">
        <v>3267</v>
      </c>
      <c r="S324" t="s">
        <v>4854</v>
      </c>
      <c r="T324" t="str">
        <f t="shared" si="62"/>
        <v>金属製の巨像</v>
      </c>
      <c r="U324" t="str">
        <f t="shared" si="63"/>
        <v/>
      </c>
      <c r="V324" t="str">
        <f>IF(I324=0,VLOOKUP(T324,Sheet4!A:B,2,TRUE),"")</f>
        <v/>
      </c>
      <c r="W324" t="s">
        <v>4855</v>
      </c>
      <c r="X324" t="s">
        <v>3267</v>
      </c>
      <c r="Y324" s="9"/>
      <c r="Z324" s="3">
        <v>1016</v>
      </c>
      <c r="AA324" s="2" t="s">
        <v>4035</v>
      </c>
      <c r="AB324" s="1" t="s">
        <v>301</v>
      </c>
      <c r="AC324" s="1" t="s">
        <v>1453</v>
      </c>
      <c r="AD324" s="1">
        <v>14</v>
      </c>
      <c r="AE324" s="1" t="s">
        <v>489</v>
      </c>
      <c r="AF324" s="1" t="s">
        <v>488</v>
      </c>
      <c r="AG324" s="1" t="s">
        <v>349</v>
      </c>
      <c r="AH324" s="1" t="s">
        <v>362</v>
      </c>
      <c r="AI324" s="1"/>
      <c r="AJ324" s="1"/>
      <c r="AK324" s="1" t="s">
        <v>2627</v>
      </c>
      <c r="AL324" s="1" t="s">
        <v>4324</v>
      </c>
      <c r="AM324" s="1" t="s">
        <v>4325</v>
      </c>
      <c r="AN324" s="1"/>
      <c r="AO324" s="1">
        <v>12</v>
      </c>
      <c r="AP324" s="1">
        <v>12</v>
      </c>
      <c r="AQ324" s="1" t="s">
        <v>4326</v>
      </c>
    </row>
    <row r="325" spans="1:43" x14ac:dyDescent="0.15">
      <c r="A325" t="str">
        <f t="shared" si="55"/>
        <v>|KLD|無色|25|12/12|神話レア|《[[領事の旗艦、スカイソブリン]]》|</v>
      </c>
      <c r="B325" t="s">
        <v>3211</v>
      </c>
      <c r="C325" t="str">
        <f t="shared" si="57"/>
        <v>KLD</v>
      </c>
      <c r="D325">
        <f>IF(AA325="","",VLOOKUP(C325,tnpl!$Z$1:$AA$11,2,TRUE))</f>
        <v>6</v>
      </c>
      <c r="E325" t="s">
        <v>3211</v>
      </c>
      <c r="F325" t="str">
        <f t="shared" si="58"/>
        <v>無色</v>
      </c>
      <c r="G325">
        <f>IF(AB325="","",VLOOKUP(F325,tnpl!$X$1:$Y$16,2,TRUE))</f>
        <v>16</v>
      </c>
      <c r="H325" t="s">
        <v>3211</v>
      </c>
      <c r="I325">
        <f t="shared" si="59"/>
        <v>25</v>
      </c>
      <c r="J325" t="s">
        <v>3211</v>
      </c>
      <c r="K325">
        <f t="shared" si="60"/>
        <v>12</v>
      </c>
      <c r="L325">
        <f t="shared" si="60"/>
        <v>12</v>
      </c>
      <c r="M325" t="str">
        <f t="shared" si="56"/>
        <v>12/12</v>
      </c>
      <c r="N325" t="s">
        <v>3267</v>
      </c>
      <c r="O325" t="str">
        <f t="shared" si="61"/>
        <v>神話レア</v>
      </c>
      <c r="R325" t="s">
        <v>3267</v>
      </c>
      <c r="S325" t="s">
        <v>4854</v>
      </c>
      <c r="T325" t="str">
        <f t="shared" si="62"/>
        <v>領事の旗艦、スカイソブリン</v>
      </c>
      <c r="U325" t="str">
        <f t="shared" si="63"/>
        <v/>
      </c>
      <c r="V325" t="str">
        <f>IF(I325=0,VLOOKUP(T325,Sheet4!A:B,2,TRUE),"")</f>
        <v/>
      </c>
      <c r="W325" t="s">
        <v>4855</v>
      </c>
      <c r="X325" t="s">
        <v>3267</v>
      </c>
      <c r="Y325" s="9"/>
      <c r="Z325" s="3">
        <v>1017</v>
      </c>
      <c r="AA325" s="2" t="s">
        <v>4035</v>
      </c>
      <c r="AB325" s="1" t="s">
        <v>301</v>
      </c>
      <c r="AC325" s="1" t="s">
        <v>1453</v>
      </c>
      <c r="AD325" s="1">
        <v>25</v>
      </c>
      <c r="AE325" s="1" t="s">
        <v>487</v>
      </c>
      <c r="AF325" s="1" t="s">
        <v>486</v>
      </c>
      <c r="AG325" s="1" t="s">
        <v>349</v>
      </c>
      <c r="AH325" s="1" t="s">
        <v>4273</v>
      </c>
      <c r="AI325" s="1"/>
      <c r="AJ325" s="1"/>
      <c r="AK325" s="1" t="s">
        <v>361</v>
      </c>
      <c r="AL325" s="1" t="s">
        <v>4327</v>
      </c>
      <c r="AM325" s="1" t="s">
        <v>4317</v>
      </c>
      <c r="AN325" s="1"/>
      <c r="AO325" s="1">
        <v>12</v>
      </c>
      <c r="AP325" s="1">
        <v>12</v>
      </c>
      <c r="AQ325" s="1" t="s">
        <v>4328</v>
      </c>
    </row>
    <row r="326" spans="1:43" x14ac:dyDescent="0.15">
      <c r="A326" t="str">
        <f t="shared" si="55"/>
        <v>|AER|無色|25|12/12|神話レア|《[[キランの真意号]]》|</v>
      </c>
      <c r="B326" t="s">
        <v>3211</v>
      </c>
      <c r="C326" t="str">
        <f t="shared" si="57"/>
        <v>AER</v>
      </c>
      <c r="D326">
        <f>IF(AA326="","",VLOOKUP(C326,tnpl!$Z$1:$AA$11,2,TRUE))</f>
        <v>7</v>
      </c>
      <c r="E326" t="s">
        <v>3211</v>
      </c>
      <c r="F326" t="str">
        <f t="shared" si="58"/>
        <v>無色</v>
      </c>
      <c r="G326">
        <f>IF(AB326="","",VLOOKUP(F326,tnpl!$X$1:$Y$16,2,TRUE))</f>
        <v>16</v>
      </c>
      <c r="H326" t="s">
        <v>3211</v>
      </c>
      <c r="I326">
        <f t="shared" si="59"/>
        <v>25</v>
      </c>
      <c r="J326" t="s">
        <v>3211</v>
      </c>
      <c r="K326">
        <f t="shared" si="60"/>
        <v>12</v>
      </c>
      <c r="L326">
        <f t="shared" si="60"/>
        <v>12</v>
      </c>
      <c r="M326" t="str">
        <f t="shared" si="56"/>
        <v>12/12</v>
      </c>
      <c r="N326" t="s">
        <v>3267</v>
      </c>
      <c r="O326" t="str">
        <f t="shared" si="61"/>
        <v>神話レア</v>
      </c>
      <c r="R326" t="s">
        <v>3267</v>
      </c>
      <c r="S326" t="s">
        <v>4854</v>
      </c>
      <c r="T326" t="str">
        <f t="shared" si="62"/>
        <v>キランの真意号</v>
      </c>
      <c r="U326" t="str">
        <f t="shared" si="63"/>
        <v/>
      </c>
      <c r="V326" t="str">
        <f>IF(I326=0,VLOOKUP(T326,Sheet4!A:B,2,TRUE),"")</f>
        <v/>
      </c>
      <c r="W326" t="s">
        <v>4855</v>
      </c>
      <c r="X326" t="s">
        <v>3267</v>
      </c>
      <c r="Y326" s="9"/>
      <c r="Z326" s="3">
        <v>1075</v>
      </c>
      <c r="AA326" s="2" t="s">
        <v>4335</v>
      </c>
      <c r="AB326" s="1" t="s">
        <v>301</v>
      </c>
      <c r="AC326" s="1" t="s">
        <v>1453</v>
      </c>
      <c r="AD326" s="1">
        <v>25</v>
      </c>
      <c r="AE326" s="1" t="s">
        <v>375</v>
      </c>
      <c r="AF326" s="1" t="s">
        <v>374</v>
      </c>
      <c r="AG326" s="1" t="s">
        <v>349</v>
      </c>
      <c r="AH326" s="1" t="s">
        <v>4273</v>
      </c>
      <c r="AI326" s="1"/>
      <c r="AJ326" s="1"/>
      <c r="AK326" s="1" t="s">
        <v>2435</v>
      </c>
      <c r="AL326" s="1" t="s">
        <v>4424</v>
      </c>
      <c r="AM326" s="1" t="s">
        <v>4425</v>
      </c>
      <c r="AN326" s="1"/>
      <c r="AO326" s="1">
        <v>12</v>
      </c>
      <c r="AP326" s="1">
        <v>12</v>
      </c>
      <c r="AQ326" s="1" t="s">
        <v>4426</v>
      </c>
    </row>
    <row r="327" spans="1:43" x14ac:dyDescent="0.15">
      <c r="A327" t="str">
        <f>B327&amp;C327&amp;E327&amp;F327&amp;H327&amp;I327&amp;J327&amp;M327&amp;N327&amp;O327&amp;P327&amp;Q327&amp;R327&amp;S327&amp;T327&amp;V327&amp;W327&amp;X327&amp;Y327</f>
        <v/>
      </c>
    </row>
    <row r="328" spans="1:43" x14ac:dyDescent="0.15">
      <c r="A328" t="str">
        <f>B328&amp;C328&amp;E328&amp;F328&amp;H328&amp;I328&amp;J328&amp;M328&amp;N328&amp;O328&amp;P328&amp;Q328&amp;R328&amp;S328&amp;T328&amp;V328&amp;W328&amp;X328&amp;Y328</f>
        <v>*パワー13クリーチャーカード一覧</v>
      </c>
      <c r="B328" t="s">
        <v>3229</v>
      </c>
      <c r="C328" t="str">
        <f>"パワー"&amp;AO331</f>
        <v>パワー13</v>
      </c>
      <c r="E328" t="s">
        <v>5201</v>
      </c>
      <c r="F328" t="s">
        <v>3228</v>
      </c>
    </row>
    <row r="329" spans="1:43" x14ac:dyDescent="0.15">
      <c r="A329" t="str">
        <f>B329&amp;C329&amp;E329&amp;F329&amp;H329&amp;I329&amp;J329&amp;M329&amp;N329&amp;O329&amp;P329&amp;Q329&amp;R329&amp;S329&amp;T329&amp;U329&amp;V329&amp;W329&amp;X329&amp;Y329</f>
        <v>|LEFT:50|LEFT:50|LEFT:50|LEFT:120|LEFT:120|LEFT:500|c</v>
      </c>
      <c r="B329" t="s">
        <v>3211</v>
      </c>
      <c r="C329" t="s">
        <v>3204</v>
      </c>
      <c r="E329" t="s">
        <v>3211</v>
      </c>
      <c r="F329" t="s">
        <v>3204</v>
      </c>
      <c r="H329" t="s">
        <v>3211</v>
      </c>
      <c r="I329" t="s">
        <v>3204</v>
      </c>
      <c r="J329" t="s">
        <v>3211</v>
      </c>
      <c r="M329" t="s">
        <v>5157</v>
      </c>
      <c r="N329" t="s">
        <v>3267</v>
      </c>
      <c r="O329" t="s">
        <v>5157</v>
      </c>
      <c r="R329" t="s">
        <v>3267</v>
      </c>
      <c r="T329" t="s">
        <v>3205</v>
      </c>
      <c r="X329" t="s">
        <v>3267</v>
      </c>
      <c r="Y329" t="s">
        <v>3206</v>
      </c>
    </row>
    <row r="330" spans="1:43" x14ac:dyDescent="0.15">
      <c r="A330" t="str">
        <f>B330&amp;C330&amp;E330&amp;F330&amp;H330&amp;I330&amp;J330&amp;M330&amp;N330&amp;O330&amp;P330&amp;Q330&amp;R330&amp;S330&amp;T330&amp;U330&amp;V330&amp;W330&amp;X330&amp;Y330</f>
        <v>|セット|色|コスト|P/T|レアリティ|カード名|</v>
      </c>
      <c r="B330" t="s">
        <v>3211</v>
      </c>
      <c r="C330" t="s">
        <v>3212</v>
      </c>
      <c r="E330" t="s">
        <v>3211</v>
      </c>
      <c r="F330" t="s">
        <v>3181</v>
      </c>
      <c r="H330" t="s">
        <v>3211</v>
      </c>
      <c r="I330" t="s">
        <v>3207</v>
      </c>
      <c r="J330" t="s">
        <v>3211</v>
      </c>
      <c r="K330" t="s">
        <v>3168</v>
      </c>
      <c r="L330" t="s">
        <v>3167</v>
      </c>
      <c r="M330" t="str">
        <f>K330&amp;"/"&amp;L330</f>
        <v>P/T</v>
      </c>
      <c r="N330" t="s">
        <v>3267</v>
      </c>
      <c r="O330" t="s">
        <v>5187</v>
      </c>
      <c r="R330" t="s">
        <v>3267</v>
      </c>
      <c r="T330" t="s">
        <v>3208</v>
      </c>
      <c r="X330" t="s">
        <v>3267</v>
      </c>
      <c r="Z330" s="18"/>
      <c r="AA330" s="18"/>
      <c r="AB330" s="18"/>
      <c r="AC330" s="18"/>
      <c r="AD330" s="18"/>
      <c r="AE330" s="18"/>
      <c r="AF330" s="18"/>
      <c r="AG330" s="18"/>
      <c r="AH330" s="18"/>
      <c r="AI330" s="18"/>
      <c r="AJ330" s="18"/>
      <c r="AK330" s="18"/>
      <c r="AL330" s="18"/>
      <c r="AM330" s="18"/>
      <c r="AN330" s="18"/>
      <c r="AO330" s="18"/>
      <c r="AP330" s="18"/>
      <c r="AQ330" s="18"/>
    </row>
    <row r="331" spans="1:43" x14ac:dyDescent="0.15">
      <c r="A331" t="str">
        <f>B331&amp;C331&amp;E331&amp;F331&amp;H331&amp;I331&amp;J331&amp;M331&amp;N331&amp;O331&amp;P331&amp;Q331&amp;R331&amp;S331&amp;T331&amp;U331&amp;V331&amp;W331&amp;X331&amp;Y331</f>
        <v>|EMN|無色|20|13/13|神話レア|《[[約束された終末、エムラクール]]》|</v>
      </c>
      <c r="B331" t="s">
        <v>3211</v>
      </c>
      <c r="C331" t="str">
        <f>AA331</f>
        <v>EMN</v>
      </c>
      <c r="D331">
        <f>IF(AA331="","",VLOOKUP(C331,tnpl!$Z$1:$AA$11,2,TRUE))</f>
        <v>5</v>
      </c>
      <c r="E331" t="s">
        <v>3211</v>
      </c>
      <c r="F331" t="str">
        <f>AB331</f>
        <v>無色</v>
      </c>
      <c r="G331">
        <f>IF(AB331="","",VLOOKUP(F331,tnpl!$X$1:$Y$16,2,TRUE))</f>
        <v>16</v>
      </c>
      <c r="H331" t="s">
        <v>3211</v>
      </c>
      <c r="I331">
        <f>AD331</f>
        <v>20</v>
      </c>
      <c r="J331" t="s">
        <v>3211</v>
      </c>
      <c r="K331">
        <f>AO331</f>
        <v>13</v>
      </c>
      <c r="L331">
        <f>AP331</f>
        <v>13</v>
      </c>
      <c r="M331" t="str">
        <f>K331&amp;"/"&amp;L331</f>
        <v>13/13</v>
      </c>
      <c r="N331" t="s">
        <v>3267</v>
      </c>
      <c r="O331" t="str">
        <f>AC331</f>
        <v>神話レア</v>
      </c>
      <c r="R331" t="s">
        <v>3267</v>
      </c>
      <c r="S331" t="s">
        <v>4854</v>
      </c>
      <c r="T331" t="str">
        <f>AE331</f>
        <v>約束された終末、エムラクール</v>
      </c>
      <c r="U331" t="str">
        <f>IF(I331=0,"&gt;","")</f>
        <v/>
      </c>
      <c r="V331" t="str">
        <f>IF(I331=0,VLOOKUP(T331,Sheet4!A:B,2,TRUE),"")</f>
        <v/>
      </c>
      <c r="W331" t="s">
        <v>4855</v>
      </c>
      <c r="X331" t="s">
        <v>3267</v>
      </c>
      <c r="Y331" s="9"/>
      <c r="Z331" s="3">
        <v>835</v>
      </c>
      <c r="AA331" s="2" t="s">
        <v>3870</v>
      </c>
      <c r="AB331" s="1" t="s">
        <v>301</v>
      </c>
      <c r="AC331" s="1" t="s">
        <v>1453</v>
      </c>
      <c r="AD331" s="1">
        <v>20</v>
      </c>
      <c r="AE331" s="1" t="s">
        <v>879</v>
      </c>
      <c r="AF331" s="1" t="s">
        <v>878</v>
      </c>
      <c r="AG331" s="1" t="s">
        <v>349</v>
      </c>
      <c r="AH331" s="1" t="s">
        <v>1457</v>
      </c>
      <c r="AI331" s="1"/>
      <c r="AJ331" s="1"/>
      <c r="AK331" s="1" t="s">
        <v>3693</v>
      </c>
      <c r="AL331" s="1" t="s">
        <v>4033</v>
      </c>
      <c r="AM331" s="1"/>
      <c r="AN331" s="1"/>
      <c r="AO331" s="1">
        <v>13</v>
      </c>
      <c r="AP331" s="1">
        <v>13</v>
      </c>
      <c r="AQ331" s="1" t="s">
        <v>4034</v>
      </c>
    </row>
    <row r="332" spans="1:43" x14ac:dyDescent="0.15">
      <c r="A332" t="str">
        <f>B332&amp;C332&amp;E332&amp;F332&amp;H332&amp;I332&amp;J332&amp;M332&amp;N332&amp;O332&amp;P332&amp;Q332&amp;R332&amp;S332&amp;T332&amp;V332&amp;W332&amp;X332&amp;Y332</f>
        <v/>
      </c>
    </row>
    <row r="333" spans="1:43" x14ac:dyDescent="0.15">
      <c r="A333" t="s">
        <v>5210</v>
      </c>
      <c r="B333" t="s">
        <v>3229</v>
      </c>
      <c r="C333" t="e">
        <f>"パワー"&amp;#REF!</f>
        <v>#REF!</v>
      </c>
      <c r="E333" t="s">
        <v>5208</v>
      </c>
      <c r="F333" t="s">
        <v>3228</v>
      </c>
    </row>
    <row r="334" spans="1:43" x14ac:dyDescent="0.15">
      <c r="A334" t="s">
        <v>5209</v>
      </c>
    </row>
    <row r="335" spans="1:43" x14ac:dyDescent="0.15">
      <c r="A335" t="str">
        <f>B335&amp;C335&amp;E335&amp;F335&amp;H335&amp;I335&amp;J335&amp;M335&amp;N335&amp;O335&amp;P335&amp;Q335&amp;R335&amp;S335&amp;T335&amp;V335&amp;W335&amp;X335&amp;Y335</f>
        <v/>
      </c>
    </row>
    <row r="336" spans="1:43" x14ac:dyDescent="0.15">
      <c r="A336" t="str">
        <f>B336&amp;C336&amp;E336&amp;F336&amp;H336&amp;I336&amp;J336&amp;M336&amp;N336&amp;O336&amp;P336&amp;Q336&amp;R336&amp;S336&amp;T336&amp;V336&amp;W336&amp;X336&amp;Y336</f>
        <v>*パワー15クリーチャーカード一覧</v>
      </c>
      <c r="B336" t="s">
        <v>3229</v>
      </c>
      <c r="C336" t="str">
        <f>"パワー"&amp;AO339</f>
        <v>パワー15</v>
      </c>
      <c r="E336" t="s">
        <v>5201</v>
      </c>
      <c r="F336" t="s">
        <v>3228</v>
      </c>
    </row>
    <row r="337" spans="1:43" x14ac:dyDescent="0.15">
      <c r="A337" t="str">
        <f>B337&amp;C337&amp;E337&amp;F337&amp;H337&amp;I337&amp;J337&amp;M337&amp;N337&amp;O337&amp;P337&amp;Q337&amp;R337&amp;S337&amp;T337&amp;U337&amp;V337&amp;W337&amp;X337&amp;Y337</f>
        <v>|LEFT:50|LEFT:50|LEFT:50|LEFT:120|LEFT:120|LEFT:500|c</v>
      </c>
      <c r="B337" t="s">
        <v>3211</v>
      </c>
      <c r="C337" t="s">
        <v>3204</v>
      </c>
      <c r="E337" t="s">
        <v>3211</v>
      </c>
      <c r="F337" t="s">
        <v>3204</v>
      </c>
      <c r="H337" t="s">
        <v>3211</v>
      </c>
      <c r="I337" t="s">
        <v>3204</v>
      </c>
      <c r="J337" t="s">
        <v>3211</v>
      </c>
      <c r="M337" t="s">
        <v>5157</v>
      </c>
      <c r="N337" t="s">
        <v>3267</v>
      </c>
      <c r="O337" t="s">
        <v>5157</v>
      </c>
      <c r="R337" t="s">
        <v>3267</v>
      </c>
      <c r="T337" t="s">
        <v>3205</v>
      </c>
      <c r="X337" t="s">
        <v>3267</v>
      </c>
      <c r="Y337" t="s">
        <v>3206</v>
      </c>
    </row>
    <row r="338" spans="1:43" x14ac:dyDescent="0.15">
      <c r="A338" t="str">
        <f>B338&amp;C338&amp;E338&amp;F338&amp;H338&amp;I338&amp;J338&amp;M338&amp;N338&amp;O338&amp;P338&amp;Q338&amp;R338&amp;S338&amp;T338&amp;U338&amp;V338&amp;W338&amp;X338&amp;Y338</f>
        <v>|セット|色|コスト|P/T|レアリティ|カード名|</v>
      </c>
      <c r="B338" t="s">
        <v>3211</v>
      </c>
      <c r="C338" t="s">
        <v>3212</v>
      </c>
      <c r="E338" t="s">
        <v>3211</v>
      </c>
      <c r="F338" t="s">
        <v>3181</v>
      </c>
      <c r="H338" t="s">
        <v>3211</v>
      </c>
      <c r="I338" t="s">
        <v>3207</v>
      </c>
      <c r="J338" t="s">
        <v>3211</v>
      </c>
      <c r="K338" t="s">
        <v>3168</v>
      </c>
      <c r="L338" t="s">
        <v>3167</v>
      </c>
      <c r="M338" t="str">
        <f>K338&amp;"/"&amp;L338</f>
        <v>P/T</v>
      </c>
      <c r="N338" t="s">
        <v>3267</v>
      </c>
      <c r="O338" t="s">
        <v>5187</v>
      </c>
      <c r="R338" t="s">
        <v>3267</v>
      </c>
      <c r="T338" t="s">
        <v>3208</v>
      </c>
      <c r="X338" t="s">
        <v>3267</v>
      </c>
      <c r="Z338" s="18"/>
      <c r="AA338" s="18"/>
      <c r="AB338" s="18"/>
      <c r="AC338" s="18"/>
      <c r="AD338" s="18"/>
      <c r="AE338" s="18"/>
      <c r="AF338" s="18"/>
      <c r="AG338" s="18"/>
      <c r="AH338" s="18"/>
      <c r="AI338" s="18"/>
      <c r="AJ338" s="18"/>
      <c r="AK338" s="18"/>
      <c r="AL338" s="18"/>
      <c r="AM338" s="18"/>
      <c r="AN338" s="18"/>
      <c r="AO338" s="18"/>
      <c r="AP338" s="18"/>
      <c r="AQ338" s="18"/>
    </row>
    <row r="339" spans="1:43" x14ac:dyDescent="0.15">
      <c r="A339" t="str">
        <f>B339&amp;C339&amp;E339&amp;F339&amp;H339&amp;I339&amp;J339&amp;M339&amp;N339&amp;O339&amp;P339&amp;Q339&amp;R339&amp;S339&amp;T339&amp;U339&amp;V339&amp;W339&amp;X339&amp;Y339</f>
        <v>|SOI|無色|0|15/13|レア|《[[不敬の皇子、オーメンダール&gt;ウェストヴェイルの修道院]]》|</v>
      </c>
      <c r="B339" t="s">
        <v>3211</v>
      </c>
      <c r="C339" t="str">
        <f>AA339</f>
        <v>SOI</v>
      </c>
      <c r="D339">
        <f>IF(AA339="","",VLOOKUP(C339,tnpl!$Z$1:$AA$11,2,TRUE))</f>
        <v>4</v>
      </c>
      <c r="E339" t="s">
        <v>3211</v>
      </c>
      <c r="F339" t="str">
        <f>AB339</f>
        <v>無色</v>
      </c>
      <c r="G339">
        <f>IF(AB339="","",VLOOKUP(F339,tnpl!$X$1:$Y$16,2,TRUE))</f>
        <v>16</v>
      </c>
      <c r="H339" t="s">
        <v>3211</v>
      </c>
      <c r="I339">
        <f>AD339</f>
        <v>0</v>
      </c>
      <c r="J339" t="s">
        <v>3211</v>
      </c>
      <c r="K339">
        <f>AO339</f>
        <v>15</v>
      </c>
      <c r="L339">
        <f>AP339</f>
        <v>13</v>
      </c>
      <c r="M339" t="str">
        <f>K339&amp;"/"&amp;L339</f>
        <v>15/13</v>
      </c>
      <c r="N339" t="s">
        <v>3267</v>
      </c>
      <c r="O339" t="str">
        <f>AC339</f>
        <v>レア</v>
      </c>
      <c r="R339" t="s">
        <v>3267</v>
      </c>
      <c r="S339" t="s">
        <v>4854</v>
      </c>
      <c r="T339" t="str">
        <f>AE339</f>
        <v>不敬の皇子、オーメンダール</v>
      </c>
      <c r="U339" t="str">
        <f>IF(I339=0,"&gt;","")</f>
        <v>&gt;</v>
      </c>
      <c r="V339" t="str">
        <f>IF(I339=0,VLOOKUP(T339,Sheet4!A:B,2,TRUE),"")</f>
        <v>ウェストヴェイルの修道院</v>
      </c>
      <c r="W339" t="s">
        <v>4855</v>
      </c>
      <c r="X339" t="s">
        <v>3267</v>
      </c>
      <c r="Y339" s="9"/>
      <c r="Z339" s="3">
        <v>748</v>
      </c>
      <c r="AA339" s="2" t="s">
        <v>3528</v>
      </c>
      <c r="AB339" s="1" t="s">
        <v>301</v>
      </c>
      <c r="AC339" s="1" t="s">
        <v>1463</v>
      </c>
      <c r="AD339" s="21">
        <v>0</v>
      </c>
      <c r="AE339" s="1" t="s">
        <v>1015</v>
      </c>
      <c r="AF339" s="1" t="s">
        <v>1014</v>
      </c>
      <c r="AG339" s="1" t="s">
        <v>349</v>
      </c>
      <c r="AH339" s="1" t="s">
        <v>2828</v>
      </c>
      <c r="AI339" s="1"/>
      <c r="AJ339" s="1"/>
      <c r="AK339" s="1" t="s">
        <v>3861</v>
      </c>
      <c r="AL339" s="1"/>
      <c r="AM339" s="1"/>
      <c r="AN339" s="1"/>
      <c r="AO339" s="1">
        <v>15</v>
      </c>
      <c r="AP339" s="1">
        <v>13</v>
      </c>
      <c r="AQ339" s="1" t="s">
        <v>3861</v>
      </c>
    </row>
  </sheetData>
  <autoFilter ref="Z1:AQ11"/>
  <sortState ref="A299:AT316">
    <sortCondition ref="K299:K316"/>
    <sortCondition ref="Z299:Z316"/>
  </sortState>
  <phoneticPr fontId="1"/>
  <conditionalFormatting sqref="AP8:AP15 AP20:AP33 AP38:AP56 AP61:AP66 AP71:AP78 AP287:AP291 AP179:AP186 AP307:AP311 AP316 AP321:AP326 AP331 AP339">
    <cfRule type="cellIs" dxfId="49" priority="26" operator="notEqual">
      <formula>$P8</formula>
    </cfRule>
  </conditionalFormatting>
  <conditionalFormatting sqref="AP86:AP98 AP103:AP111 AP116:AP144 AP149:AP172 AP177:AP178">
    <cfRule type="cellIs" dxfId="48" priority="20" operator="notEqual">
      <formula>$P86</formula>
    </cfRule>
  </conditionalFormatting>
  <conditionalFormatting sqref="AP194:AP196 AP201:AP204 AP209:AP213 AP218:AP220 AP225:AP226">
    <cfRule type="cellIs" dxfId="47" priority="14" operator="notEqual">
      <formula>$P194</formula>
    </cfRule>
  </conditionalFormatting>
  <conditionalFormatting sqref="AP234:AP238 AP243:AP251 AP256:AP266 AP271:AP282">
    <cfRule type="cellIs" dxfId="46" priority="8" operator="notEqual">
      <formula>$P234</formula>
    </cfRule>
  </conditionalFormatting>
  <conditionalFormatting sqref="AP297:AP300">
    <cfRule type="cellIs" dxfId="45" priority="2" operator="notEqual">
      <formula>$P297</formula>
    </cfRule>
  </conditionalFormatting>
  <dataValidations count="1">
    <dataValidation type="list" allowBlank="1" showInputMessage="1" showErrorMessage="1" sqref="AC8 AC86:AC88 AC194">
      <formula1>#REF!</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25" operator="notEqual" id="{339B5CEC-B96E-4764-A2BA-AE913177ED23}">
            <xm:f>TAG!$P310</xm:f>
            <x14:dxf>
              <fill>
                <patternFill>
                  <bgColor theme="0" tint="-0.34998626667073579"/>
                </patternFill>
              </fill>
            </x14:dxf>
          </x14:cfRule>
          <xm:sqref>AP307</xm:sqref>
        </x14:conditionalFormatting>
        <x14:conditionalFormatting xmlns:xm="http://schemas.microsoft.com/office/excel/2006/main">
          <x14:cfRule type="cellIs" priority="39" operator="notEqual" id="{339B5CEC-B96E-4764-A2BA-AE913177ED23}">
            <xm:f>TAG!$P35</xm:f>
            <x14:dxf>
              <fill>
                <patternFill>
                  <bgColor theme="0" tint="-0.34998626667073579"/>
                </patternFill>
              </fill>
            </x14:dxf>
          </x14:cfRule>
          <xm:sqref>AP197:AP198 AP205:AP206 AP214:AP215 AP221:AP222 AP34:AP35 AP57:AP58 AP67:AP68 AP99:AP100 AP112:AP113 AP145:AP146 AP173:AP174 AP239:AP240 AP252:AP253 AP267:AP268 AP283:AP284</xm:sqref>
        </x14:conditionalFormatting>
        <x14:conditionalFormatting xmlns:xm="http://schemas.microsoft.com/office/excel/2006/main">
          <x14:cfRule type="cellIs" priority="53" operator="notEqual" id="{339B5CEC-B96E-4764-A2BA-AE913177ED23}">
            <xm:f>TAG!$P16</xm:f>
            <x14:dxf>
              <fill>
                <patternFill>
                  <bgColor theme="0" tint="-0.34998626667073579"/>
                </patternFill>
              </fill>
            </x14:dxf>
          </x14:cfRule>
          <xm:sqref>AP16:AP17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C100"/>
  <sheetViews>
    <sheetView topLeftCell="A88" workbookViewId="0">
      <selection activeCell="G106" sqref="G106"/>
    </sheetView>
  </sheetViews>
  <sheetFormatPr defaultRowHeight="13.5" x14ac:dyDescent="0.15"/>
  <cols>
    <col min="1" max="1" width="18.375" customWidth="1"/>
    <col min="2" max="2" width="1.25" customWidth="1"/>
    <col min="4" max="4" width="5.375" customWidth="1"/>
    <col min="5" max="5" width="2" bestFit="1" customWidth="1"/>
    <col min="7" max="7" width="3.5" bestFit="1" customWidth="1"/>
    <col min="8" max="8" width="2" bestFit="1" customWidth="1"/>
    <col min="9" max="9" width="8" bestFit="1" customWidth="1"/>
    <col min="10" max="10" width="2" bestFit="1" customWidth="1"/>
    <col min="11" max="12" width="2" customWidth="1"/>
    <col min="15" max="15" width="2" bestFit="1" customWidth="1"/>
    <col min="16" max="16" width="3.75" bestFit="1" customWidth="1"/>
    <col min="18" max="18" width="10.25" customWidth="1"/>
    <col min="19" max="19" width="3.75" bestFit="1" customWidth="1"/>
    <col min="20" max="20" width="2" bestFit="1" customWidth="1"/>
    <col min="21" max="21" width="2.5" bestFit="1" customWidth="1"/>
    <col min="22" max="22" width="2.75" bestFit="1" customWidth="1"/>
    <col min="23" max="23" width="2" bestFit="1" customWidth="1"/>
    <col min="24" max="24" width="2.5" bestFit="1" customWidth="1"/>
    <col min="26" max="26" width="5.25" bestFit="1" customWidth="1"/>
    <col min="27" max="27" width="3.5" bestFit="1" customWidth="1"/>
    <col min="28" max="28" width="6.375" bestFit="1" customWidth="1"/>
    <col min="29" max="29" width="3.5" bestFit="1" customWidth="1"/>
  </cols>
  <sheetData>
    <row r="1" spans="1:29" x14ac:dyDescent="0.15">
      <c r="A1" t="str">
        <f t="shared" ref="A1:A20" si="0">B1&amp;C1&amp;E1&amp;F1&amp;H1&amp;I1&amp;J1&amp;M1&amp;O1&amp;P1&amp;Q1&amp;R1&amp;S1&amp;T1&amp;U1&amp;V1&amp;W1&amp;X1</f>
        <v>*ディフェンダーカード一覧</v>
      </c>
      <c r="B1" t="s">
        <v>3229</v>
      </c>
      <c r="C1" t="s">
        <v>4859</v>
      </c>
      <c r="F1" t="s">
        <v>3228</v>
      </c>
      <c r="Z1" t="s">
        <v>1606</v>
      </c>
      <c r="AA1">
        <v>3</v>
      </c>
      <c r="AB1" t="s">
        <v>4335</v>
      </c>
      <c r="AC1">
        <v>7</v>
      </c>
    </row>
    <row r="2" spans="1:29" x14ac:dyDescent="0.15">
      <c r="A2" t="str">
        <f t="shared" si="0"/>
        <v>**マジック:オリジン</v>
      </c>
      <c r="B2" t="s">
        <v>4856</v>
      </c>
      <c r="C2" t="s">
        <v>4860</v>
      </c>
      <c r="Z2" t="s">
        <v>1526</v>
      </c>
      <c r="AA2">
        <v>8</v>
      </c>
      <c r="AB2" t="s">
        <v>4450</v>
      </c>
      <c r="AC2">
        <v>10</v>
      </c>
    </row>
    <row r="3" spans="1:29" x14ac:dyDescent="0.15">
      <c r="A3" t="str">
        <f t="shared" si="0"/>
        <v>|LEFT:50|LEFT:50|LEFT:50|LEFT:50|LEFT:500|c</v>
      </c>
      <c r="B3" t="s">
        <v>3211</v>
      </c>
      <c r="C3" t="s">
        <v>3204</v>
      </c>
      <c r="E3" t="s">
        <v>3211</v>
      </c>
      <c r="F3" t="s">
        <v>3204</v>
      </c>
      <c r="H3" t="s">
        <v>3211</v>
      </c>
      <c r="I3" t="s">
        <v>3204</v>
      </c>
      <c r="J3" t="s">
        <v>3211</v>
      </c>
      <c r="M3" t="s">
        <v>3204</v>
      </c>
      <c r="O3" t="s">
        <v>3267</v>
      </c>
      <c r="Q3" t="s">
        <v>3205</v>
      </c>
      <c r="T3" t="s">
        <v>3267</v>
      </c>
      <c r="U3" t="s">
        <v>3206</v>
      </c>
      <c r="Z3" t="s">
        <v>1509</v>
      </c>
      <c r="AA3">
        <v>13</v>
      </c>
      <c r="AB3" t="s">
        <v>4746</v>
      </c>
      <c r="AC3">
        <v>11</v>
      </c>
    </row>
    <row r="4" spans="1:29" x14ac:dyDescent="0.15">
      <c r="A4" t="str">
        <f t="shared" si="0"/>
        <v>|セット|色|コスト|P/T|カード名|</v>
      </c>
      <c r="B4" t="s">
        <v>3211</v>
      </c>
      <c r="C4" t="s">
        <v>3212</v>
      </c>
      <c r="E4" t="s">
        <v>3211</v>
      </c>
      <c r="F4" t="s">
        <v>3181</v>
      </c>
      <c r="H4" t="s">
        <v>3211</v>
      </c>
      <c r="I4" t="s">
        <v>3207</v>
      </c>
      <c r="J4" t="s">
        <v>3211</v>
      </c>
      <c r="K4" t="s">
        <v>4857</v>
      </c>
      <c r="L4" t="s">
        <v>4858</v>
      </c>
      <c r="M4" t="str">
        <f t="shared" ref="M4:M20" si="1">K4&amp;"/"&amp;L4</f>
        <v>P/T</v>
      </c>
      <c r="O4" t="s">
        <v>3267</v>
      </c>
      <c r="Q4" t="s">
        <v>3208</v>
      </c>
      <c r="T4" t="s">
        <v>3267</v>
      </c>
      <c r="Z4" t="s">
        <v>1631</v>
      </c>
      <c r="AA4">
        <v>2</v>
      </c>
      <c r="AB4" t="s">
        <v>3213</v>
      </c>
      <c r="AC4">
        <v>2</v>
      </c>
    </row>
    <row r="5" spans="1:29" x14ac:dyDescent="0.15">
      <c r="A5" t="str">
        <f t="shared" si="0"/>
        <v>|ORI|白|7|1/1|《[[突進するグリフィン]]》|</v>
      </c>
      <c r="B5" t="s">
        <v>3211</v>
      </c>
      <c r="C5" t="s">
        <v>3271</v>
      </c>
      <c r="D5">
        <v>1</v>
      </c>
      <c r="E5" t="s">
        <v>3211</v>
      </c>
      <c r="F5" t="s">
        <v>1653</v>
      </c>
      <c r="G5">
        <v>1</v>
      </c>
      <c r="H5" t="s">
        <v>3211</v>
      </c>
      <c r="I5">
        <v>7</v>
      </c>
      <c r="J5" t="s">
        <v>3211</v>
      </c>
      <c r="K5">
        <v>1</v>
      </c>
      <c r="L5">
        <v>1</v>
      </c>
      <c r="M5" t="str">
        <f t="shared" si="1"/>
        <v>1/1</v>
      </c>
      <c r="O5" t="s">
        <v>3267</v>
      </c>
      <c r="P5" t="s">
        <v>4854</v>
      </c>
      <c r="R5" t="s">
        <v>3159</v>
      </c>
      <c r="S5" t="s">
        <v>4855</v>
      </c>
      <c r="T5" t="s">
        <v>3267</v>
      </c>
      <c r="U5" s="9"/>
      <c r="Y5" s="10" t="s">
        <v>3273</v>
      </c>
      <c r="Z5" t="s">
        <v>1530</v>
      </c>
      <c r="AA5">
        <v>7</v>
      </c>
      <c r="AB5" t="s">
        <v>3870</v>
      </c>
      <c r="AC5">
        <v>5</v>
      </c>
    </row>
    <row r="6" spans="1:29" x14ac:dyDescent="0.15">
      <c r="A6" t="str">
        <f t="shared" si="0"/>
        <v>|ORI|白|9|1/3|《[[鋤引きの雄牛]]》|</v>
      </c>
      <c r="B6" t="s">
        <v>3211</v>
      </c>
      <c r="C6" t="s">
        <v>3271</v>
      </c>
      <c r="D6">
        <v>1</v>
      </c>
      <c r="E6" t="s">
        <v>3211</v>
      </c>
      <c r="F6" t="s">
        <v>1653</v>
      </c>
      <c r="G6">
        <v>1</v>
      </c>
      <c r="H6" t="s">
        <v>3211</v>
      </c>
      <c r="I6">
        <v>9</v>
      </c>
      <c r="J6" t="s">
        <v>3211</v>
      </c>
      <c r="K6">
        <v>1</v>
      </c>
      <c r="L6">
        <v>3</v>
      </c>
      <c r="M6" t="str">
        <f t="shared" si="1"/>
        <v>1/3</v>
      </c>
      <c r="O6" t="s">
        <v>3267</v>
      </c>
      <c r="P6" t="s">
        <v>4854</v>
      </c>
      <c r="R6" t="s">
        <v>3145</v>
      </c>
      <c r="S6" t="s">
        <v>4855</v>
      </c>
      <c r="T6" t="s">
        <v>3267</v>
      </c>
      <c r="Y6" s="10" t="s">
        <v>2627</v>
      </c>
      <c r="Z6" t="s">
        <v>1489</v>
      </c>
      <c r="AA6">
        <v>12</v>
      </c>
      <c r="AB6" t="s">
        <v>4035</v>
      </c>
      <c r="AC6">
        <v>6</v>
      </c>
    </row>
    <row r="7" spans="1:29" x14ac:dyDescent="0.15">
      <c r="A7" t="str">
        <f t="shared" si="0"/>
        <v>|ORI|白|10|3/4|《[[重歩兵]]》|</v>
      </c>
      <c r="B7" t="s">
        <v>3211</v>
      </c>
      <c r="C7" t="s">
        <v>3271</v>
      </c>
      <c r="D7">
        <v>1</v>
      </c>
      <c r="E7" t="s">
        <v>3211</v>
      </c>
      <c r="F7" t="s">
        <v>1653</v>
      </c>
      <c r="G7">
        <v>1</v>
      </c>
      <c r="H7" t="s">
        <v>3211</v>
      </c>
      <c r="I7">
        <v>10</v>
      </c>
      <c r="J7" t="s">
        <v>3211</v>
      </c>
      <c r="K7">
        <v>3</v>
      </c>
      <c r="L7">
        <v>4</v>
      </c>
      <c r="M7" t="str">
        <f t="shared" si="1"/>
        <v>3/4</v>
      </c>
      <c r="O7" t="s">
        <v>3267</v>
      </c>
      <c r="P7" t="s">
        <v>4854</v>
      </c>
      <c r="R7" t="s">
        <v>3111</v>
      </c>
      <c r="S7" t="s">
        <v>4855</v>
      </c>
      <c r="T7" t="s">
        <v>3267</v>
      </c>
      <c r="U7" s="9"/>
      <c r="Y7" s="10" t="s">
        <v>2627</v>
      </c>
      <c r="Z7" t="s">
        <v>1575</v>
      </c>
      <c r="AA7">
        <v>4</v>
      </c>
      <c r="AB7" t="s">
        <v>4443</v>
      </c>
      <c r="AC7">
        <v>9</v>
      </c>
    </row>
    <row r="8" spans="1:29" x14ac:dyDescent="0.15">
      <c r="A8" t="str">
        <f t="shared" si="0"/>
        <v>|ORI|白|16|4/4|《[[白蘭の騎士]]》|</v>
      </c>
      <c r="B8" t="s">
        <v>3211</v>
      </c>
      <c r="C8" t="s">
        <v>3271</v>
      </c>
      <c r="D8">
        <v>1</v>
      </c>
      <c r="E8" t="s">
        <v>3211</v>
      </c>
      <c r="F8" t="s">
        <v>1653</v>
      </c>
      <c r="G8">
        <v>1</v>
      </c>
      <c r="H8" t="s">
        <v>3211</v>
      </c>
      <c r="I8">
        <v>16</v>
      </c>
      <c r="J8" t="s">
        <v>3211</v>
      </c>
      <c r="K8">
        <v>4</v>
      </c>
      <c r="L8">
        <v>4</v>
      </c>
      <c r="M8" t="str">
        <f t="shared" si="1"/>
        <v>4/4</v>
      </c>
      <c r="O8" t="s">
        <v>3267</v>
      </c>
      <c r="P8" t="s">
        <v>4854</v>
      </c>
      <c r="R8" t="s">
        <v>3082</v>
      </c>
      <c r="S8" t="s">
        <v>4855</v>
      </c>
      <c r="T8" t="s">
        <v>3267</v>
      </c>
      <c r="Y8" s="10" t="s">
        <v>3284</v>
      </c>
      <c r="Z8" t="s">
        <v>1811</v>
      </c>
      <c r="AA8">
        <v>14</v>
      </c>
      <c r="AB8" t="s">
        <v>4431</v>
      </c>
      <c r="AC8">
        <v>8</v>
      </c>
    </row>
    <row r="9" spans="1:29" x14ac:dyDescent="0.15">
      <c r="A9" t="str">
        <f t="shared" si="0"/>
        <v>|ORI|白|14|6/5|《[[キテオンの不正規軍]]》|</v>
      </c>
      <c r="B9" t="s">
        <v>3211</v>
      </c>
      <c r="C9" t="s">
        <v>3271</v>
      </c>
      <c r="D9">
        <v>1</v>
      </c>
      <c r="E9" t="s">
        <v>3211</v>
      </c>
      <c r="F9" t="s">
        <v>1653</v>
      </c>
      <c r="G9">
        <v>1</v>
      </c>
      <c r="H9" t="s">
        <v>3211</v>
      </c>
      <c r="I9">
        <v>14</v>
      </c>
      <c r="J9" t="s">
        <v>3211</v>
      </c>
      <c r="K9">
        <v>6</v>
      </c>
      <c r="L9">
        <v>5</v>
      </c>
      <c r="M9" t="str">
        <f t="shared" si="1"/>
        <v>6/5</v>
      </c>
      <c r="O9" t="s">
        <v>3267</v>
      </c>
      <c r="P9" t="s">
        <v>4854</v>
      </c>
      <c r="R9" t="s">
        <v>3079</v>
      </c>
      <c r="S9" t="s">
        <v>4855</v>
      </c>
      <c r="T9" t="s">
        <v>3267</v>
      </c>
      <c r="U9" s="9"/>
      <c r="Y9" s="10" t="s">
        <v>3286</v>
      </c>
      <c r="Z9" t="s">
        <v>1504</v>
      </c>
      <c r="AA9">
        <v>9</v>
      </c>
      <c r="AB9" t="s">
        <v>3214</v>
      </c>
      <c r="AC9">
        <v>3</v>
      </c>
    </row>
    <row r="10" spans="1:29" x14ac:dyDescent="0.15">
      <c r="A10" t="str">
        <f t="shared" si="0"/>
        <v>|ORI|青|8|1/3|《[[臨海の護衛]]》|</v>
      </c>
      <c r="B10" t="s">
        <v>3211</v>
      </c>
      <c r="C10" t="s">
        <v>3271</v>
      </c>
      <c r="D10">
        <v>1</v>
      </c>
      <c r="E10" t="s">
        <v>3211</v>
      </c>
      <c r="F10" t="s">
        <v>1631</v>
      </c>
      <c r="G10">
        <v>2</v>
      </c>
      <c r="H10" t="s">
        <v>3211</v>
      </c>
      <c r="I10">
        <v>8</v>
      </c>
      <c r="J10" t="s">
        <v>3211</v>
      </c>
      <c r="K10">
        <v>1</v>
      </c>
      <c r="L10">
        <v>3</v>
      </c>
      <c r="M10" t="str">
        <f t="shared" si="1"/>
        <v>1/3</v>
      </c>
      <c r="O10" t="s">
        <v>3267</v>
      </c>
      <c r="P10" t="s">
        <v>4854</v>
      </c>
      <c r="R10" t="s">
        <v>3031</v>
      </c>
      <c r="S10" t="s">
        <v>4855</v>
      </c>
      <c r="T10" t="s">
        <v>3267</v>
      </c>
      <c r="Y10" s="10" t="s">
        <v>2627</v>
      </c>
      <c r="Z10" t="s">
        <v>1653</v>
      </c>
      <c r="AA10">
        <v>1</v>
      </c>
      <c r="AB10" t="s">
        <v>3271</v>
      </c>
      <c r="AC10">
        <v>1</v>
      </c>
    </row>
    <row r="11" spans="1:29" x14ac:dyDescent="0.15">
      <c r="A11" t="str">
        <f t="shared" si="0"/>
        <v>|ORI|青|8|1/4|《[[ニヴィックスの障壁]]》|</v>
      </c>
      <c r="B11" t="s">
        <v>3211</v>
      </c>
      <c r="C11" t="s">
        <v>3271</v>
      </c>
      <c r="D11">
        <v>1</v>
      </c>
      <c r="E11" t="s">
        <v>3211</v>
      </c>
      <c r="F11" t="s">
        <v>1631</v>
      </c>
      <c r="G11">
        <v>2</v>
      </c>
      <c r="H11" t="s">
        <v>3211</v>
      </c>
      <c r="I11">
        <v>8</v>
      </c>
      <c r="J11" t="s">
        <v>3211</v>
      </c>
      <c r="K11">
        <v>1</v>
      </c>
      <c r="L11">
        <v>4</v>
      </c>
      <c r="M11" t="str">
        <f t="shared" si="1"/>
        <v>1/4</v>
      </c>
      <c r="O11" t="s">
        <v>3267</v>
      </c>
      <c r="P11" t="s">
        <v>4854</v>
      </c>
      <c r="R11" t="s">
        <v>3029</v>
      </c>
      <c r="S11" t="s">
        <v>4855</v>
      </c>
      <c r="T11" t="s">
        <v>3267</v>
      </c>
      <c r="U11" s="9"/>
      <c r="Y11" s="10" t="s">
        <v>3297</v>
      </c>
      <c r="Z11" t="s">
        <v>1496</v>
      </c>
      <c r="AA11">
        <v>11</v>
      </c>
      <c r="AB11" t="s">
        <v>3528</v>
      </c>
      <c r="AC11">
        <v>4</v>
      </c>
    </row>
    <row r="12" spans="1:29" x14ac:dyDescent="0.15">
      <c r="A12" t="str">
        <f t="shared" si="0"/>
        <v>|ORI|青|7|2/2|《[[狩漁者]]》|</v>
      </c>
      <c r="B12" t="s">
        <v>3211</v>
      </c>
      <c r="C12" t="s">
        <v>3271</v>
      </c>
      <c r="D12">
        <v>1</v>
      </c>
      <c r="E12" t="s">
        <v>3211</v>
      </c>
      <c r="F12" t="s">
        <v>1631</v>
      </c>
      <c r="G12">
        <v>2</v>
      </c>
      <c r="H12" t="s">
        <v>3211</v>
      </c>
      <c r="I12">
        <v>7</v>
      </c>
      <c r="J12" t="s">
        <v>3211</v>
      </c>
      <c r="K12">
        <v>2</v>
      </c>
      <c r="L12">
        <v>2</v>
      </c>
      <c r="M12" t="str">
        <f t="shared" si="1"/>
        <v>2/2</v>
      </c>
      <c r="O12" t="s">
        <v>3267</v>
      </c>
      <c r="P12" t="s">
        <v>4854</v>
      </c>
      <c r="R12" t="s">
        <v>3019</v>
      </c>
      <c r="S12" t="s">
        <v>4855</v>
      </c>
      <c r="T12" t="s">
        <v>3267</v>
      </c>
      <c r="Y12" s="10" t="s">
        <v>2627</v>
      </c>
      <c r="Z12" t="s">
        <v>1534</v>
      </c>
      <c r="AA12">
        <v>6</v>
      </c>
    </row>
    <row r="13" spans="1:29" x14ac:dyDescent="0.15">
      <c r="A13" t="str">
        <f t="shared" si="0"/>
        <v>|ORI|黒|12|2/6|《[[地下墓地のナメクジ]]》|</v>
      </c>
      <c r="B13" t="s">
        <v>3211</v>
      </c>
      <c r="C13" t="s">
        <v>3271</v>
      </c>
      <c r="D13">
        <v>1</v>
      </c>
      <c r="E13" t="s">
        <v>3211</v>
      </c>
      <c r="F13" t="s">
        <v>1606</v>
      </c>
      <c r="G13">
        <v>3</v>
      </c>
      <c r="H13" t="s">
        <v>3211</v>
      </c>
      <c r="I13">
        <v>12</v>
      </c>
      <c r="J13" t="s">
        <v>3211</v>
      </c>
      <c r="K13">
        <v>2</v>
      </c>
      <c r="L13">
        <v>6</v>
      </c>
      <c r="M13" t="str">
        <f t="shared" si="1"/>
        <v>2/6</v>
      </c>
      <c r="O13" t="s">
        <v>3267</v>
      </c>
      <c r="P13" t="s">
        <v>4854</v>
      </c>
      <c r="R13" t="s">
        <v>2876</v>
      </c>
      <c r="S13" t="s">
        <v>4855</v>
      </c>
      <c r="T13" t="s">
        <v>3267</v>
      </c>
      <c r="U13" s="9"/>
      <c r="Y13" s="10" t="s">
        <v>2627</v>
      </c>
      <c r="Z13" t="s">
        <v>301</v>
      </c>
      <c r="AA13">
        <v>16</v>
      </c>
    </row>
    <row r="14" spans="1:29" x14ac:dyDescent="0.15">
      <c r="A14" t="str">
        <f t="shared" si="0"/>
        <v>|ORI|赤|8|3/1|《[[暴れ玉石]]》|</v>
      </c>
      <c r="B14" t="s">
        <v>3211</v>
      </c>
      <c r="C14" t="s">
        <v>3271</v>
      </c>
      <c r="D14">
        <v>1</v>
      </c>
      <c r="E14" t="s">
        <v>3211</v>
      </c>
      <c r="F14" t="s">
        <v>1575</v>
      </c>
      <c r="G14">
        <v>4</v>
      </c>
      <c r="H14" t="s">
        <v>3211</v>
      </c>
      <c r="I14">
        <v>8</v>
      </c>
      <c r="J14" t="s">
        <v>3211</v>
      </c>
      <c r="K14">
        <v>3</v>
      </c>
      <c r="L14">
        <v>1</v>
      </c>
      <c r="M14" t="str">
        <f t="shared" si="1"/>
        <v>3/1</v>
      </c>
      <c r="O14" t="s">
        <v>3267</v>
      </c>
      <c r="P14" t="s">
        <v>4854</v>
      </c>
      <c r="R14" t="s">
        <v>2793</v>
      </c>
      <c r="S14" t="s">
        <v>4855</v>
      </c>
      <c r="T14" t="s">
        <v>3267</v>
      </c>
      <c r="Y14" s="10" t="s">
        <v>2627</v>
      </c>
      <c r="Z14" t="s">
        <v>1540</v>
      </c>
      <c r="AA14">
        <v>5</v>
      </c>
    </row>
    <row r="15" spans="1:29" x14ac:dyDescent="0.15">
      <c r="A15" t="str">
        <f t="shared" si="0"/>
        <v>|ORI|緑|11|1/3|《[[絡み爪のイトグモ]]》|</v>
      </c>
      <c r="B15" t="s">
        <v>3211</v>
      </c>
      <c r="C15" t="s">
        <v>3271</v>
      </c>
      <c r="D15">
        <v>1</v>
      </c>
      <c r="E15" t="s">
        <v>3211</v>
      </c>
      <c r="F15" t="s">
        <v>1540</v>
      </c>
      <c r="G15">
        <v>5</v>
      </c>
      <c r="H15" t="s">
        <v>3211</v>
      </c>
      <c r="I15">
        <v>11</v>
      </c>
      <c r="J15" t="s">
        <v>3211</v>
      </c>
      <c r="K15">
        <v>1</v>
      </c>
      <c r="L15">
        <v>3</v>
      </c>
      <c r="M15" t="str">
        <f t="shared" si="1"/>
        <v>1/3</v>
      </c>
      <c r="O15" t="s">
        <v>3267</v>
      </c>
      <c r="P15" t="s">
        <v>4854</v>
      </c>
      <c r="R15" t="s">
        <v>2683</v>
      </c>
      <c r="S15" t="s">
        <v>4855</v>
      </c>
      <c r="T15" t="s">
        <v>3267</v>
      </c>
      <c r="U15" s="9"/>
      <c r="Y15" s="10" t="s">
        <v>2627</v>
      </c>
      <c r="Z15" t="s">
        <v>1799</v>
      </c>
      <c r="AA15">
        <v>15</v>
      </c>
    </row>
    <row r="16" spans="1:29" x14ac:dyDescent="0.15">
      <c r="A16" t="str">
        <f t="shared" si="0"/>
        <v>|ORI|緑|7|1/1|《[[ヴァレロンの管理人]]》|</v>
      </c>
      <c r="B16" t="s">
        <v>3211</v>
      </c>
      <c r="C16" t="s">
        <v>3271</v>
      </c>
      <c r="D16">
        <v>1</v>
      </c>
      <c r="E16" t="s">
        <v>3211</v>
      </c>
      <c r="F16" t="s">
        <v>1540</v>
      </c>
      <c r="G16">
        <v>5</v>
      </c>
      <c r="H16" t="s">
        <v>3211</v>
      </c>
      <c r="I16">
        <v>7</v>
      </c>
      <c r="J16" t="s">
        <v>3211</v>
      </c>
      <c r="K16">
        <v>1</v>
      </c>
      <c r="L16">
        <v>1</v>
      </c>
      <c r="M16" t="str">
        <f t="shared" si="1"/>
        <v>1/1</v>
      </c>
      <c r="O16" t="s">
        <v>3267</v>
      </c>
      <c r="P16" t="s">
        <v>4854</v>
      </c>
      <c r="R16" t="s">
        <v>2669</v>
      </c>
      <c r="S16" t="s">
        <v>4855</v>
      </c>
      <c r="T16" t="s">
        <v>3267</v>
      </c>
      <c r="Y16" s="10" t="s">
        <v>3362</v>
      </c>
      <c r="Z16" t="s">
        <v>1829</v>
      </c>
      <c r="AA16">
        <v>10</v>
      </c>
    </row>
    <row r="17" spans="1:25" x14ac:dyDescent="0.15">
      <c r="A17" t="str">
        <f t="shared" si="0"/>
        <v>|ORI|緑|11|3/4|《[[巨森を喰らうもの]]》|</v>
      </c>
      <c r="B17" t="s">
        <v>3211</v>
      </c>
      <c r="C17" t="s">
        <v>3271</v>
      </c>
      <c r="D17">
        <v>1</v>
      </c>
      <c r="E17" t="s">
        <v>3211</v>
      </c>
      <c r="F17" t="s">
        <v>1540</v>
      </c>
      <c r="G17">
        <v>5</v>
      </c>
      <c r="H17" t="s">
        <v>3211</v>
      </c>
      <c r="I17">
        <v>11</v>
      </c>
      <c r="J17" t="s">
        <v>3211</v>
      </c>
      <c r="K17">
        <v>3</v>
      </c>
      <c r="L17">
        <v>4</v>
      </c>
      <c r="M17" t="str">
        <f t="shared" si="1"/>
        <v>3/4</v>
      </c>
      <c r="O17" t="s">
        <v>3267</v>
      </c>
      <c r="P17" t="s">
        <v>4854</v>
      </c>
      <c r="R17" t="s">
        <v>2629</v>
      </c>
      <c r="S17" t="s">
        <v>4855</v>
      </c>
      <c r="T17" t="s">
        <v>3267</v>
      </c>
      <c r="U17" s="9"/>
      <c r="Y17" s="10" t="s">
        <v>2627</v>
      </c>
    </row>
    <row r="18" spans="1:25" x14ac:dyDescent="0.15">
      <c r="A18" t="str">
        <f t="shared" si="0"/>
        <v>|ORI|白黒|17|4/3|《[[血に呪われた騎士]]》|</v>
      </c>
      <c r="B18" t="s">
        <v>3211</v>
      </c>
      <c r="C18" t="s">
        <v>3271</v>
      </c>
      <c r="D18">
        <v>1</v>
      </c>
      <c r="E18" t="s">
        <v>3211</v>
      </c>
      <c r="F18" t="s">
        <v>1496</v>
      </c>
      <c r="G18">
        <v>11</v>
      </c>
      <c r="H18" t="s">
        <v>3211</v>
      </c>
      <c r="I18">
        <v>17</v>
      </c>
      <c r="J18" t="s">
        <v>3211</v>
      </c>
      <c r="K18">
        <v>4</v>
      </c>
      <c r="L18">
        <v>3</v>
      </c>
      <c r="M18" t="str">
        <f t="shared" si="1"/>
        <v>4/3</v>
      </c>
      <c r="O18" t="s">
        <v>3267</v>
      </c>
      <c r="P18" t="s">
        <v>4854</v>
      </c>
      <c r="R18" t="s">
        <v>2568</v>
      </c>
      <c r="S18" t="s">
        <v>4855</v>
      </c>
      <c r="T18" t="s">
        <v>3267</v>
      </c>
      <c r="Y18" s="10" t="s">
        <v>2566</v>
      </c>
    </row>
    <row r="19" spans="1:25" x14ac:dyDescent="0.15">
      <c r="A19" t="str">
        <f t="shared" si="0"/>
        <v>|ORI|無色|10|2/2|《[[護衛する自動機械]]》|</v>
      </c>
      <c r="B19" t="s">
        <v>3211</v>
      </c>
      <c r="C19" t="s">
        <v>3271</v>
      </c>
      <c r="D19">
        <v>1</v>
      </c>
      <c r="E19" t="s">
        <v>3211</v>
      </c>
      <c r="F19" t="s">
        <v>301</v>
      </c>
      <c r="G19">
        <v>16</v>
      </c>
      <c r="H19" t="s">
        <v>3211</v>
      </c>
      <c r="I19">
        <v>10</v>
      </c>
      <c r="J19" t="s">
        <v>3211</v>
      </c>
      <c r="K19">
        <v>2</v>
      </c>
      <c r="L19">
        <v>2</v>
      </c>
      <c r="M19" t="str">
        <f t="shared" si="1"/>
        <v>2/2</v>
      </c>
      <c r="O19" t="s">
        <v>3267</v>
      </c>
      <c r="P19" t="s">
        <v>4854</v>
      </c>
      <c r="R19" t="s">
        <v>2539</v>
      </c>
      <c r="S19" t="s">
        <v>4855</v>
      </c>
      <c r="T19" t="s">
        <v>3267</v>
      </c>
      <c r="U19" s="9"/>
      <c r="Y19" s="10" t="s">
        <v>3390</v>
      </c>
    </row>
    <row r="20" spans="1:25" x14ac:dyDescent="0.15">
      <c r="A20" t="str">
        <f t="shared" si="0"/>
        <v>|ORI|無色|10|1/4|《[[メレティスの守護者]]》|</v>
      </c>
      <c r="B20" t="s">
        <v>3211</v>
      </c>
      <c r="C20" t="s">
        <v>3271</v>
      </c>
      <c r="D20">
        <v>1</v>
      </c>
      <c r="E20" t="s">
        <v>3211</v>
      </c>
      <c r="F20" t="s">
        <v>301</v>
      </c>
      <c r="G20">
        <v>16</v>
      </c>
      <c r="H20" t="s">
        <v>3211</v>
      </c>
      <c r="I20">
        <v>10</v>
      </c>
      <c r="J20" t="s">
        <v>3211</v>
      </c>
      <c r="K20">
        <v>1</v>
      </c>
      <c r="L20">
        <v>4</v>
      </c>
      <c r="M20" t="str">
        <f t="shared" si="1"/>
        <v>1/4</v>
      </c>
      <c r="O20" t="s">
        <v>3267</v>
      </c>
      <c r="P20" t="s">
        <v>4854</v>
      </c>
      <c r="R20" t="s">
        <v>2537</v>
      </c>
      <c r="S20" t="s">
        <v>4855</v>
      </c>
      <c r="T20" t="s">
        <v>3267</v>
      </c>
      <c r="Y20" s="10" t="s">
        <v>3391</v>
      </c>
    </row>
    <row r="21" spans="1:25" x14ac:dyDescent="0.15">
      <c r="Y21" s="10"/>
    </row>
    <row r="22" spans="1:25" x14ac:dyDescent="0.15">
      <c r="A22" t="s">
        <v>4861</v>
      </c>
      <c r="Y22" s="10"/>
    </row>
    <row r="23" spans="1:25" x14ac:dyDescent="0.15">
      <c r="A23" t="str">
        <f t="shared" ref="A23:A38" si="2">B23&amp;C23&amp;E23&amp;F23&amp;H23&amp;I23&amp;J23&amp;M23&amp;O23&amp;P23&amp;Q23&amp;R23&amp;S23&amp;T23&amp;U23&amp;V23&amp;W23&amp;X23</f>
        <v>|LEFT:50|LEFT:50|LEFT:50|LEFT:50|LEFT:500|c</v>
      </c>
      <c r="B23" t="s">
        <v>3211</v>
      </c>
      <c r="C23" t="s">
        <v>3204</v>
      </c>
      <c r="E23" t="s">
        <v>3211</v>
      </c>
      <c r="F23" t="s">
        <v>3204</v>
      </c>
      <c r="H23" t="s">
        <v>3211</v>
      </c>
      <c r="I23" t="s">
        <v>3204</v>
      </c>
      <c r="J23" t="s">
        <v>3211</v>
      </c>
      <c r="M23" t="s">
        <v>3204</v>
      </c>
      <c r="O23" t="s">
        <v>3267</v>
      </c>
      <c r="Q23" t="s">
        <v>3205</v>
      </c>
      <c r="T23" t="s">
        <v>3267</v>
      </c>
      <c r="U23" t="s">
        <v>3206</v>
      </c>
      <c r="Y23" s="10"/>
    </row>
    <row r="24" spans="1:25" x14ac:dyDescent="0.15">
      <c r="A24" t="str">
        <f t="shared" si="2"/>
        <v>|セット|色|コスト|P/T|カード名|</v>
      </c>
      <c r="B24" t="s">
        <v>3211</v>
      </c>
      <c r="C24" t="s">
        <v>3212</v>
      </c>
      <c r="E24" t="s">
        <v>3211</v>
      </c>
      <c r="F24" t="s">
        <v>3181</v>
      </c>
      <c r="H24" t="s">
        <v>3211</v>
      </c>
      <c r="I24" t="s">
        <v>3207</v>
      </c>
      <c r="J24" t="s">
        <v>3211</v>
      </c>
      <c r="K24" t="s">
        <v>4857</v>
      </c>
      <c r="L24" t="s">
        <v>4858</v>
      </c>
      <c r="M24" t="str">
        <f t="shared" ref="M24:M38" si="3">K24&amp;"/"&amp;L24</f>
        <v>P/T</v>
      </c>
      <c r="O24" t="s">
        <v>3267</v>
      </c>
      <c r="Q24" t="s">
        <v>3208</v>
      </c>
      <c r="T24" t="s">
        <v>3267</v>
      </c>
      <c r="Y24" s="10"/>
    </row>
    <row r="25" spans="1:25" x14ac:dyDescent="0.15">
      <c r="A25" t="str">
        <f t="shared" si="2"/>
        <v>|BFZ|青|7|1/2|《[[培養ドローン]]》|</v>
      </c>
      <c r="B25" t="s">
        <v>3211</v>
      </c>
      <c r="C25" t="s">
        <v>3213</v>
      </c>
      <c r="D25">
        <v>2</v>
      </c>
      <c r="E25" t="s">
        <v>3211</v>
      </c>
      <c r="F25" t="s">
        <v>1631</v>
      </c>
      <c r="G25">
        <v>2</v>
      </c>
      <c r="H25" t="s">
        <v>3211</v>
      </c>
      <c r="I25">
        <v>7</v>
      </c>
      <c r="J25" t="s">
        <v>3211</v>
      </c>
      <c r="K25">
        <v>1</v>
      </c>
      <c r="L25">
        <v>2</v>
      </c>
      <c r="M25" t="str">
        <f t="shared" si="3"/>
        <v>1/2</v>
      </c>
      <c r="O25" t="s">
        <v>3267</v>
      </c>
      <c r="P25" t="s">
        <v>4854</v>
      </c>
      <c r="R25" t="s">
        <v>2333</v>
      </c>
      <c r="S25" t="s">
        <v>4855</v>
      </c>
      <c r="T25" t="s">
        <v>3267</v>
      </c>
      <c r="U25" s="9"/>
      <c r="Y25" s="10" t="s">
        <v>3417</v>
      </c>
    </row>
    <row r="26" spans="1:25" x14ac:dyDescent="0.15">
      <c r="A26" t="str">
        <f t="shared" si="2"/>
        <v>|BFZ|青|6|1/1|《[[回収ドローン]]》|</v>
      </c>
      <c r="B26" t="s">
        <v>3211</v>
      </c>
      <c r="C26" t="s">
        <v>3213</v>
      </c>
      <c r="D26">
        <v>2</v>
      </c>
      <c r="E26" t="s">
        <v>3211</v>
      </c>
      <c r="F26" t="s">
        <v>1631</v>
      </c>
      <c r="G26">
        <v>2</v>
      </c>
      <c r="H26" t="s">
        <v>3211</v>
      </c>
      <c r="I26">
        <v>6</v>
      </c>
      <c r="J26" t="s">
        <v>3211</v>
      </c>
      <c r="K26">
        <v>1</v>
      </c>
      <c r="L26">
        <v>1</v>
      </c>
      <c r="M26" t="str">
        <f t="shared" si="3"/>
        <v>1/1</v>
      </c>
      <c r="O26" t="s">
        <v>3267</v>
      </c>
      <c r="P26" t="s">
        <v>4854</v>
      </c>
      <c r="R26" t="s">
        <v>2325</v>
      </c>
      <c r="S26" t="s">
        <v>4855</v>
      </c>
      <c r="T26" t="s">
        <v>3267</v>
      </c>
      <c r="Y26" s="10" t="s">
        <v>3420</v>
      </c>
    </row>
    <row r="27" spans="1:25" x14ac:dyDescent="0.15">
      <c r="A27" t="str">
        <f t="shared" si="2"/>
        <v>|BFZ|青|11|2/5|《[[ウラモグの回収者]]》|</v>
      </c>
      <c r="B27" t="s">
        <v>3211</v>
      </c>
      <c r="C27" t="s">
        <v>3213</v>
      </c>
      <c r="D27">
        <v>2</v>
      </c>
      <c r="E27" t="s">
        <v>3211</v>
      </c>
      <c r="F27" t="s">
        <v>1631</v>
      </c>
      <c r="G27">
        <v>2</v>
      </c>
      <c r="H27" t="s">
        <v>3211</v>
      </c>
      <c r="I27">
        <v>11</v>
      </c>
      <c r="J27" t="s">
        <v>3211</v>
      </c>
      <c r="K27">
        <v>2</v>
      </c>
      <c r="L27">
        <v>5</v>
      </c>
      <c r="M27" t="str">
        <f t="shared" si="3"/>
        <v>2/5</v>
      </c>
      <c r="O27" t="s">
        <v>3267</v>
      </c>
      <c r="P27" t="s">
        <v>4854</v>
      </c>
      <c r="R27" t="s">
        <v>2269</v>
      </c>
      <c r="S27" t="s">
        <v>4855</v>
      </c>
      <c r="T27" t="s">
        <v>3267</v>
      </c>
      <c r="U27" s="9"/>
      <c r="Y27" s="10" t="s">
        <v>3427</v>
      </c>
    </row>
    <row r="28" spans="1:25" x14ac:dyDescent="0.15">
      <c r="A28" t="str">
        <f t="shared" si="2"/>
        <v>|BFZ|黒|7|2/2|《[[カラストリアの夜警]]》|</v>
      </c>
      <c r="B28" t="s">
        <v>3211</v>
      </c>
      <c r="C28" t="s">
        <v>3213</v>
      </c>
      <c r="D28">
        <v>2</v>
      </c>
      <c r="E28" t="s">
        <v>3211</v>
      </c>
      <c r="F28" t="s">
        <v>1606</v>
      </c>
      <c r="G28">
        <v>3</v>
      </c>
      <c r="H28" t="s">
        <v>3211</v>
      </c>
      <c r="I28">
        <v>7</v>
      </c>
      <c r="J28" t="s">
        <v>3211</v>
      </c>
      <c r="K28">
        <v>2</v>
      </c>
      <c r="L28">
        <v>2</v>
      </c>
      <c r="M28" t="str">
        <f t="shared" si="3"/>
        <v>2/2</v>
      </c>
      <c r="O28" t="s">
        <v>3267</v>
      </c>
      <c r="P28" t="s">
        <v>4854</v>
      </c>
      <c r="R28" t="s">
        <v>2211</v>
      </c>
      <c r="S28" t="s">
        <v>4855</v>
      </c>
      <c r="T28" t="s">
        <v>3267</v>
      </c>
      <c r="Y28" s="10" t="s">
        <v>3437</v>
      </c>
    </row>
    <row r="29" spans="1:25" x14ac:dyDescent="0.15">
      <c r="A29" t="str">
        <f t="shared" si="2"/>
        <v>|BFZ|黒|16|4/3|《[[捕らわれの宿主]]》|</v>
      </c>
      <c r="B29" t="s">
        <v>3211</v>
      </c>
      <c r="C29" t="s">
        <v>3213</v>
      </c>
      <c r="D29">
        <v>2</v>
      </c>
      <c r="E29" t="s">
        <v>3211</v>
      </c>
      <c r="F29" t="s">
        <v>1606</v>
      </c>
      <c r="G29">
        <v>3</v>
      </c>
      <c r="H29" t="s">
        <v>3211</v>
      </c>
      <c r="I29">
        <v>16</v>
      </c>
      <c r="J29" t="s">
        <v>3211</v>
      </c>
      <c r="K29">
        <v>4</v>
      </c>
      <c r="L29">
        <v>3</v>
      </c>
      <c r="M29" t="str">
        <f t="shared" si="3"/>
        <v>4/3</v>
      </c>
      <c r="O29" t="s">
        <v>3267</v>
      </c>
      <c r="P29" t="s">
        <v>4854</v>
      </c>
      <c r="R29" t="s">
        <v>2165</v>
      </c>
      <c r="S29" t="s">
        <v>4855</v>
      </c>
      <c r="T29" t="s">
        <v>3267</v>
      </c>
      <c r="U29" s="9"/>
      <c r="Y29" s="10" t="s">
        <v>3443</v>
      </c>
    </row>
    <row r="30" spans="1:25" x14ac:dyDescent="0.15">
      <c r="A30" t="str">
        <f t="shared" si="2"/>
        <v>|BFZ|黒|16|8/7|《[[息詰まる忌まわしきもの]]》|</v>
      </c>
      <c r="B30" t="s">
        <v>3211</v>
      </c>
      <c r="C30" t="s">
        <v>3213</v>
      </c>
      <c r="D30">
        <v>2</v>
      </c>
      <c r="E30" t="s">
        <v>3211</v>
      </c>
      <c r="F30" t="s">
        <v>1606</v>
      </c>
      <c r="G30">
        <v>3</v>
      </c>
      <c r="H30" t="s">
        <v>3211</v>
      </c>
      <c r="I30">
        <v>16</v>
      </c>
      <c r="J30" t="s">
        <v>3211</v>
      </c>
      <c r="K30">
        <v>8</v>
      </c>
      <c r="L30">
        <v>7</v>
      </c>
      <c r="M30" t="str">
        <f t="shared" si="3"/>
        <v>8/7</v>
      </c>
      <c r="O30" t="s">
        <v>3267</v>
      </c>
      <c r="P30" t="s">
        <v>4854</v>
      </c>
      <c r="R30" t="s">
        <v>2108</v>
      </c>
      <c r="S30" t="s">
        <v>4855</v>
      </c>
      <c r="T30" t="s">
        <v>3267</v>
      </c>
      <c r="Y30" s="10" t="s">
        <v>3454</v>
      </c>
    </row>
    <row r="31" spans="1:25" x14ac:dyDescent="0.15">
      <c r="A31" t="str">
        <f t="shared" si="2"/>
        <v>|BFZ|赤|8|2/1|《[[オンドゥの勇者]]》|</v>
      </c>
      <c r="B31" t="s">
        <v>3211</v>
      </c>
      <c r="C31" t="s">
        <v>3213</v>
      </c>
      <c r="D31">
        <v>2</v>
      </c>
      <c r="E31" t="s">
        <v>3211</v>
      </c>
      <c r="F31" t="s">
        <v>1575</v>
      </c>
      <c r="G31">
        <v>4</v>
      </c>
      <c r="H31" t="s">
        <v>3211</v>
      </c>
      <c r="I31">
        <v>8</v>
      </c>
      <c r="J31" t="s">
        <v>3211</v>
      </c>
      <c r="K31">
        <v>2</v>
      </c>
      <c r="L31">
        <v>1</v>
      </c>
      <c r="M31" t="str">
        <f t="shared" si="3"/>
        <v>2/1</v>
      </c>
      <c r="O31" t="s">
        <v>3267</v>
      </c>
      <c r="P31" t="s">
        <v>4854</v>
      </c>
      <c r="R31" t="s">
        <v>2085</v>
      </c>
      <c r="S31" t="s">
        <v>4855</v>
      </c>
      <c r="T31" t="s">
        <v>3267</v>
      </c>
      <c r="U31" s="9"/>
      <c r="Y31" s="10" t="s">
        <v>3459</v>
      </c>
    </row>
    <row r="32" spans="1:25" x14ac:dyDescent="0.15">
      <c r="A32" t="str">
        <f t="shared" si="2"/>
        <v>|BFZ|緑|11|1/1|《[[膨れ鞘]]》|</v>
      </c>
      <c r="B32" t="s">
        <v>3211</v>
      </c>
      <c r="C32" t="s">
        <v>3213</v>
      </c>
      <c r="D32">
        <v>2</v>
      </c>
      <c r="E32" t="s">
        <v>3211</v>
      </c>
      <c r="F32" t="s">
        <v>1540</v>
      </c>
      <c r="G32">
        <v>5</v>
      </c>
      <c r="H32" t="s">
        <v>3211</v>
      </c>
      <c r="I32">
        <v>11</v>
      </c>
      <c r="J32" t="s">
        <v>3211</v>
      </c>
      <c r="K32">
        <v>1</v>
      </c>
      <c r="L32">
        <v>1</v>
      </c>
      <c r="M32" t="str">
        <f t="shared" si="3"/>
        <v>1/1</v>
      </c>
      <c r="O32" t="s">
        <v>3267</v>
      </c>
      <c r="P32" t="s">
        <v>4854</v>
      </c>
      <c r="R32" t="s">
        <v>1981</v>
      </c>
      <c r="S32" t="s">
        <v>4855</v>
      </c>
      <c r="T32" t="s">
        <v>3267</v>
      </c>
      <c r="Y32" s="10" t="s">
        <v>3471</v>
      </c>
    </row>
    <row r="33" spans="1:25" x14ac:dyDescent="0.15">
      <c r="A33" t="str">
        <f t="shared" si="2"/>
        <v>|BFZ|緑|14|3/3|《[[血統の観察者]]》|</v>
      </c>
      <c r="B33" t="s">
        <v>3211</v>
      </c>
      <c r="C33" t="s">
        <v>3213</v>
      </c>
      <c r="D33">
        <v>2</v>
      </c>
      <c r="E33" t="s">
        <v>3211</v>
      </c>
      <c r="F33" t="s">
        <v>1540</v>
      </c>
      <c r="G33">
        <v>5</v>
      </c>
      <c r="H33" t="s">
        <v>3211</v>
      </c>
      <c r="I33">
        <v>14</v>
      </c>
      <c r="J33" t="s">
        <v>3211</v>
      </c>
      <c r="K33">
        <v>3</v>
      </c>
      <c r="L33">
        <v>3</v>
      </c>
      <c r="M33" t="str">
        <f t="shared" si="3"/>
        <v>3/3</v>
      </c>
      <c r="O33" t="s">
        <v>3267</v>
      </c>
      <c r="P33" t="s">
        <v>4854</v>
      </c>
      <c r="R33" t="s">
        <v>1930</v>
      </c>
      <c r="S33" t="s">
        <v>4855</v>
      </c>
      <c r="T33" t="s">
        <v>3267</v>
      </c>
      <c r="U33" s="9"/>
      <c r="Y33" s="10" t="s">
        <v>3475</v>
      </c>
    </row>
    <row r="34" spans="1:25" x14ac:dyDescent="0.15">
      <c r="A34" t="str">
        <f t="shared" si="2"/>
        <v>|BFZ|緑|16|4/4|《[[下生えの勇者]]》|</v>
      </c>
      <c r="B34" t="s">
        <v>3211</v>
      </c>
      <c r="C34" t="s">
        <v>3213</v>
      </c>
      <c r="D34">
        <v>2</v>
      </c>
      <c r="E34" t="s">
        <v>3211</v>
      </c>
      <c r="F34" t="s">
        <v>1540</v>
      </c>
      <c r="G34">
        <v>5</v>
      </c>
      <c r="H34" t="s">
        <v>3211</v>
      </c>
      <c r="I34">
        <v>16</v>
      </c>
      <c r="J34" t="s">
        <v>3211</v>
      </c>
      <c r="K34">
        <v>4</v>
      </c>
      <c r="L34">
        <v>4</v>
      </c>
      <c r="M34" t="str">
        <f t="shared" si="3"/>
        <v>4/4</v>
      </c>
      <c r="O34" t="s">
        <v>3267</v>
      </c>
      <c r="P34" t="s">
        <v>4854</v>
      </c>
      <c r="R34" t="s">
        <v>1878</v>
      </c>
      <c r="S34" t="s">
        <v>4855</v>
      </c>
      <c r="T34" t="s">
        <v>3267</v>
      </c>
      <c r="Y34" s="10" t="s">
        <v>3482</v>
      </c>
    </row>
    <row r="35" spans="1:25" x14ac:dyDescent="0.15">
      <c r="A35" t="str">
        <f t="shared" si="2"/>
        <v>|BFZ|黒緑|13|3/4|《[[地下墓地の選別者]]》|</v>
      </c>
      <c r="B35" t="s">
        <v>3211</v>
      </c>
      <c r="C35" t="s">
        <v>3213</v>
      </c>
      <c r="D35">
        <v>2</v>
      </c>
      <c r="E35" t="s">
        <v>3211</v>
      </c>
      <c r="F35" t="s">
        <v>1509</v>
      </c>
      <c r="G35">
        <v>13</v>
      </c>
      <c r="H35" t="s">
        <v>3211</v>
      </c>
      <c r="I35">
        <v>13</v>
      </c>
      <c r="J35" t="s">
        <v>3211</v>
      </c>
      <c r="K35">
        <v>3</v>
      </c>
      <c r="L35">
        <v>4</v>
      </c>
      <c r="M35" t="str">
        <f t="shared" si="3"/>
        <v>3/4</v>
      </c>
      <c r="O35" t="s">
        <v>3267</v>
      </c>
      <c r="P35" t="s">
        <v>4854</v>
      </c>
      <c r="R35" t="s">
        <v>1848</v>
      </c>
      <c r="S35" t="s">
        <v>4855</v>
      </c>
      <c r="T35" t="s">
        <v>3267</v>
      </c>
      <c r="U35" s="9"/>
      <c r="Y35" s="10" t="s">
        <v>3488</v>
      </c>
    </row>
    <row r="36" spans="1:25" x14ac:dyDescent="0.15">
      <c r="A36" t="str">
        <f t="shared" si="2"/>
        <v>|BFZ|赤白|17|4/4|《[[毅然たる刃の達人]]》|</v>
      </c>
      <c r="B36" t="s">
        <v>3211</v>
      </c>
      <c r="C36" t="s">
        <v>3213</v>
      </c>
      <c r="D36">
        <v>2</v>
      </c>
      <c r="E36" t="s">
        <v>3211</v>
      </c>
      <c r="F36" t="s">
        <v>1811</v>
      </c>
      <c r="G36">
        <v>14</v>
      </c>
      <c r="H36" t="s">
        <v>3211</v>
      </c>
      <c r="I36">
        <v>17</v>
      </c>
      <c r="J36" t="s">
        <v>3211</v>
      </c>
      <c r="K36">
        <v>4</v>
      </c>
      <c r="L36">
        <v>4</v>
      </c>
      <c r="M36" t="str">
        <f t="shared" si="3"/>
        <v>4/4</v>
      </c>
      <c r="O36" t="s">
        <v>3267</v>
      </c>
      <c r="P36" t="s">
        <v>4854</v>
      </c>
      <c r="R36" t="s">
        <v>1845</v>
      </c>
      <c r="S36" t="s">
        <v>4855</v>
      </c>
      <c r="T36" t="s">
        <v>3267</v>
      </c>
      <c r="Y36" s="10" t="s">
        <v>3489</v>
      </c>
    </row>
    <row r="37" spans="1:25" x14ac:dyDescent="0.15">
      <c r="A37" t="str">
        <f t="shared" si="2"/>
        <v>|BFZ|緑青|17|3/3|《[[空乗りのエルフ]]》|</v>
      </c>
      <c r="B37" t="s">
        <v>3211</v>
      </c>
      <c r="C37" t="s">
        <v>3213</v>
      </c>
      <c r="D37">
        <v>2</v>
      </c>
      <c r="E37" t="s">
        <v>3211</v>
      </c>
      <c r="F37" t="s">
        <v>1799</v>
      </c>
      <c r="G37">
        <v>15</v>
      </c>
      <c r="H37" t="s">
        <v>3211</v>
      </c>
      <c r="I37">
        <v>17</v>
      </c>
      <c r="J37" t="s">
        <v>3211</v>
      </c>
      <c r="K37">
        <v>3</v>
      </c>
      <c r="L37">
        <v>3</v>
      </c>
      <c r="M37" t="str">
        <f t="shared" si="3"/>
        <v>3/3</v>
      </c>
      <c r="O37" t="s">
        <v>3267</v>
      </c>
      <c r="P37" t="s">
        <v>4854</v>
      </c>
      <c r="R37" t="s">
        <v>1842</v>
      </c>
      <c r="S37" t="s">
        <v>4855</v>
      </c>
      <c r="T37" t="s">
        <v>3267</v>
      </c>
      <c r="U37" s="9"/>
      <c r="Y37" s="10" t="s">
        <v>3490</v>
      </c>
    </row>
    <row r="38" spans="1:25" x14ac:dyDescent="0.15">
      <c r="A38" t="str">
        <f t="shared" si="2"/>
        <v>|OGW|白|17|8/8|《[[保護者、リンヴァーラ]]》|</v>
      </c>
      <c r="B38" t="s">
        <v>3211</v>
      </c>
      <c r="C38" t="s">
        <v>3214</v>
      </c>
      <c r="D38">
        <v>3</v>
      </c>
      <c r="E38" t="s">
        <v>3211</v>
      </c>
      <c r="F38" t="s">
        <v>1653</v>
      </c>
      <c r="G38">
        <v>1</v>
      </c>
      <c r="H38" t="s">
        <v>3211</v>
      </c>
      <c r="I38">
        <v>17</v>
      </c>
      <c r="J38" t="s">
        <v>3211</v>
      </c>
      <c r="K38">
        <v>8</v>
      </c>
      <c r="L38">
        <v>8</v>
      </c>
      <c r="M38" t="str">
        <f t="shared" si="3"/>
        <v>8/8</v>
      </c>
      <c r="O38" t="s">
        <v>3267</v>
      </c>
      <c r="P38" t="s">
        <v>4854</v>
      </c>
      <c r="R38" t="s">
        <v>1652</v>
      </c>
      <c r="S38" t="s">
        <v>4855</v>
      </c>
      <c r="T38" t="s">
        <v>3267</v>
      </c>
      <c r="Y38" s="10" t="s">
        <v>3498</v>
      </c>
    </row>
    <row r="39" spans="1:25" x14ac:dyDescent="0.15">
      <c r="Y39" s="10"/>
    </row>
    <row r="40" spans="1:25" x14ac:dyDescent="0.15">
      <c r="A40" t="s">
        <v>4862</v>
      </c>
      <c r="Y40" s="10"/>
    </row>
    <row r="41" spans="1:25" x14ac:dyDescent="0.15">
      <c r="A41" t="str">
        <f t="shared" ref="A41:A62" si="4">B41&amp;C41&amp;E41&amp;F41&amp;H41&amp;I41&amp;J41&amp;M41&amp;O41&amp;P41&amp;Q41&amp;R41&amp;S41&amp;T41&amp;U41&amp;V41&amp;W41&amp;X41</f>
        <v>|LEFT:50|LEFT:50|LEFT:50|LEFT:50|LEFT:500|c</v>
      </c>
      <c r="B41" t="s">
        <v>3211</v>
      </c>
      <c r="C41" t="s">
        <v>3204</v>
      </c>
      <c r="E41" t="s">
        <v>3211</v>
      </c>
      <c r="F41" t="s">
        <v>3204</v>
      </c>
      <c r="H41" t="s">
        <v>3211</v>
      </c>
      <c r="I41" t="s">
        <v>3204</v>
      </c>
      <c r="J41" t="s">
        <v>3211</v>
      </c>
      <c r="M41" t="s">
        <v>3204</v>
      </c>
      <c r="O41" t="s">
        <v>3267</v>
      </c>
      <c r="Q41" t="s">
        <v>3205</v>
      </c>
      <c r="T41" t="s">
        <v>3267</v>
      </c>
      <c r="U41" t="s">
        <v>3206</v>
      </c>
      <c r="Y41" s="10"/>
    </row>
    <row r="42" spans="1:25" x14ac:dyDescent="0.15">
      <c r="A42" t="str">
        <f t="shared" si="4"/>
        <v>|セット|色|コスト|P/T|カード名|</v>
      </c>
      <c r="B42" t="s">
        <v>3211</v>
      </c>
      <c r="C42" t="s">
        <v>3212</v>
      </c>
      <c r="E42" t="s">
        <v>3211</v>
      </c>
      <c r="F42" t="s">
        <v>3181</v>
      </c>
      <c r="H42" t="s">
        <v>3211</v>
      </c>
      <c r="I42" t="s">
        <v>3207</v>
      </c>
      <c r="J42" t="s">
        <v>3211</v>
      </c>
      <c r="K42" t="s">
        <v>4857</v>
      </c>
      <c r="L42" t="s">
        <v>4858</v>
      </c>
      <c r="M42" t="str">
        <f t="shared" ref="M42:M62" si="5">K42&amp;"/"&amp;L42</f>
        <v>P/T</v>
      </c>
      <c r="O42" t="s">
        <v>3267</v>
      </c>
      <c r="Q42" t="s">
        <v>3208</v>
      </c>
      <c r="T42" t="s">
        <v>3267</v>
      </c>
      <c r="Y42" s="10"/>
    </row>
    <row r="43" spans="1:25" x14ac:dyDescent="0.15">
      <c r="A43" t="str">
        <f t="shared" si="4"/>
        <v>|SOI|白|7|2/1|《[[不屈の聖戦士]]》|</v>
      </c>
      <c r="B43" t="s">
        <v>3211</v>
      </c>
      <c r="C43" t="s">
        <v>3528</v>
      </c>
      <c r="D43">
        <v>4</v>
      </c>
      <c r="E43" t="s">
        <v>3211</v>
      </c>
      <c r="F43" t="s">
        <v>1653</v>
      </c>
      <c r="G43">
        <v>1</v>
      </c>
      <c r="H43" t="s">
        <v>3211</v>
      </c>
      <c r="I43">
        <v>7</v>
      </c>
      <c r="J43" t="s">
        <v>3211</v>
      </c>
      <c r="K43">
        <v>2</v>
      </c>
      <c r="L43">
        <v>1</v>
      </c>
      <c r="M43" t="str">
        <f t="shared" si="5"/>
        <v>2/1</v>
      </c>
      <c r="O43" t="s">
        <v>3267</v>
      </c>
      <c r="P43" t="s">
        <v>4854</v>
      </c>
      <c r="R43" t="s">
        <v>1445</v>
      </c>
      <c r="S43" t="s">
        <v>4855</v>
      </c>
      <c r="T43" t="s">
        <v>3267</v>
      </c>
      <c r="U43" s="9"/>
      <c r="Y43" s="10" t="s">
        <v>3532</v>
      </c>
    </row>
    <row r="44" spans="1:25" x14ac:dyDescent="0.15">
      <c r="A44" t="str">
        <f t="shared" si="4"/>
        <v>|SOI|白|11|2/2|《[[鼓舞する隊長]]》|</v>
      </c>
      <c r="B44" t="s">
        <v>3211</v>
      </c>
      <c r="C44" t="s">
        <v>3528</v>
      </c>
      <c r="D44">
        <v>4</v>
      </c>
      <c r="E44" t="s">
        <v>3211</v>
      </c>
      <c r="F44" t="s">
        <v>1653</v>
      </c>
      <c r="G44">
        <v>1</v>
      </c>
      <c r="H44" t="s">
        <v>3211</v>
      </c>
      <c r="I44">
        <v>11</v>
      </c>
      <c r="J44" t="s">
        <v>3211</v>
      </c>
      <c r="K44">
        <v>2</v>
      </c>
      <c r="L44">
        <v>2</v>
      </c>
      <c r="M44" t="str">
        <f t="shared" si="5"/>
        <v>2/2</v>
      </c>
      <c r="O44" t="s">
        <v>3267</v>
      </c>
      <c r="P44" t="s">
        <v>4854</v>
      </c>
      <c r="R44" t="s">
        <v>1441</v>
      </c>
      <c r="S44" t="s">
        <v>4855</v>
      </c>
      <c r="T44" t="s">
        <v>3267</v>
      </c>
      <c r="Y44" s="10" t="s">
        <v>3536</v>
      </c>
    </row>
    <row r="45" spans="1:25" x14ac:dyDescent="0.15">
      <c r="A45" t="str">
        <f t="shared" si="4"/>
        <v>|SOI|白|4|1/2|《[[戦闘的な審問官]]》|</v>
      </c>
      <c r="B45" t="s">
        <v>3211</v>
      </c>
      <c r="C45" t="s">
        <v>3528</v>
      </c>
      <c r="D45">
        <v>4</v>
      </c>
      <c r="E45" t="s">
        <v>3211</v>
      </c>
      <c r="F45" t="s">
        <v>1653</v>
      </c>
      <c r="G45">
        <v>1</v>
      </c>
      <c r="H45" t="s">
        <v>3211</v>
      </c>
      <c r="I45">
        <v>4</v>
      </c>
      <c r="J45" t="s">
        <v>3211</v>
      </c>
      <c r="K45">
        <v>1</v>
      </c>
      <c r="L45">
        <v>2</v>
      </c>
      <c r="M45" t="str">
        <f t="shared" si="5"/>
        <v>1/2</v>
      </c>
      <c r="O45" t="s">
        <v>3267</v>
      </c>
      <c r="P45" t="s">
        <v>4854</v>
      </c>
      <c r="R45" t="s">
        <v>1439</v>
      </c>
      <c r="S45" t="s">
        <v>4855</v>
      </c>
      <c r="T45" t="s">
        <v>3267</v>
      </c>
      <c r="U45" s="9"/>
      <c r="Y45" s="10" t="s">
        <v>2627</v>
      </c>
    </row>
    <row r="46" spans="1:25" x14ac:dyDescent="0.15">
      <c r="A46" t="str">
        <f t="shared" si="4"/>
        <v>|SOI|白|10|3/1|《[[近野の司祭]]》|</v>
      </c>
      <c r="B46" t="s">
        <v>3211</v>
      </c>
      <c r="C46" t="s">
        <v>3528</v>
      </c>
      <c r="D46">
        <v>4</v>
      </c>
      <c r="E46" t="s">
        <v>3211</v>
      </c>
      <c r="F46" t="s">
        <v>1653</v>
      </c>
      <c r="G46">
        <v>1</v>
      </c>
      <c r="H46" t="s">
        <v>3211</v>
      </c>
      <c r="I46">
        <v>10</v>
      </c>
      <c r="J46" t="s">
        <v>3211</v>
      </c>
      <c r="K46">
        <v>3</v>
      </c>
      <c r="L46">
        <v>1</v>
      </c>
      <c r="M46" t="str">
        <f t="shared" si="5"/>
        <v>3/1</v>
      </c>
      <c r="O46" t="s">
        <v>3267</v>
      </c>
      <c r="P46" t="s">
        <v>4854</v>
      </c>
      <c r="R46" t="s">
        <v>1417</v>
      </c>
      <c r="S46" t="s">
        <v>4855</v>
      </c>
      <c r="T46" t="s">
        <v>3267</v>
      </c>
      <c r="Y46" s="10" t="s">
        <v>3554</v>
      </c>
    </row>
    <row r="47" spans="1:25" x14ac:dyDescent="0.15">
      <c r="A47" t="str">
        <f t="shared" si="4"/>
        <v>|SOI|白|13|6/6|《[[ドラグスコルの騎兵]]》|</v>
      </c>
      <c r="B47" t="s">
        <v>3211</v>
      </c>
      <c r="C47" t="s">
        <v>3528</v>
      </c>
      <c r="D47">
        <v>4</v>
      </c>
      <c r="E47" t="s">
        <v>3211</v>
      </c>
      <c r="F47" t="s">
        <v>1653</v>
      </c>
      <c r="G47">
        <v>1</v>
      </c>
      <c r="H47" t="s">
        <v>3211</v>
      </c>
      <c r="I47">
        <v>13</v>
      </c>
      <c r="J47" t="s">
        <v>3211</v>
      </c>
      <c r="K47">
        <v>6</v>
      </c>
      <c r="L47">
        <v>6</v>
      </c>
      <c r="M47" t="str">
        <f t="shared" si="5"/>
        <v>6/6</v>
      </c>
      <c r="O47" t="s">
        <v>3267</v>
      </c>
      <c r="P47" t="s">
        <v>4854</v>
      </c>
      <c r="R47" t="s">
        <v>1399</v>
      </c>
      <c r="S47" t="s">
        <v>4855</v>
      </c>
      <c r="T47" t="s">
        <v>3267</v>
      </c>
      <c r="U47" s="9"/>
      <c r="Y47" s="10" t="s">
        <v>3569</v>
      </c>
    </row>
    <row r="48" spans="1:25" x14ac:dyDescent="0.15">
      <c r="A48" t="str">
        <f t="shared" si="4"/>
        <v>|SOI|黒|6|2/1|《[[闇告げカラス]]》|</v>
      </c>
      <c r="B48" t="s">
        <v>3211</v>
      </c>
      <c r="C48" t="s">
        <v>3528</v>
      </c>
      <c r="D48">
        <v>4</v>
      </c>
      <c r="E48" t="s">
        <v>3211</v>
      </c>
      <c r="F48" t="s">
        <v>1606</v>
      </c>
      <c r="G48">
        <v>3</v>
      </c>
      <c r="H48" t="s">
        <v>3211</v>
      </c>
      <c r="I48">
        <v>6</v>
      </c>
      <c r="J48" t="s">
        <v>3211</v>
      </c>
      <c r="K48">
        <v>2</v>
      </c>
      <c r="L48">
        <v>1</v>
      </c>
      <c r="M48" t="str">
        <f t="shared" si="5"/>
        <v>2/1</v>
      </c>
      <c r="O48" t="s">
        <v>3267</v>
      </c>
      <c r="P48" t="s">
        <v>4854</v>
      </c>
      <c r="R48" t="s">
        <v>1319</v>
      </c>
      <c r="S48" t="s">
        <v>4855</v>
      </c>
      <c r="T48" t="s">
        <v>3267</v>
      </c>
      <c r="Y48" s="10" t="s">
        <v>3652</v>
      </c>
    </row>
    <row r="49" spans="1:25" x14ac:dyDescent="0.15">
      <c r="A49" t="str">
        <f t="shared" si="4"/>
        <v>|SOI|黒|10|2/2|《[[グール呼びの共犯者]]》|</v>
      </c>
      <c r="B49" t="s">
        <v>3211</v>
      </c>
      <c r="C49" t="s">
        <v>3528</v>
      </c>
      <c r="D49">
        <v>4</v>
      </c>
      <c r="E49" t="s">
        <v>3211</v>
      </c>
      <c r="F49" t="s">
        <v>1606</v>
      </c>
      <c r="G49">
        <v>3</v>
      </c>
      <c r="H49" t="s">
        <v>3211</v>
      </c>
      <c r="I49">
        <v>10</v>
      </c>
      <c r="J49" t="s">
        <v>3211</v>
      </c>
      <c r="K49">
        <v>2</v>
      </c>
      <c r="L49">
        <v>2</v>
      </c>
      <c r="M49" t="str">
        <f t="shared" si="5"/>
        <v>2/2</v>
      </c>
      <c r="O49" t="s">
        <v>3267</v>
      </c>
      <c r="P49" t="s">
        <v>4854</v>
      </c>
      <c r="R49" t="s">
        <v>1315</v>
      </c>
      <c r="S49" t="s">
        <v>4855</v>
      </c>
      <c r="T49" t="s">
        <v>3267</v>
      </c>
      <c r="U49" s="9"/>
      <c r="Y49" s="10" t="s">
        <v>3655</v>
      </c>
    </row>
    <row r="50" spans="1:25" x14ac:dyDescent="0.15">
      <c r="A50" t="str">
        <f t="shared" si="4"/>
        <v>|SOI|黒|9|1/2|《[[療養所の骸骨]]》|</v>
      </c>
      <c r="B50" t="s">
        <v>3211</v>
      </c>
      <c r="C50" t="s">
        <v>3528</v>
      </c>
      <c r="D50">
        <v>4</v>
      </c>
      <c r="E50" t="s">
        <v>3211</v>
      </c>
      <c r="F50" t="s">
        <v>1606</v>
      </c>
      <c r="G50">
        <v>3</v>
      </c>
      <c r="H50" t="s">
        <v>3211</v>
      </c>
      <c r="I50">
        <v>9</v>
      </c>
      <c r="J50" t="s">
        <v>3211</v>
      </c>
      <c r="K50">
        <v>1</v>
      </c>
      <c r="L50">
        <v>2</v>
      </c>
      <c r="M50" t="str">
        <f t="shared" si="5"/>
        <v>1/2</v>
      </c>
      <c r="O50" t="s">
        <v>3267</v>
      </c>
      <c r="P50" t="s">
        <v>4854</v>
      </c>
      <c r="R50" t="s">
        <v>1311</v>
      </c>
      <c r="S50" t="s">
        <v>4855</v>
      </c>
      <c r="T50" t="s">
        <v>3267</v>
      </c>
      <c r="Y50" s="10" t="s">
        <v>3658</v>
      </c>
    </row>
    <row r="51" spans="1:25" x14ac:dyDescent="0.15">
      <c r="A51" t="str">
        <f t="shared" si="4"/>
        <v>|SOI|黒|9|4/4|《[[モークラッドの屍蛞蝓]]》|</v>
      </c>
      <c r="B51" t="s">
        <v>3211</v>
      </c>
      <c r="C51" t="s">
        <v>3528</v>
      </c>
      <c r="D51">
        <v>4</v>
      </c>
      <c r="E51" t="s">
        <v>3211</v>
      </c>
      <c r="F51" t="s">
        <v>1606</v>
      </c>
      <c r="G51">
        <v>3</v>
      </c>
      <c r="H51" t="s">
        <v>3211</v>
      </c>
      <c r="I51">
        <v>9</v>
      </c>
      <c r="J51" t="s">
        <v>3211</v>
      </c>
      <c r="K51">
        <v>4</v>
      </c>
      <c r="L51">
        <v>4</v>
      </c>
      <c r="M51" t="str">
        <f t="shared" si="5"/>
        <v>4/4</v>
      </c>
      <c r="O51" t="s">
        <v>3267</v>
      </c>
      <c r="P51" t="s">
        <v>4854</v>
      </c>
      <c r="R51" t="s">
        <v>1287</v>
      </c>
      <c r="S51" t="s">
        <v>4855</v>
      </c>
      <c r="T51" t="s">
        <v>3267</v>
      </c>
      <c r="U51" s="9"/>
      <c r="Y51" s="10" t="s">
        <v>3676</v>
      </c>
    </row>
    <row r="52" spans="1:25" x14ac:dyDescent="0.15">
      <c r="A52" t="str">
        <f t="shared" si="4"/>
        <v>|SOI|黒|10|2/2|《[[戦墓の巨人]]》|</v>
      </c>
      <c r="B52" t="s">
        <v>3211</v>
      </c>
      <c r="C52" t="s">
        <v>3528</v>
      </c>
      <c r="D52">
        <v>4</v>
      </c>
      <c r="E52" t="s">
        <v>3211</v>
      </c>
      <c r="F52" t="s">
        <v>1606</v>
      </c>
      <c r="G52">
        <v>3</v>
      </c>
      <c r="H52" t="s">
        <v>3211</v>
      </c>
      <c r="I52">
        <v>10</v>
      </c>
      <c r="J52" t="s">
        <v>3211</v>
      </c>
      <c r="K52">
        <v>2</v>
      </c>
      <c r="L52">
        <v>2</v>
      </c>
      <c r="M52" t="str">
        <f t="shared" si="5"/>
        <v>2/2</v>
      </c>
      <c r="O52" t="s">
        <v>3267</v>
      </c>
      <c r="P52" t="s">
        <v>4854</v>
      </c>
      <c r="R52" t="s">
        <v>1279</v>
      </c>
      <c r="S52" t="s">
        <v>4855</v>
      </c>
      <c r="T52" t="s">
        <v>3267</v>
      </c>
      <c r="Y52" s="10" t="s">
        <v>3683</v>
      </c>
    </row>
    <row r="53" spans="1:25" x14ac:dyDescent="0.15">
      <c r="A53" t="str">
        <f t="shared" si="4"/>
        <v>|SOI|赤|11|4/2|《[[巨体の悪魔]]》|</v>
      </c>
      <c r="B53" t="s">
        <v>3211</v>
      </c>
      <c r="C53" t="s">
        <v>3528</v>
      </c>
      <c r="D53">
        <v>4</v>
      </c>
      <c r="E53" t="s">
        <v>3211</v>
      </c>
      <c r="F53" t="s">
        <v>1575</v>
      </c>
      <c r="G53">
        <v>4</v>
      </c>
      <c r="H53" t="s">
        <v>3211</v>
      </c>
      <c r="I53">
        <v>11</v>
      </c>
      <c r="J53" t="s">
        <v>3211</v>
      </c>
      <c r="K53">
        <v>4</v>
      </c>
      <c r="L53">
        <v>2</v>
      </c>
      <c r="M53" t="str">
        <f t="shared" si="5"/>
        <v>4/2</v>
      </c>
      <c r="O53" t="s">
        <v>3267</v>
      </c>
      <c r="P53" t="s">
        <v>4854</v>
      </c>
      <c r="R53" t="s">
        <v>1257</v>
      </c>
      <c r="S53" t="s">
        <v>4855</v>
      </c>
      <c r="T53" t="s">
        <v>3267</v>
      </c>
      <c r="U53" s="9"/>
      <c r="Y53" s="10" t="s">
        <v>2627</v>
      </c>
    </row>
    <row r="54" spans="1:25" x14ac:dyDescent="0.15">
      <c r="A54" t="str">
        <f t="shared" si="4"/>
        <v>|SOI|緑|16|4/4|《[[茨橋の巡回兵]]》|</v>
      </c>
      <c r="B54" t="s">
        <v>3211</v>
      </c>
      <c r="C54" t="s">
        <v>3528</v>
      </c>
      <c r="D54">
        <v>4</v>
      </c>
      <c r="E54" t="s">
        <v>3211</v>
      </c>
      <c r="F54" t="s">
        <v>1540</v>
      </c>
      <c r="G54">
        <v>5</v>
      </c>
      <c r="H54" t="s">
        <v>3211</v>
      </c>
      <c r="I54">
        <v>16</v>
      </c>
      <c r="J54" t="s">
        <v>3211</v>
      </c>
      <c r="K54">
        <v>4</v>
      </c>
      <c r="L54">
        <v>4</v>
      </c>
      <c r="M54" t="str">
        <f t="shared" si="5"/>
        <v>4/4</v>
      </c>
      <c r="O54" t="s">
        <v>3267</v>
      </c>
      <c r="P54" t="s">
        <v>4854</v>
      </c>
      <c r="R54" t="s">
        <v>1177</v>
      </c>
      <c r="S54" t="s">
        <v>4855</v>
      </c>
      <c r="T54" t="s">
        <v>3267</v>
      </c>
      <c r="Y54" s="10" t="s">
        <v>3762</v>
      </c>
    </row>
    <row r="55" spans="1:25" x14ac:dyDescent="0.15">
      <c r="A55" t="str">
        <f t="shared" si="4"/>
        <v>|SOI|青黒|10|2/2|《[[秘蔵の縫合体]]》|</v>
      </c>
      <c r="B55" t="s">
        <v>3211</v>
      </c>
      <c r="C55" t="s">
        <v>3528</v>
      </c>
      <c r="D55">
        <v>4</v>
      </c>
      <c r="E55" t="s">
        <v>3211</v>
      </c>
      <c r="F55" t="s">
        <v>1530</v>
      </c>
      <c r="G55">
        <v>7</v>
      </c>
      <c r="H55" t="s">
        <v>3211</v>
      </c>
      <c r="I55">
        <v>10</v>
      </c>
      <c r="J55" t="s">
        <v>3211</v>
      </c>
      <c r="K55">
        <v>2</v>
      </c>
      <c r="L55">
        <v>2</v>
      </c>
      <c r="M55" t="str">
        <f t="shared" si="5"/>
        <v>2/2</v>
      </c>
      <c r="O55" t="s">
        <v>3267</v>
      </c>
      <c r="P55" t="s">
        <v>4854</v>
      </c>
      <c r="R55" t="s">
        <v>1141</v>
      </c>
      <c r="S55" t="s">
        <v>4855</v>
      </c>
      <c r="T55" t="s">
        <v>3267</v>
      </c>
      <c r="U55" s="9"/>
      <c r="Y55" s="10" t="s">
        <v>3807</v>
      </c>
    </row>
    <row r="56" spans="1:25" x14ac:dyDescent="0.15">
      <c r="A56" t="str">
        <f t="shared" si="4"/>
        <v>|SOI|無色|15|3/5|《[[墓碑のゴーレム]]》|</v>
      </c>
      <c r="B56" t="s">
        <v>3211</v>
      </c>
      <c r="C56" t="s">
        <v>3528</v>
      </c>
      <c r="D56">
        <v>4</v>
      </c>
      <c r="E56" t="s">
        <v>3211</v>
      </c>
      <c r="F56" t="s">
        <v>301</v>
      </c>
      <c r="G56">
        <v>16</v>
      </c>
      <c r="H56" t="s">
        <v>3211</v>
      </c>
      <c r="I56">
        <v>15</v>
      </c>
      <c r="J56" t="s">
        <v>3211</v>
      </c>
      <c r="K56">
        <v>3</v>
      </c>
      <c r="L56">
        <v>5</v>
      </c>
      <c r="M56" t="str">
        <f t="shared" si="5"/>
        <v>3/5</v>
      </c>
      <c r="O56" t="s">
        <v>3267</v>
      </c>
      <c r="P56" t="s">
        <v>4854</v>
      </c>
      <c r="R56" t="s">
        <v>1127</v>
      </c>
      <c r="S56" t="s">
        <v>4855</v>
      </c>
      <c r="T56" t="s">
        <v>3267</v>
      </c>
      <c r="Y56" s="10" t="s">
        <v>2627</v>
      </c>
    </row>
    <row r="57" spans="1:25" x14ac:dyDescent="0.15">
      <c r="A57" t="str">
        <f t="shared" si="4"/>
        <v>|SOI|無色|6|1/1|《[[荒原のカカシ]]》|</v>
      </c>
      <c r="B57" t="s">
        <v>3211</v>
      </c>
      <c r="C57" t="s">
        <v>3528</v>
      </c>
      <c r="D57">
        <v>4</v>
      </c>
      <c r="E57" t="s">
        <v>3211</v>
      </c>
      <c r="F57" t="s">
        <v>301</v>
      </c>
      <c r="G57">
        <v>16</v>
      </c>
      <c r="H57" t="s">
        <v>3211</v>
      </c>
      <c r="I57">
        <v>6</v>
      </c>
      <c r="J57" t="s">
        <v>3211</v>
      </c>
      <c r="K57">
        <v>1</v>
      </c>
      <c r="L57">
        <v>1</v>
      </c>
      <c r="M57" t="str">
        <f t="shared" si="5"/>
        <v>1/1</v>
      </c>
      <c r="O57" t="s">
        <v>3267</v>
      </c>
      <c r="P57" t="s">
        <v>4854</v>
      </c>
      <c r="R57" t="s">
        <v>1123</v>
      </c>
      <c r="S57" t="s">
        <v>4855</v>
      </c>
      <c r="T57" t="s">
        <v>3267</v>
      </c>
      <c r="U57" s="9"/>
      <c r="Y57" s="10" t="s">
        <v>3823</v>
      </c>
    </row>
    <row r="58" spans="1:25" x14ac:dyDescent="0.15">
      <c r="A58" t="str">
        <f t="shared" si="4"/>
        <v>|SOI|無色|13|4/4|《[[収穫の手]]》|</v>
      </c>
      <c r="B58" t="s">
        <v>3211</v>
      </c>
      <c r="C58" t="s">
        <v>3528</v>
      </c>
      <c r="D58">
        <v>4</v>
      </c>
      <c r="E58" t="s">
        <v>3211</v>
      </c>
      <c r="F58" t="s">
        <v>301</v>
      </c>
      <c r="G58">
        <v>16</v>
      </c>
      <c r="H58" t="s">
        <v>3211</v>
      </c>
      <c r="I58">
        <v>13</v>
      </c>
      <c r="J58" t="s">
        <v>3211</v>
      </c>
      <c r="K58">
        <v>4</v>
      </c>
      <c r="L58">
        <v>4</v>
      </c>
      <c r="M58" t="str">
        <f t="shared" si="5"/>
        <v>4/4</v>
      </c>
      <c r="O58" t="s">
        <v>3267</v>
      </c>
      <c r="P58" t="s">
        <v>4854</v>
      </c>
      <c r="R58" t="s">
        <v>1101</v>
      </c>
      <c r="S58" t="s">
        <v>4855</v>
      </c>
      <c r="T58" t="s">
        <v>3267</v>
      </c>
      <c r="Y58" s="10" t="s">
        <v>3835</v>
      </c>
    </row>
    <row r="59" spans="1:25" x14ac:dyDescent="0.15">
      <c r="A59" t="str">
        <f t="shared" si="4"/>
        <v>|EMN|黒|18|1/13|《[[地獄の樹]]》|</v>
      </c>
      <c r="B59" t="s">
        <v>3211</v>
      </c>
      <c r="C59" t="s">
        <v>3870</v>
      </c>
      <c r="D59">
        <v>5</v>
      </c>
      <c r="E59" t="s">
        <v>3211</v>
      </c>
      <c r="F59" t="s">
        <v>1606</v>
      </c>
      <c r="G59">
        <v>3</v>
      </c>
      <c r="H59" t="s">
        <v>3211</v>
      </c>
      <c r="I59">
        <v>18</v>
      </c>
      <c r="J59" t="s">
        <v>3211</v>
      </c>
      <c r="K59">
        <v>1</v>
      </c>
      <c r="L59">
        <v>13</v>
      </c>
      <c r="M59" t="str">
        <f t="shared" si="5"/>
        <v>1/13</v>
      </c>
      <c r="O59" t="s">
        <v>3267</v>
      </c>
      <c r="P59" t="s">
        <v>4854</v>
      </c>
      <c r="R59" t="s">
        <v>955</v>
      </c>
      <c r="S59" t="s">
        <v>4855</v>
      </c>
      <c r="T59" t="s">
        <v>3267</v>
      </c>
      <c r="U59" s="9"/>
      <c r="Y59" s="10" t="s">
        <v>3948</v>
      </c>
    </row>
    <row r="60" spans="1:25" x14ac:dyDescent="0.15">
      <c r="A60" t="str">
        <f t="shared" si="4"/>
        <v>|EMN|赤|17|6/6|《[[集合した頭目]]》|</v>
      </c>
      <c r="B60" t="s">
        <v>3211</v>
      </c>
      <c r="C60" t="s">
        <v>3870</v>
      </c>
      <c r="D60">
        <v>5</v>
      </c>
      <c r="E60" t="s">
        <v>3211</v>
      </c>
      <c r="F60" t="s">
        <v>1575</v>
      </c>
      <c r="G60">
        <v>4</v>
      </c>
      <c r="H60" t="s">
        <v>3211</v>
      </c>
      <c r="I60">
        <v>17</v>
      </c>
      <c r="J60" t="s">
        <v>3211</v>
      </c>
      <c r="K60">
        <v>6</v>
      </c>
      <c r="L60">
        <v>6</v>
      </c>
      <c r="M60" t="str">
        <f t="shared" si="5"/>
        <v>6/6</v>
      </c>
      <c r="O60" t="s">
        <v>3267</v>
      </c>
      <c r="P60" t="s">
        <v>4854</v>
      </c>
      <c r="R60" t="s">
        <v>943</v>
      </c>
      <c r="S60" t="s">
        <v>4855</v>
      </c>
      <c r="T60" t="s">
        <v>3267</v>
      </c>
      <c r="Y60" s="10" t="s">
        <v>3963</v>
      </c>
    </row>
    <row r="61" spans="1:25" x14ac:dyDescent="0.15">
      <c r="A61" t="str">
        <f t="shared" si="4"/>
        <v>|EMN|緑|11|2/4|《[[絡み爪の人狼]]》|</v>
      </c>
      <c r="B61" t="s">
        <v>3211</v>
      </c>
      <c r="C61" t="s">
        <v>3870</v>
      </c>
      <c r="D61">
        <v>5</v>
      </c>
      <c r="E61" t="s">
        <v>3211</v>
      </c>
      <c r="F61" t="s">
        <v>1540</v>
      </c>
      <c r="G61">
        <v>5</v>
      </c>
      <c r="H61" t="s">
        <v>3211</v>
      </c>
      <c r="I61">
        <v>11</v>
      </c>
      <c r="J61" t="s">
        <v>3211</v>
      </c>
      <c r="K61">
        <v>2</v>
      </c>
      <c r="L61">
        <v>4</v>
      </c>
      <c r="M61" t="str">
        <f t="shared" si="5"/>
        <v>2/4</v>
      </c>
      <c r="O61" t="s">
        <v>3267</v>
      </c>
      <c r="P61" t="s">
        <v>4854</v>
      </c>
      <c r="R61" t="s">
        <v>925</v>
      </c>
      <c r="S61" t="s">
        <v>4855</v>
      </c>
      <c r="T61" t="s">
        <v>3267</v>
      </c>
      <c r="U61" s="9"/>
      <c r="Y61" s="10" t="s">
        <v>3984</v>
      </c>
    </row>
    <row r="62" spans="1:25" x14ac:dyDescent="0.15">
      <c r="A62" t="str">
        <f t="shared" si="4"/>
        <v>|EMN|無色|12|3/3|《[[永遠の災い魔]]》|</v>
      </c>
      <c r="B62" t="s">
        <v>3211</v>
      </c>
      <c r="C62" t="s">
        <v>3870</v>
      </c>
      <c r="D62">
        <v>5</v>
      </c>
      <c r="E62" t="s">
        <v>3211</v>
      </c>
      <c r="F62" t="s">
        <v>301</v>
      </c>
      <c r="G62">
        <v>16</v>
      </c>
      <c r="H62" t="s">
        <v>3211</v>
      </c>
      <c r="I62">
        <v>12</v>
      </c>
      <c r="J62" t="s">
        <v>3211</v>
      </c>
      <c r="K62">
        <v>3</v>
      </c>
      <c r="L62">
        <v>3</v>
      </c>
      <c r="M62" t="str">
        <f t="shared" si="5"/>
        <v>3/3</v>
      </c>
      <c r="O62" t="s">
        <v>3267</v>
      </c>
      <c r="P62" t="s">
        <v>4854</v>
      </c>
      <c r="R62" t="s">
        <v>887</v>
      </c>
      <c r="S62" t="s">
        <v>4855</v>
      </c>
      <c r="T62" t="s">
        <v>3267</v>
      </c>
      <c r="Y62" s="10" t="s">
        <v>3658</v>
      </c>
    </row>
    <row r="63" spans="1:25" x14ac:dyDescent="0.15">
      <c r="Y63" s="10"/>
    </row>
    <row r="64" spans="1:25" x14ac:dyDescent="0.15">
      <c r="A64" t="s">
        <v>4864</v>
      </c>
      <c r="Y64" s="10"/>
    </row>
    <row r="65" spans="1:25" x14ac:dyDescent="0.15">
      <c r="A65" t="str">
        <f t="shared" ref="A65:A81" si="6">B65&amp;C65&amp;E65&amp;F65&amp;H65&amp;I65&amp;J65&amp;M65&amp;O65&amp;P65&amp;Q65&amp;R65&amp;S65&amp;T65&amp;U65&amp;V65&amp;W65&amp;X65</f>
        <v>|LEFT:50|LEFT:50|LEFT:50|LEFT:50|LEFT:500|c</v>
      </c>
      <c r="B65" t="s">
        <v>3211</v>
      </c>
      <c r="C65" t="s">
        <v>3204</v>
      </c>
      <c r="E65" t="s">
        <v>3211</v>
      </c>
      <c r="F65" t="s">
        <v>3204</v>
      </c>
      <c r="H65" t="s">
        <v>3211</v>
      </c>
      <c r="I65" t="s">
        <v>3204</v>
      </c>
      <c r="J65" t="s">
        <v>3211</v>
      </c>
      <c r="M65" t="s">
        <v>3204</v>
      </c>
      <c r="O65" t="s">
        <v>3267</v>
      </c>
      <c r="Q65" t="s">
        <v>3205</v>
      </c>
      <c r="T65" t="s">
        <v>3267</v>
      </c>
      <c r="U65" t="s">
        <v>3206</v>
      </c>
      <c r="Y65" s="10"/>
    </row>
    <row r="66" spans="1:25" x14ac:dyDescent="0.15">
      <c r="A66" t="str">
        <f t="shared" si="6"/>
        <v>|セット|色|コスト|P/T|カード名|</v>
      </c>
      <c r="B66" t="s">
        <v>3211</v>
      </c>
      <c r="C66" t="s">
        <v>3212</v>
      </c>
      <c r="E66" t="s">
        <v>3211</v>
      </c>
      <c r="F66" t="s">
        <v>3181</v>
      </c>
      <c r="H66" t="s">
        <v>3211</v>
      </c>
      <c r="I66" t="s">
        <v>3207</v>
      </c>
      <c r="J66" t="s">
        <v>3211</v>
      </c>
      <c r="K66" t="s">
        <v>4857</v>
      </c>
      <c r="L66" t="s">
        <v>4858</v>
      </c>
      <c r="M66" t="str">
        <f t="shared" ref="M66:M81" si="7">K66&amp;"/"&amp;L66</f>
        <v>P/T</v>
      </c>
      <c r="O66" t="s">
        <v>3267</v>
      </c>
      <c r="Q66" t="s">
        <v>3208</v>
      </c>
      <c r="T66" t="s">
        <v>3267</v>
      </c>
      <c r="Y66" s="10"/>
    </row>
    <row r="67" spans="1:25" x14ac:dyDescent="0.15">
      <c r="A67" t="str">
        <f t="shared" si="6"/>
        <v>|KLD|白|7|1/1|《[[第九橋の巡回員]]》|</v>
      </c>
      <c r="B67" t="s">
        <v>3211</v>
      </c>
      <c r="C67" t="s">
        <v>4035</v>
      </c>
      <c r="D67">
        <v>6</v>
      </c>
      <c r="E67" t="s">
        <v>3211</v>
      </c>
      <c r="F67" t="s">
        <v>1653</v>
      </c>
      <c r="G67">
        <v>1</v>
      </c>
      <c r="H67" t="s">
        <v>3211</v>
      </c>
      <c r="I67">
        <v>7</v>
      </c>
      <c r="J67" t="s">
        <v>3211</v>
      </c>
      <c r="K67">
        <v>1</v>
      </c>
      <c r="L67">
        <v>1</v>
      </c>
      <c r="M67" t="str">
        <f t="shared" si="7"/>
        <v>1/1</v>
      </c>
      <c r="O67" t="s">
        <v>3267</v>
      </c>
      <c r="P67" t="s">
        <v>4854</v>
      </c>
      <c r="R67" t="s">
        <v>839</v>
      </c>
      <c r="S67" t="s">
        <v>4855</v>
      </c>
      <c r="T67" t="s">
        <v>3267</v>
      </c>
      <c r="U67" s="9"/>
      <c r="Y67" s="10" t="s">
        <v>4044</v>
      </c>
    </row>
    <row r="68" spans="1:25" x14ac:dyDescent="0.15">
      <c r="A68" t="str">
        <f t="shared" si="6"/>
        <v>|KLD|白|11|3/4|《[[領事の盾護員]]》|</v>
      </c>
      <c r="B68" t="s">
        <v>3211</v>
      </c>
      <c r="C68" t="s">
        <v>4035</v>
      </c>
      <c r="D68">
        <v>6</v>
      </c>
      <c r="E68" t="s">
        <v>3211</v>
      </c>
      <c r="F68" t="s">
        <v>1653</v>
      </c>
      <c r="G68">
        <v>1</v>
      </c>
      <c r="H68" t="s">
        <v>3211</v>
      </c>
      <c r="I68">
        <v>11</v>
      </c>
      <c r="J68" t="s">
        <v>3211</v>
      </c>
      <c r="K68">
        <v>3</v>
      </c>
      <c r="L68">
        <v>4</v>
      </c>
      <c r="M68" t="str">
        <f t="shared" si="7"/>
        <v>3/4</v>
      </c>
      <c r="O68" t="s">
        <v>3267</v>
      </c>
      <c r="P68" t="s">
        <v>4854</v>
      </c>
      <c r="R68" t="s">
        <v>827</v>
      </c>
      <c r="S68" t="s">
        <v>4855</v>
      </c>
      <c r="T68" t="s">
        <v>3267</v>
      </c>
      <c r="Y68" s="10" t="s">
        <v>4054</v>
      </c>
    </row>
    <row r="69" spans="1:25" x14ac:dyDescent="0.15">
      <c r="A69" t="str">
        <f t="shared" si="6"/>
        <v>|KLD|青|15|6/6|《[[タカシオヤドカリ]]》|</v>
      </c>
      <c r="B69" t="s">
        <v>3211</v>
      </c>
      <c r="C69" t="s">
        <v>4035</v>
      </c>
      <c r="D69">
        <v>6</v>
      </c>
      <c r="E69" t="s">
        <v>3211</v>
      </c>
      <c r="F69" t="s">
        <v>1631</v>
      </c>
      <c r="G69">
        <v>2</v>
      </c>
      <c r="H69" t="s">
        <v>3211</v>
      </c>
      <c r="I69">
        <v>15</v>
      </c>
      <c r="J69" t="s">
        <v>3211</v>
      </c>
      <c r="K69">
        <v>6</v>
      </c>
      <c r="L69">
        <v>6</v>
      </c>
      <c r="M69" t="str">
        <f t="shared" si="7"/>
        <v>6/6</v>
      </c>
      <c r="O69" t="s">
        <v>3267</v>
      </c>
      <c r="P69" t="s">
        <v>4854</v>
      </c>
      <c r="R69" t="s">
        <v>795</v>
      </c>
      <c r="S69" t="s">
        <v>4855</v>
      </c>
      <c r="T69" t="s">
        <v>3267</v>
      </c>
      <c r="U69" s="9"/>
      <c r="Y69" s="10" t="s">
        <v>4089</v>
      </c>
    </row>
    <row r="70" spans="1:25" x14ac:dyDescent="0.15">
      <c r="A70" t="str">
        <f t="shared" si="6"/>
        <v>|KLD|青|11|1/3|《[[亢進する亀]]》|</v>
      </c>
      <c r="B70" t="s">
        <v>3211</v>
      </c>
      <c r="C70" t="s">
        <v>4035</v>
      </c>
      <c r="D70">
        <v>6</v>
      </c>
      <c r="E70" t="s">
        <v>3211</v>
      </c>
      <c r="F70" t="s">
        <v>1631</v>
      </c>
      <c r="G70">
        <v>2</v>
      </c>
      <c r="H70" t="s">
        <v>3211</v>
      </c>
      <c r="I70">
        <v>11</v>
      </c>
      <c r="J70" t="s">
        <v>3211</v>
      </c>
      <c r="K70">
        <v>1</v>
      </c>
      <c r="L70">
        <v>3</v>
      </c>
      <c r="M70" t="str">
        <f t="shared" si="7"/>
        <v>1/3</v>
      </c>
      <c r="O70" t="s">
        <v>3267</v>
      </c>
      <c r="P70" t="s">
        <v>4854</v>
      </c>
      <c r="R70" t="s">
        <v>787</v>
      </c>
      <c r="S70" t="s">
        <v>4855</v>
      </c>
      <c r="T70" t="s">
        <v>3267</v>
      </c>
      <c r="Y70" s="10" t="s">
        <v>4090</v>
      </c>
    </row>
    <row r="71" spans="1:25" x14ac:dyDescent="0.15">
      <c r="A71" t="str">
        <f t="shared" si="6"/>
        <v>|KLD|青|9|4/3|《[[ヒレナガ空鯨]]》|</v>
      </c>
      <c r="B71" t="s">
        <v>3211</v>
      </c>
      <c r="C71" t="s">
        <v>4035</v>
      </c>
      <c r="D71">
        <v>6</v>
      </c>
      <c r="E71" t="s">
        <v>3211</v>
      </c>
      <c r="F71" t="s">
        <v>1631</v>
      </c>
      <c r="G71">
        <v>2</v>
      </c>
      <c r="H71" t="s">
        <v>3211</v>
      </c>
      <c r="I71">
        <v>9</v>
      </c>
      <c r="J71" t="s">
        <v>3211</v>
      </c>
      <c r="K71">
        <v>4</v>
      </c>
      <c r="L71">
        <v>3</v>
      </c>
      <c r="M71" t="str">
        <f t="shared" si="7"/>
        <v>4/3</v>
      </c>
      <c r="O71" t="s">
        <v>3267</v>
      </c>
      <c r="P71" t="s">
        <v>4854</v>
      </c>
      <c r="R71" t="s">
        <v>771</v>
      </c>
      <c r="S71" t="s">
        <v>4855</v>
      </c>
      <c r="T71" t="s">
        <v>3267</v>
      </c>
      <c r="U71" s="9"/>
      <c r="Y71" s="10" t="s">
        <v>3272</v>
      </c>
    </row>
    <row r="72" spans="1:25" x14ac:dyDescent="0.15">
      <c r="A72" t="str">
        <f t="shared" si="6"/>
        <v>|KLD|青|24|8/8|《[[奔流の機械巨人]]》|</v>
      </c>
      <c r="B72" t="s">
        <v>3211</v>
      </c>
      <c r="C72" t="s">
        <v>4035</v>
      </c>
      <c r="D72">
        <v>6</v>
      </c>
      <c r="E72" t="s">
        <v>3211</v>
      </c>
      <c r="F72" t="s">
        <v>1631</v>
      </c>
      <c r="G72">
        <v>2</v>
      </c>
      <c r="H72" t="s">
        <v>3211</v>
      </c>
      <c r="I72">
        <v>24</v>
      </c>
      <c r="J72" t="s">
        <v>3211</v>
      </c>
      <c r="K72">
        <v>8</v>
      </c>
      <c r="L72">
        <v>8</v>
      </c>
      <c r="M72" t="str">
        <f t="shared" si="7"/>
        <v>8/8</v>
      </c>
      <c r="O72" t="s">
        <v>3267</v>
      </c>
      <c r="P72" t="s">
        <v>4854</v>
      </c>
      <c r="R72" t="s">
        <v>751</v>
      </c>
      <c r="S72" t="s">
        <v>4855</v>
      </c>
      <c r="T72" t="s">
        <v>3267</v>
      </c>
      <c r="Y72" s="10" t="s">
        <v>4127</v>
      </c>
    </row>
    <row r="73" spans="1:25" x14ac:dyDescent="0.15">
      <c r="A73" t="str">
        <f t="shared" si="6"/>
        <v>|KLD|黒|11|3/1|《[[不法仲買人]]》|</v>
      </c>
      <c r="B73" t="s">
        <v>3211</v>
      </c>
      <c r="C73" t="s">
        <v>4035</v>
      </c>
      <c r="D73">
        <v>6</v>
      </c>
      <c r="E73" t="s">
        <v>3211</v>
      </c>
      <c r="F73" t="s">
        <v>1606</v>
      </c>
      <c r="G73">
        <v>3</v>
      </c>
      <c r="H73" t="s">
        <v>3211</v>
      </c>
      <c r="I73">
        <v>11</v>
      </c>
      <c r="J73" t="s">
        <v>3211</v>
      </c>
      <c r="K73">
        <v>3</v>
      </c>
      <c r="L73">
        <v>1</v>
      </c>
      <c r="M73" t="str">
        <f t="shared" si="7"/>
        <v>3/1</v>
      </c>
      <c r="O73" t="s">
        <v>3267</v>
      </c>
      <c r="P73" t="s">
        <v>4854</v>
      </c>
      <c r="R73" t="s">
        <v>741</v>
      </c>
      <c r="S73" t="s">
        <v>4855</v>
      </c>
      <c r="T73" t="s">
        <v>3267</v>
      </c>
      <c r="U73" s="9"/>
      <c r="Y73" s="10" t="s">
        <v>4135</v>
      </c>
    </row>
    <row r="74" spans="1:25" x14ac:dyDescent="0.15">
      <c r="A74" t="str">
        <f t="shared" si="6"/>
        <v>|KLD|黒|18|8/8|《[[害悪の機械巨人]]》|</v>
      </c>
      <c r="B74" t="s">
        <v>3211</v>
      </c>
      <c r="C74" t="s">
        <v>4035</v>
      </c>
      <c r="D74">
        <v>6</v>
      </c>
      <c r="E74" t="s">
        <v>3211</v>
      </c>
      <c r="F74" t="s">
        <v>1606</v>
      </c>
      <c r="G74">
        <v>3</v>
      </c>
      <c r="H74" t="s">
        <v>3211</v>
      </c>
      <c r="I74">
        <v>18</v>
      </c>
      <c r="J74" t="s">
        <v>3211</v>
      </c>
      <c r="K74">
        <v>8</v>
      </c>
      <c r="L74">
        <v>8</v>
      </c>
      <c r="M74" t="str">
        <f t="shared" si="7"/>
        <v>8/8</v>
      </c>
      <c r="O74" t="s">
        <v>3267</v>
      </c>
      <c r="P74" t="s">
        <v>4854</v>
      </c>
      <c r="R74" t="s">
        <v>699</v>
      </c>
      <c r="S74" t="s">
        <v>4855</v>
      </c>
      <c r="T74" t="s">
        <v>3267</v>
      </c>
      <c r="Y74" s="10" t="s">
        <v>4171</v>
      </c>
    </row>
    <row r="75" spans="1:25" x14ac:dyDescent="0.15">
      <c r="A75" t="str">
        <f t="shared" si="6"/>
        <v>|KLD|緑|11|1/2|《[[亢進するサイ]]》|</v>
      </c>
      <c r="B75" t="s">
        <v>3211</v>
      </c>
      <c r="C75" t="s">
        <v>4035</v>
      </c>
      <c r="D75">
        <v>6</v>
      </c>
      <c r="E75" t="s">
        <v>3211</v>
      </c>
      <c r="F75" t="s">
        <v>1540</v>
      </c>
      <c r="G75">
        <v>5</v>
      </c>
      <c r="H75" t="s">
        <v>3211</v>
      </c>
      <c r="I75">
        <v>11</v>
      </c>
      <c r="J75" t="s">
        <v>3211</v>
      </c>
      <c r="K75">
        <v>1</v>
      </c>
      <c r="L75">
        <v>2</v>
      </c>
      <c r="M75" t="str">
        <f t="shared" si="7"/>
        <v>1/2</v>
      </c>
      <c r="O75" t="s">
        <v>3267</v>
      </c>
      <c r="P75" t="s">
        <v>4854</v>
      </c>
      <c r="R75" t="s">
        <v>621</v>
      </c>
      <c r="S75" t="s">
        <v>4855</v>
      </c>
      <c r="T75" t="s">
        <v>3267</v>
      </c>
      <c r="U75" s="9"/>
      <c r="Y75" s="10" t="s">
        <v>4090</v>
      </c>
    </row>
    <row r="76" spans="1:25" x14ac:dyDescent="0.15">
      <c r="A76" t="str">
        <f t="shared" si="6"/>
        <v>|KLD|緑|22|8/8|《[[新緑の機械巨人]]》|</v>
      </c>
      <c r="B76" t="s">
        <v>3211</v>
      </c>
      <c r="C76" t="s">
        <v>4035</v>
      </c>
      <c r="D76">
        <v>6</v>
      </c>
      <c r="E76" t="s">
        <v>3211</v>
      </c>
      <c r="F76" t="s">
        <v>1540</v>
      </c>
      <c r="G76">
        <v>5</v>
      </c>
      <c r="H76" t="s">
        <v>3211</v>
      </c>
      <c r="I76">
        <v>22</v>
      </c>
      <c r="J76" t="s">
        <v>3211</v>
      </c>
      <c r="K76">
        <v>8</v>
      </c>
      <c r="L76">
        <v>8</v>
      </c>
      <c r="M76" t="str">
        <f t="shared" si="7"/>
        <v>8/8</v>
      </c>
      <c r="O76" t="s">
        <v>3267</v>
      </c>
      <c r="P76" t="s">
        <v>4854</v>
      </c>
      <c r="R76" t="s">
        <v>583</v>
      </c>
      <c r="S76" t="s">
        <v>4855</v>
      </c>
      <c r="T76" t="s">
        <v>3267</v>
      </c>
      <c r="Y76" s="10" t="s">
        <v>4252</v>
      </c>
    </row>
    <row r="77" spans="1:25" x14ac:dyDescent="0.15">
      <c r="A77" t="str">
        <f t="shared" si="6"/>
        <v>|KLD|無色|16|4/4|《[[金線の使い魔]]》|</v>
      </c>
      <c r="B77" t="s">
        <v>3211</v>
      </c>
      <c r="C77" t="s">
        <v>4035</v>
      </c>
      <c r="D77">
        <v>6</v>
      </c>
      <c r="E77" t="s">
        <v>3211</v>
      </c>
      <c r="F77" t="s">
        <v>301</v>
      </c>
      <c r="G77">
        <v>16</v>
      </c>
      <c r="H77" t="s">
        <v>3211</v>
      </c>
      <c r="I77">
        <v>16</v>
      </c>
      <c r="J77" t="s">
        <v>3211</v>
      </c>
      <c r="K77">
        <v>4</v>
      </c>
      <c r="L77">
        <v>4</v>
      </c>
      <c r="M77" t="str">
        <f t="shared" si="7"/>
        <v>4/4</v>
      </c>
      <c r="O77" t="s">
        <v>3267</v>
      </c>
      <c r="P77" t="s">
        <v>4854</v>
      </c>
      <c r="R77" t="s">
        <v>521</v>
      </c>
      <c r="S77" t="s">
        <v>4855</v>
      </c>
      <c r="T77" t="s">
        <v>3267</v>
      </c>
      <c r="U77" s="9"/>
      <c r="Y77" s="10" t="s">
        <v>4296</v>
      </c>
    </row>
    <row r="78" spans="1:25" x14ac:dyDescent="0.15">
      <c r="A78" t="str">
        <f t="shared" si="6"/>
        <v>|KLD|無色|12|6/6|《[[ボーマットの急使]]》|</v>
      </c>
      <c r="B78" t="s">
        <v>3211</v>
      </c>
      <c r="C78" t="s">
        <v>4035</v>
      </c>
      <c r="D78">
        <v>6</v>
      </c>
      <c r="E78" t="s">
        <v>3211</v>
      </c>
      <c r="F78" t="s">
        <v>301</v>
      </c>
      <c r="G78">
        <v>16</v>
      </c>
      <c r="H78" t="s">
        <v>3211</v>
      </c>
      <c r="I78">
        <v>12</v>
      </c>
      <c r="J78" t="s">
        <v>3211</v>
      </c>
      <c r="K78">
        <v>6</v>
      </c>
      <c r="L78">
        <v>6</v>
      </c>
      <c r="M78" t="str">
        <f t="shared" si="7"/>
        <v>6/6</v>
      </c>
      <c r="O78" t="s">
        <v>3267</v>
      </c>
      <c r="P78" t="s">
        <v>4854</v>
      </c>
      <c r="R78" t="s">
        <v>511</v>
      </c>
      <c r="S78" t="s">
        <v>4855</v>
      </c>
      <c r="T78" t="s">
        <v>3267</v>
      </c>
      <c r="Y78" s="10" t="s">
        <v>4307</v>
      </c>
    </row>
    <row r="79" spans="1:25" x14ac:dyDescent="0.15">
      <c r="A79" t="str">
        <f t="shared" si="6"/>
        <v>|KLD|無色|14|12/12|《[[金属製の巨像]]》|</v>
      </c>
      <c r="B79" t="s">
        <v>3211</v>
      </c>
      <c r="C79" t="s">
        <v>4035</v>
      </c>
      <c r="D79">
        <v>6</v>
      </c>
      <c r="E79" t="s">
        <v>3211</v>
      </c>
      <c r="F79" t="s">
        <v>301</v>
      </c>
      <c r="G79">
        <v>16</v>
      </c>
      <c r="H79" t="s">
        <v>3211</v>
      </c>
      <c r="I79">
        <v>14</v>
      </c>
      <c r="J79" t="s">
        <v>3211</v>
      </c>
      <c r="K79">
        <v>12</v>
      </c>
      <c r="L79">
        <v>12</v>
      </c>
      <c r="M79" t="str">
        <f t="shared" si="7"/>
        <v>12/12</v>
      </c>
      <c r="O79" t="s">
        <v>3267</v>
      </c>
      <c r="P79" t="s">
        <v>4854</v>
      </c>
      <c r="R79" t="s">
        <v>489</v>
      </c>
      <c r="S79" t="s">
        <v>4855</v>
      </c>
      <c r="T79" t="s">
        <v>3267</v>
      </c>
      <c r="U79" s="9"/>
      <c r="Y79" s="10" t="s">
        <v>4326</v>
      </c>
    </row>
    <row r="80" spans="1:25" x14ac:dyDescent="0.15">
      <c r="A80" t="str">
        <f t="shared" si="6"/>
        <v>|AER|青|10|1/6|《[[守られた霊気泥棒]]》|</v>
      </c>
      <c r="B80" t="s">
        <v>3211</v>
      </c>
      <c r="C80" t="s">
        <v>4335</v>
      </c>
      <c r="D80">
        <v>7</v>
      </c>
      <c r="E80" t="s">
        <v>3211</v>
      </c>
      <c r="F80" t="s">
        <v>1631</v>
      </c>
      <c r="G80">
        <v>2</v>
      </c>
      <c r="H80" t="s">
        <v>3211</v>
      </c>
      <c r="I80">
        <v>10</v>
      </c>
      <c r="J80" t="s">
        <v>3211</v>
      </c>
      <c r="K80">
        <v>1</v>
      </c>
      <c r="L80">
        <v>6</v>
      </c>
      <c r="M80" t="str">
        <f t="shared" si="7"/>
        <v>1/6</v>
      </c>
      <c r="O80" t="s">
        <v>3267</v>
      </c>
      <c r="P80" t="s">
        <v>4854</v>
      </c>
      <c r="R80" t="s">
        <v>465</v>
      </c>
      <c r="S80" t="s">
        <v>4855</v>
      </c>
      <c r="T80" t="s">
        <v>3267</v>
      </c>
      <c r="Y80" s="10" t="s">
        <v>4352</v>
      </c>
    </row>
    <row r="81" spans="1:25" x14ac:dyDescent="0.15">
      <c r="A81" t="str">
        <f t="shared" si="6"/>
        <v>|AER|赤|15|6/6|《[[無秩序街の主]]》|</v>
      </c>
      <c r="B81" t="s">
        <v>3211</v>
      </c>
      <c r="C81" t="s">
        <v>4335</v>
      </c>
      <c r="D81">
        <v>7</v>
      </c>
      <c r="E81" t="s">
        <v>3211</v>
      </c>
      <c r="F81" t="s">
        <v>1575</v>
      </c>
      <c r="G81">
        <v>4</v>
      </c>
      <c r="H81" t="s">
        <v>3211</v>
      </c>
      <c r="I81">
        <v>15</v>
      </c>
      <c r="J81" t="s">
        <v>3211</v>
      </c>
      <c r="K81">
        <v>6</v>
      </c>
      <c r="L81">
        <v>6</v>
      </c>
      <c r="M81" t="str">
        <f t="shared" si="7"/>
        <v>6/6</v>
      </c>
      <c r="O81" t="s">
        <v>3267</v>
      </c>
      <c r="P81" t="s">
        <v>4854</v>
      </c>
      <c r="R81" t="s">
        <v>423</v>
      </c>
      <c r="S81" t="s">
        <v>4855</v>
      </c>
      <c r="T81" t="s">
        <v>3267</v>
      </c>
      <c r="U81" s="9"/>
      <c r="Y81" s="10" t="s">
        <v>4385</v>
      </c>
    </row>
    <row r="82" spans="1:25" x14ac:dyDescent="0.15">
      <c r="U82" s="9"/>
      <c r="Y82" s="10"/>
    </row>
    <row r="83" spans="1:25" x14ac:dyDescent="0.15">
      <c r="A83" t="s">
        <v>4866</v>
      </c>
      <c r="U83" s="9"/>
      <c r="Y83" s="10"/>
    </row>
    <row r="84" spans="1:25" x14ac:dyDescent="0.15">
      <c r="A84" t="str">
        <f t="shared" ref="A84:A89" si="8">B84&amp;C84&amp;E84&amp;F84&amp;H84&amp;I84&amp;J84&amp;M84&amp;O84&amp;P84&amp;Q84&amp;R84&amp;S84&amp;T84&amp;U84&amp;V84&amp;W84&amp;X84</f>
        <v>|LEFT:50|LEFT:50|LEFT:50|LEFT:50|LEFT:500|c</v>
      </c>
      <c r="B84" t="s">
        <v>3211</v>
      </c>
      <c r="C84" t="s">
        <v>3204</v>
      </c>
      <c r="E84" t="s">
        <v>3211</v>
      </c>
      <c r="F84" t="s">
        <v>3204</v>
      </c>
      <c r="H84" t="s">
        <v>3211</v>
      </c>
      <c r="I84" t="s">
        <v>3204</v>
      </c>
      <c r="J84" t="s">
        <v>3211</v>
      </c>
      <c r="M84" t="s">
        <v>3204</v>
      </c>
      <c r="O84" t="s">
        <v>3267</v>
      </c>
      <c r="Q84" t="s">
        <v>3205</v>
      </c>
      <c r="T84" t="s">
        <v>3267</v>
      </c>
      <c r="U84" t="s">
        <v>3206</v>
      </c>
      <c r="Y84" s="10"/>
    </row>
    <row r="85" spans="1:25" x14ac:dyDescent="0.15">
      <c r="A85" t="str">
        <f t="shared" si="8"/>
        <v>|セット|色|コスト|P/T|カード名|</v>
      </c>
      <c r="B85" t="s">
        <v>3211</v>
      </c>
      <c r="C85" t="s">
        <v>3212</v>
      </c>
      <c r="E85" t="s">
        <v>3211</v>
      </c>
      <c r="F85" t="s">
        <v>3181</v>
      </c>
      <c r="H85" t="s">
        <v>3211</v>
      </c>
      <c r="I85" t="s">
        <v>3207</v>
      </c>
      <c r="J85" t="s">
        <v>3211</v>
      </c>
      <c r="K85" t="s">
        <v>4857</v>
      </c>
      <c r="L85" t="s">
        <v>4858</v>
      </c>
      <c r="M85" t="str">
        <f>K85&amp;"/"&amp;L85</f>
        <v>P/T</v>
      </c>
      <c r="O85" t="s">
        <v>3267</v>
      </c>
      <c r="Q85" t="s">
        <v>3208</v>
      </c>
      <c r="T85" t="s">
        <v>3267</v>
      </c>
      <c r="Y85" s="10"/>
    </row>
    <row r="86" spans="1:25" x14ac:dyDescent="0.15">
      <c r="A86" t="str">
        <f t="shared" si="8"/>
        <v>|AKH|青|15|2/2|《[[周到の書記官]]》|</v>
      </c>
      <c r="B86" t="s">
        <v>3211</v>
      </c>
      <c r="C86" t="s">
        <v>4450</v>
      </c>
      <c r="D86">
        <v>10</v>
      </c>
      <c r="E86" t="s">
        <v>3211</v>
      </c>
      <c r="F86" t="s">
        <v>1631</v>
      </c>
      <c r="G86">
        <v>2</v>
      </c>
      <c r="H86" t="s">
        <v>3211</v>
      </c>
      <c r="I86">
        <v>15</v>
      </c>
      <c r="J86" t="s">
        <v>3211</v>
      </c>
      <c r="K86">
        <v>2</v>
      </c>
      <c r="L86">
        <v>2</v>
      </c>
      <c r="M86" t="str">
        <f>K86&amp;"/"&amp;L86</f>
        <v>2/2</v>
      </c>
      <c r="O86" t="s">
        <v>3267</v>
      </c>
      <c r="P86" t="s">
        <v>4854</v>
      </c>
      <c r="R86" t="s">
        <v>241</v>
      </c>
      <c r="S86" t="s">
        <v>4855</v>
      </c>
      <c r="T86" t="s">
        <v>3267</v>
      </c>
      <c r="Y86" s="10" t="s">
        <v>4509</v>
      </c>
    </row>
    <row r="87" spans="1:25" x14ac:dyDescent="0.15">
      <c r="A87" t="str">
        <f t="shared" si="8"/>
        <v>|AKH|黒|15|4/3|《[[戦慄の放浪者]]》|</v>
      </c>
      <c r="B87" t="s">
        <v>3211</v>
      </c>
      <c r="C87" t="s">
        <v>4450</v>
      </c>
      <c r="D87">
        <v>10</v>
      </c>
      <c r="E87" t="s">
        <v>3211</v>
      </c>
      <c r="F87" t="s">
        <v>1606</v>
      </c>
      <c r="G87">
        <v>3</v>
      </c>
      <c r="H87" t="s">
        <v>3211</v>
      </c>
      <c r="I87">
        <v>15</v>
      </c>
      <c r="J87" t="s">
        <v>3211</v>
      </c>
      <c r="K87">
        <v>4</v>
      </c>
      <c r="L87">
        <v>3</v>
      </c>
      <c r="M87" t="str">
        <f>K87&amp;"/"&amp;L87</f>
        <v>4/3</v>
      </c>
      <c r="O87" t="s">
        <v>3267</v>
      </c>
      <c r="P87" t="s">
        <v>4854</v>
      </c>
      <c r="R87" t="s">
        <v>159</v>
      </c>
      <c r="S87" t="s">
        <v>4855</v>
      </c>
      <c r="T87" t="s">
        <v>3267</v>
      </c>
      <c r="U87" s="9"/>
      <c r="Y87" s="10" t="s">
        <v>4588</v>
      </c>
    </row>
    <row r="88" spans="1:25" x14ac:dyDescent="0.15">
      <c r="A88" t="str">
        <f t="shared" si="8"/>
        <v>|AKH|白|10|2/2|《[[信念の決闘者]]》|</v>
      </c>
      <c r="B88" t="s">
        <v>3211</v>
      </c>
      <c r="C88" t="s">
        <v>4450</v>
      </c>
      <c r="D88">
        <v>10</v>
      </c>
      <c r="E88" t="s">
        <v>3211</v>
      </c>
      <c r="F88" t="s">
        <v>1653</v>
      </c>
      <c r="G88">
        <v>1</v>
      </c>
      <c r="H88" t="s">
        <v>3211</v>
      </c>
      <c r="I88">
        <v>10</v>
      </c>
      <c r="J88" t="s">
        <v>3211</v>
      </c>
      <c r="K88">
        <v>2</v>
      </c>
      <c r="L88">
        <v>2</v>
      </c>
      <c r="M88" t="str">
        <f>K88&amp;"/"&amp;L88</f>
        <v>2/2</v>
      </c>
      <c r="O88" t="s">
        <v>3267</v>
      </c>
      <c r="P88" t="s">
        <v>4854</v>
      </c>
      <c r="R88" t="s">
        <v>4759</v>
      </c>
      <c r="S88" t="s">
        <v>4855</v>
      </c>
      <c r="T88" t="s">
        <v>3267</v>
      </c>
      <c r="Y88" s="10" t="s">
        <v>4762</v>
      </c>
    </row>
    <row r="89" spans="1:25" x14ac:dyDescent="0.15">
      <c r="A89" t="str">
        <f t="shared" si="8"/>
        <v>|AKH|赤白|12|4/3|《[[名誉ある門長]]》|</v>
      </c>
      <c r="B89" t="s">
        <v>3211</v>
      </c>
      <c r="C89" t="s">
        <v>4450</v>
      </c>
      <c r="D89">
        <v>10</v>
      </c>
      <c r="E89" t="s">
        <v>3211</v>
      </c>
      <c r="F89" t="s">
        <v>1811</v>
      </c>
      <c r="G89">
        <v>14</v>
      </c>
      <c r="H89" t="s">
        <v>3211</v>
      </c>
      <c r="I89">
        <v>12</v>
      </c>
      <c r="J89" t="s">
        <v>3211</v>
      </c>
      <c r="K89">
        <v>4</v>
      </c>
      <c r="L89">
        <v>3</v>
      </c>
      <c r="M89" t="str">
        <f>K89&amp;"/"&amp;L89</f>
        <v>4/3</v>
      </c>
      <c r="O89" t="s">
        <v>3267</v>
      </c>
      <c r="P89" t="s">
        <v>4854</v>
      </c>
      <c r="R89" t="s">
        <v>4841</v>
      </c>
      <c r="S89" t="s">
        <v>4855</v>
      </c>
      <c r="T89" t="s">
        <v>3267</v>
      </c>
      <c r="U89" s="9"/>
      <c r="Y89" s="10" t="s">
        <v>4844</v>
      </c>
    </row>
    <row r="92" spans="1:25" x14ac:dyDescent="0.15">
      <c r="U92" s="9"/>
      <c r="Y92" s="10"/>
    </row>
    <row r="93" spans="1:25" x14ac:dyDescent="0.15">
      <c r="A93" t="s">
        <v>5064</v>
      </c>
      <c r="U93" s="9"/>
      <c r="Y93" s="10"/>
    </row>
    <row r="94" spans="1:25" x14ac:dyDescent="0.15">
      <c r="A94" t="str">
        <f>B94&amp;C94&amp;E94&amp;F94&amp;H94&amp;I94&amp;J94&amp;M94&amp;N94&amp;O94&amp;P94&amp;Q94&amp;R94&amp;S94&amp;T94&amp;U94&amp;V94&amp;W94&amp;X94</f>
        <v>|LEFT:50|LEFT:50|LEFT:50|LEFT:50|LEFT:250|LEFT:500|c</v>
      </c>
      <c r="B94" t="s">
        <v>3211</v>
      </c>
      <c r="C94" t="s">
        <v>3204</v>
      </c>
      <c r="E94" t="s">
        <v>3211</v>
      </c>
      <c r="F94" t="s">
        <v>3204</v>
      </c>
      <c r="H94" t="s">
        <v>3211</v>
      </c>
      <c r="I94" t="s">
        <v>3204</v>
      </c>
      <c r="J94" t="s">
        <v>3211</v>
      </c>
      <c r="M94" t="s">
        <v>3204</v>
      </c>
      <c r="N94" t="s">
        <v>3267</v>
      </c>
      <c r="O94" t="s">
        <v>4871</v>
      </c>
      <c r="Q94" t="s">
        <v>3267</v>
      </c>
      <c r="S94" t="s">
        <v>3205</v>
      </c>
      <c r="V94" t="s">
        <v>3267</v>
      </c>
      <c r="W94" t="s">
        <v>3206</v>
      </c>
      <c r="Y94" s="10"/>
    </row>
    <row r="95" spans="1:25" x14ac:dyDescent="0.15">
      <c r="A95" t="str">
        <f t="shared" ref="A95:A96" si="9">B95&amp;C95&amp;E95&amp;F95&amp;H95&amp;I95&amp;J95&amp;M95&amp;N95&amp;O95&amp;P95&amp;Q95&amp;R95&amp;S95&amp;T95&amp;U95&amp;V95&amp;W95&amp;X95</f>
        <v>|セット|色|コスト|P/T|能力|カード名|</v>
      </c>
      <c r="B95" t="s">
        <v>3211</v>
      </c>
      <c r="C95" t="s">
        <v>3212</v>
      </c>
      <c r="E95" t="s">
        <v>3211</v>
      </c>
      <c r="F95" t="s">
        <v>3181</v>
      </c>
      <c r="H95" t="s">
        <v>3211</v>
      </c>
      <c r="I95" t="s">
        <v>3207</v>
      </c>
      <c r="J95" t="s">
        <v>3211</v>
      </c>
      <c r="K95" t="s">
        <v>3168</v>
      </c>
      <c r="L95" t="s">
        <v>3167</v>
      </c>
      <c r="M95" t="str">
        <f>K95&amp;"/"&amp;L95</f>
        <v>P/T</v>
      </c>
      <c r="N95" t="s">
        <v>3267</v>
      </c>
      <c r="O95" t="s">
        <v>3231</v>
      </c>
      <c r="Q95" t="s">
        <v>3267</v>
      </c>
      <c r="S95" t="s">
        <v>3208</v>
      </c>
      <c r="V95" t="s">
        <v>3267</v>
      </c>
      <c r="Y95" s="10"/>
    </row>
    <row r="96" spans="1:25" x14ac:dyDescent="0.15">
      <c r="A96" t="str">
        <f t="shared" si="9"/>
        <v>|EMN|赤|3|6/1|敵クリーチャー&amp;br;CIP：ターン終了時まで|《[[性急な悪魔]]》|</v>
      </c>
      <c r="B96" t="s">
        <v>3211</v>
      </c>
      <c r="C96" s="2" t="s">
        <v>3870</v>
      </c>
      <c r="D96">
        <v>10</v>
      </c>
      <c r="E96" t="s">
        <v>3211</v>
      </c>
      <c r="F96" t="s">
        <v>5063</v>
      </c>
      <c r="G96">
        <v>2</v>
      </c>
      <c r="H96" t="s">
        <v>3211</v>
      </c>
      <c r="I96" s="1">
        <v>3</v>
      </c>
      <c r="J96" t="s">
        <v>3211</v>
      </c>
      <c r="K96" s="1">
        <v>6</v>
      </c>
      <c r="L96" s="1">
        <v>1</v>
      </c>
      <c r="M96" t="str">
        <f>K96&amp;"/"&amp;L96</f>
        <v>6/1</v>
      </c>
      <c r="N96" t="s">
        <v>3267</v>
      </c>
      <c r="O96" t="s">
        <v>5065</v>
      </c>
      <c r="P96" t="s">
        <v>5067</v>
      </c>
      <c r="Q96" t="s">
        <v>3267</v>
      </c>
      <c r="R96" s="1" t="s">
        <v>4853</v>
      </c>
      <c r="T96" t="s">
        <v>941</v>
      </c>
      <c r="U96" t="s">
        <v>4855</v>
      </c>
      <c r="V96" t="s">
        <v>3267</v>
      </c>
      <c r="Y96" s="10" t="s">
        <v>4509</v>
      </c>
    </row>
    <row r="100" spans="1:18" x14ac:dyDescent="0.15">
      <c r="A100" s="3">
        <v>799</v>
      </c>
      <c r="B100" s="2" t="s">
        <v>3870</v>
      </c>
      <c r="C100" s="1" t="s">
        <v>1575</v>
      </c>
      <c r="D100" s="1" t="s">
        <v>1463</v>
      </c>
      <c r="E100" s="1">
        <v>3</v>
      </c>
      <c r="F100" s="1" t="s">
        <v>941</v>
      </c>
      <c r="G100" s="1" t="s">
        <v>940</v>
      </c>
      <c r="H100" s="1" t="s">
        <v>349</v>
      </c>
      <c r="I100" s="1" t="s">
        <v>3706</v>
      </c>
      <c r="J100" s="1"/>
      <c r="K100" s="1"/>
      <c r="L100" s="1" t="s">
        <v>3964</v>
      </c>
      <c r="M100" s="1" t="s">
        <v>3965</v>
      </c>
      <c r="N100" s="1" t="s">
        <v>3966</v>
      </c>
      <c r="O100" s="1"/>
      <c r="P100" s="1">
        <v>6</v>
      </c>
      <c r="Q100" s="1">
        <v>1</v>
      </c>
      <c r="R100" s="1" t="s">
        <v>5066</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66"/>
  <sheetViews>
    <sheetView topLeftCell="A44" zoomScale="85" zoomScaleNormal="85" workbookViewId="0">
      <selection activeCell="P52" sqref="P52"/>
    </sheetView>
  </sheetViews>
  <sheetFormatPr defaultRowHeight="13.5" x14ac:dyDescent="0.15"/>
  <cols>
    <col min="1" max="1" width="18.375" customWidth="1"/>
    <col min="2" max="2" width="1.25" customWidth="1"/>
    <col min="4" max="4" width="5.375" customWidth="1"/>
    <col min="5" max="5" width="2" bestFit="1" customWidth="1"/>
    <col min="7" max="7" width="3.5" bestFit="1" customWidth="1"/>
    <col min="8" max="8" width="2" bestFit="1" customWidth="1"/>
    <col min="9" max="9" width="8" bestFit="1" customWidth="1"/>
    <col min="10" max="10" width="2" bestFit="1" customWidth="1"/>
    <col min="11" max="12" width="2" customWidth="1"/>
    <col min="14" max="14" width="10" customWidth="1"/>
    <col min="15" max="15" width="2" bestFit="1" customWidth="1"/>
    <col min="16" max="16" width="3.75" bestFit="1" customWidth="1"/>
    <col min="18" max="18" width="10.25" customWidth="1"/>
    <col min="19" max="19" width="3.75" bestFit="1" customWidth="1"/>
    <col min="20" max="20" width="2" bestFit="1" customWidth="1"/>
    <col min="21" max="21" width="2.5" bestFit="1" customWidth="1"/>
    <col min="22" max="22" width="2.75" bestFit="1" customWidth="1"/>
    <col min="23" max="23" width="2" bestFit="1" customWidth="1"/>
    <col min="24" max="24" width="2.5" bestFit="1" customWidth="1"/>
    <col min="25" max="25" width="20.5" customWidth="1"/>
    <col min="26" max="26" width="5.25" bestFit="1" customWidth="1"/>
    <col min="27" max="27" width="3.5" bestFit="1" customWidth="1"/>
    <col min="28" max="28" width="6.375" bestFit="1" customWidth="1"/>
    <col min="29" max="29" width="3.5" bestFit="1" customWidth="1"/>
  </cols>
  <sheetData>
    <row r="1" spans="1:29" x14ac:dyDescent="0.15">
      <c r="A1" t="str">
        <f t="shared" ref="A1:A11" si="0">B1&amp;C1&amp;E1&amp;F1&amp;H1&amp;I1&amp;J1&amp;M1&amp;O1&amp;P1&amp;Q1&amp;R1&amp;S1&amp;T1&amp;U1&amp;V1&amp;W1&amp;X1</f>
        <v>*到達カード一覧</v>
      </c>
      <c r="B1" t="s">
        <v>3229</v>
      </c>
      <c r="C1" t="s">
        <v>4867</v>
      </c>
      <c r="F1" t="s">
        <v>3228</v>
      </c>
      <c r="Z1" t="s">
        <v>1606</v>
      </c>
      <c r="AA1">
        <v>3</v>
      </c>
      <c r="AB1" t="s">
        <v>4335</v>
      </c>
      <c r="AC1">
        <v>7</v>
      </c>
    </row>
    <row r="2" spans="1:29" x14ac:dyDescent="0.15">
      <c r="A2" t="str">
        <f t="shared" si="0"/>
        <v>**マジック:オリジン</v>
      </c>
      <c r="B2" t="s">
        <v>4856</v>
      </c>
      <c r="C2" t="s">
        <v>4860</v>
      </c>
      <c r="Z2" t="s">
        <v>1526</v>
      </c>
      <c r="AA2">
        <v>8</v>
      </c>
      <c r="AB2" t="s">
        <v>4450</v>
      </c>
      <c r="AC2">
        <v>10</v>
      </c>
    </row>
    <row r="3" spans="1:29" x14ac:dyDescent="0.15">
      <c r="A3" t="str">
        <f t="shared" si="0"/>
        <v>|LEFT:50|LEFT:50|LEFT:50|LEFT:50|LEFT:500|c</v>
      </c>
      <c r="B3" t="s">
        <v>3211</v>
      </c>
      <c r="C3" t="s">
        <v>3204</v>
      </c>
      <c r="E3" t="s">
        <v>3211</v>
      </c>
      <c r="F3" t="s">
        <v>3204</v>
      </c>
      <c r="H3" t="s">
        <v>3211</v>
      </c>
      <c r="I3" t="s">
        <v>3204</v>
      </c>
      <c r="J3" t="s">
        <v>3211</v>
      </c>
      <c r="M3" t="s">
        <v>3204</v>
      </c>
      <c r="O3" t="s">
        <v>3267</v>
      </c>
      <c r="Q3" t="s">
        <v>3205</v>
      </c>
      <c r="T3" t="s">
        <v>3267</v>
      </c>
      <c r="U3" t="s">
        <v>3206</v>
      </c>
      <c r="Z3" t="s">
        <v>1509</v>
      </c>
      <c r="AA3">
        <v>13</v>
      </c>
      <c r="AB3" t="s">
        <v>4746</v>
      </c>
      <c r="AC3">
        <v>11</v>
      </c>
    </row>
    <row r="4" spans="1:29" x14ac:dyDescent="0.15">
      <c r="A4" t="str">
        <f t="shared" si="0"/>
        <v>|セット|色|コスト|P/T|カード名|</v>
      </c>
      <c r="B4" t="s">
        <v>3211</v>
      </c>
      <c r="C4" t="s">
        <v>3212</v>
      </c>
      <c r="E4" t="s">
        <v>3211</v>
      </c>
      <c r="F4" t="s">
        <v>3181</v>
      </c>
      <c r="H4" t="s">
        <v>3211</v>
      </c>
      <c r="I4" t="s">
        <v>3207</v>
      </c>
      <c r="J4" t="s">
        <v>3211</v>
      </c>
      <c r="K4" t="s">
        <v>4857</v>
      </c>
      <c r="L4" t="s">
        <v>4858</v>
      </c>
      <c r="M4" t="str">
        <f>K4&amp;"/"&amp;L4</f>
        <v>P/T</v>
      </c>
      <c r="O4" t="s">
        <v>3267</v>
      </c>
      <c r="Q4" t="s">
        <v>3208</v>
      </c>
      <c r="T4" t="s">
        <v>3267</v>
      </c>
      <c r="Z4" t="s">
        <v>1631</v>
      </c>
      <c r="AA4">
        <v>2</v>
      </c>
      <c r="AB4" t="s">
        <v>3213</v>
      </c>
      <c r="AC4">
        <v>2</v>
      </c>
    </row>
    <row r="5" spans="1:29" x14ac:dyDescent="0.15">
      <c r="A5" t="str">
        <f t="shared" si="0"/>
        <v>|ORI|青|9|3/4|《[[屑肌のドレイク]]》|</v>
      </c>
      <c r="B5" t="s">
        <v>3211</v>
      </c>
      <c r="C5" t="s">
        <v>3271</v>
      </c>
      <c r="D5">
        <f t="shared" ref="D5:D45" si="1">IF(C5="","",VLOOKUP(C5,$AB$1:$AC$16,2,TRUE))</f>
        <v>1</v>
      </c>
      <c r="E5" t="s">
        <v>3211</v>
      </c>
      <c r="F5" t="s">
        <v>1631</v>
      </c>
      <c r="G5">
        <f t="shared" ref="G5:G45" si="2">IF(F5="","",VLOOKUP(F5,$Z$1:$AA$16,2,TRUE))</f>
        <v>2</v>
      </c>
      <c r="H5" t="s">
        <v>3211</v>
      </c>
      <c r="I5">
        <v>9</v>
      </c>
      <c r="J5" t="s">
        <v>3211</v>
      </c>
      <c r="K5">
        <v>3</v>
      </c>
      <c r="L5">
        <v>4</v>
      </c>
      <c r="M5" t="str">
        <f>K5&amp;"/"&amp;L5</f>
        <v>3/4</v>
      </c>
      <c r="O5" t="s">
        <v>3267</v>
      </c>
      <c r="P5" t="s">
        <v>4854</v>
      </c>
      <c r="Q5" t="s">
        <v>2985</v>
      </c>
      <c r="S5" t="s">
        <v>4855</v>
      </c>
      <c r="T5" t="s">
        <v>3267</v>
      </c>
      <c r="U5" s="9"/>
      <c r="Y5" t="s">
        <v>3303</v>
      </c>
      <c r="Z5" t="s">
        <v>1530</v>
      </c>
      <c r="AA5">
        <v>7</v>
      </c>
      <c r="AB5" t="s">
        <v>3870</v>
      </c>
      <c r="AC5">
        <v>5</v>
      </c>
    </row>
    <row r="6" spans="1:29" x14ac:dyDescent="0.15">
      <c r="A6" t="str">
        <f t="shared" si="0"/>
        <v>|ORI|黒|9|1/2|《[[茨弓の射手]]》|</v>
      </c>
      <c r="B6" t="s">
        <v>3211</v>
      </c>
      <c r="C6" t="s">
        <v>3271</v>
      </c>
      <c r="D6">
        <f t="shared" si="1"/>
        <v>1</v>
      </c>
      <c r="E6" t="s">
        <v>3211</v>
      </c>
      <c r="F6" t="s">
        <v>1606</v>
      </c>
      <c r="G6">
        <f t="shared" si="2"/>
        <v>3</v>
      </c>
      <c r="H6" t="s">
        <v>3211</v>
      </c>
      <c r="I6">
        <v>9</v>
      </c>
      <c r="J6" t="s">
        <v>3211</v>
      </c>
      <c r="K6">
        <v>1</v>
      </c>
      <c r="L6">
        <v>2</v>
      </c>
      <c r="M6" t="str">
        <f t="shared" ref="M6:M45" si="3">K6&amp;"/"&amp;L6</f>
        <v>1/2</v>
      </c>
      <c r="O6" t="s">
        <v>3267</v>
      </c>
      <c r="P6" t="s">
        <v>4854</v>
      </c>
      <c r="Q6" t="s">
        <v>2899</v>
      </c>
      <c r="S6" t="s">
        <v>4855</v>
      </c>
      <c r="T6" t="s">
        <v>3267</v>
      </c>
      <c r="Y6" t="s">
        <v>3322</v>
      </c>
      <c r="Z6" t="s">
        <v>1489</v>
      </c>
      <c r="AA6">
        <v>12</v>
      </c>
      <c r="AB6" t="s">
        <v>4035</v>
      </c>
      <c r="AC6">
        <v>6</v>
      </c>
    </row>
    <row r="7" spans="1:29" x14ac:dyDescent="0.15">
      <c r="A7" t="str">
        <f t="shared" si="0"/>
        <v>|ORI|黒|16|4/3|《[[光り葉の選別者]]》|</v>
      </c>
      <c r="B7" t="s">
        <v>3211</v>
      </c>
      <c r="C7" t="s">
        <v>3271</v>
      </c>
      <c r="D7">
        <f t="shared" si="1"/>
        <v>1</v>
      </c>
      <c r="E7" t="s">
        <v>3211</v>
      </c>
      <c r="F7" t="s">
        <v>1606</v>
      </c>
      <c r="G7">
        <f t="shared" si="2"/>
        <v>3</v>
      </c>
      <c r="H7" t="s">
        <v>3211</v>
      </c>
      <c r="I7">
        <v>16</v>
      </c>
      <c r="J7" t="s">
        <v>3211</v>
      </c>
      <c r="K7">
        <v>4</v>
      </c>
      <c r="L7">
        <v>3</v>
      </c>
      <c r="M7" t="str">
        <f t="shared" si="3"/>
        <v>4/3</v>
      </c>
      <c r="O7" t="s">
        <v>3267</v>
      </c>
      <c r="P7" t="s">
        <v>4854</v>
      </c>
      <c r="Q7" t="s">
        <v>2871</v>
      </c>
      <c r="S7" t="s">
        <v>4855</v>
      </c>
      <c r="T7" t="s">
        <v>3267</v>
      </c>
      <c r="U7" s="9"/>
      <c r="Y7" t="s">
        <v>3327</v>
      </c>
      <c r="Z7" t="s">
        <v>1575</v>
      </c>
      <c r="AA7">
        <v>4</v>
      </c>
      <c r="AB7" t="s">
        <v>4443</v>
      </c>
      <c r="AC7">
        <v>9</v>
      </c>
    </row>
    <row r="8" spans="1:29" x14ac:dyDescent="0.15">
      <c r="A8" t="str">
        <f t="shared" si="0"/>
        <v>|ORI|赤|11|4/3|《[[空荒らしの巨人]]》|</v>
      </c>
      <c r="B8" t="s">
        <v>3211</v>
      </c>
      <c r="C8" t="s">
        <v>3271</v>
      </c>
      <c r="D8">
        <f t="shared" si="1"/>
        <v>1</v>
      </c>
      <c r="E8" t="s">
        <v>3211</v>
      </c>
      <c r="F8" t="s">
        <v>1575</v>
      </c>
      <c r="G8">
        <f t="shared" si="2"/>
        <v>4</v>
      </c>
      <c r="H8" t="s">
        <v>3211</v>
      </c>
      <c r="I8">
        <v>11</v>
      </c>
      <c r="J8" t="s">
        <v>3211</v>
      </c>
      <c r="K8">
        <v>4</v>
      </c>
      <c r="L8">
        <v>3</v>
      </c>
      <c r="M8" t="str">
        <f t="shared" si="3"/>
        <v>4/3</v>
      </c>
      <c r="O8" t="s">
        <v>3267</v>
      </c>
      <c r="P8" t="s">
        <v>4854</v>
      </c>
      <c r="Q8" t="s">
        <v>2745</v>
      </c>
      <c r="S8" t="s">
        <v>4855</v>
      </c>
      <c r="T8" t="s">
        <v>3267</v>
      </c>
      <c r="Y8" t="s">
        <v>1971</v>
      </c>
      <c r="Z8" t="s">
        <v>1811</v>
      </c>
      <c r="AA8">
        <v>14</v>
      </c>
      <c r="AB8" t="s">
        <v>4431</v>
      </c>
      <c r="AC8">
        <v>8</v>
      </c>
    </row>
    <row r="9" spans="1:29" x14ac:dyDescent="0.15">
      <c r="A9" t="str">
        <f t="shared" si="0"/>
        <v>|ORI|緑|13|4/4|《[[ドゥイネンの精鋭]]》|</v>
      </c>
      <c r="B9" t="s">
        <v>3211</v>
      </c>
      <c r="C9" t="s">
        <v>3271</v>
      </c>
      <c r="D9">
        <f t="shared" si="1"/>
        <v>1</v>
      </c>
      <c r="E9" t="s">
        <v>3211</v>
      </c>
      <c r="F9" t="s">
        <v>1540</v>
      </c>
      <c r="G9">
        <f t="shared" si="2"/>
        <v>5</v>
      </c>
      <c r="H9" t="s">
        <v>3211</v>
      </c>
      <c r="I9">
        <v>13</v>
      </c>
      <c r="J9" t="s">
        <v>3211</v>
      </c>
      <c r="K9">
        <v>4</v>
      </c>
      <c r="L9">
        <v>4</v>
      </c>
      <c r="M9" t="str">
        <f t="shared" si="3"/>
        <v>4/4</v>
      </c>
      <c r="O9" t="s">
        <v>3267</v>
      </c>
      <c r="P9" t="s">
        <v>4854</v>
      </c>
      <c r="Q9" t="s">
        <v>2644</v>
      </c>
      <c r="S9" t="s">
        <v>4855</v>
      </c>
      <c r="T9" t="s">
        <v>3267</v>
      </c>
      <c r="Y9" t="s">
        <v>3364</v>
      </c>
      <c r="Z9" t="s">
        <v>1504</v>
      </c>
      <c r="AA9">
        <v>9</v>
      </c>
      <c r="AB9" t="s">
        <v>3214</v>
      </c>
      <c r="AC9">
        <v>3</v>
      </c>
    </row>
    <row r="10" spans="1:29" x14ac:dyDescent="0.15">
      <c r="A10" t="str">
        <f t="shared" si="0"/>
        <v>|ORI|緑|14|5/6|《[[光り葉の将帥、ドゥイネン]]》|</v>
      </c>
      <c r="B10" t="s">
        <v>3211</v>
      </c>
      <c r="C10" t="s">
        <v>3271</v>
      </c>
      <c r="D10">
        <f t="shared" si="1"/>
        <v>1</v>
      </c>
      <c r="E10" t="s">
        <v>3211</v>
      </c>
      <c r="F10" t="s">
        <v>1540</v>
      </c>
      <c r="G10">
        <f t="shared" si="2"/>
        <v>5</v>
      </c>
      <c r="H10" t="s">
        <v>3211</v>
      </c>
      <c r="I10">
        <v>14</v>
      </c>
      <c r="J10" t="s">
        <v>3211</v>
      </c>
      <c r="K10">
        <v>5</v>
      </c>
      <c r="L10">
        <v>6</v>
      </c>
      <c r="M10" t="str">
        <f t="shared" si="3"/>
        <v>5/6</v>
      </c>
      <c r="O10" t="s">
        <v>3267</v>
      </c>
      <c r="P10" t="s">
        <v>4854</v>
      </c>
      <c r="Q10" t="s">
        <v>2611</v>
      </c>
      <c r="S10" t="s">
        <v>4855</v>
      </c>
      <c r="T10" t="s">
        <v>3267</v>
      </c>
      <c r="U10" s="9"/>
      <c r="Y10" t="s">
        <v>3371</v>
      </c>
      <c r="Z10" t="s">
        <v>1653</v>
      </c>
      <c r="AA10">
        <v>1</v>
      </c>
      <c r="AB10" t="s">
        <v>3271</v>
      </c>
      <c r="AC10">
        <v>1</v>
      </c>
    </row>
    <row r="11" spans="1:29" x14ac:dyDescent="0.15">
      <c r="A11" t="str">
        <f t="shared" si="0"/>
        <v>|ORI|緑|16|6/6|《[[空網蜘蛛]]》|</v>
      </c>
      <c r="B11" t="s">
        <v>3211</v>
      </c>
      <c r="C11" t="s">
        <v>3271</v>
      </c>
      <c r="D11">
        <f t="shared" si="1"/>
        <v>1</v>
      </c>
      <c r="E11" t="s">
        <v>3211</v>
      </c>
      <c r="F11" t="s">
        <v>1540</v>
      </c>
      <c r="G11">
        <f t="shared" si="2"/>
        <v>5</v>
      </c>
      <c r="H11" t="s">
        <v>3211</v>
      </c>
      <c r="I11">
        <v>16</v>
      </c>
      <c r="J11" t="s">
        <v>3211</v>
      </c>
      <c r="K11">
        <v>6</v>
      </c>
      <c r="L11">
        <v>6</v>
      </c>
      <c r="M11" t="str">
        <f t="shared" si="3"/>
        <v>6/6</v>
      </c>
      <c r="O11" t="s">
        <v>3267</v>
      </c>
      <c r="P11" t="s">
        <v>4854</v>
      </c>
      <c r="Q11" t="s">
        <v>2598</v>
      </c>
      <c r="S11" t="s">
        <v>4855</v>
      </c>
      <c r="T11" t="s">
        <v>3267</v>
      </c>
      <c r="U11" s="9"/>
      <c r="Y11" t="s">
        <v>1971</v>
      </c>
      <c r="Z11" t="s">
        <v>1496</v>
      </c>
      <c r="AA11">
        <v>11</v>
      </c>
      <c r="AB11" t="s">
        <v>3528</v>
      </c>
      <c r="AC11">
        <v>4</v>
      </c>
    </row>
    <row r="12" spans="1:29" x14ac:dyDescent="0.15">
      <c r="U12" s="9"/>
      <c r="Z12" t="s">
        <v>1534</v>
      </c>
      <c r="AA12">
        <v>6</v>
      </c>
    </row>
    <row r="13" spans="1:29" x14ac:dyDescent="0.15">
      <c r="A13" t="s">
        <v>4861</v>
      </c>
      <c r="Z13" t="s">
        <v>301</v>
      </c>
      <c r="AA13">
        <v>16</v>
      </c>
    </row>
    <row r="14" spans="1:29" x14ac:dyDescent="0.15">
      <c r="A14" t="str">
        <f t="shared" ref="A14:A20" si="4">B14&amp;C14&amp;E14&amp;F14&amp;H14&amp;I14&amp;J14&amp;M14&amp;O14&amp;P14&amp;Q14&amp;R14&amp;S14&amp;T14&amp;U14&amp;V14&amp;W14&amp;X14</f>
        <v>|LEFT:50|LEFT:50|LEFT:50|LEFT:50|LEFT:500|c</v>
      </c>
      <c r="B14" t="s">
        <v>3211</v>
      </c>
      <c r="C14" t="s">
        <v>3204</v>
      </c>
      <c r="E14" t="s">
        <v>3211</v>
      </c>
      <c r="F14" t="s">
        <v>3204</v>
      </c>
      <c r="H14" t="s">
        <v>3211</v>
      </c>
      <c r="I14" t="s">
        <v>3204</v>
      </c>
      <c r="J14" t="s">
        <v>3211</v>
      </c>
      <c r="M14" t="s">
        <v>3204</v>
      </c>
      <c r="O14" t="s">
        <v>3267</v>
      </c>
      <c r="Q14" t="s">
        <v>3205</v>
      </c>
      <c r="T14" t="s">
        <v>3267</v>
      </c>
      <c r="U14" t="s">
        <v>3206</v>
      </c>
      <c r="Z14" t="s">
        <v>1540</v>
      </c>
      <c r="AA14">
        <v>5</v>
      </c>
    </row>
    <row r="15" spans="1:29" x14ac:dyDescent="0.15">
      <c r="A15" t="str">
        <f t="shared" si="4"/>
        <v>|セット|色|コスト|P/T|カード名|</v>
      </c>
      <c r="B15" t="s">
        <v>3211</v>
      </c>
      <c r="C15" t="s">
        <v>3212</v>
      </c>
      <c r="E15" t="s">
        <v>3211</v>
      </c>
      <c r="F15" t="s">
        <v>3181</v>
      </c>
      <c r="H15" t="s">
        <v>3211</v>
      </c>
      <c r="I15" t="s">
        <v>3207</v>
      </c>
      <c r="J15" t="s">
        <v>3211</v>
      </c>
      <c r="K15" t="s">
        <v>4857</v>
      </c>
      <c r="L15" t="s">
        <v>4858</v>
      </c>
      <c r="M15" t="str">
        <f>K15&amp;"/"&amp;L15</f>
        <v>P/T</v>
      </c>
      <c r="O15" t="s">
        <v>3267</v>
      </c>
      <c r="Q15" t="s">
        <v>3208</v>
      </c>
      <c r="T15" t="s">
        <v>3267</v>
      </c>
      <c r="Z15" t="s">
        <v>1799</v>
      </c>
      <c r="AA15">
        <v>15</v>
      </c>
    </row>
    <row r="16" spans="1:29" x14ac:dyDescent="0.15">
      <c r="A16" t="str">
        <f t="shared" si="4"/>
        <v>|BFZ|緑|8|1/2|《[[大カマキリ]]》|</v>
      </c>
      <c r="B16" t="s">
        <v>3211</v>
      </c>
      <c r="C16" t="s">
        <v>3213</v>
      </c>
      <c r="D16">
        <f t="shared" si="1"/>
        <v>2</v>
      </c>
      <c r="E16" t="s">
        <v>3211</v>
      </c>
      <c r="F16" t="s">
        <v>1540</v>
      </c>
      <c r="G16">
        <f t="shared" si="2"/>
        <v>5</v>
      </c>
      <c r="H16" t="s">
        <v>3211</v>
      </c>
      <c r="I16">
        <v>8</v>
      </c>
      <c r="J16" t="s">
        <v>3211</v>
      </c>
      <c r="K16">
        <v>1</v>
      </c>
      <c r="L16">
        <v>2</v>
      </c>
      <c r="M16" t="str">
        <f t="shared" si="3"/>
        <v>1/2</v>
      </c>
      <c r="O16" t="s">
        <v>3267</v>
      </c>
      <c r="P16" t="s">
        <v>4854</v>
      </c>
      <c r="Q16" t="s">
        <v>1974</v>
      </c>
      <c r="S16" t="s">
        <v>4855</v>
      </c>
      <c r="T16" t="s">
        <v>3267</v>
      </c>
      <c r="Y16" t="s">
        <v>1971</v>
      </c>
      <c r="Z16" t="s">
        <v>1829</v>
      </c>
      <c r="AA16">
        <v>10</v>
      </c>
    </row>
    <row r="17" spans="1:25" x14ac:dyDescent="0.15">
      <c r="A17" t="str">
        <f t="shared" si="4"/>
        <v>|BFZ|緑|12|0/1|《[[タジュールの重鎮]]》|</v>
      </c>
      <c r="B17" t="s">
        <v>3211</v>
      </c>
      <c r="C17" t="s">
        <v>3213</v>
      </c>
      <c r="D17">
        <f t="shared" si="1"/>
        <v>2</v>
      </c>
      <c r="E17" t="s">
        <v>3211</v>
      </c>
      <c r="F17" t="s">
        <v>1540</v>
      </c>
      <c r="G17">
        <f t="shared" si="2"/>
        <v>5</v>
      </c>
      <c r="H17" t="s">
        <v>3211</v>
      </c>
      <c r="I17">
        <v>12</v>
      </c>
      <c r="J17" t="s">
        <v>3211</v>
      </c>
      <c r="K17">
        <v>0</v>
      </c>
      <c r="L17">
        <v>1</v>
      </c>
      <c r="M17" t="str">
        <f t="shared" si="3"/>
        <v>0/1</v>
      </c>
      <c r="O17" t="s">
        <v>3267</v>
      </c>
      <c r="P17" t="s">
        <v>4854</v>
      </c>
      <c r="Q17" t="s">
        <v>1958</v>
      </c>
      <c r="S17" t="s">
        <v>4855</v>
      </c>
      <c r="T17" t="s">
        <v>3267</v>
      </c>
      <c r="U17" s="9"/>
      <c r="Y17" t="s">
        <v>3473</v>
      </c>
    </row>
    <row r="18" spans="1:25" x14ac:dyDescent="0.15">
      <c r="A18" t="str">
        <f t="shared" si="4"/>
        <v>|OGW|緑|21|5/4|《[[産み落とす巨体]]》|</v>
      </c>
      <c r="B18" t="s">
        <v>3211</v>
      </c>
      <c r="C18" t="s">
        <v>3214</v>
      </c>
      <c r="D18">
        <f t="shared" si="1"/>
        <v>3</v>
      </c>
      <c r="E18" t="s">
        <v>3211</v>
      </c>
      <c r="F18" t="s">
        <v>1540</v>
      </c>
      <c r="G18">
        <f t="shared" si="2"/>
        <v>5</v>
      </c>
      <c r="H18" t="s">
        <v>3211</v>
      </c>
      <c r="I18">
        <v>21</v>
      </c>
      <c r="J18" t="s">
        <v>3211</v>
      </c>
      <c r="K18">
        <v>5</v>
      </c>
      <c r="L18">
        <v>4</v>
      </c>
      <c r="M18" t="str">
        <f t="shared" si="3"/>
        <v>5/4</v>
      </c>
      <c r="O18" t="s">
        <v>3267</v>
      </c>
      <c r="P18" t="s">
        <v>4854</v>
      </c>
      <c r="Q18" t="s">
        <v>1569</v>
      </c>
      <c r="S18" t="s">
        <v>4855</v>
      </c>
      <c r="T18" t="s">
        <v>3267</v>
      </c>
      <c r="Y18" t="s">
        <v>3510</v>
      </c>
    </row>
    <row r="19" spans="1:25" x14ac:dyDescent="0.15">
      <c r="A19" t="str">
        <f t="shared" si="4"/>
        <v>|OGW|緑|16|3/4|《[[種子の守護者]]》|</v>
      </c>
      <c r="B19" t="s">
        <v>3211</v>
      </c>
      <c r="C19" t="s">
        <v>3214</v>
      </c>
      <c r="D19">
        <f t="shared" si="1"/>
        <v>3</v>
      </c>
      <c r="E19" t="s">
        <v>3211</v>
      </c>
      <c r="F19" t="s">
        <v>1540</v>
      </c>
      <c r="G19">
        <f t="shared" si="2"/>
        <v>5</v>
      </c>
      <c r="H19" t="s">
        <v>3211</v>
      </c>
      <c r="I19">
        <v>16</v>
      </c>
      <c r="J19" t="s">
        <v>3211</v>
      </c>
      <c r="K19">
        <v>3</v>
      </c>
      <c r="L19">
        <v>4</v>
      </c>
      <c r="M19" t="str">
        <f t="shared" si="3"/>
        <v>3/4</v>
      </c>
      <c r="O19" t="s">
        <v>3267</v>
      </c>
      <c r="P19" t="s">
        <v>4854</v>
      </c>
      <c r="Q19" t="s">
        <v>1561</v>
      </c>
      <c r="S19" t="s">
        <v>4855</v>
      </c>
      <c r="T19" t="s">
        <v>3267</v>
      </c>
      <c r="U19" s="9"/>
      <c r="Y19" t="s">
        <v>3512</v>
      </c>
    </row>
    <row r="20" spans="1:25" x14ac:dyDescent="0.15">
      <c r="A20" t="str">
        <f t="shared" si="4"/>
        <v>|OGW|緑|25|5/7|《[[世界を壊すもの]]》|</v>
      </c>
      <c r="B20" t="s">
        <v>3211</v>
      </c>
      <c r="C20" t="s">
        <v>3214</v>
      </c>
      <c r="D20">
        <f t="shared" si="1"/>
        <v>3</v>
      </c>
      <c r="E20" t="s">
        <v>3211</v>
      </c>
      <c r="F20" t="s">
        <v>1540</v>
      </c>
      <c r="G20">
        <f t="shared" si="2"/>
        <v>5</v>
      </c>
      <c r="H20" t="s">
        <v>3211</v>
      </c>
      <c r="I20">
        <v>25</v>
      </c>
      <c r="J20" t="s">
        <v>3211</v>
      </c>
      <c r="K20">
        <v>5</v>
      </c>
      <c r="L20">
        <v>7</v>
      </c>
      <c r="M20" t="str">
        <f t="shared" si="3"/>
        <v>5/7</v>
      </c>
      <c r="O20" t="s">
        <v>3267</v>
      </c>
      <c r="P20" t="s">
        <v>4854</v>
      </c>
      <c r="Q20" t="s">
        <v>1544</v>
      </c>
      <c r="S20" t="s">
        <v>4855</v>
      </c>
      <c r="T20" t="s">
        <v>3267</v>
      </c>
      <c r="U20" s="9"/>
      <c r="Y20" t="s">
        <v>3515</v>
      </c>
    </row>
    <row r="21" spans="1:25" x14ac:dyDescent="0.15">
      <c r="U21" s="9"/>
    </row>
    <row r="22" spans="1:25" x14ac:dyDescent="0.15">
      <c r="A22" t="s">
        <v>4862</v>
      </c>
    </row>
    <row r="23" spans="1:25" x14ac:dyDescent="0.15">
      <c r="A23" t="str">
        <f>B23&amp;C23&amp;E23&amp;F23&amp;H23&amp;I23&amp;J23&amp;M23&amp;O23&amp;P23&amp;Q23&amp;R23&amp;S23&amp;T23&amp;U23&amp;V23&amp;W23&amp;X23</f>
        <v>|LEFT:50|LEFT:50|LEFT:50|LEFT:50|LEFT:500|c</v>
      </c>
      <c r="B23" t="s">
        <v>3211</v>
      </c>
      <c r="C23" t="s">
        <v>3204</v>
      </c>
      <c r="E23" t="s">
        <v>3211</v>
      </c>
      <c r="F23" t="s">
        <v>3204</v>
      </c>
      <c r="H23" t="s">
        <v>3211</v>
      </c>
      <c r="I23" t="s">
        <v>3204</v>
      </c>
      <c r="J23" t="s">
        <v>3211</v>
      </c>
      <c r="M23" t="s">
        <v>3204</v>
      </c>
      <c r="O23" t="s">
        <v>3267</v>
      </c>
      <c r="Q23" t="s">
        <v>3205</v>
      </c>
      <c r="T23" t="s">
        <v>3267</v>
      </c>
      <c r="U23" t="s">
        <v>3206</v>
      </c>
    </row>
    <row r="24" spans="1:25" x14ac:dyDescent="0.15">
      <c r="A24" t="str">
        <f>B24&amp;C24&amp;E24&amp;F24&amp;H24&amp;I24&amp;J24&amp;M24&amp;O24&amp;P24&amp;Q24&amp;R24&amp;S24&amp;T24&amp;U24&amp;V24&amp;W24&amp;X24</f>
        <v>|セット|色|コスト|P/T|カード名|</v>
      </c>
      <c r="B24" t="s">
        <v>3211</v>
      </c>
      <c r="C24" t="s">
        <v>3212</v>
      </c>
      <c r="E24" t="s">
        <v>3211</v>
      </c>
      <c r="F24" t="s">
        <v>3181</v>
      </c>
      <c r="H24" t="s">
        <v>3211</v>
      </c>
      <c r="I24" t="s">
        <v>3207</v>
      </c>
      <c r="J24" t="s">
        <v>3211</v>
      </c>
      <c r="K24" t="s">
        <v>4857</v>
      </c>
      <c r="L24" t="s">
        <v>4858</v>
      </c>
      <c r="M24" t="str">
        <f>K24&amp;"/"&amp;L24</f>
        <v>P/T</v>
      </c>
      <c r="O24" t="s">
        <v>3267</v>
      </c>
      <c r="Q24" t="s">
        <v>3208</v>
      </c>
      <c r="T24" t="s">
        <v>3267</v>
      </c>
    </row>
    <row r="25" spans="1:25" x14ac:dyDescent="0.15">
      <c r="A25" t="str">
        <f>B25&amp;C25&amp;E25&amp;F25&amp;H25&amp;I25&amp;J25&amp;M25&amp;O25&amp;P25&amp;Q25&amp;R25&amp;S25&amp;T25&amp;U25&amp;V25&amp;W25&amp;X25</f>
        <v>|SOI|緑|14|1/4|《[[巣網から見張るもの]]》|</v>
      </c>
      <c r="B25" t="s">
        <v>3211</v>
      </c>
      <c r="C25" t="s">
        <v>3528</v>
      </c>
      <c r="D25">
        <f t="shared" si="1"/>
        <v>4</v>
      </c>
      <c r="E25" t="s">
        <v>3211</v>
      </c>
      <c r="F25" t="s">
        <v>1540</v>
      </c>
      <c r="G25">
        <f t="shared" si="2"/>
        <v>5</v>
      </c>
      <c r="H25" t="s">
        <v>3211</v>
      </c>
      <c r="I25">
        <v>14</v>
      </c>
      <c r="J25" t="s">
        <v>3211</v>
      </c>
      <c r="K25">
        <v>1</v>
      </c>
      <c r="L25">
        <v>4</v>
      </c>
      <c r="M25" t="str">
        <f t="shared" si="3"/>
        <v>1/4</v>
      </c>
      <c r="O25" t="s">
        <v>3267</v>
      </c>
      <c r="P25" t="s">
        <v>4854</v>
      </c>
      <c r="Q25" t="s">
        <v>1189</v>
      </c>
      <c r="S25" t="s">
        <v>4855</v>
      </c>
      <c r="T25" t="s">
        <v>3267</v>
      </c>
      <c r="U25" s="9"/>
      <c r="Y25" t="s">
        <v>1971</v>
      </c>
    </row>
    <row r="26" spans="1:25" x14ac:dyDescent="0.15">
      <c r="A26" t="str">
        <f>B26&amp;C26&amp;E26&amp;F26&amp;H26&amp;I26&amp;J26&amp;M26&amp;O26&amp;P26&amp;Q26&amp;R26&amp;S26&amp;T26&amp;U26&amp;V26&amp;W26&amp;X26</f>
        <v>|SOI|緑|14|4/4|《[[鬱後家蜘蛛]]》|</v>
      </c>
      <c r="B26" t="s">
        <v>3211</v>
      </c>
      <c r="C26" t="s">
        <v>3528</v>
      </c>
      <c r="D26">
        <f t="shared" si="1"/>
        <v>4</v>
      </c>
      <c r="E26" t="s">
        <v>3211</v>
      </c>
      <c r="F26" t="s">
        <v>1540</v>
      </c>
      <c r="G26">
        <f t="shared" si="2"/>
        <v>5</v>
      </c>
      <c r="H26" t="s">
        <v>3211</v>
      </c>
      <c r="I26">
        <v>14</v>
      </c>
      <c r="J26" t="s">
        <v>3211</v>
      </c>
      <c r="K26">
        <v>4</v>
      </c>
      <c r="L26">
        <v>4</v>
      </c>
      <c r="M26" t="str">
        <f t="shared" si="3"/>
        <v>4/4</v>
      </c>
      <c r="O26" t="s">
        <v>3267</v>
      </c>
      <c r="P26" t="s">
        <v>4854</v>
      </c>
      <c r="Q26" t="s">
        <v>1173</v>
      </c>
      <c r="S26" t="s">
        <v>4855</v>
      </c>
      <c r="T26" t="s">
        <v>3267</v>
      </c>
      <c r="Y26" t="s">
        <v>1971</v>
      </c>
    </row>
    <row r="27" spans="1:25" x14ac:dyDescent="0.15">
      <c r="A27" t="str">
        <f>B27&amp;C27&amp;E27&amp;F27&amp;H27&amp;I27&amp;J27&amp;M27&amp;O27&amp;P27&amp;Q27&amp;R27&amp;S27&amp;T27&amp;U27&amp;V27&amp;W27&amp;X27</f>
        <v>|SOI|緑|14|1/1|《[[ウルヴェンワルドのハイドラ]]》|</v>
      </c>
      <c r="B27" t="s">
        <v>3211</v>
      </c>
      <c r="C27" t="s">
        <v>3528</v>
      </c>
      <c r="D27">
        <f t="shared" si="1"/>
        <v>4</v>
      </c>
      <c r="E27" t="s">
        <v>3211</v>
      </c>
      <c r="F27" t="s">
        <v>1540</v>
      </c>
      <c r="G27">
        <f t="shared" si="2"/>
        <v>5</v>
      </c>
      <c r="H27" t="s">
        <v>3211</v>
      </c>
      <c r="I27">
        <v>14</v>
      </c>
      <c r="J27" t="s">
        <v>3211</v>
      </c>
      <c r="K27">
        <v>1</v>
      </c>
      <c r="L27">
        <v>1</v>
      </c>
      <c r="M27" t="str">
        <f t="shared" si="3"/>
        <v>1/1</v>
      </c>
      <c r="O27" t="s">
        <v>3267</v>
      </c>
      <c r="P27" t="s">
        <v>4854</v>
      </c>
      <c r="Q27" t="s">
        <v>1145</v>
      </c>
      <c r="S27" t="s">
        <v>4855</v>
      </c>
      <c r="T27" t="s">
        <v>3267</v>
      </c>
      <c r="U27" s="9"/>
      <c r="Y27" t="s">
        <v>3801</v>
      </c>
    </row>
    <row r="28" spans="1:25" x14ac:dyDescent="0.15">
      <c r="A28" t="str">
        <f t="shared" ref="A28:A45" si="5">B28&amp;C28&amp;E28&amp;F28&amp;H28&amp;I28&amp;J28&amp;M28&amp;O28&amp;P28&amp;Q28&amp;R28&amp;S28&amp;T28&amp;U28&amp;V28&amp;W28&amp;X28</f>
        <v>|EMN|赤|15|1/4|《[[稲妻織り]]》|</v>
      </c>
      <c r="B28" t="s">
        <v>3211</v>
      </c>
      <c r="C28" t="s">
        <v>3870</v>
      </c>
      <c r="D28">
        <f t="shared" si="1"/>
        <v>5</v>
      </c>
      <c r="E28" t="s">
        <v>3211</v>
      </c>
      <c r="F28" t="s">
        <v>1575</v>
      </c>
      <c r="G28">
        <f t="shared" si="2"/>
        <v>4</v>
      </c>
      <c r="H28" t="s">
        <v>3211</v>
      </c>
      <c r="I28">
        <v>15</v>
      </c>
      <c r="J28" t="s">
        <v>3211</v>
      </c>
      <c r="K28">
        <v>1</v>
      </c>
      <c r="L28">
        <v>4</v>
      </c>
      <c r="M28" t="str">
        <f t="shared" si="3"/>
        <v>1/4</v>
      </c>
      <c r="O28" t="s">
        <v>3267</v>
      </c>
      <c r="P28" t="s">
        <v>4854</v>
      </c>
      <c r="Q28" t="s">
        <v>949</v>
      </c>
      <c r="S28" t="s">
        <v>4855</v>
      </c>
      <c r="T28" t="s">
        <v>3267</v>
      </c>
      <c r="Y28" t="s">
        <v>3956</v>
      </c>
    </row>
    <row r="29" spans="1:25" x14ac:dyDescent="0.15">
      <c r="A29" t="str">
        <f t="shared" si="5"/>
        <v>|EMN|緑|1|4/6|《[[繊維質の絡み屋]]》|</v>
      </c>
      <c r="B29" t="s">
        <v>3211</v>
      </c>
      <c r="C29" t="s">
        <v>3870</v>
      </c>
      <c r="D29">
        <f t="shared" si="1"/>
        <v>5</v>
      </c>
      <c r="E29" t="s">
        <v>3211</v>
      </c>
      <c r="F29" t="s">
        <v>1540</v>
      </c>
      <c r="G29">
        <f t="shared" si="2"/>
        <v>5</v>
      </c>
      <c r="H29" t="s">
        <v>3211</v>
      </c>
      <c r="I29">
        <v>1</v>
      </c>
      <c r="J29" t="s">
        <v>3211</v>
      </c>
      <c r="K29">
        <v>4</v>
      </c>
      <c r="L29">
        <v>6</v>
      </c>
      <c r="M29" t="str">
        <f t="shared" si="3"/>
        <v>4/6</v>
      </c>
      <c r="O29" t="s">
        <v>3267</v>
      </c>
      <c r="P29" t="s">
        <v>4854</v>
      </c>
      <c r="Q29" t="s">
        <v>857</v>
      </c>
      <c r="S29" t="s">
        <v>4855</v>
      </c>
      <c r="T29" t="s">
        <v>3267</v>
      </c>
      <c r="U29" s="9"/>
      <c r="Y29" t="s">
        <v>1971</v>
      </c>
    </row>
    <row r="30" spans="1:25" x14ac:dyDescent="0.15">
      <c r="A30" t="str">
        <f t="shared" si="5"/>
        <v>|EMN|緑|21|7/9|《[[墓後家蜘蛛、イシュカナ]]》|</v>
      </c>
      <c r="B30" t="s">
        <v>3211</v>
      </c>
      <c r="C30" t="s">
        <v>3870</v>
      </c>
      <c r="D30">
        <f t="shared" si="1"/>
        <v>5</v>
      </c>
      <c r="E30" t="s">
        <v>3211</v>
      </c>
      <c r="F30" t="s">
        <v>1540</v>
      </c>
      <c r="G30">
        <f t="shared" si="2"/>
        <v>5</v>
      </c>
      <c r="H30" t="s">
        <v>3211</v>
      </c>
      <c r="I30">
        <v>21</v>
      </c>
      <c r="J30" t="s">
        <v>3211</v>
      </c>
      <c r="K30">
        <v>7</v>
      </c>
      <c r="L30">
        <v>9</v>
      </c>
      <c r="M30" t="str">
        <f t="shared" si="3"/>
        <v>7/9</v>
      </c>
      <c r="O30" t="s">
        <v>3267</v>
      </c>
      <c r="P30" t="s">
        <v>4854</v>
      </c>
      <c r="Q30" t="s">
        <v>913</v>
      </c>
      <c r="S30" t="s">
        <v>4855</v>
      </c>
      <c r="T30" t="s">
        <v>3267</v>
      </c>
      <c r="U30" s="9"/>
      <c r="Y30" t="s">
        <v>3996</v>
      </c>
    </row>
    <row r="31" spans="1:25" x14ac:dyDescent="0.15">
      <c r="U31" s="9"/>
    </row>
    <row r="32" spans="1:25" x14ac:dyDescent="0.15">
      <c r="A32" t="s">
        <v>4864</v>
      </c>
    </row>
    <row r="33" spans="1:25" x14ac:dyDescent="0.15">
      <c r="A33" t="str">
        <f>B33&amp;C33&amp;E33&amp;F33&amp;H33&amp;I33&amp;J33&amp;M33&amp;O33&amp;P33&amp;Q33&amp;R33&amp;S33&amp;T33&amp;U33&amp;V33&amp;W33&amp;X33</f>
        <v>|LEFT:50|LEFT:50|LEFT:50|LEFT:50|LEFT:500|c</v>
      </c>
      <c r="B33" t="s">
        <v>3211</v>
      </c>
      <c r="C33" t="s">
        <v>3204</v>
      </c>
      <c r="E33" t="s">
        <v>3211</v>
      </c>
      <c r="F33" t="s">
        <v>3204</v>
      </c>
      <c r="H33" t="s">
        <v>3211</v>
      </c>
      <c r="I33" t="s">
        <v>3204</v>
      </c>
      <c r="J33" t="s">
        <v>3211</v>
      </c>
      <c r="M33" t="s">
        <v>3204</v>
      </c>
      <c r="O33" t="s">
        <v>3267</v>
      </c>
      <c r="Q33" t="s">
        <v>3205</v>
      </c>
      <c r="T33" t="s">
        <v>3267</v>
      </c>
      <c r="U33" t="s">
        <v>3206</v>
      </c>
    </row>
    <row r="34" spans="1:25" x14ac:dyDescent="0.15">
      <c r="A34" t="str">
        <f>B34&amp;C34&amp;E34&amp;F34&amp;H34&amp;I34&amp;J34&amp;M34&amp;O34&amp;P34&amp;Q34&amp;R34&amp;S34&amp;T34&amp;U34&amp;V34&amp;W34&amp;X34</f>
        <v>|セット|色|コスト|P/T|カード名|</v>
      </c>
      <c r="B34" t="s">
        <v>3211</v>
      </c>
      <c r="C34" t="s">
        <v>3212</v>
      </c>
      <c r="E34" t="s">
        <v>3211</v>
      </c>
      <c r="F34" t="s">
        <v>3181</v>
      </c>
      <c r="H34" t="s">
        <v>3211</v>
      </c>
      <c r="I34" t="s">
        <v>3207</v>
      </c>
      <c r="J34" t="s">
        <v>3211</v>
      </c>
      <c r="K34" t="s">
        <v>4857</v>
      </c>
      <c r="L34" t="s">
        <v>4858</v>
      </c>
      <c r="M34" t="str">
        <f>K34&amp;"/"&amp;L34</f>
        <v>P/T</v>
      </c>
      <c r="O34" t="s">
        <v>3267</v>
      </c>
      <c r="Q34" t="s">
        <v>3208</v>
      </c>
      <c r="T34" t="s">
        <v>3267</v>
      </c>
    </row>
    <row r="35" spans="1:25" x14ac:dyDescent="0.15">
      <c r="A35" t="str">
        <f t="shared" si="5"/>
        <v>|KLD|緑|11|1/3|《[[高峰の職工]]》|</v>
      </c>
      <c r="B35" t="s">
        <v>3211</v>
      </c>
      <c r="C35" t="s">
        <v>4035</v>
      </c>
      <c r="D35">
        <f t="shared" si="1"/>
        <v>6</v>
      </c>
      <c r="E35" t="s">
        <v>3211</v>
      </c>
      <c r="F35" t="s">
        <v>1540</v>
      </c>
      <c r="G35">
        <f t="shared" si="2"/>
        <v>5</v>
      </c>
      <c r="H35" t="s">
        <v>3211</v>
      </c>
      <c r="I35">
        <v>11</v>
      </c>
      <c r="J35" t="s">
        <v>3211</v>
      </c>
      <c r="K35">
        <v>1</v>
      </c>
      <c r="L35">
        <v>3</v>
      </c>
      <c r="M35" t="str">
        <f t="shared" si="3"/>
        <v>1/3</v>
      </c>
      <c r="O35" t="s">
        <v>3267</v>
      </c>
      <c r="P35" t="s">
        <v>4854</v>
      </c>
      <c r="Q35" t="s">
        <v>635</v>
      </c>
      <c r="S35" t="s">
        <v>4855</v>
      </c>
      <c r="T35" t="s">
        <v>3267</v>
      </c>
      <c r="Y35" t="s">
        <v>4212</v>
      </c>
    </row>
    <row r="36" spans="1:25" x14ac:dyDescent="0.15">
      <c r="A36" t="str">
        <f t="shared" si="5"/>
        <v>|KLD|無色|11|1/3|《[[領事府の空船口]]》|</v>
      </c>
      <c r="B36" t="s">
        <v>3211</v>
      </c>
      <c r="C36" t="s">
        <v>4035</v>
      </c>
      <c r="D36">
        <f t="shared" si="1"/>
        <v>6</v>
      </c>
      <c r="E36" t="s">
        <v>3211</v>
      </c>
      <c r="F36" t="s">
        <v>301</v>
      </c>
      <c r="G36">
        <f t="shared" si="2"/>
        <v>16</v>
      </c>
      <c r="H36" t="s">
        <v>3211</v>
      </c>
      <c r="I36">
        <v>11</v>
      </c>
      <c r="J36" t="s">
        <v>3211</v>
      </c>
      <c r="K36">
        <v>1</v>
      </c>
      <c r="L36">
        <v>3</v>
      </c>
      <c r="M36" t="str">
        <f t="shared" si="3"/>
        <v>1/3</v>
      </c>
      <c r="O36" t="s">
        <v>3267</v>
      </c>
      <c r="P36" t="s">
        <v>4854</v>
      </c>
      <c r="Q36" t="s">
        <v>529</v>
      </c>
      <c r="S36" t="s">
        <v>4855</v>
      </c>
      <c r="T36" t="s">
        <v>3267</v>
      </c>
      <c r="Y36" t="s">
        <v>1971</v>
      </c>
    </row>
    <row r="37" spans="1:25" x14ac:dyDescent="0.15">
      <c r="A37" t="str">
        <f t="shared" si="5"/>
        <v>|AER|無色|18|6/6|《[[平和歩きの巨像]]》|</v>
      </c>
      <c r="B37" t="s">
        <v>3211</v>
      </c>
      <c r="C37" t="s">
        <v>4335</v>
      </c>
      <c r="D37">
        <f t="shared" si="1"/>
        <v>7</v>
      </c>
      <c r="E37" t="s">
        <v>3211</v>
      </c>
      <c r="F37" t="s">
        <v>301</v>
      </c>
      <c r="G37">
        <f t="shared" si="2"/>
        <v>16</v>
      </c>
      <c r="H37" t="s">
        <v>3211</v>
      </c>
      <c r="I37">
        <v>18</v>
      </c>
      <c r="J37" t="s">
        <v>3211</v>
      </c>
      <c r="K37">
        <v>6</v>
      </c>
      <c r="L37">
        <v>6</v>
      </c>
      <c r="M37" t="str">
        <f t="shared" si="3"/>
        <v>6/6</v>
      </c>
      <c r="O37" t="s">
        <v>3267</v>
      </c>
      <c r="P37" t="s">
        <v>4854</v>
      </c>
      <c r="Q37" t="s">
        <v>379</v>
      </c>
      <c r="S37" t="s">
        <v>4855</v>
      </c>
      <c r="T37" t="s">
        <v>3267</v>
      </c>
      <c r="U37" s="9"/>
      <c r="Y37" t="s">
        <v>4421</v>
      </c>
    </row>
    <row r="38" spans="1:25" x14ac:dyDescent="0.15">
      <c r="U38" s="9"/>
    </row>
    <row r="39" spans="1:25" x14ac:dyDescent="0.15">
      <c r="A39" t="s">
        <v>4866</v>
      </c>
      <c r="U39" s="9"/>
    </row>
    <row r="40" spans="1:25" x14ac:dyDescent="0.15">
      <c r="A40" t="str">
        <f>B40&amp;C40&amp;E40&amp;F40&amp;H40&amp;I40&amp;J40&amp;M40&amp;O40&amp;P40&amp;Q40&amp;R40&amp;S40&amp;T40&amp;U40&amp;V40&amp;W40&amp;X40</f>
        <v>|LEFT:50|LEFT:50|LEFT:50|LEFT:50|LEFT:500|c</v>
      </c>
      <c r="B40" t="s">
        <v>3211</v>
      </c>
      <c r="C40" t="s">
        <v>3204</v>
      </c>
      <c r="E40" t="s">
        <v>3211</v>
      </c>
      <c r="F40" t="s">
        <v>3204</v>
      </c>
      <c r="H40" t="s">
        <v>3211</v>
      </c>
      <c r="I40" t="s">
        <v>3204</v>
      </c>
      <c r="J40" t="s">
        <v>3211</v>
      </c>
      <c r="M40" t="s">
        <v>3204</v>
      </c>
      <c r="O40" t="s">
        <v>3267</v>
      </c>
      <c r="Q40" t="s">
        <v>3205</v>
      </c>
      <c r="T40" t="s">
        <v>3267</v>
      </c>
      <c r="U40" t="s">
        <v>3206</v>
      </c>
    </row>
    <row r="41" spans="1:25" x14ac:dyDescent="0.15">
      <c r="A41" t="str">
        <f>B41&amp;C41&amp;E41&amp;F41&amp;H41&amp;I41&amp;J41&amp;M41&amp;O41&amp;P41&amp;Q41&amp;R41&amp;S41&amp;T41&amp;U41&amp;V41&amp;W41&amp;X41</f>
        <v>|セット|色|コスト|P/T|カード名|</v>
      </c>
      <c r="B41" t="s">
        <v>3211</v>
      </c>
      <c r="C41" t="s">
        <v>3212</v>
      </c>
      <c r="E41" t="s">
        <v>3211</v>
      </c>
      <c r="F41" t="s">
        <v>3181</v>
      </c>
      <c r="H41" t="s">
        <v>3211</v>
      </c>
      <c r="I41" t="s">
        <v>3207</v>
      </c>
      <c r="J41" t="s">
        <v>3211</v>
      </c>
      <c r="K41" t="s">
        <v>4857</v>
      </c>
      <c r="L41" t="s">
        <v>4858</v>
      </c>
      <c r="M41" t="str">
        <f>K41&amp;"/"&amp;L41</f>
        <v>P/T</v>
      </c>
      <c r="O41" t="s">
        <v>3267</v>
      </c>
      <c r="Q41" t="s">
        <v>3208</v>
      </c>
      <c r="T41" t="s">
        <v>3267</v>
      </c>
    </row>
    <row r="42" spans="1:25" x14ac:dyDescent="0.15">
      <c r="A42" t="str">
        <f t="shared" si="5"/>
        <v>|AKH|黒|8|1/1|《[[悪運尽きた造反者]]》|</v>
      </c>
      <c r="B42" t="s">
        <v>3211</v>
      </c>
      <c r="C42" t="s">
        <v>4450</v>
      </c>
      <c r="D42">
        <f t="shared" si="1"/>
        <v>10</v>
      </c>
      <c r="E42" t="s">
        <v>3211</v>
      </c>
      <c r="F42" t="s">
        <v>1606</v>
      </c>
      <c r="G42">
        <f t="shared" si="2"/>
        <v>3</v>
      </c>
      <c r="H42" t="s">
        <v>3211</v>
      </c>
      <c r="I42">
        <v>8</v>
      </c>
      <c r="J42" t="s">
        <v>3211</v>
      </c>
      <c r="K42">
        <v>1</v>
      </c>
      <c r="L42">
        <v>1</v>
      </c>
      <c r="M42" t="str">
        <f t="shared" si="3"/>
        <v>1/1</v>
      </c>
      <c r="O42" t="s">
        <v>3267</v>
      </c>
      <c r="P42" t="s">
        <v>4854</v>
      </c>
      <c r="Q42" t="s">
        <v>199</v>
      </c>
      <c r="S42" t="s">
        <v>4855</v>
      </c>
      <c r="T42" t="s">
        <v>3267</v>
      </c>
      <c r="Y42" t="s">
        <v>4551</v>
      </c>
    </row>
    <row r="43" spans="1:25" x14ac:dyDescent="0.15">
      <c r="A43" t="str">
        <f t="shared" si="5"/>
        <v>|AKH|赤|16|2/3|《[[ミノタウルスの名射手]]》|</v>
      </c>
      <c r="B43" t="s">
        <v>3211</v>
      </c>
      <c r="C43" t="s">
        <v>4450</v>
      </c>
      <c r="D43">
        <f t="shared" si="1"/>
        <v>10</v>
      </c>
      <c r="E43" t="s">
        <v>3211</v>
      </c>
      <c r="F43" t="s">
        <v>1575</v>
      </c>
      <c r="G43">
        <f t="shared" si="2"/>
        <v>4</v>
      </c>
      <c r="H43" t="s">
        <v>3211</v>
      </c>
      <c r="I43">
        <v>16</v>
      </c>
      <c r="J43" t="s">
        <v>3211</v>
      </c>
      <c r="K43">
        <v>2</v>
      </c>
      <c r="L43">
        <v>3</v>
      </c>
      <c r="M43" t="str">
        <f t="shared" si="3"/>
        <v>2/3</v>
      </c>
      <c r="O43" t="s">
        <v>3267</v>
      </c>
      <c r="P43" t="s">
        <v>4854</v>
      </c>
      <c r="Q43" t="s">
        <v>145</v>
      </c>
      <c r="S43" t="s">
        <v>4855</v>
      </c>
      <c r="T43" t="s">
        <v>3267</v>
      </c>
      <c r="U43" s="9"/>
      <c r="Y43" t="s">
        <v>4604</v>
      </c>
    </row>
    <row r="44" spans="1:25" x14ac:dyDescent="0.15">
      <c r="A44" t="str">
        <f t="shared" si="5"/>
        <v>|AKH|緑|15|2/4|《[[大蜘蛛]]》|</v>
      </c>
      <c r="B44" t="s">
        <v>3211</v>
      </c>
      <c r="C44" t="s">
        <v>4450</v>
      </c>
      <c r="D44">
        <f t="shared" si="1"/>
        <v>10</v>
      </c>
      <c r="E44" t="s">
        <v>3211</v>
      </c>
      <c r="F44" t="s">
        <v>1540</v>
      </c>
      <c r="G44">
        <f t="shared" si="2"/>
        <v>5</v>
      </c>
      <c r="H44" t="s">
        <v>3211</v>
      </c>
      <c r="I44">
        <v>15</v>
      </c>
      <c r="J44" t="s">
        <v>3211</v>
      </c>
      <c r="K44">
        <v>2</v>
      </c>
      <c r="L44">
        <v>4</v>
      </c>
      <c r="M44" t="str">
        <f t="shared" si="3"/>
        <v>2/4</v>
      </c>
      <c r="O44" t="s">
        <v>3267</v>
      </c>
      <c r="P44" t="s">
        <v>4854</v>
      </c>
      <c r="Q44" t="s">
        <v>97</v>
      </c>
      <c r="S44" t="s">
        <v>4855</v>
      </c>
      <c r="T44" t="s">
        <v>3267</v>
      </c>
      <c r="Y44" t="s">
        <v>1971</v>
      </c>
    </row>
    <row r="45" spans="1:25" x14ac:dyDescent="0.15">
      <c r="A45" t="str">
        <f t="shared" si="5"/>
        <v>|AKHM|白|18|5/5|《[[忠臣]]》|</v>
      </c>
      <c r="B45" t="s">
        <v>3211</v>
      </c>
      <c r="C45" t="s">
        <v>4746</v>
      </c>
      <c r="D45">
        <f t="shared" si="1"/>
        <v>11</v>
      </c>
      <c r="E45" t="s">
        <v>3211</v>
      </c>
      <c r="F45" t="s">
        <v>1653</v>
      </c>
      <c r="G45">
        <f t="shared" si="2"/>
        <v>1</v>
      </c>
      <c r="H45" t="s">
        <v>3211</v>
      </c>
      <c r="I45">
        <v>18</v>
      </c>
      <c r="J45" t="s">
        <v>3211</v>
      </c>
      <c r="K45">
        <v>5</v>
      </c>
      <c r="L45">
        <v>5</v>
      </c>
      <c r="M45" t="str">
        <f t="shared" si="3"/>
        <v>5/5</v>
      </c>
      <c r="O45" t="s">
        <v>3267</v>
      </c>
      <c r="P45" t="s">
        <v>4854</v>
      </c>
      <c r="Q45" t="s">
        <v>3185</v>
      </c>
      <c r="S45" t="s">
        <v>4855</v>
      </c>
      <c r="T45" t="s">
        <v>3267</v>
      </c>
      <c r="Y45" t="s">
        <v>4748</v>
      </c>
    </row>
    <row r="47" spans="1:25" x14ac:dyDescent="0.15">
      <c r="A47" t="s">
        <v>5074</v>
      </c>
      <c r="U47" s="9"/>
    </row>
    <row r="48" spans="1:25" x14ac:dyDescent="0.15">
      <c r="A48" t="str">
        <f>B48&amp;C48&amp;E48&amp;F48&amp;H48&amp;I48&amp;J48&amp;M48&amp;N48&amp;O48&amp;P48&amp;Q48&amp;R48&amp;S48&amp;T48&amp;U48&amp;V48&amp;W48&amp;X48</f>
        <v>|LEFT:50|LEFT:50|LEFT:50|LEFT:50|LEFT:250|LEFT:500|c</v>
      </c>
      <c r="B48" t="s">
        <v>3211</v>
      </c>
      <c r="C48" t="s">
        <v>3204</v>
      </c>
      <c r="E48" t="s">
        <v>3211</v>
      </c>
      <c r="F48" t="s">
        <v>3204</v>
      </c>
      <c r="H48" t="s">
        <v>3211</v>
      </c>
      <c r="I48" t="s">
        <v>3204</v>
      </c>
      <c r="J48" t="s">
        <v>3211</v>
      </c>
      <c r="M48" t="s">
        <v>3204</v>
      </c>
      <c r="N48" t="s">
        <v>3267</v>
      </c>
      <c r="O48" t="s">
        <v>5042</v>
      </c>
      <c r="Q48" t="s">
        <v>3267</v>
      </c>
      <c r="S48" t="s">
        <v>3205</v>
      </c>
      <c r="V48" t="s">
        <v>3267</v>
      </c>
      <c r="W48" t="s">
        <v>3206</v>
      </c>
    </row>
    <row r="49" spans="1:25" x14ac:dyDescent="0.15">
      <c r="A49" t="str">
        <f t="shared" ref="A49:A52" si="6">B49&amp;C49&amp;E49&amp;F49&amp;H49&amp;I49&amp;J49&amp;M49&amp;N49&amp;O49&amp;P49&amp;Q49&amp;R49&amp;S49&amp;T49&amp;U49&amp;V49&amp;W49&amp;X49</f>
        <v>|セット|色|コスト|P/T|能力|カード名|</v>
      </c>
      <c r="B49" t="s">
        <v>3211</v>
      </c>
      <c r="C49" t="s">
        <v>3212</v>
      </c>
      <c r="E49" t="s">
        <v>3211</v>
      </c>
      <c r="F49" t="s">
        <v>3181</v>
      </c>
      <c r="H49" t="s">
        <v>3211</v>
      </c>
      <c r="I49" t="s">
        <v>3207</v>
      </c>
      <c r="J49" t="s">
        <v>3211</v>
      </c>
      <c r="K49" t="s">
        <v>4857</v>
      </c>
      <c r="L49" t="s">
        <v>4858</v>
      </c>
      <c r="M49" t="str">
        <f>K49&amp;"/"&amp;L49</f>
        <v>P/T</v>
      </c>
      <c r="N49" t="s">
        <v>3267</v>
      </c>
      <c r="O49" t="s">
        <v>3231</v>
      </c>
      <c r="Q49" t="s">
        <v>3267</v>
      </c>
      <c r="S49" t="s">
        <v>3208</v>
      </c>
      <c r="V49" t="s">
        <v>3267</v>
      </c>
    </row>
    <row r="50" spans="1:25" x14ac:dyDescent="0.15">
      <c r="A50" t="str">
        <f t="shared" si="6"/>
        <v>|ORI|黒|12|1/8|自分のみ&amp;br;起動：次ターンまで|《[[異臭のインプ]]》|</v>
      </c>
      <c r="B50" t="s">
        <v>3211</v>
      </c>
      <c r="C50" t="s">
        <v>3271</v>
      </c>
      <c r="D50">
        <f>IF(C50="","",VLOOKUP(C50,$AB$1:$AC$16,2,TRUE))</f>
        <v>1</v>
      </c>
      <c r="E50" t="s">
        <v>3211</v>
      </c>
      <c r="F50" t="s">
        <v>1606</v>
      </c>
      <c r="G50">
        <f>IF(F50="","",VLOOKUP(F50,$Z$1:$AA$16,2,TRUE))</f>
        <v>3</v>
      </c>
      <c r="H50" t="s">
        <v>3211</v>
      </c>
      <c r="I50">
        <v>12</v>
      </c>
      <c r="J50" t="s">
        <v>3211</v>
      </c>
      <c r="K50">
        <v>1</v>
      </c>
      <c r="L50">
        <v>8</v>
      </c>
      <c r="M50" t="str">
        <f>K50&amp;"/"&amp;L50</f>
        <v>1/8</v>
      </c>
      <c r="N50" t="s">
        <v>3267</v>
      </c>
      <c r="O50" t="s">
        <v>5075</v>
      </c>
      <c r="P50" t="s">
        <v>5079</v>
      </c>
      <c r="Q50" t="s">
        <v>3267</v>
      </c>
      <c r="R50" t="s">
        <v>4853</v>
      </c>
      <c r="S50" t="s">
        <v>2835</v>
      </c>
      <c r="U50" s="9" t="s">
        <v>4855</v>
      </c>
      <c r="V50" t="s">
        <v>3267</v>
      </c>
      <c r="Y50" t="s">
        <v>4869</v>
      </c>
    </row>
    <row r="51" spans="1:25" x14ac:dyDescent="0.15">
      <c r="A51" t="str">
        <f t="shared" si="6"/>
        <v>|SOI|白|18|8/8|各クリーチャー&amp;br;CIP：次ターンまで|《[[大天使アヴァシン]]》|</v>
      </c>
      <c r="B51" t="s">
        <v>3211</v>
      </c>
      <c r="C51" t="s">
        <v>3528</v>
      </c>
      <c r="D51">
        <f>IF(C51="","",VLOOKUP(C51,$AB$1:$AC$16,2,TRUE))</f>
        <v>4</v>
      </c>
      <c r="E51" t="s">
        <v>3211</v>
      </c>
      <c r="F51" t="s">
        <v>1653</v>
      </c>
      <c r="G51">
        <f>IF(F51="","",VLOOKUP(F51,$Z$1:$AA$16,2,TRUE))</f>
        <v>1</v>
      </c>
      <c r="H51" t="s">
        <v>3211</v>
      </c>
      <c r="I51">
        <v>18</v>
      </c>
      <c r="J51" t="s">
        <v>3211</v>
      </c>
      <c r="K51">
        <v>8</v>
      </c>
      <c r="L51">
        <v>8</v>
      </c>
      <c r="M51" t="str">
        <f>K51&amp;"/"&amp;L51</f>
        <v>8/8</v>
      </c>
      <c r="N51" t="s">
        <v>3267</v>
      </c>
      <c r="O51" t="s">
        <v>5076</v>
      </c>
      <c r="P51" t="s">
        <v>5077</v>
      </c>
      <c r="Q51" t="s">
        <v>3267</v>
      </c>
      <c r="R51" t="s">
        <v>4853</v>
      </c>
      <c r="S51" t="s">
        <v>1387</v>
      </c>
      <c r="U51" t="s">
        <v>4855</v>
      </c>
      <c r="V51" t="s">
        <v>3267</v>
      </c>
      <c r="Y51" t="s">
        <v>3584</v>
      </c>
    </row>
    <row r="52" spans="1:25" x14ac:dyDescent="0.15">
      <c r="A52" t="str">
        <f t="shared" si="6"/>
        <v>|SOI|白|24|8/8|各クリーチャー&amp;br;敵戦闘開始時：ターン終了時まで|《[[月皇の司令官、オドリック]]》|</v>
      </c>
      <c r="B52" t="s">
        <v>3211</v>
      </c>
      <c r="C52" t="s">
        <v>3528</v>
      </c>
      <c r="D52">
        <f>IF(C52="","",VLOOKUP(C52,$AB$1:$AC$16,2,TRUE))</f>
        <v>4</v>
      </c>
      <c r="E52" t="s">
        <v>3211</v>
      </c>
      <c r="F52" t="s">
        <v>1653</v>
      </c>
      <c r="G52">
        <f>IF(F52="","",VLOOKUP(F52,$Z$1:$AA$16,2,TRUE))</f>
        <v>1</v>
      </c>
      <c r="H52" t="s">
        <v>3211</v>
      </c>
      <c r="I52">
        <v>24</v>
      </c>
      <c r="J52" t="s">
        <v>3211</v>
      </c>
      <c r="K52">
        <v>8</v>
      </c>
      <c r="L52">
        <v>8</v>
      </c>
      <c r="M52" t="str">
        <f>K52&amp;"/"&amp;L52</f>
        <v>8/8</v>
      </c>
      <c r="N52" t="s">
        <v>3267</v>
      </c>
      <c r="O52" t="s">
        <v>5076</v>
      </c>
      <c r="P52" t="s">
        <v>5078</v>
      </c>
      <c r="Q52" t="s">
        <v>3267</v>
      </c>
      <c r="R52" t="s">
        <v>4853</v>
      </c>
      <c r="S52" t="s">
        <v>1385</v>
      </c>
      <c r="U52" s="9" t="s">
        <v>4855</v>
      </c>
      <c r="V52" t="s">
        <v>3267</v>
      </c>
      <c r="Y52" t="s">
        <v>3589</v>
      </c>
    </row>
    <row r="54" spans="1:25" x14ac:dyDescent="0.15">
      <c r="A54" t="s">
        <v>5082</v>
      </c>
      <c r="U54" s="9"/>
    </row>
    <row r="55" spans="1:25" x14ac:dyDescent="0.15">
      <c r="A55" t="str">
        <f>B55&amp;C55&amp;E55&amp;F55&amp;H55&amp;I55&amp;J55&amp;M55&amp;N55&amp;O55&amp;P55&amp;Q55&amp;R55&amp;S55&amp;T55&amp;U55&amp;V55&amp;W55&amp;X55</f>
        <v>|LEFT:60|LEFT:50|LEFT:50|LEFT:70|LEFT:250|LEFT:500|c</v>
      </c>
      <c r="B55" t="s">
        <v>3211</v>
      </c>
      <c r="C55" t="s">
        <v>4870</v>
      </c>
      <c r="E55" t="s">
        <v>3211</v>
      </c>
      <c r="F55" t="s">
        <v>3204</v>
      </c>
      <c r="H55" t="s">
        <v>3211</v>
      </c>
      <c r="I55" t="s">
        <v>3204</v>
      </c>
      <c r="J55" t="s">
        <v>3211</v>
      </c>
      <c r="M55" t="s">
        <v>4903</v>
      </c>
      <c r="N55" t="s">
        <v>3267</v>
      </c>
      <c r="O55" t="s">
        <v>5042</v>
      </c>
      <c r="R55" t="s">
        <v>3267</v>
      </c>
      <c r="T55" t="s">
        <v>3205</v>
      </c>
      <c r="W55" t="s">
        <v>3267</v>
      </c>
      <c r="X55" t="s">
        <v>3206</v>
      </c>
    </row>
    <row r="56" spans="1:25" x14ac:dyDescent="0.15">
      <c r="A56" t="str">
        <f t="shared" ref="A56:A61" si="7">B56&amp;C56&amp;E56&amp;F56&amp;H56&amp;I56&amp;J56&amp;M56&amp;N56&amp;O56&amp;P56&amp;Q56&amp;R56&amp;S56&amp;T56&amp;U56&amp;V56&amp;W56&amp;X56</f>
        <v>|セット|色|コスト|カード種|能力|カード名|</v>
      </c>
      <c r="B56" t="s">
        <v>3211</v>
      </c>
      <c r="C56" t="s">
        <v>3212</v>
      </c>
      <c r="E56" t="s">
        <v>3211</v>
      </c>
      <c r="F56" t="s">
        <v>3181</v>
      </c>
      <c r="H56" t="s">
        <v>3211</v>
      </c>
      <c r="I56" t="s">
        <v>3207</v>
      </c>
      <c r="J56" t="s">
        <v>3211</v>
      </c>
      <c r="K56" t="s">
        <v>4857</v>
      </c>
      <c r="L56" t="s">
        <v>4858</v>
      </c>
      <c r="M56" t="s">
        <v>4902</v>
      </c>
      <c r="N56" t="s">
        <v>3267</v>
      </c>
      <c r="O56" t="s">
        <v>3231</v>
      </c>
      <c r="R56" t="s">
        <v>3267</v>
      </c>
      <c r="T56" t="s">
        <v>3208</v>
      </c>
      <c r="W56" t="s">
        <v>3267</v>
      </c>
    </row>
    <row r="57" spans="1:25" x14ac:dyDescent="0.15">
      <c r="A57" t="str">
        <f t="shared" si="7"/>
        <v>|ORI|緑|9|呪文|対象1体&amp;br;詠唱時：永続|《[[蜘蛛の網のマントル]]》|</v>
      </c>
      <c r="B57" t="s">
        <v>3211</v>
      </c>
      <c r="C57" t="s">
        <v>3271</v>
      </c>
      <c r="D57">
        <f t="shared" ref="D57:D61" si="8">IF(C57="","",VLOOKUP(C57,$AB$1:$AC$16,2,TRUE))</f>
        <v>1</v>
      </c>
      <c r="E57" t="s">
        <v>3211</v>
      </c>
      <c r="F57" t="s">
        <v>1540</v>
      </c>
      <c r="G57">
        <f t="shared" ref="G57:G61" si="9">IF(F57="","",VLOOKUP(F57,$Z$1:$AA$16,2,TRUE))</f>
        <v>5</v>
      </c>
      <c r="H57" t="s">
        <v>3211</v>
      </c>
      <c r="I57">
        <v>9</v>
      </c>
      <c r="J57" t="s">
        <v>3211</v>
      </c>
      <c r="M57" t="s">
        <v>1475</v>
      </c>
      <c r="N57" t="s">
        <v>3267</v>
      </c>
      <c r="O57" t="s">
        <v>4899</v>
      </c>
      <c r="P57" t="s">
        <v>3249</v>
      </c>
      <c r="Q57" t="s">
        <v>5054</v>
      </c>
      <c r="R57" t="s">
        <v>3267</v>
      </c>
      <c r="S57" t="s">
        <v>4853</v>
      </c>
      <c r="T57" t="s">
        <v>2660</v>
      </c>
      <c r="U57" s="9"/>
      <c r="V57" t="s">
        <v>4855</v>
      </c>
      <c r="W57" t="s">
        <v>3267</v>
      </c>
      <c r="Y57" t="s">
        <v>2658</v>
      </c>
    </row>
    <row r="58" spans="1:25" x14ac:dyDescent="0.15">
      <c r="A58" t="str">
        <f t="shared" si="7"/>
        <v>|SOI|緑|6|呪文|対象1体&amp;br;詠唱時：次ターンまで|《[[狙いは高く]]》|</v>
      </c>
      <c r="B58" t="s">
        <v>3211</v>
      </c>
      <c r="C58" t="s">
        <v>3528</v>
      </c>
      <c r="D58">
        <f t="shared" si="8"/>
        <v>4</v>
      </c>
      <c r="E58" t="s">
        <v>3211</v>
      </c>
      <c r="F58" t="s">
        <v>1540</v>
      </c>
      <c r="G58">
        <f t="shared" si="9"/>
        <v>5</v>
      </c>
      <c r="H58" t="s">
        <v>3211</v>
      </c>
      <c r="I58">
        <v>6</v>
      </c>
      <c r="J58" t="s">
        <v>3211</v>
      </c>
      <c r="M58" t="s">
        <v>1475</v>
      </c>
      <c r="N58" t="s">
        <v>3267</v>
      </c>
      <c r="O58" t="s">
        <v>4899</v>
      </c>
      <c r="P58" t="s">
        <v>3249</v>
      </c>
      <c r="Q58" t="s">
        <v>5080</v>
      </c>
      <c r="R58" t="s">
        <v>3267</v>
      </c>
      <c r="S58" t="s">
        <v>4853</v>
      </c>
      <c r="T58" t="s">
        <v>1187</v>
      </c>
      <c r="U58" s="9"/>
      <c r="V58" t="s">
        <v>4855</v>
      </c>
      <c r="W58" t="s">
        <v>3267</v>
      </c>
      <c r="Y58" t="s">
        <v>3754</v>
      </c>
    </row>
    <row r="59" spans="1:25" x14ac:dyDescent="0.15">
      <c r="A59" t="str">
        <f t="shared" si="7"/>
        <v>|EMN|白|4|呪文|対象1体&amp;br;詠唱時：次ターンまで|《[[一所懸命]]》|</v>
      </c>
      <c r="B59" t="s">
        <v>3211</v>
      </c>
      <c r="C59" t="s">
        <v>3870</v>
      </c>
      <c r="D59">
        <f t="shared" si="8"/>
        <v>5</v>
      </c>
      <c r="E59" t="s">
        <v>3211</v>
      </c>
      <c r="F59" t="s">
        <v>1653</v>
      </c>
      <c r="G59">
        <f t="shared" si="9"/>
        <v>1</v>
      </c>
      <c r="H59" t="s">
        <v>3211</v>
      </c>
      <c r="I59">
        <v>4</v>
      </c>
      <c r="J59" t="s">
        <v>3211</v>
      </c>
      <c r="M59" t="s">
        <v>1475</v>
      </c>
      <c r="N59" t="s">
        <v>3267</v>
      </c>
      <c r="O59" t="s">
        <v>4899</v>
      </c>
      <c r="P59" t="s">
        <v>3249</v>
      </c>
      <c r="Q59" t="s">
        <v>5080</v>
      </c>
      <c r="R59" t="s">
        <v>3267</v>
      </c>
      <c r="S59" t="s">
        <v>4853</v>
      </c>
      <c r="T59" t="s">
        <v>1013</v>
      </c>
      <c r="U59" s="9"/>
      <c r="V59" t="s">
        <v>4855</v>
      </c>
      <c r="W59" t="s">
        <v>3267</v>
      </c>
      <c r="Y59" t="s">
        <v>3871</v>
      </c>
    </row>
    <row r="60" spans="1:25" x14ac:dyDescent="0.15">
      <c r="A60" t="str">
        <f t="shared" si="7"/>
        <v>|KLD|緑|4|呪文|対象1体&amp;br;詠唱時：次ターンまで|《[[顕在的防御]]》|</v>
      </c>
      <c r="B60" t="s">
        <v>3211</v>
      </c>
      <c r="C60" t="s">
        <v>4035</v>
      </c>
      <c r="D60">
        <f t="shared" si="8"/>
        <v>6</v>
      </c>
      <c r="E60" t="s">
        <v>3211</v>
      </c>
      <c r="F60" t="s">
        <v>1540</v>
      </c>
      <c r="G60">
        <f t="shared" si="9"/>
        <v>5</v>
      </c>
      <c r="H60" t="s">
        <v>3211</v>
      </c>
      <c r="I60">
        <v>4</v>
      </c>
      <c r="J60" t="s">
        <v>3211</v>
      </c>
      <c r="M60" t="s">
        <v>1475</v>
      </c>
      <c r="N60" t="s">
        <v>3267</v>
      </c>
      <c r="O60" t="s">
        <v>4899</v>
      </c>
      <c r="P60" t="s">
        <v>3249</v>
      </c>
      <c r="Q60" t="s">
        <v>5080</v>
      </c>
      <c r="R60" t="s">
        <v>3267</v>
      </c>
      <c r="S60" t="s">
        <v>4853</v>
      </c>
      <c r="T60" t="s">
        <v>615</v>
      </c>
      <c r="U60" s="9"/>
      <c r="V60" t="s">
        <v>4855</v>
      </c>
      <c r="W60" t="s">
        <v>3267</v>
      </c>
      <c r="Y60" t="s">
        <v>4227</v>
      </c>
    </row>
    <row r="61" spans="1:25" x14ac:dyDescent="0.15">
      <c r="A61" t="str">
        <f t="shared" si="7"/>
        <v>|AKH|緑|8|呪文|対象1体&amp;br;詠唱時：次ターンまで|《[[蜘蛛の掌握]]》|</v>
      </c>
      <c r="B61" t="s">
        <v>3211</v>
      </c>
      <c r="C61" t="s">
        <v>4450</v>
      </c>
      <c r="D61">
        <f t="shared" si="8"/>
        <v>10</v>
      </c>
      <c r="E61" t="s">
        <v>3211</v>
      </c>
      <c r="F61" t="s">
        <v>1540</v>
      </c>
      <c r="G61">
        <f t="shared" si="9"/>
        <v>5</v>
      </c>
      <c r="H61" t="s">
        <v>3211</v>
      </c>
      <c r="I61">
        <v>8</v>
      </c>
      <c r="J61" t="s">
        <v>3211</v>
      </c>
      <c r="M61" t="s">
        <v>1475</v>
      </c>
      <c r="N61" t="s">
        <v>3267</v>
      </c>
      <c r="O61" t="s">
        <v>4899</v>
      </c>
      <c r="P61" t="s">
        <v>3249</v>
      </c>
      <c r="Q61" t="s">
        <v>5080</v>
      </c>
      <c r="R61" t="s">
        <v>3267</v>
      </c>
      <c r="S61" t="s">
        <v>4853</v>
      </c>
      <c r="T61" t="s">
        <v>83</v>
      </c>
      <c r="U61" s="9"/>
      <c r="V61" t="s">
        <v>4855</v>
      </c>
      <c r="W61" t="s">
        <v>3267</v>
      </c>
      <c r="Y61" t="s">
        <v>4650</v>
      </c>
    </row>
    <row r="63" spans="1:25" x14ac:dyDescent="0.15">
      <c r="A63" t="s">
        <v>5083</v>
      </c>
      <c r="U63" s="9"/>
    </row>
    <row r="64" spans="1:25" x14ac:dyDescent="0.15">
      <c r="A64" t="str">
        <f t="shared" ref="A64" si="10">B64&amp;C64&amp;E64&amp;F64&amp;H64&amp;I64&amp;J64&amp;M64&amp;O64&amp;P64&amp;Q64&amp;R64&amp;S64&amp;T64&amp;U64&amp;V64&amp;W64&amp;X64</f>
        <v>|LEFT:60|LEFT:50|LEFT:50|LEFT:70LEFT:250|LEFT:500|c</v>
      </c>
      <c r="B64" t="s">
        <v>3211</v>
      </c>
      <c r="C64" t="s">
        <v>4870</v>
      </c>
      <c r="E64" t="s">
        <v>3211</v>
      </c>
      <c r="F64" t="s">
        <v>3204</v>
      </c>
      <c r="H64" t="s">
        <v>3211</v>
      </c>
      <c r="I64" t="s">
        <v>3204</v>
      </c>
      <c r="J64" t="s">
        <v>3211</v>
      </c>
      <c r="M64" t="s">
        <v>4903</v>
      </c>
      <c r="N64" t="s">
        <v>3267</v>
      </c>
      <c r="O64" t="s">
        <v>5042</v>
      </c>
      <c r="Q64" t="s">
        <v>3267</v>
      </c>
      <c r="S64" t="s">
        <v>3205</v>
      </c>
      <c r="V64" t="s">
        <v>3267</v>
      </c>
      <c r="W64" t="s">
        <v>3206</v>
      </c>
    </row>
    <row r="65" spans="1:25" x14ac:dyDescent="0.15">
      <c r="A65" t="str">
        <f>B65&amp;C65&amp;E65&amp;F65&amp;H65&amp;I65&amp;J65&amp;M65&amp;O65&amp;P65&amp;Q65&amp;R65&amp;S65&amp;T65&amp;U65&amp;V65&amp;W65&amp;X65</f>
        <v>|セット|色|コスト|カード種能力|カード名|</v>
      </c>
      <c r="B65" t="s">
        <v>3211</v>
      </c>
      <c r="C65" t="s">
        <v>3212</v>
      </c>
      <c r="E65" t="s">
        <v>3211</v>
      </c>
      <c r="F65" t="s">
        <v>3181</v>
      </c>
      <c r="H65" t="s">
        <v>3211</v>
      </c>
      <c r="I65" t="s">
        <v>3207</v>
      </c>
      <c r="J65" t="s">
        <v>3211</v>
      </c>
      <c r="K65" t="s">
        <v>3168</v>
      </c>
      <c r="L65" t="s">
        <v>3167</v>
      </c>
      <c r="M65" t="s">
        <v>4902</v>
      </c>
      <c r="N65" t="s">
        <v>3267</v>
      </c>
      <c r="O65" t="s">
        <v>3231</v>
      </c>
      <c r="Q65" t="s">
        <v>3267</v>
      </c>
      <c r="S65" t="s">
        <v>3208</v>
      </c>
      <c r="V65" t="s">
        <v>3267</v>
      </c>
    </row>
    <row r="66" spans="1:25" x14ac:dyDescent="0.15">
      <c r="A66" t="str">
        <f>B66&amp;C66&amp;E66&amp;F66&amp;H66&amp;I66&amp;J66&amp;M66&amp;O66&amp;P66&amp;Q66&amp;R66&amp;S66&amp;T66&amp;U66&amp;V66&amp;W66&amp;X66</f>
        <v>|OGW|青|21|呪文詠唱時：&amp;br;タコ8/8を2体|《[[押し潰す触手]]》|</v>
      </c>
      <c r="B66" t="s">
        <v>3211</v>
      </c>
      <c r="C66" t="s">
        <v>3214</v>
      </c>
      <c r="D66">
        <f>IF(C66="","",VLOOKUP(C66,$AB$1:$AC$16,2,TRUE))</f>
        <v>3</v>
      </c>
      <c r="E66" t="s">
        <v>3211</v>
      </c>
      <c r="F66" t="s">
        <v>1631</v>
      </c>
      <c r="G66">
        <f>IF(F66="","",VLOOKUP(F66,$Z$1:$AA$16,2,TRUE))</f>
        <v>2</v>
      </c>
      <c r="H66" t="s">
        <v>3211</v>
      </c>
      <c r="I66">
        <v>21</v>
      </c>
      <c r="J66" t="s">
        <v>3211</v>
      </c>
      <c r="M66" t="s">
        <v>1475</v>
      </c>
      <c r="N66" t="s">
        <v>3267</v>
      </c>
      <c r="O66" t="s">
        <v>5081</v>
      </c>
      <c r="Q66" t="s">
        <v>3267</v>
      </c>
      <c r="R66" t="s">
        <v>4853</v>
      </c>
      <c r="S66" t="s">
        <v>1630</v>
      </c>
      <c r="U66" s="9" t="s">
        <v>4855</v>
      </c>
      <c r="V66" t="s">
        <v>3267</v>
      </c>
      <c r="Y66" t="s">
        <v>1626</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U78"/>
  <sheetViews>
    <sheetView topLeftCell="A62" zoomScale="85" zoomScaleNormal="85" workbookViewId="0">
      <selection activeCell="O78" sqref="O78"/>
    </sheetView>
  </sheetViews>
  <sheetFormatPr defaultRowHeight="13.5" x14ac:dyDescent="0.15"/>
  <cols>
    <col min="1" max="1" width="18.375" customWidth="1"/>
    <col min="2" max="2" width="1.25" customWidth="1"/>
    <col min="3" max="3" width="5.5" customWidth="1"/>
    <col min="4" max="4" width="4" customWidth="1"/>
    <col min="5" max="5" width="2" bestFit="1" customWidth="1"/>
    <col min="6" max="6" width="6.625" customWidth="1"/>
    <col min="7" max="7" width="3.5" bestFit="1" customWidth="1"/>
    <col min="8" max="8" width="2" bestFit="1" customWidth="1"/>
    <col min="9" max="9" width="5.375" customWidth="1"/>
    <col min="10" max="10" width="2" bestFit="1" customWidth="1"/>
    <col min="11" max="12" width="2" customWidth="1"/>
    <col min="14" max="15" width="5.875" customWidth="1"/>
    <col min="16" max="16" width="2" bestFit="1" customWidth="1"/>
    <col min="17" max="17" width="3.75" bestFit="1" customWidth="1"/>
    <col min="19" max="19" width="10.25" customWidth="1"/>
    <col min="20" max="20" width="3.75" bestFit="1" customWidth="1"/>
    <col min="21" max="21" width="2" bestFit="1" customWidth="1"/>
    <col min="22" max="22" width="2.5" bestFit="1" customWidth="1"/>
    <col min="23" max="23" width="2.75" bestFit="1" customWidth="1"/>
    <col min="24" max="24" width="2.5" bestFit="1" customWidth="1"/>
    <col min="25" max="25" width="20.5" customWidth="1"/>
    <col min="26" max="26" width="5.25" bestFit="1" customWidth="1"/>
    <col min="27" max="27" width="3.5" bestFit="1" customWidth="1"/>
    <col min="28" max="28" width="6.375" bestFit="1" customWidth="1"/>
    <col min="29" max="29" width="3.5" bestFit="1" customWidth="1"/>
    <col min="30" max="31" width="5.5" bestFit="1" customWidth="1"/>
    <col min="32" max="32" width="5.25" bestFit="1" customWidth="1"/>
    <col min="33" max="33" width="9.5" bestFit="1" customWidth="1"/>
    <col min="34" max="34" width="5" bestFit="1" customWidth="1"/>
    <col min="35" max="35" width="14.875" customWidth="1"/>
    <col min="36" max="36" width="9" customWidth="1"/>
    <col min="38" max="43" width="0" hidden="1" customWidth="1"/>
    <col min="44" max="44" width="4.875" bestFit="1" customWidth="1"/>
    <col min="45" max="46" width="3.5" bestFit="1" customWidth="1"/>
  </cols>
  <sheetData>
    <row r="1" spans="1:47" x14ac:dyDescent="0.15">
      <c r="A1" t="str">
        <f>B1&amp;C1&amp;E1&amp;F1&amp;H1&amp;I1&amp;J1&amp;M1&amp;O1&amp;P1&amp;Q1&amp;R1&amp;S1&amp;T1&amp;U1&amp;V1&amp;W1&amp;X1</f>
        <v>*警戒カード一覧</v>
      </c>
      <c r="B1" t="s">
        <v>3229</v>
      </c>
      <c r="C1" t="s">
        <v>4872</v>
      </c>
      <c r="F1" t="s">
        <v>3228</v>
      </c>
    </row>
    <row r="2" spans="1:47" x14ac:dyDescent="0.15">
      <c r="A2" t="str">
        <f>B2&amp;C2&amp;E2&amp;F2&amp;H2&amp;I2&amp;J2&amp;M2&amp;O2&amp;P2&amp;Q2&amp;R2&amp;S2&amp;T2&amp;U2&amp;V2&amp;W2&amp;X2</f>
        <v>**マジック:オリジン</v>
      </c>
      <c r="B2" t="s">
        <v>4856</v>
      </c>
      <c r="C2" t="s">
        <v>4860</v>
      </c>
    </row>
    <row r="3" spans="1:47" ht="14.25" thickBot="1" x14ac:dyDescent="0.2">
      <c r="A3" t="str">
        <f>B3&amp;C3&amp;E3&amp;F3&amp;H3&amp;I3&amp;J3&amp;M3&amp;O3&amp;P3&amp;Q3&amp;R3&amp;S3&amp;T3&amp;U3&amp;V3&amp;W3&amp;X3</f>
        <v>|LEFT:50|LEFT:50|LEFT:50|LEFT:50|LEFT:500|c</v>
      </c>
      <c r="B3" t="s">
        <v>3211</v>
      </c>
      <c r="C3" t="s">
        <v>3204</v>
      </c>
      <c r="E3" t="s">
        <v>3211</v>
      </c>
      <c r="F3" t="s">
        <v>3204</v>
      </c>
      <c r="H3" t="s">
        <v>3211</v>
      </c>
      <c r="I3" t="s">
        <v>3204</v>
      </c>
      <c r="J3" t="s">
        <v>3211</v>
      </c>
      <c r="M3" t="s">
        <v>3204</v>
      </c>
      <c r="P3" t="s">
        <v>3267</v>
      </c>
      <c r="R3" t="s">
        <v>3205</v>
      </c>
      <c r="U3" t="s">
        <v>3267</v>
      </c>
      <c r="V3" t="s">
        <v>3206</v>
      </c>
    </row>
    <row r="4" spans="1:47" x14ac:dyDescent="0.15">
      <c r="A4" t="str">
        <f>B4&amp;C4&amp;E4&amp;F4&amp;H4&amp;I4&amp;J4&amp;M4&amp;O4&amp;P4&amp;Q4&amp;R4&amp;S4&amp;T4&amp;U4&amp;V4&amp;W4&amp;X4</f>
        <v>|セット|色|コスト|P/T|カード名|</v>
      </c>
      <c r="B4" t="s">
        <v>3211</v>
      </c>
      <c r="C4" t="s">
        <v>3212</v>
      </c>
      <c r="E4" t="s">
        <v>3211</v>
      </c>
      <c r="F4" t="s">
        <v>3181</v>
      </c>
      <c r="H4" t="s">
        <v>3211</v>
      </c>
      <c r="I4" t="s">
        <v>3207</v>
      </c>
      <c r="J4" t="s">
        <v>3211</v>
      </c>
      <c r="K4" t="s">
        <v>4857</v>
      </c>
      <c r="L4" t="s">
        <v>4858</v>
      </c>
      <c r="M4" t="str">
        <f>K4&amp;"/"&amp;L4</f>
        <v>P/T</v>
      </c>
      <c r="P4" t="s">
        <v>3267</v>
      </c>
      <c r="R4" t="s">
        <v>3208</v>
      </c>
      <c r="U4" t="s">
        <v>3267</v>
      </c>
      <c r="AD4" s="8"/>
      <c r="AE4" s="7" t="s">
        <v>3182</v>
      </c>
      <c r="AF4" s="6" t="s">
        <v>3181</v>
      </c>
      <c r="AG4" s="5" t="s">
        <v>3180</v>
      </c>
      <c r="AH4" s="5" t="s">
        <v>3179</v>
      </c>
      <c r="AI4" s="5" t="s">
        <v>3178</v>
      </c>
      <c r="AJ4" s="5" t="s">
        <v>3177</v>
      </c>
      <c r="AK4" s="5" t="s">
        <v>3176</v>
      </c>
      <c r="AL4" s="5" t="s">
        <v>3175</v>
      </c>
      <c r="AM4" s="5" t="s">
        <v>3174</v>
      </c>
      <c r="AN4" s="5" t="s">
        <v>3173</v>
      </c>
      <c r="AO4" s="5" t="s">
        <v>3172</v>
      </c>
      <c r="AP4" s="5" t="s">
        <v>3171</v>
      </c>
      <c r="AQ4" s="5" t="s">
        <v>3170</v>
      </c>
      <c r="AR4" s="5" t="s">
        <v>3169</v>
      </c>
      <c r="AS4" s="5" t="s">
        <v>3168</v>
      </c>
      <c r="AT4" s="5" t="s">
        <v>3167</v>
      </c>
      <c r="AU4" s="5" t="s">
        <v>3166</v>
      </c>
    </row>
    <row r="5" spans="1:47" x14ac:dyDescent="0.15">
      <c r="A5" t="str">
        <f>B5&amp;C5&amp;E5&amp;F5&amp;H5&amp;I5&amp;J5&amp;M5&amp;O5&amp;P5&amp;Q5&amp;R5&amp;S5&amp;T5&amp;U5&amp;V5&amp;W5&amp;X5</f>
        <v>|ORI|白|9|2/2|《[[トーパの自由刃]]》|</v>
      </c>
      <c r="B5" t="s">
        <v>3211</v>
      </c>
      <c r="C5" t="str">
        <f>AE5</f>
        <v>ORI</v>
      </c>
      <c r="D5">
        <f>IF(AE5="","",VLOOKUP(C5,tnpl!$Z$1:$AA$11,2,TRUE))</f>
        <v>1</v>
      </c>
      <c r="E5" t="s">
        <v>3211</v>
      </c>
      <c r="F5" t="str">
        <f>AF5</f>
        <v>白</v>
      </c>
      <c r="G5">
        <f>IF(AF5="","",VLOOKUP(F5,tnpl!$X$1:$Y$16,2,TRUE))</f>
        <v>1</v>
      </c>
      <c r="H5" t="s">
        <v>3211</v>
      </c>
      <c r="I5">
        <f>AH5</f>
        <v>9</v>
      </c>
      <c r="J5" t="s">
        <v>3211</v>
      </c>
      <c r="K5">
        <f>AS5</f>
        <v>2</v>
      </c>
      <c r="L5">
        <f>AT5</f>
        <v>2</v>
      </c>
      <c r="M5" t="str">
        <f>IF(AK5="クリーチャー",K5&amp;"/"&amp;L5,"")</f>
        <v>2/2</v>
      </c>
      <c r="P5" t="s">
        <v>3267</v>
      </c>
      <c r="Q5" t="s">
        <v>4854</v>
      </c>
      <c r="R5" t="str">
        <f>AI5</f>
        <v>トーパの自由刃</v>
      </c>
      <c r="T5" t="s">
        <v>4855</v>
      </c>
      <c r="U5" t="s">
        <v>3267</v>
      </c>
      <c r="V5" s="9"/>
      <c r="Y5" t="s">
        <v>3276</v>
      </c>
      <c r="AD5" s="3">
        <v>8</v>
      </c>
      <c r="AE5" s="2" t="s">
        <v>3271</v>
      </c>
      <c r="AF5" s="1" t="s">
        <v>1653</v>
      </c>
      <c r="AG5" s="1" t="s">
        <v>1771</v>
      </c>
      <c r="AH5" s="1">
        <v>9</v>
      </c>
      <c r="AI5" s="1" t="s">
        <v>3147</v>
      </c>
      <c r="AJ5" s="1" t="s">
        <v>3146</v>
      </c>
      <c r="AK5" s="1" t="s">
        <v>349</v>
      </c>
      <c r="AL5" s="1" t="s">
        <v>1511</v>
      </c>
      <c r="AM5" s="1" t="s">
        <v>1826</v>
      </c>
      <c r="AN5" s="1"/>
      <c r="AO5" s="1" t="s">
        <v>3276</v>
      </c>
      <c r="AP5" s="1"/>
      <c r="AQ5" s="1"/>
      <c r="AR5" s="1"/>
      <c r="AS5" s="1">
        <v>2</v>
      </c>
      <c r="AT5" s="1">
        <v>2</v>
      </c>
      <c r="AU5" s="1" t="s">
        <v>3276</v>
      </c>
    </row>
    <row r="6" spans="1:47" x14ac:dyDescent="0.15">
      <c r="A6" t="str">
        <f t="shared" ref="A6:A43" si="0">B6&amp;C6&amp;E6&amp;F6&amp;H6&amp;I6&amp;J6&amp;M6&amp;O6&amp;P6&amp;Q6&amp;R6&amp;S6&amp;T6&amp;U6&amp;V6&amp;W6&amp;X6</f>
        <v>|ORI|白|17|5/7|《[[永遠警備の歩哨]]》|</v>
      </c>
      <c r="B6" t="s">
        <v>3211</v>
      </c>
      <c r="C6" t="str">
        <f t="shared" ref="C6:C43" si="1">AE6</f>
        <v>ORI</v>
      </c>
      <c r="D6">
        <f>IF(AE6="","",VLOOKUP(C6,tnpl!$Z$1:$AA$11,2,TRUE))</f>
        <v>1</v>
      </c>
      <c r="E6" t="s">
        <v>3211</v>
      </c>
      <c r="F6" t="str">
        <f t="shared" ref="F6:F43" si="2">AF6</f>
        <v>白</v>
      </c>
      <c r="G6">
        <f>IF(AF6="","",VLOOKUP(F6,tnpl!$X$1:$Y$16,2,TRUE))</f>
        <v>1</v>
      </c>
      <c r="H6" t="s">
        <v>3211</v>
      </c>
      <c r="I6">
        <f t="shared" ref="I6:I43" si="3">AH6</f>
        <v>17</v>
      </c>
      <c r="J6" t="s">
        <v>3211</v>
      </c>
      <c r="K6">
        <f t="shared" ref="K6:K43" si="4">AS6</f>
        <v>5</v>
      </c>
      <c r="L6">
        <f t="shared" ref="L6:L43" si="5">AT6</f>
        <v>7</v>
      </c>
      <c r="M6" t="str">
        <f t="shared" ref="M6:M43" si="6">IF(AK6="クリーチャー",K6&amp;"/"&amp;L6,"")</f>
        <v>5/7</v>
      </c>
      <c r="P6" t="s">
        <v>3267</v>
      </c>
      <c r="Q6" t="s">
        <v>4854</v>
      </c>
      <c r="R6" t="str">
        <f t="shared" ref="R6:R43" si="7">AI6</f>
        <v>永遠警備の歩哨</v>
      </c>
      <c r="T6" t="s">
        <v>4855</v>
      </c>
      <c r="U6" t="s">
        <v>3267</v>
      </c>
      <c r="V6" s="9"/>
      <c r="Y6" t="s">
        <v>3290</v>
      </c>
      <c r="AD6" s="3">
        <v>32</v>
      </c>
      <c r="AE6" s="2" t="s">
        <v>3271</v>
      </c>
      <c r="AF6" s="1" t="s">
        <v>1653</v>
      </c>
      <c r="AG6" s="1" t="s">
        <v>1463</v>
      </c>
      <c r="AH6" s="1">
        <v>17</v>
      </c>
      <c r="AI6" s="1" t="s">
        <v>3073</v>
      </c>
      <c r="AJ6" s="1" t="s">
        <v>3072</v>
      </c>
      <c r="AK6" s="1" t="s">
        <v>349</v>
      </c>
      <c r="AL6" s="1" t="s">
        <v>2077</v>
      </c>
      <c r="AM6" s="1" t="s">
        <v>1826</v>
      </c>
      <c r="AN6" s="1"/>
      <c r="AO6" s="1" t="s">
        <v>3289</v>
      </c>
      <c r="AP6" s="1" t="s">
        <v>3071</v>
      </c>
      <c r="AQ6" s="1"/>
      <c r="AR6" s="1"/>
      <c r="AS6" s="1">
        <v>5</v>
      </c>
      <c r="AT6" s="1">
        <v>7</v>
      </c>
      <c r="AU6" s="1" t="s">
        <v>3290</v>
      </c>
    </row>
    <row r="7" spans="1:47" x14ac:dyDescent="0.15">
      <c r="A7" t="str">
        <f t="shared" si="0"/>
        <v>|ORI|緑|6|2/2|《[[名誉ある教主]]》|</v>
      </c>
      <c r="B7" t="s">
        <v>3211</v>
      </c>
      <c r="C7" t="str">
        <f t="shared" si="1"/>
        <v>ORI</v>
      </c>
      <c r="D7">
        <f>IF(AE7="","",VLOOKUP(C7,tnpl!$Z$1:$AA$11,2,TRUE))</f>
        <v>1</v>
      </c>
      <c r="E7" t="s">
        <v>3211</v>
      </c>
      <c r="F7" t="str">
        <f t="shared" si="2"/>
        <v>緑</v>
      </c>
      <c r="G7">
        <f>IF(AF7="","",VLOOKUP(F7,tnpl!$X$1:$Y$16,2,TRUE))</f>
        <v>5</v>
      </c>
      <c r="H7" t="s">
        <v>3211</v>
      </c>
      <c r="I7">
        <f t="shared" si="3"/>
        <v>6</v>
      </c>
      <c r="J7" t="s">
        <v>3211</v>
      </c>
      <c r="K7">
        <f t="shared" si="4"/>
        <v>2</v>
      </c>
      <c r="L7">
        <f t="shared" si="5"/>
        <v>2</v>
      </c>
      <c r="M7" t="str">
        <f t="shared" si="6"/>
        <v>2/2</v>
      </c>
      <c r="P7" t="s">
        <v>3267</v>
      </c>
      <c r="Q7" t="s">
        <v>4854</v>
      </c>
      <c r="R7" t="str">
        <f t="shared" si="7"/>
        <v>名誉ある教主</v>
      </c>
      <c r="T7" t="s">
        <v>4855</v>
      </c>
      <c r="U7" t="s">
        <v>3267</v>
      </c>
      <c r="V7" s="9"/>
      <c r="Y7" t="s">
        <v>3375</v>
      </c>
      <c r="AD7" s="3">
        <v>192</v>
      </c>
      <c r="AE7" s="2" t="s">
        <v>3271</v>
      </c>
      <c r="AF7" s="1" t="s">
        <v>1540</v>
      </c>
      <c r="AG7" s="1" t="s">
        <v>1463</v>
      </c>
      <c r="AH7" s="1">
        <v>6</v>
      </c>
      <c r="AI7" s="1" t="s">
        <v>2605</v>
      </c>
      <c r="AJ7" s="1" t="s">
        <v>2604</v>
      </c>
      <c r="AK7" s="1" t="s">
        <v>349</v>
      </c>
      <c r="AL7" s="1" t="s">
        <v>1511</v>
      </c>
      <c r="AM7" s="1" t="s">
        <v>1551</v>
      </c>
      <c r="AN7" s="1"/>
      <c r="AO7" s="1" t="s">
        <v>3276</v>
      </c>
      <c r="AP7" s="1" t="s">
        <v>3374</v>
      </c>
      <c r="AQ7" s="1"/>
      <c r="AR7" s="1"/>
      <c r="AS7" s="1">
        <v>2</v>
      </c>
      <c r="AT7" s="1">
        <v>2</v>
      </c>
      <c r="AU7" s="1" t="s">
        <v>3375</v>
      </c>
    </row>
    <row r="8" spans="1:47" x14ac:dyDescent="0.15">
      <c r="A8" t="str">
        <f t="shared" si="0"/>
        <v>|ORI|緑白|16|3/4|《[[城塞の主]]》|</v>
      </c>
      <c r="B8" t="s">
        <v>3211</v>
      </c>
      <c r="C8" t="str">
        <f t="shared" si="1"/>
        <v>ORI</v>
      </c>
      <c r="D8">
        <f>IF(AE8="","",VLOOKUP(C8,tnpl!$Z$1:$AA$11,2,TRUE))</f>
        <v>1</v>
      </c>
      <c r="E8" t="s">
        <v>3211</v>
      </c>
      <c r="F8" t="str">
        <f t="shared" si="2"/>
        <v>緑白</v>
      </c>
      <c r="G8">
        <f>IF(AF8="","",VLOOKUP(F8,tnpl!$X$1:$Y$16,2,TRUE))</f>
        <v>10</v>
      </c>
      <c r="H8" t="s">
        <v>3211</v>
      </c>
      <c r="I8">
        <f t="shared" si="3"/>
        <v>16</v>
      </c>
      <c r="J8" t="s">
        <v>3211</v>
      </c>
      <c r="K8">
        <f t="shared" si="4"/>
        <v>3</v>
      </c>
      <c r="L8">
        <f t="shared" si="5"/>
        <v>4</v>
      </c>
      <c r="M8" t="str">
        <f t="shared" si="6"/>
        <v>3/4</v>
      </c>
      <c r="P8" t="s">
        <v>3267</v>
      </c>
      <c r="Q8" t="s">
        <v>4854</v>
      </c>
      <c r="R8" t="str">
        <f t="shared" si="7"/>
        <v>城塞の主</v>
      </c>
      <c r="T8" t="s">
        <v>4855</v>
      </c>
      <c r="U8" t="s">
        <v>3267</v>
      </c>
      <c r="V8" s="9"/>
      <c r="Y8" t="s">
        <v>3385</v>
      </c>
      <c r="AD8" s="3">
        <v>207</v>
      </c>
      <c r="AE8" s="2" t="s">
        <v>3271</v>
      </c>
      <c r="AF8" s="1" t="s">
        <v>1829</v>
      </c>
      <c r="AG8" s="1" t="s">
        <v>1473</v>
      </c>
      <c r="AH8" s="1">
        <v>16</v>
      </c>
      <c r="AI8" s="1" t="s">
        <v>2561</v>
      </c>
      <c r="AJ8" s="1" t="s">
        <v>2560</v>
      </c>
      <c r="AK8" s="1" t="s">
        <v>349</v>
      </c>
      <c r="AL8" s="1" t="s">
        <v>1511</v>
      </c>
      <c r="AM8" s="1" t="s">
        <v>1555</v>
      </c>
      <c r="AN8" s="1"/>
      <c r="AO8" s="1" t="s">
        <v>3385</v>
      </c>
      <c r="AP8" s="1"/>
      <c r="AQ8" s="1"/>
      <c r="AR8" s="1"/>
      <c r="AS8" s="1">
        <v>3</v>
      </c>
      <c r="AT8" s="1">
        <v>4</v>
      </c>
      <c r="AU8" s="1" t="s">
        <v>3385</v>
      </c>
    </row>
    <row r="9" spans="1:47" x14ac:dyDescent="0.15">
      <c r="V9" s="9"/>
      <c r="AD9" s="3"/>
      <c r="AE9" s="2"/>
      <c r="AF9" s="1"/>
      <c r="AG9" s="1"/>
      <c r="AH9" s="1"/>
      <c r="AI9" s="1"/>
      <c r="AJ9" s="1"/>
      <c r="AK9" s="1"/>
      <c r="AL9" s="1"/>
      <c r="AM9" s="1"/>
      <c r="AN9" s="1"/>
      <c r="AO9" s="1"/>
      <c r="AP9" s="1"/>
      <c r="AQ9" s="1"/>
      <c r="AR9" s="1"/>
      <c r="AS9" s="1"/>
      <c r="AT9" s="1"/>
      <c r="AU9" s="1"/>
    </row>
    <row r="10" spans="1:47" x14ac:dyDescent="0.15">
      <c r="A10" t="s">
        <v>4861</v>
      </c>
      <c r="V10" s="9"/>
      <c r="AD10" s="3"/>
      <c r="AE10" s="2"/>
      <c r="AF10" s="1"/>
      <c r="AG10" s="1"/>
      <c r="AH10" s="1"/>
      <c r="AI10" s="1"/>
      <c r="AJ10" s="1"/>
      <c r="AK10" s="1"/>
      <c r="AL10" s="1"/>
      <c r="AM10" s="1"/>
      <c r="AN10" s="1"/>
      <c r="AO10" s="1"/>
      <c r="AP10" s="1"/>
      <c r="AQ10" s="1"/>
      <c r="AR10" s="1"/>
      <c r="AS10" s="1"/>
      <c r="AT10" s="1"/>
      <c r="AU10" s="1"/>
    </row>
    <row r="11" spans="1:47" x14ac:dyDescent="0.15">
      <c r="A11" t="str">
        <f>B11&amp;C11&amp;E11&amp;F11&amp;H11&amp;I11&amp;J11&amp;M11&amp;O11&amp;P11&amp;Q11&amp;R11&amp;S11&amp;T11&amp;U11&amp;V11&amp;W11&amp;X11</f>
        <v>|LEFT:50|LEFT:50|LEFT:50|LEFT:50|LEFT:500|c</v>
      </c>
      <c r="B11" t="s">
        <v>3211</v>
      </c>
      <c r="C11" t="s">
        <v>3204</v>
      </c>
      <c r="E11" t="s">
        <v>3211</v>
      </c>
      <c r="F11" t="s">
        <v>3204</v>
      </c>
      <c r="H11" t="s">
        <v>3211</v>
      </c>
      <c r="I11" t="s">
        <v>3204</v>
      </c>
      <c r="J11" t="s">
        <v>3211</v>
      </c>
      <c r="M11" t="s">
        <v>3204</v>
      </c>
      <c r="P11" t="s">
        <v>3267</v>
      </c>
      <c r="R11" t="s">
        <v>3205</v>
      </c>
      <c r="U11" t="s">
        <v>3267</v>
      </c>
      <c r="V11" t="s">
        <v>3206</v>
      </c>
      <c r="AD11" s="3"/>
      <c r="AE11" s="2"/>
      <c r="AF11" s="1"/>
      <c r="AG11" s="1"/>
      <c r="AH11" s="1"/>
      <c r="AI11" s="1"/>
      <c r="AJ11" s="1"/>
      <c r="AK11" s="1"/>
      <c r="AL11" s="1"/>
      <c r="AM11" s="1"/>
      <c r="AN11" s="1"/>
      <c r="AO11" s="1"/>
      <c r="AP11" s="1"/>
      <c r="AQ11" s="1"/>
      <c r="AR11" s="1"/>
      <c r="AS11" s="1"/>
      <c r="AT11" s="1"/>
      <c r="AU11" s="1"/>
    </row>
    <row r="12" spans="1:47" x14ac:dyDescent="0.15">
      <c r="A12" t="str">
        <f>B12&amp;C12&amp;E12&amp;F12&amp;H12&amp;I12&amp;J12&amp;M12&amp;O12&amp;P12&amp;Q12&amp;R12&amp;S12&amp;T12&amp;U12&amp;V12&amp;W12&amp;X12</f>
        <v>|セット|色|コスト|P/T|カード名|</v>
      </c>
      <c r="B12" t="s">
        <v>3211</v>
      </c>
      <c r="C12" t="s">
        <v>3212</v>
      </c>
      <c r="E12" t="s">
        <v>3211</v>
      </c>
      <c r="F12" t="s">
        <v>3181</v>
      </c>
      <c r="H12" t="s">
        <v>3211</v>
      </c>
      <c r="I12" t="s">
        <v>3207</v>
      </c>
      <c r="J12" t="s">
        <v>3211</v>
      </c>
      <c r="K12" t="s">
        <v>4857</v>
      </c>
      <c r="L12" t="s">
        <v>4858</v>
      </c>
      <c r="M12" t="str">
        <f>K12&amp;"/"&amp;L12</f>
        <v>P/T</v>
      </c>
      <c r="P12" t="s">
        <v>3267</v>
      </c>
      <c r="R12" t="s">
        <v>3208</v>
      </c>
      <c r="U12" t="s">
        <v>3267</v>
      </c>
      <c r="AD12" s="3"/>
      <c r="AE12" s="2"/>
      <c r="AF12" s="1"/>
      <c r="AG12" s="1"/>
      <c r="AH12" s="1"/>
      <c r="AI12" s="1"/>
      <c r="AJ12" s="1"/>
      <c r="AK12" s="1"/>
      <c r="AL12" s="1"/>
      <c r="AM12" s="1"/>
      <c r="AN12" s="1"/>
      <c r="AO12" s="1"/>
      <c r="AP12" s="1"/>
      <c r="AQ12" s="1"/>
      <c r="AR12" s="1"/>
      <c r="AS12" s="1"/>
      <c r="AT12" s="1"/>
      <c r="AU12" s="1"/>
    </row>
    <row r="13" spans="1:47" x14ac:dyDescent="0.15">
      <c r="A13" t="str">
        <f t="shared" si="0"/>
        <v>|BFZ|白|10|2/2|《[[幽霊の歩哨]]》|</v>
      </c>
      <c r="B13" t="s">
        <v>3211</v>
      </c>
      <c r="C13" t="str">
        <f t="shared" si="1"/>
        <v>BFZ</v>
      </c>
      <c r="D13">
        <f>IF(AE13="","",VLOOKUP(C13,tnpl!$Z$1:$AA$11,2,TRUE))</f>
        <v>2</v>
      </c>
      <c r="E13" t="s">
        <v>3211</v>
      </c>
      <c r="F13" t="str">
        <f t="shared" si="2"/>
        <v>白</v>
      </c>
      <c r="G13">
        <f>IF(AF13="","",VLOOKUP(F13,tnpl!$X$1:$Y$16,2,TRUE))</f>
        <v>1</v>
      </c>
      <c r="H13" t="s">
        <v>3211</v>
      </c>
      <c r="I13">
        <f t="shared" si="3"/>
        <v>10</v>
      </c>
      <c r="J13" t="s">
        <v>3211</v>
      </c>
      <c r="K13">
        <f t="shared" si="4"/>
        <v>2</v>
      </c>
      <c r="L13">
        <f t="shared" si="5"/>
        <v>2</v>
      </c>
      <c r="M13" t="str">
        <f t="shared" si="6"/>
        <v>2/2</v>
      </c>
      <c r="P13" t="s">
        <v>3267</v>
      </c>
      <c r="Q13" t="s">
        <v>4854</v>
      </c>
      <c r="R13" t="str">
        <f t="shared" si="7"/>
        <v>幽霊の歩哨</v>
      </c>
      <c r="T13" t="s">
        <v>4855</v>
      </c>
      <c r="U13" t="s">
        <v>3267</v>
      </c>
      <c r="V13" s="9"/>
      <c r="Y13" t="s">
        <v>2435</v>
      </c>
      <c r="AD13" s="3">
        <v>250</v>
      </c>
      <c r="AE13" s="2" t="s">
        <v>3213</v>
      </c>
      <c r="AF13" s="1" t="s">
        <v>1653</v>
      </c>
      <c r="AG13" s="1" t="s">
        <v>1771</v>
      </c>
      <c r="AH13" s="1">
        <v>10</v>
      </c>
      <c r="AI13" s="1" t="s">
        <v>2438</v>
      </c>
      <c r="AJ13" s="1" t="s">
        <v>2437</v>
      </c>
      <c r="AK13" s="1" t="s">
        <v>349</v>
      </c>
      <c r="AL13" s="1" t="s">
        <v>2436</v>
      </c>
      <c r="AM13" s="1" t="s">
        <v>1493</v>
      </c>
      <c r="AN13" s="1"/>
      <c r="AO13" s="1" t="s">
        <v>2435</v>
      </c>
      <c r="AP13" s="1"/>
      <c r="AQ13" s="1"/>
      <c r="AR13" s="1"/>
      <c r="AS13" s="1">
        <v>2</v>
      </c>
      <c r="AT13" s="1">
        <v>2</v>
      </c>
      <c r="AU13" s="1" t="s">
        <v>2435</v>
      </c>
    </row>
    <row r="14" spans="1:47" x14ac:dyDescent="0.15">
      <c r="A14" t="str">
        <f t="shared" si="0"/>
        <v>|BFZ|白|8|4/6|《[[フェリダーの君主]]》|</v>
      </c>
      <c r="B14" t="s">
        <v>3211</v>
      </c>
      <c r="C14" t="str">
        <f t="shared" si="1"/>
        <v>BFZ</v>
      </c>
      <c r="D14">
        <f>IF(AE14="","",VLOOKUP(C14,tnpl!$Z$1:$AA$11,2,TRUE))</f>
        <v>2</v>
      </c>
      <c r="E14" t="s">
        <v>3211</v>
      </c>
      <c r="F14" t="str">
        <f t="shared" si="2"/>
        <v>白</v>
      </c>
      <c r="G14">
        <f>IF(AF14="","",VLOOKUP(F14,tnpl!$X$1:$Y$16,2,TRUE))</f>
        <v>1</v>
      </c>
      <c r="H14" t="s">
        <v>3211</v>
      </c>
      <c r="I14">
        <f t="shared" si="3"/>
        <v>8</v>
      </c>
      <c r="J14" t="s">
        <v>3211</v>
      </c>
      <c r="K14">
        <f t="shared" si="4"/>
        <v>4</v>
      </c>
      <c r="L14">
        <f t="shared" si="5"/>
        <v>6</v>
      </c>
      <c r="M14" t="str">
        <f t="shared" si="6"/>
        <v>4/6</v>
      </c>
      <c r="P14" t="s">
        <v>3267</v>
      </c>
      <c r="Q14" t="s">
        <v>4854</v>
      </c>
      <c r="R14" t="str">
        <f t="shared" si="7"/>
        <v>フェリダーの君主</v>
      </c>
      <c r="T14" t="s">
        <v>4855</v>
      </c>
      <c r="U14" t="s">
        <v>3267</v>
      </c>
      <c r="V14" s="9"/>
      <c r="Y14" t="s">
        <v>2350</v>
      </c>
      <c r="AD14" s="3">
        <v>277</v>
      </c>
      <c r="AE14" s="2" t="s">
        <v>3213</v>
      </c>
      <c r="AF14" s="1" t="s">
        <v>1653</v>
      </c>
      <c r="AG14" s="1" t="s">
        <v>1453</v>
      </c>
      <c r="AH14" s="1">
        <v>8</v>
      </c>
      <c r="AI14" s="1" t="s">
        <v>2352</v>
      </c>
      <c r="AJ14" s="1" t="s">
        <v>2351</v>
      </c>
      <c r="AK14" s="1" t="s">
        <v>349</v>
      </c>
      <c r="AL14" s="1" t="s">
        <v>1917</v>
      </c>
      <c r="AM14" s="1" t="s">
        <v>367</v>
      </c>
      <c r="AN14" s="1"/>
      <c r="AO14" s="1" t="s">
        <v>2350</v>
      </c>
      <c r="AP14" s="1"/>
      <c r="AQ14" s="1"/>
      <c r="AR14" s="1"/>
      <c r="AS14" s="1">
        <v>4</v>
      </c>
      <c r="AT14" s="1">
        <v>6</v>
      </c>
      <c r="AU14" s="1" t="s">
        <v>2350</v>
      </c>
    </row>
    <row r="15" spans="1:47" x14ac:dyDescent="0.15">
      <c r="A15" t="str">
        <f t="shared" si="0"/>
        <v>|BFZ|緑|15|3/3|《[[放浪する森林]]》|</v>
      </c>
      <c r="B15" t="s">
        <v>3211</v>
      </c>
      <c r="C15" t="str">
        <f t="shared" si="1"/>
        <v>BFZ</v>
      </c>
      <c r="D15">
        <f>IF(AE15="","",VLOOKUP(C15,tnpl!$Z$1:$AA$11,2,TRUE))</f>
        <v>2</v>
      </c>
      <c r="E15" t="s">
        <v>3211</v>
      </c>
      <c r="F15" t="str">
        <f t="shared" si="2"/>
        <v>緑</v>
      </c>
      <c r="G15">
        <f>IF(AF15="","",VLOOKUP(F15,tnpl!$X$1:$Y$16,2,TRUE))</f>
        <v>5</v>
      </c>
      <c r="H15" t="s">
        <v>3211</v>
      </c>
      <c r="I15">
        <f t="shared" si="3"/>
        <v>15</v>
      </c>
      <c r="J15" t="s">
        <v>3211</v>
      </c>
      <c r="K15">
        <f t="shared" si="4"/>
        <v>3</v>
      </c>
      <c r="L15">
        <f t="shared" si="5"/>
        <v>3</v>
      </c>
      <c r="M15" t="str">
        <f t="shared" si="6"/>
        <v>3/3</v>
      </c>
      <c r="P15" t="s">
        <v>3267</v>
      </c>
      <c r="Q15" t="s">
        <v>4854</v>
      </c>
      <c r="R15" t="str">
        <f t="shared" si="7"/>
        <v>放浪する森林</v>
      </c>
      <c r="T15" t="s">
        <v>4855</v>
      </c>
      <c r="U15" t="s">
        <v>3267</v>
      </c>
      <c r="V15" s="9"/>
      <c r="Y15" t="s">
        <v>3480</v>
      </c>
      <c r="AD15" s="3">
        <v>421</v>
      </c>
      <c r="AE15" s="2" t="s">
        <v>3213</v>
      </c>
      <c r="AF15" s="1" t="s">
        <v>1540</v>
      </c>
      <c r="AG15" s="1" t="s">
        <v>1463</v>
      </c>
      <c r="AH15" s="1">
        <v>15</v>
      </c>
      <c r="AI15" s="1" t="s">
        <v>1888</v>
      </c>
      <c r="AJ15" s="1" t="s">
        <v>1887</v>
      </c>
      <c r="AK15" s="1" t="s">
        <v>349</v>
      </c>
      <c r="AL15" s="1" t="s">
        <v>1559</v>
      </c>
      <c r="AM15" s="1"/>
      <c r="AN15" s="1"/>
      <c r="AO15" s="1" t="s">
        <v>3479</v>
      </c>
      <c r="AP15" s="1" t="s">
        <v>1886</v>
      </c>
      <c r="AQ15" s="1"/>
      <c r="AR15" s="1"/>
      <c r="AS15" s="1">
        <v>3</v>
      </c>
      <c r="AT15" s="1">
        <v>3</v>
      </c>
      <c r="AU15" s="1" t="s">
        <v>3480</v>
      </c>
    </row>
    <row r="16" spans="1:47" x14ac:dyDescent="0.15">
      <c r="A16" t="str">
        <f t="shared" si="0"/>
        <v>|BFZ|無色|19|6/6|《[[不死のビヒモス]]》|</v>
      </c>
      <c r="B16" t="s">
        <v>3211</v>
      </c>
      <c r="C16" t="str">
        <f t="shared" si="1"/>
        <v>BFZ</v>
      </c>
      <c r="D16">
        <f>IF(AE16="","",VLOOKUP(C16,tnpl!$Z$1:$AA$11,2,TRUE))</f>
        <v>2</v>
      </c>
      <c r="E16" t="s">
        <v>3211</v>
      </c>
      <c r="F16" t="str">
        <f t="shared" si="2"/>
        <v>無色</v>
      </c>
      <c r="G16">
        <f>IF(AF16="","",VLOOKUP(F16,tnpl!$X$1:$Y$16,2,TRUE))</f>
        <v>16</v>
      </c>
      <c r="H16" t="s">
        <v>3211</v>
      </c>
      <c r="I16">
        <f t="shared" si="3"/>
        <v>19</v>
      </c>
      <c r="J16" t="s">
        <v>3211</v>
      </c>
      <c r="K16">
        <f t="shared" si="4"/>
        <v>6</v>
      </c>
      <c r="L16">
        <f t="shared" si="5"/>
        <v>6</v>
      </c>
      <c r="M16" t="str">
        <f t="shared" si="6"/>
        <v>6/6</v>
      </c>
      <c r="P16" t="s">
        <v>3267</v>
      </c>
      <c r="Q16" t="s">
        <v>4854</v>
      </c>
      <c r="R16" t="str">
        <f t="shared" si="7"/>
        <v>不死のビヒモス</v>
      </c>
      <c r="T16" t="s">
        <v>4855</v>
      </c>
      <c r="U16" t="s">
        <v>3267</v>
      </c>
      <c r="V16" s="9"/>
      <c r="Y16" t="s">
        <v>3289</v>
      </c>
      <c r="AD16" s="3">
        <v>457</v>
      </c>
      <c r="AE16" s="2" t="s">
        <v>3213</v>
      </c>
      <c r="AF16" s="1" t="s">
        <v>301</v>
      </c>
      <c r="AG16" s="1" t="s">
        <v>1473</v>
      </c>
      <c r="AH16" s="1">
        <v>19</v>
      </c>
      <c r="AI16" s="1" t="s">
        <v>1764</v>
      </c>
      <c r="AJ16" s="1" t="s">
        <v>1763</v>
      </c>
      <c r="AK16" s="1" t="s">
        <v>349</v>
      </c>
      <c r="AL16" s="1" t="s">
        <v>1457</v>
      </c>
      <c r="AM16" s="1"/>
      <c r="AN16" s="1"/>
      <c r="AO16" s="1" t="s">
        <v>3289</v>
      </c>
      <c r="AP16" s="1"/>
      <c r="AQ16" s="1"/>
      <c r="AR16" s="1"/>
      <c r="AS16" s="1">
        <v>6</v>
      </c>
      <c r="AT16" s="1">
        <v>6</v>
      </c>
      <c r="AU16" s="1" t="s">
        <v>3289</v>
      </c>
    </row>
    <row r="17" spans="1:47" x14ac:dyDescent="0.15">
      <c r="A17" t="str">
        <f t="shared" si="0"/>
        <v>|OGW|緑|20|4/4|《[[洞察の具象化]]》|</v>
      </c>
      <c r="B17" t="s">
        <v>3211</v>
      </c>
      <c r="C17" t="str">
        <f t="shared" si="1"/>
        <v>OGW</v>
      </c>
      <c r="D17">
        <f>IF(AE17="","",VLOOKUP(C17,tnpl!$Z$1:$AA$11,2,TRUE))</f>
        <v>3</v>
      </c>
      <c r="E17" t="s">
        <v>3211</v>
      </c>
      <c r="F17" t="str">
        <f t="shared" si="2"/>
        <v>緑</v>
      </c>
      <c r="G17">
        <f>IF(AF17="","",VLOOKUP(F17,tnpl!$X$1:$Y$16,2,TRUE))</f>
        <v>5</v>
      </c>
      <c r="H17" t="s">
        <v>3211</v>
      </c>
      <c r="I17">
        <f t="shared" si="3"/>
        <v>20</v>
      </c>
      <c r="J17" t="s">
        <v>3211</v>
      </c>
      <c r="K17">
        <f t="shared" si="4"/>
        <v>4</v>
      </c>
      <c r="L17">
        <f t="shared" si="5"/>
        <v>4</v>
      </c>
      <c r="M17" t="str">
        <f t="shared" si="6"/>
        <v>4/4</v>
      </c>
      <c r="P17" t="s">
        <v>3267</v>
      </c>
      <c r="Q17" t="s">
        <v>4854</v>
      </c>
      <c r="R17" t="str">
        <f t="shared" si="7"/>
        <v>洞察の具象化</v>
      </c>
      <c r="T17" t="s">
        <v>4855</v>
      </c>
      <c r="U17" t="s">
        <v>3267</v>
      </c>
      <c r="V17" s="9"/>
      <c r="Y17" t="s">
        <v>3511</v>
      </c>
      <c r="AD17" s="3">
        <v>512</v>
      </c>
      <c r="AE17" s="2" t="s">
        <v>3214</v>
      </c>
      <c r="AF17" s="1" t="s">
        <v>1540</v>
      </c>
      <c r="AG17" s="1" t="s">
        <v>1473</v>
      </c>
      <c r="AH17" s="1">
        <v>20</v>
      </c>
      <c r="AI17" s="1" t="s">
        <v>1565</v>
      </c>
      <c r="AJ17" s="1" t="s">
        <v>1564</v>
      </c>
      <c r="AK17" s="1" t="s">
        <v>349</v>
      </c>
      <c r="AL17" s="1" t="s">
        <v>1559</v>
      </c>
      <c r="AM17" s="1"/>
      <c r="AN17" s="1"/>
      <c r="AO17" s="1" t="s">
        <v>3289</v>
      </c>
      <c r="AP17" s="1" t="s">
        <v>1563</v>
      </c>
      <c r="AQ17" s="1" t="s">
        <v>1562</v>
      </c>
      <c r="AR17" s="1"/>
      <c r="AS17" s="1">
        <v>4</v>
      </c>
      <c r="AT17" s="1">
        <v>4</v>
      </c>
      <c r="AU17" s="1" t="s">
        <v>3511</v>
      </c>
    </row>
    <row r="18" spans="1:47" x14ac:dyDescent="0.15">
      <c r="A18" t="str">
        <f t="shared" si="0"/>
        <v>|OGW|緑|15|3/4|《[[森の代言者]]》|</v>
      </c>
      <c r="B18" t="s">
        <v>3211</v>
      </c>
      <c r="C18" t="str">
        <f t="shared" si="1"/>
        <v>OGW</v>
      </c>
      <c r="D18">
        <f>IF(AE18="","",VLOOKUP(C18,tnpl!$Z$1:$AA$11,2,TRUE))</f>
        <v>3</v>
      </c>
      <c r="E18" t="s">
        <v>3211</v>
      </c>
      <c r="F18" t="str">
        <f t="shared" si="2"/>
        <v>緑</v>
      </c>
      <c r="G18">
        <f>IF(AF18="","",VLOOKUP(F18,tnpl!$X$1:$Y$16,2,TRUE))</f>
        <v>5</v>
      </c>
      <c r="H18" t="s">
        <v>3211</v>
      </c>
      <c r="I18">
        <f t="shared" si="3"/>
        <v>15</v>
      </c>
      <c r="J18" t="s">
        <v>3211</v>
      </c>
      <c r="K18">
        <f t="shared" si="4"/>
        <v>3</v>
      </c>
      <c r="L18">
        <f t="shared" si="5"/>
        <v>4</v>
      </c>
      <c r="M18" t="str">
        <f t="shared" si="6"/>
        <v>3/4</v>
      </c>
      <c r="P18" t="s">
        <v>3267</v>
      </c>
      <c r="Q18" t="s">
        <v>4854</v>
      </c>
      <c r="R18" t="str">
        <f t="shared" si="7"/>
        <v>森の代言者</v>
      </c>
      <c r="T18" t="s">
        <v>4855</v>
      </c>
      <c r="U18" t="s">
        <v>3267</v>
      </c>
      <c r="V18" s="9"/>
      <c r="Y18" t="s">
        <v>3513</v>
      </c>
      <c r="AD18" s="3">
        <v>515</v>
      </c>
      <c r="AE18" s="2" t="s">
        <v>3214</v>
      </c>
      <c r="AF18" s="1" t="s">
        <v>1540</v>
      </c>
      <c r="AG18" s="1" t="s">
        <v>1463</v>
      </c>
      <c r="AH18" s="1">
        <v>15</v>
      </c>
      <c r="AI18" s="1" t="s">
        <v>1553</v>
      </c>
      <c r="AJ18" s="1" t="s">
        <v>1552</v>
      </c>
      <c r="AK18" s="1" t="s">
        <v>349</v>
      </c>
      <c r="AL18" s="1" t="s">
        <v>1501</v>
      </c>
      <c r="AM18" s="1" t="s">
        <v>1551</v>
      </c>
      <c r="AN18" s="1" t="s">
        <v>1500</v>
      </c>
      <c r="AO18" s="1" t="s">
        <v>3289</v>
      </c>
      <c r="AP18" s="1" t="s">
        <v>1550</v>
      </c>
      <c r="AQ18" s="1"/>
      <c r="AR18" s="1"/>
      <c r="AS18" s="1">
        <v>3</v>
      </c>
      <c r="AT18" s="1">
        <v>4</v>
      </c>
      <c r="AU18" s="1" t="s">
        <v>3513</v>
      </c>
    </row>
    <row r="19" spans="1:47" x14ac:dyDescent="0.15">
      <c r="V19" s="9"/>
      <c r="AD19" s="3"/>
      <c r="AE19" s="2"/>
      <c r="AF19" s="1"/>
      <c r="AG19" s="1"/>
      <c r="AH19" s="1"/>
      <c r="AI19" s="1"/>
      <c r="AJ19" s="1"/>
      <c r="AK19" s="1"/>
      <c r="AL19" s="1"/>
      <c r="AM19" s="1"/>
      <c r="AN19" s="1"/>
      <c r="AO19" s="1"/>
      <c r="AP19" s="1"/>
      <c r="AQ19" s="1"/>
      <c r="AR19" s="1"/>
      <c r="AS19" s="1"/>
      <c r="AT19" s="1"/>
      <c r="AU19" s="1"/>
    </row>
    <row r="20" spans="1:47" x14ac:dyDescent="0.15">
      <c r="A20" t="s">
        <v>4862</v>
      </c>
      <c r="V20" s="9"/>
      <c r="AD20" s="3"/>
      <c r="AE20" s="2"/>
      <c r="AF20" s="1"/>
      <c r="AG20" s="1"/>
      <c r="AH20" s="1"/>
      <c r="AI20" s="1"/>
      <c r="AJ20" s="1"/>
      <c r="AK20" s="1"/>
      <c r="AL20" s="1"/>
      <c r="AM20" s="1"/>
      <c r="AN20" s="1"/>
      <c r="AO20" s="1"/>
      <c r="AP20" s="1"/>
      <c r="AQ20" s="1"/>
      <c r="AR20" s="1"/>
      <c r="AS20" s="1"/>
      <c r="AT20" s="1"/>
      <c r="AU20" s="1"/>
    </row>
    <row r="21" spans="1:47" x14ac:dyDescent="0.15">
      <c r="A21" t="str">
        <f>B21&amp;C21&amp;E21&amp;F21&amp;H21&amp;I21&amp;J21&amp;M21&amp;O21&amp;P21&amp;Q21&amp;R21&amp;S21&amp;T21&amp;U21&amp;V21&amp;W21&amp;X21</f>
        <v>|LEFT:50|LEFT:50|LEFT:50|LEFT:50|LEFT:500|c</v>
      </c>
      <c r="B21" t="s">
        <v>3211</v>
      </c>
      <c r="C21" t="s">
        <v>3204</v>
      </c>
      <c r="E21" t="s">
        <v>3211</v>
      </c>
      <c r="F21" t="s">
        <v>3204</v>
      </c>
      <c r="H21" t="s">
        <v>3211</v>
      </c>
      <c r="I21" t="s">
        <v>3204</v>
      </c>
      <c r="J21" t="s">
        <v>3211</v>
      </c>
      <c r="M21" t="s">
        <v>3204</v>
      </c>
      <c r="P21" t="s">
        <v>3267</v>
      </c>
      <c r="R21" t="s">
        <v>3205</v>
      </c>
      <c r="U21" t="s">
        <v>3267</v>
      </c>
      <c r="V21" t="s">
        <v>3206</v>
      </c>
      <c r="AD21" s="3"/>
      <c r="AE21" s="2"/>
      <c r="AF21" s="1"/>
      <c r="AG21" s="1"/>
      <c r="AH21" s="1"/>
      <c r="AI21" s="1"/>
      <c r="AJ21" s="1"/>
      <c r="AK21" s="1"/>
      <c r="AL21" s="1"/>
      <c r="AM21" s="1"/>
      <c r="AN21" s="1"/>
      <c r="AO21" s="1"/>
      <c r="AP21" s="1"/>
      <c r="AQ21" s="1"/>
      <c r="AR21" s="1"/>
      <c r="AS21" s="1"/>
      <c r="AT21" s="1"/>
      <c r="AU21" s="1"/>
    </row>
    <row r="22" spans="1:47" x14ac:dyDescent="0.15">
      <c r="A22" t="str">
        <f>B22&amp;C22&amp;E22&amp;F22&amp;H22&amp;I22&amp;J22&amp;M22&amp;O22&amp;P22&amp;Q22&amp;R22&amp;S22&amp;T22&amp;U22&amp;V22&amp;W22&amp;X22</f>
        <v>|セット|色|コスト|P/T|カード名|</v>
      </c>
      <c r="B22" t="s">
        <v>3211</v>
      </c>
      <c r="C22" t="s">
        <v>3212</v>
      </c>
      <c r="E22" t="s">
        <v>3211</v>
      </c>
      <c r="F22" t="s">
        <v>3181</v>
      </c>
      <c r="H22" t="s">
        <v>3211</v>
      </c>
      <c r="I22" t="s">
        <v>3207</v>
      </c>
      <c r="J22" t="s">
        <v>3211</v>
      </c>
      <c r="K22" t="s">
        <v>4857</v>
      </c>
      <c r="L22" t="s">
        <v>4858</v>
      </c>
      <c r="M22" t="str">
        <f>K22&amp;"/"&amp;L22</f>
        <v>P/T</v>
      </c>
      <c r="P22" t="s">
        <v>3267</v>
      </c>
      <c r="R22" t="s">
        <v>3208</v>
      </c>
      <c r="U22" t="s">
        <v>3267</v>
      </c>
      <c r="AD22" s="3"/>
      <c r="AE22" s="2"/>
      <c r="AF22" s="1"/>
      <c r="AG22" s="1"/>
      <c r="AH22" s="1"/>
      <c r="AI22" s="1"/>
      <c r="AJ22" s="1"/>
      <c r="AK22" s="1"/>
      <c r="AL22" s="1"/>
      <c r="AM22" s="1"/>
      <c r="AN22" s="1"/>
      <c r="AO22" s="1"/>
      <c r="AP22" s="1"/>
      <c r="AQ22" s="1"/>
      <c r="AR22" s="1"/>
      <c r="AS22" s="1"/>
      <c r="AT22" s="1"/>
      <c r="AU22" s="1"/>
    </row>
    <row r="23" spans="1:47" x14ac:dyDescent="0.15">
      <c r="A23" t="str">
        <f t="shared" si="0"/>
        <v>|SOI|白|18|8/8|《[[大天使アヴァシン]]》|</v>
      </c>
      <c r="B23" t="s">
        <v>3211</v>
      </c>
      <c r="C23" t="str">
        <f t="shared" si="1"/>
        <v>SOI</v>
      </c>
      <c r="D23">
        <f>IF(AE23="","",VLOOKUP(C23,tnpl!$Z$1:$AA$11,2,TRUE))</f>
        <v>4</v>
      </c>
      <c r="E23" t="s">
        <v>3211</v>
      </c>
      <c r="F23" t="str">
        <f t="shared" si="2"/>
        <v>白</v>
      </c>
      <c r="G23">
        <f>IF(AF23="","",VLOOKUP(F23,tnpl!$X$1:$Y$16,2,TRUE))</f>
        <v>1</v>
      </c>
      <c r="H23" t="s">
        <v>3211</v>
      </c>
      <c r="I23">
        <f t="shared" si="3"/>
        <v>18</v>
      </c>
      <c r="J23" t="s">
        <v>3211</v>
      </c>
      <c r="K23">
        <f t="shared" si="4"/>
        <v>8</v>
      </c>
      <c r="L23">
        <f t="shared" si="5"/>
        <v>8</v>
      </c>
      <c r="M23" t="str">
        <f t="shared" si="6"/>
        <v>8/8</v>
      </c>
      <c r="P23" t="s">
        <v>3267</v>
      </c>
      <c r="Q23" t="s">
        <v>4854</v>
      </c>
      <c r="R23" t="str">
        <f t="shared" si="7"/>
        <v>大天使アヴァシン</v>
      </c>
      <c r="T23" t="s">
        <v>4855</v>
      </c>
      <c r="U23" t="s">
        <v>3267</v>
      </c>
      <c r="V23" s="9"/>
      <c r="Y23" t="s">
        <v>3584</v>
      </c>
      <c r="AD23" s="3">
        <v>572</v>
      </c>
      <c r="AE23" s="2" t="s">
        <v>3528</v>
      </c>
      <c r="AF23" s="1" t="s">
        <v>1653</v>
      </c>
      <c r="AG23" s="1" t="s">
        <v>1453</v>
      </c>
      <c r="AH23" s="1">
        <v>18</v>
      </c>
      <c r="AI23" s="1" t="s">
        <v>1387</v>
      </c>
      <c r="AJ23" s="1" t="s">
        <v>1386</v>
      </c>
      <c r="AK23" s="1" t="s">
        <v>349</v>
      </c>
      <c r="AL23" s="1" t="s">
        <v>358</v>
      </c>
      <c r="AM23" s="1"/>
      <c r="AN23" s="1"/>
      <c r="AO23" s="1" t="s">
        <v>2435</v>
      </c>
      <c r="AP23" s="1" t="s">
        <v>3582</v>
      </c>
      <c r="AQ23" s="1" t="s">
        <v>3583</v>
      </c>
      <c r="AR23" s="1"/>
      <c r="AS23" s="1">
        <v>8</v>
      </c>
      <c r="AT23" s="1">
        <v>8</v>
      </c>
      <c r="AU23" s="1" t="s">
        <v>3584</v>
      </c>
    </row>
    <row r="24" spans="1:47" x14ac:dyDescent="0.15">
      <c r="A24" t="str">
        <f t="shared" si="0"/>
        <v>|SOI|白|1|10/10|《[[浄化の天使、アヴァシン]]》|</v>
      </c>
      <c r="B24" t="s">
        <v>3211</v>
      </c>
      <c r="C24" t="str">
        <f t="shared" si="1"/>
        <v>SOI</v>
      </c>
      <c r="D24">
        <f>IF(AE24="","",VLOOKUP(C24,tnpl!$Z$1:$AA$11,2,TRUE))</f>
        <v>4</v>
      </c>
      <c r="E24" t="s">
        <v>3211</v>
      </c>
      <c r="F24" t="str">
        <f t="shared" si="2"/>
        <v>白</v>
      </c>
      <c r="G24">
        <f>IF(AF24="","",VLOOKUP(F24,tnpl!$X$1:$Y$16,2,TRUE))</f>
        <v>1</v>
      </c>
      <c r="H24" t="s">
        <v>3211</v>
      </c>
      <c r="I24">
        <f t="shared" si="3"/>
        <v>1</v>
      </c>
      <c r="J24" t="s">
        <v>3211</v>
      </c>
      <c r="K24">
        <f t="shared" si="4"/>
        <v>10</v>
      </c>
      <c r="L24">
        <f t="shared" si="5"/>
        <v>10</v>
      </c>
      <c r="M24" t="str">
        <f t="shared" si="6"/>
        <v>10/10</v>
      </c>
      <c r="P24" t="s">
        <v>3267</v>
      </c>
      <c r="Q24" t="s">
        <v>4854</v>
      </c>
      <c r="R24" t="str">
        <f t="shared" si="7"/>
        <v>浄化の天使、アヴァシン</v>
      </c>
      <c r="T24" t="s">
        <v>4855</v>
      </c>
      <c r="U24" t="s">
        <v>3267</v>
      </c>
      <c r="V24" s="9"/>
      <c r="Y24" t="s">
        <v>3586</v>
      </c>
      <c r="AD24" s="3">
        <v>573</v>
      </c>
      <c r="AE24" s="2" t="s">
        <v>3528</v>
      </c>
      <c r="AF24" s="1" t="s">
        <v>1653</v>
      </c>
      <c r="AG24" s="1" t="s">
        <v>1453</v>
      </c>
      <c r="AH24" s="1">
        <v>1</v>
      </c>
      <c r="AI24" s="1" t="s">
        <v>1059</v>
      </c>
      <c r="AJ24" s="1" t="s">
        <v>1058</v>
      </c>
      <c r="AK24" s="1" t="s">
        <v>349</v>
      </c>
      <c r="AL24" s="1" t="s">
        <v>358</v>
      </c>
      <c r="AM24" s="1"/>
      <c r="AN24" s="1"/>
      <c r="AO24" s="1" t="s">
        <v>2435</v>
      </c>
      <c r="AP24" s="1" t="s">
        <v>3585</v>
      </c>
      <c r="AQ24" s="1"/>
      <c r="AR24" s="1"/>
      <c r="AS24" s="1">
        <v>10</v>
      </c>
      <c r="AT24" s="1">
        <v>10</v>
      </c>
      <c r="AU24" s="1" t="s">
        <v>3586</v>
      </c>
    </row>
    <row r="25" spans="1:47" x14ac:dyDescent="0.15">
      <c r="A25" t="str">
        <f t="shared" si="0"/>
        <v>|SOI|緑白|15|7/8|《[[優雅な鷺、シガルダ]]》|</v>
      </c>
      <c r="B25" t="s">
        <v>3211</v>
      </c>
      <c r="C25" t="str">
        <f t="shared" si="1"/>
        <v>SOI</v>
      </c>
      <c r="D25">
        <f>IF(AE25="","",VLOOKUP(C25,tnpl!$Z$1:$AA$11,2,TRUE))</f>
        <v>4</v>
      </c>
      <c r="E25" t="s">
        <v>3211</v>
      </c>
      <c r="F25" t="str">
        <f t="shared" si="2"/>
        <v>緑白</v>
      </c>
      <c r="G25">
        <f>IF(AF25="","",VLOOKUP(F25,tnpl!$X$1:$Y$16,2,TRUE))</f>
        <v>10</v>
      </c>
      <c r="H25" t="s">
        <v>3211</v>
      </c>
      <c r="I25">
        <f t="shared" si="3"/>
        <v>15</v>
      </c>
      <c r="J25" t="s">
        <v>3211</v>
      </c>
      <c r="K25">
        <f t="shared" si="4"/>
        <v>7</v>
      </c>
      <c r="L25">
        <f t="shared" si="5"/>
        <v>8</v>
      </c>
      <c r="M25" t="str">
        <f t="shared" si="6"/>
        <v>7/8</v>
      </c>
      <c r="P25" t="s">
        <v>3267</v>
      </c>
      <c r="Q25" t="s">
        <v>4854</v>
      </c>
      <c r="R25" t="str">
        <f t="shared" si="7"/>
        <v>優雅な鷺、シガルダ</v>
      </c>
      <c r="T25" t="s">
        <v>4855</v>
      </c>
      <c r="U25" t="s">
        <v>3267</v>
      </c>
      <c r="V25" s="9"/>
      <c r="Y25" t="s">
        <v>4876</v>
      </c>
      <c r="AD25" s="3">
        <v>722</v>
      </c>
      <c r="AE25" s="2" t="s">
        <v>3528</v>
      </c>
      <c r="AF25" s="1" t="s">
        <v>1829</v>
      </c>
      <c r="AG25" s="1" t="s">
        <v>1453</v>
      </c>
      <c r="AH25" s="1">
        <v>15</v>
      </c>
      <c r="AI25" s="1" t="s">
        <v>1129</v>
      </c>
      <c r="AJ25" s="1" t="s">
        <v>1128</v>
      </c>
      <c r="AK25" s="1" t="s">
        <v>349</v>
      </c>
      <c r="AL25" s="1" t="s">
        <v>358</v>
      </c>
      <c r="AM25" s="1"/>
      <c r="AN25" s="1"/>
      <c r="AO25" s="1" t="s">
        <v>2435</v>
      </c>
      <c r="AP25" s="1" t="s">
        <v>3818</v>
      </c>
      <c r="AQ25" s="1" t="s">
        <v>3819</v>
      </c>
      <c r="AR25" s="1"/>
      <c r="AS25" s="1">
        <v>7</v>
      </c>
      <c r="AT25" s="1">
        <v>8</v>
      </c>
      <c r="AU25" s="1" t="s">
        <v>3820</v>
      </c>
    </row>
    <row r="26" spans="1:47" x14ac:dyDescent="0.15">
      <c r="A26" t="str">
        <f t="shared" si="0"/>
        <v>|EMN|白|18|5/7|《[[消えゆく光、ブルーナ]]》|</v>
      </c>
      <c r="B26" t="s">
        <v>3211</v>
      </c>
      <c r="C26" t="str">
        <f t="shared" si="1"/>
        <v>EMN</v>
      </c>
      <c r="D26">
        <f>IF(AE26="","",VLOOKUP(C26,tnpl!$Z$1:$AA$11,2,TRUE))</f>
        <v>5</v>
      </c>
      <c r="E26" t="s">
        <v>3211</v>
      </c>
      <c r="F26" t="str">
        <f t="shared" si="2"/>
        <v>白</v>
      </c>
      <c r="G26">
        <f>IF(AF26="","",VLOOKUP(F26,tnpl!$X$1:$Y$16,2,TRUE))</f>
        <v>1</v>
      </c>
      <c r="H26" t="s">
        <v>3211</v>
      </c>
      <c r="I26">
        <f t="shared" si="3"/>
        <v>18</v>
      </c>
      <c r="J26" t="s">
        <v>3211</v>
      </c>
      <c r="K26">
        <f t="shared" si="4"/>
        <v>5</v>
      </c>
      <c r="L26">
        <f t="shared" si="5"/>
        <v>7</v>
      </c>
      <c r="M26" t="str">
        <f t="shared" si="6"/>
        <v>5/7</v>
      </c>
      <c r="P26" t="s">
        <v>3267</v>
      </c>
      <c r="Q26" t="s">
        <v>4854</v>
      </c>
      <c r="R26" t="str">
        <f t="shared" si="7"/>
        <v>消えゆく光、ブルーナ</v>
      </c>
      <c r="T26" t="s">
        <v>4855</v>
      </c>
      <c r="U26" t="s">
        <v>3267</v>
      </c>
      <c r="V26" s="9"/>
      <c r="Y26" t="s">
        <v>3893</v>
      </c>
      <c r="AD26" s="3">
        <v>764</v>
      </c>
      <c r="AE26" s="2" t="s">
        <v>3870</v>
      </c>
      <c r="AF26" s="1" t="s">
        <v>1653</v>
      </c>
      <c r="AG26" s="1" t="s">
        <v>1463</v>
      </c>
      <c r="AH26" s="1">
        <v>18</v>
      </c>
      <c r="AI26" s="1" t="s">
        <v>999</v>
      </c>
      <c r="AJ26" s="1" t="s">
        <v>998</v>
      </c>
      <c r="AK26" s="1" t="s">
        <v>349</v>
      </c>
      <c r="AL26" s="1" t="s">
        <v>358</v>
      </c>
      <c r="AM26" s="1" t="s">
        <v>2837</v>
      </c>
      <c r="AN26" s="1"/>
      <c r="AO26" s="1" t="s">
        <v>2435</v>
      </c>
      <c r="AP26" s="1" t="s">
        <v>3891</v>
      </c>
      <c r="AQ26" s="1" t="s">
        <v>3892</v>
      </c>
      <c r="AR26" s="1"/>
      <c r="AS26" s="1">
        <v>5</v>
      </c>
      <c r="AT26" s="1">
        <v>7</v>
      </c>
      <c r="AU26" s="1" t="s">
        <v>3893</v>
      </c>
    </row>
    <row r="27" spans="1:47" x14ac:dyDescent="0.15">
      <c r="A27" t="str">
        <f t="shared" si="0"/>
        <v>|EMN|白|1|9/10|《[[悪夢の声、ブリセラ]]》|</v>
      </c>
      <c r="B27" t="s">
        <v>3211</v>
      </c>
      <c r="C27" t="str">
        <f t="shared" si="1"/>
        <v>EMN</v>
      </c>
      <c r="D27">
        <f>IF(AE27="","",VLOOKUP(C27,tnpl!$Z$1:$AA$11,2,TRUE))</f>
        <v>5</v>
      </c>
      <c r="E27" t="s">
        <v>3211</v>
      </c>
      <c r="F27" t="str">
        <f t="shared" si="2"/>
        <v>白</v>
      </c>
      <c r="G27">
        <f>IF(AF27="","",VLOOKUP(F27,tnpl!$X$1:$Y$16,2,TRUE))</f>
        <v>1</v>
      </c>
      <c r="H27" t="s">
        <v>3211</v>
      </c>
      <c r="I27">
        <f t="shared" si="3"/>
        <v>1</v>
      </c>
      <c r="J27" t="s">
        <v>3211</v>
      </c>
      <c r="K27">
        <f t="shared" si="4"/>
        <v>9</v>
      </c>
      <c r="L27">
        <f t="shared" si="5"/>
        <v>10</v>
      </c>
      <c r="M27" t="str">
        <f t="shared" si="6"/>
        <v>9/10</v>
      </c>
      <c r="P27" t="s">
        <v>3267</v>
      </c>
      <c r="Q27" t="s">
        <v>4854</v>
      </c>
      <c r="R27" t="str">
        <f t="shared" si="7"/>
        <v>悪夢の声、ブリセラ</v>
      </c>
      <c r="T27" t="s">
        <v>4855</v>
      </c>
      <c r="U27" t="s">
        <v>3267</v>
      </c>
      <c r="V27" s="9"/>
      <c r="Y27" t="s">
        <v>3899</v>
      </c>
      <c r="AD27" s="3">
        <v>766</v>
      </c>
      <c r="AE27" s="2" t="s">
        <v>3870</v>
      </c>
      <c r="AF27" s="1" t="s">
        <v>1653</v>
      </c>
      <c r="AG27" s="1" t="s">
        <v>1453</v>
      </c>
      <c r="AH27" s="1">
        <v>1</v>
      </c>
      <c r="AI27" s="1" t="s">
        <v>873</v>
      </c>
      <c r="AJ27" s="1" t="s">
        <v>872</v>
      </c>
      <c r="AK27" s="1" t="s">
        <v>349</v>
      </c>
      <c r="AL27" s="1" t="s">
        <v>1457</v>
      </c>
      <c r="AM27" s="1" t="s">
        <v>358</v>
      </c>
      <c r="AN27" s="1"/>
      <c r="AO27" s="1" t="s">
        <v>3897</v>
      </c>
      <c r="AP27" s="1" t="s">
        <v>3898</v>
      </c>
      <c r="AQ27" s="1"/>
      <c r="AR27" s="1"/>
      <c r="AS27" s="1">
        <v>9</v>
      </c>
      <c r="AT27" s="1">
        <v>10</v>
      </c>
      <c r="AU27" s="1" t="s">
        <v>3899</v>
      </c>
    </row>
    <row r="28" spans="1:47" x14ac:dyDescent="0.15">
      <c r="V28" s="9"/>
      <c r="AD28" s="3"/>
      <c r="AE28" s="2"/>
      <c r="AF28" s="1"/>
      <c r="AG28" s="1"/>
      <c r="AH28" s="1"/>
      <c r="AI28" s="1"/>
      <c r="AJ28" s="1"/>
      <c r="AK28" s="1"/>
      <c r="AL28" s="1"/>
      <c r="AM28" s="1"/>
      <c r="AN28" s="1"/>
      <c r="AO28" s="1"/>
      <c r="AP28" s="1"/>
      <c r="AQ28" s="1"/>
      <c r="AR28" s="1"/>
      <c r="AS28" s="1"/>
      <c r="AT28" s="1"/>
      <c r="AU28" s="1"/>
    </row>
    <row r="29" spans="1:47" x14ac:dyDescent="0.15">
      <c r="A29" t="s">
        <v>4863</v>
      </c>
      <c r="V29" s="9"/>
      <c r="AD29" s="3"/>
      <c r="AE29" s="2"/>
      <c r="AF29" s="1"/>
      <c r="AG29" s="1"/>
      <c r="AH29" s="1"/>
      <c r="AI29" s="1"/>
      <c r="AJ29" s="1"/>
      <c r="AK29" s="1"/>
      <c r="AL29" s="1"/>
      <c r="AM29" s="1"/>
      <c r="AN29" s="1"/>
      <c r="AO29" s="1"/>
      <c r="AP29" s="1"/>
      <c r="AQ29" s="1"/>
      <c r="AR29" s="1"/>
      <c r="AS29" s="1"/>
      <c r="AT29" s="1"/>
      <c r="AU29" s="1"/>
    </row>
    <row r="30" spans="1:47" x14ac:dyDescent="0.15">
      <c r="A30" t="str">
        <f>B30&amp;C30&amp;E30&amp;F30&amp;H30&amp;I30&amp;J30&amp;M30&amp;O30&amp;P30&amp;Q30&amp;R30&amp;S30&amp;T30&amp;U30&amp;V30&amp;W30&amp;X30</f>
        <v>|LEFT:50|LEFT:50|LEFT:50|LEFT:50|LEFT:500|c</v>
      </c>
      <c r="B30" t="s">
        <v>3211</v>
      </c>
      <c r="C30" t="s">
        <v>3204</v>
      </c>
      <c r="E30" t="s">
        <v>3211</v>
      </c>
      <c r="F30" t="s">
        <v>3204</v>
      </c>
      <c r="H30" t="s">
        <v>3211</v>
      </c>
      <c r="I30" t="s">
        <v>3204</v>
      </c>
      <c r="J30" t="s">
        <v>3211</v>
      </c>
      <c r="M30" t="s">
        <v>3204</v>
      </c>
      <c r="P30" t="s">
        <v>3267</v>
      </c>
      <c r="R30" t="s">
        <v>3205</v>
      </c>
      <c r="U30" t="s">
        <v>3267</v>
      </c>
      <c r="V30" t="s">
        <v>3206</v>
      </c>
      <c r="AD30" s="3"/>
      <c r="AE30" s="2"/>
      <c r="AF30" s="1"/>
      <c r="AG30" s="1"/>
      <c r="AH30" s="1"/>
      <c r="AI30" s="1"/>
      <c r="AJ30" s="1"/>
      <c r="AK30" s="1"/>
      <c r="AL30" s="1"/>
      <c r="AM30" s="1"/>
      <c r="AN30" s="1"/>
      <c r="AO30" s="1"/>
      <c r="AP30" s="1"/>
      <c r="AQ30" s="1"/>
      <c r="AR30" s="1"/>
      <c r="AS30" s="1"/>
      <c r="AT30" s="1"/>
      <c r="AU30" s="1"/>
    </row>
    <row r="31" spans="1:47" x14ac:dyDescent="0.15">
      <c r="A31" t="str">
        <f>B31&amp;C31&amp;E31&amp;F31&amp;H31&amp;I31&amp;J31&amp;M31&amp;O31&amp;P31&amp;Q31&amp;R31&amp;S31&amp;T31&amp;U31&amp;V31&amp;W31&amp;X31</f>
        <v>|セット|色|コスト|P/T|カード名|</v>
      </c>
      <c r="B31" t="s">
        <v>3211</v>
      </c>
      <c r="C31" t="s">
        <v>3212</v>
      </c>
      <c r="E31" t="s">
        <v>3211</v>
      </c>
      <c r="F31" t="s">
        <v>3181</v>
      </c>
      <c r="H31" t="s">
        <v>3211</v>
      </c>
      <c r="I31" t="s">
        <v>3207</v>
      </c>
      <c r="J31" t="s">
        <v>3211</v>
      </c>
      <c r="K31" t="s">
        <v>4857</v>
      </c>
      <c r="L31" t="s">
        <v>4858</v>
      </c>
      <c r="M31" t="str">
        <f>K31&amp;"/"&amp;L31</f>
        <v>P/T</v>
      </c>
      <c r="P31" t="s">
        <v>3267</v>
      </c>
      <c r="R31" t="s">
        <v>3208</v>
      </c>
      <c r="U31" t="s">
        <v>3267</v>
      </c>
      <c r="AD31" s="3"/>
      <c r="AE31" s="2"/>
      <c r="AF31" s="1"/>
      <c r="AG31" s="1"/>
      <c r="AH31" s="1"/>
      <c r="AI31" s="1"/>
      <c r="AJ31" s="1"/>
      <c r="AK31" s="1"/>
      <c r="AL31" s="1"/>
      <c r="AM31" s="1"/>
      <c r="AN31" s="1"/>
      <c r="AO31" s="1"/>
      <c r="AP31" s="1"/>
      <c r="AQ31" s="1"/>
      <c r="AR31" s="1"/>
      <c r="AS31" s="1"/>
      <c r="AT31" s="1"/>
      <c r="AU31" s="1"/>
    </row>
    <row r="32" spans="1:47" x14ac:dyDescent="0.15">
      <c r="A32" t="str">
        <f t="shared" si="0"/>
        <v>|KLD|白|12|3/4|《[[空中対応員]]》|</v>
      </c>
      <c r="B32" t="s">
        <v>3211</v>
      </c>
      <c r="C32" t="str">
        <f t="shared" si="1"/>
        <v>KLD</v>
      </c>
      <c r="D32">
        <f>IF(AE32="","",VLOOKUP(C32,tnpl!$Z$1:$AA$11,2,TRUE))</f>
        <v>6</v>
      </c>
      <c r="E32" t="s">
        <v>3211</v>
      </c>
      <c r="F32" t="str">
        <f t="shared" si="2"/>
        <v>白</v>
      </c>
      <c r="G32">
        <f>IF(AF32="","",VLOOKUP(F32,tnpl!$X$1:$Y$16,2,TRUE))</f>
        <v>1</v>
      </c>
      <c r="H32" t="s">
        <v>3211</v>
      </c>
      <c r="I32">
        <f t="shared" si="3"/>
        <v>12</v>
      </c>
      <c r="J32" t="s">
        <v>3211</v>
      </c>
      <c r="K32">
        <f t="shared" si="4"/>
        <v>3</v>
      </c>
      <c r="L32">
        <f t="shared" si="5"/>
        <v>4</v>
      </c>
      <c r="M32" t="str">
        <f t="shared" si="6"/>
        <v>3/4</v>
      </c>
      <c r="P32" t="s">
        <v>3267</v>
      </c>
      <c r="Q32" t="s">
        <v>4854</v>
      </c>
      <c r="R32" t="str">
        <f t="shared" si="7"/>
        <v>空中対応員</v>
      </c>
      <c r="T32" t="s">
        <v>4855</v>
      </c>
      <c r="U32" t="s">
        <v>3267</v>
      </c>
      <c r="V32" s="9"/>
      <c r="Y32" t="s">
        <v>4052</v>
      </c>
      <c r="AD32" s="3">
        <v>846</v>
      </c>
      <c r="AE32" s="2" t="s">
        <v>4035</v>
      </c>
      <c r="AF32" s="1" t="s">
        <v>1653</v>
      </c>
      <c r="AG32" s="1" t="s">
        <v>1473</v>
      </c>
      <c r="AH32" s="1">
        <v>12</v>
      </c>
      <c r="AI32" s="1" t="s">
        <v>831</v>
      </c>
      <c r="AJ32" s="1" t="s">
        <v>830</v>
      </c>
      <c r="AK32" s="1" t="s">
        <v>349</v>
      </c>
      <c r="AL32" s="1" t="s">
        <v>4036</v>
      </c>
      <c r="AM32" s="1" t="s">
        <v>1826</v>
      </c>
      <c r="AN32" s="1"/>
      <c r="AO32" s="1" t="s">
        <v>4052</v>
      </c>
      <c r="AP32" s="1"/>
      <c r="AQ32" s="1"/>
      <c r="AR32" s="1"/>
      <c r="AS32" s="1">
        <v>3</v>
      </c>
      <c r="AT32" s="1">
        <v>4</v>
      </c>
      <c r="AU32" s="1" t="s">
        <v>4052</v>
      </c>
    </row>
    <row r="33" spans="1:47" x14ac:dyDescent="0.15">
      <c r="A33" t="str">
        <f t="shared" si="0"/>
        <v>|KLD|白|18|8/8|《[[発明の天使]]》|</v>
      </c>
      <c r="B33" t="s">
        <v>3211</v>
      </c>
      <c r="C33" t="str">
        <f t="shared" si="1"/>
        <v>KLD</v>
      </c>
      <c r="D33">
        <f>IF(AE33="","",VLOOKUP(C33,tnpl!$Z$1:$AA$11,2,TRUE))</f>
        <v>6</v>
      </c>
      <c r="E33" t="s">
        <v>3211</v>
      </c>
      <c r="F33" t="str">
        <f t="shared" si="2"/>
        <v>白</v>
      </c>
      <c r="G33">
        <f>IF(AF33="","",VLOOKUP(F33,tnpl!$X$1:$Y$16,2,TRUE))</f>
        <v>1</v>
      </c>
      <c r="H33" t="s">
        <v>3211</v>
      </c>
      <c r="I33">
        <f t="shared" si="3"/>
        <v>18</v>
      </c>
      <c r="J33" t="s">
        <v>3211</v>
      </c>
      <c r="K33">
        <f t="shared" si="4"/>
        <v>8</v>
      </c>
      <c r="L33">
        <f t="shared" si="5"/>
        <v>8</v>
      </c>
      <c r="M33" t="str">
        <f t="shared" si="6"/>
        <v>8/8</v>
      </c>
      <c r="P33" t="s">
        <v>3267</v>
      </c>
      <c r="Q33" t="s">
        <v>4854</v>
      </c>
      <c r="R33" t="str">
        <f t="shared" si="7"/>
        <v>発明の天使</v>
      </c>
      <c r="T33" t="s">
        <v>4855</v>
      </c>
      <c r="U33" t="s">
        <v>3267</v>
      </c>
      <c r="V33" s="9"/>
      <c r="Y33" t="s">
        <v>4078</v>
      </c>
      <c r="AD33" s="3">
        <v>859</v>
      </c>
      <c r="AE33" s="2" t="s">
        <v>4035</v>
      </c>
      <c r="AF33" s="1" t="s">
        <v>1653</v>
      </c>
      <c r="AG33" s="1" t="s">
        <v>1453</v>
      </c>
      <c r="AH33" s="1">
        <v>18</v>
      </c>
      <c r="AI33" s="1" t="s">
        <v>805</v>
      </c>
      <c r="AJ33" s="1" t="s">
        <v>804</v>
      </c>
      <c r="AK33" s="1" t="s">
        <v>349</v>
      </c>
      <c r="AL33" s="1" t="s">
        <v>358</v>
      </c>
      <c r="AM33" s="1"/>
      <c r="AN33" s="1"/>
      <c r="AO33" s="1" t="s">
        <v>4052</v>
      </c>
      <c r="AP33" s="1" t="s">
        <v>4058</v>
      </c>
      <c r="AQ33" s="1" t="s">
        <v>4077</v>
      </c>
      <c r="AR33" s="1"/>
      <c r="AS33" s="1">
        <v>8</v>
      </c>
      <c r="AT33" s="1">
        <v>8</v>
      </c>
      <c r="AU33" s="1" t="s">
        <v>4078</v>
      </c>
    </row>
    <row r="34" spans="1:47" x14ac:dyDescent="0.15">
      <c r="A34" t="str">
        <f t="shared" si="0"/>
        <v>|KLD|白|24|8/8|《[[激変の機械巨人]]》|</v>
      </c>
      <c r="B34" t="s">
        <v>3211</v>
      </c>
      <c r="C34" t="str">
        <f t="shared" si="1"/>
        <v>KLD</v>
      </c>
      <c r="D34">
        <f>IF(AE34="","",VLOOKUP(C34,tnpl!$Z$1:$AA$11,2,TRUE))</f>
        <v>6</v>
      </c>
      <c r="E34" t="s">
        <v>3211</v>
      </c>
      <c r="F34" t="str">
        <f t="shared" si="2"/>
        <v>白</v>
      </c>
      <c r="G34">
        <f>IF(AF34="","",VLOOKUP(F34,tnpl!$X$1:$Y$16,2,TRUE))</f>
        <v>1</v>
      </c>
      <c r="H34" t="s">
        <v>3211</v>
      </c>
      <c r="I34">
        <f t="shared" si="3"/>
        <v>24</v>
      </c>
      <c r="J34" t="s">
        <v>3211</v>
      </c>
      <c r="K34">
        <f t="shared" si="4"/>
        <v>8</v>
      </c>
      <c r="L34">
        <f t="shared" si="5"/>
        <v>8</v>
      </c>
      <c r="M34" t="str">
        <f t="shared" si="6"/>
        <v>8/8</v>
      </c>
      <c r="P34" t="s">
        <v>3267</v>
      </c>
      <c r="Q34" t="s">
        <v>4854</v>
      </c>
      <c r="R34" t="str">
        <f t="shared" si="7"/>
        <v>激変の機械巨人</v>
      </c>
      <c r="T34" t="s">
        <v>4855</v>
      </c>
      <c r="U34" t="s">
        <v>3267</v>
      </c>
      <c r="V34" s="9"/>
      <c r="Y34" t="s">
        <v>4080</v>
      </c>
      <c r="AD34" s="3">
        <v>860</v>
      </c>
      <c r="AE34" s="2" t="s">
        <v>4035</v>
      </c>
      <c r="AF34" s="1" t="s">
        <v>1653</v>
      </c>
      <c r="AG34" s="1" t="s">
        <v>1453</v>
      </c>
      <c r="AH34" s="1">
        <v>24</v>
      </c>
      <c r="AI34" s="1" t="s">
        <v>803</v>
      </c>
      <c r="AJ34" s="1" t="s">
        <v>802</v>
      </c>
      <c r="AK34" s="1" t="s">
        <v>349</v>
      </c>
      <c r="AL34" s="1" t="s">
        <v>362</v>
      </c>
      <c r="AM34" s="1"/>
      <c r="AN34" s="1"/>
      <c r="AO34" s="1" t="s">
        <v>3289</v>
      </c>
      <c r="AP34" s="1" t="s">
        <v>4079</v>
      </c>
      <c r="AQ34" s="1"/>
      <c r="AR34" s="1"/>
      <c r="AS34" s="1">
        <v>8</v>
      </c>
      <c r="AT34" s="1">
        <v>8</v>
      </c>
      <c r="AU34" s="1" t="s">
        <v>4080</v>
      </c>
    </row>
    <row r="35" spans="1:47" x14ac:dyDescent="0.15">
      <c r="A35" t="str">
        <f t="shared" si="0"/>
        <v>|AER|白|16|8/8|《[[極上の大天使]]》|</v>
      </c>
      <c r="B35" t="s">
        <v>3211</v>
      </c>
      <c r="C35" t="str">
        <f t="shared" si="1"/>
        <v>AER</v>
      </c>
      <c r="D35">
        <f>IF(AE35="","",VLOOKUP(C35,tnpl!$Z$1:$AA$11,2,TRUE))</f>
        <v>7</v>
      </c>
      <c r="E35" t="s">
        <v>3211</v>
      </c>
      <c r="F35" t="str">
        <f t="shared" si="2"/>
        <v>白</v>
      </c>
      <c r="G35">
        <f>IF(AF35="","",VLOOKUP(F35,tnpl!$X$1:$Y$16,2,TRUE))</f>
        <v>1</v>
      </c>
      <c r="H35" t="s">
        <v>3211</v>
      </c>
      <c r="I35">
        <f t="shared" si="3"/>
        <v>16</v>
      </c>
      <c r="J35" t="s">
        <v>3211</v>
      </c>
      <c r="K35">
        <f t="shared" si="4"/>
        <v>8</v>
      </c>
      <c r="L35">
        <f t="shared" si="5"/>
        <v>8</v>
      </c>
      <c r="M35" t="str">
        <f t="shared" si="6"/>
        <v>8/8</v>
      </c>
      <c r="P35" t="s">
        <v>3267</v>
      </c>
      <c r="Q35" t="s">
        <v>4854</v>
      </c>
      <c r="R35" t="str">
        <f t="shared" si="7"/>
        <v>極上の大天使</v>
      </c>
      <c r="T35" t="s">
        <v>4855</v>
      </c>
      <c r="U35" t="s">
        <v>3267</v>
      </c>
      <c r="V35" s="9"/>
      <c r="Y35" t="s">
        <v>4348</v>
      </c>
      <c r="AD35" s="3">
        <v>1028</v>
      </c>
      <c r="AE35" s="2" t="s">
        <v>4335</v>
      </c>
      <c r="AF35" s="1" t="s">
        <v>1653</v>
      </c>
      <c r="AG35" s="1" t="s">
        <v>1453</v>
      </c>
      <c r="AH35" s="1">
        <v>16</v>
      </c>
      <c r="AI35" s="1" t="s">
        <v>469</v>
      </c>
      <c r="AJ35" s="1" t="s">
        <v>468</v>
      </c>
      <c r="AK35" s="1" t="s">
        <v>349</v>
      </c>
      <c r="AL35" s="1" t="s">
        <v>358</v>
      </c>
      <c r="AM35" s="1"/>
      <c r="AN35" s="1"/>
      <c r="AO35" s="1" t="s">
        <v>2435</v>
      </c>
      <c r="AP35" s="1" t="s">
        <v>4347</v>
      </c>
      <c r="AQ35" s="1"/>
      <c r="AR35" s="1"/>
      <c r="AS35" s="1">
        <v>8</v>
      </c>
      <c r="AT35" s="1">
        <v>8</v>
      </c>
      <c r="AU35" s="1" t="s">
        <v>4348</v>
      </c>
    </row>
    <row r="36" spans="1:47" x14ac:dyDescent="0.15">
      <c r="A36" t="str">
        <f t="shared" si="0"/>
        <v>|AER|無色|25|12/12|《[[キランの真意号]]》|</v>
      </c>
      <c r="B36" t="s">
        <v>3211</v>
      </c>
      <c r="C36" t="str">
        <f t="shared" si="1"/>
        <v>AER</v>
      </c>
      <c r="D36">
        <f>IF(AE36="","",VLOOKUP(C36,tnpl!$Z$1:$AA$11,2,TRUE))</f>
        <v>7</v>
      </c>
      <c r="E36" t="s">
        <v>3211</v>
      </c>
      <c r="F36" t="str">
        <f t="shared" si="2"/>
        <v>無色</v>
      </c>
      <c r="G36">
        <f>IF(AF36="","",VLOOKUP(F36,tnpl!$X$1:$Y$16,2,TRUE))</f>
        <v>16</v>
      </c>
      <c r="H36" t="s">
        <v>3211</v>
      </c>
      <c r="I36">
        <f t="shared" si="3"/>
        <v>25</v>
      </c>
      <c r="J36" t="s">
        <v>3211</v>
      </c>
      <c r="K36">
        <f t="shared" si="4"/>
        <v>12</v>
      </c>
      <c r="L36">
        <f t="shared" si="5"/>
        <v>12</v>
      </c>
      <c r="M36" t="str">
        <f t="shared" si="6"/>
        <v>12/12</v>
      </c>
      <c r="P36" t="s">
        <v>3267</v>
      </c>
      <c r="Q36" t="s">
        <v>4854</v>
      </c>
      <c r="R36" t="str">
        <f t="shared" si="7"/>
        <v>キランの真意号</v>
      </c>
      <c r="T36" t="s">
        <v>4855</v>
      </c>
      <c r="U36" t="s">
        <v>3267</v>
      </c>
      <c r="V36" s="9"/>
      <c r="Y36" t="s">
        <v>4426</v>
      </c>
      <c r="AD36" s="3">
        <v>1075</v>
      </c>
      <c r="AE36" s="2" t="s">
        <v>4335</v>
      </c>
      <c r="AF36" s="1" t="s">
        <v>301</v>
      </c>
      <c r="AG36" s="1" t="s">
        <v>1453</v>
      </c>
      <c r="AH36" s="1">
        <v>25</v>
      </c>
      <c r="AI36" s="1" t="s">
        <v>375</v>
      </c>
      <c r="AJ36" s="1" t="s">
        <v>374</v>
      </c>
      <c r="AK36" s="1" t="s">
        <v>349</v>
      </c>
      <c r="AL36" s="1" t="s">
        <v>4273</v>
      </c>
      <c r="AM36" s="1"/>
      <c r="AN36" s="1"/>
      <c r="AO36" s="1" t="s">
        <v>2435</v>
      </c>
      <c r="AP36" s="1" t="s">
        <v>4424</v>
      </c>
      <c r="AQ36" s="1" t="s">
        <v>4425</v>
      </c>
      <c r="AR36" s="1"/>
      <c r="AS36" s="1">
        <v>12</v>
      </c>
      <c r="AT36" s="1">
        <v>12</v>
      </c>
      <c r="AU36" s="1" t="s">
        <v>4426</v>
      </c>
    </row>
    <row r="37" spans="1:47" x14ac:dyDescent="0.15">
      <c r="V37" s="9"/>
      <c r="AD37" s="3"/>
      <c r="AE37" s="2"/>
      <c r="AF37" s="1"/>
      <c r="AG37" s="1"/>
      <c r="AH37" s="1"/>
      <c r="AI37" s="1"/>
      <c r="AJ37" s="1"/>
      <c r="AK37" s="1"/>
      <c r="AL37" s="1"/>
      <c r="AM37" s="1"/>
      <c r="AN37" s="1"/>
      <c r="AO37" s="1"/>
      <c r="AP37" s="1"/>
      <c r="AQ37" s="1"/>
      <c r="AR37" s="1"/>
      <c r="AS37" s="1"/>
      <c r="AT37" s="1"/>
      <c r="AU37" s="1"/>
    </row>
    <row r="38" spans="1:47" x14ac:dyDescent="0.15">
      <c r="A38" t="s">
        <v>4865</v>
      </c>
      <c r="V38" s="9"/>
      <c r="AD38" s="3"/>
      <c r="AE38" s="2"/>
      <c r="AF38" s="1"/>
      <c r="AG38" s="1"/>
      <c r="AH38" s="1"/>
      <c r="AI38" s="1"/>
      <c r="AJ38" s="1"/>
      <c r="AK38" s="1"/>
      <c r="AL38" s="1"/>
      <c r="AM38" s="1"/>
      <c r="AN38" s="1"/>
      <c r="AO38" s="1"/>
      <c r="AP38" s="1"/>
      <c r="AQ38" s="1"/>
      <c r="AR38" s="1"/>
      <c r="AS38" s="1"/>
      <c r="AT38" s="1"/>
      <c r="AU38" s="1"/>
    </row>
    <row r="39" spans="1:47" x14ac:dyDescent="0.15">
      <c r="A39" t="str">
        <f>B39&amp;C39&amp;E39&amp;F39&amp;H39&amp;I39&amp;J39&amp;M39&amp;O39&amp;P39&amp;Q39&amp;R39&amp;S39&amp;T39&amp;U39&amp;V39&amp;W39&amp;X39</f>
        <v>|LEFT:50|LEFT:50|LEFT:50|LEFT:50|LEFT:500|c</v>
      </c>
      <c r="B39" t="s">
        <v>3211</v>
      </c>
      <c r="C39" t="s">
        <v>3204</v>
      </c>
      <c r="E39" t="s">
        <v>3211</v>
      </c>
      <c r="F39" t="s">
        <v>3204</v>
      </c>
      <c r="H39" t="s">
        <v>3211</v>
      </c>
      <c r="I39" t="s">
        <v>3204</v>
      </c>
      <c r="J39" t="s">
        <v>3211</v>
      </c>
      <c r="M39" t="s">
        <v>3204</v>
      </c>
      <c r="P39" t="s">
        <v>3267</v>
      </c>
      <c r="R39" t="s">
        <v>3205</v>
      </c>
      <c r="U39" t="s">
        <v>3267</v>
      </c>
      <c r="V39" t="s">
        <v>3206</v>
      </c>
      <c r="AD39" s="3"/>
      <c r="AE39" s="2"/>
      <c r="AF39" s="1"/>
      <c r="AG39" s="1"/>
      <c r="AH39" s="1"/>
      <c r="AI39" s="1"/>
      <c r="AJ39" s="1"/>
      <c r="AK39" s="1"/>
      <c r="AL39" s="1"/>
      <c r="AM39" s="1"/>
      <c r="AN39" s="1"/>
      <c r="AO39" s="1"/>
      <c r="AP39" s="1"/>
      <c r="AQ39" s="1"/>
      <c r="AR39" s="1"/>
      <c r="AS39" s="1"/>
      <c r="AT39" s="1"/>
      <c r="AU39" s="1"/>
    </row>
    <row r="40" spans="1:47" x14ac:dyDescent="0.15">
      <c r="A40" t="str">
        <f>B40&amp;C40&amp;E40&amp;F40&amp;H40&amp;I40&amp;J40&amp;M40&amp;O40&amp;P40&amp;Q40&amp;R40&amp;S40&amp;T40&amp;U40&amp;V40&amp;W40&amp;X40</f>
        <v>|セット|色|コスト|P/T|カード名|</v>
      </c>
      <c r="B40" t="s">
        <v>3211</v>
      </c>
      <c r="C40" t="s">
        <v>3212</v>
      </c>
      <c r="E40" t="s">
        <v>3211</v>
      </c>
      <c r="F40" t="s">
        <v>3181</v>
      </c>
      <c r="H40" t="s">
        <v>3211</v>
      </c>
      <c r="I40" t="s">
        <v>3207</v>
      </c>
      <c r="J40" t="s">
        <v>3211</v>
      </c>
      <c r="K40" t="s">
        <v>4857</v>
      </c>
      <c r="L40" t="s">
        <v>4858</v>
      </c>
      <c r="M40" t="str">
        <f>K40&amp;"/"&amp;L40</f>
        <v>P/T</v>
      </c>
      <c r="P40" t="s">
        <v>3267</v>
      </c>
      <c r="R40" t="s">
        <v>3208</v>
      </c>
      <c r="U40" t="s">
        <v>3267</v>
      </c>
      <c r="AD40" s="3"/>
      <c r="AE40" s="2"/>
      <c r="AF40" s="1"/>
      <c r="AG40" s="1"/>
      <c r="AH40" s="1"/>
      <c r="AI40" s="1"/>
      <c r="AJ40" s="1"/>
      <c r="AK40" s="1"/>
      <c r="AL40" s="1"/>
      <c r="AM40" s="1"/>
      <c r="AN40" s="1"/>
      <c r="AO40" s="1"/>
      <c r="AP40" s="1"/>
      <c r="AQ40" s="1"/>
      <c r="AR40" s="1"/>
      <c r="AS40" s="1"/>
      <c r="AT40" s="1"/>
      <c r="AU40" s="1"/>
    </row>
    <row r="41" spans="1:47" x14ac:dyDescent="0.15">
      <c r="A41" t="str">
        <f t="shared" si="0"/>
        <v>|AKH|白|10|3/2|《[[断固たる修練者]]》|</v>
      </c>
      <c r="B41" t="s">
        <v>3211</v>
      </c>
      <c r="C41" t="str">
        <f t="shared" si="1"/>
        <v>AKH</v>
      </c>
      <c r="D41">
        <f>IF(AE41="","",VLOOKUP(C41,tnpl!$Z$1:$AA$11,2,TRUE))</f>
        <v>10</v>
      </c>
      <c r="E41" t="s">
        <v>3211</v>
      </c>
      <c r="F41" t="str">
        <f t="shared" si="2"/>
        <v>白</v>
      </c>
      <c r="G41">
        <f>IF(AF41="","",VLOOKUP(F41,tnpl!$X$1:$Y$16,2,TRUE))</f>
        <v>1</v>
      </c>
      <c r="H41" t="s">
        <v>3211</v>
      </c>
      <c r="I41">
        <f t="shared" si="3"/>
        <v>10</v>
      </c>
      <c r="J41" t="s">
        <v>3211</v>
      </c>
      <c r="K41">
        <f t="shared" si="4"/>
        <v>3</v>
      </c>
      <c r="L41">
        <f t="shared" si="5"/>
        <v>2</v>
      </c>
      <c r="M41" t="str">
        <f t="shared" si="6"/>
        <v>3/2</v>
      </c>
      <c r="P41" t="s">
        <v>3267</v>
      </c>
      <c r="Q41" t="s">
        <v>4854</v>
      </c>
      <c r="R41" t="str">
        <f t="shared" si="7"/>
        <v>断固たる修練者</v>
      </c>
      <c r="T41" t="s">
        <v>4855</v>
      </c>
      <c r="U41" t="s">
        <v>3267</v>
      </c>
      <c r="V41" s="9"/>
      <c r="Y41" t="s">
        <v>4462</v>
      </c>
      <c r="AD41" s="3">
        <v>1109</v>
      </c>
      <c r="AE41" s="2" t="s">
        <v>4450</v>
      </c>
      <c r="AF41" s="1" t="s">
        <v>1653</v>
      </c>
      <c r="AG41" s="1" t="s">
        <v>1771</v>
      </c>
      <c r="AH41" s="1">
        <v>10</v>
      </c>
      <c r="AI41" s="1" t="s">
        <v>281</v>
      </c>
      <c r="AJ41" s="1" t="s">
        <v>280</v>
      </c>
      <c r="AK41" s="1" t="s">
        <v>349</v>
      </c>
      <c r="AL41" s="1" t="s">
        <v>1511</v>
      </c>
      <c r="AM41" s="1" t="s">
        <v>1515</v>
      </c>
      <c r="AN41" s="1"/>
      <c r="AO41" s="1" t="s">
        <v>3289</v>
      </c>
      <c r="AP41" s="1" t="s">
        <v>4461</v>
      </c>
      <c r="AQ41" s="1"/>
      <c r="AR41" s="1"/>
      <c r="AS41" s="1">
        <v>3</v>
      </c>
      <c r="AT41" s="1">
        <v>2</v>
      </c>
      <c r="AU41" s="1" t="s">
        <v>4462</v>
      </c>
    </row>
    <row r="42" spans="1:47" x14ac:dyDescent="0.15">
      <c r="A42" t="str">
        <f t="shared" si="0"/>
        <v>|AKH|白|14|3/3|《[[有翼の番人]]》|</v>
      </c>
      <c r="B42" t="s">
        <v>3211</v>
      </c>
      <c r="C42" t="str">
        <f t="shared" si="1"/>
        <v>AKH</v>
      </c>
      <c r="D42">
        <f>IF(AE42="","",VLOOKUP(C42,tnpl!$Z$1:$AA$11,2,TRUE))</f>
        <v>10</v>
      </c>
      <c r="E42" t="s">
        <v>3211</v>
      </c>
      <c r="F42" t="str">
        <f t="shared" si="2"/>
        <v>白</v>
      </c>
      <c r="G42">
        <f>IF(AF42="","",VLOOKUP(F42,tnpl!$X$1:$Y$16,2,TRUE))</f>
        <v>1</v>
      </c>
      <c r="H42" t="s">
        <v>3211</v>
      </c>
      <c r="I42">
        <f t="shared" si="3"/>
        <v>14</v>
      </c>
      <c r="J42" t="s">
        <v>3211</v>
      </c>
      <c r="K42">
        <f t="shared" si="4"/>
        <v>3</v>
      </c>
      <c r="L42">
        <f t="shared" si="5"/>
        <v>3</v>
      </c>
      <c r="M42" t="str">
        <f t="shared" si="6"/>
        <v>3/3</v>
      </c>
      <c r="P42" t="s">
        <v>3267</v>
      </c>
      <c r="Q42" t="s">
        <v>4854</v>
      </c>
      <c r="R42" t="str">
        <f t="shared" si="7"/>
        <v>有翼の番人</v>
      </c>
      <c r="T42" t="s">
        <v>4855</v>
      </c>
      <c r="U42" t="s">
        <v>3267</v>
      </c>
      <c r="V42" s="9"/>
      <c r="Y42" t="s">
        <v>4464</v>
      </c>
      <c r="AD42" s="3">
        <v>1110</v>
      </c>
      <c r="AE42" s="2" t="s">
        <v>4450</v>
      </c>
      <c r="AF42" s="1" t="s">
        <v>1653</v>
      </c>
      <c r="AG42" s="1" t="s">
        <v>1771</v>
      </c>
      <c r="AH42" s="1">
        <v>14</v>
      </c>
      <c r="AI42" s="1" t="s">
        <v>279</v>
      </c>
      <c r="AJ42" s="1" t="s">
        <v>278</v>
      </c>
      <c r="AK42" s="1" t="s">
        <v>349</v>
      </c>
      <c r="AL42" s="1" t="s">
        <v>358</v>
      </c>
      <c r="AM42" s="1"/>
      <c r="AN42" s="1"/>
      <c r="AO42" s="1" t="s">
        <v>2435</v>
      </c>
      <c r="AP42" s="1" t="s">
        <v>4463</v>
      </c>
      <c r="AQ42" s="1"/>
      <c r="AR42" s="1"/>
      <c r="AS42" s="1">
        <v>3</v>
      </c>
      <c r="AT42" s="1">
        <v>3</v>
      </c>
      <c r="AU42" s="1" t="s">
        <v>4464</v>
      </c>
    </row>
    <row r="43" spans="1:47" x14ac:dyDescent="0.15">
      <c r="A43" t="str">
        <f t="shared" si="0"/>
        <v>|AKH|白青|17|3/4|《[[風案内のエイヴン]]》|</v>
      </c>
      <c r="B43" t="s">
        <v>3211</v>
      </c>
      <c r="C43" t="str">
        <f t="shared" si="1"/>
        <v>AKH</v>
      </c>
      <c r="D43">
        <f>IF(AE43="","",VLOOKUP(C43,tnpl!$Z$1:$AA$11,2,TRUE))</f>
        <v>10</v>
      </c>
      <c r="E43" t="s">
        <v>3211</v>
      </c>
      <c r="F43" t="str">
        <f t="shared" si="2"/>
        <v>白青</v>
      </c>
      <c r="G43">
        <f>IF(AF43="","",VLOOKUP(F43,tnpl!$X$1:$Y$16,2,TRUE))</f>
        <v>6</v>
      </c>
      <c r="H43" t="s">
        <v>3211</v>
      </c>
      <c r="I43">
        <f t="shared" si="3"/>
        <v>17</v>
      </c>
      <c r="J43" t="s">
        <v>3211</v>
      </c>
      <c r="K43">
        <f t="shared" si="4"/>
        <v>3</v>
      </c>
      <c r="L43">
        <f t="shared" si="5"/>
        <v>4</v>
      </c>
      <c r="M43" t="str">
        <f t="shared" si="6"/>
        <v>3/4</v>
      </c>
      <c r="P43" t="s">
        <v>3267</v>
      </c>
      <c r="Q43" t="s">
        <v>4854</v>
      </c>
      <c r="R43" t="str">
        <f t="shared" si="7"/>
        <v>風案内のエイヴン</v>
      </c>
      <c r="T43" t="s">
        <v>4855</v>
      </c>
      <c r="U43" t="s">
        <v>3267</v>
      </c>
      <c r="V43" s="9"/>
      <c r="Y43" t="s">
        <v>4687</v>
      </c>
      <c r="AD43" s="3">
        <v>1226</v>
      </c>
      <c r="AE43" s="2" t="s">
        <v>4450</v>
      </c>
      <c r="AF43" s="1" t="s">
        <v>1534</v>
      </c>
      <c r="AG43" s="1" t="s">
        <v>1473</v>
      </c>
      <c r="AH43" s="1">
        <v>17</v>
      </c>
      <c r="AI43" s="1" t="s">
        <v>53</v>
      </c>
      <c r="AJ43" s="1" t="s">
        <v>52</v>
      </c>
      <c r="AK43" s="1" t="s">
        <v>349</v>
      </c>
      <c r="AL43" s="1" t="s">
        <v>2987</v>
      </c>
      <c r="AM43" s="1" t="s">
        <v>1515</v>
      </c>
      <c r="AN43" s="1"/>
      <c r="AO43" s="1" t="s">
        <v>2435</v>
      </c>
      <c r="AP43" s="1" t="s">
        <v>4686</v>
      </c>
      <c r="AQ43" s="1"/>
      <c r="AR43" s="1"/>
      <c r="AS43" s="1">
        <v>3</v>
      </c>
      <c r="AT43" s="1">
        <v>4</v>
      </c>
      <c r="AU43" s="1" t="s">
        <v>4687</v>
      </c>
    </row>
    <row r="45" spans="1:47" x14ac:dyDescent="0.15">
      <c r="A45" t="s">
        <v>4877</v>
      </c>
      <c r="V45" s="9"/>
    </row>
    <row r="46" spans="1:47" x14ac:dyDescent="0.15">
      <c r="A46" t="str">
        <f t="shared" ref="A46:A55" si="8">B46&amp;C46&amp;E46&amp;F46&amp;H46&amp;I46&amp;J46&amp;M46&amp;N46&amp;O46&amp;P46&amp;Q46&amp;R46&amp;S46&amp;T46&amp;U46&amp;V46&amp;W46&amp;X46</f>
        <v>|LEFT:50|LEFT:50|LEFT:50|LEFT:50|LEFT:300|LEFT:500|c</v>
      </c>
      <c r="B46" t="s">
        <v>3211</v>
      </c>
      <c r="C46" t="s">
        <v>3204</v>
      </c>
      <c r="E46" t="s">
        <v>3211</v>
      </c>
      <c r="F46" t="s">
        <v>3204</v>
      </c>
      <c r="H46" t="s">
        <v>3211</v>
      </c>
      <c r="I46" t="s">
        <v>3204</v>
      </c>
      <c r="J46" t="s">
        <v>3211</v>
      </c>
      <c r="M46" t="s">
        <v>3204</v>
      </c>
      <c r="N46" t="s">
        <v>3267</v>
      </c>
      <c r="O46" t="s">
        <v>4901</v>
      </c>
      <c r="Q46" t="s">
        <v>3267</v>
      </c>
      <c r="S46" t="s">
        <v>3205</v>
      </c>
      <c r="V46" t="s">
        <v>3267</v>
      </c>
      <c r="W46" t="s">
        <v>3206</v>
      </c>
    </row>
    <row r="47" spans="1:47" x14ac:dyDescent="0.15">
      <c r="A47" t="str">
        <f t="shared" si="8"/>
        <v>|セット|色|コスト|P/T|能力|カード名|</v>
      </c>
      <c r="B47" t="s">
        <v>3211</v>
      </c>
      <c r="C47" t="s">
        <v>3212</v>
      </c>
      <c r="E47" t="s">
        <v>3211</v>
      </c>
      <c r="F47" t="s">
        <v>3181</v>
      </c>
      <c r="H47" t="s">
        <v>3211</v>
      </c>
      <c r="I47" t="s">
        <v>3207</v>
      </c>
      <c r="J47" t="s">
        <v>3211</v>
      </c>
      <c r="K47" t="s">
        <v>4857</v>
      </c>
      <c r="L47" t="s">
        <v>4858</v>
      </c>
      <c r="M47" t="str">
        <f>K47&amp;"/"&amp;L47</f>
        <v>P/T</v>
      </c>
      <c r="N47" t="s">
        <v>3267</v>
      </c>
      <c r="O47" t="s">
        <v>3231</v>
      </c>
      <c r="Q47" t="s">
        <v>3267</v>
      </c>
      <c r="S47" t="s">
        <v>3208</v>
      </c>
      <c r="V47" t="s">
        <v>3267</v>
      </c>
    </row>
    <row r="48" spans="1:47" x14ac:dyDescent="0.15">
      <c r="A48" t="str">
        <f>B48&amp;C48&amp;E48&amp;F48&amp;H48&amp;I48&amp;J48&amp;M48&amp;N48&amp;O48&amp;P48&amp;Q48&amp;R48&amp;S48&amp;T48&amp;U48&amp;V48&amp;W48&amp;X48</f>
        <v>|BFZ|白|10|1/2|各クリーチャー&amp;br;結集：ターン終了時まで|《[[マキンディの巡回兵]]》|</v>
      </c>
      <c r="B48" t="s">
        <v>3211</v>
      </c>
      <c r="C48" t="s">
        <v>3213</v>
      </c>
      <c r="D48">
        <v>2</v>
      </c>
      <c r="E48" t="s">
        <v>3211</v>
      </c>
      <c r="F48" t="s">
        <v>1653</v>
      </c>
      <c r="G48">
        <v>1</v>
      </c>
      <c r="H48" t="s">
        <v>3211</v>
      </c>
      <c r="I48">
        <v>10</v>
      </c>
      <c r="J48" t="s">
        <v>3211</v>
      </c>
      <c r="K48">
        <v>1</v>
      </c>
      <c r="L48">
        <v>2</v>
      </c>
      <c r="M48" t="s">
        <v>3252</v>
      </c>
      <c r="N48" t="s">
        <v>3267</v>
      </c>
      <c r="O48" t="s">
        <v>4880</v>
      </c>
      <c r="P48" t="s">
        <v>4878</v>
      </c>
      <c r="Q48" t="s">
        <v>3267</v>
      </c>
      <c r="R48" t="s">
        <v>4853</v>
      </c>
      <c r="S48" t="s">
        <v>2430</v>
      </c>
      <c r="U48" t="s">
        <v>4855</v>
      </c>
      <c r="V48" s="9" t="s">
        <v>3267</v>
      </c>
      <c r="Y48" s="10" t="s">
        <v>2428</v>
      </c>
      <c r="AD48" s="3">
        <v>253</v>
      </c>
      <c r="AE48" s="2" t="s">
        <v>3213</v>
      </c>
      <c r="AF48" s="1" t="s">
        <v>1653</v>
      </c>
      <c r="AG48" s="1" t="s">
        <v>1771</v>
      </c>
      <c r="AH48" s="1">
        <v>10</v>
      </c>
      <c r="AI48" s="1" t="s">
        <v>2430</v>
      </c>
      <c r="AJ48" s="1" t="s">
        <v>349</v>
      </c>
      <c r="AK48" s="1"/>
      <c r="AL48" s="1">
        <v>1</v>
      </c>
      <c r="AM48" s="1">
        <v>2</v>
      </c>
      <c r="AN48" s="1" t="s">
        <v>2428</v>
      </c>
    </row>
    <row r="49" spans="1:47" x14ac:dyDescent="0.15">
      <c r="A49" t="str">
        <f t="shared" si="8"/>
        <v>|BFZ|緑白|15|1/1|自分のみ&amp;br;攻撃時：同盟者が3体ならターン終了時まで|《[[古参の戦導者]]》|</v>
      </c>
      <c r="B49" t="s">
        <v>3211</v>
      </c>
      <c r="C49" t="s">
        <v>3213</v>
      </c>
      <c r="D49">
        <v>2</v>
      </c>
      <c r="E49" t="s">
        <v>3211</v>
      </c>
      <c r="F49" t="s">
        <v>1829</v>
      </c>
      <c r="G49">
        <v>10</v>
      </c>
      <c r="H49" t="s">
        <v>3211</v>
      </c>
      <c r="I49">
        <v>15</v>
      </c>
      <c r="J49" t="s">
        <v>3211</v>
      </c>
      <c r="K49">
        <v>1</v>
      </c>
      <c r="L49">
        <v>1</v>
      </c>
      <c r="M49" t="s">
        <v>3262</v>
      </c>
      <c r="N49" t="s">
        <v>3267</v>
      </c>
      <c r="O49" t="s">
        <v>4881</v>
      </c>
      <c r="P49" t="s">
        <v>4879</v>
      </c>
      <c r="Q49" t="s">
        <v>3267</v>
      </c>
      <c r="R49" t="s">
        <v>4853</v>
      </c>
      <c r="S49" t="s">
        <v>1828</v>
      </c>
      <c r="U49" t="s">
        <v>4855</v>
      </c>
      <c r="V49" s="9" t="s">
        <v>3267</v>
      </c>
      <c r="Y49" s="10" t="s">
        <v>1822</v>
      </c>
      <c r="AD49" s="3">
        <v>439</v>
      </c>
      <c r="AE49" s="2" t="s">
        <v>3213</v>
      </c>
      <c r="AF49" s="1" t="s">
        <v>1829</v>
      </c>
      <c r="AG49" s="1" t="s">
        <v>1463</v>
      </c>
      <c r="AH49" s="1">
        <v>15</v>
      </c>
      <c r="AI49" s="1" t="s">
        <v>1828</v>
      </c>
      <c r="AJ49" s="1" t="s">
        <v>349</v>
      </c>
      <c r="AK49" s="1"/>
      <c r="AL49" s="1">
        <v>1</v>
      </c>
      <c r="AM49" s="1">
        <v>1</v>
      </c>
      <c r="AN49" s="1" t="s">
        <v>1822</v>
      </c>
    </row>
    <row r="50" spans="1:47" x14ac:dyDescent="0.15">
      <c r="A50" t="str">
        <f t="shared" si="8"/>
        <v>|SOI|緑白|15|7/8|各人間&amp;br;永続|《[[優雅な鷺、シガルダ]]》|</v>
      </c>
      <c r="B50" t="s">
        <v>3211</v>
      </c>
      <c r="C50" t="str">
        <f t="shared" ref="C50" si="9">AE50</f>
        <v>SOI</v>
      </c>
      <c r="D50">
        <f>IF(AE50="","",VLOOKUP(C50,tnpl!$Z$1:$AA$11,2,TRUE))</f>
        <v>4</v>
      </c>
      <c r="E50" t="s">
        <v>3211</v>
      </c>
      <c r="F50" t="str">
        <f t="shared" ref="F50" si="10">AF50</f>
        <v>緑白</v>
      </c>
      <c r="G50">
        <f>IF(AF50="","",VLOOKUP(F50,tnpl!$X$1:$Y$16,2,TRUE))</f>
        <v>10</v>
      </c>
      <c r="H50" t="s">
        <v>3211</v>
      </c>
      <c r="I50">
        <f t="shared" ref="I50" si="11">AH50</f>
        <v>15</v>
      </c>
      <c r="J50" t="s">
        <v>3211</v>
      </c>
      <c r="K50">
        <f t="shared" ref="K50" si="12">AS50</f>
        <v>7</v>
      </c>
      <c r="L50">
        <f t="shared" ref="L50" si="13">AT50</f>
        <v>8</v>
      </c>
      <c r="M50" t="str">
        <f t="shared" ref="M50" si="14">IF(AK50="クリーチャー",K50&amp;"/"&amp;L50,"")</f>
        <v>7/8</v>
      </c>
      <c r="N50" t="s">
        <v>3267</v>
      </c>
      <c r="O50" t="s">
        <v>4882</v>
      </c>
      <c r="P50" t="s">
        <v>4884</v>
      </c>
      <c r="Q50" t="s">
        <v>3267</v>
      </c>
      <c r="R50" t="s">
        <v>4853</v>
      </c>
      <c r="S50" t="s">
        <v>1129</v>
      </c>
      <c r="U50" t="s">
        <v>4855</v>
      </c>
      <c r="V50" s="9" t="s">
        <v>3267</v>
      </c>
      <c r="Y50" t="s">
        <v>4876</v>
      </c>
      <c r="AD50" s="3">
        <v>722</v>
      </c>
      <c r="AE50" s="2" t="s">
        <v>3528</v>
      </c>
      <c r="AF50" s="1" t="s">
        <v>1829</v>
      </c>
      <c r="AG50" s="1" t="s">
        <v>1453</v>
      </c>
      <c r="AH50" s="1">
        <v>15</v>
      </c>
      <c r="AI50" s="1" t="s">
        <v>1129</v>
      </c>
      <c r="AJ50" s="1" t="s">
        <v>1128</v>
      </c>
      <c r="AK50" s="1" t="s">
        <v>349</v>
      </c>
      <c r="AL50" s="1" t="s">
        <v>358</v>
      </c>
      <c r="AM50" s="1"/>
      <c r="AN50" s="1"/>
      <c r="AO50" s="1" t="s">
        <v>2435</v>
      </c>
      <c r="AP50" s="1" t="s">
        <v>3818</v>
      </c>
      <c r="AQ50" s="1" t="s">
        <v>3819</v>
      </c>
      <c r="AR50" s="1"/>
      <c r="AS50" s="1">
        <v>7</v>
      </c>
      <c r="AT50" s="1">
        <v>8</v>
      </c>
      <c r="AU50" s="1" t="s">
        <v>3820</v>
      </c>
    </row>
    <row r="51" spans="1:47" x14ac:dyDescent="0.15">
      <c r="A51" t="str">
        <f t="shared" si="8"/>
        <v>|EMN|白|1|3/5|各エルドラージ&amp;br;このカードがいる間|《[[肉体からの解放者]]》|</v>
      </c>
      <c r="B51" t="s">
        <v>3211</v>
      </c>
      <c r="C51" t="s">
        <v>3870</v>
      </c>
      <c r="D51">
        <v>5</v>
      </c>
      <c r="E51" t="s">
        <v>3211</v>
      </c>
      <c r="F51" t="s">
        <v>1653</v>
      </c>
      <c r="G51">
        <v>1</v>
      </c>
      <c r="H51" t="s">
        <v>3211</v>
      </c>
      <c r="I51">
        <v>1</v>
      </c>
      <c r="J51" t="s">
        <v>3211</v>
      </c>
      <c r="K51">
        <v>3</v>
      </c>
      <c r="L51">
        <v>5</v>
      </c>
      <c r="M51" t="s">
        <v>3265</v>
      </c>
      <c r="N51" t="s">
        <v>3267</v>
      </c>
      <c r="O51" t="s">
        <v>4885</v>
      </c>
      <c r="P51" t="s">
        <v>4883</v>
      </c>
      <c r="Q51" t="s">
        <v>3267</v>
      </c>
      <c r="R51" t="s">
        <v>4853</v>
      </c>
      <c r="S51" t="s">
        <v>875</v>
      </c>
      <c r="U51" t="s">
        <v>4855</v>
      </c>
      <c r="V51" s="9" t="s">
        <v>3267</v>
      </c>
      <c r="Y51" s="10" t="s">
        <v>3883</v>
      </c>
      <c r="AD51" s="3">
        <v>760</v>
      </c>
      <c r="AE51" s="2" t="s">
        <v>3870</v>
      </c>
      <c r="AF51" s="1" t="s">
        <v>1653</v>
      </c>
      <c r="AG51" s="1" t="s">
        <v>1473</v>
      </c>
      <c r="AH51" s="1">
        <v>1</v>
      </c>
      <c r="AI51" s="1" t="s">
        <v>875</v>
      </c>
      <c r="AJ51" s="1" t="s">
        <v>349</v>
      </c>
      <c r="AK51" s="1"/>
      <c r="AL51" s="1">
        <v>3</v>
      </c>
      <c r="AM51" s="1">
        <v>5</v>
      </c>
      <c r="AN51" s="1" t="s">
        <v>3883</v>
      </c>
    </row>
    <row r="52" spans="1:47" x14ac:dyDescent="0.15">
      <c r="A52" t="str">
        <f t="shared" si="8"/>
        <v>|KLD|無色|4|1/2|自分のみ&amp;br;白ジェム3マッチ：次ターンまで|《[[砦のマストドン]]》|</v>
      </c>
      <c r="B52" t="s">
        <v>3211</v>
      </c>
      <c r="C52" t="s">
        <v>4035</v>
      </c>
      <c r="D52">
        <v>6</v>
      </c>
      <c r="E52" t="s">
        <v>3211</v>
      </c>
      <c r="F52" t="s">
        <v>301</v>
      </c>
      <c r="G52">
        <v>16</v>
      </c>
      <c r="H52" t="s">
        <v>3211</v>
      </c>
      <c r="I52">
        <v>4</v>
      </c>
      <c r="J52" t="s">
        <v>3211</v>
      </c>
      <c r="K52">
        <v>1</v>
      </c>
      <c r="L52">
        <v>2</v>
      </c>
      <c r="M52" t="s">
        <v>3252</v>
      </c>
      <c r="N52" t="s">
        <v>3267</v>
      </c>
      <c r="O52" t="s">
        <v>4887</v>
      </c>
      <c r="P52" t="s">
        <v>4888</v>
      </c>
      <c r="Q52" t="s">
        <v>3267</v>
      </c>
      <c r="R52" t="s">
        <v>4853</v>
      </c>
      <c r="S52" t="s">
        <v>553</v>
      </c>
      <c r="U52" t="s">
        <v>4855</v>
      </c>
      <c r="V52" s="9" t="s">
        <v>3267</v>
      </c>
      <c r="Y52" s="10" t="s">
        <v>4276</v>
      </c>
      <c r="AD52" s="3">
        <v>986</v>
      </c>
      <c r="AE52" s="2" t="s">
        <v>4035</v>
      </c>
      <c r="AF52" s="1" t="s">
        <v>301</v>
      </c>
      <c r="AG52" s="1" t="s">
        <v>1771</v>
      </c>
      <c r="AH52" s="1">
        <v>4</v>
      </c>
      <c r="AI52" s="1" t="s">
        <v>553</v>
      </c>
      <c r="AJ52" s="1" t="s">
        <v>349</v>
      </c>
      <c r="AK52" s="1"/>
      <c r="AL52" s="1">
        <v>1</v>
      </c>
      <c r="AM52" s="1">
        <v>2</v>
      </c>
      <c r="AN52" s="1" t="s">
        <v>4276</v>
      </c>
    </row>
    <row r="53" spans="1:47" x14ac:dyDescent="0.15">
      <c r="A53" t="str">
        <f t="shared" si="8"/>
        <v>|KLD|無色|12|6/6|自分のみ&amp;br;超過2：次ターンまで|《[[多用途な逸品]]》|</v>
      </c>
      <c r="B53" t="s">
        <v>3211</v>
      </c>
      <c r="C53" t="s">
        <v>4035</v>
      </c>
      <c r="D53">
        <v>6</v>
      </c>
      <c r="E53" t="s">
        <v>3211</v>
      </c>
      <c r="F53" t="s">
        <v>301</v>
      </c>
      <c r="G53">
        <v>16</v>
      </c>
      <c r="H53" t="s">
        <v>3211</v>
      </c>
      <c r="I53">
        <v>12</v>
      </c>
      <c r="J53" t="s">
        <v>3211</v>
      </c>
      <c r="K53">
        <v>6</v>
      </c>
      <c r="L53">
        <v>6</v>
      </c>
      <c r="M53" t="s">
        <v>3264</v>
      </c>
      <c r="N53" t="s">
        <v>3267</v>
      </c>
      <c r="O53" t="s">
        <v>4887</v>
      </c>
      <c r="P53" t="s">
        <v>4889</v>
      </c>
      <c r="Q53" t="s">
        <v>3267</v>
      </c>
      <c r="R53" t="s">
        <v>4853</v>
      </c>
      <c r="S53" t="s">
        <v>501</v>
      </c>
      <c r="U53" t="s">
        <v>4855</v>
      </c>
      <c r="V53" s="9" t="s">
        <v>3267</v>
      </c>
      <c r="Y53" s="10" t="s">
        <v>4313</v>
      </c>
      <c r="AD53" s="3">
        <v>1010</v>
      </c>
      <c r="AE53" s="2" t="s">
        <v>4035</v>
      </c>
      <c r="AF53" s="1" t="s">
        <v>301</v>
      </c>
      <c r="AG53" s="1" t="s">
        <v>1463</v>
      </c>
      <c r="AH53" s="1">
        <v>12</v>
      </c>
      <c r="AI53" s="1" t="s">
        <v>501</v>
      </c>
      <c r="AJ53" s="1" t="s">
        <v>349</v>
      </c>
      <c r="AK53" s="1"/>
      <c r="AL53" s="1">
        <v>6</v>
      </c>
      <c r="AM53" s="1">
        <v>6</v>
      </c>
      <c r="AN53" s="1" t="s">
        <v>4313</v>
      </c>
    </row>
    <row r="54" spans="1:47" x14ac:dyDescent="0.15">
      <c r="A54" t="str">
        <f t="shared" si="8"/>
        <v>|AKH|白緑|10|4/4|各クリーチャー&amp;br;督励2：次ターンまで|《[[アン一門の勇者]]》|</v>
      </c>
      <c r="B54" t="s">
        <v>3211</v>
      </c>
      <c r="C54" t="s">
        <v>4450</v>
      </c>
      <c r="D54">
        <v>10</v>
      </c>
      <c r="E54" t="s">
        <v>3211</v>
      </c>
      <c r="F54" t="s">
        <v>4684</v>
      </c>
      <c r="G54">
        <v>6</v>
      </c>
      <c r="H54" t="s">
        <v>3211</v>
      </c>
      <c r="I54">
        <v>10</v>
      </c>
      <c r="J54" t="s">
        <v>3211</v>
      </c>
      <c r="K54">
        <v>4</v>
      </c>
      <c r="L54">
        <v>4</v>
      </c>
      <c r="M54" t="s">
        <v>3253</v>
      </c>
      <c r="N54" t="s">
        <v>3267</v>
      </c>
      <c r="O54" t="s">
        <v>4880</v>
      </c>
      <c r="P54" t="s">
        <v>4891</v>
      </c>
      <c r="Q54" t="s">
        <v>3267</v>
      </c>
      <c r="R54" t="s">
        <v>4853</v>
      </c>
      <c r="S54" t="s">
        <v>55</v>
      </c>
      <c r="U54" t="s">
        <v>4855</v>
      </c>
      <c r="V54" s="9" t="s">
        <v>3267</v>
      </c>
      <c r="Y54" s="10" t="s">
        <v>4685</v>
      </c>
      <c r="AD54" s="3">
        <v>1225</v>
      </c>
      <c r="AE54" s="2" t="s">
        <v>4450</v>
      </c>
      <c r="AF54" s="1" t="s">
        <v>4684</v>
      </c>
      <c r="AG54" s="1" t="s">
        <v>1473</v>
      </c>
      <c r="AH54" s="1">
        <v>10</v>
      </c>
      <c r="AI54" s="1" t="s">
        <v>55</v>
      </c>
      <c r="AJ54" s="1" t="s">
        <v>349</v>
      </c>
      <c r="AK54" s="1"/>
      <c r="AL54" s="1">
        <v>4</v>
      </c>
      <c r="AM54" s="1">
        <v>4</v>
      </c>
      <c r="AN54" s="1" t="s">
        <v>4685</v>
      </c>
    </row>
    <row r="55" spans="1:47" x14ac:dyDescent="0.15">
      <c r="A55" t="str">
        <f t="shared" si="8"/>
        <v>|AKH|白青|17|3/4|各トークン&amp;br;このカードがいる間|《[[風案内のエイヴン]]》|</v>
      </c>
      <c r="B55" t="s">
        <v>3211</v>
      </c>
      <c r="C55" t="str">
        <f t="shared" ref="C55" si="15">AE55</f>
        <v>AKH</v>
      </c>
      <c r="D55">
        <f>IF(AE55="","",VLOOKUP(C55,tnpl!$Z$1:$AA$11,2,TRUE))</f>
        <v>10</v>
      </c>
      <c r="E55" t="s">
        <v>3211</v>
      </c>
      <c r="F55" t="str">
        <f t="shared" ref="F55" si="16">AF55</f>
        <v>白青</v>
      </c>
      <c r="G55">
        <f>IF(AF55="","",VLOOKUP(F55,tnpl!$X$1:$Y$16,2,TRUE))</f>
        <v>6</v>
      </c>
      <c r="H55" t="s">
        <v>3211</v>
      </c>
      <c r="I55">
        <f t="shared" ref="I55" si="17">AH55</f>
        <v>17</v>
      </c>
      <c r="J55" t="s">
        <v>3211</v>
      </c>
      <c r="K55">
        <f t="shared" ref="K55" si="18">AS55</f>
        <v>3</v>
      </c>
      <c r="L55">
        <f t="shared" ref="L55" si="19">AT55</f>
        <v>4</v>
      </c>
      <c r="M55" t="str">
        <f t="shared" ref="M55" si="20">IF(AK55="クリーチャー",K55&amp;"/"&amp;L55,"")</f>
        <v>3/4</v>
      </c>
      <c r="N55" t="s">
        <v>3267</v>
      </c>
      <c r="O55" t="s">
        <v>4890</v>
      </c>
      <c r="P55" t="s">
        <v>4883</v>
      </c>
      <c r="Q55" t="s">
        <v>3267</v>
      </c>
      <c r="R55" t="s">
        <v>4853</v>
      </c>
      <c r="S55" t="s">
        <v>53</v>
      </c>
      <c r="U55" t="s">
        <v>4855</v>
      </c>
      <c r="V55" s="9" t="s">
        <v>3267</v>
      </c>
      <c r="Y55" t="s">
        <v>4687</v>
      </c>
      <c r="AD55" s="3">
        <v>1226</v>
      </c>
      <c r="AE55" s="2" t="s">
        <v>4450</v>
      </c>
      <c r="AF55" s="1" t="s">
        <v>1534</v>
      </c>
      <c r="AG55" s="1" t="s">
        <v>1473</v>
      </c>
      <c r="AH55" s="1">
        <v>17</v>
      </c>
      <c r="AI55" s="1" t="s">
        <v>53</v>
      </c>
      <c r="AJ55" s="1" t="s">
        <v>52</v>
      </c>
      <c r="AK55" s="1" t="s">
        <v>349</v>
      </c>
      <c r="AL55" s="1" t="s">
        <v>2987</v>
      </c>
      <c r="AM55" s="1" t="s">
        <v>1515</v>
      </c>
      <c r="AN55" s="1"/>
      <c r="AO55" s="1" t="s">
        <v>2435</v>
      </c>
      <c r="AP55" s="1" t="s">
        <v>4686</v>
      </c>
      <c r="AQ55" s="1"/>
      <c r="AR55" s="1"/>
      <c r="AS55" s="1">
        <v>3</v>
      </c>
      <c r="AT55" s="1">
        <v>4</v>
      </c>
      <c r="AU55" s="1" t="s">
        <v>4687</v>
      </c>
    </row>
    <row r="57" spans="1:47" x14ac:dyDescent="0.15">
      <c r="A57" t="s">
        <v>4875</v>
      </c>
      <c r="V57" s="9"/>
    </row>
    <row r="58" spans="1:47" x14ac:dyDescent="0.15">
      <c r="A58" t="str">
        <f t="shared" ref="A58:A68" si="21">B58&amp;C58&amp;E58&amp;F58&amp;H58&amp;I58&amp;J58&amp;M58&amp;N58&amp;O58&amp;P58&amp;Q58&amp;R58&amp;S58&amp;T58&amp;U58&amp;V58&amp;W58&amp;X58</f>
        <v>|LEFT:50|LEFT:50|LEFT:50|LEFT:70|LEFT:300|LEFT:500|c</v>
      </c>
      <c r="B58" t="s">
        <v>3211</v>
      </c>
      <c r="C58" t="s">
        <v>3204</v>
      </c>
      <c r="E58" t="s">
        <v>3211</v>
      </c>
      <c r="F58" t="s">
        <v>3204</v>
      </c>
      <c r="H58" t="s">
        <v>3211</v>
      </c>
      <c r="I58" t="s">
        <v>3204</v>
      </c>
      <c r="J58" t="s">
        <v>3211</v>
      </c>
      <c r="M58" t="s">
        <v>4904</v>
      </c>
      <c r="N58" t="s">
        <v>3267</v>
      </c>
      <c r="O58" t="s">
        <v>4900</v>
      </c>
      <c r="R58" t="s">
        <v>3267</v>
      </c>
      <c r="T58" t="s">
        <v>3205</v>
      </c>
      <c r="W58" t="s">
        <v>3267</v>
      </c>
      <c r="X58" t="s">
        <v>3206</v>
      </c>
    </row>
    <row r="59" spans="1:47" x14ac:dyDescent="0.15">
      <c r="A59" t="str">
        <f t="shared" si="21"/>
        <v>|セット|色|コスト|カード種|能力|カード名|</v>
      </c>
      <c r="B59" t="s">
        <v>3211</v>
      </c>
      <c r="C59" t="s">
        <v>3212</v>
      </c>
      <c r="E59" t="s">
        <v>3211</v>
      </c>
      <c r="F59" t="s">
        <v>3181</v>
      </c>
      <c r="H59" t="s">
        <v>3211</v>
      </c>
      <c r="I59" t="s">
        <v>3207</v>
      </c>
      <c r="J59" t="s">
        <v>3211</v>
      </c>
      <c r="K59" t="s">
        <v>4857</v>
      </c>
      <c r="L59" t="s">
        <v>4858</v>
      </c>
      <c r="M59" t="s">
        <v>4902</v>
      </c>
      <c r="N59" t="s">
        <v>3267</v>
      </c>
      <c r="O59" t="s">
        <v>3231</v>
      </c>
      <c r="R59" t="s">
        <v>3267</v>
      </c>
      <c r="T59" t="s">
        <v>3208</v>
      </c>
      <c r="W59" t="s">
        <v>3267</v>
      </c>
    </row>
    <row r="60" spans="1:47" x14ac:dyDescent="0.15">
      <c r="A60" t="str">
        <f t="shared" si="21"/>
        <v>|ORI|白|11|呪文|各クリーチャー&amp;br;魔巧時：次ターンまで|《[[キテオンの戦術]]》|</v>
      </c>
      <c r="B60" t="s">
        <v>3211</v>
      </c>
      <c r="C60" t="s">
        <v>3271</v>
      </c>
      <c r="D60">
        <v>1</v>
      </c>
      <c r="E60" t="s">
        <v>3211</v>
      </c>
      <c r="F60" t="s">
        <v>1653</v>
      </c>
      <c r="G60">
        <v>1</v>
      </c>
      <c r="H60" t="s">
        <v>3211</v>
      </c>
      <c r="I60">
        <v>11</v>
      </c>
      <c r="J60" t="s">
        <v>3211</v>
      </c>
      <c r="K60">
        <v>0</v>
      </c>
      <c r="L60">
        <v>0</v>
      </c>
      <c r="M60" t="s">
        <v>1475</v>
      </c>
      <c r="N60" t="s">
        <v>3267</v>
      </c>
      <c r="O60" t="s">
        <v>4894</v>
      </c>
      <c r="P60" t="s">
        <v>4906</v>
      </c>
      <c r="Q60" t="s">
        <v>4893</v>
      </c>
      <c r="R60" t="s">
        <v>3267</v>
      </c>
      <c r="S60" t="s">
        <v>4853</v>
      </c>
      <c r="T60" t="s">
        <v>3139</v>
      </c>
      <c r="V60" s="9" t="s">
        <v>4855</v>
      </c>
      <c r="W60" t="s">
        <v>3267</v>
      </c>
      <c r="Y60" s="10" t="s">
        <v>3136</v>
      </c>
      <c r="AD60" s="3">
        <v>11</v>
      </c>
      <c r="AE60" s="2" t="s">
        <v>3271</v>
      </c>
      <c r="AF60" s="1" t="s">
        <v>1653</v>
      </c>
      <c r="AG60" s="1" t="s">
        <v>1771</v>
      </c>
      <c r="AH60" s="1">
        <v>11</v>
      </c>
      <c r="AI60" s="1" t="s">
        <v>3139</v>
      </c>
      <c r="AJ60" s="1" t="s">
        <v>1475</v>
      </c>
      <c r="AK60" s="1"/>
      <c r="AL60" s="1"/>
      <c r="AM60" s="1"/>
      <c r="AN60" s="1" t="s">
        <v>3136</v>
      </c>
    </row>
    <row r="61" spans="1:47" x14ac:dyDescent="0.15">
      <c r="A61" t="str">
        <f t="shared" si="21"/>
        <v>|ORI|白|9|サポート|最初のクリーチャー&amp;br;サポートがある限り|《[[騎士の勇気]]》|</v>
      </c>
      <c r="B61" t="s">
        <v>3211</v>
      </c>
      <c r="C61" t="s">
        <v>3271</v>
      </c>
      <c r="D61">
        <v>1</v>
      </c>
      <c r="E61" t="s">
        <v>3211</v>
      </c>
      <c r="F61" t="s">
        <v>1653</v>
      </c>
      <c r="G61">
        <v>1</v>
      </c>
      <c r="H61" t="s">
        <v>3211</v>
      </c>
      <c r="I61">
        <v>9</v>
      </c>
      <c r="J61" t="s">
        <v>3211</v>
      </c>
      <c r="K61">
        <v>0</v>
      </c>
      <c r="L61">
        <v>0</v>
      </c>
      <c r="M61" t="s">
        <v>297</v>
      </c>
      <c r="N61" t="s">
        <v>3267</v>
      </c>
      <c r="O61" t="s">
        <v>4895</v>
      </c>
      <c r="P61" t="s">
        <v>3249</v>
      </c>
      <c r="Q61" t="s">
        <v>4896</v>
      </c>
      <c r="R61" t="s">
        <v>3267</v>
      </c>
      <c r="S61" t="s">
        <v>4853</v>
      </c>
      <c r="T61" t="s">
        <v>3090</v>
      </c>
      <c r="V61" s="9" t="s">
        <v>4855</v>
      </c>
      <c r="W61" t="s">
        <v>3267</v>
      </c>
      <c r="Y61" s="10" t="s">
        <v>3086</v>
      </c>
      <c r="AD61" s="3">
        <v>27</v>
      </c>
      <c r="AE61" s="2" t="s">
        <v>3271</v>
      </c>
      <c r="AF61" s="1" t="s">
        <v>1653</v>
      </c>
      <c r="AG61" s="1" t="s">
        <v>1473</v>
      </c>
      <c r="AH61" s="1">
        <v>9</v>
      </c>
      <c r="AI61" s="1" t="s">
        <v>3090</v>
      </c>
      <c r="AJ61" s="1" t="s">
        <v>297</v>
      </c>
      <c r="AK61" s="1">
        <v>2</v>
      </c>
      <c r="AL61" s="1"/>
      <c r="AM61" s="1"/>
      <c r="AN61" s="1" t="s">
        <v>3086</v>
      </c>
    </row>
    <row r="62" spans="1:47" x14ac:dyDescent="0.15">
      <c r="A62" t="str">
        <f>B62&amp;C62&amp;E62&amp;F62&amp;H62&amp;I62&amp;J62&amp;M62&amp;N62&amp;O62&amp;P62&amp;Q62&amp;R62&amp;S62&amp;T62&amp;U62&amp;V62&amp;W62&amp;X62</f>
        <v>|BFZ|無色|15|サポート|対象1体&amp;br;CIP：次ターンまで|《[[砂岩の橋]]》|</v>
      </c>
      <c r="B62" t="s">
        <v>3211</v>
      </c>
      <c r="C62" t="s">
        <v>3213</v>
      </c>
      <c r="D62">
        <v>2</v>
      </c>
      <c r="E62" t="s">
        <v>3211</v>
      </c>
      <c r="F62" t="s">
        <v>301</v>
      </c>
      <c r="G62">
        <v>16</v>
      </c>
      <c r="H62" t="s">
        <v>3211</v>
      </c>
      <c r="I62">
        <v>15</v>
      </c>
      <c r="J62" t="s">
        <v>3211</v>
      </c>
      <c r="K62">
        <v>0</v>
      </c>
      <c r="L62">
        <v>0</v>
      </c>
      <c r="M62" t="s">
        <v>297</v>
      </c>
      <c r="N62" t="s">
        <v>3267</v>
      </c>
      <c r="O62" t="s">
        <v>4899</v>
      </c>
      <c r="P62" t="s">
        <v>3249</v>
      </c>
      <c r="Q62" t="s">
        <v>4897</v>
      </c>
      <c r="R62" t="s">
        <v>3267</v>
      </c>
      <c r="S62" t="s">
        <v>4853</v>
      </c>
      <c r="T62" t="s">
        <v>1774</v>
      </c>
      <c r="V62" s="9" t="s">
        <v>4855</v>
      </c>
      <c r="W62" t="s">
        <v>3267</v>
      </c>
      <c r="Y62" s="10" t="s">
        <v>1772</v>
      </c>
      <c r="AD62" s="3">
        <v>454</v>
      </c>
      <c r="AE62" s="2" t="s">
        <v>3213</v>
      </c>
      <c r="AF62" s="1" t="s">
        <v>301</v>
      </c>
      <c r="AG62" s="1" t="s">
        <v>1771</v>
      </c>
      <c r="AH62" s="1">
        <v>15</v>
      </c>
      <c r="AI62" s="1" t="s">
        <v>1774</v>
      </c>
      <c r="AJ62" s="1" t="s">
        <v>297</v>
      </c>
      <c r="AK62" s="1">
        <v>2</v>
      </c>
      <c r="AL62" s="1"/>
      <c r="AM62" s="1"/>
      <c r="AN62" s="1" t="s">
        <v>1772</v>
      </c>
    </row>
    <row r="63" spans="1:47" x14ac:dyDescent="0.15">
      <c r="A63" t="str">
        <f t="shared" si="21"/>
        <v>|OGW|白|10|呪文|対象1体&amp;br;永続|《[[イオナの祝福]]》|</v>
      </c>
      <c r="B63" t="s">
        <v>3211</v>
      </c>
      <c r="C63" t="s">
        <v>3214</v>
      </c>
      <c r="D63">
        <v>3</v>
      </c>
      <c r="E63" t="s">
        <v>3211</v>
      </c>
      <c r="F63" t="s">
        <v>1653</v>
      </c>
      <c r="G63">
        <v>1</v>
      </c>
      <c r="H63" t="s">
        <v>3211</v>
      </c>
      <c r="I63">
        <v>10</v>
      </c>
      <c r="J63" t="s">
        <v>3211</v>
      </c>
      <c r="K63">
        <v>0</v>
      </c>
      <c r="L63">
        <v>0</v>
      </c>
      <c r="M63" t="s">
        <v>1475</v>
      </c>
      <c r="N63" t="s">
        <v>3267</v>
      </c>
      <c r="O63" t="s">
        <v>4899</v>
      </c>
      <c r="P63" t="s">
        <v>3249</v>
      </c>
      <c r="Q63" t="s">
        <v>4884</v>
      </c>
      <c r="R63" t="s">
        <v>3267</v>
      </c>
      <c r="S63" t="s">
        <v>4853</v>
      </c>
      <c r="T63" t="s">
        <v>1678</v>
      </c>
      <c r="V63" s="9" t="s">
        <v>4855</v>
      </c>
      <c r="W63" t="s">
        <v>3267</v>
      </c>
      <c r="Y63" s="10" t="s">
        <v>4873</v>
      </c>
      <c r="AD63" s="3">
        <v>486</v>
      </c>
      <c r="AE63" s="2" t="s">
        <v>3214</v>
      </c>
      <c r="AF63" s="1" t="s">
        <v>1653</v>
      </c>
      <c r="AG63" s="1" t="s">
        <v>1473</v>
      </c>
      <c r="AH63" s="1">
        <v>10</v>
      </c>
      <c r="AI63" s="1" t="s">
        <v>1678</v>
      </c>
      <c r="AJ63" s="1" t="s">
        <v>1475</v>
      </c>
      <c r="AK63" s="1"/>
      <c r="AL63" s="1"/>
      <c r="AM63" s="1"/>
      <c r="AN63" s="1" t="s">
        <v>1676</v>
      </c>
    </row>
    <row r="64" spans="1:47" x14ac:dyDescent="0.15">
      <c r="A64" t="str">
        <f t="shared" si="21"/>
        <v>|SOI|白|11|サポート|各クリーチャー(非トークン)&amp;br;サポートがある限り|《[[永遠の見守り]]》|</v>
      </c>
      <c r="B64" t="s">
        <v>3211</v>
      </c>
      <c r="C64" t="s">
        <v>3528</v>
      </c>
      <c r="D64">
        <v>4</v>
      </c>
      <c r="E64" t="s">
        <v>3211</v>
      </c>
      <c r="F64" t="s">
        <v>1653</v>
      </c>
      <c r="G64">
        <v>1</v>
      </c>
      <c r="H64" t="s">
        <v>3211</v>
      </c>
      <c r="I64">
        <v>11</v>
      </c>
      <c r="J64" t="s">
        <v>3211</v>
      </c>
      <c r="K64">
        <v>0</v>
      </c>
      <c r="L64">
        <v>0</v>
      </c>
      <c r="M64" t="s">
        <v>297</v>
      </c>
      <c r="N64" t="s">
        <v>3267</v>
      </c>
      <c r="O64" t="s">
        <v>4898</v>
      </c>
      <c r="P64" t="s">
        <v>3249</v>
      </c>
      <c r="Q64" t="s">
        <v>4896</v>
      </c>
      <c r="R64" t="s">
        <v>3267</v>
      </c>
      <c r="S64" t="s">
        <v>4853</v>
      </c>
      <c r="T64" t="s">
        <v>1391</v>
      </c>
      <c r="V64" s="9" t="s">
        <v>4855</v>
      </c>
      <c r="W64" t="s">
        <v>3267</v>
      </c>
      <c r="Y64" s="10" t="s">
        <v>3579</v>
      </c>
      <c r="AD64" s="3">
        <v>570</v>
      </c>
      <c r="AE64" s="2" t="s">
        <v>3528</v>
      </c>
      <c r="AF64" s="1" t="s">
        <v>1653</v>
      </c>
      <c r="AG64" s="1" t="s">
        <v>1463</v>
      </c>
      <c r="AH64" s="1">
        <v>11</v>
      </c>
      <c r="AI64" s="1" t="s">
        <v>1391</v>
      </c>
      <c r="AJ64" s="1" t="s">
        <v>297</v>
      </c>
      <c r="AK64" s="1">
        <v>3</v>
      </c>
      <c r="AL64" s="1"/>
      <c r="AM64" s="1"/>
      <c r="AN64" s="1" t="s">
        <v>3579</v>
      </c>
    </row>
    <row r="65" spans="1:47" x14ac:dyDescent="0.15">
      <c r="A65" t="str">
        <f t="shared" si="21"/>
        <v>|SOI|無色|4|サポート|最初のクリーチャー&amp;br;サポートがある限り|《[[信条の香炉]]》|</v>
      </c>
      <c r="B65" t="s">
        <v>3211</v>
      </c>
      <c r="C65" t="s">
        <v>3528</v>
      </c>
      <c r="D65">
        <v>4</v>
      </c>
      <c r="E65" t="s">
        <v>3211</v>
      </c>
      <c r="F65" t="s">
        <v>301</v>
      </c>
      <c r="G65">
        <v>16</v>
      </c>
      <c r="H65" t="s">
        <v>3211</v>
      </c>
      <c r="I65">
        <v>4</v>
      </c>
      <c r="J65" t="s">
        <v>3211</v>
      </c>
      <c r="K65">
        <v>0</v>
      </c>
      <c r="L65">
        <v>0</v>
      </c>
      <c r="M65" t="s">
        <v>297</v>
      </c>
      <c r="N65" t="s">
        <v>3267</v>
      </c>
      <c r="O65" t="s">
        <v>4895</v>
      </c>
      <c r="P65" t="s">
        <v>3249</v>
      </c>
      <c r="Q65" t="s">
        <v>4896</v>
      </c>
      <c r="R65" t="s">
        <v>3267</v>
      </c>
      <c r="S65" t="s">
        <v>4853</v>
      </c>
      <c r="T65" t="s">
        <v>1105</v>
      </c>
      <c r="V65" s="9" t="s">
        <v>4855</v>
      </c>
      <c r="W65" t="s">
        <v>3267</v>
      </c>
      <c r="Y65" s="10" t="s">
        <v>3832</v>
      </c>
      <c r="AD65" s="3">
        <v>734</v>
      </c>
      <c r="AE65" s="2" t="s">
        <v>3528</v>
      </c>
      <c r="AF65" s="1" t="s">
        <v>301</v>
      </c>
      <c r="AG65" s="1" t="s">
        <v>1771</v>
      </c>
      <c r="AH65" s="1">
        <v>4</v>
      </c>
      <c r="AI65" s="1" t="s">
        <v>1105</v>
      </c>
      <c r="AJ65" s="1" t="s">
        <v>297</v>
      </c>
      <c r="AK65" s="1">
        <v>2</v>
      </c>
      <c r="AL65" s="1"/>
      <c r="AM65" s="1"/>
      <c r="AN65" s="1" t="s">
        <v>3832</v>
      </c>
    </row>
    <row r="66" spans="1:47" x14ac:dyDescent="0.15">
      <c r="A66" t="str">
        <f t="shared" si="21"/>
        <v>|SOI|無色|1|呪文|対象1体&amp;br;永続|《[[憑依の外套]]》|</v>
      </c>
      <c r="B66" t="s">
        <v>3211</v>
      </c>
      <c r="C66" t="s">
        <v>3528</v>
      </c>
      <c r="D66">
        <v>4</v>
      </c>
      <c r="E66" t="s">
        <v>3211</v>
      </c>
      <c r="F66" t="s">
        <v>301</v>
      </c>
      <c r="G66">
        <v>16</v>
      </c>
      <c r="H66" t="s">
        <v>3211</v>
      </c>
      <c r="I66">
        <v>1</v>
      </c>
      <c r="J66" t="s">
        <v>3211</v>
      </c>
      <c r="K66">
        <v>0</v>
      </c>
      <c r="L66">
        <v>0</v>
      </c>
      <c r="M66" t="s">
        <v>1475</v>
      </c>
      <c r="N66" t="s">
        <v>3267</v>
      </c>
      <c r="O66" t="s">
        <v>4899</v>
      </c>
      <c r="P66" t="s">
        <v>3249</v>
      </c>
      <c r="Q66" t="s">
        <v>4884</v>
      </c>
      <c r="R66" t="s">
        <v>3267</v>
      </c>
      <c r="S66" t="s">
        <v>4853</v>
      </c>
      <c r="T66" t="s">
        <v>1079</v>
      </c>
      <c r="V66" s="9" t="s">
        <v>4855</v>
      </c>
      <c r="W66" t="s">
        <v>3267</v>
      </c>
      <c r="Y66" s="10" t="s">
        <v>3862</v>
      </c>
      <c r="AD66" s="3">
        <v>749</v>
      </c>
      <c r="AE66" s="2" t="s">
        <v>3528</v>
      </c>
      <c r="AF66" s="1" t="s">
        <v>301</v>
      </c>
      <c r="AG66" s="1" t="s">
        <v>1463</v>
      </c>
      <c r="AH66" s="1">
        <v>1</v>
      </c>
      <c r="AI66" s="1" t="s">
        <v>1079</v>
      </c>
      <c r="AJ66" s="1" t="s">
        <v>1475</v>
      </c>
      <c r="AK66" s="1"/>
      <c r="AL66" s="1"/>
      <c r="AM66" s="1"/>
      <c r="AN66" s="1" t="s">
        <v>3862</v>
      </c>
    </row>
    <row r="67" spans="1:47" x14ac:dyDescent="0.15">
      <c r="A67" t="str">
        <f t="shared" si="21"/>
        <v>|KLD|緑|2|呪文|対象1体&amp;br;次ターンまで|《[[自然の流儀]]》|</v>
      </c>
      <c r="B67" t="s">
        <v>3211</v>
      </c>
      <c r="C67" t="s">
        <v>4035</v>
      </c>
      <c r="D67">
        <v>6</v>
      </c>
      <c r="E67" t="s">
        <v>3211</v>
      </c>
      <c r="F67" t="s">
        <v>1540</v>
      </c>
      <c r="G67">
        <v>5</v>
      </c>
      <c r="H67" t="s">
        <v>3211</v>
      </c>
      <c r="I67">
        <v>2</v>
      </c>
      <c r="J67" t="s">
        <v>3211</v>
      </c>
      <c r="K67">
        <v>0</v>
      </c>
      <c r="L67">
        <v>0</v>
      </c>
      <c r="M67" t="s">
        <v>1475</v>
      </c>
      <c r="N67" t="s">
        <v>3267</v>
      </c>
      <c r="O67" t="s">
        <v>4899</v>
      </c>
      <c r="P67" t="s">
        <v>3249</v>
      </c>
      <c r="Q67" t="s">
        <v>4886</v>
      </c>
      <c r="R67" t="s">
        <v>3267</v>
      </c>
      <c r="S67" t="s">
        <v>4853</v>
      </c>
      <c r="T67" t="s">
        <v>603</v>
      </c>
      <c r="V67" s="9" t="s">
        <v>4855</v>
      </c>
      <c r="W67" t="s">
        <v>3267</v>
      </c>
      <c r="Y67" s="10" t="s">
        <v>4228</v>
      </c>
      <c r="AD67" s="3">
        <v>960</v>
      </c>
      <c r="AE67" s="2" t="s">
        <v>4035</v>
      </c>
      <c r="AF67" s="1" t="s">
        <v>1540</v>
      </c>
      <c r="AG67" s="1" t="s">
        <v>1473</v>
      </c>
      <c r="AH67" s="1">
        <v>2</v>
      </c>
      <c r="AI67" s="1" t="s">
        <v>603</v>
      </c>
      <c r="AJ67" s="1" t="s">
        <v>1475</v>
      </c>
      <c r="AK67" s="1"/>
      <c r="AL67" s="1"/>
      <c r="AM67" s="1"/>
      <c r="AN67" s="1" t="s">
        <v>4228</v>
      </c>
    </row>
    <row r="68" spans="1:47" x14ac:dyDescent="0.15">
      <c r="A68" t="str">
        <f t="shared" si="21"/>
        <v>|AKH|白|9|サポート|最初のクリーチャー&amp;br;サポートがある限り|《[[結束のカルトーシュ]]》|</v>
      </c>
      <c r="B68" t="s">
        <v>3211</v>
      </c>
      <c r="C68" t="s">
        <v>4450</v>
      </c>
      <c r="D68">
        <v>10</v>
      </c>
      <c r="E68" t="s">
        <v>3211</v>
      </c>
      <c r="F68" t="s">
        <v>1653</v>
      </c>
      <c r="G68">
        <v>1</v>
      </c>
      <c r="H68" t="s">
        <v>3211</v>
      </c>
      <c r="I68">
        <v>9</v>
      </c>
      <c r="J68" t="s">
        <v>3211</v>
      </c>
      <c r="K68">
        <v>0</v>
      </c>
      <c r="L68">
        <v>0</v>
      </c>
      <c r="M68" t="s">
        <v>297</v>
      </c>
      <c r="N68" t="s">
        <v>3267</v>
      </c>
      <c r="O68" t="s">
        <v>4895</v>
      </c>
      <c r="P68" t="s">
        <v>3249</v>
      </c>
      <c r="Q68" t="s">
        <v>4896</v>
      </c>
      <c r="R68" t="s">
        <v>3267</v>
      </c>
      <c r="S68" t="s">
        <v>4853</v>
      </c>
      <c r="T68" t="s">
        <v>271</v>
      </c>
      <c r="V68" s="9" t="s">
        <v>4855</v>
      </c>
      <c r="W68" t="s">
        <v>3267</v>
      </c>
      <c r="Y68" s="10" t="s">
        <v>4472</v>
      </c>
      <c r="AD68" s="3">
        <v>1114</v>
      </c>
      <c r="AE68" s="2" t="s">
        <v>4450</v>
      </c>
      <c r="AF68" s="1" t="s">
        <v>1653</v>
      </c>
      <c r="AG68" s="1" t="s">
        <v>1771</v>
      </c>
      <c r="AH68" s="1">
        <v>9</v>
      </c>
      <c r="AI68" s="1" t="s">
        <v>271</v>
      </c>
      <c r="AJ68" s="1" t="s">
        <v>297</v>
      </c>
      <c r="AK68" s="1">
        <v>3</v>
      </c>
      <c r="AL68" s="1"/>
      <c r="AM68" s="1"/>
      <c r="AN68" s="1" t="s">
        <v>4472</v>
      </c>
    </row>
    <row r="70" spans="1:47" x14ac:dyDescent="0.15">
      <c r="A70" t="s">
        <v>4874</v>
      </c>
    </row>
    <row r="71" spans="1:47" x14ac:dyDescent="0.15">
      <c r="A71" t="s">
        <v>4905</v>
      </c>
    </row>
    <row r="72" spans="1:47" x14ac:dyDescent="0.15">
      <c r="A72" t="str">
        <f>B72&amp;C72&amp;E72&amp;F72&amp;H72&amp;I72&amp;J72&amp;M72&amp;N72&amp;O72&amp;P72&amp;Q72&amp;R72&amp;S72&amp;T72&amp;U72&amp;V72&amp;W72&amp;X72</f>
        <v>|LEFT:50|LEFT:50|LEFT:50|LEFT:70|LEFT:300|LEFT:500|c</v>
      </c>
      <c r="B72" t="s">
        <v>3211</v>
      </c>
      <c r="C72" t="s">
        <v>3204</v>
      </c>
      <c r="E72" t="s">
        <v>3211</v>
      </c>
      <c r="F72" t="s">
        <v>3204</v>
      </c>
      <c r="H72" t="s">
        <v>3211</v>
      </c>
      <c r="I72" t="s">
        <v>3204</v>
      </c>
      <c r="J72" t="s">
        <v>3211</v>
      </c>
      <c r="M72" t="s">
        <v>4903</v>
      </c>
      <c r="N72" t="s">
        <v>3267</v>
      </c>
      <c r="O72" t="s">
        <v>4900</v>
      </c>
      <c r="P72" t="s">
        <v>3267</v>
      </c>
      <c r="R72" t="s">
        <v>3205</v>
      </c>
      <c r="U72" t="s">
        <v>3267</v>
      </c>
      <c r="V72" t="s">
        <v>3206</v>
      </c>
    </row>
    <row r="73" spans="1:47" x14ac:dyDescent="0.15">
      <c r="A73" t="str">
        <f t="shared" ref="A73:A78" si="22">B73&amp;C73&amp;E73&amp;F73&amp;H73&amp;I73&amp;J73&amp;M73&amp;N73&amp;O73&amp;P73&amp;Q73&amp;R73&amp;S73&amp;T73&amp;U73&amp;V73&amp;W73&amp;X73</f>
        <v>|セット|色|コスト|カード種|能力|カード名|</v>
      </c>
      <c r="B73" t="s">
        <v>3211</v>
      </c>
      <c r="C73" t="s">
        <v>3212</v>
      </c>
      <c r="E73" t="s">
        <v>3211</v>
      </c>
      <c r="F73" t="s">
        <v>3181</v>
      </c>
      <c r="H73" t="s">
        <v>3211</v>
      </c>
      <c r="I73" t="s">
        <v>3207</v>
      </c>
      <c r="J73" t="s">
        <v>3211</v>
      </c>
      <c r="K73" t="s">
        <v>4857</v>
      </c>
      <c r="L73" t="s">
        <v>4858</v>
      </c>
      <c r="M73" t="s">
        <v>4902</v>
      </c>
      <c r="N73" t="s">
        <v>3267</v>
      </c>
      <c r="O73" t="s">
        <v>3231</v>
      </c>
      <c r="P73" t="s">
        <v>3267</v>
      </c>
      <c r="R73" t="s">
        <v>3208</v>
      </c>
      <c r="U73" t="s">
        <v>3267</v>
      </c>
    </row>
    <row r="74" spans="1:47" x14ac:dyDescent="0.15">
      <c r="A74" t="str">
        <f t="shared" si="22"/>
        <v>|ORI|白|18|呪文|詠唱時：&amp;br;人間・騎士2/2を4体|《[[ギデオンの密集軍]]》|</v>
      </c>
      <c r="B74" t="s">
        <v>3211</v>
      </c>
      <c r="C74" t="str">
        <f>AE74</f>
        <v>ORI</v>
      </c>
      <c r="D74">
        <f>IF(AE74="","",VLOOKUP(C74,tnpl!$Z$1:$AA$11,2,TRUE))</f>
        <v>1</v>
      </c>
      <c r="E74" t="s">
        <v>3211</v>
      </c>
      <c r="F74" t="str">
        <f>AF74</f>
        <v>白</v>
      </c>
      <c r="G74">
        <f>IF(AF74="","",VLOOKUP(F74,tnpl!$X$1:$Y$16,2,TRUE))</f>
        <v>1</v>
      </c>
      <c r="H74" t="s">
        <v>3211</v>
      </c>
      <c r="I74">
        <f>AH74</f>
        <v>18</v>
      </c>
      <c r="J74" t="s">
        <v>3211</v>
      </c>
      <c r="K74">
        <f>AS74</f>
        <v>0</v>
      </c>
      <c r="L74">
        <f>AT74</f>
        <v>0</v>
      </c>
      <c r="M74" t="s">
        <v>2919</v>
      </c>
      <c r="N74" t="s">
        <v>3267</v>
      </c>
      <c r="O74" t="s">
        <v>4907</v>
      </c>
      <c r="P74" t="s">
        <v>3267</v>
      </c>
      <c r="Q74" t="s">
        <v>4854</v>
      </c>
      <c r="R74" t="str">
        <f t="shared" ref="R74:R75" si="23">AI74</f>
        <v>ギデオンの密集軍</v>
      </c>
      <c r="T74" t="s">
        <v>4855</v>
      </c>
      <c r="U74" t="s">
        <v>3267</v>
      </c>
      <c r="V74" s="9"/>
      <c r="Y74" t="s">
        <v>3062</v>
      </c>
      <c r="AD74" s="3">
        <v>34</v>
      </c>
      <c r="AE74" s="2" t="s">
        <v>3271</v>
      </c>
      <c r="AF74" s="1" t="s">
        <v>1653</v>
      </c>
      <c r="AG74" s="1" t="s">
        <v>1463</v>
      </c>
      <c r="AH74" s="1">
        <v>18</v>
      </c>
      <c r="AI74" s="1" t="s">
        <v>3066</v>
      </c>
      <c r="AJ74" s="1" t="s">
        <v>3065</v>
      </c>
      <c r="AK74" s="1" t="s">
        <v>1475</v>
      </c>
      <c r="AL74" s="1"/>
      <c r="AM74" s="1"/>
      <c r="AN74" s="1"/>
      <c r="AO74" s="1" t="s">
        <v>3064</v>
      </c>
      <c r="AP74" s="1" t="s">
        <v>3063</v>
      </c>
      <c r="AQ74" s="1"/>
      <c r="AR74" s="1"/>
      <c r="AS74" s="1"/>
      <c r="AT74" s="1"/>
      <c r="AU74" s="1" t="s">
        <v>3062</v>
      </c>
    </row>
    <row r="75" spans="1:47" x14ac:dyDescent="0.15">
      <c r="A75" t="str">
        <f t="shared" si="22"/>
        <v>|ORI|白|9|サポート|CIP：&amp;br;人間・騎士2/2を1体|《[[騎士の勇気]]》|</v>
      </c>
      <c r="B75" t="s">
        <v>3211</v>
      </c>
      <c r="C75" t="s">
        <v>3271</v>
      </c>
      <c r="D75">
        <v>1</v>
      </c>
      <c r="E75" t="s">
        <v>3211</v>
      </c>
      <c r="F75" t="s">
        <v>1653</v>
      </c>
      <c r="G75">
        <v>1</v>
      </c>
      <c r="H75" t="s">
        <v>3211</v>
      </c>
      <c r="I75">
        <v>9</v>
      </c>
      <c r="J75" t="s">
        <v>3211</v>
      </c>
      <c r="K75">
        <v>0</v>
      </c>
      <c r="L75">
        <v>0</v>
      </c>
      <c r="M75" t="s">
        <v>297</v>
      </c>
      <c r="N75" t="s">
        <v>3267</v>
      </c>
      <c r="O75" t="s">
        <v>4908</v>
      </c>
      <c r="P75" t="s">
        <v>3267</v>
      </c>
      <c r="Q75" t="s">
        <v>4854</v>
      </c>
      <c r="R75" t="str">
        <f t="shared" si="23"/>
        <v>騎士の勇気</v>
      </c>
      <c r="T75" t="s">
        <v>4855</v>
      </c>
      <c r="U75" t="s">
        <v>3267</v>
      </c>
      <c r="V75" s="9"/>
      <c r="Y75" s="10" t="s">
        <v>3086</v>
      </c>
      <c r="AD75" s="3">
        <v>27</v>
      </c>
      <c r="AE75" s="2" t="s">
        <v>3271</v>
      </c>
      <c r="AF75" s="1" t="s">
        <v>1653</v>
      </c>
      <c r="AG75" s="1" t="s">
        <v>1473</v>
      </c>
      <c r="AH75" s="1">
        <v>9</v>
      </c>
      <c r="AI75" s="1" t="s">
        <v>3090</v>
      </c>
      <c r="AJ75" s="1" t="s">
        <v>297</v>
      </c>
      <c r="AK75" s="1">
        <v>2</v>
      </c>
      <c r="AL75" s="1"/>
      <c r="AM75" s="1"/>
      <c r="AN75" s="1" t="s">
        <v>3086</v>
      </c>
    </row>
    <row r="76" spans="1:47" x14ac:dyDescent="0.15">
      <c r="A76" t="str">
        <f t="shared" si="22"/>
        <v>|AKH|白|10|クリーチャー|起動：&amp;br;人間・戦士1/1|《[[信義の神オケチラ]]》|</v>
      </c>
      <c r="B76" t="s">
        <v>3211</v>
      </c>
      <c r="C76" t="s">
        <v>4450</v>
      </c>
      <c r="D76">
        <v>10</v>
      </c>
      <c r="E76" t="s">
        <v>3211</v>
      </c>
      <c r="F76" t="s">
        <v>1653</v>
      </c>
      <c r="G76">
        <v>1</v>
      </c>
      <c r="H76" t="s">
        <v>3211</v>
      </c>
      <c r="I76">
        <v>10</v>
      </c>
      <c r="J76" t="s">
        <v>3211</v>
      </c>
      <c r="K76">
        <v>3</v>
      </c>
      <c r="L76">
        <v>6</v>
      </c>
      <c r="M76" t="s">
        <v>349</v>
      </c>
      <c r="N76" t="s">
        <v>3267</v>
      </c>
      <c r="O76" t="s">
        <v>4909</v>
      </c>
      <c r="P76" t="s">
        <v>3267</v>
      </c>
      <c r="Q76" t="s">
        <v>4854</v>
      </c>
      <c r="R76" t="str">
        <f>AI76</f>
        <v>信義の神オケチラ</v>
      </c>
      <c r="T76" t="s">
        <v>4855</v>
      </c>
      <c r="U76" t="s">
        <v>3267</v>
      </c>
      <c r="V76" s="9"/>
      <c r="Y76" s="10" t="s">
        <v>4503</v>
      </c>
      <c r="AD76" s="3">
        <v>1126</v>
      </c>
      <c r="AE76" s="2" t="s">
        <v>4450</v>
      </c>
      <c r="AF76" s="1" t="s">
        <v>1653</v>
      </c>
      <c r="AG76" s="1" t="s">
        <v>1453</v>
      </c>
      <c r="AH76" s="1">
        <v>10</v>
      </c>
      <c r="AI76" s="1" t="s">
        <v>249</v>
      </c>
      <c r="AJ76" s="1" t="s">
        <v>349</v>
      </c>
      <c r="AK76" s="1"/>
      <c r="AL76" s="1">
        <v>3</v>
      </c>
      <c r="AM76" s="1">
        <v>6</v>
      </c>
      <c r="AN76" s="1" t="s">
        <v>4503</v>
      </c>
    </row>
    <row r="77" spans="1:47" x14ac:dyDescent="0.15">
      <c r="A77" t="str">
        <f t="shared" si="22"/>
        <v>|AKH|白|9|サポート|CIP：&amp;br;人間・戦士1/1|《[[結束のカルトーシュ]]》|</v>
      </c>
      <c r="B77" t="s">
        <v>3211</v>
      </c>
      <c r="C77" t="s">
        <v>4450</v>
      </c>
      <c r="D77">
        <v>10</v>
      </c>
      <c r="E77" t="s">
        <v>3211</v>
      </c>
      <c r="F77" t="s">
        <v>1653</v>
      </c>
      <c r="G77">
        <v>1</v>
      </c>
      <c r="H77" t="s">
        <v>3211</v>
      </c>
      <c r="I77">
        <v>9</v>
      </c>
      <c r="J77" t="s">
        <v>3211</v>
      </c>
      <c r="K77">
        <v>0</v>
      </c>
      <c r="L77">
        <v>0</v>
      </c>
      <c r="M77" t="s">
        <v>297</v>
      </c>
      <c r="N77" t="s">
        <v>3267</v>
      </c>
      <c r="O77" t="s">
        <v>4910</v>
      </c>
      <c r="P77" t="s">
        <v>3267</v>
      </c>
      <c r="Q77" t="s">
        <v>4854</v>
      </c>
      <c r="R77" t="str">
        <f t="shared" ref="R77" si="24">AI77</f>
        <v>結束のカルトーシュ</v>
      </c>
      <c r="T77" t="s">
        <v>4855</v>
      </c>
      <c r="U77" t="s">
        <v>3267</v>
      </c>
      <c r="V77" s="9"/>
      <c r="Y77" s="10" t="s">
        <v>4472</v>
      </c>
      <c r="AD77" s="3">
        <v>1114</v>
      </c>
      <c r="AE77" s="2" t="s">
        <v>4450</v>
      </c>
      <c r="AF77" s="1" t="s">
        <v>1653</v>
      </c>
      <c r="AG77" s="1" t="s">
        <v>1771</v>
      </c>
      <c r="AH77" s="1">
        <v>9</v>
      </c>
      <c r="AI77" s="1" t="s">
        <v>271</v>
      </c>
      <c r="AJ77" s="1" t="s">
        <v>297</v>
      </c>
      <c r="AK77" s="1">
        <v>3</v>
      </c>
      <c r="AL77" s="1"/>
      <c r="AM77" s="1"/>
      <c r="AN77" s="1" t="s">
        <v>4472</v>
      </c>
    </row>
    <row r="78" spans="1:47" x14ac:dyDescent="0.15">
      <c r="A78" t="str">
        <f t="shared" si="22"/>
        <v>|AKH|無色|15|サポート|クリーチャー詠唱時：&amp;br;人間・戦士1/1|《[[オケチラの碑]]》|</v>
      </c>
      <c r="B78" t="s">
        <v>3211</v>
      </c>
      <c r="C78" t="s">
        <v>4450</v>
      </c>
      <c r="D78">
        <v>10</v>
      </c>
      <c r="E78" t="s">
        <v>3211</v>
      </c>
      <c r="F78" t="s">
        <v>301</v>
      </c>
      <c r="G78">
        <v>16</v>
      </c>
      <c r="H78" t="s">
        <v>3211</v>
      </c>
      <c r="I78">
        <v>15</v>
      </c>
      <c r="J78" t="s">
        <v>3211</v>
      </c>
      <c r="K78">
        <v>0</v>
      </c>
      <c r="L78">
        <v>0</v>
      </c>
      <c r="M78" t="s">
        <v>297</v>
      </c>
      <c r="N78" t="s">
        <v>3267</v>
      </c>
      <c r="O78" t="s">
        <v>4911</v>
      </c>
      <c r="P78" t="s">
        <v>3267</v>
      </c>
      <c r="Q78" t="s">
        <v>4854</v>
      </c>
      <c r="R78" t="str">
        <f>AI78</f>
        <v>オケチラの碑</v>
      </c>
      <c r="T78" t="s">
        <v>4855</v>
      </c>
      <c r="U78" t="s">
        <v>3267</v>
      </c>
      <c r="V78" s="9"/>
      <c r="Y78" s="10" t="s">
        <v>4726</v>
      </c>
      <c r="AD78" s="3">
        <v>1244</v>
      </c>
      <c r="AE78" s="2" t="s">
        <v>4450</v>
      </c>
      <c r="AF78" s="1" t="s">
        <v>301</v>
      </c>
      <c r="AG78" s="1" t="s">
        <v>1473</v>
      </c>
      <c r="AH78" s="1">
        <v>15</v>
      </c>
      <c r="AI78" s="1" t="s">
        <v>17</v>
      </c>
      <c r="AJ78" s="1" t="s">
        <v>297</v>
      </c>
      <c r="AK78" s="1">
        <v>3</v>
      </c>
      <c r="AL78" s="1"/>
      <c r="AM78" s="1"/>
      <c r="AN78" s="1" t="s">
        <v>4726</v>
      </c>
    </row>
  </sheetData>
  <autoFilter ref="Y1:Y59"/>
  <phoneticPr fontId="1"/>
  <dataValidations count="1">
    <dataValidation type="list" allowBlank="1" showInputMessage="1" showErrorMessage="1" sqref="AG60:AG61 AG5:AG6 AG74:AG75">
      <formula1>#REF!</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V225"/>
  <sheetViews>
    <sheetView topLeftCell="A190" zoomScale="85" zoomScaleNormal="85" workbookViewId="0">
      <selection activeCell="Y125" sqref="Y125"/>
    </sheetView>
  </sheetViews>
  <sheetFormatPr defaultRowHeight="13.5" x14ac:dyDescent="0.15"/>
  <cols>
    <col min="1" max="1" width="18.375" customWidth="1"/>
    <col min="2" max="2" width="1.25" customWidth="1"/>
    <col min="3" max="3" width="5.5" customWidth="1"/>
    <col min="4" max="4" width="4" customWidth="1"/>
    <col min="5" max="5" width="2" bestFit="1" customWidth="1"/>
    <col min="6" max="6" width="6.625" customWidth="1"/>
    <col min="7" max="7" width="3.5" bestFit="1" customWidth="1"/>
    <col min="8" max="8" width="2" bestFit="1" customWidth="1"/>
    <col min="9" max="9" width="5.375" customWidth="1"/>
    <col min="10" max="10" width="2" bestFit="1" customWidth="1"/>
    <col min="11" max="12" width="2" customWidth="1"/>
    <col min="14" max="15" width="5.875" customWidth="1"/>
    <col min="16" max="16" width="2" bestFit="1" customWidth="1"/>
    <col min="17" max="17" width="3.75" bestFit="1" customWidth="1"/>
    <col min="19" max="19" width="10.25" customWidth="1"/>
    <col min="20" max="20" width="3.75" bestFit="1" customWidth="1"/>
    <col min="21" max="21" width="2" bestFit="1" customWidth="1"/>
    <col min="22" max="22" width="2.5" bestFit="1" customWidth="1"/>
    <col min="23" max="23" width="2.75" bestFit="1" customWidth="1"/>
    <col min="24" max="24" width="2.5" bestFit="1" customWidth="1"/>
    <col min="25" max="25" width="59.25" style="11" customWidth="1"/>
    <col min="26" max="26" width="5.25" bestFit="1" customWidth="1"/>
    <col min="27" max="27" width="6" bestFit="1" customWidth="1"/>
    <col min="28" max="28" width="8.125" bestFit="1" customWidth="1"/>
    <col min="29" max="29" width="3.5" bestFit="1" customWidth="1"/>
    <col min="30" max="30" width="3.5" customWidth="1"/>
    <col min="31" max="32" width="5.5" bestFit="1" customWidth="1"/>
    <col min="33" max="33" width="5.25" bestFit="1" customWidth="1"/>
    <col min="34" max="34" width="9.5" bestFit="1" customWidth="1"/>
    <col min="35" max="35" width="5" bestFit="1" customWidth="1"/>
    <col min="36" max="36" width="14.875" customWidth="1"/>
    <col min="37" max="37" width="9" customWidth="1"/>
    <col min="39" max="44" width="0" hidden="1" customWidth="1"/>
    <col min="45" max="45" width="4.875" bestFit="1" customWidth="1"/>
    <col min="46" max="47" width="3.5" bestFit="1" customWidth="1"/>
  </cols>
  <sheetData>
    <row r="1" spans="1:48" x14ac:dyDescent="0.15">
      <c r="A1" t="str">
        <f>B1&amp;C1&amp;E1&amp;F1&amp;H1&amp;I1&amp;J1&amp;M1&amp;O1&amp;P1&amp;Q1&amp;R1&amp;S1&amp;T1&amp;U1&amp;V1&amp;W1&amp;X1</f>
        <v>*飛行カード一覧</v>
      </c>
      <c r="B1" t="s">
        <v>3229</v>
      </c>
      <c r="C1" t="s">
        <v>4986</v>
      </c>
      <c r="F1" t="s">
        <v>3228</v>
      </c>
    </row>
    <row r="2" spans="1:48" x14ac:dyDescent="0.15">
      <c r="A2" t="str">
        <f>B2&amp;C2&amp;E2&amp;F2&amp;H2&amp;I2&amp;J2&amp;M2&amp;O2&amp;P2&amp;Q2&amp;R2&amp;S2&amp;T2&amp;U2&amp;V2&amp;W2&amp;X2</f>
        <v>**マジック:オリジン</v>
      </c>
      <c r="B2" t="s">
        <v>4856</v>
      </c>
      <c r="C2" t="s">
        <v>4860</v>
      </c>
    </row>
    <row r="3" spans="1:48" x14ac:dyDescent="0.15">
      <c r="A3" t="str">
        <f>B3&amp;C3&amp;E3&amp;F3&amp;H3&amp;I3&amp;J3&amp;M3&amp;O3&amp;P3&amp;Q3&amp;R3&amp;S3&amp;T3&amp;U3&amp;V3&amp;W3&amp;X3</f>
        <v>|LEFT:50|LEFT:50|LEFT:50|LEFT:50|LEFT:500|c</v>
      </c>
      <c r="B3" t="s">
        <v>3211</v>
      </c>
      <c r="C3" t="s">
        <v>3204</v>
      </c>
      <c r="E3" t="s">
        <v>3211</v>
      </c>
      <c r="F3" t="s">
        <v>3204</v>
      </c>
      <c r="H3" t="s">
        <v>3211</v>
      </c>
      <c r="I3" t="s">
        <v>3204</v>
      </c>
      <c r="J3" t="s">
        <v>3211</v>
      </c>
      <c r="M3" t="s">
        <v>3204</v>
      </c>
      <c r="P3" t="s">
        <v>3267</v>
      </c>
      <c r="R3" t="s">
        <v>3205</v>
      </c>
      <c r="U3" t="s">
        <v>3267</v>
      </c>
      <c r="V3" t="s">
        <v>3206</v>
      </c>
    </row>
    <row r="4" spans="1:48" x14ac:dyDescent="0.15">
      <c r="A4" t="str">
        <f>B4&amp;C4&amp;E4&amp;F4&amp;H4&amp;I4&amp;J4&amp;M4&amp;O4&amp;P4&amp;Q4&amp;R4&amp;S4&amp;T4&amp;U4&amp;V4&amp;W4&amp;X4</f>
        <v>|セット|色|コスト|P/T|カード名|</v>
      </c>
      <c r="B4" t="s">
        <v>3211</v>
      </c>
      <c r="C4" t="s">
        <v>3212</v>
      </c>
      <c r="E4" t="s">
        <v>3211</v>
      </c>
      <c r="F4" t="s">
        <v>3181</v>
      </c>
      <c r="H4" t="s">
        <v>3211</v>
      </c>
      <c r="I4" t="s">
        <v>3207</v>
      </c>
      <c r="J4" t="s">
        <v>3211</v>
      </c>
      <c r="K4" t="s">
        <v>3168</v>
      </c>
      <c r="L4" t="s">
        <v>3167</v>
      </c>
      <c r="M4" t="str">
        <f>K4&amp;"/"&amp;L4</f>
        <v>P/T</v>
      </c>
      <c r="P4" t="s">
        <v>3267</v>
      </c>
      <c r="R4" t="s">
        <v>3208</v>
      </c>
      <c r="U4" t="s">
        <v>3267</v>
      </c>
      <c r="AD4" t="b">
        <f>OR(AB4="与える",AC4="得る")</f>
        <v>0</v>
      </c>
      <c r="AE4" s="1"/>
      <c r="AF4" s="1"/>
      <c r="AG4" s="1"/>
      <c r="AH4" s="1"/>
      <c r="AI4" s="1"/>
      <c r="AJ4" s="1"/>
      <c r="AK4" s="1"/>
      <c r="AL4" s="1"/>
      <c r="AM4" s="1"/>
      <c r="AN4" s="1"/>
      <c r="AO4" s="1"/>
      <c r="AP4" s="1"/>
      <c r="AQ4" s="1"/>
      <c r="AR4" s="1"/>
      <c r="AS4" s="1"/>
      <c r="AT4" s="1"/>
      <c r="AU4" s="1"/>
      <c r="AV4" s="1"/>
    </row>
    <row r="5" spans="1:48" x14ac:dyDescent="0.15">
      <c r="A5" t="str">
        <f>B5&amp;C5&amp;E5&amp;F5&amp;H5&amp;I5&amp;J5&amp;M5&amp;O5&amp;P5&amp;Q5&amp;R5&amp;S5&amp;T5&amp;U5&amp;V5&amp;W5&amp;X5</f>
        <v>|ORI|白|7|1/1|《[[突進するグリフィン]]》|</v>
      </c>
      <c r="B5" t="s">
        <v>3211</v>
      </c>
      <c r="C5" t="str">
        <f>AF5</f>
        <v>ORI</v>
      </c>
      <c r="D5">
        <f>IF(AF5="","",VLOOKUP(C5,tnpl!$Z$1:$AA$11,2,TRUE))</f>
        <v>1</v>
      </c>
      <c r="E5" t="s">
        <v>3211</v>
      </c>
      <c r="F5" t="str">
        <f>AG5</f>
        <v>白</v>
      </c>
      <c r="G5">
        <f>IF(AG5="","",VLOOKUP(F5,tnpl!$X$1:$Y$16,2,TRUE))</f>
        <v>1</v>
      </c>
      <c r="H5" t="s">
        <v>3211</v>
      </c>
      <c r="I5">
        <f>AI5</f>
        <v>7</v>
      </c>
      <c r="J5" t="s">
        <v>3211</v>
      </c>
      <c r="K5">
        <f>AT5</f>
        <v>1</v>
      </c>
      <c r="L5">
        <f>AU5</f>
        <v>1</v>
      </c>
      <c r="M5" t="str">
        <f>IF(AL5="クリーチャー",K5&amp;"/"&amp;L5,"")</f>
        <v>1/1</v>
      </c>
      <c r="P5" t="s">
        <v>3267</v>
      </c>
      <c r="Q5" t="s">
        <v>4854</v>
      </c>
      <c r="R5" t="str">
        <f>AJ5</f>
        <v>突進するグリフィン</v>
      </c>
      <c r="T5" t="s">
        <v>4855</v>
      </c>
      <c r="U5" t="s">
        <v>3267</v>
      </c>
      <c r="V5" s="9"/>
      <c r="Y5" s="11" t="s">
        <v>3273</v>
      </c>
      <c r="Z5" t="str">
        <f>IF(SEARCH("飛",Y5,1)&lt;10,"飛行","")</f>
        <v>飛行</v>
      </c>
      <c r="AA5" t="str">
        <f>IF(ISERR(SEARCH("召",Y5,1)),"","召喚")</f>
        <v/>
      </c>
      <c r="AB5" t="str">
        <f>IF(ISERR(SEARCH("与",Y5,1)),"","与える")</f>
        <v/>
      </c>
      <c r="AC5" t="str">
        <f>IF(ISERR(SEARCH("得",Y5,1)),"","得る")</f>
        <v/>
      </c>
      <c r="AD5" t="b">
        <f t="shared" ref="AD5:AD65" si="0">OR(AB5="与える",AC5="得る")</f>
        <v>0</v>
      </c>
      <c r="AE5" s="1"/>
      <c r="AF5" s="1" t="s">
        <v>3271</v>
      </c>
      <c r="AG5" s="1" t="s">
        <v>1653</v>
      </c>
      <c r="AH5" s="1" t="s">
        <v>1771</v>
      </c>
      <c r="AI5" s="1">
        <v>7</v>
      </c>
      <c r="AJ5" s="1" t="s">
        <v>3159</v>
      </c>
      <c r="AK5" s="1" t="s">
        <v>3158</v>
      </c>
      <c r="AL5" s="1" t="s">
        <v>349</v>
      </c>
      <c r="AM5" s="1" t="s">
        <v>2445</v>
      </c>
      <c r="AN5" s="1"/>
      <c r="AO5" s="1"/>
      <c r="AP5" s="1" t="s">
        <v>3272</v>
      </c>
      <c r="AQ5" s="1" t="s">
        <v>3157</v>
      </c>
      <c r="AR5" s="1"/>
      <c r="AS5" s="1"/>
      <c r="AT5" s="1">
        <v>1</v>
      </c>
      <c r="AU5" s="1">
        <v>1</v>
      </c>
      <c r="AV5" s="1" t="s">
        <v>3273</v>
      </c>
    </row>
    <row r="6" spans="1:48" x14ac:dyDescent="0.15">
      <c r="A6" t="str">
        <f t="shared" ref="A6:A8" si="1">B6&amp;C6&amp;E6&amp;F6&amp;H6&amp;I6&amp;J6&amp;M6&amp;O6&amp;P6&amp;Q6&amp;R6&amp;S6&amp;T6&amp;U6&amp;V6&amp;W6&amp;X6</f>
        <v>|ORI|白|10|1/3|《[[確固たるエイヴン]]》|</v>
      </c>
      <c r="B6" t="s">
        <v>3211</v>
      </c>
      <c r="C6" t="str">
        <f t="shared" ref="C6:C8" si="2">AF6</f>
        <v>ORI</v>
      </c>
      <c r="D6">
        <f>IF(AF6="","",VLOOKUP(C6,tnpl!$Z$1:$AA$11,2,TRUE))</f>
        <v>1</v>
      </c>
      <c r="E6" t="s">
        <v>3211</v>
      </c>
      <c r="F6" t="str">
        <f t="shared" ref="F6:F8" si="3">AG6</f>
        <v>白</v>
      </c>
      <c r="G6">
        <f>IF(AG6="","",VLOOKUP(F6,tnpl!$X$1:$Y$16,2,TRUE))</f>
        <v>1</v>
      </c>
      <c r="H6" t="s">
        <v>3211</v>
      </c>
      <c r="I6">
        <f t="shared" ref="I6:I8" si="4">AI6</f>
        <v>10</v>
      </c>
      <c r="J6" t="s">
        <v>3211</v>
      </c>
      <c r="K6">
        <f t="shared" ref="K6:L8" si="5">AT6</f>
        <v>1</v>
      </c>
      <c r="L6">
        <f t="shared" si="5"/>
        <v>3</v>
      </c>
      <c r="M6" t="str">
        <f t="shared" ref="M6:M8" si="6">IF(AL6="クリーチャー",K6&amp;"/"&amp;L6,"")</f>
        <v>1/3</v>
      </c>
      <c r="P6" t="s">
        <v>3267</v>
      </c>
      <c r="Q6" t="s">
        <v>4854</v>
      </c>
      <c r="R6" t="str">
        <f t="shared" ref="R6:R8" si="7">AJ6</f>
        <v>確固たるエイヴン</v>
      </c>
      <c r="T6" t="s">
        <v>4855</v>
      </c>
      <c r="U6" t="s">
        <v>3267</v>
      </c>
      <c r="V6" s="9"/>
      <c r="Y6" s="11" t="s">
        <v>3275</v>
      </c>
      <c r="Z6" t="str">
        <f t="shared" ref="Z6:Z65" si="8">IF(SEARCH("飛",Y6,1)&lt;10,"飛行","")</f>
        <v>飛行</v>
      </c>
      <c r="AA6" t="str">
        <f t="shared" ref="AA6:AA65" si="9">IF(ISERR(SEARCH("召",Y6,1)),"","召喚")</f>
        <v/>
      </c>
      <c r="AB6" t="str">
        <f>IF(ISERR(SEARCH("与",Y6,1)),"","与える")</f>
        <v/>
      </c>
      <c r="AC6" t="str">
        <f t="shared" ref="AC6:AC65" si="10">IF(ISERR(SEARCH("得",Y6,1)),"","得る")</f>
        <v/>
      </c>
      <c r="AD6" t="b">
        <f t="shared" si="0"/>
        <v>0</v>
      </c>
      <c r="AE6" s="1"/>
      <c r="AF6" s="1" t="s">
        <v>3271</v>
      </c>
      <c r="AG6" s="1" t="s">
        <v>1653</v>
      </c>
      <c r="AH6" s="1" t="s">
        <v>1771</v>
      </c>
      <c r="AI6" s="1">
        <v>10</v>
      </c>
      <c r="AJ6" s="1" t="s">
        <v>3148</v>
      </c>
      <c r="AK6" s="1" t="s">
        <v>3274</v>
      </c>
      <c r="AL6" s="1" t="s">
        <v>349</v>
      </c>
      <c r="AM6" s="1" t="s">
        <v>2987</v>
      </c>
      <c r="AN6" s="1" t="s">
        <v>1826</v>
      </c>
      <c r="AO6" s="1"/>
      <c r="AP6" s="1" t="s">
        <v>3275</v>
      </c>
      <c r="AQ6" s="1"/>
      <c r="AR6" s="1"/>
      <c r="AS6" s="1"/>
      <c r="AT6" s="1">
        <v>1</v>
      </c>
      <c r="AU6" s="1">
        <v>3</v>
      </c>
      <c r="AV6" s="1" t="s">
        <v>3275</v>
      </c>
    </row>
    <row r="7" spans="1:48" x14ac:dyDescent="0.15">
      <c r="A7" t="str">
        <f t="shared" si="1"/>
        <v>|ORI|白|11|3/3|《[[エイヴンの戦僧侶]]》|</v>
      </c>
      <c r="B7" t="s">
        <v>3211</v>
      </c>
      <c r="C7" t="str">
        <f t="shared" si="2"/>
        <v>ORI</v>
      </c>
      <c r="D7">
        <f>IF(AF7="","",VLOOKUP(C7,tnpl!$Z$1:$AA$11,2,TRUE))</f>
        <v>1</v>
      </c>
      <c r="E7" t="s">
        <v>3211</v>
      </c>
      <c r="F7" t="str">
        <f t="shared" si="3"/>
        <v>白</v>
      </c>
      <c r="G7">
        <f>IF(AG7="","",VLOOKUP(F7,tnpl!$X$1:$Y$16,2,TRUE))</f>
        <v>1</v>
      </c>
      <c r="H7" t="s">
        <v>3211</v>
      </c>
      <c r="I7">
        <f t="shared" si="4"/>
        <v>11</v>
      </c>
      <c r="J7" t="s">
        <v>3211</v>
      </c>
      <c r="K7">
        <f t="shared" si="5"/>
        <v>3</v>
      </c>
      <c r="L7">
        <f t="shared" si="5"/>
        <v>3</v>
      </c>
      <c r="M7" t="str">
        <f t="shared" si="6"/>
        <v>3/3</v>
      </c>
      <c r="P7" t="s">
        <v>3267</v>
      </c>
      <c r="Q7" t="s">
        <v>4854</v>
      </c>
      <c r="R7" t="str">
        <f t="shared" si="7"/>
        <v>エイヴンの戦僧侶</v>
      </c>
      <c r="T7" t="s">
        <v>4855</v>
      </c>
      <c r="U7" t="s">
        <v>3267</v>
      </c>
      <c r="V7" s="9"/>
      <c r="Y7" s="11" t="s">
        <v>3277</v>
      </c>
      <c r="Z7" t="str">
        <f t="shared" si="8"/>
        <v>飛行</v>
      </c>
      <c r="AA7" t="str">
        <f t="shared" si="9"/>
        <v/>
      </c>
      <c r="AB7" t="str">
        <f t="shared" ref="AB7:AB66" si="11">IF(ISERR(SEARCH("与",Y7,1)),"","与える")</f>
        <v/>
      </c>
      <c r="AD7" t="b">
        <f t="shared" si="0"/>
        <v>0</v>
      </c>
      <c r="AE7" s="1"/>
      <c r="AF7" s="1" t="s">
        <v>3271</v>
      </c>
      <c r="AG7" s="1" t="s">
        <v>1653</v>
      </c>
      <c r="AH7" s="1" t="s">
        <v>1473</v>
      </c>
      <c r="AI7" s="1">
        <v>11</v>
      </c>
      <c r="AJ7" s="1" t="s">
        <v>3120</v>
      </c>
      <c r="AK7" s="1" t="s">
        <v>3119</v>
      </c>
      <c r="AL7" s="1" t="s">
        <v>349</v>
      </c>
      <c r="AM7" s="1" t="s">
        <v>2987</v>
      </c>
      <c r="AN7" s="1" t="s">
        <v>1492</v>
      </c>
      <c r="AO7" s="1"/>
      <c r="AP7" s="1" t="s">
        <v>361</v>
      </c>
      <c r="AQ7" s="1" t="s">
        <v>3118</v>
      </c>
      <c r="AR7" s="1"/>
      <c r="AS7" s="1"/>
      <c r="AT7" s="1">
        <v>3</v>
      </c>
      <c r="AU7" s="1">
        <v>3</v>
      </c>
      <c r="AV7" s="1" t="s">
        <v>3277</v>
      </c>
    </row>
    <row r="8" spans="1:48" x14ac:dyDescent="0.15">
      <c r="A8" t="str">
        <f t="shared" si="1"/>
        <v>|ORI|白|13|4/4|《[[祝福された霊魂]]》|</v>
      </c>
      <c r="B8" t="s">
        <v>3211</v>
      </c>
      <c r="C8" t="str">
        <f t="shared" si="2"/>
        <v>ORI</v>
      </c>
      <c r="D8">
        <f>IF(AF8="","",VLOOKUP(C8,tnpl!$Z$1:$AA$11,2,TRUE))</f>
        <v>1</v>
      </c>
      <c r="E8" t="s">
        <v>3211</v>
      </c>
      <c r="F8" t="str">
        <f t="shared" si="3"/>
        <v>白</v>
      </c>
      <c r="G8">
        <f>IF(AG8="","",VLOOKUP(F8,tnpl!$X$1:$Y$16,2,TRUE))</f>
        <v>1</v>
      </c>
      <c r="H8" t="s">
        <v>3211</v>
      </c>
      <c r="I8">
        <f t="shared" si="4"/>
        <v>13</v>
      </c>
      <c r="J8" t="s">
        <v>3211</v>
      </c>
      <c r="K8">
        <f t="shared" si="5"/>
        <v>4</v>
      </c>
      <c r="L8">
        <f t="shared" si="5"/>
        <v>4</v>
      </c>
      <c r="M8" t="str">
        <f t="shared" si="6"/>
        <v>4/4</v>
      </c>
      <c r="P8" t="s">
        <v>3267</v>
      </c>
      <c r="Q8" t="s">
        <v>4854</v>
      </c>
      <c r="R8" t="str">
        <f t="shared" si="7"/>
        <v>祝福された霊魂</v>
      </c>
      <c r="T8" t="s">
        <v>4855</v>
      </c>
      <c r="U8" t="s">
        <v>3267</v>
      </c>
      <c r="V8" s="9"/>
      <c r="Y8" s="11" t="s">
        <v>3278</v>
      </c>
      <c r="Z8" t="str">
        <f t="shared" si="8"/>
        <v>飛行</v>
      </c>
      <c r="AA8" t="str">
        <f t="shared" si="9"/>
        <v/>
      </c>
      <c r="AB8" t="str">
        <f t="shared" si="11"/>
        <v/>
      </c>
      <c r="AC8" t="str">
        <f t="shared" si="10"/>
        <v/>
      </c>
      <c r="AD8" t="b">
        <f t="shared" si="0"/>
        <v>0</v>
      </c>
      <c r="AE8" s="1"/>
      <c r="AF8" s="1" t="s">
        <v>3271</v>
      </c>
      <c r="AG8" s="1" t="s">
        <v>1653</v>
      </c>
      <c r="AH8" s="1" t="s">
        <v>1473</v>
      </c>
      <c r="AI8" s="1">
        <v>13</v>
      </c>
      <c r="AJ8" s="1" t="s">
        <v>3117</v>
      </c>
      <c r="AK8" s="1" t="s">
        <v>3116</v>
      </c>
      <c r="AL8" s="1" t="s">
        <v>349</v>
      </c>
      <c r="AM8" s="1" t="s">
        <v>2436</v>
      </c>
      <c r="AN8" s="1"/>
      <c r="AO8" s="1"/>
      <c r="AP8" s="1" t="s">
        <v>361</v>
      </c>
      <c r="AQ8" s="1" t="s">
        <v>3115</v>
      </c>
      <c r="AR8" s="1"/>
      <c r="AS8" s="1"/>
      <c r="AT8" s="1">
        <v>4</v>
      </c>
      <c r="AU8" s="1">
        <v>4</v>
      </c>
      <c r="AV8" s="1" t="s">
        <v>3278</v>
      </c>
    </row>
    <row r="9" spans="1:48" x14ac:dyDescent="0.15">
      <c r="A9" t="str">
        <f t="shared" ref="A9:A68" si="12">B9&amp;C9&amp;E9&amp;F9&amp;H9&amp;I9&amp;J9&amp;M9&amp;O9&amp;P9&amp;Q9&amp;R9&amp;S9&amp;T9&amp;U9&amp;V9&amp;W9&amp;X9</f>
        <v>|ORI|白|14|4/4|《[[勇者の守護神]]》|</v>
      </c>
      <c r="B9" t="s">
        <v>3211</v>
      </c>
      <c r="C9" t="str">
        <f t="shared" ref="C9:C68" si="13">AF9</f>
        <v>ORI</v>
      </c>
      <c r="D9">
        <f>IF(AF9="","",VLOOKUP(C9,tnpl!$Z$1:$AA$11,2,TRUE))</f>
        <v>1</v>
      </c>
      <c r="E9" t="s">
        <v>3211</v>
      </c>
      <c r="F9" t="str">
        <f t="shared" ref="F9:F68" si="14">AG9</f>
        <v>白</v>
      </c>
      <c r="G9">
        <f>IF(AG9="","",VLOOKUP(F9,tnpl!$X$1:$Y$16,2,TRUE))</f>
        <v>1</v>
      </c>
      <c r="H9" t="s">
        <v>3211</v>
      </c>
      <c r="I9">
        <f t="shared" ref="I9:I68" si="15">AI9</f>
        <v>14</v>
      </c>
      <c r="J9" t="s">
        <v>3211</v>
      </c>
      <c r="K9">
        <f t="shared" ref="K9:K68" si="16">AT9</f>
        <v>4</v>
      </c>
      <c r="L9">
        <f t="shared" ref="L9:L68" si="17">AU9</f>
        <v>4</v>
      </c>
      <c r="M9" t="str">
        <f t="shared" ref="M9:M68" si="18">IF(AL9="クリーチャー",K9&amp;"/"&amp;L9,"")</f>
        <v>4/4</v>
      </c>
      <c r="P9" t="s">
        <v>3267</v>
      </c>
      <c r="Q9" t="s">
        <v>4854</v>
      </c>
      <c r="R9" t="str">
        <f t="shared" ref="R9:R68" si="19">AJ9</f>
        <v>勇者の守護神</v>
      </c>
      <c r="T9" t="s">
        <v>4855</v>
      </c>
      <c r="U9" t="s">
        <v>3267</v>
      </c>
      <c r="V9" s="9"/>
      <c r="Y9" s="11" t="s">
        <v>3281</v>
      </c>
      <c r="Z9" t="str">
        <f t="shared" si="8"/>
        <v>飛行</v>
      </c>
      <c r="AA9" t="str">
        <f t="shared" si="9"/>
        <v/>
      </c>
      <c r="AB9" t="str">
        <f t="shared" si="11"/>
        <v/>
      </c>
      <c r="AC9" t="str">
        <f t="shared" si="10"/>
        <v/>
      </c>
      <c r="AD9" t="b">
        <f t="shared" si="0"/>
        <v>0</v>
      </c>
      <c r="AE9" s="1"/>
      <c r="AF9" s="1" t="s">
        <v>3271</v>
      </c>
      <c r="AG9" s="1" t="s">
        <v>1653</v>
      </c>
      <c r="AH9" s="1" t="s">
        <v>1473</v>
      </c>
      <c r="AI9" s="1">
        <v>14</v>
      </c>
      <c r="AJ9" s="1" t="s">
        <v>3109</v>
      </c>
      <c r="AK9" s="1" t="s">
        <v>3108</v>
      </c>
      <c r="AL9" s="1" t="s">
        <v>349</v>
      </c>
      <c r="AM9" s="1" t="s">
        <v>358</v>
      </c>
      <c r="AN9" s="1"/>
      <c r="AO9" s="1"/>
      <c r="AP9" s="1" t="s">
        <v>361</v>
      </c>
      <c r="AQ9" s="1" t="s">
        <v>3107</v>
      </c>
      <c r="AR9" s="1"/>
      <c r="AS9" s="1"/>
      <c r="AT9" s="1">
        <v>4</v>
      </c>
      <c r="AU9" s="1">
        <v>4</v>
      </c>
      <c r="AV9" s="1" t="s">
        <v>3281</v>
      </c>
    </row>
    <row r="10" spans="1:48" x14ac:dyDescent="0.15">
      <c r="A10" t="str">
        <f t="shared" si="12"/>
        <v>|ORI|白|12|6/5|《[[ヴリンの翼馬]]》|</v>
      </c>
      <c r="B10" t="s">
        <v>3211</v>
      </c>
      <c r="C10" t="str">
        <f t="shared" si="13"/>
        <v>ORI</v>
      </c>
      <c r="D10">
        <f>IF(AF10="","",VLOOKUP(C10,tnpl!$Z$1:$AA$11,2,TRUE))</f>
        <v>1</v>
      </c>
      <c r="E10" t="s">
        <v>3211</v>
      </c>
      <c r="F10" t="str">
        <f t="shared" si="14"/>
        <v>白</v>
      </c>
      <c r="G10">
        <f>IF(AG10="","",VLOOKUP(F10,tnpl!$X$1:$Y$16,2,TRUE))</f>
        <v>1</v>
      </c>
      <c r="H10" t="s">
        <v>3211</v>
      </c>
      <c r="I10">
        <f t="shared" si="15"/>
        <v>12</v>
      </c>
      <c r="J10" t="s">
        <v>3211</v>
      </c>
      <c r="K10">
        <f t="shared" si="16"/>
        <v>6</v>
      </c>
      <c r="L10">
        <f t="shared" si="17"/>
        <v>5</v>
      </c>
      <c r="M10" t="str">
        <f t="shared" si="18"/>
        <v>6/5</v>
      </c>
      <c r="P10" t="s">
        <v>3267</v>
      </c>
      <c r="Q10" t="s">
        <v>4854</v>
      </c>
      <c r="R10" t="str">
        <f t="shared" si="19"/>
        <v>ヴリンの翼馬</v>
      </c>
      <c r="T10" t="s">
        <v>4855</v>
      </c>
      <c r="U10" t="s">
        <v>3267</v>
      </c>
      <c r="V10" s="9"/>
      <c r="Y10" s="11" t="s">
        <v>3291</v>
      </c>
      <c r="Z10" t="str">
        <f t="shared" si="8"/>
        <v>飛行</v>
      </c>
      <c r="AA10" t="str">
        <f t="shared" si="9"/>
        <v/>
      </c>
      <c r="AB10" t="str">
        <f t="shared" si="11"/>
        <v/>
      </c>
      <c r="AC10" t="str">
        <f t="shared" si="10"/>
        <v/>
      </c>
      <c r="AD10" t="b">
        <f t="shared" si="0"/>
        <v>0</v>
      </c>
      <c r="AE10" s="1"/>
      <c r="AF10" s="1" t="s">
        <v>3271</v>
      </c>
      <c r="AG10" s="1" t="s">
        <v>1653</v>
      </c>
      <c r="AH10" s="1" t="s">
        <v>1463</v>
      </c>
      <c r="AI10" s="1">
        <v>12</v>
      </c>
      <c r="AJ10" s="1" t="s">
        <v>3070</v>
      </c>
      <c r="AK10" s="1" t="s">
        <v>3069</v>
      </c>
      <c r="AL10" s="1" t="s">
        <v>349</v>
      </c>
      <c r="AM10" s="1" t="s">
        <v>3068</v>
      </c>
      <c r="AN10" s="1"/>
      <c r="AO10" s="1"/>
      <c r="AP10" s="1" t="s">
        <v>361</v>
      </c>
      <c r="AQ10" s="1" t="s">
        <v>3067</v>
      </c>
      <c r="AR10" s="1"/>
      <c r="AS10" s="1"/>
      <c r="AT10" s="1">
        <v>6</v>
      </c>
      <c r="AU10" s="1">
        <v>5</v>
      </c>
      <c r="AV10" s="1" t="s">
        <v>3291</v>
      </c>
    </row>
    <row r="11" spans="1:48" x14ac:dyDescent="0.15">
      <c r="A11" t="str">
        <f t="shared" si="12"/>
        <v>|ORI|白|18|7/9|《[[徴税の大天使]]》|</v>
      </c>
      <c r="B11" t="s">
        <v>3211</v>
      </c>
      <c r="C11" t="str">
        <f t="shared" si="13"/>
        <v>ORI</v>
      </c>
      <c r="D11">
        <f>IF(AF11="","",VLOOKUP(C11,tnpl!$Z$1:$AA$11,2,TRUE))</f>
        <v>1</v>
      </c>
      <c r="E11" t="s">
        <v>3211</v>
      </c>
      <c r="F11" t="str">
        <f t="shared" si="14"/>
        <v>白</v>
      </c>
      <c r="G11">
        <f>IF(AG11="","",VLOOKUP(F11,tnpl!$X$1:$Y$16,2,TRUE))</f>
        <v>1</v>
      </c>
      <c r="H11" t="s">
        <v>3211</v>
      </c>
      <c r="I11">
        <f t="shared" si="15"/>
        <v>18</v>
      </c>
      <c r="J11" t="s">
        <v>3211</v>
      </c>
      <c r="K11">
        <f t="shared" si="16"/>
        <v>7</v>
      </c>
      <c r="L11">
        <f t="shared" si="17"/>
        <v>9</v>
      </c>
      <c r="M11" t="str">
        <f t="shared" si="18"/>
        <v>7/9</v>
      </c>
      <c r="P11" t="s">
        <v>3267</v>
      </c>
      <c r="Q11" t="s">
        <v>4854</v>
      </c>
      <c r="R11" t="str">
        <f t="shared" si="19"/>
        <v>徴税の大天使</v>
      </c>
      <c r="T11" t="s">
        <v>4855</v>
      </c>
      <c r="U11" t="s">
        <v>3267</v>
      </c>
      <c r="V11" s="9"/>
      <c r="Y11" s="11" t="s">
        <v>3292</v>
      </c>
      <c r="Z11" t="str">
        <f t="shared" si="8"/>
        <v>飛行</v>
      </c>
      <c r="AA11" t="str">
        <f t="shared" si="9"/>
        <v/>
      </c>
      <c r="AB11" t="str">
        <f t="shared" si="11"/>
        <v/>
      </c>
      <c r="AD11" t="b">
        <f t="shared" si="0"/>
        <v>0</v>
      </c>
      <c r="AE11" s="1"/>
      <c r="AF11" s="1" t="s">
        <v>3271</v>
      </c>
      <c r="AG11" s="1" t="s">
        <v>1653</v>
      </c>
      <c r="AH11" s="1" t="s">
        <v>1453</v>
      </c>
      <c r="AI11" s="1">
        <v>18</v>
      </c>
      <c r="AJ11" s="1" t="s">
        <v>3052</v>
      </c>
      <c r="AK11" s="1" t="s">
        <v>3051</v>
      </c>
      <c r="AL11" s="1" t="s">
        <v>349</v>
      </c>
      <c r="AM11" s="1" t="s">
        <v>358</v>
      </c>
      <c r="AN11" s="1"/>
      <c r="AO11" s="1"/>
      <c r="AP11" s="1" t="s">
        <v>361</v>
      </c>
      <c r="AQ11" s="1" t="s">
        <v>3050</v>
      </c>
      <c r="AR11" s="1"/>
      <c r="AS11" s="1"/>
      <c r="AT11" s="1">
        <v>7</v>
      </c>
      <c r="AU11" s="1">
        <v>9</v>
      </c>
      <c r="AV11" s="1" t="s">
        <v>3292</v>
      </c>
    </row>
    <row r="12" spans="1:48" x14ac:dyDescent="0.15">
      <c r="A12" t="str">
        <f t="shared" si="12"/>
        <v>|ORI|青|10|1/2|《[[飛空士志願者]]》|</v>
      </c>
      <c r="B12" t="s">
        <v>3211</v>
      </c>
      <c r="C12" t="str">
        <f t="shared" si="13"/>
        <v>ORI</v>
      </c>
      <c r="D12">
        <f>IF(AF12="","",VLOOKUP(C12,tnpl!$Z$1:$AA$11,2,TRUE))</f>
        <v>1</v>
      </c>
      <c r="E12" t="s">
        <v>3211</v>
      </c>
      <c r="F12" t="str">
        <f t="shared" si="14"/>
        <v>青</v>
      </c>
      <c r="G12">
        <f>IF(AG12="","",VLOOKUP(F12,tnpl!$X$1:$Y$16,2,TRUE))</f>
        <v>2</v>
      </c>
      <c r="H12" t="s">
        <v>3211</v>
      </c>
      <c r="I12">
        <f t="shared" si="15"/>
        <v>10</v>
      </c>
      <c r="J12" t="s">
        <v>3211</v>
      </c>
      <c r="K12">
        <f t="shared" si="16"/>
        <v>1</v>
      </c>
      <c r="L12">
        <f t="shared" si="17"/>
        <v>2</v>
      </c>
      <c r="M12" t="str">
        <f t="shared" si="18"/>
        <v>1/2</v>
      </c>
      <c r="P12" t="s">
        <v>3267</v>
      </c>
      <c r="Q12" t="s">
        <v>4854</v>
      </c>
      <c r="R12" t="str">
        <f t="shared" si="19"/>
        <v>飛空士志願者</v>
      </c>
      <c r="T12" t="s">
        <v>4855</v>
      </c>
      <c r="U12" t="s">
        <v>3267</v>
      </c>
      <c r="V12" s="9"/>
      <c r="Y12" s="11" t="s">
        <v>3293</v>
      </c>
      <c r="Z12" t="str">
        <f t="shared" si="8"/>
        <v>飛行</v>
      </c>
      <c r="AA12" t="str">
        <f t="shared" si="9"/>
        <v>召喚</v>
      </c>
      <c r="AB12" t="str">
        <f t="shared" si="11"/>
        <v/>
      </c>
      <c r="AC12" t="str">
        <f t="shared" si="10"/>
        <v/>
      </c>
      <c r="AD12" t="b">
        <f t="shared" si="0"/>
        <v>0</v>
      </c>
      <c r="AE12" s="1"/>
      <c r="AF12" s="1" t="s">
        <v>3271</v>
      </c>
      <c r="AG12" s="1" t="s">
        <v>1631</v>
      </c>
      <c r="AH12" s="1" t="s">
        <v>1771</v>
      </c>
      <c r="AI12" s="1">
        <v>10</v>
      </c>
      <c r="AJ12" s="1" t="s">
        <v>3036</v>
      </c>
      <c r="AK12" s="1" t="s">
        <v>3035</v>
      </c>
      <c r="AL12" s="1" t="s">
        <v>349</v>
      </c>
      <c r="AM12" s="1" t="s">
        <v>1511</v>
      </c>
      <c r="AN12" s="1" t="s">
        <v>1667</v>
      </c>
      <c r="AO12" s="1"/>
      <c r="AP12" s="1" t="s">
        <v>361</v>
      </c>
      <c r="AQ12" s="1" t="s">
        <v>2741</v>
      </c>
      <c r="AR12" s="1"/>
      <c r="AS12" s="1"/>
      <c r="AT12" s="1">
        <v>1</v>
      </c>
      <c r="AU12" s="1">
        <v>2</v>
      </c>
      <c r="AV12" s="1" t="s">
        <v>3293</v>
      </c>
    </row>
    <row r="13" spans="1:48" x14ac:dyDescent="0.15">
      <c r="A13" t="str">
        <f t="shared" si="12"/>
        <v>|ORI|青|6|1/1|《[[フェアリーの悪党]]》|</v>
      </c>
      <c r="B13" t="s">
        <v>3211</v>
      </c>
      <c r="C13" t="str">
        <f t="shared" si="13"/>
        <v>ORI</v>
      </c>
      <c r="D13">
        <f>IF(AF13="","",VLOOKUP(C13,tnpl!$Z$1:$AA$11,2,TRUE))</f>
        <v>1</v>
      </c>
      <c r="E13" t="s">
        <v>3211</v>
      </c>
      <c r="F13" t="str">
        <f t="shared" si="14"/>
        <v>青</v>
      </c>
      <c r="G13">
        <f>IF(AG13="","",VLOOKUP(F13,tnpl!$X$1:$Y$16,2,TRUE))</f>
        <v>2</v>
      </c>
      <c r="H13" t="s">
        <v>3211</v>
      </c>
      <c r="I13">
        <f t="shared" si="15"/>
        <v>6</v>
      </c>
      <c r="J13" t="s">
        <v>3211</v>
      </c>
      <c r="K13">
        <f t="shared" si="16"/>
        <v>1</v>
      </c>
      <c r="L13">
        <f t="shared" si="17"/>
        <v>1</v>
      </c>
      <c r="M13" t="str">
        <f t="shared" si="18"/>
        <v>1/1</v>
      </c>
      <c r="P13" t="s">
        <v>3267</v>
      </c>
      <c r="Q13" t="s">
        <v>4854</v>
      </c>
      <c r="R13" t="str">
        <f t="shared" si="19"/>
        <v>フェアリーの悪党</v>
      </c>
      <c r="T13" t="s">
        <v>4855</v>
      </c>
      <c r="U13" t="s">
        <v>3267</v>
      </c>
      <c r="V13" s="9"/>
      <c r="Y13" s="11" t="s">
        <v>3295</v>
      </c>
      <c r="Z13" t="str">
        <f t="shared" si="8"/>
        <v>飛行</v>
      </c>
      <c r="AA13" t="str">
        <f t="shared" si="9"/>
        <v/>
      </c>
      <c r="AB13" t="str">
        <f t="shared" si="11"/>
        <v/>
      </c>
      <c r="AC13" t="str">
        <f t="shared" si="10"/>
        <v/>
      </c>
      <c r="AD13" t="b">
        <f t="shared" si="0"/>
        <v>0</v>
      </c>
      <c r="AE13" s="1"/>
      <c r="AF13" s="1" t="s">
        <v>3271</v>
      </c>
      <c r="AG13" s="1" t="s">
        <v>1631</v>
      </c>
      <c r="AH13" s="1" t="s">
        <v>1771</v>
      </c>
      <c r="AI13" s="1">
        <v>6</v>
      </c>
      <c r="AJ13" s="1" t="s">
        <v>3034</v>
      </c>
      <c r="AK13" s="1" t="s">
        <v>3033</v>
      </c>
      <c r="AL13" s="1" t="s">
        <v>349</v>
      </c>
      <c r="AM13" s="1" t="s">
        <v>3032</v>
      </c>
      <c r="AN13" s="1" t="s">
        <v>2976</v>
      </c>
      <c r="AO13" s="1"/>
      <c r="AP13" s="1" t="s">
        <v>361</v>
      </c>
      <c r="AQ13" s="1" t="s">
        <v>3294</v>
      </c>
      <c r="AR13" s="1"/>
      <c r="AS13" s="1"/>
      <c r="AT13" s="1">
        <v>1</v>
      </c>
      <c r="AU13" s="1">
        <v>1</v>
      </c>
      <c r="AV13" s="1" t="s">
        <v>3295</v>
      </c>
    </row>
    <row r="14" spans="1:48" x14ac:dyDescent="0.15">
      <c r="A14" t="str">
        <f t="shared" si="12"/>
        <v>|ORI|青|10|4/4|《[[護輪のフクロウ]]》|</v>
      </c>
      <c r="B14" t="s">
        <v>3211</v>
      </c>
      <c r="C14" t="str">
        <f t="shared" si="13"/>
        <v>ORI</v>
      </c>
      <c r="D14">
        <f>IF(AF14="","",VLOOKUP(C14,tnpl!$Z$1:$AA$11,2,TRUE))</f>
        <v>1</v>
      </c>
      <c r="E14" t="s">
        <v>3211</v>
      </c>
      <c r="F14" t="str">
        <f t="shared" si="14"/>
        <v>青</v>
      </c>
      <c r="G14">
        <f>IF(AG14="","",VLOOKUP(F14,tnpl!$X$1:$Y$16,2,TRUE))</f>
        <v>2</v>
      </c>
      <c r="H14" t="s">
        <v>3211</v>
      </c>
      <c r="I14">
        <f t="shared" si="15"/>
        <v>10</v>
      </c>
      <c r="J14" t="s">
        <v>3211</v>
      </c>
      <c r="K14">
        <f t="shared" si="16"/>
        <v>4</v>
      </c>
      <c r="L14">
        <f t="shared" si="17"/>
        <v>4</v>
      </c>
      <c r="M14" t="str">
        <f t="shared" si="18"/>
        <v>4/4</v>
      </c>
      <c r="P14" t="s">
        <v>3267</v>
      </c>
      <c r="Q14" t="s">
        <v>4854</v>
      </c>
      <c r="R14" t="str">
        <f t="shared" si="19"/>
        <v>護輪のフクロウ</v>
      </c>
      <c r="T14" t="s">
        <v>4855</v>
      </c>
      <c r="U14" t="s">
        <v>3267</v>
      </c>
      <c r="V14" s="9"/>
      <c r="Y14" s="11" t="s">
        <v>2986</v>
      </c>
      <c r="Z14" t="str">
        <f t="shared" si="8"/>
        <v>飛行</v>
      </c>
      <c r="AA14" t="str">
        <f t="shared" si="9"/>
        <v/>
      </c>
      <c r="AB14" t="str">
        <f t="shared" si="11"/>
        <v/>
      </c>
      <c r="AC14" t="str">
        <f t="shared" si="10"/>
        <v/>
      </c>
      <c r="AD14" t="b">
        <f t="shared" si="0"/>
        <v>0</v>
      </c>
      <c r="AE14" s="1"/>
      <c r="AF14" s="1" t="s">
        <v>3271</v>
      </c>
      <c r="AG14" s="1" t="s">
        <v>1631</v>
      </c>
      <c r="AH14" s="1" t="s">
        <v>1473</v>
      </c>
      <c r="AI14" s="1">
        <v>10</v>
      </c>
      <c r="AJ14" s="1" t="s">
        <v>2989</v>
      </c>
      <c r="AK14" s="1" t="s">
        <v>2988</v>
      </c>
      <c r="AL14" s="1" t="s">
        <v>349</v>
      </c>
      <c r="AM14" s="1" t="s">
        <v>2987</v>
      </c>
      <c r="AN14" s="1"/>
      <c r="AO14" s="1"/>
      <c r="AP14" s="1" t="s">
        <v>361</v>
      </c>
      <c r="AQ14" s="1" t="s">
        <v>3302</v>
      </c>
      <c r="AR14" s="1"/>
      <c r="AS14" s="1"/>
      <c r="AT14" s="1">
        <v>4</v>
      </c>
      <c r="AU14" s="1">
        <v>4</v>
      </c>
      <c r="AV14" s="1" t="s">
        <v>2986</v>
      </c>
    </row>
    <row r="15" spans="1:48" x14ac:dyDescent="0.15">
      <c r="A15" t="str">
        <f t="shared" si="12"/>
        <v>|ORI|青|9|3/4|《[[屑肌のドレイク]]》|</v>
      </c>
      <c r="B15" t="s">
        <v>3211</v>
      </c>
      <c r="C15" t="str">
        <f t="shared" si="13"/>
        <v>ORI</v>
      </c>
      <c r="D15">
        <f>IF(AF15="","",VLOOKUP(C15,tnpl!$Z$1:$AA$11,2,TRUE))</f>
        <v>1</v>
      </c>
      <c r="E15" t="s">
        <v>3211</v>
      </c>
      <c r="F15" t="str">
        <f t="shared" si="14"/>
        <v>青</v>
      </c>
      <c r="G15">
        <f>IF(AG15="","",VLOOKUP(F15,tnpl!$X$1:$Y$16,2,TRUE))</f>
        <v>2</v>
      </c>
      <c r="H15" t="s">
        <v>3211</v>
      </c>
      <c r="I15">
        <f t="shared" si="15"/>
        <v>9</v>
      </c>
      <c r="J15" t="s">
        <v>3211</v>
      </c>
      <c r="K15">
        <f t="shared" si="16"/>
        <v>3</v>
      </c>
      <c r="L15">
        <f t="shared" si="17"/>
        <v>4</v>
      </c>
      <c r="M15" t="str">
        <f t="shared" si="18"/>
        <v>3/4</v>
      </c>
      <c r="P15" t="s">
        <v>3267</v>
      </c>
      <c r="Q15" t="s">
        <v>4854</v>
      </c>
      <c r="R15" t="str">
        <f t="shared" si="19"/>
        <v>屑肌のドレイク</v>
      </c>
      <c r="T15" t="s">
        <v>4855</v>
      </c>
      <c r="U15" t="s">
        <v>3267</v>
      </c>
      <c r="V15" s="9"/>
      <c r="Y15" s="11" t="s">
        <v>3303</v>
      </c>
      <c r="Z15" t="str">
        <f t="shared" si="8"/>
        <v>飛行</v>
      </c>
      <c r="AA15" t="str">
        <f t="shared" si="9"/>
        <v/>
      </c>
      <c r="AB15" t="str">
        <f t="shared" si="11"/>
        <v/>
      </c>
      <c r="AC15" t="str">
        <f t="shared" si="10"/>
        <v/>
      </c>
      <c r="AD15" t="b">
        <f t="shared" si="0"/>
        <v>0</v>
      </c>
      <c r="AE15" s="1"/>
      <c r="AF15" s="1" t="s">
        <v>3271</v>
      </c>
      <c r="AG15" s="1" t="s">
        <v>1631</v>
      </c>
      <c r="AH15" s="1" t="s">
        <v>1473</v>
      </c>
      <c r="AI15" s="1">
        <v>9</v>
      </c>
      <c r="AJ15" s="1" t="s">
        <v>2985</v>
      </c>
      <c r="AK15" s="1" t="s">
        <v>2984</v>
      </c>
      <c r="AL15" s="1" t="s">
        <v>349</v>
      </c>
      <c r="AM15" s="1" t="s">
        <v>1506</v>
      </c>
      <c r="AN15" s="1" t="s">
        <v>2546</v>
      </c>
      <c r="AO15" s="1"/>
      <c r="AP15" s="1" t="s">
        <v>3303</v>
      </c>
      <c r="AQ15" s="1"/>
      <c r="AR15" s="1"/>
      <c r="AS15" s="1"/>
      <c r="AT15" s="1">
        <v>3</v>
      </c>
      <c r="AU15" s="1">
        <v>4</v>
      </c>
      <c r="AV15" s="1" t="s">
        <v>3303</v>
      </c>
    </row>
    <row r="16" spans="1:48" x14ac:dyDescent="0.15">
      <c r="A16" t="str">
        <f t="shared" si="12"/>
        <v>|ORI|青|9|4/4|《[[塔の霊]]》|</v>
      </c>
      <c r="B16" t="s">
        <v>3211</v>
      </c>
      <c r="C16" t="str">
        <f t="shared" si="13"/>
        <v>ORI</v>
      </c>
      <c r="D16">
        <f>IF(AF16="","",VLOOKUP(C16,tnpl!$Z$1:$AA$11,2,TRUE))</f>
        <v>1</v>
      </c>
      <c r="E16" t="s">
        <v>3211</v>
      </c>
      <c r="F16" t="str">
        <f t="shared" si="14"/>
        <v>青</v>
      </c>
      <c r="G16">
        <f>IF(AG16="","",VLOOKUP(F16,tnpl!$X$1:$Y$16,2,TRUE))</f>
        <v>2</v>
      </c>
      <c r="H16" t="s">
        <v>3211</v>
      </c>
      <c r="I16">
        <f t="shared" si="15"/>
        <v>9</v>
      </c>
      <c r="J16" t="s">
        <v>3211</v>
      </c>
      <c r="K16">
        <f t="shared" si="16"/>
        <v>4</v>
      </c>
      <c r="L16">
        <f t="shared" si="17"/>
        <v>4</v>
      </c>
      <c r="M16" t="str">
        <f t="shared" si="18"/>
        <v>4/4</v>
      </c>
      <c r="P16" t="s">
        <v>3267</v>
      </c>
      <c r="Q16" t="s">
        <v>4854</v>
      </c>
      <c r="R16" t="str">
        <f t="shared" si="19"/>
        <v>塔の霊</v>
      </c>
      <c r="T16" t="s">
        <v>4855</v>
      </c>
      <c r="U16" t="s">
        <v>3267</v>
      </c>
      <c r="V16" s="9"/>
      <c r="Y16" s="11" t="s">
        <v>3304</v>
      </c>
      <c r="Z16" t="str">
        <f t="shared" si="8"/>
        <v>飛行</v>
      </c>
      <c r="AA16" t="str">
        <f t="shared" si="9"/>
        <v/>
      </c>
      <c r="AB16" t="str">
        <f t="shared" si="11"/>
        <v/>
      </c>
      <c r="AC16" t="str">
        <f t="shared" si="10"/>
        <v/>
      </c>
      <c r="AD16" t="b">
        <f t="shared" si="0"/>
        <v>0</v>
      </c>
      <c r="AE16" s="1"/>
      <c r="AF16" s="1" t="s">
        <v>3271</v>
      </c>
      <c r="AG16" s="1" t="s">
        <v>1631</v>
      </c>
      <c r="AH16" s="1" t="s">
        <v>1473</v>
      </c>
      <c r="AI16" s="1">
        <v>9</v>
      </c>
      <c r="AJ16" s="1" t="s">
        <v>2980</v>
      </c>
      <c r="AK16" s="1" t="s">
        <v>2979</v>
      </c>
      <c r="AL16" s="1" t="s">
        <v>349</v>
      </c>
      <c r="AM16" s="1" t="s">
        <v>2436</v>
      </c>
      <c r="AN16" s="1"/>
      <c r="AO16" s="1"/>
      <c r="AP16" s="1" t="s">
        <v>3304</v>
      </c>
      <c r="AQ16" s="1"/>
      <c r="AR16" s="1"/>
      <c r="AS16" s="1"/>
      <c r="AT16" s="1">
        <v>4</v>
      </c>
      <c r="AU16" s="1">
        <v>4</v>
      </c>
      <c r="AV16" s="1" t="s">
        <v>3304</v>
      </c>
    </row>
    <row r="17" spans="1:48" x14ac:dyDescent="0.15">
      <c r="A17" t="str">
        <f t="shared" si="12"/>
        <v>|ORI|青|16|6/6|《[[高位調停者、アルハマレット]]》|</v>
      </c>
      <c r="B17" t="s">
        <v>3211</v>
      </c>
      <c r="C17" t="str">
        <f t="shared" si="13"/>
        <v>ORI</v>
      </c>
      <c r="D17">
        <f>IF(AF17="","",VLOOKUP(C17,tnpl!$Z$1:$AA$11,2,TRUE))</f>
        <v>1</v>
      </c>
      <c r="E17" t="s">
        <v>3211</v>
      </c>
      <c r="F17" t="str">
        <f t="shared" si="14"/>
        <v>青</v>
      </c>
      <c r="G17">
        <f>IF(AG17="","",VLOOKUP(F17,tnpl!$X$1:$Y$16,2,TRUE))</f>
        <v>2</v>
      </c>
      <c r="H17" t="s">
        <v>3211</v>
      </c>
      <c r="I17">
        <f t="shared" si="15"/>
        <v>16</v>
      </c>
      <c r="J17" t="s">
        <v>3211</v>
      </c>
      <c r="K17">
        <f t="shared" si="16"/>
        <v>6</v>
      </c>
      <c r="L17">
        <f t="shared" si="17"/>
        <v>6</v>
      </c>
      <c r="M17" t="str">
        <f t="shared" si="18"/>
        <v>6/6</v>
      </c>
      <c r="P17" t="s">
        <v>3267</v>
      </c>
      <c r="Q17" t="s">
        <v>4854</v>
      </c>
      <c r="R17" t="str">
        <f t="shared" si="19"/>
        <v>高位調停者、アルハマレット</v>
      </c>
      <c r="T17" t="s">
        <v>4855</v>
      </c>
      <c r="U17" t="s">
        <v>3267</v>
      </c>
      <c r="V17" s="9"/>
      <c r="Y17" s="11" t="s">
        <v>3310</v>
      </c>
      <c r="Z17" t="str">
        <f t="shared" si="8"/>
        <v>飛行</v>
      </c>
      <c r="AA17" t="str">
        <f t="shared" si="9"/>
        <v/>
      </c>
      <c r="AB17" t="str">
        <f t="shared" si="11"/>
        <v/>
      </c>
      <c r="AC17" t="str">
        <f t="shared" si="10"/>
        <v/>
      </c>
      <c r="AD17" t="b">
        <f t="shared" si="0"/>
        <v>0</v>
      </c>
      <c r="AE17" s="1"/>
      <c r="AF17" s="1" t="s">
        <v>3271</v>
      </c>
      <c r="AG17" s="1" t="s">
        <v>1631</v>
      </c>
      <c r="AH17" s="1" t="s">
        <v>1463</v>
      </c>
      <c r="AI17" s="1">
        <v>16</v>
      </c>
      <c r="AJ17" s="1" t="s">
        <v>2956</v>
      </c>
      <c r="AK17" s="1" t="s">
        <v>2955</v>
      </c>
      <c r="AL17" s="1" t="s">
        <v>349</v>
      </c>
      <c r="AM17" s="1" t="s">
        <v>1633</v>
      </c>
      <c r="AN17" s="1"/>
      <c r="AO17" s="1"/>
      <c r="AP17" s="1" t="s">
        <v>361</v>
      </c>
      <c r="AQ17" s="1" t="s">
        <v>3309</v>
      </c>
      <c r="AR17" s="1"/>
      <c r="AS17" s="1"/>
      <c r="AT17" s="1">
        <v>6</v>
      </c>
      <c r="AU17" s="1">
        <v>6</v>
      </c>
      <c r="AV17" s="1" t="s">
        <v>3310</v>
      </c>
    </row>
    <row r="18" spans="1:48" x14ac:dyDescent="0.15">
      <c r="A18" t="str">
        <f t="shared" si="12"/>
        <v>|ORI|青|12|6/5|《[[魂刃のジン]]》|</v>
      </c>
      <c r="B18" t="s">
        <v>3211</v>
      </c>
      <c r="C18" t="str">
        <f t="shared" si="13"/>
        <v>ORI</v>
      </c>
      <c r="D18">
        <f>IF(AF18="","",VLOOKUP(C18,tnpl!$Z$1:$AA$11,2,TRUE))</f>
        <v>1</v>
      </c>
      <c r="E18" t="s">
        <v>3211</v>
      </c>
      <c r="F18" t="str">
        <f t="shared" si="14"/>
        <v>青</v>
      </c>
      <c r="G18">
        <f>IF(AG18="","",VLOOKUP(F18,tnpl!$X$1:$Y$16,2,TRUE))</f>
        <v>2</v>
      </c>
      <c r="H18" t="s">
        <v>3211</v>
      </c>
      <c r="I18">
        <f t="shared" si="15"/>
        <v>12</v>
      </c>
      <c r="J18" t="s">
        <v>3211</v>
      </c>
      <c r="K18">
        <f t="shared" si="16"/>
        <v>6</v>
      </c>
      <c r="L18">
        <f t="shared" si="17"/>
        <v>5</v>
      </c>
      <c r="M18" t="str">
        <f t="shared" si="18"/>
        <v>6/5</v>
      </c>
      <c r="P18" t="s">
        <v>3267</v>
      </c>
      <c r="Q18" t="s">
        <v>4854</v>
      </c>
      <c r="R18" t="str">
        <f t="shared" si="19"/>
        <v>魂刃のジン</v>
      </c>
      <c r="T18" t="s">
        <v>4855</v>
      </c>
      <c r="U18" t="s">
        <v>3267</v>
      </c>
      <c r="V18" s="9"/>
      <c r="Y18" s="11" t="s">
        <v>3312</v>
      </c>
      <c r="Z18" t="str">
        <f t="shared" si="8"/>
        <v>飛行</v>
      </c>
      <c r="AA18" t="str">
        <f t="shared" si="9"/>
        <v/>
      </c>
      <c r="AB18" t="str">
        <f t="shared" si="11"/>
        <v/>
      </c>
      <c r="AC18" t="str">
        <f t="shared" si="10"/>
        <v/>
      </c>
      <c r="AD18" t="b">
        <f t="shared" si="0"/>
        <v>0</v>
      </c>
      <c r="AE18" s="1"/>
      <c r="AF18" s="1" t="s">
        <v>3271</v>
      </c>
      <c r="AG18" s="1" t="s">
        <v>1631</v>
      </c>
      <c r="AH18" s="1" t="s">
        <v>1463</v>
      </c>
      <c r="AI18" s="1">
        <v>12</v>
      </c>
      <c r="AJ18" s="1" t="s">
        <v>2947</v>
      </c>
      <c r="AK18" s="1" t="s">
        <v>2946</v>
      </c>
      <c r="AL18" s="1" t="s">
        <v>349</v>
      </c>
      <c r="AM18" s="1" t="s">
        <v>2945</v>
      </c>
      <c r="AN18" s="1"/>
      <c r="AO18" s="1"/>
      <c r="AP18" s="1" t="s">
        <v>361</v>
      </c>
      <c r="AQ18" s="1" t="s">
        <v>3311</v>
      </c>
      <c r="AR18" s="1"/>
      <c r="AS18" s="1"/>
      <c r="AT18" s="1">
        <v>6</v>
      </c>
      <c r="AU18" s="1">
        <v>5</v>
      </c>
      <c r="AV18" s="1" t="s">
        <v>3312</v>
      </c>
    </row>
    <row r="19" spans="1:48" x14ac:dyDescent="0.15">
      <c r="A19" t="str">
        <f t="shared" si="12"/>
        <v>|ORI|黒|10|2/2|《[[狂暴な吸血者]]》|</v>
      </c>
      <c r="B19" t="s">
        <v>3211</v>
      </c>
      <c r="C19" t="str">
        <f t="shared" si="13"/>
        <v>ORI</v>
      </c>
      <c r="D19">
        <f>IF(AF19="","",VLOOKUP(C19,tnpl!$Z$1:$AA$11,2,TRUE))</f>
        <v>1</v>
      </c>
      <c r="E19" t="s">
        <v>3211</v>
      </c>
      <c r="F19" t="str">
        <f t="shared" si="14"/>
        <v>黒</v>
      </c>
      <c r="G19">
        <f>IF(AG19="","",VLOOKUP(F19,tnpl!$X$1:$Y$16,2,TRUE))</f>
        <v>3</v>
      </c>
      <c r="H19" t="s">
        <v>3211</v>
      </c>
      <c r="I19">
        <f t="shared" si="15"/>
        <v>10</v>
      </c>
      <c r="J19" t="s">
        <v>3211</v>
      </c>
      <c r="K19">
        <f t="shared" si="16"/>
        <v>2</v>
      </c>
      <c r="L19">
        <f t="shared" si="17"/>
        <v>2</v>
      </c>
      <c r="M19" t="str">
        <f t="shared" si="18"/>
        <v>2/2</v>
      </c>
      <c r="P19" t="s">
        <v>3267</v>
      </c>
      <c r="Q19" t="s">
        <v>4854</v>
      </c>
      <c r="R19" t="str">
        <f t="shared" si="19"/>
        <v>狂暴な吸血者</v>
      </c>
      <c r="T19" t="s">
        <v>4855</v>
      </c>
      <c r="U19" t="s">
        <v>3267</v>
      </c>
      <c r="V19" s="9"/>
      <c r="Y19" s="11" t="s">
        <v>361</v>
      </c>
      <c r="Z19" t="str">
        <f t="shared" si="8"/>
        <v>飛行</v>
      </c>
      <c r="AA19" t="str">
        <f t="shared" si="9"/>
        <v/>
      </c>
      <c r="AB19" t="str">
        <f t="shared" si="11"/>
        <v/>
      </c>
      <c r="AC19" t="str">
        <f t="shared" si="10"/>
        <v/>
      </c>
      <c r="AD19" t="b">
        <f t="shared" si="0"/>
        <v>0</v>
      </c>
      <c r="AE19" s="1"/>
      <c r="AF19" s="1" t="s">
        <v>3271</v>
      </c>
      <c r="AG19" s="1" t="s">
        <v>1606</v>
      </c>
      <c r="AH19" s="1" t="s">
        <v>1771</v>
      </c>
      <c r="AI19" s="1">
        <v>10</v>
      </c>
      <c r="AJ19" s="1" t="s">
        <v>2903</v>
      </c>
      <c r="AK19" s="1" t="s">
        <v>2902</v>
      </c>
      <c r="AL19" s="1" t="s">
        <v>349</v>
      </c>
      <c r="AM19" s="1" t="s">
        <v>1516</v>
      </c>
      <c r="AN19" s="1"/>
      <c r="AO19" s="1"/>
      <c r="AP19" s="1" t="s">
        <v>361</v>
      </c>
      <c r="AQ19" s="1"/>
      <c r="AR19" s="1"/>
      <c r="AS19" s="1"/>
      <c r="AT19" s="1">
        <v>2</v>
      </c>
      <c r="AU19" s="1">
        <v>2</v>
      </c>
      <c r="AV19" s="1" t="s">
        <v>361</v>
      </c>
    </row>
    <row r="20" spans="1:48" x14ac:dyDescent="0.15">
      <c r="A20" t="str">
        <f t="shared" si="12"/>
        <v>|ORI|黒|12|1/8|《[[異臭のインプ]]》|</v>
      </c>
      <c r="B20" t="s">
        <v>3211</v>
      </c>
      <c r="C20" t="str">
        <f t="shared" si="13"/>
        <v>ORI</v>
      </c>
      <c r="D20">
        <f>IF(AF20="","",VLOOKUP(C20,tnpl!$Z$1:$AA$11,2,TRUE))</f>
        <v>1</v>
      </c>
      <c r="E20" t="s">
        <v>3211</v>
      </c>
      <c r="F20" t="str">
        <f t="shared" si="14"/>
        <v>黒</v>
      </c>
      <c r="G20">
        <f>IF(AG20="","",VLOOKUP(F20,tnpl!$X$1:$Y$16,2,TRUE))</f>
        <v>3</v>
      </c>
      <c r="H20" t="s">
        <v>3211</v>
      </c>
      <c r="I20">
        <f t="shared" si="15"/>
        <v>12</v>
      </c>
      <c r="J20" t="s">
        <v>3211</v>
      </c>
      <c r="K20">
        <f t="shared" si="16"/>
        <v>1</v>
      </c>
      <c r="L20">
        <f t="shared" si="17"/>
        <v>8</v>
      </c>
      <c r="M20" t="str">
        <f t="shared" si="18"/>
        <v>1/8</v>
      </c>
      <c r="P20" t="s">
        <v>3267</v>
      </c>
      <c r="Q20" t="s">
        <v>4854</v>
      </c>
      <c r="R20" t="str">
        <f t="shared" si="19"/>
        <v>異臭のインプ</v>
      </c>
      <c r="T20" t="s">
        <v>4855</v>
      </c>
      <c r="U20" t="s">
        <v>3267</v>
      </c>
      <c r="V20" s="9"/>
      <c r="Y20" s="11" t="s">
        <v>3331</v>
      </c>
      <c r="Z20" t="str">
        <f t="shared" si="8"/>
        <v>飛行</v>
      </c>
      <c r="AA20" t="str">
        <f t="shared" si="9"/>
        <v/>
      </c>
      <c r="AB20" t="str">
        <f t="shared" si="11"/>
        <v/>
      </c>
      <c r="AD20" t="b">
        <f t="shared" si="0"/>
        <v>0</v>
      </c>
      <c r="AE20" s="1"/>
      <c r="AF20" s="1" t="s">
        <v>3271</v>
      </c>
      <c r="AG20" s="1" t="s">
        <v>1606</v>
      </c>
      <c r="AH20" s="1" t="s">
        <v>1463</v>
      </c>
      <c r="AI20" s="1">
        <v>12</v>
      </c>
      <c r="AJ20" s="1" t="s">
        <v>2835</v>
      </c>
      <c r="AK20" s="1" t="s">
        <v>2834</v>
      </c>
      <c r="AL20" s="1" t="s">
        <v>349</v>
      </c>
      <c r="AM20" s="1" t="s">
        <v>2833</v>
      </c>
      <c r="AN20" s="1"/>
      <c r="AO20" s="1"/>
      <c r="AP20" s="1" t="s">
        <v>361</v>
      </c>
      <c r="AQ20" s="1" t="s">
        <v>3330</v>
      </c>
      <c r="AR20" s="1"/>
      <c r="AS20" s="1"/>
      <c r="AT20" s="1">
        <v>1</v>
      </c>
      <c r="AU20" s="1">
        <v>8</v>
      </c>
      <c r="AV20" s="1" t="s">
        <v>3331</v>
      </c>
    </row>
    <row r="21" spans="1:48" x14ac:dyDescent="0.15">
      <c r="A21" t="str">
        <f t="shared" si="12"/>
        <v>|ORI|黒|14|6/6|《[[魂の貯蔵者、コソフェッド]]》|</v>
      </c>
      <c r="B21" t="s">
        <v>3211</v>
      </c>
      <c r="C21" t="str">
        <f t="shared" si="13"/>
        <v>ORI</v>
      </c>
      <c r="D21">
        <f>IF(AF21="","",VLOOKUP(C21,tnpl!$Z$1:$AA$11,2,TRUE))</f>
        <v>1</v>
      </c>
      <c r="E21" t="s">
        <v>3211</v>
      </c>
      <c r="F21" t="str">
        <f t="shared" si="14"/>
        <v>黒</v>
      </c>
      <c r="G21">
        <f>IF(AG21="","",VLOOKUP(F21,tnpl!$X$1:$Y$16,2,TRUE))</f>
        <v>3</v>
      </c>
      <c r="H21" t="s">
        <v>3211</v>
      </c>
      <c r="I21">
        <f t="shared" si="15"/>
        <v>14</v>
      </c>
      <c r="J21" t="s">
        <v>3211</v>
      </c>
      <c r="K21">
        <f t="shared" si="16"/>
        <v>6</v>
      </c>
      <c r="L21">
        <f t="shared" si="17"/>
        <v>6</v>
      </c>
      <c r="M21" t="str">
        <f t="shared" si="18"/>
        <v>6/6</v>
      </c>
      <c r="P21" t="s">
        <v>3267</v>
      </c>
      <c r="Q21" t="s">
        <v>4854</v>
      </c>
      <c r="R21" t="str">
        <f t="shared" si="19"/>
        <v>魂の貯蔵者、コソフェッド</v>
      </c>
      <c r="T21" t="s">
        <v>4855</v>
      </c>
      <c r="U21" t="s">
        <v>3267</v>
      </c>
      <c r="V21" s="9"/>
      <c r="Y21" s="11" t="s">
        <v>3336</v>
      </c>
      <c r="Z21" t="str">
        <f t="shared" si="8"/>
        <v>飛行</v>
      </c>
      <c r="AA21" t="str">
        <f t="shared" si="9"/>
        <v/>
      </c>
      <c r="AB21" t="str">
        <f t="shared" si="11"/>
        <v/>
      </c>
      <c r="AC21" t="str">
        <f t="shared" si="10"/>
        <v/>
      </c>
      <c r="AD21" t="b">
        <f t="shared" si="0"/>
        <v>0</v>
      </c>
      <c r="AE21" s="1"/>
      <c r="AF21" s="1" t="s">
        <v>3271</v>
      </c>
      <c r="AG21" s="1" t="s">
        <v>1606</v>
      </c>
      <c r="AH21" s="1" t="s">
        <v>1463</v>
      </c>
      <c r="AI21" s="1">
        <v>14</v>
      </c>
      <c r="AJ21" s="1" t="s">
        <v>2830</v>
      </c>
      <c r="AK21" s="1" t="s">
        <v>2829</v>
      </c>
      <c r="AL21" s="1" t="s">
        <v>349</v>
      </c>
      <c r="AM21" s="1" t="s">
        <v>2828</v>
      </c>
      <c r="AN21" s="1"/>
      <c r="AO21" s="1"/>
      <c r="AP21" s="1" t="s">
        <v>361</v>
      </c>
      <c r="AQ21" s="1" t="s">
        <v>3335</v>
      </c>
      <c r="AR21" s="1"/>
      <c r="AS21" s="1"/>
      <c r="AT21" s="1">
        <v>6</v>
      </c>
      <c r="AU21" s="1">
        <v>6</v>
      </c>
      <c r="AV21" s="1" t="s">
        <v>3336</v>
      </c>
    </row>
    <row r="22" spans="1:48" x14ac:dyDescent="0.15">
      <c r="A22" t="str">
        <f t="shared" si="12"/>
        <v>|ORI|赤|15|8/8|《[[強欲なドラゴン]]》|</v>
      </c>
      <c r="B22" t="s">
        <v>3211</v>
      </c>
      <c r="C22" t="str">
        <f t="shared" si="13"/>
        <v>ORI</v>
      </c>
      <c r="D22">
        <f>IF(AF22="","",VLOOKUP(C22,tnpl!$Z$1:$AA$11,2,TRUE))</f>
        <v>1</v>
      </c>
      <c r="E22" t="s">
        <v>3211</v>
      </c>
      <c r="F22" t="str">
        <f t="shared" si="14"/>
        <v>赤</v>
      </c>
      <c r="G22">
        <f>IF(AG22="","",VLOOKUP(F22,tnpl!$X$1:$Y$16,2,TRUE))</f>
        <v>4</v>
      </c>
      <c r="H22" t="s">
        <v>3211</v>
      </c>
      <c r="I22">
        <f t="shared" si="15"/>
        <v>15</v>
      </c>
      <c r="J22" t="s">
        <v>3211</v>
      </c>
      <c r="K22">
        <f t="shared" si="16"/>
        <v>8</v>
      </c>
      <c r="L22">
        <f t="shared" si="17"/>
        <v>8</v>
      </c>
      <c r="M22" t="str">
        <f t="shared" si="18"/>
        <v>8/8</v>
      </c>
      <c r="P22" t="s">
        <v>3267</v>
      </c>
      <c r="Q22" t="s">
        <v>4854</v>
      </c>
      <c r="R22" t="str">
        <f t="shared" si="19"/>
        <v>強欲なドラゴン</v>
      </c>
      <c r="T22" t="s">
        <v>4855</v>
      </c>
      <c r="U22" t="s">
        <v>3267</v>
      </c>
      <c r="V22" s="9"/>
      <c r="Y22" s="11" t="s">
        <v>3360</v>
      </c>
      <c r="Z22" t="str">
        <f t="shared" si="8"/>
        <v>飛行</v>
      </c>
      <c r="AA22" t="str">
        <f t="shared" si="9"/>
        <v/>
      </c>
      <c r="AB22" t="str">
        <f t="shared" si="11"/>
        <v/>
      </c>
      <c r="AC22" t="str">
        <f t="shared" si="10"/>
        <v/>
      </c>
      <c r="AD22" t="b">
        <f t="shared" si="0"/>
        <v>0</v>
      </c>
      <c r="AE22" s="1"/>
      <c r="AF22" s="1" t="s">
        <v>3271</v>
      </c>
      <c r="AG22" s="1" t="s">
        <v>1575</v>
      </c>
      <c r="AH22" s="1" t="s">
        <v>1453</v>
      </c>
      <c r="AI22" s="1">
        <v>15</v>
      </c>
      <c r="AJ22" s="1" t="s">
        <v>2696</v>
      </c>
      <c r="AK22" s="1" t="s">
        <v>2695</v>
      </c>
      <c r="AL22" s="1" t="s">
        <v>349</v>
      </c>
      <c r="AM22" s="1" t="s">
        <v>1578</v>
      </c>
      <c r="AN22" s="1"/>
      <c r="AO22" s="1"/>
      <c r="AP22" s="1" t="s">
        <v>361</v>
      </c>
      <c r="AQ22" s="1" t="s">
        <v>3359</v>
      </c>
      <c r="AR22" s="1"/>
      <c r="AS22" s="1"/>
      <c r="AT22" s="1">
        <v>8</v>
      </c>
      <c r="AU22" s="1">
        <v>8</v>
      </c>
      <c r="AV22" s="1" t="s">
        <v>3360</v>
      </c>
    </row>
    <row r="23" spans="1:48" x14ac:dyDescent="0.15">
      <c r="A23" t="str">
        <f t="shared" si="12"/>
        <v>|ORI|白青|12|3/4|《[[雷鳴のワイヴァーン]]》|</v>
      </c>
      <c r="B23" t="s">
        <v>3211</v>
      </c>
      <c r="C23" t="str">
        <f t="shared" si="13"/>
        <v>ORI</v>
      </c>
      <c r="D23">
        <f>IF(AF23="","",VLOOKUP(C23,tnpl!$Z$1:$AA$11,2,TRUE))</f>
        <v>1</v>
      </c>
      <c r="E23" t="s">
        <v>3211</v>
      </c>
      <c r="F23" t="str">
        <f t="shared" si="14"/>
        <v>白青</v>
      </c>
      <c r="G23">
        <f>IF(AG23="","",VLOOKUP(F23,tnpl!$X$1:$Y$16,2,TRUE))</f>
        <v>6</v>
      </c>
      <c r="H23" t="s">
        <v>3211</v>
      </c>
      <c r="I23">
        <f t="shared" si="15"/>
        <v>12</v>
      </c>
      <c r="J23" t="s">
        <v>3211</v>
      </c>
      <c r="K23">
        <f t="shared" si="16"/>
        <v>3</v>
      </c>
      <c r="L23">
        <f t="shared" si="17"/>
        <v>4</v>
      </c>
      <c r="M23" t="str">
        <f t="shared" si="18"/>
        <v>3/4</v>
      </c>
      <c r="P23" t="s">
        <v>3267</v>
      </c>
      <c r="Q23" t="s">
        <v>4854</v>
      </c>
      <c r="R23" t="str">
        <f t="shared" si="19"/>
        <v>雷鳴のワイヴァーン</v>
      </c>
      <c r="T23" t="s">
        <v>4855</v>
      </c>
      <c r="U23" t="s">
        <v>3267</v>
      </c>
      <c r="V23" s="9"/>
      <c r="Y23" s="11" t="s">
        <v>3388</v>
      </c>
      <c r="Z23" t="str">
        <f t="shared" si="8"/>
        <v>飛行</v>
      </c>
      <c r="AA23" t="str">
        <f t="shared" si="9"/>
        <v/>
      </c>
      <c r="AB23" t="str">
        <f t="shared" si="11"/>
        <v/>
      </c>
      <c r="AC23" t="str">
        <f t="shared" si="10"/>
        <v/>
      </c>
      <c r="AD23" t="b">
        <f t="shared" si="0"/>
        <v>0</v>
      </c>
      <c r="AE23" s="1"/>
      <c r="AF23" s="1" t="s">
        <v>3271</v>
      </c>
      <c r="AG23" s="1" t="s">
        <v>1534</v>
      </c>
      <c r="AH23" s="1" t="s">
        <v>1473</v>
      </c>
      <c r="AI23" s="1">
        <v>12</v>
      </c>
      <c r="AJ23" s="1" t="s">
        <v>2548</v>
      </c>
      <c r="AK23" s="1" t="s">
        <v>2547</v>
      </c>
      <c r="AL23" s="1" t="s">
        <v>349</v>
      </c>
      <c r="AM23" s="1" t="s">
        <v>2546</v>
      </c>
      <c r="AN23" s="1"/>
      <c r="AO23" s="1"/>
      <c r="AP23" s="1" t="s">
        <v>361</v>
      </c>
      <c r="AQ23" s="1" t="s">
        <v>3387</v>
      </c>
      <c r="AR23" s="1"/>
      <c r="AS23" s="1"/>
      <c r="AT23" s="1">
        <v>3</v>
      </c>
      <c r="AU23" s="1">
        <v>4</v>
      </c>
      <c r="AV23" s="1" t="s">
        <v>3388</v>
      </c>
    </row>
    <row r="24" spans="1:48" x14ac:dyDescent="0.15">
      <c r="A24" t="str">
        <f t="shared" si="12"/>
        <v>|ORI|無色|11|4/4|《[[黄金造りの歩哨]]》|</v>
      </c>
      <c r="B24" t="s">
        <v>3211</v>
      </c>
      <c r="C24" t="str">
        <f t="shared" si="13"/>
        <v>ORI</v>
      </c>
      <c r="D24">
        <f>IF(AF24="","",VLOOKUP(C24,tnpl!$Z$1:$AA$11,2,TRUE))</f>
        <v>1</v>
      </c>
      <c r="E24" t="s">
        <v>3211</v>
      </c>
      <c r="F24" t="str">
        <f t="shared" si="14"/>
        <v>無色</v>
      </c>
      <c r="G24">
        <f>IF(AG24="","",VLOOKUP(F24,tnpl!$X$1:$Y$16,2,TRUE))</f>
        <v>16</v>
      </c>
      <c r="H24" t="s">
        <v>3211</v>
      </c>
      <c r="I24">
        <f t="shared" si="15"/>
        <v>11</v>
      </c>
      <c r="J24" t="s">
        <v>3211</v>
      </c>
      <c r="K24">
        <f t="shared" si="16"/>
        <v>4</v>
      </c>
      <c r="L24">
        <f t="shared" si="17"/>
        <v>4</v>
      </c>
      <c r="M24" t="str">
        <f t="shared" si="18"/>
        <v>4/4</v>
      </c>
      <c r="P24" t="s">
        <v>3267</v>
      </c>
      <c r="Q24" t="s">
        <v>4854</v>
      </c>
      <c r="R24" t="str">
        <f t="shared" si="19"/>
        <v>黄金造りの歩哨</v>
      </c>
      <c r="T24" t="s">
        <v>4855</v>
      </c>
      <c r="U24" t="s">
        <v>3267</v>
      </c>
      <c r="V24" s="9"/>
      <c r="Y24" s="11" t="s">
        <v>361</v>
      </c>
      <c r="Z24" t="str">
        <f t="shared" si="8"/>
        <v>飛行</v>
      </c>
      <c r="AA24" t="str">
        <f t="shared" si="9"/>
        <v/>
      </c>
      <c r="AB24" t="str">
        <f t="shared" si="11"/>
        <v/>
      </c>
      <c r="AC24" t="str">
        <f t="shared" si="10"/>
        <v/>
      </c>
      <c r="AD24" t="b">
        <f t="shared" si="0"/>
        <v>0</v>
      </c>
      <c r="AE24" s="1"/>
      <c r="AF24" s="1" t="s">
        <v>3271</v>
      </c>
      <c r="AG24" s="1" t="s">
        <v>301</v>
      </c>
      <c r="AH24" s="1" t="s">
        <v>1473</v>
      </c>
      <c r="AI24" s="1">
        <v>11</v>
      </c>
      <c r="AJ24" s="1" t="s">
        <v>2505</v>
      </c>
      <c r="AK24" s="1" t="s">
        <v>2504</v>
      </c>
      <c r="AL24" s="1" t="s">
        <v>349</v>
      </c>
      <c r="AM24" s="1" t="s">
        <v>2503</v>
      </c>
      <c r="AN24" s="1"/>
      <c r="AO24" s="1"/>
      <c r="AP24" s="1" t="s">
        <v>361</v>
      </c>
      <c r="AQ24" s="1"/>
      <c r="AR24" s="1"/>
      <c r="AS24" s="1"/>
      <c r="AT24" s="1">
        <v>4</v>
      </c>
      <c r="AU24" s="1">
        <v>4</v>
      </c>
      <c r="AV24" s="1" t="s">
        <v>361</v>
      </c>
    </row>
    <row r="25" spans="1:48" x14ac:dyDescent="0.15">
      <c r="V25" s="9"/>
      <c r="AE25" s="9"/>
      <c r="AF25" s="9"/>
      <c r="AG25" s="9"/>
      <c r="AH25" s="9"/>
      <c r="AI25" s="9"/>
      <c r="AJ25" s="9"/>
      <c r="AK25" s="9"/>
      <c r="AL25" s="9"/>
      <c r="AM25" s="9"/>
      <c r="AN25" s="9"/>
      <c r="AO25" s="9"/>
      <c r="AP25" s="9"/>
      <c r="AQ25" s="9"/>
      <c r="AR25" s="9"/>
      <c r="AS25" s="9"/>
      <c r="AT25" s="9"/>
      <c r="AU25" s="9"/>
      <c r="AV25" s="9"/>
    </row>
    <row r="26" spans="1:48" x14ac:dyDescent="0.15">
      <c r="A26" t="s">
        <v>4861</v>
      </c>
    </row>
    <row r="27" spans="1:48" x14ac:dyDescent="0.15">
      <c r="A27" t="str">
        <f>B27&amp;C27&amp;E27&amp;F27&amp;H27&amp;I27&amp;J27&amp;M27&amp;O27&amp;P27&amp;Q27&amp;R27&amp;S27&amp;T27&amp;U27&amp;V27&amp;W27&amp;X27</f>
        <v>|LEFT:50|LEFT:50|LEFT:50|LEFT:50|LEFT:500|c</v>
      </c>
      <c r="B27" t="s">
        <v>3211</v>
      </c>
      <c r="C27" t="s">
        <v>3204</v>
      </c>
      <c r="E27" t="s">
        <v>3211</v>
      </c>
      <c r="F27" t="s">
        <v>3204</v>
      </c>
      <c r="H27" t="s">
        <v>3211</v>
      </c>
      <c r="I27" t="s">
        <v>3204</v>
      </c>
      <c r="J27" t="s">
        <v>3211</v>
      </c>
      <c r="M27" t="s">
        <v>3204</v>
      </c>
      <c r="P27" t="s">
        <v>3267</v>
      </c>
      <c r="R27" t="s">
        <v>3205</v>
      </c>
      <c r="U27" t="s">
        <v>3267</v>
      </c>
      <c r="V27" t="s">
        <v>3206</v>
      </c>
    </row>
    <row r="28" spans="1:48" x14ac:dyDescent="0.15">
      <c r="A28" t="str">
        <f>B28&amp;C28&amp;E28&amp;F28&amp;H28&amp;I28&amp;J28&amp;M28&amp;O28&amp;P28&amp;Q28&amp;R28&amp;S28&amp;T28&amp;U28&amp;V28&amp;W28&amp;X28</f>
        <v>|セット|色|コスト|P/T|カード名|</v>
      </c>
      <c r="B28" t="s">
        <v>3211</v>
      </c>
      <c r="C28" t="s">
        <v>3212</v>
      </c>
      <c r="E28" t="s">
        <v>3211</v>
      </c>
      <c r="F28" t="s">
        <v>3181</v>
      </c>
      <c r="H28" t="s">
        <v>3211</v>
      </c>
      <c r="I28" t="s">
        <v>3207</v>
      </c>
      <c r="J28" t="s">
        <v>3211</v>
      </c>
      <c r="K28" t="s">
        <v>3168</v>
      </c>
      <c r="L28" t="s">
        <v>3167</v>
      </c>
      <c r="M28" t="str">
        <f>K28&amp;"/"&amp;L28</f>
        <v>P/T</v>
      </c>
      <c r="P28" t="s">
        <v>3267</v>
      </c>
      <c r="R28" t="s">
        <v>3208</v>
      </c>
      <c r="U28" t="s">
        <v>3267</v>
      </c>
      <c r="AD28" t="b">
        <f>OR(AB28="与える",AC28="得る")</f>
        <v>0</v>
      </c>
      <c r="AE28" s="1"/>
      <c r="AF28" s="1"/>
      <c r="AG28" s="1"/>
      <c r="AH28" s="1"/>
      <c r="AI28" s="1"/>
      <c r="AJ28" s="1"/>
      <c r="AK28" s="1"/>
      <c r="AL28" s="1"/>
      <c r="AM28" s="1"/>
      <c r="AN28" s="1"/>
      <c r="AO28" s="1"/>
      <c r="AP28" s="1"/>
      <c r="AQ28" s="1"/>
      <c r="AR28" s="1"/>
      <c r="AS28" s="1"/>
      <c r="AT28" s="1"/>
      <c r="AU28" s="1"/>
      <c r="AV28" s="1"/>
    </row>
    <row r="29" spans="1:48" x14ac:dyDescent="0.15">
      <c r="A29" t="str">
        <f t="shared" si="12"/>
        <v>|BFZ|白|7|1/2|《[[グリフィンの急使]]》|</v>
      </c>
      <c r="B29" t="s">
        <v>3211</v>
      </c>
      <c r="C29" t="str">
        <f t="shared" si="13"/>
        <v>BFZ</v>
      </c>
      <c r="D29">
        <f>IF(AF29="","",VLOOKUP(C29,tnpl!$Z$1:$AA$11,2,TRUE))</f>
        <v>2</v>
      </c>
      <c r="E29" t="s">
        <v>3211</v>
      </c>
      <c r="F29" t="str">
        <f t="shared" si="14"/>
        <v>白</v>
      </c>
      <c r="G29">
        <f>IF(AG29="","",VLOOKUP(F29,tnpl!$X$1:$Y$16,2,TRUE))</f>
        <v>1</v>
      </c>
      <c r="H29" t="s">
        <v>3211</v>
      </c>
      <c r="I29">
        <f t="shared" si="15"/>
        <v>7</v>
      </c>
      <c r="J29" t="s">
        <v>3211</v>
      </c>
      <c r="K29">
        <f t="shared" si="16"/>
        <v>1</v>
      </c>
      <c r="L29">
        <f t="shared" si="17"/>
        <v>2</v>
      </c>
      <c r="M29" t="str">
        <f t="shared" si="18"/>
        <v>1/2</v>
      </c>
      <c r="P29" t="s">
        <v>3267</v>
      </c>
      <c r="Q29" t="s">
        <v>4854</v>
      </c>
      <c r="R29" t="str">
        <f t="shared" si="19"/>
        <v>グリフィンの急使</v>
      </c>
      <c r="T29" t="s">
        <v>4855</v>
      </c>
      <c r="U29" t="s">
        <v>3267</v>
      </c>
      <c r="V29" s="9"/>
      <c r="Y29" s="11" t="s">
        <v>2444</v>
      </c>
      <c r="Z29" t="str">
        <f t="shared" si="8"/>
        <v>飛行</v>
      </c>
      <c r="AA29" t="str">
        <f t="shared" si="9"/>
        <v/>
      </c>
      <c r="AB29" t="str">
        <f t="shared" si="11"/>
        <v/>
      </c>
      <c r="AD29" t="b">
        <f t="shared" si="0"/>
        <v>0</v>
      </c>
      <c r="AE29" s="1"/>
      <c r="AF29" s="1" t="s">
        <v>3213</v>
      </c>
      <c r="AG29" s="1" t="s">
        <v>1653</v>
      </c>
      <c r="AH29" s="1" t="s">
        <v>1771</v>
      </c>
      <c r="AI29" s="1">
        <v>7</v>
      </c>
      <c r="AJ29" s="1" t="s">
        <v>2447</v>
      </c>
      <c r="AK29" s="1" t="s">
        <v>2446</v>
      </c>
      <c r="AL29" s="1" t="s">
        <v>349</v>
      </c>
      <c r="AM29" s="1" t="s">
        <v>2445</v>
      </c>
      <c r="AN29" s="1"/>
      <c r="AO29" s="1"/>
      <c r="AP29" s="1" t="s">
        <v>361</v>
      </c>
      <c r="AQ29" s="1" t="s">
        <v>3405</v>
      </c>
      <c r="AR29" s="1"/>
      <c r="AS29" s="1"/>
      <c r="AT29" s="1">
        <v>1</v>
      </c>
      <c r="AU29" s="1">
        <v>2</v>
      </c>
      <c r="AV29" s="1" t="s">
        <v>2444</v>
      </c>
    </row>
    <row r="30" spans="1:48" x14ac:dyDescent="0.15">
      <c r="A30" t="str">
        <f t="shared" si="12"/>
        <v>|BFZ|白|10|2/2|《[[幽霊の歩哨]]》|</v>
      </c>
      <c r="B30" t="s">
        <v>3211</v>
      </c>
      <c r="C30" t="str">
        <f t="shared" si="13"/>
        <v>BFZ</v>
      </c>
      <c r="D30">
        <f>IF(AF30="","",VLOOKUP(C30,tnpl!$Z$1:$AA$11,2,TRUE))</f>
        <v>2</v>
      </c>
      <c r="E30" t="s">
        <v>3211</v>
      </c>
      <c r="F30" t="str">
        <f t="shared" si="14"/>
        <v>白</v>
      </c>
      <c r="G30">
        <f>IF(AG30="","",VLOOKUP(F30,tnpl!$X$1:$Y$16,2,TRUE))</f>
        <v>1</v>
      </c>
      <c r="H30" t="s">
        <v>3211</v>
      </c>
      <c r="I30">
        <f t="shared" si="15"/>
        <v>10</v>
      </c>
      <c r="J30" t="s">
        <v>3211</v>
      </c>
      <c r="K30">
        <f t="shared" si="16"/>
        <v>2</v>
      </c>
      <c r="L30">
        <f t="shared" si="17"/>
        <v>2</v>
      </c>
      <c r="M30" t="str">
        <f t="shared" si="18"/>
        <v>2/2</v>
      </c>
      <c r="P30" t="s">
        <v>3267</v>
      </c>
      <c r="Q30" t="s">
        <v>4854</v>
      </c>
      <c r="R30" t="str">
        <f t="shared" si="19"/>
        <v>幽霊の歩哨</v>
      </c>
      <c r="T30" t="s">
        <v>4855</v>
      </c>
      <c r="U30" t="s">
        <v>3267</v>
      </c>
      <c r="V30" s="9"/>
      <c r="Y30" s="11" t="s">
        <v>2435</v>
      </c>
      <c r="Z30" t="str">
        <f t="shared" si="8"/>
        <v>飛行</v>
      </c>
      <c r="AA30" t="str">
        <f t="shared" si="9"/>
        <v/>
      </c>
      <c r="AB30" t="str">
        <f t="shared" si="11"/>
        <v/>
      </c>
      <c r="AC30" t="str">
        <f t="shared" si="10"/>
        <v/>
      </c>
      <c r="AD30" t="b">
        <f t="shared" si="0"/>
        <v>0</v>
      </c>
      <c r="AE30" s="1"/>
      <c r="AF30" s="1" t="s">
        <v>3213</v>
      </c>
      <c r="AG30" s="1" t="s">
        <v>1653</v>
      </c>
      <c r="AH30" s="1" t="s">
        <v>1771</v>
      </c>
      <c r="AI30" s="1">
        <v>10</v>
      </c>
      <c r="AJ30" s="1" t="s">
        <v>2438</v>
      </c>
      <c r="AK30" s="1" t="s">
        <v>2437</v>
      </c>
      <c r="AL30" s="1" t="s">
        <v>349</v>
      </c>
      <c r="AM30" s="1" t="s">
        <v>2436</v>
      </c>
      <c r="AN30" s="1" t="s">
        <v>1493</v>
      </c>
      <c r="AO30" s="1"/>
      <c r="AP30" s="1" t="s">
        <v>2435</v>
      </c>
      <c r="AQ30" s="1"/>
      <c r="AR30" s="1"/>
      <c r="AS30" s="1"/>
      <c r="AT30" s="1">
        <v>2</v>
      </c>
      <c r="AU30" s="1">
        <v>2</v>
      </c>
      <c r="AV30" s="1" t="s">
        <v>2435</v>
      </c>
    </row>
    <row r="31" spans="1:48" x14ac:dyDescent="0.15">
      <c r="A31" t="str">
        <f t="shared" si="12"/>
        <v>|BFZ|白|4|1/1|《[[帆凧の斥候]]》|</v>
      </c>
      <c r="B31" t="s">
        <v>3211</v>
      </c>
      <c r="C31" t="str">
        <f t="shared" si="13"/>
        <v>BFZ</v>
      </c>
      <c r="D31">
        <f>IF(AF31="","",VLOOKUP(C31,tnpl!$Z$1:$AA$11,2,TRUE))</f>
        <v>2</v>
      </c>
      <c r="E31" t="s">
        <v>3211</v>
      </c>
      <c r="F31" t="str">
        <f t="shared" si="14"/>
        <v>白</v>
      </c>
      <c r="G31">
        <f>IF(AG31="","",VLOOKUP(F31,tnpl!$X$1:$Y$16,2,TRUE))</f>
        <v>1</v>
      </c>
      <c r="H31" t="s">
        <v>3211</v>
      </c>
      <c r="I31">
        <f t="shared" si="15"/>
        <v>4</v>
      </c>
      <c r="J31" t="s">
        <v>3211</v>
      </c>
      <c r="K31">
        <f t="shared" si="16"/>
        <v>1</v>
      </c>
      <c r="L31">
        <f t="shared" si="17"/>
        <v>1</v>
      </c>
      <c r="M31" t="str">
        <f t="shared" si="18"/>
        <v>1/1</v>
      </c>
      <c r="P31" t="s">
        <v>3267</v>
      </c>
      <c r="Q31" t="s">
        <v>4854</v>
      </c>
      <c r="R31" t="str">
        <f t="shared" si="19"/>
        <v>帆凧の斥候</v>
      </c>
      <c r="T31" t="s">
        <v>4855</v>
      </c>
      <c r="U31" t="s">
        <v>3267</v>
      </c>
      <c r="V31" s="9"/>
      <c r="Y31" s="11" t="s">
        <v>361</v>
      </c>
      <c r="Z31" t="str">
        <f t="shared" si="8"/>
        <v>飛行</v>
      </c>
      <c r="AA31" t="str">
        <f t="shared" si="9"/>
        <v/>
      </c>
      <c r="AB31" t="str">
        <f t="shared" si="11"/>
        <v/>
      </c>
      <c r="AC31" t="str">
        <f t="shared" si="10"/>
        <v/>
      </c>
      <c r="AD31" t="b">
        <f t="shared" si="0"/>
        <v>0</v>
      </c>
      <c r="AE31" s="1"/>
      <c r="AF31" s="1" t="s">
        <v>3213</v>
      </c>
      <c r="AG31" s="1" t="s">
        <v>1653</v>
      </c>
      <c r="AH31" s="1" t="s">
        <v>1771</v>
      </c>
      <c r="AI31" s="1">
        <v>4</v>
      </c>
      <c r="AJ31" s="1" t="s">
        <v>2434</v>
      </c>
      <c r="AK31" s="1" t="s">
        <v>2433</v>
      </c>
      <c r="AL31" s="1" t="s">
        <v>349</v>
      </c>
      <c r="AM31" s="1" t="s">
        <v>1493</v>
      </c>
      <c r="AN31" s="1" t="s">
        <v>1956</v>
      </c>
      <c r="AO31" s="1"/>
      <c r="AP31" s="1" t="s">
        <v>361</v>
      </c>
      <c r="AQ31" s="1"/>
      <c r="AR31" s="1"/>
      <c r="AS31" s="1"/>
      <c r="AT31" s="1">
        <v>1</v>
      </c>
      <c r="AU31" s="1">
        <v>1</v>
      </c>
      <c r="AV31" s="1" t="s">
        <v>361</v>
      </c>
    </row>
    <row r="32" spans="1:48" x14ac:dyDescent="0.15">
      <c r="A32" t="str">
        <f t="shared" si="12"/>
        <v>|BFZ|白|7|2/2|《[[影の滑空者]]》|</v>
      </c>
      <c r="B32" t="s">
        <v>3211</v>
      </c>
      <c r="C32" t="str">
        <f t="shared" si="13"/>
        <v>BFZ</v>
      </c>
      <c r="D32">
        <f>IF(AF32="","",VLOOKUP(C32,tnpl!$Z$1:$AA$11,2,TRUE))</f>
        <v>2</v>
      </c>
      <c r="E32" t="s">
        <v>3211</v>
      </c>
      <c r="F32" t="str">
        <f t="shared" si="14"/>
        <v>白</v>
      </c>
      <c r="G32">
        <f>IF(AG32="","",VLOOKUP(F32,tnpl!$X$1:$Y$16,2,TRUE))</f>
        <v>1</v>
      </c>
      <c r="H32" t="s">
        <v>3211</v>
      </c>
      <c r="I32">
        <f t="shared" si="15"/>
        <v>7</v>
      </c>
      <c r="J32" t="s">
        <v>3211</v>
      </c>
      <c r="K32">
        <f t="shared" si="16"/>
        <v>2</v>
      </c>
      <c r="L32">
        <f t="shared" si="17"/>
        <v>2</v>
      </c>
      <c r="M32" t="str">
        <f t="shared" si="18"/>
        <v>2/2</v>
      </c>
      <c r="P32" t="s">
        <v>3267</v>
      </c>
      <c r="Q32" t="s">
        <v>4854</v>
      </c>
      <c r="R32" t="str">
        <f t="shared" si="19"/>
        <v>影の滑空者</v>
      </c>
      <c r="T32" t="s">
        <v>4855</v>
      </c>
      <c r="U32" t="s">
        <v>3267</v>
      </c>
      <c r="V32" s="9"/>
      <c r="Y32" s="11" t="s">
        <v>361</v>
      </c>
      <c r="Z32" t="str">
        <f t="shared" si="8"/>
        <v>飛行</v>
      </c>
      <c r="AA32" t="str">
        <f t="shared" si="9"/>
        <v/>
      </c>
      <c r="AB32" t="str">
        <f t="shared" si="11"/>
        <v/>
      </c>
      <c r="AC32" t="str">
        <f t="shared" si="10"/>
        <v/>
      </c>
      <c r="AD32" t="b">
        <f t="shared" si="0"/>
        <v>0</v>
      </c>
      <c r="AE32" s="1"/>
      <c r="AF32" s="1" t="s">
        <v>3213</v>
      </c>
      <c r="AG32" s="1" t="s">
        <v>1653</v>
      </c>
      <c r="AH32" s="1" t="s">
        <v>1771</v>
      </c>
      <c r="AI32" s="1">
        <v>7</v>
      </c>
      <c r="AJ32" s="1" t="s">
        <v>2425</v>
      </c>
      <c r="AK32" s="1" t="s">
        <v>2424</v>
      </c>
      <c r="AL32" s="1" t="s">
        <v>349</v>
      </c>
      <c r="AM32" s="1" t="s">
        <v>1493</v>
      </c>
      <c r="AN32" s="1" t="s">
        <v>1826</v>
      </c>
      <c r="AO32" s="1"/>
      <c r="AP32" s="1" t="s">
        <v>361</v>
      </c>
      <c r="AQ32" s="1"/>
      <c r="AR32" s="1"/>
      <c r="AS32" s="1"/>
      <c r="AT32" s="1">
        <v>2</v>
      </c>
      <c r="AU32" s="1">
        <v>2</v>
      </c>
      <c r="AV32" s="1" t="s">
        <v>361</v>
      </c>
    </row>
    <row r="33" spans="1:48" x14ac:dyDescent="0.15">
      <c r="A33" t="str">
        <f t="shared" si="12"/>
        <v>|BFZ|白|13|4/4|《[[回生の天使]]》|</v>
      </c>
      <c r="B33" t="s">
        <v>3211</v>
      </c>
      <c r="C33" t="str">
        <f t="shared" si="13"/>
        <v>BFZ</v>
      </c>
      <c r="D33">
        <f>IF(AF33="","",VLOOKUP(C33,tnpl!$Z$1:$AA$11,2,TRUE))</f>
        <v>2</v>
      </c>
      <c r="E33" t="s">
        <v>3211</v>
      </c>
      <c r="F33" t="str">
        <f t="shared" si="14"/>
        <v>白</v>
      </c>
      <c r="G33">
        <f>IF(AG33="","",VLOOKUP(F33,tnpl!$X$1:$Y$16,2,TRUE))</f>
        <v>1</v>
      </c>
      <c r="H33" t="s">
        <v>3211</v>
      </c>
      <c r="I33">
        <f t="shared" si="15"/>
        <v>13</v>
      </c>
      <c r="J33" t="s">
        <v>3211</v>
      </c>
      <c r="K33">
        <f t="shared" si="16"/>
        <v>4</v>
      </c>
      <c r="L33">
        <f t="shared" si="17"/>
        <v>4</v>
      </c>
      <c r="M33" t="str">
        <f t="shared" si="18"/>
        <v>4/4</v>
      </c>
      <c r="P33" t="s">
        <v>3267</v>
      </c>
      <c r="Q33" t="s">
        <v>4854</v>
      </c>
      <c r="R33" t="str">
        <f t="shared" si="19"/>
        <v>回生の天使</v>
      </c>
      <c r="T33" t="s">
        <v>4855</v>
      </c>
      <c r="U33" t="s">
        <v>3267</v>
      </c>
      <c r="V33" s="9"/>
      <c r="Y33" s="11" t="s">
        <v>3408</v>
      </c>
      <c r="Z33" t="str">
        <f t="shared" si="8"/>
        <v>飛行</v>
      </c>
      <c r="AA33" t="str">
        <f t="shared" si="9"/>
        <v/>
      </c>
      <c r="AB33" t="str">
        <f t="shared" si="11"/>
        <v/>
      </c>
      <c r="AD33" t="b">
        <f t="shared" si="0"/>
        <v>0</v>
      </c>
      <c r="AE33" s="1"/>
      <c r="AF33" s="1" t="s">
        <v>3213</v>
      </c>
      <c r="AG33" s="1" t="s">
        <v>1653</v>
      </c>
      <c r="AH33" s="1" t="s">
        <v>1473</v>
      </c>
      <c r="AI33" s="1">
        <v>13</v>
      </c>
      <c r="AJ33" s="1" t="s">
        <v>2395</v>
      </c>
      <c r="AK33" s="1" t="s">
        <v>2394</v>
      </c>
      <c r="AL33" s="1" t="s">
        <v>349</v>
      </c>
      <c r="AM33" s="1" t="s">
        <v>358</v>
      </c>
      <c r="AN33" s="1" t="s">
        <v>1500</v>
      </c>
      <c r="AO33" s="1"/>
      <c r="AP33" s="1" t="s">
        <v>361</v>
      </c>
      <c r="AQ33" s="1" t="s">
        <v>2393</v>
      </c>
      <c r="AR33" s="1"/>
      <c r="AS33" s="1"/>
      <c r="AT33" s="1">
        <v>4</v>
      </c>
      <c r="AU33" s="1">
        <v>4</v>
      </c>
      <c r="AV33" s="1" t="s">
        <v>3408</v>
      </c>
    </row>
    <row r="34" spans="1:48" x14ac:dyDescent="0.15">
      <c r="A34" t="str">
        <f t="shared" si="12"/>
        <v>|BFZ|白|11|4/4|《[[エメリアの番人]]》|</v>
      </c>
      <c r="B34" t="s">
        <v>3211</v>
      </c>
      <c r="C34" t="str">
        <f t="shared" si="13"/>
        <v>BFZ</v>
      </c>
      <c r="D34">
        <f>IF(AF34="","",VLOOKUP(C34,tnpl!$Z$1:$AA$11,2,TRUE))</f>
        <v>2</v>
      </c>
      <c r="E34" t="s">
        <v>3211</v>
      </c>
      <c r="F34" t="str">
        <f t="shared" si="14"/>
        <v>白</v>
      </c>
      <c r="G34">
        <f>IF(AG34="","",VLOOKUP(F34,tnpl!$X$1:$Y$16,2,TRUE))</f>
        <v>1</v>
      </c>
      <c r="H34" t="s">
        <v>3211</v>
      </c>
      <c r="I34">
        <f t="shared" si="15"/>
        <v>11</v>
      </c>
      <c r="J34" t="s">
        <v>3211</v>
      </c>
      <c r="K34">
        <f t="shared" si="16"/>
        <v>4</v>
      </c>
      <c r="L34">
        <f t="shared" si="17"/>
        <v>4</v>
      </c>
      <c r="M34" t="str">
        <f t="shared" si="18"/>
        <v>4/4</v>
      </c>
      <c r="P34" t="s">
        <v>3267</v>
      </c>
      <c r="Q34" t="s">
        <v>4854</v>
      </c>
      <c r="R34" t="str">
        <f t="shared" si="19"/>
        <v>エメリアの番人</v>
      </c>
      <c r="T34" t="s">
        <v>4855</v>
      </c>
      <c r="U34" t="s">
        <v>3267</v>
      </c>
      <c r="V34" s="9"/>
      <c r="Y34" s="11" t="s">
        <v>3411</v>
      </c>
      <c r="Z34" t="str">
        <f t="shared" si="8"/>
        <v>飛行</v>
      </c>
      <c r="AA34" t="str">
        <f t="shared" si="9"/>
        <v/>
      </c>
      <c r="AB34" t="str">
        <f t="shared" si="11"/>
        <v/>
      </c>
      <c r="AC34" t="str">
        <f t="shared" si="10"/>
        <v/>
      </c>
      <c r="AD34" t="b">
        <f t="shared" si="0"/>
        <v>0</v>
      </c>
      <c r="AE34" s="1"/>
      <c r="AF34" s="1" t="s">
        <v>3213</v>
      </c>
      <c r="AG34" s="1" t="s">
        <v>1653</v>
      </c>
      <c r="AH34" s="1" t="s">
        <v>1453</v>
      </c>
      <c r="AI34" s="1">
        <v>11</v>
      </c>
      <c r="AJ34" s="1" t="s">
        <v>2356</v>
      </c>
      <c r="AK34" s="1" t="s">
        <v>2355</v>
      </c>
      <c r="AL34" s="1" t="s">
        <v>349</v>
      </c>
      <c r="AM34" s="1" t="s">
        <v>358</v>
      </c>
      <c r="AN34" s="1"/>
      <c r="AO34" s="1"/>
      <c r="AP34" s="1" t="s">
        <v>361</v>
      </c>
      <c r="AQ34" s="1" t="s">
        <v>2354</v>
      </c>
      <c r="AR34" s="1" t="s">
        <v>2353</v>
      </c>
      <c r="AS34" s="1"/>
      <c r="AT34" s="1">
        <v>4</v>
      </c>
      <c r="AU34" s="1">
        <v>4</v>
      </c>
      <c r="AV34" s="1" t="s">
        <v>3411</v>
      </c>
    </row>
    <row r="35" spans="1:48" x14ac:dyDescent="0.15">
      <c r="A35" t="str">
        <f t="shared" si="12"/>
        <v>|BFZ|青|5|2/1|《[[雲マンタ]]》|</v>
      </c>
      <c r="B35" t="s">
        <v>3211</v>
      </c>
      <c r="C35" t="str">
        <f t="shared" si="13"/>
        <v>BFZ</v>
      </c>
      <c r="D35">
        <f>IF(AF35="","",VLOOKUP(C35,tnpl!$Z$1:$AA$11,2,TRUE))</f>
        <v>2</v>
      </c>
      <c r="E35" t="s">
        <v>3211</v>
      </c>
      <c r="F35" t="str">
        <f t="shared" si="14"/>
        <v>青</v>
      </c>
      <c r="G35">
        <f>IF(AG35="","",VLOOKUP(F35,tnpl!$X$1:$Y$16,2,TRUE))</f>
        <v>2</v>
      </c>
      <c r="H35" t="s">
        <v>3211</v>
      </c>
      <c r="I35">
        <f t="shared" si="15"/>
        <v>5</v>
      </c>
      <c r="J35" t="s">
        <v>3211</v>
      </c>
      <c r="K35">
        <f t="shared" si="16"/>
        <v>2</v>
      </c>
      <c r="L35">
        <f t="shared" si="17"/>
        <v>1</v>
      </c>
      <c r="M35" t="str">
        <f t="shared" si="18"/>
        <v>2/1</v>
      </c>
      <c r="P35" t="s">
        <v>3267</v>
      </c>
      <c r="Q35" t="s">
        <v>4854</v>
      </c>
      <c r="R35" t="str">
        <f t="shared" si="19"/>
        <v>雲マンタ</v>
      </c>
      <c r="T35" t="s">
        <v>4855</v>
      </c>
      <c r="U35" t="s">
        <v>3267</v>
      </c>
      <c r="V35" s="9"/>
      <c r="Y35" s="11" t="s">
        <v>361</v>
      </c>
      <c r="Z35" t="str">
        <f t="shared" si="8"/>
        <v>飛行</v>
      </c>
      <c r="AA35" t="str">
        <f t="shared" si="9"/>
        <v/>
      </c>
      <c r="AB35" t="str">
        <f t="shared" si="11"/>
        <v/>
      </c>
      <c r="AC35" t="str">
        <f t="shared" si="10"/>
        <v/>
      </c>
      <c r="AD35" t="b">
        <f t="shared" si="0"/>
        <v>0</v>
      </c>
      <c r="AE35" s="1"/>
      <c r="AF35" s="1" t="s">
        <v>3213</v>
      </c>
      <c r="AG35" s="1" t="s">
        <v>1631</v>
      </c>
      <c r="AH35" s="1" t="s">
        <v>1771</v>
      </c>
      <c r="AI35" s="1">
        <v>5</v>
      </c>
      <c r="AJ35" s="1" t="s">
        <v>2338</v>
      </c>
      <c r="AK35" s="1" t="s">
        <v>2337</v>
      </c>
      <c r="AL35" s="1" t="s">
        <v>349</v>
      </c>
      <c r="AM35" s="1" t="s">
        <v>2336</v>
      </c>
      <c r="AN35" s="1"/>
      <c r="AO35" s="1"/>
      <c r="AP35" s="1" t="s">
        <v>361</v>
      </c>
      <c r="AQ35" s="1"/>
      <c r="AR35" s="1"/>
      <c r="AS35" s="1"/>
      <c r="AT35" s="1">
        <v>2</v>
      </c>
      <c r="AU35" s="1">
        <v>1</v>
      </c>
      <c r="AV35" s="1" t="s">
        <v>361</v>
      </c>
    </row>
    <row r="36" spans="1:48" x14ac:dyDescent="0.15">
      <c r="A36" t="str">
        <f t="shared" si="12"/>
        <v>|BFZ|青|11|2/1|《[[空中生成エルドラージ]]》|</v>
      </c>
      <c r="B36" t="s">
        <v>3211</v>
      </c>
      <c r="C36" t="str">
        <f t="shared" si="13"/>
        <v>BFZ</v>
      </c>
      <c r="D36">
        <f>IF(AF36="","",VLOOKUP(C36,tnpl!$Z$1:$AA$11,2,TRUE))</f>
        <v>2</v>
      </c>
      <c r="E36" t="s">
        <v>3211</v>
      </c>
      <c r="F36" t="str">
        <f t="shared" si="14"/>
        <v>青</v>
      </c>
      <c r="G36">
        <f>IF(AG36="","",VLOOKUP(F36,tnpl!$X$1:$Y$16,2,TRUE))</f>
        <v>2</v>
      </c>
      <c r="H36" t="s">
        <v>3211</v>
      </c>
      <c r="I36">
        <f t="shared" si="15"/>
        <v>11</v>
      </c>
      <c r="J36" t="s">
        <v>3211</v>
      </c>
      <c r="K36">
        <f t="shared" si="16"/>
        <v>2</v>
      </c>
      <c r="L36">
        <f t="shared" si="17"/>
        <v>1</v>
      </c>
      <c r="M36" t="str">
        <f t="shared" si="18"/>
        <v>2/1</v>
      </c>
      <c r="P36" t="s">
        <v>3267</v>
      </c>
      <c r="Q36" t="s">
        <v>4854</v>
      </c>
      <c r="R36" t="str">
        <f t="shared" si="19"/>
        <v>空中生成エルドラージ</v>
      </c>
      <c r="T36" t="s">
        <v>4855</v>
      </c>
      <c r="U36" t="s">
        <v>3267</v>
      </c>
      <c r="V36" s="9"/>
      <c r="Y36" s="11" t="s">
        <v>3415</v>
      </c>
      <c r="Z36" t="str">
        <f t="shared" si="8"/>
        <v>飛行</v>
      </c>
      <c r="AA36" t="str">
        <f t="shared" si="9"/>
        <v>召喚</v>
      </c>
      <c r="AB36" t="str">
        <f t="shared" si="11"/>
        <v/>
      </c>
      <c r="AD36" t="b">
        <f t="shared" si="0"/>
        <v>0</v>
      </c>
      <c r="AE36" s="1"/>
      <c r="AF36" s="1" t="s">
        <v>3213</v>
      </c>
      <c r="AG36" s="1" t="s">
        <v>1631</v>
      </c>
      <c r="AH36" s="1" t="s">
        <v>1771</v>
      </c>
      <c r="AI36" s="1">
        <v>11</v>
      </c>
      <c r="AJ36" s="1" t="s">
        <v>2335</v>
      </c>
      <c r="AK36" s="1" t="s">
        <v>2334</v>
      </c>
      <c r="AL36" s="1" t="s">
        <v>349</v>
      </c>
      <c r="AM36" s="1" t="s">
        <v>1457</v>
      </c>
      <c r="AN36" s="1" t="s">
        <v>1523</v>
      </c>
      <c r="AO36" s="1"/>
      <c r="AP36" s="1" t="s">
        <v>3414</v>
      </c>
      <c r="AQ36" s="1" t="s">
        <v>1813</v>
      </c>
      <c r="AR36" s="1"/>
      <c r="AS36" s="1"/>
      <c r="AT36" s="1">
        <v>2</v>
      </c>
      <c r="AU36" s="1">
        <v>1</v>
      </c>
      <c r="AV36" s="1" t="s">
        <v>3415</v>
      </c>
    </row>
    <row r="37" spans="1:48" x14ac:dyDescent="0.15">
      <c r="A37" t="str">
        <f t="shared" si="12"/>
        <v>|BFZ|青|5|1/2|《[[霧の侵入者]]》|</v>
      </c>
      <c r="B37" t="s">
        <v>3211</v>
      </c>
      <c r="C37" t="str">
        <f t="shared" si="13"/>
        <v>BFZ</v>
      </c>
      <c r="D37">
        <f>IF(AF37="","",VLOOKUP(C37,tnpl!$Z$1:$AA$11,2,TRUE))</f>
        <v>2</v>
      </c>
      <c r="E37" t="s">
        <v>3211</v>
      </c>
      <c r="F37" t="str">
        <f t="shared" si="14"/>
        <v>青</v>
      </c>
      <c r="G37">
        <f>IF(AG37="","",VLOOKUP(F37,tnpl!$X$1:$Y$16,2,TRUE))</f>
        <v>2</v>
      </c>
      <c r="H37" t="s">
        <v>3211</v>
      </c>
      <c r="I37">
        <f t="shared" si="15"/>
        <v>5</v>
      </c>
      <c r="J37" t="s">
        <v>3211</v>
      </c>
      <c r="K37">
        <f t="shared" si="16"/>
        <v>1</v>
      </c>
      <c r="L37">
        <f t="shared" si="17"/>
        <v>2</v>
      </c>
      <c r="M37" t="str">
        <f t="shared" si="18"/>
        <v>1/2</v>
      </c>
      <c r="P37" t="s">
        <v>3267</v>
      </c>
      <c r="Q37" t="s">
        <v>4854</v>
      </c>
      <c r="R37" t="str">
        <f t="shared" si="19"/>
        <v>霧の侵入者</v>
      </c>
      <c r="T37" t="s">
        <v>4855</v>
      </c>
      <c r="U37" t="s">
        <v>3267</v>
      </c>
      <c r="V37" s="9"/>
      <c r="Y37" s="11" t="s">
        <v>3418</v>
      </c>
      <c r="Z37" t="str">
        <f t="shared" si="8"/>
        <v>飛行</v>
      </c>
      <c r="AA37" t="str">
        <f t="shared" si="9"/>
        <v/>
      </c>
      <c r="AC37" t="str">
        <f t="shared" si="10"/>
        <v/>
      </c>
      <c r="AD37" t="b">
        <f t="shared" si="0"/>
        <v>0</v>
      </c>
      <c r="AE37" s="1"/>
      <c r="AF37" s="1" t="s">
        <v>3213</v>
      </c>
      <c r="AG37" s="1" t="s">
        <v>1631</v>
      </c>
      <c r="AH37" s="1" t="s">
        <v>1771</v>
      </c>
      <c r="AI37" s="1">
        <v>5</v>
      </c>
      <c r="AJ37" s="1" t="s">
        <v>2330</v>
      </c>
      <c r="AK37" s="1" t="s">
        <v>2329</v>
      </c>
      <c r="AL37" s="1" t="s">
        <v>349</v>
      </c>
      <c r="AM37" s="1" t="s">
        <v>1457</v>
      </c>
      <c r="AN37" s="1" t="s">
        <v>1523</v>
      </c>
      <c r="AO37" s="1"/>
      <c r="AP37" s="1" t="s">
        <v>3414</v>
      </c>
      <c r="AQ37" s="1" t="s">
        <v>2197</v>
      </c>
      <c r="AR37" s="1"/>
      <c r="AS37" s="1"/>
      <c r="AT37" s="1">
        <v>1</v>
      </c>
      <c r="AU37" s="1">
        <v>2</v>
      </c>
      <c r="AV37" s="1" t="s">
        <v>3418</v>
      </c>
    </row>
    <row r="38" spans="1:48" x14ac:dyDescent="0.15">
      <c r="A38" t="str">
        <f t="shared" si="12"/>
        <v>|BFZ|青|6|1/2|《[[波翼の精霊]]》|</v>
      </c>
      <c r="B38" t="s">
        <v>3211</v>
      </c>
      <c r="C38" t="str">
        <f t="shared" si="13"/>
        <v>BFZ</v>
      </c>
      <c r="D38">
        <f>IF(AF38="","",VLOOKUP(C38,tnpl!$Z$1:$AA$11,2,TRUE))</f>
        <v>2</v>
      </c>
      <c r="E38" t="s">
        <v>3211</v>
      </c>
      <c r="F38" t="str">
        <f t="shared" si="14"/>
        <v>青</v>
      </c>
      <c r="G38">
        <f>IF(AG38="","",VLOOKUP(F38,tnpl!$X$1:$Y$16,2,TRUE))</f>
        <v>2</v>
      </c>
      <c r="H38" t="s">
        <v>3211</v>
      </c>
      <c r="I38">
        <f t="shared" si="15"/>
        <v>6</v>
      </c>
      <c r="J38" t="s">
        <v>3211</v>
      </c>
      <c r="K38">
        <f t="shared" si="16"/>
        <v>1</v>
      </c>
      <c r="L38">
        <f t="shared" si="17"/>
        <v>2</v>
      </c>
      <c r="M38" t="str">
        <f t="shared" si="18"/>
        <v>1/2</v>
      </c>
      <c r="P38" t="s">
        <v>3267</v>
      </c>
      <c r="Q38" t="s">
        <v>4854</v>
      </c>
      <c r="R38" t="str">
        <f t="shared" si="19"/>
        <v>波翼の精霊</v>
      </c>
      <c r="T38" t="s">
        <v>4855</v>
      </c>
      <c r="U38" t="s">
        <v>3267</v>
      </c>
      <c r="V38" s="9"/>
      <c r="Y38" s="11" t="s">
        <v>3422</v>
      </c>
      <c r="Z38" t="str">
        <f t="shared" si="8"/>
        <v>飛行</v>
      </c>
      <c r="AA38" t="str">
        <f t="shared" si="9"/>
        <v/>
      </c>
      <c r="AB38" t="str">
        <f t="shared" si="11"/>
        <v/>
      </c>
      <c r="AC38" t="str">
        <f t="shared" si="10"/>
        <v/>
      </c>
      <c r="AD38" t="b">
        <f t="shared" si="0"/>
        <v>0</v>
      </c>
      <c r="AE38" s="1"/>
      <c r="AF38" s="1" t="s">
        <v>3213</v>
      </c>
      <c r="AG38" s="1" t="s">
        <v>1631</v>
      </c>
      <c r="AH38" s="1" t="s">
        <v>1771</v>
      </c>
      <c r="AI38" s="1">
        <v>6</v>
      </c>
      <c r="AJ38" s="1" t="s">
        <v>2319</v>
      </c>
      <c r="AK38" s="1" t="s">
        <v>2318</v>
      </c>
      <c r="AL38" s="1" t="s">
        <v>349</v>
      </c>
      <c r="AM38" s="1" t="s">
        <v>1559</v>
      </c>
      <c r="AN38" s="1"/>
      <c r="AO38" s="1"/>
      <c r="AP38" s="1" t="s">
        <v>361</v>
      </c>
      <c r="AQ38" s="1" t="s">
        <v>1858</v>
      </c>
      <c r="AR38" s="1"/>
      <c r="AS38" s="1"/>
      <c r="AT38" s="1">
        <v>1</v>
      </c>
      <c r="AU38" s="1">
        <v>2</v>
      </c>
      <c r="AV38" s="1" t="s">
        <v>3422</v>
      </c>
    </row>
    <row r="39" spans="1:48" x14ac:dyDescent="0.15">
      <c r="A39" t="str">
        <f t="shared" si="12"/>
        <v>|BFZ|青|13|5/6|《[[タジームの守護者]]》|</v>
      </c>
      <c r="B39" t="s">
        <v>3211</v>
      </c>
      <c r="C39" t="str">
        <f t="shared" si="13"/>
        <v>BFZ</v>
      </c>
      <c r="D39">
        <f>IF(AF39="","",VLOOKUP(C39,tnpl!$Z$1:$AA$11,2,TRUE))</f>
        <v>2</v>
      </c>
      <c r="E39" t="s">
        <v>3211</v>
      </c>
      <c r="F39" t="str">
        <f t="shared" si="14"/>
        <v>青</v>
      </c>
      <c r="G39">
        <f>IF(AG39="","",VLOOKUP(F39,tnpl!$X$1:$Y$16,2,TRUE))</f>
        <v>2</v>
      </c>
      <c r="H39" t="s">
        <v>3211</v>
      </c>
      <c r="I39">
        <f t="shared" si="15"/>
        <v>13</v>
      </c>
      <c r="J39" t="s">
        <v>3211</v>
      </c>
      <c r="K39">
        <f t="shared" si="16"/>
        <v>5</v>
      </c>
      <c r="L39">
        <f t="shared" si="17"/>
        <v>6</v>
      </c>
      <c r="M39" t="str">
        <f t="shared" si="18"/>
        <v>5/6</v>
      </c>
      <c r="P39" t="s">
        <v>3267</v>
      </c>
      <c r="Q39" t="s">
        <v>4854</v>
      </c>
      <c r="R39" t="str">
        <f t="shared" si="19"/>
        <v>タジームの守護者</v>
      </c>
      <c r="T39" t="s">
        <v>4855</v>
      </c>
      <c r="U39" t="s">
        <v>3267</v>
      </c>
      <c r="V39" s="9"/>
      <c r="Y39" s="11" t="s">
        <v>3430</v>
      </c>
      <c r="Z39" t="str">
        <f t="shared" si="8"/>
        <v>飛行</v>
      </c>
      <c r="AA39" t="str">
        <f t="shared" si="9"/>
        <v/>
      </c>
      <c r="AB39" t="str">
        <f t="shared" si="11"/>
        <v/>
      </c>
      <c r="AC39" t="str">
        <f t="shared" si="10"/>
        <v/>
      </c>
      <c r="AD39" t="b">
        <f t="shared" si="0"/>
        <v>0</v>
      </c>
      <c r="AE39" s="1"/>
      <c r="AF39" s="1" t="s">
        <v>3213</v>
      </c>
      <c r="AG39" s="1" t="s">
        <v>1631</v>
      </c>
      <c r="AH39" s="1" t="s">
        <v>1463</v>
      </c>
      <c r="AI39" s="1">
        <v>13</v>
      </c>
      <c r="AJ39" s="1" t="s">
        <v>2245</v>
      </c>
      <c r="AK39" s="1" t="s">
        <v>2244</v>
      </c>
      <c r="AL39" s="1" t="s">
        <v>349</v>
      </c>
      <c r="AM39" s="1" t="s">
        <v>1633</v>
      </c>
      <c r="AN39" s="1"/>
      <c r="AO39" s="1"/>
      <c r="AP39" s="1" t="s">
        <v>361</v>
      </c>
      <c r="AQ39" s="1" t="s">
        <v>2243</v>
      </c>
      <c r="AR39" s="1" t="s">
        <v>2242</v>
      </c>
      <c r="AS39" s="1"/>
      <c r="AT39" s="1">
        <v>5</v>
      </c>
      <c r="AU39" s="1">
        <v>6</v>
      </c>
      <c r="AV39" s="1" t="s">
        <v>3430</v>
      </c>
    </row>
    <row r="40" spans="1:48" x14ac:dyDescent="0.15">
      <c r="A40" t="str">
        <f t="shared" si="12"/>
        <v>|BFZ|黒|10|1/3|《[[音無く飛ぶもの]]》|</v>
      </c>
      <c r="B40" t="s">
        <v>3211</v>
      </c>
      <c r="C40" t="str">
        <f t="shared" si="13"/>
        <v>BFZ</v>
      </c>
      <c r="D40">
        <f>IF(AF40="","",VLOOKUP(C40,tnpl!$Z$1:$AA$11,2,TRUE))</f>
        <v>2</v>
      </c>
      <c r="E40" t="s">
        <v>3211</v>
      </c>
      <c r="F40" t="str">
        <f t="shared" si="14"/>
        <v>黒</v>
      </c>
      <c r="G40">
        <f>IF(AG40="","",VLOOKUP(F40,tnpl!$X$1:$Y$16,2,TRUE))</f>
        <v>3</v>
      </c>
      <c r="H40" t="s">
        <v>3211</v>
      </c>
      <c r="I40">
        <f t="shared" si="15"/>
        <v>10</v>
      </c>
      <c r="J40" t="s">
        <v>3211</v>
      </c>
      <c r="K40">
        <f t="shared" si="16"/>
        <v>1</v>
      </c>
      <c r="L40">
        <f t="shared" si="17"/>
        <v>3</v>
      </c>
      <c r="M40" t="str">
        <f t="shared" si="18"/>
        <v>1/3</v>
      </c>
      <c r="P40" t="s">
        <v>3267</v>
      </c>
      <c r="Q40" t="s">
        <v>4854</v>
      </c>
      <c r="R40" t="str">
        <f t="shared" si="19"/>
        <v>音無く飛ぶもの</v>
      </c>
      <c r="T40" t="s">
        <v>4855</v>
      </c>
      <c r="U40" t="s">
        <v>3267</v>
      </c>
      <c r="V40" s="9"/>
      <c r="Y40" s="11" t="s">
        <v>3439</v>
      </c>
      <c r="Z40" t="str">
        <f t="shared" si="8"/>
        <v>飛行</v>
      </c>
      <c r="AA40" t="str">
        <f t="shared" si="9"/>
        <v/>
      </c>
      <c r="AC40" t="str">
        <f t="shared" si="10"/>
        <v/>
      </c>
      <c r="AD40" t="b">
        <f t="shared" si="0"/>
        <v>0</v>
      </c>
      <c r="AE40" s="1"/>
      <c r="AF40" s="1" t="s">
        <v>3213</v>
      </c>
      <c r="AG40" s="1" t="s">
        <v>1606</v>
      </c>
      <c r="AH40" s="1" t="s">
        <v>1771</v>
      </c>
      <c r="AI40" s="1">
        <v>10</v>
      </c>
      <c r="AJ40" s="1" t="s">
        <v>2202</v>
      </c>
      <c r="AK40" s="1" t="s">
        <v>2201</v>
      </c>
      <c r="AL40" s="1" t="s">
        <v>349</v>
      </c>
      <c r="AM40" s="1" t="s">
        <v>1457</v>
      </c>
      <c r="AN40" s="1" t="s">
        <v>1523</v>
      </c>
      <c r="AO40" s="1"/>
      <c r="AP40" s="1" t="s">
        <v>3414</v>
      </c>
      <c r="AQ40" s="1" t="s">
        <v>2200</v>
      </c>
      <c r="AR40" s="1"/>
      <c r="AS40" s="1"/>
      <c r="AT40" s="1">
        <v>1</v>
      </c>
      <c r="AU40" s="1">
        <v>3</v>
      </c>
      <c r="AV40" s="1" t="s">
        <v>3439</v>
      </c>
    </row>
    <row r="41" spans="1:48" x14ac:dyDescent="0.15">
      <c r="A41" t="str">
        <f t="shared" si="12"/>
        <v>|BFZ|黒|11|4/3|《[[マラキールの使い魔]]》|</v>
      </c>
      <c r="B41" t="s">
        <v>3211</v>
      </c>
      <c r="C41" t="str">
        <f t="shared" si="13"/>
        <v>BFZ</v>
      </c>
      <c r="D41">
        <f>IF(AF41="","",VLOOKUP(C41,tnpl!$Z$1:$AA$11,2,TRUE))</f>
        <v>2</v>
      </c>
      <c r="E41" t="s">
        <v>3211</v>
      </c>
      <c r="F41" t="str">
        <f t="shared" si="14"/>
        <v>黒</v>
      </c>
      <c r="G41">
        <f>IF(AG41="","",VLOOKUP(F41,tnpl!$X$1:$Y$16,2,TRUE))</f>
        <v>3</v>
      </c>
      <c r="H41" t="s">
        <v>3211</v>
      </c>
      <c r="I41">
        <f t="shared" si="15"/>
        <v>11</v>
      </c>
      <c r="J41" t="s">
        <v>3211</v>
      </c>
      <c r="K41">
        <f t="shared" si="16"/>
        <v>4</v>
      </c>
      <c r="L41">
        <f t="shared" si="17"/>
        <v>3</v>
      </c>
      <c r="M41" t="str">
        <f t="shared" si="18"/>
        <v>4/3</v>
      </c>
      <c r="P41" t="s">
        <v>3267</v>
      </c>
      <c r="Q41" t="s">
        <v>4854</v>
      </c>
      <c r="R41" t="str">
        <f t="shared" si="19"/>
        <v>マラキールの使い魔</v>
      </c>
      <c r="T41" t="s">
        <v>4855</v>
      </c>
      <c r="U41" t="s">
        <v>3267</v>
      </c>
      <c r="V41" s="9"/>
      <c r="Y41" s="11" t="s">
        <v>3445</v>
      </c>
      <c r="Z41" t="str">
        <f t="shared" si="8"/>
        <v>飛行</v>
      </c>
      <c r="AA41" t="str">
        <f t="shared" si="9"/>
        <v/>
      </c>
      <c r="AB41" t="str">
        <f t="shared" si="11"/>
        <v/>
      </c>
      <c r="AD41" t="b">
        <f t="shared" si="0"/>
        <v>0</v>
      </c>
      <c r="AE41" s="1"/>
      <c r="AF41" s="1" t="s">
        <v>3213</v>
      </c>
      <c r="AG41" s="1" t="s">
        <v>1606</v>
      </c>
      <c r="AH41" s="1" t="s">
        <v>1473</v>
      </c>
      <c r="AI41" s="1">
        <v>11</v>
      </c>
      <c r="AJ41" s="1" t="s">
        <v>2158</v>
      </c>
      <c r="AK41" s="1" t="s">
        <v>2157</v>
      </c>
      <c r="AL41" s="1" t="s">
        <v>349</v>
      </c>
      <c r="AM41" s="1" t="s">
        <v>2156</v>
      </c>
      <c r="AN41" s="1"/>
      <c r="AO41" s="1"/>
      <c r="AP41" s="1" t="s">
        <v>3444</v>
      </c>
      <c r="AQ41" s="1" t="s">
        <v>2155</v>
      </c>
      <c r="AR41" s="1"/>
      <c r="AS41" s="1"/>
      <c r="AT41" s="1">
        <v>4</v>
      </c>
      <c r="AU41" s="1">
        <v>3</v>
      </c>
      <c r="AV41" s="1" t="s">
        <v>3445</v>
      </c>
    </row>
    <row r="42" spans="1:48" x14ac:dyDescent="0.15">
      <c r="A42" t="str">
        <f t="shared" si="12"/>
        <v>|BFZ|黒|14|5/6|《[[果敢な血王]]》|</v>
      </c>
      <c r="B42" t="s">
        <v>3211</v>
      </c>
      <c r="C42" t="str">
        <f t="shared" si="13"/>
        <v>BFZ</v>
      </c>
      <c r="D42">
        <f>IF(AF42="","",VLOOKUP(C42,tnpl!$Z$1:$AA$11,2,TRUE))</f>
        <v>2</v>
      </c>
      <c r="E42" t="s">
        <v>3211</v>
      </c>
      <c r="F42" t="str">
        <f t="shared" si="14"/>
        <v>黒</v>
      </c>
      <c r="G42">
        <f>IF(AG42="","",VLOOKUP(F42,tnpl!$X$1:$Y$16,2,TRUE))</f>
        <v>3</v>
      </c>
      <c r="H42" t="s">
        <v>3211</v>
      </c>
      <c r="I42">
        <f t="shared" si="15"/>
        <v>14</v>
      </c>
      <c r="J42" t="s">
        <v>3211</v>
      </c>
      <c r="K42">
        <f t="shared" si="16"/>
        <v>5</v>
      </c>
      <c r="L42">
        <f t="shared" si="17"/>
        <v>6</v>
      </c>
      <c r="M42" t="str">
        <f t="shared" si="18"/>
        <v>5/6</v>
      </c>
      <c r="P42" t="s">
        <v>3267</v>
      </c>
      <c r="Q42" t="s">
        <v>4854</v>
      </c>
      <c r="R42" t="str">
        <f t="shared" si="19"/>
        <v>果敢な血王</v>
      </c>
      <c r="T42" t="s">
        <v>4855</v>
      </c>
      <c r="U42" t="s">
        <v>3267</v>
      </c>
      <c r="V42" s="9"/>
      <c r="Y42" s="11" t="s">
        <v>3449</v>
      </c>
      <c r="Z42" t="str">
        <f t="shared" si="8"/>
        <v>飛行</v>
      </c>
      <c r="AA42" t="str">
        <f t="shared" si="9"/>
        <v/>
      </c>
      <c r="AD42" t="b">
        <f t="shared" si="0"/>
        <v>0</v>
      </c>
      <c r="AE42" s="1"/>
      <c r="AF42" s="1" t="s">
        <v>3213</v>
      </c>
      <c r="AG42" s="1" t="s">
        <v>1606</v>
      </c>
      <c r="AH42" s="1" t="s">
        <v>1463</v>
      </c>
      <c r="AI42" s="1">
        <v>14</v>
      </c>
      <c r="AJ42" s="1" t="s">
        <v>2126</v>
      </c>
      <c r="AK42" s="1" t="s">
        <v>2125</v>
      </c>
      <c r="AL42" s="1" t="s">
        <v>349</v>
      </c>
      <c r="AM42" s="1" t="s">
        <v>1516</v>
      </c>
      <c r="AN42" s="1"/>
      <c r="AO42" s="1"/>
      <c r="AP42" s="1" t="s">
        <v>361</v>
      </c>
      <c r="AQ42" s="1" t="s">
        <v>2124</v>
      </c>
      <c r="AR42" s="1"/>
      <c r="AS42" s="1"/>
      <c r="AT42" s="1">
        <v>5</v>
      </c>
      <c r="AU42" s="1">
        <v>6</v>
      </c>
      <c r="AV42" s="1" t="s">
        <v>3449</v>
      </c>
    </row>
    <row r="43" spans="1:48" x14ac:dyDescent="0.15">
      <c r="A43" t="str">
        <f t="shared" si="12"/>
        <v>|BFZ|黒|15|5/6|《[[グール・ドラズの監視者]]》|</v>
      </c>
      <c r="B43" t="s">
        <v>3211</v>
      </c>
      <c r="C43" t="str">
        <f t="shared" si="13"/>
        <v>BFZ</v>
      </c>
      <c r="D43">
        <f>IF(AF43="","",VLOOKUP(C43,tnpl!$Z$1:$AA$11,2,TRUE))</f>
        <v>2</v>
      </c>
      <c r="E43" t="s">
        <v>3211</v>
      </c>
      <c r="F43" t="str">
        <f t="shared" si="14"/>
        <v>黒</v>
      </c>
      <c r="G43">
        <f>IF(AG43="","",VLOOKUP(F43,tnpl!$X$1:$Y$16,2,TRUE))</f>
        <v>3</v>
      </c>
      <c r="H43" t="s">
        <v>3211</v>
      </c>
      <c r="I43">
        <f t="shared" si="15"/>
        <v>15</v>
      </c>
      <c r="J43" t="s">
        <v>3211</v>
      </c>
      <c r="K43">
        <f t="shared" si="16"/>
        <v>5</v>
      </c>
      <c r="L43">
        <f t="shared" si="17"/>
        <v>6</v>
      </c>
      <c r="M43" t="str">
        <f t="shared" si="18"/>
        <v>5/6</v>
      </c>
      <c r="P43" t="s">
        <v>3267</v>
      </c>
      <c r="Q43" t="s">
        <v>4854</v>
      </c>
      <c r="R43" t="str">
        <f t="shared" si="19"/>
        <v>グール・ドラズの監視者</v>
      </c>
      <c r="T43" t="s">
        <v>4855</v>
      </c>
      <c r="U43" t="s">
        <v>3267</v>
      </c>
      <c r="V43" s="9"/>
      <c r="Y43" s="11" t="s">
        <v>3450</v>
      </c>
      <c r="Z43" t="str">
        <f t="shared" si="8"/>
        <v>飛行</v>
      </c>
      <c r="AA43" t="str">
        <f t="shared" si="9"/>
        <v/>
      </c>
      <c r="AC43" t="str">
        <f t="shared" si="10"/>
        <v/>
      </c>
      <c r="AD43" t="b">
        <f t="shared" si="0"/>
        <v>0</v>
      </c>
      <c r="AE43" s="1"/>
      <c r="AF43" s="1" t="s">
        <v>3213</v>
      </c>
      <c r="AG43" s="1" t="s">
        <v>1606</v>
      </c>
      <c r="AH43" s="1" t="s">
        <v>1463</v>
      </c>
      <c r="AI43" s="1">
        <v>15</v>
      </c>
      <c r="AJ43" s="1" t="s">
        <v>2123</v>
      </c>
      <c r="AK43" s="1" t="s">
        <v>2122</v>
      </c>
      <c r="AL43" s="1" t="s">
        <v>349</v>
      </c>
      <c r="AM43" s="1" t="s">
        <v>1516</v>
      </c>
      <c r="AN43" s="1"/>
      <c r="AO43" s="1"/>
      <c r="AP43" s="1" t="s">
        <v>361</v>
      </c>
      <c r="AQ43" s="1" t="s">
        <v>2121</v>
      </c>
      <c r="AR43" s="1" t="s">
        <v>2120</v>
      </c>
      <c r="AS43" s="1"/>
      <c r="AT43" s="1">
        <v>5</v>
      </c>
      <c r="AU43" s="1">
        <v>6</v>
      </c>
      <c r="AV43" s="1" t="s">
        <v>3450</v>
      </c>
    </row>
    <row r="44" spans="1:48" x14ac:dyDescent="0.15">
      <c r="A44" t="str">
        <f t="shared" si="12"/>
        <v>|BFZ|黒|12|2/3|《[[マラキールの解放者、ドラーナ]]》|</v>
      </c>
      <c r="B44" t="s">
        <v>3211</v>
      </c>
      <c r="C44" t="str">
        <f t="shared" si="13"/>
        <v>BFZ</v>
      </c>
      <c r="D44">
        <f>IF(AF44="","",VLOOKUP(C44,tnpl!$Z$1:$AA$11,2,TRUE))</f>
        <v>2</v>
      </c>
      <c r="E44" t="s">
        <v>3211</v>
      </c>
      <c r="F44" t="str">
        <f t="shared" si="14"/>
        <v>黒</v>
      </c>
      <c r="G44">
        <f>IF(AG44="","",VLOOKUP(F44,tnpl!$X$1:$Y$16,2,TRUE))</f>
        <v>3</v>
      </c>
      <c r="H44" t="s">
        <v>3211</v>
      </c>
      <c r="I44">
        <f t="shared" si="15"/>
        <v>12</v>
      </c>
      <c r="J44" t="s">
        <v>3211</v>
      </c>
      <c r="K44">
        <f t="shared" si="16"/>
        <v>2</v>
      </c>
      <c r="L44">
        <f t="shared" si="17"/>
        <v>3</v>
      </c>
      <c r="M44" t="str">
        <f t="shared" si="18"/>
        <v>2/3</v>
      </c>
      <c r="P44" t="s">
        <v>3267</v>
      </c>
      <c r="Q44" t="s">
        <v>4854</v>
      </c>
      <c r="R44" t="str">
        <f t="shared" si="19"/>
        <v>マラキールの解放者、ドラーナ</v>
      </c>
      <c r="T44" t="s">
        <v>4855</v>
      </c>
      <c r="U44" t="s">
        <v>3267</v>
      </c>
      <c r="V44" s="9"/>
      <c r="Y44" s="11" t="s">
        <v>3452</v>
      </c>
      <c r="Z44" t="str">
        <f t="shared" si="8"/>
        <v>飛行</v>
      </c>
      <c r="AA44" t="str">
        <f t="shared" si="9"/>
        <v/>
      </c>
      <c r="AC44" t="str">
        <f t="shared" si="10"/>
        <v/>
      </c>
      <c r="AD44" t="b">
        <f t="shared" si="0"/>
        <v>0</v>
      </c>
      <c r="AE44" s="1"/>
      <c r="AF44" s="1" t="s">
        <v>3213</v>
      </c>
      <c r="AG44" s="1" t="s">
        <v>1606</v>
      </c>
      <c r="AH44" s="1" t="s">
        <v>1453</v>
      </c>
      <c r="AI44" s="1">
        <v>12</v>
      </c>
      <c r="AJ44" s="1" t="s">
        <v>2111</v>
      </c>
      <c r="AK44" s="1" t="s">
        <v>2110</v>
      </c>
      <c r="AL44" s="1" t="s">
        <v>349</v>
      </c>
      <c r="AM44" s="1" t="s">
        <v>1516</v>
      </c>
      <c r="AN44" s="1" t="s">
        <v>1500</v>
      </c>
      <c r="AO44" s="1"/>
      <c r="AP44" s="1" t="s">
        <v>3451</v>
      </c>
      <c r="AQ44" s="1" t="s">
        <v>2339</v>
      </c>
      <c r="AR44" s="1" t="s">
        <v>2109</v>
      </c>
      <c r="AS44" s="1"/>
      <c r="AT44" s="1">
        <v>2</v>
      </c>
      <c r="AU44" s="1">
        <v>3</v>
      </c>
      <c r="AV44" s="1" t="s">
        <v>3452</v>
      </c>
    </row>
    <row r="45" spans="1:48" x14ac:dyDescent="0.15">
      <c r="A45" t="str">
        <f t="shared" si="12"/>
        <v>|BFZ|黒|16|8/7|《[[息詰まる忌まわしきもの]]》|</v>
      </c>
      <c r="B45" t="s">
        <v>3211</v>
      </c>
      <c r="C45" t="str">
        <f t="shared" si="13"/>
        <v>BFZ</v>
      </c>
      <c r="D45">
        <f>IF(AF45="","",VLOOKUP(C45,tnpl!$Z$1:$AA$11,2,TRUE))</f>
        <v>2</v>
      </c>
      <c r="E45" t="s">
        <v>3211</v>
      </c>
      <c r="F45" t="str">
        <f t="shared" si="14"/>
        <v>黒</v>
      </c>
      <c r="G45">
        <f>IF(AG45="","",VLOOKUP(F45,tnpl!$X$1:$Y$16,2,TRUE))</f>
        <v>3</v>
      </c>
      <c r="H45" t="s">
        <v>3211</v>
      </c>
      <c r="I45">
        <f t="shared" si="15"/>
        <v>16</v>
      </c>
      <c r="J45" t="s">
        <v>3211</v>
      </c>
      <c r="K45">
        <f t="shared" si="16"/>
        <v>8</v>
      </c>
      <c r="L45">
        <f t="shared" si="17"/>
        <v>7</v>
      </c>
      <c r="M45" t="str">
        <f t="shared" si="18"/>
        <v>8/7</v>
      </c>
      <c r="P45" t="s">
        <v>3267</v>
      </c>
      <c r="Q45" t="s">
        <v>4854</v>
      </c>
      <c r="R45" t="str">
        <f t="shared" si="19"/>
        <v>息詰まる忌まわしきもの</v>
      </c>
      <c r="T45" t="s">
        <v>4855</v>
      </c>
      <c r="U45" t="s">
        <v>3267</v>
      </c>
      <c r="V45" s="9"/>
      <c r="Y45" s="11" t="s">
        <v>3454</v>
      </c>
      <c r="Z45" t="str">
        <f t="shared" si="8"/>
        <v>飛行</v>
      </c>
      <c r="AA45" t="str">
        <f t="shared" si="9"/>
        <v/>
      </c>
      <c r="AB45" t="str">
        <f t="shared" si="11"/>
        <v/>
      </c>
      <c r="AC45" t="str">
        <f t="shared" si="10"/>
        <v/>
      </c>
      <c r="AD45" t="b">
        <f t="shared" si="0"/>
        <v>0</v>
      </c>
      <c r="AE45" s="1"/>
      <c r="AF45" s="1" t="s">
        <v>3213</v>
      </c>
      <c r="AG45" s="1" t="s">
        <v>1606</v>
      </c>
      <c r="AH45" s="1" t="s">
        <v>1453</v>
      </c>
      <c r="AI45" s="1">
        <v>16</v>
      </c>
      <c r="AJ45" s="1" t="s">
        <v>2108</v>
      </c>
      <c r="AK45" s="1" t="s">
        <v>2107</v>
      </c>
      <c r="AL45" s="1" t="s">
        <v>349</v>
      </c>
      <c r="AM45" s="1" t="s">
        <v>1457</v>
      </c>
      <c r="AN45" s="1"/>
      <c r="AO45" s="1"/>
      <c r="AP45" s="1" t="s">
        <v>3453</v>
      </c>
      <c r="AQ45" s="1" t="s">
        <v>2106</v>
      </c>
      <c r="AR45" s="1"/>
      <c r="AS45" s="1"/>
      <c r="AT45" s="1">
        <v>8</v>
      </c>
      <c r="AU45" s="1">
        <v>7</v>
      </c>
      <c r="AV45" s="1" t="s">
        <v>3454</v>
      </c>
    </row>
    <row r="46" spans="1:48" x14ac:dyDescent="0.15">
      <c r="A46" t="str">
        <f t="shared" si="12"/>
        <v>|BFZ|赤|12|6/6|《[[アクームのヘルカイト]]》|</v>
      </c>
      <c r="B46" t="s">
        <v>3211</v>
      </c>
      <c r="C46" t="str">
        <f t="shared" si="13"/>
        <v>BFZ</v>
      </c>
      <c r="D46">
        <f>IF(AF46="","",VLOOKUP(C46,tnpl!$Z$1:$AA$11,2,TRUE))</f>
        <v>2</v>
      </c>
      <c r="E46" t="s">
        <v>3211</v>
      </c>
      <c r="F46" t="str">
        <f t="shared" si="14"/>
        <v>赤</v>
      </c>
      <c r="G46">
        <f>IF(AG46="","",VLOOKUP(F46,tnpl!$X$1:$Y$16,2,TRUE))</f>
        <v>4</v>
      </c>
      <c r="H46" t="s">
        <v>3211</v>
      </c>
      <c r="I46">
        <f t="shared" si="15"/>
        <v>12</v>
      </c>
      <c r="J46" t="s">
        <v>3211</v>
      </c>
      <c r="K46">
        <f t="shared" si="16"/>
        <v>6</v>
      </c>
      <c r="L46">
        <f t="shared" si="17"/>
        <v>6</v>
      </c>
      <c r="M46" t="str">
        <f t="shared" si="18"/>
        <v>6/6</v>
      </c>
      <c r="P46" t="s">
        <v>3267</v>
      </c>
      <c r="Q46" t="s">
        <v>4854</v>
      </c>
      <c r="R46" t="str">
        <f t="shared" si="19"/>
        <v>アクームのヘルカイト</v>
      </c>
      <c r="T46" t="s">
        <v>4855</v>
      </c>
      <c r="U46" t="s">
        <v>3267</v>
      </c>
      <c r="V46" s="9"/>
      <c r="Y46" s="11" t="s">
        <v>3465</v>
      </c>
      <c r="Z46" t="str">
        <f t="shared" si="8"/>
        <v>飛行</v>
      </c>
      <c r="AA46" t="str">
        <f t="shared" si="9"/>
        <v/>
      </c>
      <c r="AC46" t="str">
        <f t="shared" si="10"/>
        <v/>
      </c>
      <c r="AD46" t="b">
        <f t="shared" si="0"/>
        <v>0</v>
      </c>
      <c r="AE46" s="1"/>
      <c r="AF46" s="1" t="s">
        <v>3213</v>
      </c>
      <c r="AG46" s="1" t="s">
        <v>1575</v>
      </c>
      <c r="AH46" s="1" t="s">
        <v>1463</v>
      </c>
      <c r="AI46" s="1">
        <v>12</v>
      </c>
      <c r="AJ46" s="1" t="s">
        <v>2007</v>
      </c>
      <c r="AK46" s="1" t="s">
        <v>2006</v>
      </c>
      <c r="AL46" s="1" t="s">
        <v>349</v>
      </c>
      <c r="AM46" s="1" t="s">
        <v>1578</v>
      </c>
      <c r="AN46" s="1"/>
      <c r="AO46" s="1"/>
      <c r="AP46" s="1" t="s">
        <v>361</v>
      </c>
      <c r="AQ46" s="1" t="s">
        <v>2005</v>
      </c>
      <c r="AR46" s="1" t="s">
        <v>2004</v>
      </c>
      <c r="AS46" s="1"/>
      <c r="AT46" s="1">
        <v>6</v>
      </c>
      <c r="AU46" s="1">
        <v>6</v>
      </c>
      <c r="AV46" s="1" t="s">
        <v>3465</v>
      </c>
    </row>
    <row r="47" spans="1:48" x14ac:dyDescent="0.15">
      <c r="A47" t="str">
        <f t="shared" si="12"/>
        <v>|BFZ|赤|15|8/8|《[[アクームの火の鳥]]》|</v>
      </c>
      <c r="B47" t="s">
        <v>3211</v>
      </c>
      <c r="C47" t="str">
        <f t="shared" si="13"/>
        <v>BFZ</v>
      </c>
      <c r="D47">
        <f>IF(AF47="","",VLOOKUP(C47,tnpl!$Z$1:$AA$11,2,TRUE))</f>
        <v>2</v>
      </c>
      <c r="E47" t="s">
        <v>3211</v>
      </c>
      <c r="F47" t="str">
        <f t="shared" si="14"/>
        <v>赤</v>
      </c>
      <c r="G47">
        <f>IF(AG47="","",VLOOKUP(F47,tnpl!$X$1:$Y$16,2,TRUE))</f>
        <v>4</v>
      </c>
      <c r="H47" t="s">
        <v>3211</v>
      </c>
      <c r="I47">
        <f t="shared" si="15"/>
        <v>15</v>
      </c>
      <c r="J47" t="s">
        <v>3211</v>
      </c>
      <c r="K47">
        <f t="shared" si="16"/>
        <v>8</v>
      </c>
      <c r="L47">
        <f t="shared" si="17"/>
        <v>8</v>
      </c>
      <c r="M47" t="str">
        <f t="shared" si="18"/>
        <v>8/8</v>
      </c>
      <c r="P47" t="s">
        <v>3267</v>
      </c>
      <c r="Q47" t="s">
        <v>4854</v>
      </c>
      <c r="R47" t="str">
        <f t="shared" si="19"/>
        <v>アクームの火の鳥</v>
      </c>
      <c r="T47" t="s">
        <v>4855</v>
      </c>
      <c r="U47" t="s">
        <v>3267</v>
      </c>
      <c r="V47" s="9"/>
      <c r="Y47" s="11" t="s">
        <v>3468</v>
      </c>
      <c r="Z47" t="str">
        <f t="shared" si="8"/>
        <v>飛行</v>
      </c>
      <c r="AA47" t="str">
        <f t="shared" si="9"/>
        <v/>
      </c>
      <c r="AB47" t="str">
        <f t="shared" si="11"/>
        <v/>
      </c>
      <c r="AC47" t="str">
        <f t="shared" si="10"/>
        <v/>
      </c>
      <c r="AD47" t="b">
        <f t="shared" si="0"/>
        <v>0</v>
      </c>
      <c r="AE47" s="1"/>
      <c r="AF47" s="1" t="s">
        <v>3213</v>
      </c>
      <c r="AG47" s="1" t="s">
        <v>1575</v>
      </c>
      <c r="AH47" s="1" t="s">
        <v>1453</v>
      </c>
      <c r="AI47" s="1">
        <v>15</v>
      </c>
      <c r="AJ47" s="1" t="s">
        <v>1994</v>
      </c>
      <c r="AK47" s="1" t="s">
        <v>1993</v>
      </c>
      <c r="AL47" s="1" t="s">
        <v>349</v>
      </c>
      <c r="AM47" s="1" t="s">
        <v>1992</v>
      </c>
      <c r="AN47" s="1"/>
      <c r="AO47" s="1"/>
      <c r="AP47" s="1" t="s">
        <v>3467</v>
      </c>
      <c r="AQ47" s="1" t="s">
        <v>1991</v>
      </c>
      <c r="AR47" s="1"/>
      <c r="AS47" s="1"/>
      <c r="AT47" s="1">
        <v>8</v>
      </c>
      <c r="AU47" s="1">
        <v>8</v>
      </c>
      <c r="AV47" s="1" t="s">
        <v>3468</v>
      </c>
    </row>
    <row r="48" spans="1:48" x14ac:dyDescent="0.15">
      <c r="A48" t="str">
        <f t="shared" si="12"/>
        <v>|BFZ|青黒|11|3/4|《[[ウラモグの失却させるもの]]》|</v>
      </c>
      <c r="B48" t="s">
        <v>3211</v>
      </c>
      <c r="C48" t="str">
        <f t="shared" si="13"/>
        <v>BFZ</v>
      </c>
      <c r="D48">
        <f>IF(AF48="","",VLOOKUP(C48,tnpl!$Z$1:$AA$11,2,TRUE))</f>
        <v>2</v>
      </c>
      <c r="E48" t="s">
        <v>3211</v>
      </c>
      <c r="F48" t="str">
        <f t="shared" si="14"/>
        <v>青黒</v>
      </c>
      <c r="G48">
        <f>IF(AG48="","",VLOOKUP(F48,tnpl!$X$1:$Y$16,2,TRUE))</f>
        <v>7</v>
      </c>
      <c r="H48" t="s">
        <v>3211</v>
      </c>
      <c r="I48">
        <f t="shared" si="15"/>
        <v>11</v>
      </c>
      <c r="J48" t="s">
        <v>3211</v>
      </c>
      <c r="K48">
        <f t="shared" si="16"/>
        <v>3</v>
      </c>
      <c r="L48">
        <f t="shared" si="17"/>
        <v>4</v>
      </c>
      <c r="M48" t="str">
        <f t="shared" si="18"/>
        <v>3/4</v>
      </c>
      <c r="P48" t="s">
        <v>3267</v>
      </c>
      <c r="Q48" t="s">
        <v>4854</v>
      </c>
      <c r="R48" t="str">
        <f t="shared" si="19"/>
        <v>ウラモグの失却させるもの</v>
      </c>
      <c r="T48" t="s">
        <v>4855</v>
      </c>
      <c r="U48" t="s">
        <v>3267</v>
      </c>
      <c r="V48" s="9"/>
      <c r="Y48" s="11" t="s">
        <v>3483</v>
      </c>
      <c r="Z48" t="str">
        <f t="shared" si="8"/>
        <v>飛行</v>
      </c>
      <c r="AA48" t="str">
        <f t="shared" si="9"/>
        <v/>
      </c>
      <c r="AB48" t="str">
        <f t="shared" si="11"/>
        <v/>
      </c>
      <c r="AC48" t="str">
        <f t="shared" si="10"/>
        <v/>
      </c>
      <c r="AD48" t="b">
        <f t="shared" si="0"/>
        <v>0</v>
      </c>
      <c r="AE48" s="1"/>
      <c r="AF48" s="1" t="s">
        <v>3213</v>
      </c>
      <c r="AG48" s="1" t="s">
        <v>1530</v>
      </c>
      <c r="AH48" s="1" t="s">
        <v>1473</v>
      </c>
      <c r="AI48" s="1">
        <v>11</v>
      </c>
      <c r="AJ48" s="1" t="s">
        <v>1866</v>
      </c>
      <c r="AK48" s="1" t="s">
        <v>1865</v>
      </c>
      <c r="AL48" s="1" t="s">
        <v>349</v>
      </c>
      <c r="AM48" s="1" t="s">
        <v>1457</v>
      </c>
      <c r="AN48" s="1" t="s">
        <v>1743</v>
      </c>
      <c r="AO48" s="1"/>
      <c r="AP48" s="1" t="s">
        <v>3414</v>
      </c>
      <c r="AQ48" s="1" t="s">
        <v>1864</v>
      </c>
      <c r="AR48" s="1"/>
      <c r="AS48" s="1"/>
      <c r="AT48" s="1">
        <v>3</v>
      </c>
      <c r="AU48" s="1">
        <v>4</v>
      </c>
      <c r="AV48" s="1" t="s">
        <v>3483</v>
      </c>
    </row>
    <row r="49" spans="1:48" x14ac:dyDescent="0.15">
      <c r="A49" t="str">
        <f t="shared" si="12"/>
        <v>|BFZ|白黒|17|4/4|《[[ドラーナの使者]]》|</v>
      </c>
      <c r="B49" t="s">
        <v>3211</v>
      </c>
      <c r="C49" t="str">
        <f t="shared" si="13"/>
        <v>BFZ</v>
      </c>
      <c r="D49">
        <f>IF(AF49="","",VLOOKUP(C49,tnpl!$Z$1:$AA$11,2,TRUE))</f>
        <v>2</v>
      </c>
      <c r="E49" t="s">
        <v>3211</v>
      </c>
      <c r="F49" t="str">
        <f t="shared" si="14"/>
        <v>白黒</v>
      </c>
      <c r="G49">
        <f>IF(AG49="","",VLOOKUP(F49,tnpl!$X$1:$Y$16,2,TRUE))</f>
        <v>11</v>
      </c>
      <c r="H49" t="s">
        <v>3211</v>
      </c>
      <c r="I49">
        <f t="shared" si="15"/>
        <v>17</v>
      </c>
      <c r="J49" t="s">
        <v>3211</v>
      </c>
      <c r="K49">
        <f t="shared" si="16"/>
        <v>4</v>
      </c>
      <c r="L49">
        <f t="shared" si="17"/>
        <v>4</v>
      </c>
      <c r="M49" t="str">
        <f t="shared" si="18"/>
        <v>4/4</v>
      </c>
      <c r="P49" t="s">
        <v>3267</v>
      </c>
      <c r="Q49" t="s">
        <v>4854</v>
      </c>
      <c r="R49" t="str">
        <f t="shared" si="19"/>
        <v>ドラーナの使者</v>
      </c>
      <c r="T49" t="s">
        <v>4855</v>
      </c>
      <c r="U49" t="s">
        <v>3267</v>
      </c>
      <c r="V49" s="9"/>
      <c r="Y49" s="11" t="s">
        <v>3486</v>
      </c>
      <c r="Z49" t="str">
        <f t="shared" si="8"/>
        <v>飛行</v>
      </c>
      <c r="AA49" t="str">
        <f t="shared" si="9"/>
        <v/>
      </c>
      <c r="AD49" t="b">
        <f t="shared" si="0"/>
        <v>0</v>
      </c>
      <c r="AE49" s="1"/>
      <c r="AF49" s="1" t="s">
        <v>3213</v>
      </c>
      <c r="AG49" s="1" t="s">
        <v>1496</v>
      </c>
      <c r="AH49" s="1" t="s">
        <v>1473</v>
      </c>
      <c r="AI49" s="1">
        <v>17</v>
      </c>
      <c r="AJ49" s="1" t="s">
        <v>1854</v>
      </c>
      <c r="AK49" s="1" t="s">
        <v>1853</v>
      </c>
      <c r="AL49" s="1" t="s">
        <v>349</v>
      </c>
      <c r="AM49" s="1" t="s">
        <v>1516</v>
      </c>
      <c r="AN49" s="1" t="s">
        <v>1492</v>
      </c>
      <c r="AO49" s="1" t="s">
        <v>1500</v>
      </c>
      <c r="AP49" s="1" t="s">
        <v>361</v>
      </c>
      <c r="AQ49" s="1" t="s">
        <v>1852</v>
      </c>
      <c r="AR49" s="1"/>
      <c r="AS49" s="1"/>
      <c r="AT49" s="1">
        <v>4</v>
      </c>
      <c r="AU49" s="1">
        <v>4</v>
      </c>
      <c r="AV49" s="1" t="s">
        <v>3486</v>
      </c>
    </row>
    <row r="50" spans="1:48" x14ac:dyDescent="0.15">
      <c r="A50" t="str">
        <f t="shared" si="12"/>
        <v>|BFZ|緑青|17|3/3|《[[空乗りのエルフ]]》|</v>
      </c>
      <c r="B50" t="s">
        <v>3211</v>
      </c>
      <c r="C50" t="str">
        <f t="shared" si="13"/>
        <v>BFZ</v>
      </c>
      <c r="D50">
        <f>IF(AF50="","",VLOOKUP(C50,tnpl!$Z$1:$AA$11,2,TRUE))</f>
        <v>2</v>
      </c>
      <c r="E50" t="s">
        <v>3211</v>
      </c>
      <c r="F50" t="str">
        <f t="shared" si="14"/>
        <v>緑青</v>
      </c>
      <c r="G50">
        <f>IF(AG50="","",VLOOKUP(F50,tnpl!$X$1:$Y$16,2,TRUE))</f>
        <v>15</v>
      </c>
      <c r="H50" t="s">
        <v>3211</v>
      </c>
      <c r="I50">
        <f t="shared" si="15"/>
        <v>17</v>
      </c>
      <c r="J50" t="s">
        <v>3211</v>
      </c>
      <c r="K50">
        <f t="shared" si="16"/>
        <v>3</v>
      </c>
      <c r="L50">
        <f t="shared" si="17"/>
        <v>3</v>
      </c>
      <c r="M50" t="str">
        <f t="shared" si="18"/>
        <v>3/3</v>
      </c>
      <c r="P50" t="s">
        <v>3267</v>
      </c>
      <c r="Q50" t="s">
        <v>4854</v>
      </c>
      <c r="R50" t="str">
        <f t="shared" si="19"/>
        <v>空乗りのエルフ</v>
      </c>
      <c r="T50" t="s">
        <v>4855</v>
      </c>
      <c r="U50" t="s">
        <v>3267</v>
      </c>
      <c r="V50" s="9"/>
      <c r="Y50" s="11" t="s">
        <v>3490</v>
      </c>
      <c r="Z50" t="str">
        <f t="shared" si="8"/>
        <v>飛行</v>
      </c>
      <c r="AA50" t="str">
        <f t="shared" si="9"/>
        <v/>
      </c>
      <c r="AB50" t="str">
        <f t="shared" si="11"/>
        <v/>
      </c>
      <c r="AC50" t="str">
        <f t="shared" si="10"/>
        <v/>
      </c>
      <c r="AD50" t="b">
        <f t="shared" si="0"/>
        <v>0</v>
      </c>
      <c r="AE50" s="1"/>
      <c r="AF50" s="1" t="s">
        <v>3213</v>
      </c>
      <c r="AG50" s="1" t="s">
        <v>1799</v>
      </c>
      <c r="AH50" s="1" t="s">
        <v>1473</v>
      </c>
      <c r="AI50" s="1">
        <v>17</v>
      </c>
      <c r="AJ50" s="1" t="s">
        <v>1842</v>
      </c>
      <c r="AK50" s="1" t="s">
        <v>1841</v>
      </c>
      <c r="AL50" s="1" t="s">
        <v>349</v>
      </c>
      <c r="AM50" s="1" t="s">
        <v>1501</v>
      </c>
      <c r="AN50" s="1" t="s">
        <v>1515</v>
      </c>
      <c r="AO50" s="1" t="s">
        <v>1500</v>
      </c>
      <c r="AP50" s="1" t="s">
        <v>3453</v>
      </c>
      <c r="AQ50" s="1" t="s">
        <v>1840</v>
      </c>
      <c r="AR50" s="1"/>
      <c r="AS50" s="1"/>
      <c r="AT50" s="1">
        <v>3</v>
      </c>
      <c r="AU50" s="1">
        <v>3</v>
      </c>
      <c r="AV50" s="1" t="s">
        <v>3490</v>
      </c>
    </row>
    <row r="51" spans="1:48" x14ac:dyDescent="0.15">
      <c r="A51" t="str">
        <f t="shared" si="12"/>
        <v>|BFZ|赤白|16|6/5|《[[天使の隊長]]》|</v>
      </c>
      <c r="B51" t="s">
        <v>3211</v>
      </c>
      <c r="C51" t="str">
        <f t="shared" si="13"/>
        <v>BFZ</v>
      </c>
      <c r="D51">
        <f>IF(AF51="","",VLOOKUP(C51,tnpl!$Z$1:$AA$11,2,TRUE))</f>
        <v>2</v>
      </c>
      <c r="E51" t="s">
        <v>3211</v>
      </c>
      <c r="F51" t="str">
        <f t="shared" si="14"/>
        <v>赤白</v>
      </c>
      <c r="G51">
        <f>IF(AG51="","",VLOOKUP(F51,tnpl!$X$1:$Y$16,2,TRUE))</f>
        <v>14</v>
      </c>
      <c r="H51" t="s">
        <v>3211</v>
      </c>
      <c r="I51">
        <f t="shared" si="15"/>
        <v>16</v>
      </c>
      <c r="J51" t="s">
        <v>3211</v>
      </c>
      <c r="K51">
        <f t="shared" si="16"/>
        <v>6</v>
      </c>
      <c r="L51">
        <f t="shared" si="17"/>
        <v>5</v>
      </c>
      <c r="M51" t="str">
        <f t="shared" si="18"/>
        <v>6/5</v>
      </c>
      <c r="P51" t="s">
        <v>3267</v>
      </c>
      <c r="Q51" t="s">
        <v>4854</v>
      </c>
      <c r="R51" t="str">
        <f t="shared" si="19"/>
        <v>天使の隊長</v>
      </c>
      <c r="T51" t="s">
        <v>4855</v>
      </c>
      <c r="U51" t="s">
        <v>3267</v>
      </c>
      <c r="V51" s="9"/>
      <c r="Y51" s="11" t="s">
        <v>3497</v>
      </c>
      <c r="Z51" t="str">
        <f t="shared" si="8"/>
        <v>飛行</v>
      </c>
      <c r="AA51" t="str">
        <f t="shared" si="9"/>
        <v/>
      </c>
      <c r="AB51" t="str">
        <f t="shared" si="11"/>
        <v/>
      </c>
      <c r="AC51" t="str">
        <f t="shared" si="10"/>
        <v/>
      </c>
      <c r="AD51" t="b">
        <f t="shared" si="0"/>
        <v>0</v>
      </c>
      <c r="AE51" s="1"/>
      <c r="AF51" s="1" t="s">
        <v>3213</v>
      </c>
      <c r="AG51" s="1" t="s">
        <v>1811</v>
      </c>
      <c r="AH51" s="1" t="s">
        <v>1463</v>
      </c>
      <c r="AI51" s="1">
        <v>16</v>
      </c>
      <c r="AJ51" s="1" t="s">
        <v>1810</v>
      </c>
      <c r="AK51" s="1" t="s">
        <v>1809</v>
      </c>
      <c r="AL51" s="1" t="s">
        <v>349</v>
      </c>
      <c r="AM51" s="1" t="s">
        <v>358</v>
      </c>
      <c r="AN51" s="1" t="s">
        <v>1500</v>
      </c>
      <c r="AO51" s="1"/>
      <c r="AP51" s="1" t="s">
        <v>361</v>
      </c>
      <c r="AQ51" s="1" t="s">
        <v>1808</v>
      </c>
      <c r="AR51" s="1"/>
      <c r="AS51" s="1"/>
      <c r="AT51" s="1">
        <v>6</v>
      </c>
      <c r="AU51" s="1">
        <v>5</v>
      </c>
      <c r="AV51" s="1" t="s">
        <v>3497</v>
      </c>
    </row>
    <row r="52" spans="1:48" x14ac:dyDescent="0.15">
      <c r="A52" t="str">
        <f t="shared" si="12"/>
        <v>|BFZ|無色|13|4/4|《[[巡礼者の目]]》|</v>
      </c>
      <c r="B52" t="s">
        <v>3211</v>
      </c>
      <c r="C52" t="str">
        <f t="shared" si="13"/>
        <v>BFZ</v>
      </c>
      <c r="D52">
        <f>IF(AF52="","",VLOOKUP(C52,tnpl!$Z$1:$AA$11,2,TRUE))</f>
        <v>2</v>
      </c>
      <c r="E52" t="s">
        <v>3211</v>
      </c>
      <c r="F52" t="str">
        <f t="shared" si="14"/>
        <v>無色</v>
      </c>
      <c r="G52">
        <f>IF(AG52="","",VLOOKUP(F52,tnpl!$X$1:$Y$16,2,TRUE))</f>
        <v>16</v>
      </c>
      <c r="H52" t="s">
        <v>3211</v>
      </c>
      <c r="I52">
        <f t="shared" si="15"/>
        <v>13</v>
      </c>
      <c r="J52" t="s">
        <v>3211</v>
      </c>
      <c r="K52">
        <f t="shared" si="16"/>
        <v>4</v>
      </c>
      <c r="L52">
        <f t="shared" si="17"/>
        <v>4</v>
      </c>
      <c r="M52" t="str">
        <f t="shared" si="18"/>
        <v>4/4</v>
      </c>
      <c r="P52" t="s">
        <v>3267</v>
      </c>
      <c r="Q52" t="s">
        <v>4854</v>
      </c>
      <c r="R52" t="str">
        <f t="shared" si="19"/>
        <v>巡礼者の目</v>
      </c>
      <c r="T52" t="s">
        <v>4855</v>
      </c>
      <c r="U52" t="s">
        <v>3267</v>
      </c>
      <c r="V52" s="9"/>
      <c r="Y52" s="11" t="s">
        <v>361</v>
      </c>
      <c r="Z52" t="str">
        <f t="shared" si="8"/>
        <v>飛行</v>
      </c>
      <c r="AA52" t="str">
        <f t="shared" si="9"/>
        <v/>
      </c>
      <c r="AB52" t="str">
        <f t="shared" si="11"/>
        <v/>
      </c>
      <c r="AC52" t="str">
        <f t="shared" si="10"/>
        <v/>
      </c>
      <c r="AD52" t="b">
        <f t="shared" si="0"/>
        <v>0</v>
      </c>
      <c r="AE52" s="1"/>
      <c r="AF52" s="1" t="s">
        <v>3213</v>
      </c>
      <c r="AG52" s="1" t="s">
        <v>301</v>
      </c>
      <c r="AH52" s="1" t="s">
        <v>1473</v>
      </c>
      <c r="AI52" s="1">
        <v>13</v>
      </c>
      <c r="AJ52" s="1" t="s">
        <v>1762</v>
      </c>
      <c r="AK52" s="1" t="s">
        <v>1761</v>
      </c>
      <c r="AL52" s="1" t="s">
        <v>349</v>
      </c>
      <c r="AM52" s="1" t="s">
        <v>363</v>
      </c>
      <c r="AN52" s="1"/>
      <c r="AO52" s="1"/>
      <c r="AP52" s="1" t="s">
        <v>361</v>
      </c>
      <c r="AQ52" s="1"/>
      <c r="AR52" s="1"/>
      <c r="AS52" s="1"/>
      <c r="AT52" s="1">
        <v>4</v>
      </c>
      <c r="AU52" s="1">
        <v>4</v>
      </c>
      <c r="AV52" s="1" t="s">
        <v>361</v>
      </c>
    </row>
    <row r="53" spans="1:48" x14ac:dyDescent="0.15">
      <c r="A53" t="str">
        <f t="shared" si="12"/>
        <v>|OGW|白|17|8/8|《[[保護者、リンヴァーラ]]》|</v>
      </c>
      <c r="B53" t="s">
        <v>3211</v>
      </c>
      <c r="C53" t="str">
        <f t="shared" si="13"/>
        <v>OGW</v>
      </c>
      <c r="D53">
        <f>IF(AF53="","",VLOOKUP(C53,tnpl!$Z$1:$AA$11,2,TRUE))</f>
        <v>3</v>
      </c>
      <c r="E53" t="s">
        <v>3211</v>
      </c>
      <c r="F53" t="str">
        <f t="shared" si="14"/>
        <v>白</v>
      </c>
      <c r="G53">
        <f>IF(AG53="","",VLOOKUP(F53,tnpl!$X$1:$Y$16,2,TRUE))</f>
        <v>1</v>
      </c>
      <c r="H53" t="s">
        <v>3211</v>
      </c>
      <c r="I53">
        <f t="shared" si="15"/>
        <v>17</v>
      </c>
      <c r="J53" t="s">
        <v>3211</v>
      </c>
      <c r="K53">
        <f t="shared" si="16"/>
        <v>8</v>
      </c>
      <c r="L53">
        <f t="shared" si="17"/>
        <v>8</v>
      </c>
      <c r="M53" t="str">
        <f t="shared" si="18"/>
        <v>8/8</v>
      </c>
      <c r="P53" t="s">
        <v>3267</v>
      </c>
      <c r="Q53" t="s">
        <v>4854</v>
      </c>
      <c r="R53" t="str">
        <f t="shared" si="19"/>
        <v>保護者、リンヴァーラ</v>
      </c>
      <c r="T53" t="s">
        <v>4855</v>
      </c>
      <c r="U53" t="s">
        <v>3267</v>
      </c>
      <c r="V53" s="9"/>
      <c r="Y53" s="11" t="s">
        <v>3498</v>
      </c>
      <c r="Z53" t="str">
        <f t="shared" si="8"/>
        <v>飛行</v>
      </c>
      <c r="AA53" t="str">
        <f t="shared" si="9"/>
        <v>召喚</v>
      </c>
      <c r="AB53" t="str">
        <f t="shared" si="11"/>
        <v/>
      </c>
      <c r="AD53" t="b">
        <f t="shared" si="0"/>
        <v>0</v>
      </c>
      <c r="AE53" s="1"/>
      <c r="AF53" s="1" t="s">
        <v>3214</v>
      </c>
      <c r="AG53" s="1" t="s">
        <v>1653</v>
      </c>
      <c r="AH53" s="1" t="s">
        <v>1453</v>
      </c>
      <c r="AI53" s="1">
        <v>17</v>
      </c>
      <c r="AJ53" s="1" t="s">
        <v>1652</v>
      </c>
      <c r="AK53" s="1" t="s">
        <v>1651</v>
      </c>
      <c r="AL53" s="1" t="s">
        <v>349</v>
      </c>
      <c r="AM53" s="1" t="s">
        <v>358</v>
      </c>
      <c r="AN53" s="1"/>
      <c r="AO53" s="1"/>
      <c r="AP53" s="1" t="s">
        <v>3453</v>
      </c>
      <c r="AQ53" s="1" t="s">
        <v>1650</v>
      </c>
      <c r="AR53" s="1" t="s">
        <v>1649</v>
      </c>
      <c r="AS53" s="1"/>
      <c r="AT53" s="1">
        <v>8</v>
      </c>
      <c r="AU53" s="1">
        <v>8</v>
      </c>
      <c r="AV53" s="1" t="s">
        <v>3498</v>
      </c>
    </row>
    <row r="54" spans="1:48" x14ac:dyDescent="0.15">
      <c r="A54" t="str">
        <f t="shared" si="12"/>
        <v>|OGW|青|11|3/4|《[[竜巻の種父]]》|</v>
      </c>
      <c r="B54" t="s">
        <v>3211</v>
      </c>
      <c r="C54" t="str">
        <f t="shared" si="13"/>
        <v>OGW</v>
      </c>
      <c r="D54">
        <f>IF(AF54="","",VLOOKUP(C54,tnpl!$Z$1:$AA$11,2,TRUE))</f>
        <v>3</v>
      </c>
      <c r="E54" t="s">
        <v>3211</v>
      </c>
      <c r="F54" t="str">
        <f t="shared" si="14"/>
        <v>青</v>
      </c>
      <c r="G54">
        <f>IF(AG54="","",VLOOKUP(F54,tnpl!$X$1:$Y$16,2,TRUE))</f>
        <v>2</v>
      </c>
      <c r="H54" t="s">
        <v>3211</v>
      </c>
      <c r="I54">
        <f t="shared" si="15"/>
        <v>11</v>
      </c>
      <c r="J54" t="s">
        <v>3211</v>
      </c>
      <c r="K54">
        <f t="shared" si="16"/>
        <v>3</v>
      </c>
      <c r="L54">
        <f t="shared" si="17"/>
        <v>4</v>
      </c>
      <c r="M54" t="str">
        <f t="shared" si="18"/>
        <v>3/4</v>
      </c>
      <c r="P54" t="s">
        <v>3267</v>
      </c>
      <c r="Q54" t="s">
        <v>4854</v>
      </c>
      <c r="R54" t="str">
        <f t="shared" si="19"/>
        <v>竜巻の種父</v>
      </c>
      <c r="T54" t="s">
        <v>4855</v>
      </c>
      <c r="U54" t="s">
        <v>3267</v>
      </c>
      <c r="V54" s="9"/>
      <c r="Y54" s="11" t="s">
        <v>3499</v>
      </c>
      <c r="Z54" t="str">
        <f t="shared" si="8"/>
        <v>飛行</v>
      </c>
      <c r="AA54" t="str">
        <f t="shared" si="9"/>
        <v>召喚</v>
      </c>
      <c r="AB54" t="str">
        <f t="shared" si="11"/>
        <v/>
      </c>
      <c r="AC54" t="str">
        <f t="shared" si="10"/>
        <v/>
      </c>
      <c r="AD54" t="b">
        <f t="shared" si="0"/>
        <v>0</v>
      </c>
      <c r="AE54" s="1"/>
      <c r="AF54" s="1" t="s">
        <v>3214</v>
      </c>
      <c r="AG54" s="1" t="s">
        <v>1631</v>
      </c>
      <c r="AH54" s="1" t="s">
        <v>1473</v>
      </c>
      <c r="AI54" s="1">
        <v>11</v>
      </c>
      <c r="AJ54" s="1" t="s">
        <v>1647</v>
      </c>
      <c r="AK54" s="1" t="s">
        <v>1646</v>
      </c>
      <c r="AL54" s="1" t="s">
        <v>349</v>
      </c>
      <c r="AM54" s="1" t="s">
        <v>1559</v>
      </c>
      <c r="AN54" s="1"/>
      <c r="AO54" s="1"/>
      <c r="AP54" s="1" t="s">
        <v>361</v>
      </c>
      <c r="AQ54" s="1" t="s">
        <v>1645</v>
      </c>
      <c r="AR54" s="1"/>
      <c r="AS54" s="1"/>
      <c r="AT54" s="1">
        <v>3</v>
      </c>
      <c r="AU54" s="1">
        <v>4</v>
      </c>
      <c r="AV54" s="1" t="s">
        <v>3499</v>
      </c>
    </row>
    <row r="55" spans="1:48" x14ac:dyDescent="0.15">
      <c r="A55" t="str">
        <f t="shared" si="12"/>
        <v>|OGW|青|19|5/5|《[[終止符のスフィンクス]]》|</v>
      </c>
      <c r="B55" t="s">
        <v>3211</v>
      </c>
      <c r="C55" t="str">
        <f t="shared" si="13"/>
        <v>OGW</v>
      </c>
      <c r="D55">
        <f>IF(AF55="","",VLOOKUP(C55,tnpl!$Z$1:$AA$11,2,TRUE))</f>
        <v>3</v>
      </c>
      <c r="E55" t="s">
        <v>3211</v>
      </c>
      <c r="F55" t="str">
        <f t="shared" si="14"/>
        <v>青</v>
      </c>
      <c r="G55">
        <f>IF(AG55="","",VLOOKUP(F55,tnpl!$X$1:$Y$16,2,TRUE))</f>
        <v>2</v>
      </c>
      <c r="H55" t="s">
        <v>3211</v>
      </c>
      <c r="I55">
        <f t="shared" si="15"/>
        <v>19</v>
      </c>
      <c r="J55" t="s">
        <v>3211</v>
      </c>
      <c r="K55">
        <f t="shared" si="16"/>
        <v>5</v>
      </c>
      <c r="L55">
        <f t="shared" si="17"/>
        <v>5</v>
      </c>
      <c r="M55" t="str">
        <f t="shared" si="18"/>
        <v>5/5</v>
      </c>
      <c r="P55" t="s">
        <v>3267</v>
      </c>
      <c r="Q55" t="s">
        <v>4854</v>
      </c>
      <c r="R55" t="str">
        <f t="shared" si="19"/>
        <v>終止符のスフィンクス</v>
      </c>
      <c r="T55" t="s">
        <v>4855</v>
      </c>
      <c r="U55" t="s">
        <v>3267</v>
      </c>
      <c r="V55" s="9"/>
      <c r="Y55" s="11" t="s">
        <v>3502</v>
      </c>
      <c r="Z55" t="str">
        <f t="shared" si="8"/>
        <v>飛行</v>
      </c>
      <c r="AA55" t="str">
        <f t="shared" si="9"/>
        <v/>
      </c>
      <c r="AB55" t="str">
        <f t="shared" si="11"/>
        <v/>
      </c>
      <c r="AD55" t="b">
        <f t="shared" si="0"/>
        <v>0</v>
      </c>
      <c r="AE55" s="1"/>
      <c r="AF55" s="1" t="s">
        <v>3214</v>
      </c>
      <c r="AG55" s="1" t="s">
        <v>1631</v>
      </c>
      <c r="AH55" s="1" t="s">
        <v>1453</v>
      </c>
      <c r="AI55" s="1">
        <v>19</v>
      </c>
      <c r="AJ55" s="1" t="s">
        <v>1635</v>
      </c>
      <c r="AK55" s="1" t="s">
        <v>1634</v>
      </c>
      <c r="AL55" s="1" t="s">
        <v>349</v>
      </c>
      <c r="AM55" s="1" t="s">
        <v>1633</v>
      </c>
      <c r="AN55" s="1"/>
      <c r="AO55" s="1"/>
      <c r="AP55" s="1" t="s">
        <v>3501</v>
      </c>
      <c r="AQ55" s="1" t="s">
        <v>1632</v>
      </c>
      <c r="AR55" s="1"/>
      <c r="AS55" s="1"/>
      <c r="AT55" s="1">
        <v>5</v>
      </c>
      <c r="AU55" s="1">
        <v>5</v>
      </c>
      <c r="AV55" s="1" t="s">
        <v>3502</v>
      </c>
    </row>
    <row r="56" spans="1:48" x14ac:dyDescent="0.15">
      <c r="A56" t="str">
        <f t="shared" si="12"/>
        <v>|OGW|黒|23|8/8|《[[真実を覆すもの]]》|</v>
      </c>
      <c r="B56" t="s">
        <v>3211</v>
      </c>
      <c r="C56" t="str">
        <f t="shared" si="13"/>
        <v>OGW</v>
      </c>
      <c r="D56">
        <f>IF(AF56="","",VLOOKUP(C56,tnpl!$Z$1:$AA$11,2,TRUE))</f>
        <v>3</v>
      </c>
      <c r="E56" t="s">
        <v>3211</v>
      </c>
      <c r="F56" t="str">
        <f t="shared" si="14"/>
        <v>黒</v>
      </c>
      <c r="G56">
        <f>IF(AG56="","",VLOOKUP(F56,tnpl!$X$1:$Y$16,2,TRUE))</f>
        <v>3</v>
      </c>
      <c r="H56" t="s">
        <v>3211</v>
      </c>
      <c r="I56">
        <f t="shared" si="15"/>
        <v>23</v>
      </c>
      <c r="J56" t="s">
        <v>3211</v>
      </c>
      <c r="K56">
        <f t="shared" si="16"/>
        <v>8</v>
      </c>
      <c r="L56">
        <f t="shared" si="17"/>
        <v>8</v>
      </c>
      <c r="M56" t="str">
        <f t="shared" si="18"/>
        <v>8/8</v>
      </c>
      <c r="P56" t="s">
        <v>3267</v>
      </c>
      <c r="Q56" t="s">
        <v>4854</v>
      </c>
      <c r="R56" t="str">
        <f t="shared" si="19"/>
        <v>真実を覆すもの</v>
      </c>
      <c r="T56" t="s">
        <v>4855</v>
      </c>
      <c r="U56" t="s">
        <v>3267</v>
      </c>
      <c r="V56" s="9"/>
      <c r="Y56" s="11" t="s">
        <v>3504</v>
      </c>
      <c r="Z56" t="str">
        <f t="shared" si="8"/>
        <v>飛行</v>
      </c>
      <c r="AA56" t="str">
        <f t="shared" si="9"/>
        <v/>
      </c>
      <c r="AB56" t="str">
        <f t="shared" si="11"/>
        <v/>
      </c>
      <c r="AC56" t="str">
        <f t="shared" si="10"/>
        <v/>
      </c>
      <c r="AD56" t="b">
        <f t="shared" si="0"/>
        <v>0</v>
      </c>
      <c r="AE56" s="1"/>
      <c r="AF56" s="1" t="s">
        <v>3214</v>
      </c>
      <c r="AG56" s="1" t="s">
        <v>1606</v>
      </c>
      <c r="AH56" s="1" t="s">
        <v>1453</v>
      </c>
      <c r="AI56" s="1">
        <v>23</v>
      </c>
      <c r="AJ56" s="1" t="s">
        <v>1610</v>
      </c>
      <c r="AK56" s="1" t="s">
        <v>1609</v>
      </c>
      <c r="AL56" s="1" t="s">
        <v>349</v>
      </c>
      <c r="AM56" s="1" t="s">
        <v>1457</v>
      </c>
      <c r="AN56" s="1"/>
      <c r="AO56" s="1"/>
      <c r="AP56" s="1" t="s">
        <v>3414</v>
      </c>
      <c r="AQ56" s="1" t="s">
        <v>1608</v>
      </c>
      <c r="AR56" s="1" t="s">
        <v>1607</v>
      </c>
      <c r="AS56" s="1"/>
      <c r="AT56" s="1">
        <v>8</v>
      </c>
      <c r="AU56" s="1">
        <v>8</v>
      </c>
      <c r="AV56" s="1" t="s">
        <v>3504</v>
      </c>
    </row>
    <row r="57" spans="1:48" x14ac:dyDescent="0.15">
      <c r="A57" t="str">
        <f t="shared" si="12"/>
        <v>|OGW|赤|20|9/8|《[[ヴァラクートの暴君]]》|</v>
      </c>
      <c r="B57" t="s">
        <v>3211</v>
      </c>
      <c r="C57" t="str">
        <f t="shared" si="13"/>
        <v>OGW</v>
      </c>
      <c r="D57">
        <f>IF(AF57="","",VLOOKUP(C57,tnpl!$Z$1:$AA$11,2,TRUE))</f>
        <v>3</v>
      </c>
      <c r="E57" t="s">
        <v>3211</v>
      </c>
      <c r="F57" t="str">
        <f t="shared" si="14"/>
        <v>赤</v>
      </c>
      <c r="G57">
        <f>IF(AG57="","",VLOOKUP(F57,tnpl!$X$1:$Y$16,2,TRUE))</f>
        <v>4</v>
      </c>
      <c r="H57" t="s">
        <v>3211</v>
      </c>
      <c r="I57">
        <f t="shared" si="15"/>
        <v>20</v>
      </c>
      <c r="J57" t="s">
        <v>3211</v>
      </c>
      <c r="K57">
        <f t="shared" si="16"/>
        <v>9</v>
      </c>
      <c r="L57">
        <f t="shared" si="17"/>
        <v>8</v>
      </c>
      <c r="M57" t="str">
        <f t="shared" si="18"/>
        <v>9/8</v>
      </c>
      <c r="P57" t="s">
        <v>3267</v>
      </c>
      <c r="Q57" t="s">
        <v>4854</v>
      </c>
      <c r="R57" t="str">
        <f t="shared" si="19"/>
        <v>ヴァラクートの暴君</v>
      </c>
      <c r="T57" t="s">
        <v>4855</v>
      </c>
      <c r="U57" t="s">
        <v>3267</v>
      </c>
      <c r="V57" s="9"/>
      <c r="Y57" s="11" t="s">
        <v>3507</v>
      </c>
      <c r="Z57" t="str">
        <f t="shared" si="8"/>
        <v>飛行</v>
      </c>
      <c r="AA57" t="str">
        <f t="shared" si="9"/>
        <v/>
      </c>
      <c r="AC57" t="str">
        <f t="shared" si="10"/>
        <v/>
      </c>
      <c r="AD57" t="b">
        <f t="shared" si="0"/>
        <v>0</v>
      </c>
      <c r="AE57" s="1"/>
      <c r="AF57" s="1" t="s">
        <v>3214</v>
      </c>
      <c r="AG57" s="1" t="s">
        <v>1575</v>
      </c>
      <c r="AH57" s="1" t="s">
        <v>1453</v>
      </c>
      <c r="AI57" s="1">
        <v>20</v>
      </c>
      <c r="AJ57" s="1" t="s">
        <v>1580</v>
      </c>
      <c r="AK57" s="1" t="s">
        <v>1579</v>
      </c>
      <c r="AL57" s="1" t="s">
        <v>349</v>
      </c>
      <c r="AM57" s="1" t="s">
        <v>1578</v>
      </c>
      <c r="AN57" s="1"/>
      <c r="AO57" s="1"/>
      <c r="AP57" s="1" t="s">
        <v>361</v>
      </c>
      <c r="AQ57" s="1" t="s">
        <v>1577</v>
      </c>
      <c r="AR57" s="1" t="s">
        <v>1576</v>
      </c>
      <c r="AS57" s="1"/>
      <c r="AT57" s="1">
        <v>9</v>
      </c>
      <c r="AU57" s="1">
        <v>8</v>
      </c>
      <c r="AV57" s="1" t="s">
        <v>3507</v>
      </c>
    </row>
    <row r="58" spans="1:48" x14ac:dyDescent="0.15">
      <c r="A58" t="str">
        <f t="shared" si="12"/>
        <v>|OGW|白黒|16|3/5|《[[岸壁安息所の吸血鬼]]》|</v>
      </c>
      <c r="B58" t="s">
        <v>3211</v>
      </c>
      <c r="C58" t="str">
        <f t="shared" si="13"/>
        <v>OGW</v>
      </c>
      <c r="D58">
        <f>IF(AF58="","",VLOOKUP(C58,tnpl!$Z$1:$AA$11,2,TRUE))</f>
        <v>3</v>
      </c>
      <c r="E58" t="s">
        <v>3211</v>
      </c>
      <c r="F58" t="str">
        <f t="shared" si="14"/>
        <v>白黒</v>
      </c>
      <c r="G58">
        <f>IF(AG58="","",VLOOKUP(F58,tnpl!$X$1:$Y$16,2,TRUE))</f>
        <v>11</v>
      </c>
      <c r="H58" t="s">
        <v>3211</v>
      </c>
      <c r="I58">
        <f t="shared" si="15"/>
        <v>16</v>
      </c>
      <c r="J58" t="s">
        <v>3211</v>
      </c>
      <c r="K58">
        <f t="shared" si="16"/>
        <v>3</v>
      </c>
      <c r="L58">
        <f t="shared" si="17"/>
        <v>5</v>
      </c>
      <c r="M58" t="str">
        <f t="shared" si="18"/>
        <v>3/5</v>
      </c>
      <c r="P58" t="s">
        <v>3267</v>
      </c>
      <c r="Q58" t="s">
        <v>4854</v>
      </c>
      <c r="R58" t="str">
        <f t="shared" si="19"/>
        <v>岸壁安息所の吸血鬼</v>
      </c>
      <c r="T58" t="s">
        <v>4855</v>
      </c>
      <c r="U58" t="s">
        <v>3267</v>
      </c>
      <c r="V58" s="9"/>
      <c r="Y58" s="11" t="s">
        <v>3520</v>
      </c>
      <c r="Z58" t="str">
        <f t="shared" si="8"/>
        <v>飛行</v>
      </c>
      <c r="AA58" t="str">
        <f t="shared" si="9"/>
        <v/>
      </c>
      <c r="AD58" t="b">
        <f t="shared" si="0"/>
        <v>0</v>
      </c>
      <c r="AE58" s="1"/>
      <c r="AF58" s="1" t="s">
        <v>3214</v>
      </c>
      <c r="AG58" s="1" t="s">
        <v>1496</v>
      </c>
      <c r="AH58" s="1" t="s">
        <v>1473</v>
      </c>
      <c r="AI58" s="1">
        <v>16</v>
      </c>
      <c r="AJ58" s="1" t="s">
        <v>1518</v>
      </c>
      <c r="AK58" s="1" t="s">
        <v>1517</v>
      </c>
      <c r="AL58" s="1" t="s">
        <v>349</v>
      </c>
      <c r="AM58" s="1" t="s">
        <v>1516</v>
      </c>
      <c r="AN58" s="1" t="s">
        <v>1515</v>
      </c>
      <c r="AO58" s="1" t="s">
        <v>1500</v>
      </c>
      <c r="AP58" s="1" t="s">
        <v>361</v>
      </c>
      <c r="AQ58" s="1" t="s">
        <v>1514</v>
      </c>
      <c r="AR58" s="1"/>
      <c r="AS58" s="1"/>
      <c r="AT58" s="1">
        <v>3</v>
      </c>
      <c r="AU58" s="1">
        <v>5</v>
      </c>
      <c r="AV58" s="1" t="s">
        <v>3520</v>
      </c>
    </row>
    <row r="59" spans="1:48" x14ac:dyDescent="0.15">
      <c r="A59" t="str">
        <f t="shared" si="12"/>
        <v>|OGW|青赤|12|2/4|《[[嵐追いの魔道士]]》|</v>
      </c>
      <c r="B59" t="s">
        <v>3211</v>
      </c>
      <c r="C59" t="str">
        <f t="shared" si="13"/>
        <v>OGW</v>
      </c>
      <c r="D59">
        <f>IF(AF59="","",VLOOKUP(C59,tnpl!$Z$1:$AA$11,2,TRUE))</f>
        <v>3</v>
      </c>
      <c r="E59" t="s">
        <v>3211</v>
      </c>
      <c r="F59" t="str">
        <f t="shared" si="14"/>
        <v>青赤</v>
      </c>
      <c r="G59">
        <f>IF(AG59="","",VLOOKUP(F59,tnpl!$X$1:$Y$16,2,TRUE))</f>
        <v>12</v>
      </c>
      <c r="H59" t="s">
        <v>3211</v>
      </c>
      <c r="I59">
        <f t="shared" si="15"/>
        <v>12</v>
      </c>
      <c r="J59" t="s">
        <v>3211</v>
      </c>
      <c r="K59">
        <f t="shared" si="16"/>
        <v>2</v>
      </c>
      <c r="L59">
        <f t="shared" si="17"/>
        <v>4</v>
      </c>
      <c r="M59" t="str">
        <f t="shared" si="18"/>
        <v>2/4</v>
      </c>
      <c r="P59" t="s">
        <v>3267</v>
      </c>
      <c r="Q59" t="s">
        <v>4854</v>
      </c>
      <c r="R59" t="str">
        <f t="shared" si="19"/>
        <v>嵐追いの魔道士</v>
      </c>
      <c r="T59" t="s">
        <v>4855</v>
      </c>
      <c r="U59" t="s">
        <v>3267</v>
      </c>
      <c r="V59" s="9"/>
      <c r="Y59" s="11" t="s">
        <v>3521</v>
      </c>
      <c r="Z59" t="str">
        <f t="shared" si="8"/>
        <v>飛行</v>
      </c>
      <c r="AA59" t="str">
        <f t="shared" si="9"/>
        <v/>
      </c>
      <c r="AB59" t="str">
        <f t="shared" si="11"/>
        <v/>
      </c>
      <c r="AC59" t="str">
        <f t="shared" si="10"/>
        <v/>
      </c>
      <c r="AD59" t="b">
        <f t="shared" si="0"/>
        <v>0</v>
      </c>
      <c r="AE59" s="1"/>
      <c r="AF59" s="1" t="s">
        <v>3214</v>
      </c>
      <c r="AG59" s="1" t="s">
        <v>1489</v>
      </c>
      <c r="AH59" s="1" t="s">
        <v>1473</v>
      </c>
      <c r="AI59" s="1">
        <v>12</v>
      </c>
      <c r="AJ59" s="1" t="s">
        <v>1513</v>
      </c>
      <c r="AK59" s="1" t="s">
        <v>1512</v>
      </c>
      <c r="AL59" s="1" t="s">
        <v>349</v>
      </c>
      <c r="AM59" s="1" t="s">
        <v>1511</v>
      </c>
      <c r="AN59" s="1" t="s">
        <v>1485</v>
      </c>
      <c r="AO59" s="1"/>
      <c r="AP59" s="1" t="s">
        <v>3467</v>
      </c>
      <c r="AQ59" s="1" t="s">
        <v>1510</v>
      </c>
      <c r="AR59" s="1"/>
      <c r="AS59" s="1"/>
      <c r="AT59" s="1">
        <v>2</v>
      </c>
      <c r="AU59" s="1">
        <v>4</v>
      </c>
      <c r="AV59" s="1" t="s">
        <v>3521</v>
      </c>
    </row>
    <row r="60" spans="1:48" x14ac:dyDescent="0.15">
      <c r="V60" s="9"/>
      <c r="AE60" s="9"/>
      <c r="AF60" s="9"/>
      <c r="AG60" s="9"/>
      <c r="AH60" s="9"/>
      <c r="AI60" s="9"/>
      <c r="AJ60" s="9"/>
      <c r="AK60" s="9"/>
      <c r="AL60" s="9"/>
      <c r="AM60" s="9"/>
      <c r="AN60" s="9"/>
      <c r="AO60" s="9"/>
      <c r="AP60" s="9"/>
      <c r="AQ60" s="9"/>
      <c r="AR60" s="9"/>
      <c r="AS60" s="9"/>
      <c r="AT60" s="9"/>
      <c r="AU60" s="9"/>
      <c r="AV60" s="9"/>
    </row>
    <row r="61" spans="1:48" x14ac:dyDescent="0.15">
      <c r="A61" t="s">
        <v>4862</v>
      </c>
    </row>
    <row r="62" spans="1:48" x14ac:dyDescent="0.15">
      <c r="A62" t="str">
        <f>B62&amp;C62&amp;E62&amp;F62&amp;H62&amp;I62&amp;J62&amp;M62&amp;O62&amp;P62&amp;Q62&amp;R62&amp;S62&amp;T62&amp;U62&amp;V62&amp;W62&amp;X62</f>
        <v>|LEFT:50|LEFT:50|LEFT:50|LEFT:50|LEFT:500|c</v>
      </c>
      <c r="B62" t="s">
        <v>3211</v>
      </c>
      <c r="C62" t="s">
        <v>3204</v>
      </c>
      <c r="E62" t="s">
        <v>3211</v>
      </c>
      <c r="F62" t="s">
        <v>3204</v>
      </c>
      <c r="H62" t="s">
        <v>3211</v>
      </c>
      <c r="I62" t="s">
        <v>3204</v>
      </c>
      <c r="J62" t="s">
        <v>3211</v>
      </c>
      <c r="M62" t="s">
        <v>3204</v>
      </c>
      <c r="P62" t="s">
        <v>3267</v>
      </c>
      <c r="R62" t="s">
        <v>3205</v>
      </c>
      <c r="U62" t="s">
        <v>3267</v>
      </c>
      <c r="V62" t="s">
        <v>3206</v>
      </c>
    </row>
    <row r="63" spans="1:48" x14ac:dyDescent="0.15">
      <c r="A63" t="str">
        <f>B63&amp;C63&amp;E63&amp;F63&amp;H63&amp;I63&amp;J63&amp;M63&amp;O63&amp;P63&amp;Q63&amp;R63&amp;S63&amp;T63&amp;U63&amp;V63&amp;W63&amp;X63</f>
        <v>|セット|色|コスト|P/T|カード名|</v>
      </c>
      <c r="B63" t="s">
        <v>3211</v>
      </c>
      <c r="C63" t="s">
        <v>3212</v>
      </c>
      <c r="E63" t="s">
        <v>3211</v>
      </c>
      <c r="F63" t="s">
        <v>3181</v>
      </c>
      <c r="H63" t="s">
        <v>3211</v>
      </c>
      <c r="I63" t="s">
        <v>3207</v>
      </c>
      <c r="J63" t="s">
        <v>3211</v>
      </c>
      <c r="K63" t="s">
        <v>3168</v>
      </c>
      <c r="L63" t="s">
        <v>3167</v>
      </c>
      <c r="M63" t="str">
        <f>K63&amp;"/"&amp;L63</f>
        <v>P/T</v>
      </c>
      <c r="P63" t="s">
        <v>3267</v>
      </c>
      <c r="R63" t="s">
        <v>3208</v>
      </c>
      <c r="U63" t="s">
        <v>3267</v>
      </c>
      <c r="AD63" t="b">
        <f>OR(AB63="与える",AC63="得る")</f>
        <v>0</v>
      </c>
      <c r="AE63" s="1"/>
      <c r="AF63" s="1"/>
      <c r="AG63" s="1"/>
      <c r="AH63" s="1"/>
      <c r="AI63" s="1"/>
      <c r="AJ63" s="1"/>
      <c r="AK63" s="1"/>
      <c r="AL63" s="1"/>
      <c r="AM63" s="1"/>
      <c r="AN63" s="1"/>
      <c r="AO63" s="1"/>
      <c r="AP63" s="1"/>
      <c r="AQ63" s="1"/>
      <c r="AR63" s="1"/>
      <c r="AS63" s="1"/>
      <c r="AT63" s="1"/>
      <c r="AU63" s="1"/>
      <c r="AV63" s="1"/>
    </row>
    <row r="64" spans="1:48" x14ac:dyDescent="0.15">
      <c r="A64" t="str">
        <f t="shared" si="12"/>
        <v>|SOI|白|5|1/2|《[[薬剤師の霊]]》|</v>
      </c>
      <c r="B64" t="s">
        <v>3211</v>
      </c>
      <c r="C64" t="str">
        <f t="shared" si="13"/>
        <v>SOI</v>
      </c>
      <c r="D64">
        <f>IF(AF64="","",VLOOKUP(C64,tnpl!$Z$1:$AA$11,2,TRUE))</f>
        <v>4</v>
      </c>
      <c r="E64" t="s">
        <v>3211</v>
      </c>
      <c r="F64" t="str">
        <f t="shared" si="14"/>
        <v>白</v>
      </c>
      <c r="G64">
        <f>IF(AG64="","",VLOOKUP(F64,tnpl!$X$1:$Y$16,2,TRUE))</f>
        <v>1</v>
      </c>
      <c r="H64" t="s">
        <v>3211</v>
      </c>
      <c r="I64">
        <f t="shared" si="15"/>
        <v>5</v>
      </c>
      <c r="J64" t="s">
        <v>3211</v>
      </c>
      <c r="K64">
        <f t="shared" si="16"/>
        <v>1</v>
      </c>
      <c r="L64">
        <f t="shared" si="17"/>
        <v>2</v>
      </c>
      <c r="M64" t="str">
        <f t="shared" si="18"/>
        <v>1/2</v>
      </c>
      <c r="P64" t="s">
        <v>3267</v>
      </c>
      <c r="Q64" t="s">
        <v>4854</v>
      </c>
      <c r="R64" t="str">
        <f t="shared" si="19"/>
        <v>薬剤師の霊</v>
      </c>
      <c r="T64" t="s">
        <v>4855</v>
      </c>
      <c r="U64" t="s">
        <v>3267</v>
      </c>
      <c r="V64" s="9"/>
      <c r="Y64" s="11" t="s">
        <v>3530</v>
      </c>
      <c r="Z64" t="str">
        <f t="shared" si="8"/>
        <v>飛行</v>
      </c>
      <c r="AA64" t="str">
        <f t="shared" si="9"/>
        <v/>
      </c>
      <c r="AB64" t="str">
        <f t="shared" si="11"/>
        <v/>
      </c>
      <c r="AD64" t="b">
        <f t="shared" si="0"/>
        <v>0</v>
      </c>
      <c r="AE64" s="1"/>
      <c r="AF64" s="1" t="s">
        <v>3528</v>
      </c>
      <c r="AG64" s="1" t="s">
        <v>1653</v>
      </c>
      <c r="AH64" s="1" t="s">
        <v>1771</v>
      </c>
      <c r="AI64" s="1">
        <v>5</v>
      </c>
      <c r="AJ64" s="1" t="s">
        <v>1447</v>
      </c>
      <c r="AK64" s="1" t="s">
        <v>1446</v>
      </c>
      <c r="AL64" s="1" t="s">
        <v>349</v>
      </c>
      <c r="AM64" s="1" t="s">
        <v>2436</v>
      </c>
      <c r="AN64" s="1"/>
      <c r="AO64" s="1"/>
      <c r="AP64" s="1" t="s">
        <v>361</v>
      </c>
      <c r="AQ64" s="1" t="s">
        <v>3529</v>
      </c>
      <c r="AR64" s="1"/>
      <c r="AS64" s="1"/>
      <c r="AT64" s="1">
        <v>1</v>
      </c>
      <c r="AU64" s="1">
        <v>2</v>
      </c>
      <c r="AV64" s="1" t="s">
        <v>3530</v>
      </c>
    </row>
    <row r="65" spans="1:48" x14ac:dyDescent="0.15">
      <c r="A65" t="str">
        <f t="shared" si="12"/>
        <v>|SOI|白|7|1/2|《[[眠れぬ者の使者]]》|</v>
      </c>
      <c r="B65" t="s">
        <v>3211</v>
      </c>
      <c r="C65" t="str">
        <f t="shared" si="13"/>
        <v>SOI</v>
      </c>
      <c r="D65">
        <f>IF(AF65="","",VLOOKUP(C65,tnpl!$Z$1:$AA$11,2,TRUE))</f>
        <v>4</v>
      </c>
      <c r="E65" t="s">
        <v>3211</v>
      </c>
      <c r="F65" t="str">
        <f t="shared" si="14"/>
        <v>白</v>
      </c>
      <c r="G65">
        <f>IF(AG65="","",VLOOKUP(F65,tnpl!$X$1:$Y$16,2,TRUE))</f>
        <v>1</v>
      </c>
      <c r="H65" t="s">
        <v>3211</v>
      </c>
      <c r="I65">
        <f t="shared" si="15"/>
        <v>7</v>
      </c>
      <c r="J65" t="s">
        <v>3211</v>
      </c>
      <c r="K65">
        <f t="shared" si="16"/>
        <v>1</v>
      </c>
      <c r="L65">
        <f t="shared" si="17"/>
        <v>2</v>
      </c>
      <c r="M65" t="str">
        <f t="shared" si="18"/>
        <v>1/2</v>
      </c>
      <c r="P65" t="s">
        <v>3267</v>
      </c>
      <c r="Q65" t="s">
        <v>4854</v>
      </c>
      <c r="R65" t="str">
        <f t="shared" si="19"/>
        <v>眠れぬ者の使者</v>
      </c>
      <c r="T65" t="s">
        <v>4855</v>
      </c>
      <c r="U65" t="s">
        <v>3267</v>
      </c>
      <c r="V65" s="9"/>
      <c r="Y65" s="11" t="s">
        <v>3534</v>
      </c>
      <c r="Z65" t="str">
        <f t="shared" si="8"/>
        <v>飛行</v>
      </c>
      <c r="AA65" t="str">
        <f t="shared" si="9"/>
        <v>召喚</v>
      </c>
      <c r="AB65" t="str">
        <f t="shared" si="11"/>
        <v/>
      </c>
      <c r="AC65" t="str">
        <f t="shared" si="10"/>
        <v/>
      </c>
      <c r="AD65" t="b">
        <f t="shared" si="0"/>
        <v>0</v>
      </c>
      <c r="AE65" s="1"/>
      <c r="AF65" s="1" t="s">
        <v>3528</v>
      </c>
      <c r="AG65" s="1" t="s">
        <v>1653</v>
      </c>
      <c r="AH65" s="1" t="s">
        <v>1771</v>
      </c>
      <c r="AI65" s="1">
        <v>7</v>
      </c>
      <c r="AJ65" s="1" t="s">
        <v>1443</v>
      </c>
      <c r="AK65" s="1" t="s">
        <v>1442</v>
      </c>
      <c r="AL65" s="1" t="s">
        <v>349</v>
      </c>
      <c r="AM65" s="1" t="s">
        <v>2436</v>
      </c>
      <c r="AN65" s="1"/>
      <c r="AO65" s="1"/>
      <c r="AP65" s="1" t="s">
        <v>361</v>
      </c>
      <c r="AQ65" s="1" t="s">
        <v>3533</v>
      </c>
      <c r="AR65" s="1"/>
      <c r="AS65" s="1"/>
      <c r="AT65" s="1">
        <v>1</v>
      </c>
      <c r="AU65" s="1">
        <v>2</v>
      </c>
      <c r="AV65" s="1" t="s">
        <v>3534</v>
      </c>
    </row>
    <row r="66" spans="1:48" x14ac:dyDescent="0.15">
      <c r="A66" t="str">
        <f t="shared" si="12"/>
        <v>|SOI|白|7|4/4|《[[霊体の羊飼い]]》|</v>
      </c>
      <c r="B66" t="s">
        <v>3211</v>
      </c>
      <c r="C66" t="str">
        <f t="shared" si="13"/>
        <v>SOI</v>
      </c>
      <c r="D66">
        <f>IF(AF66="","",VLOOKUP(C66,tnpl!$Z$1:$AA$11,2,TRUE))</f>
        <v>4</v>
      </c>
      <c r="E66" t="s">
        <v>3211</v>
      </c>
      <c r="F66" t="str">
        <f t="shared" si="14"/>
        <v>白</v>
      </c>
      <c r="G66">
        <f>IF(AG66="","",VLOOKUP(F66,tnpl!$X$1:$Y$16,2,TRUE))</f>
        <v>1</v>
      </c>
      <c r="H66" t="s">
        <v>3211</v>
      </c>
      <c r="I66">
        <f t="shared" si="15"/>
        <v>7</v>
      </c>
      <c r="J66" t="s">
        <v>3211</v>
      </c>
      <c r="K66">
        <f t="shared" si="16"/>
        <v>4</v>
      </c>
      <c r="L66">
        <f t="shared" si="17"/>
        <v>4</v>
      </c>
      <c r="M66" t="str">
        <f t="shared" si="18"/>
        <v>4/4</v>
      </c>
      <c r="P66" t="s">
        <v>3267</v>
      </c>
      <c r="Q66" t="s">
        <v>4854</v>
      </c>
      <c r="R66" t="str">
        <f t="shared" si="19"/>
        <v>霊体の羊飼い</v>
      </c>
      <c r="T66" t="s">
        <v>4855</v>
      </c>
      <c r="U66" t="s">
        <v>3267</v>
      </c>
      <c r="V66" s="9"/>
      <c r="Y66" s="11" t="s">
        <v>361</v>
      </c>
      <c r="Z66" t="str">
        <f t="shared" ref="Z66:Z124" si="20">IF(SEARCH("飛",Y66,1)&lt;10,"飛行","")</f>
        <v>飛行</v>
      </c>
      <c r="AA66" t="str">
        <f t="shared" ref="AA66:AA124" si="21">IF(ISERR(SEARCH("召",Y66,1)),"","召喚")</f>
        <v/>
      </c>
      <c r="AB66" t="str">
        <f t="shared" si="11"/>
        <v/>
      </c>
      <c r="AC66" t="str">
        <f t="shared" ref="AC66:AC124" si="22">IF(ISERR(SEARCH("得",Y66,1)),"","得る")</f>
        <v/>
      </c>
      <c r="AD66" t="b">
        <f t="shared" ref="AD66:AD123" si="23">OR(AB66="与える",AC66="得る")</f>
        <v>0</v>
      </c>
      <c r="AE66" s="1"/>
      <c r="AF66" s="1" t="s">
        <v>3528</v>
      </c>
      <c r="AG66" s="1" t="s">
        <v>1653</v>
      </c>
      <c r="AH66" s="1" t="s">
        <v>1473</v>
      </c>
      <c r="AI66" s="1">
        <v>7</v>
      </c>
      <c r="AJ66" s="1" t="s">
        <v>1411</v>
      </c>
      <c r="AK66" s="1" t="s">
        <v>1410</v>
      </c>
      <c r="AL66" s="1" t="s">
        <v>349</v>
      </c>
      <c r="AM66" s="1" t="s">
        <v>2436</v>
      </c>
      <c r="AN66" s="1"/>
      <c r="AO66" s="1"/>
      <c r="AP66" s="1" t="s">
        <v>361</v>
      </c>
      <c r="AQ66" s="1"/>
      <c r="AR66" s="1"/>
      <c r="AS66" s="1"/>
      <c r="AT66" s="1">
        <v>4</v>
      </c>
      <c r="AU66" s="1">
        <v>4</v>
      </c>
      <c r="AV66" s="1" t="s">
        <v>361</v>
      </c>
    </row>
    <row r="67" spans="1:48" x14ac:dyDescent="0.15">
      <c r="A67" t="str">
        <f t="shared" si="12"/>
        <v>|SOI|白|13|6/6|《[[ドラグスコルの騎兵]]》|</v>
      </c>
      <c r="B67" t="s">
        <v>3211</v>
      </c>
      <c r="C67" t="str">
        <f t="shared" si="13"/>
        <v>SOI</v>
      </c>
      <c r="D67">
        <f>IF(AF67="","",VLOOKUP(C67,tnpl!$Z$1:$AA$11,2,TRUE))</f>
        <v>4</v>
      </c>
      <c r="E67" t="s">
        <v>3211</v>
      </c>
      <c r="F67" t="str">
        <f t="shared" si="14"/>
        <v>白</v>
      </c>
      <c r="G67">
        <f>IF(AG67="","",VLOOKUP(F67,tnpl!$X$1:$Y$16,2,TRUE))</f>
        <v>1</v>
      </c>
      <c r="H67" t="s">
        <v>3211</v>
      </c>
      <c r="I67">
        <f t="shared" si="15"/>
        <v>13</v>
      </c>
      <c r="J67" t="s">
        <v>3211</v>
      </c>
      <c r="K67">
        <f t="shared" si="16"/>
        <v>6</v>
      </c>
      <c r="L67">
        <f t="shared" si="17"/>
        <v>6</v>
      </c>
      <c r="M67" t="str">
        <f t="shared" si="18"/>
        <v>6/6</v>
      </c>
      <c r="P67" t="s">
        <v>3267</v>
      </c>
      <c r="Q67" t="s">
        <v>4854</v>
      </c>
      <c r="R67" t="str">
        <f t="shared" si="19"/>
        <v>ドラグスコルの騎兵</v>
      </c>
      <c r="T67" t="s">
        <v>4855</v>
      </c>
      <c r="U67" t="s">
        <v>3267</v>
      </c>
      <c r="V67" s="9"/>
      <c r="Y67" s="11" t="s">
        <v>3569</v>
      </c>
      <c r="Z67" t="str">
        <f t="shared" si="20"/>
        <v>飛行</v>
      </c>
      <c r="AA67" t="str">
        <f t="shared" si="21"/>
        <v>召喚</v>
      </c>
      <c r="AB67" t="str">
        <f t="shared" ref="AB67:AB125" si="24">IF(ISERR(SEARCH("与",Y67,1)),"","与える")</f>
        <v/>
      </c>
      <c r="AD67" t="b">
        <f t="shared" si="23"/>
        <v>0</v>
      </c>
      <c r="AE67" s="1"/>
      <c r="AF67" s="1" t="s">
        <v>3528</v>
      </c>
      <c r="AG67" s="1" t="s">
        <v>1653</v>
      </c>
      <c r="AH67" s="1" t="s">
        <v>1463</v>
      </c>
      <c r="AI67" s="1">
        <v>13</v>
      </c>
      <c r="AJ67" s="1" t="s">
        <v>1399</v>
      </c>
      <c r="AK67" s="1" t="s">
        <v>1398</v>
      </c>
      <c r="AL67" s="1" t="s">
        <v>349</v>
      </c>
      <c r="AM67" s="1" t="s">
        <v>2436</v>
      </c>
      <c r="AN67" s="1" t="s">
        <v>1555</v>
      </c>
      <c r="AO67" s="1"/>
      <c r="AP67" s="1" t="s">
        <v>3272</v>
      </c>
      <c r="AQ67" s="1" t="s">
        <v>3567</v>
      </c>
      <c r="AR67" s="1" t="s">
        <v>3568</v>
      </c>
      <c r="AS67" s="1"/>
      <c r="AT67" s="1">
        <v>6</v>
      </c>
      <c r="AU67" s="1">
        <v>6</v>
      </c>
      <c r="AV67" s="1" t="s">
        <v>3569</v>
      </c>
    </row>
    <row r="68" spans="1:48" x14ac:dyDescent="0.15">
      <c r="A68" t="str">
        <f t="shared" si="12"/>
        <v>|SOI|白|16|8/8|《[[救出の天使]]》|</v>
      </c>
      <c r="B68" t="s">
        <v>3211</v>
      </c>
      <c r="C68" t="str">
        <f t="shared" si="13"/>
        <v>SOI</v>
      </c>
      <c r="D68">
        <f>IF(AF68="","",VLOOKUP(C68,tnpl!$Z$1:$AA$11,2,TRUE))</f>
        <v>4</v>
      </c>
      <c r="E68" t="s">
        <v>3211</v>
      </c>
      <c r="F68" t="str">
        <f t="shared" si="14"/>
        <v>白</v>
      </c>
      <c r="G68">
        <f>IF(AG68="","",VLOOKUP(F68,tnpl!$X$1:$Y$16,2,TRUE))</f>
        <v>1</v>
      </c>
      <c r="H68" t="s">
        <v>3211</v>
      </c>
      <c r="I68">
        <f t="shared" si="15"/>
        <v>16</v>
      </c>
      <c r="J68" t="s">
        <v>3211</v>
      </c>
      <c r="K68">
        <f t="shared" si="16"/>
        <v>8</v>
      </c>
      <c r="L68">
        <f t="shared" si="17"/>
        <v>8</v>
      </c>
      <c r="M68" t="str">
        <f t="shared" si="18"/>
        <v>8/8</v>
      </c>
      <c r="P68" t="s">
        <v>3267</v>
      </c>
      <c r="Q68" t="s">
        <v>4854</v>
      </c>
      <c r="R68" t="str">
        <f t="shared" si="19"/>
        <v>救出の天使</v>
      </c>
      <c r="T68" t="s">
        <v>4855</v>
      </c>
      <c r="U68" t="s">
        <v>3267</v>
      </c>
      <c r="V68" s="9"/>
      <c r="Y68" s="11" t="s">
        <v>3581</v>
      </c>
      <c r="Z68" t="str">
        <f t="shared" si="20"/>
        <v>飛行</v>
      </c>
      <c r="AA68" t="str">
        <f t="shared" si="21"/>
        <v/>
      </c>
      <c r="AC68" t="str">
        <f t="shared" si="22"/>
        <v/>
      </c>
      <c r="AD68" t="b">
        <f t="shared" si="23"/>
        <v>0</v>
      </c>
      <c r="AE68" s="1"/>
      <c r="AF68" s="1" t="s">
        <v>3528</v>
      </c>
      <c r="AG68" s="1" t="s">
        <v>1653</v>
      </c>
      <c r="AH68" s="1" t="s">
        <v>1453</v>
      </c>
      <c r="AI68" s="1">
        <v>16</v>
      </c>
      <c r="AJ68" s="1" t="s">
        <v>1389</v>
      </c>
      <c r="AK68" s="1" t="s">
        <v>1388</v>
      </c>
      <c r="AL68" s="1" t="s">
        <v>349</v>
      </c>
      <c r="AM68" s="1" t="s">
        <v>358</v>
      </c>
      <c r="AN68" s="1"/>
      <c r="AO68" s="1"/>
      <c r="AP68" s="1" t="s">
        <v>361</v>
      </c>
      <c r="AQ68" s="1" t="s">
        <v>3580</v>
      </c>
      <c r="AR68" s="1"/>
      <c r="AS68" s="1"/>
      <c r="AT68" s="1">
        <v>8</v>
      </c>
      <c r="AU68" s="1">
        <v>8</v>
      </c>
      <c r="AV68" s="1" t="s">
        <v>3581</v>
      </c>
    </row>
    <row r="69" spans="1:48" x14ac:dyDescent="0.15">
      <c r="A69" t="str">
        <f t="shared" ref="A69:A73" si="25">B69&amp;C69&amp;E69&amp;F69&amp;H69&amp;I69&amp;J69&amp;M69&amp;O69&amp;P69&amp;Q69&amp;R69&amp;S69&amp;T69&amp;U69&amp;V69&amp;W69&amp;X69</f>
        <v>|SOI|白|18|8/8|《[[大天使アヴァシン]]》|</v>
      </c>
      <c r="B69" t="s">
        <v>3211</v>
      </c>
      <c r="C69" t="str">
        <f t="shared" ref="C69:C73" si="26">AF69</f>
        <v>SOI</v>
      </c>
      <c r="D69">
        <f>IF(AF69="","",VLOOKUP(C69,tnpl!$Z$1:$AA$11,2,TRUE))</f>
        <v>4</v>
      </c>
      <c r="E69" t="s">
        <v>3211</v>
      </c>
      <c r="F69" t="str">
        <f t="shared" ref="F69:F73" si="27">AG69</f>
        <v>白</v>
      </c>
      <c r="G69">
        <f>IF(AG69="","",VLOOKUP(F69,tnpl!$X$1:$Y$16,2,TRUE))</f>
        <v>1</v>
      </c>
      <c r="H69" t="s">
        <v>3211</v>
      </c>
      <c r="I69">
        <f t="shared" ref="I69:I73" si="28">AI69</f>
        <v>18</v>
      </c>
      <c r="J69" t="s">
        <v>3211</v>
      </c>
      <c r="K69">
        <f t="shared" ref="K69:K73" si="29">AT69</f>
        <v>8</v>
      </c>
      <c r="L69">
        <f t="shared" ref="L69:L73" si="30">AU69</f>
        <v>8</v>
      </c>
      <c r="M69" t="str">
        <f t="shared" ref="M69:M73" si="31">IF(AL69="クリーチャー",K69&amp;"/"&amp;L69,"")</f>
        <v>8/8</v>
      </c>
      <c r="P69" t="s">
        <v>3267</v>
      </c>
      <c r="Q69" t="s">
        <v>4854</v>
      </c>
      <c r="R69" t="str">
        <f t="shared" ref="R69:R73" si="32">AJ69</f>
        <v>大天使アヴァシン</v>
      </c>
      <c r="T69" t="s">
        <v>4855</v>
      </c>
      <c r="U69" t="s">
        <v>3267</v>
      </c>
      <c r="V69" s="9"/>
      <c r="Y69" s="11" t="s">
        <v>3584</v>
      </c>
      <c r="Z69" t="str">
        <f t="shared" si="20"/>
        <v>飛行</v>
      </c>
      <c r="AA69" t="str">
        <f t="shared" si="21"/>
        <v/>
      </c>
      <c r="AB69" t="str">
        <f t="shared" si="24"/>
        <v/>
      </c>
      <c r="AD69" t="b">
        <f t="shared" si="23"/>
        <v>0</v>
      </c>
      <c r="AE69" s="1"/>
      <c r="AF69" s="1" t="s">
        <v>3528</v>
      </c>
      <c r="AG69" s="1" t="s">
        <v>1653</v>
      </c>
      <c r="AH69" s="1" t="s">
        <v>1453</v>
      </c>
      <c r="AI69" s="1">
        <v>18</v>
      </c>
      <c r="AJ69" s="1" t="s">
        <v>4922</v>
      </c>
      <c r="AK69" s="1" t="s">
        <v>1386</v>
      </c>
      <c r="AL69" s="1" t="s">
        <v>349</v>
      </c>
      <c r="AM69" s="1" t="s">
        <v>358</v>
      </c>
      <c r="AN69" s="1"/>
      <c r="AO69" s="1"/>
      <c r="AP69" s="1" t="s">
        <v>2435</v>
      </c>
      <c r="AQ69" s="1" t="s">
        <v>3582</v>
      </c>
      <c r="AR69" s="1" t="s">
        <v>3583</v>
      </c>
      <c r="AS69" s="1"/>
      <c r="AT69" s="1">
        <v>8</v>
      </c>
      <c r="AU69" s="1">
        <v>8</v>
      </c>
      <c r="AV69" s="1" t="s">
        <v>3584</v>
      </c>
    </row>
    <row r="70" spans="1:48" x14ac:dyDescent="0.15">
      <c r="A70" t="str">
        <f t="shared" si="25"/>
        <v>|SOI|白|1|10/10|《[[浄化の天使、アヴァシン&gt;大天使アヴァシン]]》|</v>
      </c>
      <c r="B70" t="s">
        <v>3211</v>
      </c>
      <c r="C70" t="str">
        <f t="shared" si="26"/>
        <v>SOI</v>
      </c>
      <c r="D70">
        <f>IF(AF70="","",VLOOKUP(C70,tnpl!$Z$1:$AA$11,2,TRUE))</f>
        <v>4</v>
      </c>
      <c r="E70" t="s">
        <v>3211</v>
      </c>
      <c r="F70" t="str">
        <f t="shared" si="27"/>
        <v>白</v>
      </c>
      <c r="G70">
        <f>IF(AG70="","",VLOOKUP(F70,tnpl!$X$1:$Y$16,2,TRUE))</f>
        <v>1</v>
      </c>
      <c r="H70" t="s">
        <v>3211</v>
      </c>
      <c r="I70">
        <f t="shared" si="28"/>
        <v>1</v>
      </c>
      <c r="J70" t="s">
        <v>3211</v>
      </c>
      <c r="K70">
        <f t="shared" si="29"/>
        <v>10</v>
      </c>
      <c r="L70">
        <f t="shared" si="30"/>
        <v>10</v>
      </c>
      <c r="M70" t="str">
        <f t="shared" si="31"/>
        <v>10/10</v>
      </c>
      <c r="P70" t="s">
        <v>3267</v>
      </c>
      <c r="Q70" t="s">
        <v>4854</v>
      </c>
      <c r="R70" t="str">
        <f t="shared" si="32"/>
        <v>浄化の天使、アヴァシン&gt;大天使アヴァシン</v>
      </c>
      <c r="T70" t="s">
        <v>4855</v>
      </c>
      <c r="U70" t="s">
        <v>3267</v>
      </c>
      <c r="V70" s="9"/>
      <c r="Y70" s="11" t="s">
        <v>3586</v>
      </c>
      <c r="Z70" t="str">
        <f t="shared" si="20"/>
        <v>飛行</v>
      </c>
      <c r="AA70" t="str">
        <f t="shared" si="21"/>
        <v/>
      </c>
      <c r="AB70" t="str">
        <f t="shared" si="24"/>
        <v/>
      </c>
      <c r="AC70" t="str">
        <f t="shared" si="22"/>
        <v/>
      </c>
      <c r="AD70" t="b">
        <f t="shared" si="23"/>
        <v>0</v>
      </c>
      <c r="AE70" s="1"/>
      <c r="AF70" s="1" t="s">
        <v>3528</v>
      </c>
      <c r="AG70" s="1" t="s">
        <v>1653</v>
      </c>
      <c r="AH70" s="1" t="s">
        <v>1453</v>
      </c>
      <c r="AI70" s="1">
        <v>1</v>
      </c>
      <c r="AJ70" s="1" t="s">
        <v>4923</v>
      </c>
      <c r="AK70" s="1" t="s">
        <v>1058</v>
      </c>
      <c r="AL70" s="1" t="s">
        <v>349</v>
      </c>
      <c r="AM70" s="1" t="s">
        <v>358</v>
      </c>
      <c r="AN70" s="1"/>
      <c r="AO70" s="1"/>
      <c r="AP70" s="1" t="s">
        <v>2435</v>
      </c>
      <c r="AQ70" s="1" t="s">
        <v>3585</v>
      </c>
      <c r="AR70" s="1"/>
      <c r="AS70" s="1"/>
      <c r="AT70" s="1">
        <v>10</v>
      </c>
      <c r="AU70" s="1">
        <v>10</v>
      </c>
      <c r="AV70" s="1" t="s">
        <v>3586</v>
      </c>
    </row>
    <row r="71" spans="1:48" x14ac:dyDescent="0.15">
      <c r="A71" t="str">
        <f t="shared" si="25"/>
        <v>|SOI|青|6|2/2|《[[嵐乗りの精霊]]》|</v>
      </c>
      <c r="B71" t="s">
        <v>3211</v>
      </c>
      <c r="C71" t="str">
        <f t="shared" si="26"/>
        <v>SOI</v>
      </c>
      <c r="D71">
        <f>IF(AF71="","",VLOOKUP(C71,tnpl!$Z$1:$AA$11,2,TRUE))</f>
        <v>4</v>
      </c>
      <c r="E71" t="s">
        <v>3211</v>
      </c>
      <c r="F71" t="str">
        <f t="shared" si="27"/>
        <v>青</v>
      </c>
      <c r="G71">
        <f>IF(AG71="","",VLOOKUP(F71,tnpl!$X$1:$Y$16,2,TRUE))</f>
        <v>2</v>
      </c>
      <c r="H71" t="s">
        <v>3211</v>
      </c>
      <c r="I71">
        <f t="shared" si="28"/>
        <v>6</v>
      </c>
      <c r="J71" t="s">
        <v>3211</v>
      </c>
      <c r="K71">
        <f t="shared" si="29"/>
        <v>2</v>
      </c>
      <c r="L71">
        <f t="shared" si="30"/>
        <v>2</v>
      </c>
      <c r="M71" t="str">
        <f t="shared" si="31"/>
        <v>2/2</v>
      </c>
      <c r="P71" t="s">
        <v>3267</v>
      </c>
      <c r="Q71" t="s">
        <v>4854</v>
      </c>
      <c r="R71" t="str">
        <f t="shared" si="32"/>
        <v>嵐乗りの精霊</v>
      </c>
      <c r="T71" t="s">
        <v>4855</v>
      </c>
      <c r="U71" t="s">
        <v>3267</v>
      </c>
      <c r="V71" s="9"/>
      <c r="Y71" s="11" t="s">
        <v>361</v>
      </c>
      <c r="Z71" t="str">
        <f t="shared" si="20"/>
        <v>飛行</v>
      </c>
      <c r="AA71" t="str">
        <f t="shared" si="21"/>
        <v/>
      </c>
      <c r="AB71" t="str">
        <f t="shared" si="24"/>
        <v/>
      </c>
      <c r="AC71" t="str">
        <f t="shared" si="22"/>
        <v/>
      </c>
      <c r="AD71" t="b">
        <f t="shared" si="23"/>
        <v>0</v>
      </c>
      <c r="AE71" s="1"/>
      <c r="AF71" s="1" t="s">
        <v>3528</v>
      </c>
      <c r="AG71" s="1" t="s">
        <v>1631</v>
      </c>
      <c r="AH71" s="1" t="s">
        <v>1771</v>
      </c>
      <c r="AI71" s="1">
        <v>6</v>
      </c>
      <c r="AJ71" s="1" t="s">
        <v>1371</v>
      </c>
      <c r="AK71" s="1" t="s">
        <v>1370</v>
      </c>
      <c r="AL71" s="1" t="s">
        <v>349</v>
      </c>
      <c r="AM71" s="1" t="s">
        <v>2436</v>
      </c>
      <c r="AN71" s="1"/>
      <c r="AO71" s="1"/>
      <c r="AP71" s="1" t="s">
        <v>361</v>
      </c>
      <c r="AQ71" s="1"/>
      <c r="AR71" s="1"/>
      <c r="AS71" s="1"/>
      <c r="AT71" s="1">
        <v>2</v>
      </c>
      <c r="AU71" s="1">
        <v>2</v>
      </c>
      <c r="AV71" s="1" t="s">
        <v>361</v>
      </c>
    </row>
    <row r="72" spans="1:48" x14ac:dyDescent="0.15">
      <c r="A72" t="str">
        <f t="shared" si="25"/>
        <v>|SOI|青|8|4/3|《[[逸脱した研究者]]》|</v>
      </c>
      <c r="B72" t="s">
        <v>3211</v>
      </c>
      <c r="C72" t="str">
        <f t="shared" si="26"/>
        <v>SOI</v>
      </c>
      <c r="D72">
        <f>IF(AF72="","",VLOOKUP(C72,tnpl!$Z$1:$AA$11,2,TRUE))</f>
        <v>4</v>
      </c>
      <c r="E72" t="s">
        <v>3211</v>
      </c>
      <c r="F72" t="str">
        <f t="shared" si="27"/>
        <v>青</v>
      </c>
      <c r="G72">
        <f>IF(AG72="","",VLOOKUP(F72,tnpl!$X$1:$Y$16,2,TRUE))</f>
        <v>2</v>
      </c>
      <c r="H72" t="s">
        <v>3211</v>
      </c>
      <c r="I72">
        <f t="shared" si="28"/>
        <v>8</v>
      </c>
      <c r="J72" t="s">
        <v>3211</v>
      </c>
      <c r="K72">
        <f t="shared" si="29"/>
        <v>4</v>
      </c>
      <c r="L72">
        <f t="shared" si="30"/>
        <v>3</v>
      </c>
      <c r="M72" t="str">
        <f t="shared" si="31"/>
        <v>4/3</v>
      </c>
      <c r="P72" t="s">
        <v>3267</v>
      </c>
      <c r="Q72" t="s">
        <v>4854</v>
      </c>
      <c r="R72" t="str">
        <f t="shared" si="32"/>
        <v>逸脱した研究者</v>
      </c>
      <c r="T72" t="s">
        <v>4855</v>
      </c>
      <c r="U72" t="s">
        <v>3267</v>
      </c>
      <c r="V72" s="9"/>
      <c r="Y72" s="11" t="s">
        <v>3611</v>
      </c>
      <c r="Z72" t="str">
        <f t="shared" si="20"/>
        <v>飛行</v>
      </c>
      <c r="AA72" t="str">
        <f t="shared" si="21"/>
        <v/>
      </c>
      <c r="AB72" t="str">
        <f t="shared" si="24"/>
        <v/>
      </c>
      <c r="AC72" t="str">
        <f t="shared" si="22"/>
        <v/>
      </c>
      <c r="AD72" t="b">
        <f t="shared" si="23"/>
        <v>0</v>
      </c>
      <c r="AE72" s="1"/>
      <c r="AF72" s="1" t="s">
        <v>3528</v>
      </c>
      <c r="AG72" s="1" t="s">
        <v>1631</v>
      </c>
      <c r="AH72" s="1" t="s">
        <v>1473</v>
      </c>
      <c r="AI72" s="1">
        <v>8</v>
      </c>
      <c r="AJ72" s="1" t="s">
        <v>4917</v>
      </c>
      <c r="AK72" s="1" t="s">
        <v>1354</v>
      </c>
      <c r="AL72" s="1" t="s">
        <v>349</v>
      </c>
      <c r="AM72" s="1" t="s">
        <v>1511</v>
      </c>
      <c r="AN72" s="1" t="s">
        <v>1972</v>
      </c>
      <c r="AO72" s="1"/>
      <c r="AP72" s="1" t="s">
        <v>361</v>
      </c>
      <c r="AQ72" s="1" t="s">
        <v>3610</v>
      </c>
      <c r="AR72" s="1"/>
      <c r="AS72" s="1"/>
      <c r="AT72" s="1">
        <v>4</v>
      </c>
      <c r="AU72" s="1">
        <v>3</v>
      </c>
      <c r="AV72" s="1" t="s">
        <v>3611</v>
      </c>
    </row>
    <row r="73" spans="1:48" x14ac:dyDescent="0.15">
      <c r="A73" t="str">
        <f t="shared" si="25"/>
        <v>|SOI|青|1|5/4|《[[完成態&gt;逸脱した研究者]]》|</v>
      </c>
      <c r="B73" t="s">
        <v>3211</v>
      </c>
      <c r="C73" t="str">
        <f t="shared" si="26"/>
        <v>SOI</v>
      </c>
      <c r="D73">
        <f>IF(AF73="","",VLOOKUP(C73,tnpl!$Z$1:$AA$11,2,TRUE))</f>
        <v>4</v>
      </c>
      <c r="E73" t="s">
        <v>3211</v>
      </c>
      <c r="F73" t="str">
        <f t="shared" si="27"/>
        <v>青</v>
      </c>
      <c r="G73">
        <f>IF(AG73="","",VLOOKUP(F73,tnpl!$X$1:$Y$16,2,TRUE))</f>
        <v>2</v>
      </c>
      <c r="H73" t="s">
        <v>3211</v>
      </c>
      <c r="I73">
        <f t="shared" si="28"/>
        <v>1</v>
      </c>
      <c r="J73" t="s">
        <v>3211</v>
      </c>
      <c r="K73">
        <f t="shared" si="29"/>
        <v>5</v>
      </c>
      <c r="L73">
        <f t="shared" si="30"/>
        <v>4</v>
      </c>
      <c r="M73" t="str">
        <f t="shared" si="31"/>
        <v>5/4</v>
      </c>
      <c r="P73" t="s">
        <v>3267</v>
      </c>
      <c r="Q73" t="s">
        <v>4854</v>
      </c>
      <c r="R73" t="str">
        <f t="shared" si="32"/>
        <v>完成態&gt;逸脱した研究者</v>
      </c>
      <c r="T73" t="s">
        <v>4855</v>
      </c>
      <c r="U73" t="s">
        <v>3267</v>
      </c>
      <c r="V73" s="9"/>
      <c r="Y73" s="11" t="s">
        <v>361</v>
      </c>
      <c r="Z73" t="str">
        <f t="shared" si="20"/>
        <v>飛行</v>
      </c>
      <c r="AA73" t="str">
        <f t="shared" si="21"/>
        <v/>
      </c>
      <c r="AB73" t="str">
        <f t="shared" si="24"/>
        <v/>
      </c>
      <c r="AC73" t="str">
        <f t="shared" si="22"/>
        <v/>
      </c>
      <c r="AD73" t="b">
        <f t="shared" si="23"/>
        <v>0</v>
      </c>
      <c r="AE73" s="1"/>
      <c r="AF73" s="1" t="s">
        <v>3528</v>
      </c>
      <c r="AG73" s="1" t="s">
        <v>1631</v>
      </c>
      <c r="AH73" s="1" t="s">
        <v>1473</v>
      </c>
      <c r="AI73" s="1">
        <v>1</v>
      </c>
      <c r="AJ73" s="1" t="s">
        <v>4918</v>
      </c>
      <c r="AK73" s="1" t="s">
        <v>1056</v>
      </c>
      <c r="AL73" s="1" t="s">
        <v>349</v>
      </c>
      <c r="AM73" s="1" t="s">
        <v>1972</v>
      </c>
      <c r="AN73" s="1" t="s">
        <v>2837</v>
      </c>
      <c r="AO73" s="1"/>
      <c r="AP73" s="1" t="s">
        <v>361</v>
      </c>
      <c r="AQ73" s="1"/>
      <c r="AR73" s="1"/>
      <c r="AS73" s="1"/>
      <c r="AT73" s="1">
        <v>5</v>
      </c>
      <c r="AU73" s="1">
        <v>4</v>
      </c>
      <c r="AV73" s="1" t="s">
        <v>361</v>
      </c>
    </row>
    <row r="74" spans="1:48" x14ac:dyDescent="0.15">
      <c r="A74" t="str">
        <f t="shared" ref="A74:A131" si="33">B74&amp;C74&amp;E74&amp;F74&amp;H74&amp;I74&amp;J74&amp;M74&amp;O74&amp;P74&amp;Q74&amp;R74&amp;S74&amp;T74&amp;U74&amp;V74&amp;W74&amp;X74</f>
        <v>|SOI|青|7|4/2|《[[縫い翼のスカーブ]]》|</v>
      </c>
      <c r="B74" t="s">
        <v>3211</v>
      </c>
      <c r="C74" t="str">
        <f t="shared" ref="C74:C131" si="34">AF74</f>
        <v>SOI</v>
      </c>
      <c r="D74">
        <f>IF(AF74="","",VLOOKUP(C74,tnpl!$Z$1:$AA$11,2,TRUE))</f>
        <v>4</v>
      </c>
      <c r="E74" t="s">
        <v>3211</v>
      </c>
      <c r="F74" t="str">
        <f t="shared" ref="F74:F131" si="35">AG74</f>
        <v>青</v>
      </c>
      <c r="G74">
        <f>IF(AG74="","",VLOOKUP(F74,tnpl!$X$1:$Y$16,2,TRUE))</f>
        <v>2</v>
      </c>
      <c r="H74" t="s">
        <v>3211</v>
      </c>
      <c r="I74">
        <f t="shared" ref="I74:I131" si="36">AI74</f>
        <v>7</v>
      </c>
      <c r="J74" t="s">
        <v>3211</v>
      </c>
      <c r="K74">
        <f t="shared" ref="K74:K131" si="37">AT74</f>
        <v>4</v>
      </c>
      <c r="L74">
        <f t="shared" ref="L74:L131" si="38">AU74</f>
        <v>2</v>
      </c>
      <c r="M74" t="str">
        <f t="shared" ref="M74:M131" si="39">IF(AL74="クリーチャー",K74&amp;"/"&amp;L74,"")</f>
        <v>4/2</v>
      </c>
      <c r="P74" t="s">
        <v>3267</v>
      </c>
      <c r="Q74" t="s">
        <v>4854</v>
      </c>
      <c r="R74" t="str">
        <f t="shared" ref="R74:R131" si="40">AJ74</f>
        <v>縫い翼のスカーブ</v>
      </c>
      <c r="T74" t="s">
        <v>4855</v>
      </c>
      <c r="U74" t="s">
        <v>3267</v>
      </c>
      <c r="Y74" s="11" t="s">
        <v>3619</v>
      </c>
      <c r="Z74" t="str">
        <f t="shared" si="20"/>
        <v>飛行</v>
      </c>
      <c r="AA74" t="str">
        <f t="shared" si="21"/>
        <v/>
      </c>
      <c r="AB74" t="str">
        <f t="shared" si="24"/>
        <v/>
      </c>
      <c r="AC74" t="str">
        <f t="shared" si="22"/>
        <v/>
      </c>
      <c r="AD74" t="b">
        <f t="shared" si="23"/>
        <v>0</v>
      </c>
      <c r="AE74" s="1"/>
      <c r="AF74" s="1" t="s">
        <v>3528</v>
      </c>
      <c r="AG74" s="1" t="s">
        <v>1631</v>
      </c>
      <c r="AH74" s="1" t="s">
        <v>1473</v>
      </c>
      <c r="AI74" s="1">
        <v>7</v>
      </c>
      <c r="AJ74" s="1" t="s">
        <v>1349</v>
      </c>
      <c r="AK74" s="1" t="s">
        <v>1348</v>
      </c>
      <c r="AL74" s="1" t="s">
        <v>349</v>
      </c>
      <c r="AM74" s="1" t="s">
        <v>1506</v>
      </c>
      <c r="AN74" s="1"/>
      <c r="AO74" s="1"/>
      <c r="AP74" s="1" t="s">
        <v>361</v>
      </c>
      <c r="AQ74" s="1" t="s">
        <v>3618</v>
      </c>
      <c r="AR74" s="1"/>
      <c r="AS74" s="1"/>
      <c r="AT74" s="1">
        <v>4</v>
      </c>
      <c r="AU74" s="1">
        <v>2</v>
      </c>
      <c r="AV74" s="1" t="s">
        <v>3619</v>
      </c>
    </row>
    <row r="75" spans="1:48" x14ac:dyDescent="0.15">
      <c r="A75" t="str">
        <f t="shared" si="33"/>
        <v>|SOI|青|11|6/6|《[[ネファリアの月ドレイク]]》|</v>
      </c>
      <c r="B75" t="s">
        <v>3211</v>
      </c>
      <c r="C75" t="str">
        <f t="shared" si="34"/>
        <v>SOI</v>
      </c>
      <c r="D75">
        <f>IF(AF75="","",VLOOKUP(C75,tnpl!$Z$1:$AA$11,2,TRUE))</f>
        <v>4</v>
      </c>
      <c r="E75" t="s">
        <v>3211</v>
      </c>
      <c r="F75" t="str">
        <f t="shared" si="35"/>
        <v>青</v>
      </c>
      <c r="G75">
        <f>IF(AG75="","",VLOOKUP(F75,tnpl!$X$1:$Y$16,2,TRUE))</f>
        <v>2</v>
      </c>
      <c r="H75" t="s">
        <v>3211</v>
      </c>
      <c r="I75">
        <f t="shared" si="36"/>
        <v>11</v>
      </c>
      <c r="J75" t="s">
        <v>3211</v>
      </c>
      <c r="K75">
        <f t="shared" si="37"/>
        <v>6</v>
      </c>
      <c r="L75">
        <f t="shared" si="38"/>
        <v>6</v>
      </c>
      <c r="M75" t="str">
        <f t="shared" si="39"/>
        <v>6/6</v>
      </c>
      <c r="P75" t="s">
        <v>3267</v>
      </c>
      <c r="Q75" t="s">
        <v>4854</v>
      </c>
      <c r="R75" t="str">
        <f t="shared" si="40"/>
        <v>ネファリアの月ドレイク</v>
      </c>
      <c r="T75" t="s">
        <v>4855</v>
      </c>
      <c r="U75" t="s">
        <v>3267</v>
      </c>
      <c r="Y75" s="11" t="s">
        <v>3630</v>
      </c>
      <c r="Z75" t="str">
        <f t="shared" si="20"/>
        <v>飛行</v>
      </c>
      <c r="AA75" t="str">
        <f t="shared" si="21"/>
        <v/>
      </c>
      <c r="AB75" t="str">
        <f t="shared" si="24"/>
        <v/>
      </c>
      <c r="AC75" t="str">
        <f t="shared" si="22"/>
        <v>得る</v>
      </c>
      <c r="AD75" t="b">
        <f t="shared" si="23"/>
        <v>1</v>
      </c>
      <c r="AE75" s="1"/>
      <c r="AF75" s="1" t="s">
        <v>3528</v>
      </c>
      <c r="AG75" s="1" t="s">
        <v>1631</v>
      </c>
      <c r="AH75" s="1" t="s">
        <v>1463</v>
      </c>
      <c r="AI75" s="1">
        <v>11</v>
      </c>
      <c r="AJ75" s="1" t="s">
        <v>1333</v>
      </c>
      <c r="AK75" s="1" t="s">
        <v>1332</v>
      </c>
      <c r="AL75" s="1" t="s">
        <v>349</v>
      </c>
      <c r="AM75" s="1" t="s">
        <v>2546</v>
      </c>
      <c r="AN75" s="1"/>
      <c r="AO75" s="1"/>
      <c r="AP75" s="1" t="s">
        <v>361</v>
      </c>
      <c r="AQ75" s="1" t="s">
        <v>3628</v>
      </c>
      <c r="AR75" s="1" t="s">
        <v>3629</v>
      </c>
      <c r="AS75" s="1"/>
      <c r="AT75" s="1">
        <v>6</v>
      </c>
      <c r="AU75" s="1">
        <v>6</v>
      </c>
      <c r="AV75" s="1" t="s">
        <v>3630</v>
      </c>
    </row>
    <row r="76" spans="1:48" x14ac:dyDescent="0.15">
      <c r="A76" t="str">
        <f t="shared" si="33"/>
        <v>|SOI|青|7|2/2|《[[ゲラルフの傑作]]》|</v>
      </c>
      <c r="B76" t="s">
        <v>3211</v>
      </c>
      <c r="C76" t="str">
        <f t="shared" si="34"/>
        <v>SOI</v>
      </c>
      <c r="D76">
        <f>IF(AF76="","",VLOOKUP(C76,tnpl!$Z$1:$AA$11,2,TRUE))</f>
        <v>4</v>
      </c>
      <c r="E76" t="s">
        <v>3211</v>
      </c>
      <c r="F76" t="str">
        <f t="shared" si="35"/>
        <v>青</v>
      </c>
      <c r="G76">
        <f>IF(AG76="","",VLOOKUP(F76,tnpl!$X$1:$Y$16,2,TRUE))</f>
        <v>2</v>
      </c>
      <c r="H76" t="s">
        <v>3211</v>
      </c>
      <c r="I76">
        <f t="shared" si="36"/>
        <v>7</v>
      </c>
      <c r="J76" t="s">
        <v>3211</v>
      </c>
      <c r="K76">
        <f t="shared" si="37"/>
        <v>2</v>
      </c>
      <c r="L76">
        <f t="shared" si="38"/>
        <v>2</v>
      </c>
      <c r="M76" t="str">
        <f t="shared" si="39"/>
        <v>2/2</v>
      </c>
      <c r="P76" t="s">
        <v>3267</v>
      </c>
      <c r="Q76" t="s">
        <v>4854</v>
      </c>
      <c r="R76" t="str">
        <f t="shared" si="40"/>
        <v>ゲラルフの傑作</v>
      </c>
      <c r="T76" t="s">
        <v>4855</v>
      </c>
      <c r="U76" t="s">
        <v>3267</v>
      </c>
      <c r="Y76" s="11" t="s">
        <v>3635</v>
      </c>
      <c r="Z76" t="str">
        <f t="shared" si="20"/>
        <v>飛行</v>
      </c>
      <c r="AA76" t="str">
        <f t="shared" si="21"/>
        <v/>
      </c>
      <c r="AB76" t="str">
        <f t="shared" si="24"/>
        <v/>
      </c>
      <c r="AC76" t="str">
        <f t="shared" si="22"/>
        <v/>
      </c>
      <c r="AD76" t="b">
        <f t="shared" si="23"/>
        <v>0</v>
      </c>
      <c r="AE76" s="1"/>
      <c r="AF76" s="1" t="s">
        <v>3528</v>
      </c>
      <c r="AG76" s="1" t="s">
        <v>1631</v>
      </c>
      <c r="AH76" s="1" t="s">
        <v>1453</v>
      </c>
      <c r="AI76" s="1">
        <v>7</v>
      </c>
      <c r="AJ76" s="1" t="s">
        <v>1329</v>
      </c>
      <c r="AK76" s="1" t="s">
        <v>1328</v>
      </c>
      <c r="AL76" s="1" t="s">
        <v>349</v>
      </c>
      <c r="AM76" s="1" t="s">
        <v>1506</v>
      </c>
      <c r="AN76" s="1" t="s">
        <v>2837</v>
      </c>
      <c r="AO76" s="1"/>
      <c r="AP76" s="1" t="s">
        <v>361</v>
      </c>
      <c r="AQ76" s="1" t="s">
        <v>3633</v>
      </c>
      <c r="AR76" s="1" t="s">
        <v>3634</v>
      </c>
      <c r="AS76" s="1"/>
      <c r="AT76" s="1">
        <v>2</v>
      </c>
      <c r="AU76" s="1">
        <v>2</v>
      </c>
      <c r="AV76" s="1" t="s">
        <v>3635</v>
      </c>
    </row>
    <row r="77" spans="1:48" x14ac:dyDescent="0.15">
      <c r="A77" t="str">
        <f t="shared" si="33"/>
        <v>|SOI|青|18|8/7|《[[鎖鳴らし]]》|</v>
      </c>
      <c r="B77" t="s">
        <v>3211</v>
      </c>
      <c r="C77" t="str">
        <f t="shared" si="34"/>
        <v>SOI</v>
      </c>
      <c r="D77">
        <f>IF(AF77="","",VLOOKUP(C77,tnpl!$Z$1:$AA$11,2,TRUE))</f>
        <v>4</v>
      </c>
      <c r="E77" t="s">
        <v>3211</v>
      </c>
      <c r="F77" t="str">
        <f t="shared" si="35"/>
        <v>青</v>
      </c>
      <c r="G77">
        <f>IF(AG77="","",VLOOKUP(F77,tnpl!$X$1:$Y$16,2,TRUE))</f>
        <v>2</v>
      </c>
      <c r="H77" t="s">
        <v>3211</v>
      </c>
      <c r="I77">
        <f t="shared" si="36"/>
        <v>18</v>
      </c>
      <c r="J77" t="s">
        <v>3211</v>
      </c>
      <c r="K77">
        <f t="shared" si="37"/>
        <v>8</v>
      </c>
      <c r="L77">
        <f t="shared" si="38"/>
        <v>7</v>
      </c>
      <c r="M77" t="str">
        <f t="shared" si="39"/>
        <v>8/7</v>
      </c>
      <c r="P77" t="s">
        <v>3267</v>
      </c>
      <c r="Q77" t="s">
        <v>4854</v>
      </c>
      <c r="R77" t="str">
        <f t="shared" si="40"/>
        <v>鎖鳴らし</v>
      </c>
      <c r="T77" t="s">
        <v>4855</v>
      </c>
      <c r="U77" t="s">
        <v>3267</v>
      </c>
      <c r="Y77" s="11" t="s">
        <v>3638</v>
      </c>
      <c r="Z77" t="str">
        <f t="shared" si="20"/>
        <v>飛行</v>
      </c>
      <c r="AA77" t="str">
        <f t="shared" si="21"/>
        <v/>
      </c>
      <c r="AB77" t="str">
        <f t="shared" si="24"/>
        <v/>
      </c>
      <c r="AD77" t="b">
        <f t="shared" si="23"/>
        <v>0</v>
      </c>
      <c r="AE77" s="1"/>
      <c r="AF77" s="1" t="s">
        <v>3528</v>
      </c>
      <c r="AG77" s="1" t="s">
        <v>1631</v>
      </c>
      <c r="AH77" s="1" t="s">
        <v>1453</v>
      </c>
      <c r="AI77" s="1">
        <v>18</v>
      </c>
      <c r="AJ77" s="1" t="s">
        <v>1327</v>
      </c>
      <c r="AK77" s="1" t="s">
        <v>1326</v>
      </c>
      <c r="AL77" s="1" t="s">
        <v>349</v>
      </c>
      <c r="AM77" s="1" t="s">
        <v>2436</v>
      </c>
      <c r="AN77" s="1"/>
      <c r="AO77" s="1"/>
      <c r="AP77" s="1" t="s">
        <v>361</v>
      </c>
      <c r="AQ77" s="1" t="s">
        <v>3636</v>
      </c>
      <c r="AR77" s="1" t="s">
        <v>3637</v>
      </c>
      <c r="AS77" s="1"/>
      <c r="AT77" s="1">
        <v>8</v>
      </c>
      <c r="AU77" s="1">
        <v>7</v>
      </c>
      <c r="AV77" s="1" t="s">
        <v>3638</v>
      </c>
    </row>
    <row r="78" spans="1:48" x14ac:dyDescent="0.15">
      <c r="A78" t="str">
        <f t="shared" si="33"/>
        <v>|SOI|黒|6|2/1|《[[闇告げカラス]]》|</v>
      </c>
      <c r="B78" t="s">
        <v>3211</v>
      </c>
      <c r="C78" t="str">
        <f t="shared" si="34"/>
        <v>SOI</v>
      </c>
      <c r="D78">
        <f>IF(AF78="","",VLOOKUP(C78,tnpl!$Z$1:$AA$11,2,TRUE))</f>
        <v>4</v>
      </c>
      <c r="E78" t="s">
        <v>3211</v>
      </c>
      <c r="F78" t="str">
        <f t="shared" si="35"/>
        <v>黒</v>
      </c>
      <c r="G78">
        <f>IF(AG78="","",VLOOKUP(F78,tnpl!$X$1:$Y$16,2,TRUE))</f>
        <v>3</v>
      </c>
      <c r="H78" t="s">
        <v>3211</v>
      </c>
      <c r="I78">
        <f t="shared" si="36"/>
        <v>6</v>
      </c>
      <c r="J78" t="s">
        <v>3211</v>
      </c>
      <c r="K78">
        <f t="shared" si="37"/>
        <v>2</v>
      </c>
      <c r="L78">
        <f t="shared" si="38"/>
        <v>1</v>
      </c>
      <c r="M78" t="str">
        <f t="shared" si="39"/>
        <v>2/1</v>
      </c>
      <c r="P78" t="s">
        <v>3267</v>
      </c>
      <c r="Q78" t="s">
        <v>4854</v>
      </c>
      <c r="R78" t="str">
        <f t="shared" si="40"/>
        <v>闇告げカラス</v>
      </c>
      <c r="T78" t="s">
        <v>4855</v>
      </c>
      <c r="U78" t="s">
        <v>3267</v>
      </c>
      <c r="Y78" s="11" t="s">
        <v>3652</v>
      </c>
      <c r="Z78" t="str">
        <f t="shared" si="20"/>
        <v>飛行</v>
      </c>
      <c r="AA78" t="str">
        <f t="shared" si="21"/>
        <v/>
      </c>
      <c r="AB78" t="str">
        <f t="shared" si="24"/>
        <v/>
      </c>
      <c r="AC78" t="str">
        <f t="shared" si="22"/>
        <v/>
      </c>
      <c r="AD78" t="b">
        <f t="shared" si="23"/>
        <v>0</v>
      </c>
      <c r="AE78" s="1"/>
      <c r="AF78" s="1" t="s">
        <v>3528</v>
      </c>
      <c r="AG78" s="1" t="s">
        <v>1606</v>
      </c>
      <c r="AH78" s="1" t="s">
        <v>1771</v>
      </c>
      <c r="AI78" s="1">
        <v>6</v>
      </c>
      <c r="AJ78" s="1" t="s">
        <v>1319</v>
      </c>
      <c r="AK78" s="1" t="s">
        <v>1318</v>
      </c>
      <c r="AL78" s="1" t="s">
        <v>349</v>
      </c>
      <c r="AM78" s="1" t="s">
        <v>1506</v>
      </c>
      <c r="AN78" s="1" t="s">
        <v>2987</v>
      </c>
      <c r="AO78" s="1"/>
      <c r="AP78" s="1" t="s">
        <v>3272</v>
      </c>
      <c r="AQ78" s="1" t="s">
        <v>3651</v>
      </c>
      <c r="AR78" s="1"/>
      <c r="AS78" s="1"/>
      <c r="AT78" s="1">
        <v>2</v>
      </c>
      <c r="AU78" s="1">
        <v>1</v>
      </c>
      <c r="AV78" s="1" t="s">
        <v>3652</v>
      </c>
    </row>
    <row r="79" spans="1:48" x14ac:dyDescent="0.15">
      <c r="A79" t="str">
        <f t="shared" si="33"/>
        <v>|SOI|黒|1|4/3|《[[夜陰の後継者&gt;ファルケンラスの後継者]]》|</v>
      </c>
      <c r="B79" t="s">
        <v>3211</v>
      </c>
      <c r="C79" t="str">
        <f t="shared" si="34"/>
        <v>SOI</v>
      </c>
      <c r="D79">
        <f>IF(AF79="","",VLOOKUP(C79,tnpl!$Z$1:$AA$11,2,TRUE))</f>
        <v>4</v>
      </c>
      <c r="E79" t="s">
        <v>3211</v>
      </c>
      <c r="F79" t="str">
        <f t="shared" si="35"/>
        <v>黒</v>
      </c>
      <c r="G79">
        <f>IF(AG79="","",VLOOKUP(F79,tnpl!$X$1:$Y$16,2,TRUE))</f>
        <v>3</v>
      </c>
      <c r="H79" t="s">
        <v>3211</v>
      </c>
      <c r="I79">
        <f t="shared" si="36"/>
        <v>1</v>
      </c>
      <c r="J79" t="s">
        <v>3211</v>
      </c>
      <c r="K79">
        <f t="shared" si="37"/>
        <v>4</v>
      </c>
      <c r="L79">
        <f t="shared" si="38"/>
        <v>3</v>
      </c>
      <c r="M79" t="str">
        <f t="shared" si="39"/>
        <v>4/3</v>
      </c>
      <c r="P79" t="s">
        <v>3267</v>
      </c>
      <c r="Q79" t="s">
        <v>4854</v>
      </c>
      <c r="R79" t="str">
        <f t="shared" si="40"/>
        <v>夜陰の後継者&gt;ファルケンラスの後継者</v>
      </c>
      <c r="T79" t="s">
        <v>4855</v>
      </c>
      <c r="U79" t="s">
        <v>3267</v>
      </c>
      <c r="Y79" s="11" t="s">
        <v>3669</v>
      </c>
      <c r="Z79" t="str">
        <f t="shared" si="20"/>
        <v>飛行</v>
      </c>
      <c r="AA79" t="str">
        <f t="shared" si="21"/>
        <v/>
      </c>
      <c r="AB79" t="str">
        <f t="shared" si="24"/>
        <v/>
      </c>
      <c r="AC79" t="str">
        <f t="shared" si="22"/>
        <v/>
      </c>
      <c r="AD79" t="b">
        <f t="shared" si="23"/>
        <v>0</v>
      </c>
      <c r="AE79" s="1"/>
      <c r="AF79" s="1" t="s">
        <v>3528</v>
      </c>
      <c r="AG79" s="1" t="s">
        <v>1606</v>
      </c>
      <c r="AH79" s="1" t="s">
        <v>1473</v>
      </c>
      <c r="AI79" s="1">
        <v>1</v>
      </c>
      <c r="AJ79" s="1" t="s">
        <v>4919</v>
      </c>
      <c r="AK79" s="1" t="s">
        <v>1046</v>
      </c>
      <c r="AL79" s="1" t="s">
        <v>349</v>
      </c>
      <c r="AM79" s="1" t="s">
        <v>1516</v>
      </c>
      <c r="AN79" s="1"/>
      <c r="AO79" s="1"/>
      <c r="AP79" s="1" t="s">
        <v>3669</v>
      </c>
      <c r="AQ79" s="1"/>
      <c r="AR79" s="1"/>
      <c r="AS79" s="1"/>
      <c r="AT79" s="1">
        <v>4</v>
      </c>
      <c r="AU79" s="1">
        <v>3</v>
      </c>
      <c r="AV79" s="1" t="s">
        <v>3669</v>
      </c>
    </row>
    <row r="80" spans="1:48" x14ac:dyDescent="0.15">
      <c r="A80" t="str">
        <f t="shared" si="33"/>
        <v>|SOI|黒|8|7/8|《[[精神壊しの悪魔]]》|</v>
      </c>
      <c r="B80" t="s">
        <v>3211</v>
      </c>
      <c r="C80" t="str">
        <f t="shared" si="34"/>
        <v>SOI</v>
      </c>
      <c r="D80">
        <f>IF(AF80="","",VLOOKUP(C80,tnpl!$Z$1:$AA$11,2,TRUE))</f>
        <v>4</v>
      </c>
      <c r="E80" t="s">
        <v>3211</v>
      </c>
      <c r="F80" t="str">
        <f t="shared" si="35"/>
        <v>黒</v>
      </c>
      <c r="G80">
        <f>IF(AG80="","",VLOOKUP(F80,tnpl!$X$1:$Y$16,2,TRUE))</f>
        <v>3</v>
      </c>
      <c r="H80" t="s">
        <v>3211</v>
      </c>
      <c r="I80">
        <f t="shared" si="36"/>
        <v>8</v>
      </c>
      <c r="J80" t="s">
        <v>3211</v>
      </c>
      <c r="K80">
        <f t="shared" si="37"/>
        <v>7</v>
      </c>
      <c r="L80">
        <f t="shared" si="38"/>
        <v>8</v>
      </c>
      <c r="M80" t="str">
        <f t="shared" si="39"/>
        <v>7/8</v>
      </c>
      <c r="P80" t="s">
        <v>3267</v>
      </c>
      <c r="Q80" t="s">
        <v>4854</v>
      </c>
      <c r="R80" t="str">
        <f t="shared" si="40"/>
        <v>精神壊しの悪魔</v>
      </c>
      <c r="T80" t="s">
        <v>4855</v>
      </c>
      <c r="U80" t="s">
        <v>3267</v>
      </c>
      <c r="Y80" s="11" t="s">
        <v>3696</v>
      </c>
      <c r="Z80" t="str">
        <f t="shared" si="20"/>
        <v>飛行</v>
      </c>
      <c r="AA80" t="str">
        <f t="shared" si="21"/>
        <v/>
      </c>
      <c r="AB80" t="str">
        <f t="shared" si="24"/>
        <v/>
      </c>
      <c r="AC80" t="str">
        <f t="shared" si="22"/>
        <v/>
      </c>
      <c r="AD80" t="b">
        <f t="shared" si="23"/>
        <v>0</v>
      </c>
      <c r="AE80" s="1"/>
      <c r="AF80" s="1" t="s">
        <v>3528</v>
      </c>
      <c r="AG80" s="1" t="s">
        <v>1606</v>
      </c>
      <c r="AH80" s="1" t="s">
        <v>1453</v>
      </c>
      <c r="AI80" s="1">
        <v>8</v>
      </c>
      <c r="AJ80" s="1" t="s">
        <v>1269</v>
      </c>
      <c r="AK80" s="1" t="s">
        <v>1268</v>
      </c>
      <c r="AL80" s="1" t="s">
        <v>349</v>
      </c>
      <c r="AM80" s="1" t="s">
        <v>2828</v>
      </c>
      <c r="AN80" s="1"/>
      <c r="AO80" s="1"/>
      <c r="AP80" s="1" t="s">
        <v>3693</v>
      </c>
      <c r="AQ80" s="1" t="s">
        <v>3694</v>
      </c>
      <c r="AR80" s="1" t="s">
        <v>3695</v>
      </c>
      <c r="AS80" s="1"/>
      <c r="AT80" s="1">
        <v>7</v>
      </c>
      <c r="AU80" s="1">
        <v>8</v>
      </c>
      <c r="AV80" s="1" t="s">
        <v>3696</v>
      </c>
    </row>
    <row r="81" spans="1:48" x14ac:dyDescent="0.15">
      <c r="A81" t="str">
        <f t="shared" si="33"/>
        <v>|SOI|赤|11|4/4|《[[炎刃の天使]]》|</v>
      </c>
      <c r="B81" t="s">
        <v>3211</v>
      </c>
      <c r="C81" t="str">
        <f t="shared" si="34"/>
        <v>SOI</v>
      </c>
      <c r="D81">
        <f>IF(AF81="","",VLOOKUP(C81,tnpl!$Z$1:$AA$11,2,TRUE))</f>
        <v>4</v>
      </c>
      <c r="E81" t="s">
        <v>3211</v>
      </c>
      <c r="F81" t="str">
        <f t="shared" si="35"/>
        <v>赤</v>
      </c>
      <c r="G81">
        <f>IF(AG81="","",VLOOKUP(F81,tnpl!$X$1:$Y$16,2,TRUE))</f>
        <v>4</v>
      </c>
      <c r="H81" t="s">
        <v>3211</v>
      </c>
      <c r="I81">
        <f t="shared" si="36"/>
        <v>11</v>
      </c>
      <c r="J81" t="s">
        <v>3211</v>
      </c>
      <c r="K81">
        <f t="shared" si="37"/>
        <v>4</v>
      </c>
      <c r="L81">
        <f t="shared" si="38"/>
        <v>4</v>
      </c>
      <c r="M81" t="str">
        <f t="shared" si="39"/>
        <v>4/4</v>
      </c>
      <c r="P81" t="s">
        <v>3267</v>
      </c>
      <c r="Q81" t="s">
        <v>4854</v>
      </c>
      <c r="R81" t="str">
        <f t="shared" si="40"/>
        <v>炎刃の天使</v>
      </c>
      <c r="T81" t="s">
        <v>4855</v>
      </c>
      <c r="U81" t="s">
        <v>3267</v>
      </c>
      <c r="Y81" s="11" t="s">
        <v>3735</v>
      </c>
      <c r="Z81" t="str">
        <f t="shared" si="20"/>
        <v>飛行</v>
      </c>
      <c r="AA81" t="str">
        <f t="shared" si="21"/>
        <v/>
      </c>
      <c r="AB81" t="str">
        <f t="shared" si="24"/>
        <v/>
      </c>
      <c r="AC81" t="str">
        <f t="shared" si="22"/>
        <v/>
      </c>
      <c r="AD81" t="b">
        <f t="shared" si="23"/>
        <v>0</v>
      </c>
      <c r="AE81" s="1"/>
      <c r="AF81" s="1" t="s">
        <v>3528</v>
      </c>
      <c r="AG81" s="1" t="s">
        <v>1575</v>
      </c>
      <c r="AH81" s="1" t="s">
        <v>1463</v>
      </c>
      <c r="AI81" s="1">
        <v>11</v>
      </c>
      <c r="AJ81" s="1" t="s">
        <v>1219</v>
      </c>
      <c r="AK81" s="1" t="s">
        <v>1218</v>
      </c>
      <c r="AL81" s="1" t="s">
        <v>349</v>
      </c>
      <c r="AM81" s="1" t="s">
        <v>358</v>
      </c>
      <c r="AN81" s="1"/>
      <c r="AO81" s="1"/>
      <c r="AP81" s="1" t="s">
        <v>361</v>
      </c>
      <c r="AQ81" s="1" t="s">
        <v>3734</v>
      </c>
      <c r="AR81" s="1"/>
      <c r="AS81" s="1"/>
      <c r="AT81" s="1">
        <v>4</v>
      </c>
      <c r="AU81" s="1">
        <v>4</v>
      </c>
      <c r="AV81" s="1" t="s">
        <v>3735</v>
      </c>
    </row>
    <row r="82" spans="1:48" x14ac:dyDescent="0.15">
      <c r="A82" t="str">
        <f t="shared" si="33"/>
        <v>|SOI|赤|8|8/16|《[[黄金夜の懲罰者]]》|</v>
      </c>
      <c r="B82" t="s">
        <v>3211</v>
      </c>
      <c r="C82" t="str">
        <f t="shared" si="34"/>
        <v>SOI</v>
      </c>
      <c r="D82">
        <f>IF(AF82="","",VLOOKUP(C82,tnpl!$Z$1:$AA$11,2,TRUE))</f>
        <v>4</v>
      </c>
      <c r="E82" t="s">
        <v>3211</v>
      </c>
      <c r="F82" t="str">
        <f t="shared" si="35"/>
        <v>赤</v>
      </c>
      <c r="G82">
        <f>IF(AG82="","",VLOOKUP(F82,tnpl!$X$1:$Y$16,2,TRUE))</f>
        <v>4</v>
      </c>
      <c r="H82" t="s">
        <v>3211</v>
      </c>
      <c r="I82">
        <f t="shared" si="36"/>
        <v>8</v>
      </c>
      <c r="J82" t="s">
        <v>3211</v>
      </c>
      <c r="K82">
        <f t="shared" si="37"/>
        <v>8</v>
      </c>
      <c r="L82">
        <f t="shared" si="38"/>
        <v>16</v>
      </c>
      <c r="M82" t="str">
        <f t="shared" si="39"/>
        <v>8/16</v>
      </c>
      <c r="P82" t="s">
        <v>3267</v>
      </c>
      <c r="Q82" t="s">
        <v>4854</v>
      </c>
      <c r="R82" t="str">
        <f t="shared" si="40"/>
        <v>黄金夜の懲罰者</v>
      </c>
      <c r="T82" t="s">
        <v>4855</v>
      </c>
      <c r="U82" t="s">
        <v>3267</v>
      </c>
      <c r="Y82" s="11" t="s">
        <v>3742</v>
      </c>
      <c r="Z82" t="str">
        <f t="shared" si="20"/>
        <v>飛行</v>
      </c>
      <c r="AA82" t="str">
        <f t="shared" si="21"/>
        <v/>
      </c>
      <c r="AB82" t="str">
        <f t="shared" si="24"/>
        <v/>
      </c>
      <c r="AC82" t="str">
        <f t="shared" si="22"/>
        <v/>
      </c>
      <c r="AD82" t="b">
        <f t="shared" si="23"/>
        <v>0</v>
      </c>
      <c r="AE82" s="1"/>
      <c r="AF82" s="1" t="s">
        <v>3528</v>
      </c>
      <c r="AG82" s="1" t="s">
        <v>1575</v>
      </c>
      <c r="AH82" s="1" t="s">
        <v>1453</v>
      </c>
      <c r="AI82" s="1">
        <v>8</v>
      </c>
      <c r="AJ82" s="1" t="s">
        <v>1211</v>
      </c>
      <c r="AK82" s="1" t="s">
        <v>1210</v>
      </c>
      <c r="AL82" s="1" t="s">
        <v>349</v>
      </c>
      <c r="AM82" s="1" t="s">
        <v>358</v>
      </c>
      <c r="AN82" s="1"/>
      <c r="AO82" s="1"/>
      <c r="AP82" s="1" t="s">
        <v>3467</v>
      </c>
      <c r="AQ82" s="1" t="s">
        <v>3741</v>
      </c>
      <c r="AR82" s="1"/>
      <c r="AS82" s="1"/>
      <c r="AT82" s="1">
        <v>8</v>
      </c>
      <c r="AU82" s="1">
        <v>16</v>
      </c>
      <c r="AV82" s="1" t="s">
        <v>3742</v>
      </c>
    </row>
    <row r="83" spans="1:48" x14ac:dyDescent="0.15">
      <c r="A83" t="str">
        <f t="shared" si="33"/>
        <v>|SOI|緑白|15|7/8|《[[優雅な鷺、シガルダ]]》|</v>
      </c>
      <c r="B83" t="s">
        <v>3211</v>
      </c>
      <c r="C83" t="str">
        <f t="shared" si="34"/>
        <v>SOI</v>
      </c>
      <c r="D83">
        <f>IF(AF83="","",VLOOKUP(C83,tnpl!$Z$1:$AA$11,2,TRUE))</f>
        <v>4</v>
      </c>
      <c r="E83" t="s">
        <v>3211</v>
      </c>
      <c r="F83" t="str">
        <f t="shared" si="35"/>
        <v>緑白</v>
      </c>
      <c r="G83">
        <f>IF(AG83="","",VLOOKUP(F83,tnpl!$X$1:$Y$16,2,TRUE))</f>
        <v>10</v>
      </c>
      <c r="H83" t="s">
        <v>3211</v>
      </c>
      <c r="I83">
        <f t="shared" si="36"/>
        <v>15</v>
      </c>
      <c r="J83" t="s">
        <v>3211</v>
      </c>
      <c r="K83">
        <f t="shared" si="37"/>
        <v>7</v>
      </c>
      <c r="L83">
        <f t="shared" si="38"/>
        <v>8</v>
      </c>
      <c r="M83" t="str">
        <f t="shared" si="39"/>
        <v>7/8</v>
      </c>
      <c r="P83" t="s">
        <v>3267</v>
      </c>
      <c r="Q83" t="s">
        <v>4854</v>
      </c>
      <c r="R83" t="str">
        <f t="shared" si="40"/>
        <v>優雅な鷺、シガルダ</v>
      </c>
      <c r="T83" t="s">
        <v>4855</v>
      </c>
      <c r="U83" t="s">
        <v>3267</v>
      </c>
      <c r="Y83" s="11" t="s">
        <v>3820</v>
      </c>
      <c r="Z83" t="str">
        <f t="shared" si="20"/>
        <v>飛行</v>
      </c>
      <c r="AA83" t="str">
        <f t="shared" si="21"/>
        <v>召喚</v>
      </c>
      <c r="AB83" t="str">
        <f t="shared" si="24"/>
        <v/>
      </c>
      <c r="AD83" t="b">
        <f t="shared" si="23"/>
        <v>0</v>
      </c>
      <c r="AE83" s="1"/>
      <c r="AF83" s="1" t="s">
        <v>3528</v>
      </c>
      <c r="AG83" s="1" t="s">
        <v>1829</v>
      </c>
      <c r="AH83" s="1" t="s">
        <v>1453</v>
      </c>
      <c r="AI83" s="1">
        <v>15</v>
      </c>
      <c r="AJ83" s="1" t="s">
        <v>1129</v>
      </c>
      <c r="AK83" s="1" t="s">
        <v>1128</v>
      </c>
      <c r="AL83" s="1" t="s">
        <v>349</v>
      </c>
      <c r="AM83" s="1" t="s">
        <v>358</v>
      </c>
      <c r="AN83" s="1"/>
      <c r="AO83" s="1"/>
      <c r="AP83" s="1" t="s">
        <v>2435</v>
      </c>
      <c r="AQ83" s="1" t="s">
        <v>3818</v>
      </c>
      <c r="AR83" s="1" t="s">
        <v>3819</v>
      </c>
      <c r="AS83" s="1"/>
      <c r="AT83" s="1">
        <v>7</v>
      </c>
      <c r="AU83" s="1">
        <v>8</v>
      </c>
      <c r="AV83" s="1" t="s">
        <v>3820</v>
      </c>
    </row>
    <row r="84" spans="1:48" x14ac:dyDescent="0.15">
      <c r="A84" t="str">
        <f t="shared" si="33"/>
        <v>|SOI|無色|1|6/6|《[[石翼の反目者&gt;スレイベンのガーゴイル]]》|</v>
      </c>
      <c r="B84" t="s">
        <v>3211</v>
      </c>
      <c r="C84" t="str">
        <f t="shared" si="34"/>
        <v>SOI</v>
      </c>
      <c r="D84">
        <f>IF(AF84="","",VLOOKUP(C84,tnpl!$Z$1:$AA$11,2,TRUE))</f>
        <v>4</v>
      </c>
      <c r="E84" t="s">
        <v>3211</v>
      </c>
      <c r="F84" t="str">
        <f t="shared" si="35"/>
        <v>無色</v>
      </c>
      <c r="G84">
        <f>IF(AG84="","",VLOOKUP(F84,tnpl!$X$1:$Y$16,2,TRUE))</f>
        <v>16</v>
      </c>
      <c r="H84" t="s">
        <v>3211</v>
      </c>
      <c r="I84">
        <f t="shared" si="36"/>
        <v>1</v>
      </c>
      <c r="J84" t="s">
        <v>3211</v>
      </c>
      <c r="K84">
        <f t="shared" si="37"/>
        <v>6</v>
      </c>
      <c r="L84">
        <f t="shared" si="38"/>
        <v>6</v>
      </c>
      <c r="M84" t="str">
        <f t="shared" si="39"/>
        <v>6/6</v>
      </c>
      <c r="P84" t="s">
        <v>3267</v>
      </c>
      <c r="Q84" t="s">
        <v>4854</v>
      </c>
      <c r="R84" t="str">
        <f t="shared" si="40"/>
        <v>石翼の反目者&gt;スレイベンのガーゴイル</v>
      </c>
      <c r="T84" t="s">
        <v>4855</v>
      </c>
      <c r="U84" t="s">
        <v>3267</v>
      </c>
      <c r="Y84" s="11" t="s">
        <v>361</v>
      </c>
      <c r="Z84" t="str">
        <f t="shared" si="20"/>
        <v>飛行</v>
      </c>
      <c r="AA84" t="str">
        <f t="shared" si="21"/>
        <v/>
      </c>
      <c r="AB84" t="str">
        <f t="shared" si="24"/>
        <v/>
      </c>
      <c r="AC84" t="str">
        <f t="shared" si="22"/>
        <v/>
      </c>
      <c r="AD84" t="b">
        <f t="shared" si="23"/>
        <v>0</v>
      </c>
      <c r="AE84" s="1"/>
      <c r="AF84" s="1" t="s">
        <v>3528</v>
      </c>
      <c r="AG84" s="1" t="s">
        <v>301</v>
      </c>
      <c r="AH84" s="1" t="s">
        <v>1473</v>
      </c>
      <c r="AI84" s="1">
        <v>1</v>
      </c>
      <c r="AJ84" s="1" t="s">
        <v>4921</v>
      </c>
      <c r="AK84" s="1" t="s">
        <v>1016</v>
      </c>
      <c r="AL84" s="1" t="s">
        <v>349</v>
      </c>
      <c r="AM84" s="1" t="s">
        <v>3837</v>
      </c>
      <c r="AN84" s="1" t="s">
        <v>2837</v>
      </c>
      <c r="AO84" s="1"/>
      <c r="AP84" s="1" t="s">
        <v>361</v>
      </c>
      <c r="AQ84" s="1"/>
      <c r="AR84" s="1"/>
      <c r="AS84" s="1"/>
      <c r="AT84" s="1">
        <v>6</v>
      </c>
      <c r="AU84" s="1">
        <v>6</v>
      </c>
      <c r="AV84" s="1" t="s">
        <v>361</v>
      </c>
    </row>
    <row r="85" spans="1:48" x14ac:dyDescent="0.15">
      <c r="A85" t="str">
        <f t="shared" si="33"/>
        <v>|SOI|無色|1|15/13|《[[不敬の皇子、オーメンダール&gt;ウェストヴェイルの修道院]]》|</v>
      </c>
      <c r="B85" t="s">
        <v>3211</v>
      </c>
      <c r="C85" t="str">
        <f t="shared" si="34"/>
        <v>SOI</v>
      </c>
      <c r="D85">
        <f>IF(AF85="","",VLOOKUP(C85,tnpl!$Z$1:$AA$11,2,TRUE))</f>
        <v>4</v>
      </c>
      <c r="E85" t="s">
        <v>3211</v>
      </c>
      <c r="F85" t="str">
        <f t="shared" si="35"/>
        <v>無色</v>
      </c>
      <c r="G85">
        <f>IF(AG85="","",VLOOKUP(F85,tnpl!$X$1:$Y$16,2,TRUE))</f>
        <v>16</v>
      </c>
      <c r="H85" t="s">
        <v>3211</v>
      </c>
      <c r="I85">
        <f t="shared" si="36"/>
        <v>1</v>
      </c>
      <c r="J85" t="s">
        <v>3211</v>
      </c>
      <c r="K85">
        <f t="shared" si="37"/>
        <v>15</v>
      </c>
      <c r="L85">
        <f t="shared" si="38"/>
        <v>13</v>
      </c>
      <c r="M85" t="str">
        <f t="shared" si="39"/>
        <v>15/13</v>
      </c>
      <c r="P85" t="s">
        <v>3267</v>
      </c>
      <c r="Q85" t="s">
        <v>4854</v>
      </c>
      <c r="R85" t="str">
        <f t="shared" si="40"/>
        <v>不敬の皇子、オーメンダール&gt;ウェストヴェイルの修道院</v>
      </c>
      <c r="T85" t="s">
        <v>4855</v>
      </c>
      <c r="U85" t="s">
        <v>3267</v>
      </c>
      <c r="Y85" s="11" t="s">
        <v>3861</v>
      </c>
      <c r="Z85" t="str">
        <f t="shared" si="20"/>
        <v>飛行</v>
      </c>
      <c r="AA85" t="str">
        <f t="shared" si="21"/>
        <v/>
      </c>
      <c r="AB85" t="str">
        <f t="shared" si="24"/>
        <v/>
      </c>
      <c r="AC85" t="str">
        <f t="shared" si="22"/>
        <v/>
      </c>
      <c r="AD85" t="b">
        <f t="shared" si="23"/>
        <v>0</v>
      </c>
      <c r="AE85" s="1"/>
      <c r="AF85" s="1" t="s">
        <v>3528</v>
      </c>
      <c r="AG85" s="1" t="s">
        <v>301</v>
      </c>
      <c r="AH85" s="1" t="s">
        <v>1463</v>
      </c>
      <c r="AI85" s="1">
        <v>1</v>
      </c>
      <c r="AJ85" s="1" t="s">
        <v>4920</v>
      </c>
      <c r="AK85" s="1" t="s">
        <v>1014</v>
      </c>
      <c r="AL85" s="1" t="s">
        <v>349</v>
      </c>
      <c r="AM85" s="1" t="s">
        <v>2828</v>
      </c>
      <c r="AN85" s="1"/>
      <c r="AO85" s="1"/>
      <c r="AP85" s="1" t="s">
        <v>3861</v>
      </c>
      <c r="AQ85" s="1"/>
      <c r="AR85" s="1"/>
      <c r="AS85" s="1"/>
      <c r="AT85" s="1">
        <v>15</v>
      </c>
      <c r="AU85" s="1">
        <v>13</v>
      </c>
      <c r="AV85" s="1" t="s">
        <v>3861</v>
      </c>
    </row>
    <row r="86" spans="1:48" x14ac:dyDescent="0.15">
      <c r="A86" t="str">
        <f t="shared" si="33"/>
        <v>|EMN|白|8|4/3|《[[支配の天使]]》|</v>
      </c>
      <c r="B86" t="s">
        <v>3211</v>
      </c>
      <c r="C86" t="str">
        <f t="shared" si="34"/>
        <v>EMN</v>
      </c>
      <c r="D86">
        <f>IF(AF86="","",VLOOKUP(C86,tnpl!$Z$1:$AA$11,2,TRUE))</f>
        <v>5</v>
      </c>
      <c r="E86" t="s">
        <v>3211</v>
      </c>
      <c r="F86" t="str">
        <f t="shared" si="35"/>
        <v>白</v>
      </c>
      <c r="G86">
        <f>IF(AG86="","",VLOOKUP(F86,tnpl!$X$1:$Y$16,2,TRUE))</f>
        <v>1</v>
      </c>
      <c r="H86" t="s">
        <v>3211</v>
      </c>
      <c r="I86">
        <f t="shared" si="36"/>
        <v>8</v>
      </c>
      <c r="J86" t="s">
        <v>3211</v>
      </c>
      <c r="K86">
        <f t="shared" si="37"/>
        <v>4</v>
      </c>
      <c r="L86">
        <f t="shared" si="38"/>
        <v>3</v>
      </c>
      <c r="M86" t="str">
        <f t="shared" si="39"/>
        <v>4/3</v>
      </c>
      <c r="P86" t="s">
        <v>3267</v>
      </c>
      <c r="Q86" t="s">
        <v>4854</v>
      </c>
      <c r="R86" t="str">
        <f t="shared" si="40"/>
        <v>支配の天使</v>
      </c>
      <c r="T86" t="s">
        <v>4855</v>
      </c>
      <c r="U86" t="s">
        <v>3267</v>
      </c>
      <c r="Y86" s="11" t="s">
        <v>3873</v>
      </c>
      <c r="Z86" t="str">
        <f t="shared" si="20"/>
        <v>飛行</v>
      </c>
      <c r="AA86" t="str">
        <f t="shared" si="21"/>
        <v/>
      </c>
      <c r="AB86" t="str">
        <f t="shared" si="24"/>
        <v/>
      </c>
      <c r="AC86" t="str">
        <f t="shared" si="22"/>
        <v/>
      </c>
      <c r="AD86" t="b">
        <f t="shared" si="23"/>
        <v>0</v>
      </c>
      <c r="AE86" s="1"/>
      <c r="AF86" s="1" t="s">
        <v>3870</v>
      </c>
      <c r="AG86" s="1" t="s">
        <v>1653</v>
      </c>
      <c r="AH86" s="1" t="s">
        <v>1473</v>
      </c>
      <c r="AI86" s="1">
        <v>8</v>
      </c>
      <c r="AJ86" s="1" t="s">
        <v>1011</v>
      </c>
      <c r="AK86" s="1" t="s">
        <v>1010</v>
      </c>
      <c r="AL86" s="1" t="s">
        <v>349</v>
      </c>
      <c r="AM86" s="1" t="s">
        <v>358</v>
      </c>
      <c r="AN86" s="1"/>
      <c r="AO86" s="1"/>
      <c r="AP86" s="1" t="s">
        <v>361</v>
      </c>
      <c r="AQ86" s="1" t="s">
        <v>3872</v>
      </c>
      <c r="AR86" s="1"/>
      <c r="AS86" s="1"/>
      <c r="AT86" s="1">
        <v>4</v>
      </c>
      <c r="AU86" s="1">
        <v>3</v>
      </c>
      <c r="AV86" s="1" t="s">
        <v>3873</v>
      </c>
    </row>
    <row r="87" spans="1:48" x14ac:dyDescent="0.15">
      <c r="A87" t="str">
        <f t="shared" si="33"/>
        <v>|EMN|白|10|6/5|《[[無私の霊魂]]》|</v>
      </c>
      <c r="B87" t="s">
        <v>3211</v>
      </c>
      <c r="C87" t="str">
        <f t="shared" si="34"/>
        <v>EMN</v>
      </c>
      <c r="D87">
        <f>IF(AF87="","",VLOOKUP(C87,tnpl!$Z$1:$AA$11,2,TRUE))</f>
        <v>5</v>
      </c>
      <c r="E87" t="s">
        <v>3211</v>
      </c>
      <c r="F87" t="str">
        <f t="shared" si="35"/>
        <v>白</v>
      </c>
      <c r="G87">
        <f>IF(AG87="","",VLOOKUP(F87,tnpl!$X$1:$Y$16,2,TRUE))</f>
        <v>1</v>
      </c>
      <c r="H87" t="s">
        <v>3211</v>
      </c>
      <c r="I87">
        <f t="shared" si="36"/>
        <v>10</v>
      </c>
      <c r="J87" t="s">
        <v>3211</v>
      </c>
      <c r="K87">
        <f t="shared" si="37"/>
        <v>6</v>
      </c>
      <c r="L87">
        <f t="shared" si="38"/>
        <v>5</v>
      </c>
      <c r="M87" t="str">
        <f t="shared" si="39"/>
        <v>6/5</v>
      </c>
      <c r="P87" t="s">
        <v>3267</v>
      </c>
      <c r="Q87" t="s">
        <v>4854</v>
      </c>
      <c r="R87" t="str">
        <f t="shared" si="40"/>
        <v>無私の霊魂</v>
      </c>
      <c r="T87" t="s">
        <v>4855</v>
      </c>
      <c r="U87" t="s">
        <v>3267</v>
      </c>
      <c r="Y87" s="11" t="s">
        <v>3890</v>
      </c>
      <c r="Z87" t="str">
        <f t="shared" si="20"/>
        <v>飛行</v>
      </c>
      <c r="AA87" t="str">
        <f t="shared" si="21"/>
        <v/>
      </c>
      <c r="AB87" t="str">
        <f t="shared" si="24"/>
        <v/>
      </c>
      <c r="AD87" t="b">
        <f t="shared" si="23"/>
        <v>0</v>
      </c>
      <c r="AE87" s="1"/>
      <c r="AF87" s="1" t="s">
        <v>3870</v>
      </c>
      <c r="AG87" s="1" t="s">
        <v>1653</v>
      </c>
      <c r="AH87" s="1" t="s">
        <v>1463</v>
      </c>
      <c r="AI87" s="1">
        <v>10</v>
      </c>
      <c r="AJ87" s="1" t="s">
        <v>1001</v>
      </c>
      <c r="AK87" s="1" t="s">
        <v>1000</v>
      </c>
      <c r="AL87" s="1" t="s">
        <v>349</v>
      </c>
      <c r="AM87" s="1" t="s">
        <v>2436</v>
      </c>
      <c r="AN87" s="1" t="s">
        <v>1492</v>
      </c>
      <c r="AO87" s="1"/>
      <c r="AP87" s="1" t="s">
        <v>361</v>
      </c>
      <c r="AQ87" s="1" t="s">
        <v>3889</v>
      </c>
      <c r="AR87" s="1"/>
      <c r="AS87" s="1"/>
      <c r="AT87" s="1">
        <v>6</v>
      </c>
      <c r="AU87" s="1">
        <v>5</v>
      </c>
      <c r="AV87" s="1" t="s">
        <v>3890</v>
      </c>
    </row>
    <row r="88" spans="1:48" x14ac:dyDescent="0.15">
      <c r="A88" t="str">
        <f t="shared" si="33"/>
        <v>|EMN|白|18|5/7|《[[消えゆく光、ブルーナ]]》|</v>
      </c>
      <c r="B88" t="s">
        <v>3211</v>
      </c>
      <c r="C88" t="str">
        <f t="shared" si="34"/>
        <v>EMN</v>
      </c>
      <c r="D88">
        <f>IF(AF88="","",VLOOKUP(C88,tnpl!$Z$1:$AA$11,2,TRUE))</f>
        <v>5</v>
      </c>
      <c r="E88" t="s">
        <v>3211</v>
      </c>
      <c r="F88" t="str">
        <f t="shared" si="35"/>
        <v>白</v>
      </c>
      <c r="G88">
        <f>IF(AG88="","",VLOOKUP(F88,tnpl!$X$1:$Y$16,2,TRUE))</f>
        <v>1</v>
      </c>
      <c r="H88" t="s">
        <v>3211</v>
      </c>
      <c r="I88">
        <f t="shared" si="36"/>
        <v>18</v>
      </c>
      <c r="J88" t="s">
        <v>3211</v>
      </c>
      <c r="K88">
        <f t="shared" si="37"/>
        <v>5</v>
      </c>
      <c r="L88">
        <f t="shared" si="38"/>
        <v>7</v>
      </c>
      <c r="M88" t="str">
        <f t="shared" si="39"/>
        <v>5/7</v>
      </c>
      <c r="P88" t="s">
        <v>3267</v>
      </c>
      <c r="Q88" t="s">
        <v>4854</v>
      </c>
      <c r="R88" t="str">
        <f t="shared" si="40"/>
        <v>消えゆく光、ブルーナ</v>
      </c>
      <c r="T88" t="s">
        <v>4855</v>
      </c>
      <c r="U88" t="s">
        <v>3267</v>
      </c>
      <c r="Y88" s="11" t="s">
        <v>3893</v>
      </c>
      <c r="Z88" t="str">
        <f t="shared" si="20"/>
        <v>飛行</v>
      </c>
      <c r="AA88" t="str">
        <f t="shared" si="21"/>
        <v/>
      </c>
      <c r="AB88" t="str">
        <f t="shared" si="24"/>
        <v/>
      </c>
      <c r="AC88" t="str">
        <f t="shared" si="22"/>
        <v/>
      </c>
      <c r="AD88" t="b">
        <f t="shared" si="23"/>
        <v>0</v>
      </c>
      <c r="AE88" s="1"/>
      <c r="AF88" s="1" t="s">
        <v>3870</v>
      </c>
      <c r="AG88" s="1" t="s">
        <v>1653</v>
      </c>
      <c r="AH88" s="1" t="s">
        <v>1463</v>
      </c>
      <c r="AI88" s="1">
        <v>18</v>
      </c>
      <c r="AJ88" s="1" t="s">
        <v>4924</v>
      </c>
      <c r="AK88" s="1" t="s">
        <v>998</v>
      </c>
      <c r="AL88" s="1" t="s">
        <v>349</v>
      </c>
      <c r="AM88" s="1" t="s">
        <v>358</v>
      </c>
      <c r="AN88" s="1" t="s">
        <v>2837</v>
      </c>
      <c r="AO88" s="1"/>
      <c r="AP88" s="1" t="s">
        <v>2435</v>
      </c>
      <c r="AQ88" s="1" t="s">
        <v>3891</v>
      </c>
      <c r="AR88" s="1" t="s">
        <v>3892</v>
      </c>
      <c r="AS88" s="1"/>
      <c r="AT88" s="1">
        <v>5</v>
      </c>
      <c r="AU88" s="1">
        <v>7</v>
      </c>
      <c r="AV88" s="1" t="s">
        <v>3893</v>
      </c>
    </row>
    <row r="89" spans="1:48" x14ac:dyDescent="0.15">
      <c r="A89" t="str">
        <f t="shared" si="33"/>
        <v>|EMN|白|12|8/8|《[[折れた刃、ギセラ]]》|</v>
      </c>
      <c r="B89" t="s">
        <v>3211</v>
      </c>
      <c r="C89" t="str">
        <f t="shared" si="34"/>
        <v>EMN</v>
      </c>
      <c r="D89">
        <f>IF(AF89="","",VLOOKUP(C89,tnpl!$Z$1:$AA$11,2,TRUE))</f>
        <v>5</v>
      </c>
      <c r="E89" t="s">
        <v>3211</v>
      </c>
      <c r="F89" t="str">
        <f t="shared" si="35"/>
        <v>白</v>
      </c>
      <c r="G89">
        <f>IF(AG89="","",VLOOKUP(F89,tnpl!$X$1:$Y$16,2,TRUE))</f>
        <v>1</v>
      </c>
      <c r="H89" t="s">
        <v>3211</v>
      </c>
      <c r="I89">
        <f t="shared" si="36"/>
        <v>12</v>
      </c>
      <c r="J89" t="s">
        <v>3211</v>
      </c>
      <c r="K89">
        <f t="shared" si="37"/>
        <v>8</v>
      </c>
      <c r="L89">
        <f t="shared" si="38"/>
        <v>8</v>
      </c>
      <c r="M89" t="str">
        <f t="shared" si="39"/>
        <v>8/8</v>
      </c>
      <c r="P89" t="s">
        <v>3267</v>
      </c>
      <c r="Q89" t="s">
        <v>4854</v>
      </c>
      <c r="R89" t="str">
        <f t="shared" si="40"/>
        <v>折れた刃、ギセラ</v>
      </c>
      <c r="T89" t="s">
        <v>4855</v>
      </c>
      <c r="U89" t="s">
        <v>3267</v>
      </c>
      <c r="Y89" s="11" t="s">
        <v>3896</v>
      </c>
      <c r="Z89" t="str">
        <f t="shared" si="20"/>
        <v>飛行</v>
      </c>
      <c r="AA89" t="str">
        <f t="shared" si="21"/>
        <v/>
      </c>
      <c r="AB89" t="str">
        <f t="shared" si="24"/>
        <v/>
      </c>
      <c r="AC89" t="str">
        <f t="shared" si="22"/>
        <v/>
      </c>
      <c r="AD89" t="b">
        <f t="shared" si="23"/>
        <v>0</v>
      </c>
      <c r="AE89" s="1"/>
      <c r="AF89" s="1" t="s">
        <v>3870</v>
      </c>
      <c r="AG89" s="1" t="s">
        <v>1653</v>
      </c>
      <c r="AH89" s="1" t="s">
        <v>1453</v>
      </c>
      <c r="AI89" s="1">
        <v>12</v>
      </c>
      <c r="AJ89" s="1" t="s">
        <v>997</v>
      </c>
      <c r="AK89" s="1" t="s">
        <v>996</v>
      </c>
      <c r="AL89" s="1" t="s">
        <v>349</v>
      </c>
      <c r="AM89" s="1" t="s">
        <v>358</v>
      </c>
      <c r="AN89" s="1" t="s">
        <v>2837</v>
      </c>
      <c r="AO89" s="1"/>
      <c r="AP89" s="1" t="s">
        <v>3894</v>
      </c>
      <c r="AQ89" s="1" t="s">
        <v>3895</v>
      </c>
      <c r="AR89" s="1"/>
      <c r="AS89" s="1"/>
      <c r="AT89" s="1">
        <v>8</v>
      </c>
      <c r="AU89" s="1">
        <v>8</v>
      </c>
      <c r="AV89" s="1" t="s">
        <v>3896</v>
      </c>
    </row>
    <row r="90" spans="1:48" x14ac:dyDescent="0.15">
      <c r="A90" t="str">
        <f t="shared" si="33"/>
        <v>|EMN|白|1|9/10|《[[悪夢の声、ブリセラ&gt;消えゆく光、ブルーナ]]》|</v>
      </c>
      <c r="B90" t="s">
        <v>3211</v>
      </c>
      <c r="C90" t="str">
        <f t="shared" si="34"/>
        <v>EMN</v>
      </c>
      <c r="D90">
        <f>IF(AF90="","",VLOOKUP(C90,tnpl!$Z$1:$AA$11,2,TRUE))</f>
        <v>5</v>
      </c>
      <c r="E90" t="s">
        <v>3211</v>
      </c>
      <c r="F90" t="str">
        <f t="shared" si="35"/>
        <v>白</v>
      </c>
      <c r="G90">
        <f>IF(AG90="","",VLOOKUP(F90,tnpl!$X$1:$Y$16,2,TRUE))</f>
        <v>1</v>
      </c>
      <c r="H90" t="s">
        <v>3211</v>
      </c>
      <c r="I90">
        <f t="shared" si="36"/>
        <v>1</v>
      </c>
      <c r="J90" t="s">
        <v>3211</v>
      </c>
      <c r="K90">
        <f t="shared" si="37"/>
        <v>9</v>
      </c>
      <c r="L90">
        <f t="shared" si="38"/>
        <v>10</v>
      </c>
      <c r="M90" t="str">
        <f t="shared" si="39"/>
        <v>9/10</v>
      </c>
      <c r="P90" t="s">
        <v>3267</v>
      </c>
      <c r="Q90" t="s">
        <v>4854</v>
      </c>
      <c r="R90" t="str">
        <f t="shared" si="40"/>
        <v>悪夢の声、ブリセラ&gt;消えゆく光、ブルーナ</v>
      </c>
      <c r="T90" t="s">
        <v>4855</v>
      </c>
      <c r="U90" t="s">
        <v>3267</v>
      </c>
      <c r="Y90" s="11" t="s">
        <v>3899</v>
      </c>
      <c r="Z90" t="str">
        <f t="shared" si="20"/>
        <v>飛行</v>
      </c>
      <c r="AA90" t="str">
        <f t="shared" si="21"/>
        <v/>
      </c>
      <c r="AB90" t="str">
        <f t="shared" si="24"/>
        <v/>
      </c>
      <c r="AC90" t="str">
        <f t="shared" si="22"/>
        <v/>
      </c>
      <c r="AD90" t="b">
        <f t="shared" si="23"/>
        <v>0</v>
      </c>
      <c r="AE90" s="1"/>
      <c r="AF90" s="1" t="s">
        <v>3870</v>
      </c>
      <c r="AG90" s="1" t="s">
        <v>1653</v>
      </c>
      <c r="AH90" s="1" t="s">
        <v>1453</v>
      </c>
      <c r="AI90" s="1">
        <v>1</v>
      </c>
      <c r="AJ90" s="1" t="s">
        <v>4925</v>
      </c>
      <c r="AK90" s="1" t="s">
        <v>872</v>
      </c>
      <c r="AL90" s="1" t="s">
        <v>349</v>
      </c>
      <c r="AM90" s="1" t="s">
        <v>1457</v>
      </c>
      <c r="AN90" s="1" t="s">
        <v>358</v>
      </c>
      <c r="AO90" s="1"/>
      <c r="AP90" s="1" t="s">
        <v>3897</v>
      </c>
      <c r="AQ90" s="1" t="s">
        <v>3898</v>
      </c>
      <c r="AR90" s="1"/>
      <c r="AS90" s="1"/>
      <c r="AT90" s="1">
        <v>9</v>
      </c>
      <c r="AU90" s="1">
        <v>10</v>
      </c>
      <c r="AV90" s="1" t="s">
        <v>3899</v>
      </c>
    </row>
    <row r="91" spans="1:48" x14ac:dyDescent="0.15">
      <c r="A91" t="str">
        <f t="shared" si="33"/>
        <v>|EMN|青|10|3/4|《[[改良された縫い翼]]》|</v>
      </c>
      <c r="B91" t="s">
        <v>3211</v>
      </c>
      <c r="C91" t="str">
        <f t="shared" si="34"/>
        <v>EMN</v>
      </c>
      <c r="D91">
        <f>IF(AF91="","",VLOOKUP(C91,tnpl!$Z$1:$AA$11,2,TRUE))</f>
        <v>5</v>
      </c>
      <c r="E91" t="s">
        <v>3211</v>
      </c>
      <c r="F91" t="str">
        <f t="shared" si="35"/>
        <v>青</v>
      </c>
      <c r="G91">
        <f>IF(AG91="","",VLOOKUP(F91,tnpl!$X$1:$Y$16,2,TRUE))</f>
        <v>2</v>
      </c>
      <c r="H91" t="s">
        <v>3211</v>
      </c>
      <c r="I91">
        <f t="shared" si="36"/>
        <v>10</v>
      </c>
      <c r="J91" t="s">
        <v>3211</v>
      </c>
      <c r="K91">
        <f t="shared" si="37"/>
        <v>3</v>
      </c>
      <c r="L91">
        <f t="shared" si="38"/>
        <v>4</v>
      </c>
      <c r="M91" t="str">
        <f t="shared" si="39"/>
        <v>3/4</v>
      </c>
      <c r="P91" t="s">
        <v>3267</v>
      </c>
      <c r="Q91" t="s">
        <v>4854</v>
      </c>
      <c r="R91" t="str">
        <f t="shared" si="40"/>
        <v>改良された縫い翼</v>
      </c>
      <c r="T91" t="s">
        <v>4855</v>
      </c>
      <c r="U91" t="s">
        <v>3267</v>
      </c>
      <c r="Y91" s="11" t="s">
        <v>3902</v>
      </c>
      <c r="Z91" t="str">
        <f t="shared" si="20"/>
        <v>飛行</v>
      </c>
      <c r="AA91" t="str">
        <f t="shared" si="21"/>
        <v/>
      </c>
      <c r="AB91" t="str">
        <f t="shared" si="24"/>
        <v/>
      </c>
      <c r="AC91" t="str">
        <f t="shared" si="22"/>
        <v/>
      </c>
      <c r="AD91" t="b">
        <f t="shared" si="23"/>
        <v>0</v>
      </c>
      <c r="AE91" s="1"/>
      <c r="AF91" s="1" t="s">
        <v>3870</v>
      </c>
      <c r="AG91" s="1" t="s">
        <v>1631</v>
      </c>
      <c r="AH91" s="1" t="s">
        <v>1473</v>
      </c>
      <c r="AI91" s="1">
        <v>10</v>
      </c>
      <c r="AJ91" s="1" t="s">
        <v>993</v>
      </c>
      <c r="AK91" s="1" t="s">
        <v>992</v>
      </c>
      <c r="AL91" s="1" t="s">
        <v>349</v>
      </c>
      <c r="AM91" s="1" t="s">
        <v>1506</v>
      </c>
      <c r="AN91" s="1" t="s">
        <v>2837</v>
      </c>
      <c r="AO91" s="1"/>
      <c r="AP91" s="1" t="s">
        <v>361</v>
      </c>
      <c r="AQ91" s="1" t="s">
        <v>3901</v>
      </c>
      <c r="AR91" s="1"/>
      <c r="AS91" s="1"/>
      <c r="AT91" s="1">
        <v>3</v>
      </c>
      <c r="AU91" s="1">
        <v>4</v>
      </c>
      <c r="AV91" s="1" t="s">
        <v>3902</v>
      </c>
    </row>
    <row r="92" spans="1:48" x14ac:dyDescent="0.15">
      <c r="A92" t="str">
        <f t="shared" si="33"/>
        <v>|EMN|青|9|4/3|《[[ネベルガストの伝令]]》|</v>
      </c>
      <c r="B92" t="s">
        <v>3211</v>
      </c>
      <c r="C92" t="str">
        <f t="shared" si="34"/>
        <v>EMN</v>
      </c>
      <c r="D92">
        <f>IF(AF92="","",VLOOKUP(C92,tnpl!$Z$1:$AA$11,2,TRUE))</f>
        <v>5</v>
      </c>
      <c r="E92" t="s">
        <v>3211</v>
      </c>
      <c r="F92" t="str">
        <f t="shared" si="35"/>
        <v>青</v>
      </c>
      <c r="G92">
        <f>IF(AG92="","",VLOOKUP(F92,tnpl!$X$1:$Y$16,2,TRUE))</f>
        <v>2</v>
      </c>
      <c r="H92" t="s">
        <v>3211</v>
      </c>
      <c r="I92">
        <f t="shared" si="36"/>
        <v>9</v>
      </c>
      <c r="J92" t="s">
        <v>3211</v>
      </c>
      <c r="K92">
        <f t="shared" si="37"/>
        <v>4</v>
      </c>
      <c r="L92">
        <f t="shared" si="38"/>
        <v>3</v>
      </c>
      <c r="M92" t="str">
        <f t="shared" si="39"/>
        <v>4/3</v>
      </c>
      <c r="P92" t="s">
        <v>3267</v>
      </c>
      <c r="Q92" t="s">
        <v>4854</v>
      </c>
      <c r="R92" t="str">
        <f t="shared" si="40"/>
        <v>ネベルガストの伝令</v>
      </c>
      <c r="T92" t="s">
        <v>4855</v>
      </c>
      <c r="U92" t="s">
        <v>3267</v>
      </c>
      <c r="Y92" s="11" t="s">
        <v>3912</v>
      </c>
      <c r="Z92" t="str">
        <f t="shared" si="20"/>
        <v>飛行</v>
      </c>
      <c r="AA92" t="str">
        <f t="shared" si="21"/>
        <v/>
      </c>
      <c r="AB92" t="str">
        <f t="shared" si="24"/>
        <v/>
      </c>
      <c r="AC92" t="str">
        <f t="shared" si="22"/>
        <v/>
      </c>
      <c r="AD92" t="b">
        <f t="shared" si="23"/>
        <v>0</v>
      </c>
      <c r="AE92" s="1"/>
      <c r="AF92" s="1" t="s">
        <v>3870</v>
      </c>
      <c r="AG92" s="1" t="s">
        <v>1631</v>
      </c>
      <c r="AH92" s="1" t="s">
        <v>1473</v>
      </c>
      <c r="AI92" s="1">
        <v>9</v>
      </c>
      <c r="AJ92" s="1" t="s">
        <v>987</v>
      </c>
      <c r="AK92" s="1" t="s">
        <v>986</v>
      </c>
      <c r="AL92" s="1" t="s">
        <v>349</v>
      </c>
      <c r="AM92" s="1" t="s">
        <v>2436</v>
      </c>
      <c r="AN92" s="1"/>
      <c r="AO92" s="1"/>
      <c r="AP92" s="1" t="s">
        <v>361</v>
      </c>
      <c r="AQ92" s="1" t="s">
        <v>3911</v>
      </c>
      <c r="AR92" s="1"/>
      <c r="AS92" s="1"/>
      <c r="AT92" s="1">
        <v>4</v>
      </c>
      <c r="AU92" s="1">
        <v>3</v>
      </c>
      <c r="AV92" s="1" t="s">
        <v>3912</v>
      </c>
    </row>
    <row r="93" spans="1:48" x14ac:dyDescent="0.15">
      <c r="A93" t="str">
        <f t="shared" si="33"/>
        <v>|EMN|青|9|6/5|《[[完成態の講師]]》|</v>
      </c>
      <c r="B93" t="s">
        <v>3211</v>
      </c>
      <c r="C93" t="str">
        <f t="shared" si="34"/>
        <v>EMN</v>
      </c>
      <c r="D93">
        <f>IF(AF93="","",VLOOKUP(C93,tnpl!$Z$1:$AA$11,2,TRUE))</f>
        <v>5</v>
      </c>
      <c r="E93" t="s">
        <v>3211</v>
      </c>
      <c r="F93" t="str">
        <f t="shared" si="35"/>
        <v>青</v>
      </c>
      <c r="G93">
        <f>IF(AG93="","",VLOOKUP(F93,tnpl!$X$1:$Y$16,2,TRUE))</f>
        <v>2</v>
      </c>
      <c r="H93" t="s">
        <v>3211</v>
      </c>
      <c r="I93">
        <f t="shared" si="36"/>
        <v>9</v>
      </c>
      <c r="J93" t="s">
        <v>3211</v>
      </c>
      <c r="K93">
        <f t="shared" si="37"/>
        <v>6</v>
      </c>
      <c r="L93">
        <f t="shared" si="38"/>
        <v>5</v>
      </c>
      <c r="M93" t="str">
        <f t="shared" si="39"/>
        <v>6/5</v>
      </c>
      <c r="P93" t="s">
        <v>3267</v>
      </c>
      <c r="Q93" t="s">
        <v>4854</v>
      </c>
      <c r="R93" t="str">
        <f t="shared" si="40"/>
        <v>完成態の講師</v>
      </c>
      <c r="T93" t="s">
        <v>4855</v>
      </c>
      <c r="U93" t="s">
        <v>3267</v>
      </c>
      <c r="Y93" s="11" t="s">
        <v>3915</v>
      </c>
      <c r="Z93" t="str">
        <f t="shared" si="20"/>
        <v>飛行</v>
      </c>
      <c r="AA93" t="str">
        <f t="shared" si="21"/>
        <v>召喚</v>
      </c>
      <c r="AB93" t="str">
        <f t="shared" si="24"/>
        <v/>
      </c>
      <c r="AC93" t="str">
        <f t="shared" si="22"/>
        <v/>
      </c>
      <c r="AD93" t="b">
        <f t="shared" si="23"/>
        <v>0</v>
      </c>
      <c r="AE93" s="1"/>
      <c r="AF93" s="1" t="s">
        <v>3870</v>
      </c>
      <c r="AG93" s="1" t="s">
        <v>1631</v>
      </c>
      <c r="AH93" s="1" t="s">
        <v>1463</v>
      </c>
      <c r="AI93" s="1">
        <v>9</v>
      </c>
      <c r="AJ93" s="1" t="s">
        <v>985</v>
      </c>
      <c r="AK93" s="1" t="s">
        <v>984</v>
      </c>
      <c r="AL93" s="1" t="s">
        <v>349</v>
      </c>
      <c r="AM93" s="1" t="s">
        <v>1972</v>
      </c>
      <c r="AN93" s="1" t="s">
        <v>2837</v>
      </c>
      <c r="AO93" s="1"/>
      <c r="AP93" s="1" t="s">
        <v>361</v>
      </c>
      <c r="AQ93" s="1" t="s">
        <v>3913</v>
      </c>
      <c r="AR93" s="1" t="s">
        <v>3914</v>
      </c>
      <c r="AS93" s="1"/>
      <c r="AT93" s="1">
        <v>6</v>
      </c>
      <c r="AU93" s="1">
        <v>5</v>
      </c>
      <c r="AV93" s="1" t="s">
        <v>3915</v>
      </c>
    </row>
    <row r="94" spans="1:48" x14ac:dyDescent="0.15">
      <c r="A94" t="str">
        <f t="shared" si="33"/>
        <v>|EMN|青|1|6/5|《[[繰り返しつくしたもの&gt;完成態の講師]]》|</v>
      </c>
      <c r="B94" t="s">
        <v>3211</v>
      </c>
      <c r="C94" t="str">
        <f t="shared" si="34"/>
        <v>EMN</v>
      </c>
      <c r="D94">
        <f>IF(AF94="","",VLOOKUP(C94,tnpl!$Z$1:$AA$11,2,TRUE))</f>
        <v>5</v>
      </c>
      <c r="E94" t="s">
        <v>3211</v>
      </c>
      <c r="F94" t="str">
        <f t="shared" si="35"/>
        <v>青</v>
      </c>
      <c r="G94">
        <f>IF(AG94="","",VLOOKUP(F94,tnpl!$X$1:$Y$16,2,TRUE))</f>
        <v>2</v>
      </c>
      <c r="H94" t="s">
        <v>3211</v>
      </c>
      <c r="I94">
        <f t="shared" si="36"/>
        <v>1</v>
      </c>
      <c r="J94" t="s">
        <v>3211</v>
      </c>
      <c r="K94">
        <f t="shared" si="37"/>
        <v>6</v>
      </c>
      <c r="L94">
        <f t="shared" si="38"/>
        <v>5</v>
      </c>
      <c r="M94" t="str">
        <f t="shared" si="39"/>
        <v>6/5</v>
      </c>
      <c r="P94" t="s">
        <v>3267</v>
      </c>
      <c r="Q94" t="s">
        <v>4854</v>
      </c>
      <c r="R94" t="s">
        <v>4916</v>
      </c>
      <c r="T94" t="s">
        <v>4855</v>
      </c>
      <c r="U94" t="s">
        <v>3267</v>
      </c>
      <c r="Y94" s="11" t="s">
        <v>3917</v>
      </c>
      <c r="Z94" t="str">
        <f t="shared" si="20"/>
        <v>飛行</v>
      </c>
      <c r="AA94" t="str">
        <f t="shared" si="21"/>
        <v>召喚</v>
      </c>
      <c r="AB94" t="str">
        <f t="shared" si="24"/>
        <v/>
      </c>
      <c r="AC94" t="str">
        <f t="shared" si="22"/>
        <v>得る</v>
      </c>
      <c r="AD94" t="b">
        <f t="shared" si="23"/>
        <v>1</v>
      </c>
      <c r="AE94" s="1"/>
      <c r="AF94" s="1" t="s">
        <v>3870</v>
      </c>
      <c r="AG94" s="1" t="s">
        <v>1631</v>
      </c>
      <c r="AH94" s="1" t="s">
        <v>1463</v>
      </c>
      <c r="AI94" s="1">
        <v>1</v>
      </c>
      <c r="AJ94" s="1" t="s">
        <v>983</v>
      </c>
      <c r="AK94" s="1" t="s">
        <v>982</v>
      </c>
      <c r="AL94" s="1" t="s">
        <v>349</v>
      </c>
      <c r="AM94" s="1" t="s">
        <v>1457</v>
      </c>
      <c r="AN94" s="1" t="s">
        <v>1972</v>
      </c>
      <c r="AO94" s="1"/>
      <c r="AP94" s="1" t="s">
        <v>361</v>
      </c>
      <c r="AQ94" s="1" t="s">
        <v>3916</v>
      </c>
      <c r="AR94" s="1" t="s">
        <v>3913</v>
      </c>
      <c r="AS94" s="1"/>
      <c r="AT94" s="1">
        <v>6</v>
      </c>
      <c r="AU94" s="1">
        <v>5</v>
      </c>
      <c r="AV94" s="1" t="s">
        <v>3917</v>
      </c>
    </row>
    <row r="95" spans="1:48" x14ac:dyDescent="0.15">
      <c r="A95" t="str">
        <f t="shared" si="33"/>
        <v>|EMN|青|7|3/3|《[[霜のニブリス]]》|</v>
      </c>
      <c r="B95" t="s">
        <v>3211</v>
      </c>
      <c r="C95" t="str">
        <f t="shared" si="34"/>
        <v>EMN</v>
      </c>
      <c r="D95">
        <f>IF(AF95="","",VLOOKUP(C95,tnpl!$Z$1:$AA$11,2,TRUE))</f>
        <v>5</v>
      </c>
      <c r="E95" t="s">
        <v>3211</v>
      </c>
      <c r="F95" t="str">
        <f t="shared" si="35"/>
        <v>青</v>
      </c>
      <c r="G95">
        <f>IF(AG95="","",VLOOKUP(F95,tnpl!$X$1:$Y$16,2,TRUE))</f>
        <v>2</v>
      </c>
      <c r="H95" t="s">
        <v>3211</v>
      </c>
      <c r="I95">
        <f t="shared" si="36"/>
        <v>7</v>
      </c>
      <c r="J95" t="s">
        <v>3211</v>
      </c>
      <c r="K95">
        <f t="shared" si="37"/>
        <v>3</v>
      </c>
      <c r="L95">
        <f t="shared" si="38"/>
        <v>3</v>
      </c>
      <c r="M95" t="str">
        <f t="shared" si="39"/>
        <v>3/3</v>
      </c>
      <c r="P95" t="s">
        <v>3267</v>
      </c>
      <c r="Q95" t="s">
        <v>4854</v>
      </c>
      <c r="R95" t="str">
        <f t="shared" si="40"/>
        <v>霜のニブリス</v>
      </c>
      <c r="T95" t="s">
        <v>4855</v>
      </c>
      <c r="U95" t="s">
        <v>3267</v>
      </c>
      <c r="Y95" s="11" t="s">
        <v>3919</v>
      </c>
      <c r="Z95" t="str">
        <f t="shared" si="20"/>
        <v>飛行</v>
      </c>
      <c r="AA95" t="str">
        <f t="shared" si="21"/>
        <v/>
      </c>
      <c r="AB95" t="str">
        <f t="shared" si="24"/>
        <v/>
      </c>
      <c r="AC95" t="str">
        <f t="shared" si="22"/>
        <v/>
      </c>
      <c r="AD95" t="b">
        <f t="shared" si="23"/>
        <v>0</v>
      </c>
      <c r="AE95" s="1"/>
      <c r="AF95" s="1" t="s">
        <v>3870</v>
      </c>
      <c r="AG95" s="1" t="s">
        <v>1631</v>
      </c>
      <c r="AH95" s="1" t="s">
        <v>1463</v>
      </c>
      <c r="AI95" s="1">
        <v>7</v>
      </c>
      <c r="AJ95" s="1" t="s">
        <v>981</v>
      </c>
      <c r="AK95" s="1" t="s">
        <v>980</v>
      </c>
      <c r="AL95" s="1" t="s">
        <v>349</v>
      </c>
      <c r="AM95" s="1" t="s">
        <v>2436</v>
      </c>
      <c r="AN95" s="1"/>
      <c r="AO95" s="1"/>
      <c r="AP95" s="1" t="s">
        <v>361</v>
      </c>
      <c r="AQ95" s="1" t="s">
        <v>3918</v>
      </c>
      <c r="AR95" s="1"/>
      <c r="AS95" s="1"/>
      <c r="AT95" s="1">
        <v>3</v>
      </c>
      <c r="AU95" s="1">
        <v>3</v>
      </c>
      <c r="AV95" s="1" t="s">
        <v>3919</v>
      </c>
    </row>
    <row r="96" spans="1:48" x14ac:dyDescent="0.15">
      <c r="A96" t="str">
        <f t="shared" si="33"/>
        <v>|EMN|黒|14|6/6|《[[ヴォルダーレンの下層民]]》|</v>
      </c>
      <c r="B96" t="s">
        <v>3211</v>
      </c>
      <c r="C96" t="str">
        <f t="shared" si="34"/>
        <v>EMN</v>
      </c>
      <c r="D96">
        <f>IF(AF96="","",VLOOKUP(C96,tnpl!$Z$1:$AA$11,2,TRUE))</f>
        <v>5</v>
      </c>
      <c r="E96" t="s">
        <v>3211</v>
      </c>
      <c r="F96" t="str">
        <f t="shared" si="35"/>
        <v>黒</v>
      </c>
      <c r="G96">
        <f>IF(AG96="","",VLOOKUP(F96,tnpl!$X$1:$Y$16,2,TRUE))</f>
        <v>3</v>
      </c>
      <c r="H96" t="s">
        <v>3211</v>
      </c>
      <c r="I96">
        <f t="shared" si="36"/>
        <v>14</v>
      </c>
      <c r="J96" t="s">
        <v>3211</v>
      </c>
      <c r="K96">
        <f t="shared" si="37"/>
        <v>6</v>
      </c>
      <c r="L96">
        <f t="shared" si="38"/>
        <v>6</v>
      </c>
      <c r="M96" t="str">
        <f t="shared" si="39"/>
        <v>6/6</v>
      </c>
      <c r="P96" t="s">
        <v>3267</v>
      </c>
      <c r="Q96" t="s">
        <v>4854</v>
      </c>
      <c r="R96" t="str">
        <f t="shared" si="40"/>
        <v>ヴォルダーレンの下層民</v>
      </c>
      <c r="T96" t="s">
        <v>4855</v>
      </c>
      <c r="U96" t="s">
        <v>3267</v>
      </c>
      <c r="Y96" s="11" t="s">
        <v>3938</v>
      </c>
      <c r="Z96" t="str">
        <f t="shared" si="20"/>
        <v>飛行</v>
      </c>
      <c r="AA96" t="str">
        <f t="shared" si="21"/>
        <v/>
      </c>
      <c r="AB96" t="str">
        <f t="shared" si="24"/>
        <v/>
      </c>
      <c r="AC96" t="str">
        <f t="shared" si="22"/>
        <v/>
      </c>
      <c r="AD96" t="b">
        <f t="shared" si="23"/>
        <v>0</v>
      </c>
      <c r="AE96" s="1"/>
      <c r="AF96" s="1" t="s">
        <v>3870</v>
      </c>
      <c r="AG96" s="1" t="s">
        <v>1606</v>
      </c>
      <c r="AH96" s="1" t="s">
        <v>1463</v>
      </c>
      <c r="AI96" s="1">
        <v>14</v>
      </c>
      <c r="AJ96" s="1" t="s">
        <v>4926</v>
      </c>
      <c r="AK96" s="1" t="s">
        <v>962</v>
      </c>
      <c r="AL96" s="1" t="s">
        <v>349</v>
      </c>
      <c r="AM96" s="1" t="s">
        <v>1516</v>
      </c>
      <c r="AN96" s="1" t="s">
        <v>2837</v>
      </c>
      <c r="AO96" s="1"/>
      <c r="AP96" s="1" t="s">
        <v>361</v>
      </c>
      <c r="AQ96" s="1" t="s">
        <v>3605</v>
      </c>
      <c r="AR96" s="1" t="s">
        <v>3937</v>
      </c>
      <c r="AS96" s="1"/>
      <c r="AT96" s="1">
        <v>6</v>
      </c>
      <c r="AU96" s="1">
        <v>6</v>
      </c>
      <c r="AV96" s="1" t="s">
        <v>3938</v>
      </c>
    </row>
    <row r="97" spans="1:48" x14ac:dyDescent="0.15">
      <c r="A97" t="str">
        <f t="shared" si="33"/>
        <v>|EMN|黒|1|6/5|《[[血統の撤廃者&gt;ヴォルダーレンの下層民]]》|</v>
      </c>
      <c r="B97" t="s">
        <v>3211</v>
      </c>
      <c r="C97" t="str">
        <f t="shared" si="34"/>
        <v>EMN</v>
      </c>
      <c r="D97">
        <f>IF(AF97="","",VLOOKUP(C97,tnpl!$Z$1:$AA$11,2,TRUE))</f>
        <v>5</v>
      </c>
      <c r="E97" t="s">
        <v>3211</v>
      </c>
      <c r="F97" t="str">
        <f t="shared" si="35"/>
        <v>黒</v>
      </c>
      <c r="G97">
        <f>IF(AG97="","",VLOOKUP(F97,tnpl!$X$1:$Y$16,2,TRUE))</f>
        <v>3</v>
      </c>
      <c r="H97" t="s">
        <v>3211</v>
      </c>
      <c r="I97">
        <f t="shared" si="36"/>
        <v>1</v>
      </c>
      <c r="J97" t="s">
        <v>3211</v>
      </c>
      <c r="K97">
        <f t="shared" si="37"/>
        <v>6</v>
      </c>
      <c r="L97">
        <f t="shared" si="38"/>
        <v>5</v>
      </c>
      <c r="M97" t="str">
        <f t="shared" si="39"/>
        <v>6/5</v>
      </c>
      <c r="P97" t="s">
        <v>3267</v>
      </c>
      <c r="Q97" t="s">
        <v>4854</v>
      </c>
      <c r="R97" t="str">
        <f t="shared" si="40"/>
        <v>血統の撤廃者&gt;ヴォルダーレンの下層民</v>
      </c>
      <c r="T97" t="s">
        <v>4855</v>
      </c>
      <c r="U97" t="s">
        <v>3267</v>
      </c>
      <c r="Y97" s="11" t="s">
        <v>3940</v>
      </c>
      <c r="Z97" t="str">
        <f t="shared" si="20"/>
        <v>飛行</v>
      </c>
      <c r="AA97" t="str">
        <f t="shared" si="21"/>
        <v/>
      </c>
      <c r="AB97" t="str">
        <f t="shared" si="24"/>
        <v/>
      </c>
      <c r="AC97" t="str">
        <f t="shared" si="22"/>
        <v/>
      </c>
      <c r="AD97" t="b">
        <f t="shared" si="23"/>
        <v>0</v>
      </c>
      <c r="AE97" s="1"/>
      <c r="AF97" s="1" t="s">
        <v>3870</v>
      </c>
      <c r="AG97" s="1" t="s">
        <v>1606</v>
      </c>
      <c r="AH97" s="1" t="s">
        <v>1463</v>
      </c>
      <c r="AI97" s="1">
        <v>1</v>
      </c>
      <c r="AJ97" s="1" t="s">
        <v>4927</v>
      </c>
      <c r="AK97" s="1" t="s">
        <v>866</v>
      </c>
      <c r="AL97" s="1" t="s">
        <v>349</v>
      </c>
      <c r="AM97" s="1" t="s">
        <v>1457</v>
      </c>
      <c r="AN97" s="1" t="s">
        <v>1516</v>
      </c>
      <c r="AO97" s="1"/>
      <c r="AP97" s="1" t="s">
        <v>361</v>
      </c>
      <c r="AQ97" s="1" t="s">
        <v>3939</v>
      </c>
      <c r="AR97" s="1"/>
      <c r="AS97" s="1"/>
      <c r="AT97" s="1">
        <v>6</v>
      </c>
      <c r="AU97" s="1">
        <v>5</v>
      </c>
      <c r="AV97" s="1" t="s">
        <v>3940</v>
      </c>
    </row>
    <row r="98" spans="1:48" x14ac:dyDescent="0.15">
      <c r="A98" t="str">
        <f t="shared" si="33"/>
        <v>|EMN|赤|20|7/8|《[[鏡翼のドラゴン]]》|</v>
      </c>
      <c r="B98" t="s">
        <v>3211</v>
      </c>
      <c r="C98" t="str">
        <f t="shared" si="34"/>
        <v>EMN</v>
      </c>
      <c r="D98">
        <f>IF(AF98="","",VLOOKUP(C98,tnpl!$Z$1:$AA$11,2,TRUE))</f>
        <v>5</v>
      </c>
      <c r="E98" t="s">
        <v>3211</v>
      </c>
      <c r="F98" t="str">
        <f t="shared" si="35"/>
        <v>赤</v>
      </c>
      <c r="G98">
        <f>IF(AG98="","",VLOOKUP(F98,tnpl!$X$1:$Y$16,2,TRUE))</f>
        <v>4</v>
      </c>
      <c r="H98" t="s">
        <v>3211</v>
      </c>
      <c r="I98">
        <f t="shared" si="36"/>
        <v>20</v>
      </c>
      <c r="J98" t="s">
        <v>3211</v>
      </c>
      <c r="K98">
        <f t="shared" si="37"/>
        <v>7</v>
      </c>
      <c r="L98">
        <f t="shared" si="38"/>
        <v>8</v>
      </c>
      <c r="M98" t="str">
        <f t="shared" si="39"/>
        <v>7/8</v>
      </c>
      <c r="P98" t="s">
        <v>3267</v>
      </c>
      <c r="Q98" t="s">
        <v>4854</v>
      </c>
      <c r="R98" t="str">
        <f t="shared" si="40"/>
        <v>鏡翼のドラゴン</v>
      </c>
      <c r="T98" t="s">
        <v>4855</v>
      </c>
      <c r="U98" t="s">
        <v>3267</v>
      </c>
      <c r="Y98" s="11" t="s">
        <v>3979</v>
      </c>
      <c r="Z98" t="str">
        <f t="shared" si="20"/>
        <v>飛行</v>
      </c>
      <c r="AA98" t="str">
        <f t="shared" si="21"/>
        <v/>
      </c>
      <c r="AB98" t="str">
        <f t="shared" si="24"/>
        <v/>
      </c>
      <c r="AC98" t="str">
        <f t="shared" si="22"/>
        <v/>
      </c>
      <c r="AD98" t="b">
        <f t="shared" si="23"/>
        <v>0</v>
      </c>
      <c r="AE98" s="1"/>
      <c r="AF98" s="1" t="s">
        <v>3870</v>
      </c>
      <c r="AG98" s="1" t="s">
        <v>1575</v>
      </c>
      <c r="AH98" s="1" t="s">
        <v>1453</v>
      </c>
      <c r="AI98" s="1">
        <v>20</v>
      </c>
      <c r="AJ98" s="1" t="s">
        <v>933</v>
      </c>
      <c r="AK98" s="1" t="s">
        <v>932</v>
      </c>
      <c r="AL98" s="1" t="s">
        <v>349</v>
      </c>
      <c r="AM98" s="1" t="s">
        <v>1578</v>
      </c>
      <c r="AN98" s="1"/>
      <c r="AO98" s="1"/>
      <c r="AP98" s="1" t="s">
        <v>361</v>
      </c>
      <c r="AQ98" s="1" t="s">
        <v>3978</v>
      </c>
      <c r="AR98" s="1"/>
      <c r="AS98" s="1"/>
      <c r="AT98" s="1">
        <v>7</v>
      </c>
      <c r="AU98" s="1">
        <v>8</v>
      </c>
      <c r="AV98" s="1" t="s">
        <v>3979</v>
      </c>
    </row>
    <row r="99" spans="1:48" x14ac:dyDescent="0.15">
      <c r="A99" t="str">
        <f t="shared" si="33"/>
        <v>|EMN|青赤|10|3/5|《[[気紛れな霊]]》|</v>
      </c>
      <c r="B99" t="s">
        <v>3211</v>
      </c>
      <c r="C99" t="str">
        <f t="shared" si="34"/>
        <v>EMN</v>
      </c>
      <c r="D99">
        <f>IF(AF99="","",VLOOKUP(C99,tnpl!$Z$1:$AA$11,2,TRUE))</f>
        <v>5</v>
      </c>
      <c r="E99" t="s">
        <v>3211</v>
      </c>
      <c r="F99" t="str">
        <f t="shared" si="35"/>
        <v>青赤</v>
      </c>
      <c r="G99">
        <f>IF(AG99="","",VLOOKUP(F99,tnpl!$X$1:$Y$16,2,TRUE))</f>
        <v>12</v>
      </c>
      <c r="H99" t="s">
        <v>3211</v>
      </c>
      <c r="I99">
        <f t="shared" si="36"/>
        <v>10</v>
      </c>
      <c r="J99" t="s">
        <v>3211</v>
      </c>
      <c r="K99">
        <f t="shared" si="37"/>
        <v>3</v>
      </c>
      <c r="L99">
        <f t="shared" si="38"/>
        <v>5</v>
      </c>
      <c r="M99" t="str">
        <f t="shared" si="39"/>
        <v>3/5</v>
      </c>
      <c r="P99" t="s">
        <v>3267</v>
      </c>
      <c r="Q99" t="s">
        <v>4854</v>
      </c>
      <c r="R99" t="str">
        <f t="shared" si="40"/>
        <v>気紛れな霊</v>
      </c>
      <c r="T99" t="s">
        <v>4855</v>
      </c>
      <c r="U99" t="s">
        <v>3267</v>
      </c>
      <c r="Y99" s="11" t="s">
        <v>4002</v>
      </c>
      <c r="Z99" t="str">
        <f t="shared" si="20"/>
        <v>飛行</v>
      </c>
      <c r="AA99" t="str">
        <f t="shared" si="21"/>
        <v/>
      </c>
      <c r="AB99" t="str">
        <f t="shared" si="24"/>
        <v/>
      </c>
      <c r="AD99" t="b">
        <f t="shared" si="23"/>
        <v>0</v>
      </c>
      <c r="AE99" s="1"/>
      <c r="AF99" s="1" t="s">
        <v>3870</v>
      </c>
      <c r="AG99" s="1" t="s">
        <v>1489</v>
      </c>
      <c r="AH99" s="1" t="s">
        <v>1473</v>
      </c>
      <c r="AI99" s="1">
        <v>10</v>
      </c>
      <c r="AJ99" s="1" t="s">
        <v>907</v>
      </c>
      <c r="AK99" s="1" t="s">
        <v>906</v>
      </c>
      <c r="AL99" s="1" t="s">
        <v>349</v>
      </c>
      <c r="AM99" s="1" t="s">
        <v>2436</v>
      </c>
      <c r="AN99" s="1"/>
      <c r="AO99" s="1"/>
      <c r="AP99" s="1" t="s">
        <v>361</v>
      </c>
      <c r="AQ99" s="1" t="s">
        <v>4001</v>
      </c>
      <c r="AR99" s="1"/>
      <c r="AS99" s="1"/>
      <c r="AT99" s="1">
        <v>3</v>
      </c>
      <c r="AU99" s="1">
        <v>5</v>
      </c>
      <c r="AV99" s="1" t="s">
        <v>4002</v>
      </c>
    </row>
    <row r="100" spans="1:48" x14ac:dyDescent="0.15">
      <c r="A100" t="str">
        <f t="shared" si="33"/>
        <v>|EMN|無色|20|13/13|《[[約束された終末、エムラクール]]》|</v>
      </c>
      <c r="B100" t="s">
        <v>3211</v>
      </c>
      <c r="C100" t="str">
        <f t="shared" si="34"/>
        <v>EMN</v>
      </c>
      <c r="D100">
        <f>IF(AF100="","",VLOOKUP(C100,tnpl!$Z$1:$AA$11,2,TRUE))</f>
        <v>5</v>
      </c>
      <c r="E100" t="s">
        <v>3211</v>
      </c>
      <c r="F100" t="str">
        <f t="shared" si="35"/>
        <v>無色</v>
      </c>
      <c r="G100">
        <f>IF(AG100="","",VLOOKUP(F100,tnpl!$X$1:$Y$16,2,TRUE))</f>
        <v>16</v>
      </c>
      <c r="H100" t="s">
        <v>3211</v>
      </c>
      <c r="I100">
        <f t="shared" si="36"/>
        <v>20</v>
      </c>
      <c r="J100" t="s">
        <v>3211</v>
      </c>
      <c r="K100">
        <f t="shared" si="37"/>
        <v>13</v>
      </c>
      <c r="L100">
        <f t="shared" si="38"/>
        <v>13</v>
      </c>
      <c r="M100" t="str">
        <f t="shared" si="39"/>
        <v>13/13</v>
      </c>
      <c r="P100" t="s">
        <v>3267</v>
      </c>
      <c r="Q100" t="s">
        <v>4854</v>
      </c>
      <c r="R100" t="str">
        <f t="shared" si="40"/>
        <v>約束された終末、エムラクール</v>
      </c>
      <c r="T100" t="s">
        <v>4855</v>
      </c>
      <c r="U100" t="s">
        <v>3267</v>
      </c>
      <c r="Y100" s="11" t="s">
        <v>4034</v>
      </c>
      <c r="Z100" t="str">
        <f t="shared" si="20"/>
        <v>飛行</v>
      </c>
      <c r="AA100" t="str">
        <f t="shared" si="21"/>
        <v/>
      </c>
      <c r="AB100" t="str">
        <f t="shared" si="24"/>
        <v/>
      </c>
      <c r="AC100" t="str">
        <f t="shared" si="22"/>
        <v/>
      </c>
      <c r="AD100" t="b">
        <f t="shared" si="23"/>
        <v>0</v>
      </c>
      <c r="AE100" s="1"/>
      <c r="AF100" s="1" t="s">
        <v>3870</v>
      </c>
      <c r="AG100" s="1" t="s">
        <v>301</v>
      </c>
      <c r="AH100" s="1" t="s">
        <v>1453</v>
      </c>
      <c r="AI100" s="1">
        <v>20</v>
      </c>
      <c r="AJ100" s="1" t="s">
        <v>879</v>
      </c>
      <c r="AK100" s="1" t="s">
        <v>878</v>
      </c>
      <c r="AL100" s="1" t="s">
        <v>349</v>
      </c>
      <c r="AM100" s="1" t="s">
        <v>1457</v>
      </c>
      <c r="AN100" s="1"/>
      <c r="AO100" s="1"/>
      <c r="AP100" s="1" t="s">
        <v>3693</v>
      </c>
      <c r="AQ100" s="1" t="s">
        <v>4033</v>
      </c>
      <c r="AR100" s="1"/>
      <c r="AS100" s="1"/>
      <c r="AT100" s="1">
        <v>13</v>
      </c>
      <c r="AU100" s="1">
        <v>13</v>
      </c>
      <c r="AV100" s="1" t="s">
        <v>4034</v>
      </c>
    </row>
    <row r="101" spans="1:48" x14ac:dyDescent="0.15">
      <c r="V101" s="9"/>
      <c r="AE101" s="9"/>
      <c r="AF101" s="9"/>
      <c r="AG101" s="9"/>
      <c r="AH101" s="9"/>
      <c r="AI101" s="9"/>
      <c r="AJ101" s="9"/>
      <c r="AK101" s="9"/>
      <c r="AL101" s="9"/>
      <c r="AM101" s="9"/>
      <c r="AN101" s="9"/>
      <c r="AO101" s="9"/>
      <c r="AP101" s="9"/>
      <c r="AQ101" s="9"/>
      <c r="AR101" s="9"/>
      <c r="AS101" s="9"/>
      <c r="AT101" s="9"/>
      <c r="AU101" s="9"/>
      <c r="AV101" s="9"/>
    </row>
    <row r="102" spans="1:48" x14ac:dyDescent="0.15">
      <c r="A102" t="s">
        <v>4864</v>
      </c>
    </row>
    <row r="103" spans="1:48" x14ac:dyDescent="0.15">
      <c r="A103" t="str">
        <f>B103&amp;C103&amp;E103&amp;F103&amp;H103&amp;I103&amp;J103&amp;M103&amp;O103&amp;P103&amp;Q103&amp;R103&amp;S103&amp;T103&amp;U103&amp;V103&amp;W103&amp;X103</f>
        <v>|LEFT:50|LEFT:50|LEFT:50|LEFT:50|LEFT:500|c</v>
      </c>
      <c r="B103" t="s">
        <v>3211</v>
      </c>
      <c r="C103" t="s">
        <v>3204</v>
      </c>
      <c r="E103" t="s">
        <v>3211</v>
      </c>
      <c r="F103" t="s">
        <v>3204</v>
      </c>
      <c r="H103" t="s">
        <v>3211</v>
      </c>
      <c r="I103" t="s">
        <v>3204</v>
      </c>
      <c r="J103" t="s">
        <v>3211</v>
      </c>
      <c r="M103" t="s">
        <v>3204</v>
      </c>
      <c r="P103" t="s">
        <v>3267</v>
      </c>
      <c r="R103" t="s">
        <v>3205</v>
      </c>
      <c r="U103" t="s">
        <v>3267</v>
      </c>
      <c r="V103" t="s">
        <v>3206</v>
      </c>
    </row>
    <row r="104" spans="1:48" x14ac:dyDescent="0.15">
      <c r="A104" t="str">
        <f>B104&amp;C104&amp;E104&amp;F104&amp;H104&amp;I104&amp;J104&amp;M104&amp;O104&amp;P104&amp;Q104&amp;R104&amp;S104&amp;T104&amp;U104&amp;V104&amp;W104&amp;X104</f>
        <v>|セット|色|コスト|P/T|カード名|</v>
      </c>
      <c r="B104" t="s">
        <v>3211</v>
      </c>
      <c r="C104" t="s">
        <v>3212</v>
      </c>
      <c r="E104" t="s">
        <v>3211</v>
      </c>
      <c r="F104" t="s">
        <v>3181</v>
      </c>
      <c r="H104" t="s">
        <v>3211</v>
      </c>
      <c r="I104" t="s">
        <v>3207</v>
      </c>
      <c r="J104" t="s">
        <v>3211</v>
      </c>
      <c r="K104" t="s">
        <v>3168</v>
      </c>
      <c r="L104" t="s">
        <v>3167</v>
      </c>
      <c r="M104" t="str">
        <f>K104&amp;"/"&amp;L104</f>
        <v>P/T</v>
      </c>
      <c r="P104" t="s">
        <v>3267</v>
      </c>
      <c r="R104" t="s">
        <v>3208</v>
      </c>
      <c r="U104" t="s">
        <v>3267</v>
      </c>
      <c r="AD104" t="b">
        <f>OR(AB104="与える",AC104="得る")</f>
        <v>0</v>
      </c>
      <c r="AE104" s="1"/>
      <c r="AF104" s="1"/>
      <c r="AG104" s="1"/>
      <c r="AH104" s="1"/>
      <c r="AI104" s="1"/>
      <c r="AJ104" s="1"/>
      <c r="AK104" s="1"/>
      <c r="AL104" s="1"/>
      <c r="AM104" s="1"/>
      <c r="AN104" s="1"/>
      <c r="AO104" s="1"/>
      <c r="AP104" s="1"/>
      <c r="AQ104" s="1"/>
      <c r="AR104" s="1"/>
      <c r="AS104" s="1"/>
      <c r="AT104" s="1"/>
      <c r="AU104" s="1"/>
      <c r="AV104" s="1"/>
    </row>
    <row r="105" spans="1:48" x14ac:dyDescent="0.15">
      <c r="A105" t="str">
        <f t="shared" si="33"/>
        <v>|KLD|白|6|1/2|《[[渦跡の鷹]]》|</v>
      </c>
      <c r="B105" t="s">
        <v>3211</v>
      </c>
      <c r="C105" t="str">
        <f t="shared" si="34"/>
        <v>KLD</v>
      </c>
      <c r="D105">
        <f>IF(AF105="","",VLOOKUP(C105,tnpl!$Z$1:$AA$11,2,TRUE))</f>
        <v>6</v>
      </c>
      <c r="E105" t="s">
        <v>3211</v>
      </c>
      <c r="F105" t="str">
        <f t="shared" si="35"/>
        <v>白</v>
      </c>
      <c r="G105">
        <f>IF(AG105="","",VLOOKUP(F105,tnpl!$X$1:$Y$16,2,TRUE))</f>
        <v>1</v>
      </c>
      <c r="H105" t="s">
        <v>3211</v>
      </c>
      <c r="I105">
        <f t="shared" si="36"/>
        <v>6</v>
      </c>
      <c r="J105" t="s">
        <v>3211</v>
      </c>
      <c r="K105">
        <f t="shared" si="37"/>
        <v>1</v>
      </c>
      <c r="L105">
        <f t="shared" si="38"/>
        <v>2</v>
      </c>
      <c r="M105" t="str">
        <f t="shared" si="39"/>
        <v>1/2</v>
      </c>
      <c r="P105" t="s">
        <v>3267</v>
      </c>
      <c r="Q105" t="s">
        <v>4854</v>
      </c>
      <c r="R105" t="str">
        <f t="shared" si="40"/>
        <v>渦跡の鷹</v>
      </c>
      <c r="T105" t="s">
        <v>4855</v>
      </c>
      <c r="U105" t="s">
        <v>3267</v>
      </c>
      <c r="Y105" s="11" t="s">
        <v>4040</v>
      </c>
      <c r="Z105" t="str">
        <f t="shared" si="20"/>
        <v>飛行</v>
      </c>
      <c r="AA105" t="str">
        <f t="shared" si="21"/>
        <v/>
      </c>
      <c r="AB105" t="str">
        <f t="shared" si="24"/>
        <v/>
      </c>
      <c r="AC105" t="str">
        <f t="shared" si="22"/>
        <v>得る</v>
      </c>
      <c r="AD105" t="b">
        <f t="shared" si="23"/>
        <v>1</v>
      </c>
      <c r="AE105" s="1"/>
      <c r="AF105" s="1" t="s">
        <v>4035</v>
      </c>
      <c r="AG105" s="1" t="s">
        <v>1653</v>
      </c>
      <c r="AH105" s="1" t="s">
        <v>1771</v>
      </c>
      <c r="AI105" s="1">
        <v>6</v>
      </c>
      <c r="AJ105" s="1" t="s">
        <v>847</v>
      </c>
      <c r="AK105" s="1" t="s">
        <v>846</v>
      </c>
      <c r="AL105" s="1" t="s">
        <v>349</v>
      </c>
      <c r="AM105" s="1" t="s">
        <v>2987</v>
      </c>
      <c r="AN105" s="1"/>
      <c r="AO105" s="1"/>
      <c r="AP105" s="1" t="s">
        <v>361</v>
      </c>
      <c r="AQ105" s="1" t="s">
        <v>4038</v>
      </c>
      <c r="AR105" s="1" t="s">
        <v>4039</v>
      </c>
      <c r="AS105" s="1"/>
      <c r="AT105" s="1">
        <v>1</v>
      </c>
      <c r="AU105" s="1">
        <v>2</v>
      </c>
      <c r="AV105" s="1" t="s">
        <v>4040</v>
      </c>
    </row>
    <row r="106" spans="1:48" x14ac:dyDescent="0.15">
      <c r="A106" t="str">
        <f t="shared" si="33"/>
        <v>|KLD|白|5|2/1|《[[プロペラの先駆者]]》|</v>
      </c>
      <c r="B106" t="s">
        <v>3211</v>
      </c>
      <c r="C106" t="str">
        <f t="shared" si="34"/>
        <v>KLD</v>
      </c>
      <c r="D106">
        <f>IF(AF106="","",VLOOKUP(C106,tnpl!$Z$1:$AA$11,2,TRUE))</f>
        <v>6</v>
      </c>
      <c r="E106" t="s">
        <v>3211</v>
      </c>
      <c r="F106" t="str">
        <f t="shared" si="35"/>
        <v>白</v>
      </c>
      <c r="G106">
        <f>IF(AG106="","",VLOOKUP(F106,tnpl!$X$1:$Y$16,2,TRUE))</f>
        <v>1</v>
      </c>
      <c r="H106" t="s">
        <v>3211</v>
      </c>
      <c r="I106">
        <f t="shared" si="36"/>
        <v>5</v>
      </c>
      <c r="J106" t="s">
        <v>3211</v>
      </c>
      <c r="K106">
        <f t="shared" si="37"/>
        <v>2</v>
      </c>
      <c r="L106">
        <f t="shared" si="38"/>
        <v>1</v>
      </c>
      <c r="M106" t="str">
        <f t="shared" si="39"/>
        <v>2/1</v>
      </c>
      <c r="P106" t="s">
        <v>3267</v>
      </c>
      <c r="Q106" t="s">
        <v>4854</v>
      </c>
      <c r="R106" t="str">
        <f t="shared" si="40"/>
        <v>プロペラの先駆者</v>
      </c>
      <c r="T106" t="s">
        <v>4855</v>
      </c>
      <c r="U106" t="s">
        <v>3267</v>
      </c>
      <c r="Y106" s="11" t="s">
        <v>4045</v>
      </c>
      <c r="Z106" t="str">
        <f t="shared" si="20"/>
        <v>飛行</v>
      </c>
      <c r="AA106" t="str">
        <f t="shared" si="21"/>
        <v/>
      </c>
      <c r="AB106" t="str">
        <f t="shared" si="24"/>
        <v/>
      </c>
      <c r="AC106" t="str">
        <f t="shared" si="22"/>
        <v/>
      </c>
      <c r="AD106" t="b">
        <f t="shared" si="23"/>
        <v>0</v>
      </c>
      <c r="AE106" s="1"/>
      <c r="AF106" s="1" t="s">
        <v>4035</v>
      </c>
      <c r="AG106" s="1" t="s">
        <v>1653</v>
      </c>
      <c r="AH106" s="1" t="s">
        <v>1771</v>
      </c>
      <c r="AI106" s="1">
        <v>5</v>
      </c>
      <c r="AJ106" s="1" t="s">
        <v>835</v>
      </c>
      <c r="AK106" s="1" t="s">
        <v>834</v>
      </c>
      <c r="AL106" s="1" t="s">
        <v>349</v>
      </c>
      <c r="AM106" s="1" t="s">
        <v>1511</v>
      </c>
      <c r="AN106" s="1" t="s">
        <v>1667</v>
      </c>
      <c r="AO106" s="1"/>
      <c r="AP106" s="1" t="s">
        <v>361</v>
      </c>
      <c r="AQ106" s="1" t="s">
        <v>4041</v>
      </c>
      <c r="AR106" s="1"/>
      <c r="AS106" s="1"/>
      <c r="AT106" s="1">
        <v>2</v>
      </c>
      <c r="AU106" s="1">
        <v>1</v>
      </c>
      <c r="AV106" s="1" t="s">
        <v>4045</v>
      </c>
    </row>
    <row r="107" spans="1:48" x14ac:dyDescent="0.15">
      <c r="A107" t="str">
        <f t="shared" si="33"/>
        <v>|KLD|白|12|3/4|《[[空中対応員]]》|</v>
      </c>
      <c r="B107" t="s">
        <v>3211</v>
      </c>
      <c r="C107" t="str">
        <f t="shared" si="34"/>
        <v>KLD</v>
      </c>
      <c r="D107">
        <f>IF(AF107="","",VLOOKUP(C107,tnpl!$Z$1:$AA$11,2,TRUE))</f>
        <v>6</v>
      </c>
      <c r="E107" t="s">
        <v>3211</v>
      </c>
      <c r="F107" t="str">
        <f t="shared" si="35"/>
        <v>白</v>
      </c>
      <c r="G107">
        <f>IF(AG107="","",VLOOKUP(F107,tnpl!$X$1:$Y$16,2,TRUE))</f>
        <v>1</v>
      </c>
      <c r="H107" t="s">
        <v>3211</v>
      </c>
      <c r="I107">
        <f t="shared" si="36"/>
        <v>12</v>
      </c>
      <c r="J107" t="s">
        <v>3211</v>
      </c>
      <c r="K107">
        <f t="shared" si="37"/>
        <v>3</v>
      </c>
      <c r="L107">
        <f t="shared" si="38"/>
        <v>4</v>
      </c>
      <c r="M107" t="str">
        <f t="shared" si="39"/>
        <v>3/4</v>
      </c>
      <c r="P107" t="s">
        <v>3267</v>
      </c>
      <c r="Q107" t="s">
        <v>4854</v>
      </c>
      <c r="R107" t="str">
        <f t="shared" si="40"/>
        <v>空中対応員</v>
      </c>
      <c r="T107" t="s">
        <v>4855</v>
      </c>
      <c r="U107" t="s">
        <v>3267</v>
      </c>
      <c r="Y107" s="11" t="s">
        <v>4052</v>
      </c>
      <c r="Z107" t="str">
        <f t="shared" si="20"/>
        <v>飛行</v>
      </c>
      <c r="AA107" t="str">
        <f t="shared" si="21"/>
        <v/>
      </c>
      <c r="AB107" t="str">
        <f t="shared" si="24"/>
        <v/>
      </c>
      <c r="AC107" t="str">
        <f t="shared" si="22"/>
        <v/>
      </c>
      <c r="AD107" t="b">
        <f t="shared" si="23"/>
        <v>0</v>
      </c>
      <c r="AE107" s="1"/>
      <c r="AF107" s="1" t="s">
        <v>4035</v>
      </c>
      <c r="AG107" s="1" t="s">
        <v>1653</v>
      </c>
      <c r="AH107" s="1" t="s">
        <v>1473</v>
      </c>
      <c r="AI107" s="1">
        <v>12</v>
      </c>
      <c r="AJ107" s="1" t="s">
        <v>831</v>
      </c>
      <c r="AK107" s="1" t="s">
        <v>830</v>
      </c>
      <c r="AL107" s="1" t="s">
        <v>349</v>
      </c>
      <c r="AM107" s="1" t="s">
        <v>4036</v>
      </c>
      <c r="AN107" s="1" t="s">
        <v>1826</v>
      </c>
      <c r="AO107" s="1"/>
      <c r="AP107" s="1" t="s">
        <v>4052</v>
      </c>
      <c r="AQ107" s="1"/>
      <c r="AR107" s="1"/>
      <c r="AS107" s="1"/>
      <c r="AT107" s="1">
        <v>3</v>
      </c>
      <c r="AU107" s="1">
        <v>4</v>
      </c>
      <c r="AV107" s="1" t="s">
        <v>4052</v>
      </c>
    </row>
    <row r="108" spans="1:48" x14ac:dyDescent="0.15">
      <c r="A108" t="str">
        <f t="shared" si="33"/>
        <v>|KLD|白|14|8/8|《[[霊気嵐のロック]]》|</v>
      </c>
      <c r="B108" t="s">
        <v>3211</v>
      </c>
      <c r="C108" t="str">
        <f t="shared" si="34"/>
        <v>KLD</v>
      </c>
      <c r="D108">
        <f>IF(AF108="","",VLOOKUP(C108,tnpl!$Z$1:$AA$11,2,TRUE))</f>
        <v>6</v>
      </c>
      <c r="E108" t="s">
        <v>3211</v>
      </c>
      <c r="F108" t="str">
        <f t="shared" si="35"/>
        <v>白</v>
      </c>
      <c r="G108">
        <f>IF(AG108="","",VLOOKUP(F108,tnpl!$X$1:$Y$16,2,TRUE))</f>
        <v>1</v>
      </c>
      <c r="H108" t="s">
        <v>3211</v>
      </c>
      <c r="I108">
        <f t="shared" si="36"/>
        <v>14</v>
      </c>
      <c r="J108" t="s">
        <v>3211</v>
      </c>
      <c r="K108">
        <f t="shared" si="37"/>
        <v>8</v>
      </c>
      <c r="L108">
        <f t="shared" si="38"/>
        <v>8</v>
      </c>
      <c r="M108" t="str">
        <f t="shared" si="39"/>
        <v>8/8</v>
      </c>
      <c r="P108" t="s">
        <v>3267</v>
      </c>
      <c r="Q108" t="s">
        <v>4854</v>
      </c>
      <c r="R108" t="str">
        <f t="shared" si="40"/>
        <v>霊気嵐のロック</v>
      </c>
      <c r="T108" t="s">
        <v>4855</v>
      </c>
      <c r="U108" t="s">
        <v>3267</v>
      </c>
      <c r="Y108" s="11" t="s">
        <v>4076</v>
      </c>
      <c r="Z108" t="str">
        <f t="shared" si="20"/>
        <v>飛行</v>
      </c>
      <c r="AA108" t="str">
        <f t="shared" si="21"/>
        <v/>
      </c>
      <c r="AB108" t="str">
        <f t="shared" si="24"/>
        <v/>
      </c>
      <c r="AC108" t="str">
        <f t="shared" si="22"/>
        <v/>
      </c>
      <c r="AD108" t="b">
        <f t="shared" si="23"/>
        <v>0</v>
      </c>
      <c r="AE108" s="1"/>
      <c r="AF108" s="1" t="s">
        <v>4035</v>
      </c>
      <c r="AG108" s="1" t="s">
        <v>1653</v>
      </c>
      <c r="AH108" s="1" t="s">
        <v>1453</v>
      </c>
      <c r="AI108" s="1">
        <v>14</v>
      </c>
      <c r="AJ108" s="1" t="s">
        <v>807</v>
      </c>
      <c r="AK108" s="1" t="s">
        <v>806</v>
      </c>
      <c r="AL108" s="1" t="s">
        <v>349</v>
      </c>
      <c r="AM108" s="1" t="s">
        <v>2987</v>
      </c>
      <c r="AN108" s="1"/>
      <c r="AO108" s="1"/>
      <c r="AP108" s="1" t="s">
        <v>361</v>
      </c>
      <c r="AQ108" s="1" t="s">
        <v>4074</v>
      </c>
      <c r="AR108" s="1" t="s">
        <v>4075</v>
      </c>
      <c r="AS108" s="1"/>
      <c r="AT108" s="1">
        <v>8</v>
      </c>
      <c r="AU108" s="1">
        <v>8</v>
      </c>
      <c r="AV108" s="1" t="s">
        <v>4076</v>
      </c>
    </row>
    <row r="109" spans="1:48" x14ac:dyDescent="0.15">
      <c r="A109" t="str">
        <f t="shared" si="33"/>
        <v>|KLD|白|18|8/8|《[[発明の天使]]》|</v>
      </c>
      <c r="B109" t="s">
        <v>3211</v>
      </c>
      <c r="C109" t="str">
        <f t="shared" si="34"/>
        <v>KLD</v>
      </c>
      <c r="D109">
        <f>IF(AF109="","",VLOOKUP(C109,tnpl!$Z$1:$AA$11,2,TRUE))</f>
        <v>6</v>
      </c>
      <c r="E109" t="s">
        <v>3211</v>
      </c>
      <c r="F109" t="str">
        <f t="shared" si="35"/>
        <v>白</v>
      </c>
      <c r="G109">
        <f>IF(AG109="","",VLOOKUP(F109,tnpl!$X$1:$Y$16,2,TRUE))</f>
        <v>1</v>
      </c>
      <c r="H109" t="s">
        <v>3211</v>
      </c>
      <c r="I109">
        <f t="shared" si="36"/>
        <v>18</v>
      </c>
      <c r="J109" t="s">
        <v>3211</v>
      </c>
      <c r="K109">
        <f t="shared" si="37"/>
        <v>8</v>
      </c>
      <c r="L109">
        <f t="shared" si="38"/>
        <v>8</v>
      </c>
      <c r="M109" t="str">
        <f t="shared" si="39"/>
        <v>8/8</v>
      </c>
      <c r="P109" t="s">
        <v>3267</v>
      </c>
      <c r="Q109" t="s">
        <v>4854</v>
      </c>
      <c r="R109" t="str">
        <f t="shared" si="40"/>
        <v>発明の天使</v>
      </c>
      <c r="T109" t="s">
        <v>4855</v>
      </c>
      <c r="U109" t="s">
        <v>3267</v>
      </c>
      <c r="Y109" s="11" t="s">
        <v>4078</v>
      </c>
      <c r="Z109" t="str">
        <f t="shared" si="20"/>
        <v>飛行</v>
      </c>
      <c r="AA109" t="str">
        <f t="shared" si="21"/>
        <v/>
      </c>
      <c r="AB109" t="str">
        <f t="shared" si="24"/>
        <v/>
      </c>
      <c r="AC109" t="str">
        <f t="shared" si="22"/>
        <v/>
      </c>
      <c r="AD109" t="b">
        <f t="shared" si="23"/>
        <v>0</v>
      </c>
      <c r="AE109" s="1"/>
      <c r="AF109" s="1" t="s">
        <v>4035</v>
      </c>
      <c r="AG109" s="1" t="s">
        <v>1653</v>
      </c>
      <c r="AH109" s="1" t="s">
        <v>1453</v>
      </c>
      <c r="AI109" s="1">
        <v>18</v>
      </c>
      <c r="AJ109" s="1" t="s">
        <v>805</v>
      </c>
      <c r="AK109" s="1" t="s">
        <v>804</v>
      </c>
      <c r="AL109" s="1" t="s">
        <v>349</v>
      </c>
      <c r="AM109" s="1" t="s">
        <v>358</v>
      </c>
      <c r="AN109" s="1"/>
      <c r="AO109" s="1"/>
      <c r="AP109" s="1" t="s">
        <v>4052</v>
      </c>
      <c r="AQ109" s="1" t="s">
        <v>4058</v>
      </c>
      <c r="AR109" s="1" t="s">
        <v>4077</v>
      </c>
      <c r="AS109" s="1"/>
      <c r="AT109" s="1">
        <v>8</v>
      </c>
      <c r="AU109" s="1">
        <v>8</v>
      </c>
      <c r="AV109" s="1" t="s">
        <v>4078</v>
      </c>
    </row>
    <row r="110" spans="1:48" x14ac:dyDescent="0.15">
      <c r="A110" t="str">
        <f t="shared" si="33"/>
        <v>|KLD|青|6|2/2|《[[風のドレイク]]》|</v>
      </c>
      <c r="B110" t="s">
        <v>3211</v>
      </c>
      <c r="C110" t="str">
        <f t="shared" si="34"/>
        <v>KLD</v>
      </c>
      <c r="D110">
        <f>IF(AF110="","",VLOOKUP(C110,tnpl!$Z$1:$AA$11,2,TRUE))</f>
        <v>6</v>
      </c>
      <c r="E110" t="s">
        <v>3211</v>
      </c>
      <c r="F110" t="str">
        <f t="shared" si="35"/>
        <v>青</v>
      </c>
      <c r="G110">
        <f>IF(AG110="","",VLOOKUP(F110,tnpl!$X$1:$Y$16,2,TRUE))</f>
        <v>2</v>
      </c>
      <c r="H110" t="s">
        <v>3211</v>
      </c>
      <c r="I110">
        <f t="shared" si="36"/>
        <v>6</v>
      </c>
      <c r="J110" t="s">
        <v>3211</v>
      </c>
      <c r="K110">
        <f t="shared" si="37"/>
        <v>2</v>
      </c>
      <c r="L110">
        <f t="shared" si="38"/>
        <v>2</v>
      </c>
      <c r="M110" t="str">
        <f t="shared" si="39"/>
        <v>2/2</v>
      </c>
      <c r="P110" t="s">
        <v>3267</v>
      </c>
      <c r="Q110" t="s">
        <v>4854</v>
      </c>
      <c r="R110" t="str">
        <f t="shared" si="40"/>
        <v>風のドレイク</v>
      </c>
      <c r="T110" t="s">
        <v>4855</v>
      </c>
      <c r="U110" t="s">
        <v>3267</v>
      </c>
      <c r="Y110" s="11" t="s">
        <v>361</v>
      </c>
      <c r="Z110" t="str">
        <f t="shared" si="20"/>
        <v>飛行</v>
      </c>
      <c r="AA110" t="str">
        <f t="shared" si="21"/>
        <v/>
      </c>
      <c r="AB110" t="str">
        <f t="shared" si="24"/>
        <v/>
      </c>
      <c r="AC110" t="str">
        <f t="shared" si="22"/>
        <v/>
      </c>
      <c r="AD110" t="b">
        <f t="shared" si="23"/>
        <v>0</v>
      </c>
      <c r="AE110" s="1"/>
      <c r="AF110" s="1" t="s">
        <v>4035</v>
      </c>
      <c r="AG110" s="1" t="s">
        <v>1631</v>
      </c>
      <c r="AH110" s="1" t="s">
        <v>1771</v>
      </c>
      <c r="AI110" s="1">
        <v>6</v>
      </c>
      <c r="AJ110" s="1" t="s">
        <v>4093</v>
      </c>
      <c r="AK110" s="1" t="s">
        <v>4094</v>
      </c>
      <c r="AL110" s="1" t="s">
        <v>349</v>
      </c>
      <c r="AM110" s="1" t="s">
        <v>2546</v>
      </c>
      <c r="AN110" s="1"/>
      <c r="AO110" s="1"/>
      <c r="AP110" s="1" t="s">
        <v>361</v>
      </c>
      <c r="AQ110" s="1"/>
      <c r="AR110" s="1"/>
      <c r="AS110" s="1"/>
      <c r="AT110" s="1">
        <v>2</v>
      </c>
      <c r="AU110" s="1">
        <v>2</v>
      </c>
      <c r="AV110" s="1" t="s">
        <v>361</v>
      </c>
    </row>
    <row r="111" spans="1:48" x14ac:dyDescent="0.15">
      <c r="A111" t="str">
        <f t="shared" si="33"/>
        <v>|KLD|青|10|3/5|《[[試験飛行士]]》|</v>
      </c>
      <c r="B111" t="s">
        <v>3211</v>
      </c>
      <c r="C111" t="str">
        <f t="shared" si="34"/>
        <v>KLD</v>
      </c>
      <c r="D111">
        <f>IF(AF111="","",VLOOKUP(C111,tnpl!$Z$1:$AA$11,2,TRUE))</f>
        <v>6</v>
      </c>
      <c r="E111" t="s">
        <v>3211</v>
      </c>
      <c r="F111" t="str">
        <f t="shared" si="35"/>
        <v>青</v>
      </c>
      <c r="G111">
        <f>IF(AG111="","",VLOOKUP(F111,tnpl!$X$1:$Y$16,2,TRUE))</f>
        <v>2</v>
      </c>
      <c r="H111" t="s">
        <v>3211</v>
      </c>
      <c r="I111">
        <f t="shared" si="36"/>
        <v>10</v>
      </c>
      <c r="J111" t="s">
        <v>3211</v>
      </c>
      <c r="K111">
        <f t="shared" si="37"/>
        <v>3</v>
      </c>
      <c r="L111">
        <f t="shared" si="38"/>
        <v>5</v>
      </c>
      <c r="M111" t="str">
        <f t="shared" si="39"/>
        <v>3/5</v>
      </c>
      <c r="P111" t="s">
        <v>3267</v>
      </c>
      <c r="Q111" t="s">
        <v>4854</v>
      </c>
      <c r="R111" t="str">
        <f t="shared" si="40"/>
        <v>試験飛行士</v>
      </c>
      <c r="T111" t="s">
        <v>4855</v>
      </c>
      <c r="U111" t="s">
        <v>3267</v>
      </c>
      <c r="Y111" s="11" t="s">
        <v>4099</v>
      </c>
      <c r="Z111" t="str">
        <f t="shared" si="20"/>
        <v>飛行</v>
      </c>
      <c r="AA111" t="str">
        <f t="shared" si="21"/>
        <v>召喚</v>
      </c>
      <c r="AB111" t="str">
        <f t="shared" si="24"/>
        <v/>
      </c>
      <c r="AC111" t="str">
        <f t="shared" si="22"/>
        <v/>
      </c>
      <c r="AD111" t="b">
        <f t="shared" si="23"/>
        <v>0</v>
      </c>
      <c r="AE111" s="1"/>
      <c r="AF111" s="1" t="s">
        <v>4035</v>
      </c>
      <c r="AG111" s="1" t="s">
        <v>1631</v>
      </c>
      <c r="AH111" s="1" t="s">
        <v>1473</v>
      </c>
      <c r="AI111" s="1">
        <v>10</v>
      </c>
      <c r="AJ111" s="1" t="s">
        <v>779</v>
      </c>
      <c r="AK111" s="1" t="s">
        <v>778</v>
      </c>
      <c r="AL111" s="1" t="s">
        <v>349</v>
      </c>
      <c r="AM111" s="1" t="s">
        <v>1511</v>
      </c>
      <c r="AN111" s="1" t="s">
        <v>1667</v>
      </c>
      <c r="AO111" s="1"/>
      <c r="AP111" s="1" t="s">
        <v>361</v>
      </c>
      <c r="AQ111" s="1" t="s">
        <v>4098</v>
      </c>
      <c r="AR111" s="1"/>
      <c r="AS111" s="1"/>
      <c r="AT111" s="1">
        <v>3</v>
      </c>
      <c r="AU111" s="1">
        <v>5</v>
      </c>
      <c r="AV111" s="1" t="s">
        <v>4099</v>
      </c>
    </row>
    <row r="112" spans="1:48" x14ac:dyDescent="0.15">
      <c r="A112" t="str">
        <f t="shared" si="33"/>
        <v>|KLD|青|9|3/5|《[[光り物集めの鶴]]》|</v>
      </c>
      <c r="B112" t="s">
        <v>3211</v>
      </c>
      <c r="C112" t="str">
        <f t="shared" si="34"/>
        <v>KLD</v>
      </c>
      <c r="D112">
        <f>IF(AF112="","",VLOOKUP(C112,tnpl!$Z$1:$AA$11,2,TRUE))</f>
        <v>6</v>
      </c>
      <c r="E112" t="s">
        <v>3211</v>
      </c>
      <c r="F112" t="str">
        <f t="shared" si="35"/>
        <v>青</v>
      </c>
      <c r="G112">
        <f>IF(AG112="","",VLOOKUP(F112,tnpl!$X$1:$Y$16,2,TRUE))</f>
        <v>2</v>
      </c>
      <c r="H112" t="s">
        <v>3211</v>
      </c>
      <c r="I112">
        <f t="shared" si="36"/>
        <v>9</v>
      </c>
      <c r="J112" t="s">
        <v>3211</v>
      </c>
      <c r="K112">
        <f t="shared" si="37"/>
        <v>3</v>
      </c>
      <c r="L112">
        <f t="shared" si="38"/>
        <v>5</v>
      </c>
      <c r="M112" t="str">
        <f t="shared" si="39"/>
        <v>3/5</v>
      </c>
      <c r="P112" t="s">
        <v>3267</v>
      </c>
      <c r="Q112" t="s">
        <v>4854</v>
      </c>
      <c r="R112" t="str">
        <f t="shared" si="40"/>
        <v>光り物集めの鶴</v>
      </c>
      <c r="T112" t="s">
        <v>4855</v>
      </c>
      <c r="U112" t="s">
        <v>3267</v>
      </c>
      <c r="Y112" s="11" t="s">
        <v>4101</v>
      </c>
      <c r="Z112" t="str">
        <f t="shared" si="20"/>
        <v>飛行</v>
      </c>
      <c r="AA112" t="str">
        <f t="shared" si="21"/>
        <v/>
      </c>
      <c r="AB112" t="str">
        <f t="shared" si="24"/>
        <v/>
      </c>
      <c r="AC112" t="str">
        <f t="shared" si="22"/>
        <v/>
      </c>
      <c r="AD112" t="b">
        <f t="shared" si="23"/>
        <v>0</v>
      </c>
      <c r="AE112" s="1"/>
      <c r="AF112" s="1" t="s">
        <v>4035</v>
      </c>
      <c r="AG112" s="1" t="s">
        <v>1631</v>
      </c>
      <c r="AH112" s="1" t="s">
        <v>1473</v>
      </c>
      <c r="AI112" s="1">
        <v>9</v>
      </c>
      <c r="AJ112" s="1" t="s">
        <v>775</v>
      </c>
      <c r="AK112" s="1" t="s">
        <v>774</v>
      </c>
      <c r="AL112" s="1" t="s">
        <v>349</v>
      </c>
      <c r="AM112" s="1" t="s">
        <v>2987</v>
      </c>
      <c r="AN112" s="1"/>
      <c r="AO112" s="1"/>
      <c r="AP112" s="1" t="s">
        <v>361</v>
      </c>
      <c r="AQ112" s="1" t="s">
        <v>4100</v>
      </c>
      <c r="AR112" s="1"/>
      <c r="AS112" s="1"/>
      <c r="AT112" s="1">
        <v>3</v>
      </c>
      <c r="AU112" s="1">
        <v>5</v>
      </c>
      <c r="AV112" s="1" t="s">
        <v>4101</v>
      </c>
    </row>
    <row r="113" spans="1:48" x14ac:dyDescent="0.15">
      <c r="A113" t="str">
        <f t="shared" si="33"/>
        <v>|KLD|青|9|4/3|《[[ヒレナガ空鯨]]》|</v>
      </c>
      <c r="B113" t="s">
        <v>3211</v>
      </c>
      <c r="C113" t="str">
        <f t="shared" si="34"/>
        <v>KLD</v>
      </c>
      <c r="D113">
        <f>IF(AF113="","",VLOOKUP(C113,tnpl!$Z$1:$AA$11,2,TRUE))</f>
        <v>6</v>
      </c>
      <c r="E113" t="s">
        <v>3211</v>
      </c>
      <c r="F113" t="str">
        <f t="shared" si="35"/>
        <v>青</v>
      </c>
      <c r="G113">
        <f>IF(AG113="","",VLOOKUP(F113,tnpl!$X$1:$Y$16,2,TRUE))</f>
        <v>2</v>
      </c>
      <c r="H113" t="s">
        <v>3211</v>
      </c>
      <c r="I113">
        <f t="shared" si="36"/>
        <v>9</v>
      </c>
      <c r="J113" t="s">
        <v>3211</v>
      </c>
      <c r="K113">
        <f t="shared" si="37"/>
        <v>4</v>
      </c>
      <c r="L113">
        <f t="shared" si="38"/>
        <v>3</v>
      </c>
      <c r="M113" t="str">
        <f t="shared" si="39"/>
        <v>4/3</v>
      </c>
      <c r="P113" t="s">
        <v>3267</v>
      </c>
      <c r="Q113" t="s">
        <v>4854</v>
      </c>
      <c r="R113" t="str">
        <f t="shared" si="40"/>
        <v>ヒレナガ空鯨</v>
      </c>
      <c r="T113" t="s">
        <v>4855</v>
      </c>
      <c r="U113" t="s">
        <v>3267</v>
      </c>
      <c r="Y113" s="11" t="s">
        <v>3272</v>
      </c>
      <c r="Z113" t="str">
        <f t="shared" si="20"/>
        <v>飛行</v>
      </c>
      <c r="AA113" t="str">
        <f t="shared" si="21"/>
        <v/>
      </c>
      <c r="AB113" t="str">
        <f t="shared" si="24"/>
        <v/>
      </c>
      <c r="AC113" t="str">
        <f t="shared" si="22"/>
        <v/>
      </c>
      <c r="AD113" t="b">
        <f t="shared" si="23"/>
        <v>0</v>
      </c>
      <c r="AE113" s="1"/>
      <c r="AF113" s="1" t="s">
        <v>4035</v>
      </c>
      <c r="AG113" s="1" t="s">
        <v>1631</v>
      </c>
      <c r="AH113" s="1" t="s">
        <v>1473</v>
      </c>
      <c r="AI113" s="1">
        <v>9</v>
      </c>
      <c r="AJ113" s="1" t="s">
        <v>771</v>
      </c>
      <c r="AK113" s="1" t="s">
        <v>770</v>
      </c>
      <c r="AL113" s="1" t="s">
        <v>349</v>
      </c>
      <c r="AM113" s="1" t="s">
        <v>4104</v>
      </c>
      <c r="AN113" s="1"/>
      <c r="AO113" s="1"/>
      <c r="AP113" s="1" t="s">
        <v>3272</v>
      </c>
      <c r="AQ113" s="1"/>
      <c r="AR113" s="1"/>
      <c r="AS113" s="1"/>
      <c r="AT113" s="1">
        <v>4</v>
      </c>
      <c r="AU113" s="1">
        <v>3</v>
      </c>
      <c r="AV113" s="1" t="s">
        <v>3272</v>
      </c>
    </row>
    <row r="114" spans="1:48" x14ac:dyDescent="0.15">
      <c r="A114" t="str">
        <f t="shared" si="33"/>
        <v>|KLD|青|18|6/6|《[[霊気烈風の古きもの]]》|</v>
      </c>
      <c r="B114" t="s">
        <v>3211</v>
      </c>
      <c r="C114" t="str">
        <f t="shared" si="34"/>
        <v>KLD</v>
      </c>
      <c r="D114">
        <f>IF(AF114="","",VLOOKUP(C114,tnpl!$Z$1:$AA$11,2,TRUE))</f>
        <v>6</v>
      </c>
      <c r="E114" t="s">
        <v>3211</v>
      </c>
      <c r="F114" t="str">
        <f t="shared" si="35"/>
        <v>青</v>
      </c>
      <c r="G114">
        <f>IF(AG114="","",VLOOKUP(F114,tnpl!$X$1:$Y$16,2,TRUE))</f>
        <v>2</v>
      </c>
      <c r="H114" t="s">
        <v>3211</v>
      </c>
      <c r="I114">
        <f t="shared" si="36"/>
        <v>18</v>
      </c>
      <c r="J114" t="s">
        <v>3211</v>
      </c>
      <c r="K114">
        <f t="shared" si="37"/>
        <v>6</v>
      </c>
      <c r="L114">
        <f t="shared" si="38"/>
        <v>6</v>
      </c>
      <c r="M114" t="str">
        <f t="shared" si="39"/>
        <v>6/6</v>
      </c>
      <c r="P114" t="s">
        <v>3267</v>
      </c>
      <c r="Q114" t="s">
        <v>4854</v>
      </c>
      <c r="R114" t="str">
        <f t="shared" si="40"/>
        <v>霊気烈風の古きもの</v>
      </c>
      <c r="T114" t="s">
        <v>4855</v>
      </c>
      <c r="U114" t="s">
        <v>3267</v>
      </c>
      <c r="Y114" s="11" t="s">
        <v>4113</v>
      </c>
      <c r="Z114" t="str">
        <f t="shared" si="20"/>
        <v>飛行</v>
      </c>
      <c r="AA114" t="str">
        <f t="shared" si="21"/>
        <v/>
      </c>
      <c r="AB114" t="str">
        <f t="shared" si="24"/>
        <v/>
      </c>
      <c r="AC114" t="str">
        <f t="shared" si="22"/>
        <v/>
      </c>
      <c r="AD114" t="b">
        <f t="shared" si="23"/>
        <v>0</v>
      </c>
      <c r="AE114" s="1"/>
      <c r="AF114" s="1" t="s">
        <v>4035</v>
      </c>
      <c r="AG114" s="1" t="s">
        <v>1631</v>
      </c>
      <c r="AH114" s="1" t="s">
        <v>1463</v>
      </c>
      <c r="AI114" s="1">
        <v>18</v>
      </c>
      <c r="AJ114" s="1" t="s">
        <v>767</v>
      </c>
      <c r="AK114" s="1" t="s">
        <v>766</v>
      </c>
      <c r="AL114" s="1" t="s">
        <v>349</v>
      </c>
      <c r="AM114" s="1" t="s">
        <v>4110</v>
      </c>
      <c r="AN114" s="1"/>
      <c r="AO114" s="1"/>
      <c r="AP114" s="1" t="s">
        <v>361</v>
      </c>
      <c r="AQ114" s="1" t="s">
        <v>4111</v>
      </c>
      <c r="AR114" s="1" t="s">
        <v>4112</v>
      </c>
      <c r="AS114" s="1"/>
      <c r="AT114" s="1">
        <v>6</v>
      </c>
      <c r="AU114" s="1">
        <v>6</v>
      </c>
      <c r="AV114" s="1" t="s">
        <v>4113</v>
      </c>
    </row>
    <row r="115" spans="1:48" x14ac:dyDescent="0.15">
      <c r="A115" t="str">
        <f t="shared" si="33"/>
        <v>|KLD|黒|7|2/1|《[[鋳造所のコウモリ]]》|</v>
      </c>
      <c r="B115" t="s">
        <v>3211</v>
      </c>
      <c r="C115" t="str">
        <f t="shared" si="34"/>
        <v>KLD</v>
      </c>
      <c r="D115">
        <f>IF(AF115="","",VLOOKUP(C115,tnpl!$Z$1:$AA$11,2,TRUE))</f>
        <v>6</v>
      </c>
      <c r="E115" t="s">
        <v>3211</v>
      </c>
      <c r="F115" t="str">
        <f t="shared" si="35"/>
        <v>黒</v>
      </c>
      <c r="G115">
        <f>IF(AG115="","",VLOOKUP(F115,tnpl!$X$1:$Y$16,2,TRUE))</f>
        <v>3</v>
      </c>
      <c r="H115" t="s">
        <v>3211</v>
      </c>
      <c r="I115">
        <f t="shared" si="36"/>
        <v>7</v>
      </c>
      <c r="J115" t="s">
        <v>3211</v>
      </c>
      <c r="K115">
        <f t="shared" si="37"/>
        <v>2</v>
      </c>
      <c r="L115">
        <f t="shared" si="38"/>
        <v>1</v>
      </c>
      <c r="M115" t="str">
        <f t="shared" si="39"/>
        <v>2/1</v>
      </c>
      <c r="P115" t="s">
        <v>3267</v>
      </c>
      <c r="Q115" t="s">
        <v>4854</v>
      </c>
      <c r="R115" t="str">
        <f t="shared" si="40"/>
        <v>鋳造所のコウモリ</v>
      </c>
      <c r="T115" t="s">
        <v>4855</v>
      </c>
      <c r="U115" t="s">
        <v>3267</v>
      </c>
      <c r="Y115" s="11" t="s">
        <v>4133</v>
      </c>
      <c r="Z115" t="str">
        <f t="shared" si="20"/>
        <v>飛行</v>
      </c>
      <c r="AA115" t="str">
        <f t="shared" si="21"/>
        <v/>
      </c>
      <c r="AB115" t="str">
        <f t="shared" si="24"/>
        <v/>
      </c>
      <c r="AC115" t="str">
        <f t="shared" si="22"/>
        <v/>
      </c>
      <c r="AD115" t="b">
        <f t="shared" si="23"/>
        <v>0</v>
      </c>
      <c r="AE115" s="1"/>
      <c r="AF115" s="1" t="s">
        <v>4035</v>
      </c>
      <c r="AG115" s="1" t="s">
        <v>1606</v>
      </c>
      <c r="AH115" s="1" t="s">
        <v>1771</v>
      </c>
      <c r="AI115" s="1">
        <v>7</v>
      </c>
      <c r="AJ115" s="1" t="s">
        <v>743</v>
      </c>
      <c r="AK115" s="1" t="s">
        <v>742</v>
      </c>
      <c r="AL115" s="1" t="s">
        <v>349</v>
      </c>
      <c r="AM115" s="1" t="s">
        <v>2156</v>
      </c>
      <c r="AN115" s="1"/>
      <c r="AO115" s="1"/>
      <c r="AP115" s="1" t="s">
        <v>361</v>
      </c>
      <c r="AQ115" s="1" t="s">
        <v>4132</v>
      </c>
      <c r="AR115" s="1"/>
      <c r="AS115" s="1"/>
      <c r="AT115" s="1">
        <v>2</v>
      </c>
      <c r="AU115" s="1">
        <v>1</v>
      </c>
      <c r="AV115" s="1" t="s">
        <v>4133</v>
      </c>
    </row>
    <row r="116" spans="1:48" x14ac:dyDescent="0.15">
      <c r="A116" t="str">
        <f t="shared" si="33"/>
        <v>|KLD|黒|20|4/4|《[[霊基体の匪賊]]》|</v>
      </c>
      <c r="B116" t="s">
        <v>3211</v>
      </c>
      <c r="C116" t="str">
        <f t="shared" si="34"/>
        <v>KLD</v>
      </c>
      <c r="D116">
        <f>IF(AF116="","",VLOOKUP(C116,tnpl!$Z$1:$AA$11,2,TRUE))</f>
        <v>6</v>
      </c>
      <c r="E116" t="s">
        <v>3211</v>
      </c>
      <c r="F116" t="str">
        <f t="shared" si="35"/>
        <v>黒</v>
      </c>
      <c r="G116">
        <f>IF(AG116="","",VLOOKUP(F116,tnpl!$X$1:$Y$16,2,TRUE))</f>
        <v>3</v>
      </c>
      <c r="H116" t="s">
        <v>3211</v>
      </c>
      <c r="I116">
        <f t="shared" si="36"/>
        <v>20</v>
      </c>
      <c r="J116" t="s">
        <v>3211</v>
      </c>
      <c r="K116">
        <f t="shared" si="37"/>
        <v>4</v>
      </c>
      <c r="L116">
        <f t="shared" si="38"/>
        <v>4</v>
      </c>
      <c r="M116" t="str">
        <f t="shared" si="39"/>
        <v>4/4</v>
      </c>
      <c r="P116" t="s">
        <v>3267</v>
      </c>
      <c r="Q116" t="s">
        <v>4854</v>
      </c>
      <c r="R116" t="str">
        <f t="shared" si="40"/>
        <v>霊基体の匪賊</v>
      </c>
      <c r="T116" t="s">
        <v>4855</v>
      </c>
      <c r="U116" t="s">
        <v>3267</v>
      </c>
      <c r="Y116" s="11" t="s">
        <v>4146</v>
      </c>
      <c r="Z116" t="str">
        <f t="shared" si="20"/>
        <v>飛行</v>
      </c>
      <c r="AA116" t="str">
        <f t="shared" si="21"/>
        <v/>
      </c>
      <c r="AB116" t="str">
        <f t="shared" si="24"/>
        <v/>
      </c>
      <c r="AC116" t="str">
        <f t="shared" si="22"/>
        <v/>
      </c>
      <c r="AD116" t="b">
        <f t="shared" si="23"/>
        <v>0</v>
      </c>
      <c r="AE116" s="1"/>
      <c r="AF116" s="1" t="s">
        <v>4035</v>
      </c>
      <c r="AG116" s="1" t="s">
        <v>1606</v>
      </c>
      <c r="AH116" s="1" t="s">
        <v>1473</v>
      </c>
      <c r="AI116" s="1">
        <v>20</v>
      </c>
      <c r="AJ116" s="1" t="s">
        <v>727</v>
      </c>
      <c r="AK116" s="1" t="s">
        <v>726</v>
      </c>
      <c r="AL116" s="1" t="s">
        <v>349</v>
      </c>
      <c r="AM116" s="1" t="s">
        <v>4129</v>
      </c>
      <c r="AN116" s="1" t="s">
        <v>2976</v>
      </c>
      <c r="AO116" s="1"/>
      <c r="AP116" s="1" t="s">
        <v>4144</v>
      </c>
      <c r="AQ116" s="1" t="s">
        <v>4145</v>
      </c>
      <c r="AR116" s="1"/>
      <c r="AS116" s="1"/>
      <c r="AT116" s="1">
        <v>4</v>
      </c>
      <c r="AU116" s="1">
        <v>4</v>
      </c>
      <c r="AV116" s="1" t="s">
        <v>4146</v>
      </c>
    </row>
    <row r="117" spans="1:48" x14ac:dyDescent="0.15">
      <c r="A117" t="str">
        <f t="shared" si="33"/>
        <v>|KLD|黒|21|8/8|《[[陰謀の悪魔]]》|</v>
      </c>
      <c r="B117" t="s">
        <v>3211</v>
      </c>
      <c r="C117" t="str">
        <f t="shared" si="34"/>
        <v>KLD</v>
      </c>
      <c r="D117">
        <f>IF(AF117="","",VLOOKUP(C117,tnpl!$Z$1:$AA$11,2,TRUE))</f>
        <v>6</v>
      </c>
      <c r="E117" t="s">
        <v>3211</v>
      </c>
      <c r="F117" t="str">
        <f t="shared" si="35"/>
        <v>黒</v>
      </c>
      <c r="G117">
        <f>IF(AG117="","",VLOOKUP(F117,tnpl!$X$1:$Y$16,2,TRUE))</f>
        <v>3</v>
      </c>
      <c r="H117" t="s">
        <v>3211</v>
      </c>
      <c r="I117">
        <f t="shared" si="36"/>
        <v>21</v>
      </c>
      <c r="J117" t="s">
        <v>3211</v>
      </c>
      <c r="K117">
        <f t="shared" si="37"/>
        <v>8</v>
      </c>
      <c r="L117">
        <f t="shared" si="38"/>
        <v>8</v>
      </c>
      <c r="M117" t="str">
        <f t="shared" si="39"/>
        <v>8/8</v>
      </c>
      <c r="P117" t="s">
        <v>3267</v>
      </c>
      <c r="Q117" t="s">
        <v>4854</v>
      </c>
      <c r="R117" t="str">
        <f t="shared" si="40"/>
        <v>陰謀の悪魔</v>
      </c>
      <c r="T117" t="s">
        <v>4855</v>
      </c>
      <c r="U117" t="s">
        <v>3267</v>
      </c>
      <c r="Y117" s="11" t="s">
        <v>4166</v>
      </c>
      <c r="Z117" t="str">
        <f t="shared" si="20"/>
        <v>飛行</v>
      </c>
      <c r="AA117" t="str">
        <f t="shared" si="21"/>
        <v/>
      </c>
      <c r="AB117" t="str">
        <f t="shared" si="24"/>
        <v/>
      </c>
      <c r="AC117" t="str">
        <f t="shared" si="22"/>
        <v/>
      </c>
      <c r="AD117" t="b">
        <f t="shared" si="23"/>
        <v>0</v>
      </c>
      <c r="AE117" s="1"/>
      <c r="AF117" s="1" t="s">
        <v>4035</v>
      </c>
      <c r="AG117" s="1" t="s">
        <v>1606</v>
      </c>
      <c r="AH117" s="1" t="s">
        <v>1453</v>
      </c>
      <c r="AI117" s="1">
        <v>21</v>
      </c>
      <c r="AJ117" s="1" t="s">
        <v>703</v>
      </c>
      <c r="AK117" s="1" t="s">
        <v>702</v>
      </c>
      <c r="AL117" s="1" t="s">
        <v>349</v>
      </c>
      <c r="AM117" s="1" t="s">
        <v>2828</v>
      </c>
      <c r="AN117" s="1"/>
      <c r="AO117" s="1"/>
      <c r="AP117" s="1" t="s">
        <v>361</v>
      </c>
      <c r="AQ117" s="1" t="s">
        <v>4164</v>
      </c>
      <c r="AR117" s="1" t="s">
        <v>4165</v>
      </c>
      <c r="AS117" s="1"/>
      <c r="AT117" s="1">
        <v>8</v>
      </c>
      <c r="AU117" s="1">
        <v>8</v>
      </c>
      <c r="AV117" s="1" t="s">
        <v>4166</v>
      </c>
    </row>
    <row r="118" spans="1:48" x14ac:dyDescent="0.15">
      <c r="A118" t="str">
        <f t="shared" si="33"/>
        <v>|KLD|赤|15|6/6|《[[航空船に忍び寄るもの]]》|</v>
      </c>
      <c r="B118" t="s">
        <v>3211</v>
      </c>
      <c r="C118" t="str">
        <f t="shared" si="34"/>
        <v>KLD</v>
      </c>
      <c r="D118">
        <f>IF(AF118="","",VLOOKUP(C118,tnpl!$Z$1:$AA$11,2,TRUE))</f>
        <v>6</v>
      </c>
      <c r="E118" t="s">
        <v>3211</v>
      </c>
      <c r="F118" t="str">
        <f t="shared" si="35"/>
        <v>赤</v>
      </c>
      <c r="G118">
        <f>IF(AG118="","",VLOOKUP(F118,tnpl!$X$1:$Y$16,2,TRUE))</f>
        <v>4</v>
      </c>
      <c r="H118" t="s">
        <v>3211</v>
      </c>
      <c r="I118">
        <f t="shared" si="36"/>
        <v>15</v>
      </c>
      <c r="J118" t="s">
        <v>3211</v>
      </c>
      <c r="K118">
        <f t="shared" si="37"/>
        <v>6</v>
      </c>
      <c r="L118">
        <f t="shared" si="38"/>
        <v>6</v>
      </c>
      <c r="M118" t="str">
        <f t="shared" si="39"/>
        <v>6/6</v>
      </c>
      <c r="P118" t="s">
        <v>3267</v>
      </c>
      <c r="Q118" t="s">
        <v>4854</v>
      </c>
      <c r="R118" t="str">
        <f t="shared" si="40"/>
        <v>航空船に忍び寄るもの</v>
      </c>
      <c r="T118" t="s">
        <v>4855</v>
      </c>
      <c r="U118" t="s">
        <v>3267</v>
      </c>
      <c r="Y118" s="11" t="s">
        <v>4200</v>
      </c>
      <c r="Z118" t="str">
        <f t="shared" si="20"/>
        <v>飛行</v>
      </c>
      <c r="AA118" t="str">
        <f t="shared" si="21"/>
        <v/>
      </c>
      <c r="AB118" t="str">
        <f t="shared" si="24"/>
        <v/>
      </c>
      <c r="AD118" t="b">
        <f t="shared" si="23"/>
        <v>0</v>
      </c>
      <c r="AE118" s="1"/>
      <c r="AF118" s="1" t="s">
        <v>4035</v>
      </c>
      <c r="AG118" s="1" t="s">
        <v>1575</v>
      </c>
      <c r="AH118" s="1" t="s">
        <v>1463</v>
      </c>
      <c r="AI118" s="1">
        <v>15</v>
      </c>
      <c r="AJ118" s="1" t="s">
        <v>647</v>
      </c>
      <c r="AK118" s="1" t="s">
        <v>646</v>
      </c>
      <c r="AL118" s="1" t="s">
        <v>349</v>
      </c>
      <c r="AM118" s="1" t="s">
        <v>1578</v>
      </c>
      <c r="AN118" s="1"/>
      <c r="AO118" s="1"/>
      <c r="AP118" s="1" t="s">
        <v>361</v>
      </c>
      <c r="AQ118" s="1" t="s">
        <v>4199</v>
      </c>
      <c r="AR118" s="1"/>
      <c r="AS118" s="1"/>
      <c r="AT118" s="1">
        <v>6</v>
      </c>
      <c r="AU118" s="1">
        <v>6</v>
      </c>
      <c r="AV118" s="1" t="s">
        <v>4200</v>
      </c>
    </row>
    <row r="119" spans="1:48" x14ac:dyDescent="0.15">
      <c r="A119" t="str">
        <f t="shared" si="33"/>
        <v>|KLD|白青|13|4/4|《[[雲先案内人]]》|</v>
      </c>
      <c r="B119" t="s">
        <v>3211</v>
      </c>
      <c r="C119" t="str">
        <f t="shared" si="34"/>
        <v>KLD</v>
      </c>
      <c r="D119">
        <f>IF(AF119="","",VLOOKUP(C119,tnpl!$Z$1:$AA$11,2,TRUE))</f>
        <v>6</v>
      </c>
      <c r="E119" t="s">
        <v>3211</v>
      </c>
      <c r="F119" t="str">
        <f t="shared" si="35"/>
        <v>白青</v>
      </c>
      <c r="G119">
        <f>IF(AG119="","",VLOOKUP(F119,tnpl!$X$1:$Y$16,2,TRUE))</f>
        <v>6</v>
      </c>
      <c r="H119" t="s">
        <v>3211</v>
      </c>
      <c r="I119">
        <f t="shared" si="36"/>
        <v>13</v>
      </c>
      <c r="J119" t="s">
        <v>3211</v>
      </c>
      <c r="K119">
        <f t="shared" si="37"/>
        <v>4</v>
      </c>
      <c r="L119">
        <f t="shared" si="38"/>
        <v>4</v>
      </c>
      <c r="M119" t="str">
        <f t="shared" si="39"/>
        <v>4/4</v>
      </c>
      <c r="P119" t="s">
        <v>3267</v>
      </c>
      <c r="Q119" t="s">
        <v>4854</v>
      </c>
      <c r="R119" t="str">
        <f t="shared" si="40"/>
        <v>雲先案内人</v>
      </c>
      <c r="T119" t="s">
        <v>4855</v>
      </c>
      <c r="U119" t="s">
        <v>3267</v>
      </c>
      <c r="Y119" s="11" t="s">
        <v>4254</v>
      </c>
      <c r="Z119" t="str">
        <f t="shared" si="20"/>
        <v>飛行</v>
      </c>
      <c r="AA119" t="str">
        <f t="shared" si="21"/>
        <v/>
      </c>
      <c r="AB119" t="str">
        <f t="shared" si="24"/>
        <v/>
      </c>
      <c r="AD119" t="b">
        <f t="shared" si="23"/>
        <v>0</v>
      </c>
      <c r="AE119" s="1"/>
      <c r="AF119" s="1" t="s">
        <v>4035</v>
      </c>
      <c r="AG119" s="1" t="s">
        <v>1534</v>
      </c>
      <c r="AH119" s="1" t="s">
        <v>1473</v>
      </c>
      <c r="AI119" s="1">
        <v>13</v>
      </c>
      <c r="AJ119" s="1" t="s">
        <v>581</v>
      </c>
      <c r="AK119" s="1" t="s">
        <v>580</v>
      </c>
      <c r="AL119" s="1" t="s">
        <v>349</v>
      </c>
      <c r="AM119" s="1" t="s">
        <v>1511</v>
      </c>
      <c r="AN119" s="1" t="s">
        <v>1956</v>
      </c>
      <c r="AO119" s="1"/>
      <c r="AP119" s="1" t="s">
        <v>361</v>
      </c>
      <c r="AQ119" s="1" t="s">
        <v>4253</v>
      </c>
      <c r="AR119" s="1"/>
      <c r="AS119" s="1"/>
      <c r="AT119" s="1">
        <v>4</v>
      </c>
      <c r="AU119" s="1">
        <v>4</v>
      </c>
      <c r="AV119" s="1" t="s">
        <v>4254</v>
      </c>
    </row>
    <row r="120" spans="1:48" x14ac:dyDescent="0.15">
      <c r="A120" t="str">
        <f t="shared" si="33"/>
        <v>|KLD|緑青|16|3/4|《[[崇高な飛行士]]》|</v>
      </c>
      <c r="B120" t="s">
        <v>3211</v>
      </c>
      <c r="C120" t="str">
        <f t="shared" si="34"/>
        <v>KLD</v>
      </c>
      <c r="D120">
        <f>IF(AF120="","",VLOOKUP(C120,tnpl!$Z$1:$AA$11,2,TRUE))</f>
        <v>6</v>
      </c>
      <c r="E120" t="s">
        <v>3211</v>
      </c>
      <c r="F120" t="str">
        <f t="shared" si="35"/>
        <v>緑青</v>
      </c>
      <c r="G120">
        <f>IF(AG120="","",VLOOKUP(F120,tnpl!$X$1:$Y$16,2,TRUE))</f>
        <v>15</v>
      </c>
      <c r="H120" t="s">
        <v>3211</v>
      </c>
      <c r="I120">
        <f t="shared" si="36"/>
        <v>16</v>
      </c>
      <c r="J120" t="s">
        <v>3211</v>
      </c>
      <c r="K120">
        <f t="shared" si="37"/>
        <v>3</v>
      </c>
      <c r="L120">
        <f t="shared" si="38"/>
        <v>4</v>
      </c>
      <c r="M120" t="str">
        <f t="shared" si="39"/>
        <v>3/4</v>
      </c>
      <c r="P120" t="s">
        <v>3267</v>
      </c>
      <c r="Q120" t="s">
        <v>4854</v>
      </c>
      <c r="R120" t="str">
        <f t="shared" si="40"/>
        <v>崇高な飛行士</v>
      </c>
      <c r="T120" t="s">
        <v>4855</v>
      </c>
      <c r="U120" t="s">
        <v>3267</v>
      </c>
      <c r="Y120" s="11" t="s">
        <v>4258</v>
      </c>
      <c r="Z120" t="str">
        <f t="shared" si="20"/>
        <v>飛行</v>
      </c>
      <c r="AA120" t="str">
        <f t="shared" si="21"/>
        <v/>
      </c>
      <c r="AC120" t="str">
        <f t="shared" si="22"/>
        <v/>
      </c>
      <c r="AD120" t="b">
        <f t="shared" si="23"/>
        <v>0</v>
      </c>
      <c r="AE120" s="1"/>
      <c r="AF120" s="1" t="s">
        <v>4035</v>
      </c>
      <c r="AG120" s="1" t="s">
        <v>1799</v>
      </c>
      <c r="AH120" s="1" t="s">
        <v>1473</v>
      </c>
      <c r="AI120" s="1">
        <v>16</v>
      </c>
      <c r="AJ120" s="1" t="s">
        <v>577</v>
      </c>
      <c r="AK120" s="1" t="s">
        <v>576</v>
      </c>
      <c r="AL120" s="1" t="s">
        <v>349</v>
      </c>
      <c r="AM120" s="1" t="s">
        <v>2949</v>
      </c>
      <c r="AN120" s="1" t="s">
        <v>1956</v>
      </c>
      <c r="AO120" s="1"/>
      <c r="AP120" s="1" t="s">
        <v>3693</v>
      </c>
      <c r="AQ120" s="1" t="s">
        <v>4257</v>
      </c>
      <c r="AR120" s="1"/>
      <c r="AS120" s="1"/>
      <c r="AT120" s="1">
        <v>3</v>
      </c>
      <c r="AU120" s="1">
        <v>4</v>
      </c>
      <c r="AV120" s="1" t="s">
        <v>4258</v>
      </c>
    </row>
    <row r="121" spans="1:48" x14ac:dyDescent="0.15">
      <c r="A121" t="str">
        <f t="shared" si="33"/>
        <v>|KLD|無色|8|2/2|《[[航空艇]]》|</v>
      </c>
      <c r="B121" t="s">
        <v>3211</v>
      </c>
      <c r="C121" t="str">
        <f t="shared" si="34"/>
        <v>KLD</v>
      </c>
      <c r="D121">
        <f>IF(AF121="","",VLOOKUP(C121,tnpl!$Z$1:$AA$11,2,TRUE))</f>
        <v>6</v>
      </c>
      <c r="E121" t="s">
        <v>3211</v>
      </c>
      <c r="F121" t="str">
        <f t="shared" si="35"/>
        <v>無色</v>
      </c>
      <c r="G121">
        <f>IF(AG121="","",VLOOKUP(F121,tnpl!$X$1:$Y$16,2,TRUE))</f>
        <v>16</v>
      </c>
      <c r="H121" t="s">
        <v>3211</v>
      </c>
      <c r="I121">
        <f t="shared" si="36"/>
        <v>8</v>
      </c>
      <c r="J121" t="s">
        <v>3211</v>
      </c>
      <c r="K121">
        <f t="shared" si="37"/>
        <v>2</v>
      </c>
      <c r="L121">
        <f t="shared" si="38"/>
        <v>2</v>
      </c>
      <c r="M121" t="str">
        <f t="shared" si="39"/>
        <v>2/2</v>
      </c>
      <c r="P121" t="s">
        <v>3267</v>
      </c>
      <c r="Q121" t="s">
        <v>4854</v>
      </c>
      <c r="R121" t="str">
        <f t="shared" si="40"/>
        <v>航空艇</v>
      </c>
      <c r="T121" t="s">
        <v>4855</v>
      </c>
      <c r="U121" t="s">
        <v>3267</v>
      </c>
      <c r="Y121" s="11" t="s">
        <v>4285</v>
      </c>
      <c r="Z121" t="str">
        <f t="shared" si="20"/>
        <v>飛行</v>
      </c>
      <c r="AA121" t="str">
        <f t="shared" si="21"/>
        <v/>
      </c>
      <c r="AB121" t="str">
        <f t="shared" si="24"/>
        <v/>
      </c>
      <c r="AC121" t="str">
        <f t="shared" si="22"/>
        <v/>
      </c>
      <c r="AD121" t="b">
        <f t="shared" si="23"/>
        <v>0</v>
      </c>
      <c r="AE121" s="1"/>
      <c r="AF121" s="1" t="s">
        <v>4035</v>
      </c>
      <c r="AG121" s="1" t="s">
        <v>301</v>
      </c>
      <c r="AH121" s="1" t="s">
        <v>1771</v>
      </c>
      <c r="AI121" s="1">
        <v>8</v>
      </c>
      <c r="AJ121" s="1" t="s">
        <v>539</v>
      </c>
      <c r="AK121" s="1" t="s">
        <v>538</v>
      </c>
      <c r="AL121" s="1" t="s">
        <v>349</v>
      </c>
      <c r="AM121" s="1" t="s">
        <v>4273</v>
      </c>
      <c r="AN121" s="1"/>
      <c r="AO121" s="1"/>
      <c r="AP121" s="1" t="s">
        <v>361</v>
      </c>
      <c r="AQ121" s="1" t="s">
        <v>4274</v>
      </c>
      <c r="AR121" s="1"/>
      <c r="AS121" s="1"/>
      <c r="AT121" s="1">
        <v>2</v>
      </c>
      <c r="AU121" s="1">
        <v>2</v>
      </c>
      <c r="AV121" s="1" t="s">
        <v>4285</v>
      </c>
    </row>
    <row r="122" spans="1:48" x14ac:dyDescent="0.15">
      <c r="A122" t="str">
        <f t="shared" si="33"/>
        <v>|KLD|無色|12|4/3|《[[捕獲飛行機械]]》|</v>
      </c>
      <c r="B122" t="s">
        <v>3211</v>
      </c>
      <c r="C122" t="str">
        <f t="shared" si="34"/>
        <v>KLD</v>
      </c>
      <c r="D122">
        <f>IF(AF122="","",VLOOKUP(C122,tnpl!$Z$1:$AA$11,2,TRUE))</f>
        <v>6</v>
      </c>
      <c r="E122" t="s">
        <v>3211</v>
      </c>
      <c r="F122" t="str">
        <f t="shared" si="35"/>
        <v>無色</v>
      </c>
      <c r="G122">
        <f>IF(AG122="","",VLOOKUP(F122,tnpl!$X$1:$Y$16,2,TRUE))</f>
        <v>16</v>
      </c>
      <c r="H122" t="s">
        <v>3211</v>
      </c>
      <c r="I122">
        <f t="shared" si="36"/>
        <v>12</v>
      </c>
      <c r="J122" t="s">
        <v>3211</v>
      </c>
      <c r="K122">
        <f t="shared" si="37"/>
        <v>4</v>
      </c>
      <c r="L122">
        <f t="shared" si="38"/>
        <v>3</v>
      </c>
      <c r="M122" t="str">
        <f t="shared" si="39"/>
        <v>4/3</v>
      </c>
      <c r="P122" t="s">
        <v>3267</v>
      </c>
      <c r="Q122" t="s">
        <v>4854</v>
      </c>
      <c r="R122" t="str">
        <f t="shared" si="40"/>
        <v>捕獲飛行機械</v>
      </c>
      <c r="T122" t="s">
        <v>4855</v>
      </c>
      <c r="U122" t="s">
        <v>3267</v>
      </c>
      <c r="Y122" s="11" t="s">
        <v>3467</v>
      </c>
      <c r="Z122" t="str">
        <f t="shared" si="20"/>
        <v>飛行</v>
      </c>
      <c r="AA122" t="str">
        <f t="shared" si="21"/>
        <v/>
      </c>
      <c r="AB122" t="str">
        <f t="shared" si="24"/>
        <v/>
      </c>
      <c r="AC122" t="str">
        <f t="shared" si="22"/>
        <v/>
      </c>
      <c r="AD122" t="b">
        <f t="shared" si="23"/>
        <v>0</v>
      </c>
      <c r="AE122" s="1"/>
      <c r="AF122" s="1" t="s">
        <v>4035</v>
      </c>
      <c r="AG122" s="1" t="s">
        <v>301</v>
      </c>
      <c r="AH122" s="1" t="s">
        <v>1473</v>
      </c>
      <c r="AI122" s="1">
        <v>12</v>
      </c>
      <c r="AJ122" s="1" t="s">
        <v>515</v>
      </c>
      <c r="AK122" s="1" t="s">
        <v>514</v>
      </c>
      <c r="AL122" s="1" t="s">
        <v>349</v>
      </c>
      <c r="AM122" s="1" t="s">
        <v>363</v>
      </c>
      <c r="AN122" s="1"/>
      <c r="AO122" s="1"/>
      <c r="AP122" s="1" t="s">
        <v>3467</v>
      </c>
      <c r="AQ122" s="1"/>
      <c r="AR122" s="1"/>
      <c r="AS122" s="1"/>
      <c r="AT122" s="1">
        <v>4</v>
      </c>
      <c r="AU122" s="1">
        <v>3</v>
      </c>
      <c r="AV122" s="1" t="s">
        <v>3467</v>
      </c>
    </row>
    <row r="123" spans="1:48" x14ac:dyDescent="0.15">
      <c r="A123" t="str">
        <f t="shared" si="33"/>
        <v>|KLD|無色|14|6/6|《[[密輸人の回転翼機]]》|</v>
      </c>
      <c r="B123" t="s">
        <v>3211</v>
      </c>
      <c r="C123" t="str">
        <f t="shared" si="34"/>
        <v>KLD</v>
      </c>
      <c r="D123">
        <f>IF(AF123="","",VLOOKUP(C123,tnpl!$Z$1:$AA$11,2,TRUE))</f>
        <v>6</v>
      </c>
      <c r="E123" t="s">
        <v>3211</v>
      </c>
      <c r="F123" t="str">
        <f t="shared" si="35"/>
        <v>無色</v>
      </c>
      <c r="G123">
        <f>IF(AG123="","",VLOOKUP(F123,tnpl!$X$1:$Y$16,2,TRUE))</f>
        <v>16</v>
      </c>
      <c r="H123" t="s">
        <v>3211</v>
      </c>
      <c r="I123">
        <f t="shared" si="36"/>
        <v>14</v>
      </c>
      <c r="J123" t="s">
        <v>3211</v>
      </c>
      <c r="K123">
        <f t="shared" si="37"/>
        <v>6</v>
      </c>
      <c r="L123">
        <f t="shared" si="38"/>
        <v>6</v>
      </c>
      <c r="M123" t="str">
        <f t="shared" si="39"/>
        <v>6/6</v>
      </c>
      <c r="P123" t="s">
        <v>3267</v>
      </c>
      <c r="Q123" t="s">
        <v>4854</v>
      </c>
      <c r="R123" t="str">
        <f t="shared" si="40"/>
        <v>密輸人の回転翼機</v>
      </c>
      <c r="T123" t="s">
        <v>4855</v>
      </c>
      <c r="U123" t="s">
        <v>3267</v>
      </c>
      <c r="Y123" s="11" t="s">
        <v>4318</v>
      </c>
      <c r="Z123" t="str">
        <f t="shared" si="20"/>
        <v>飛行</v>
      </c>
      <c r="AA123" t="str">
        <f t="shared" si="21"/>
        <v/>
      </c>
      <c r="AB123" t="str">
        <f t="shared" si="24"/>
        <v/>
      </c>
      <c r="AC123" t="str">
        <f t="shared" si="22"/>
        <v/>
      </c>
      <c r="AD123" t="b">
        <f t="shared" si="23"/>
        <v>0</v>
      </c>
      <c r="AE123" s="1"/>
      <c r="AF123" s="1" t="s">
        <v>4035</v>
      </c>
      <c r="AG123" s="1" t="s">
        <v>301</v>
      </c>
      <c r="AH123" s="1" t="s">
        <v>1463</v>
      </c>
      <c r="AI123" s="1">
        <v>14</v>
      </c>
      <c r="AJ123" s="1" t="s">
        <v>495</v>
      </c>
      <c r="AK123" s="1" t="s">
        <v>494</v>
      </c>
      <c r="AL123" s="1" t="s">
        <v>349</v>
      </c>
      <c r="AM123" s="1" t="s">
        <v>4273</v>
      </c>
      <c r="AN123" s="1"/>
      <c r="AO123" s="1"/>
      <c r="AP123" s="1" t="s">
        <v>361</v>
      </c>
      <c r="AQ123" s="1" t="s">
        <v>4316</v>
      </c>
      <c r="AR123" s="1" t="s">
        <v>4317</v>
      </c>
      <c r="AS123" s="1"/>
      <c r="AT123" s="1">
        <v>6</v>
      </c>
      <c r="AU123" s="1">
        <v>6</v>
      </c>
      <c r="AV123" s="1" t="s">
        <v>4318</v>
      </c>
    </row>
    <row r="124" spans="1:48" x14ac:dyDescent="0.15">
      <c r="A124" t="str">
        <f t="shared" si="33"/>
        <v>|KLD|無色|25|12/12|《[[領事の旗艦、スカイソブリン]]》|</v>
      </c>
      <c r="B124" t="s">
        <v>3211</v>
      </c>
      <c r="C124" t="str">
        <f t="shared" si="34"/>
        <v>KLD</v>
      </c>
      <c r="D124">
        <f>IF(AF124="","",VLOOKUP(C124,tnpl!$Z$1:$AA$11,2,TRUE))</f>
        <v>6</v>
      </c>
      <c r="E124" t="s">
        <v>3211</v>
      </c>
      <c r="F124" t="str">
        <f t="shared" si="35"/>
        <v>無色</v>
      </c>
      <c r="G124">
        <f>IF(AG124="","",VLOOKUP(F124,tnpl!$X$1:$Y$16,2,TRUE))</f>
        <v>16</v>
      </c>
      <c r="H124" t="s">
        <v>3211</v>
      </c>
      <c r="I124">
        <f t="shared" si="36"/>
        <v>25</v>
      </c>
      <c r="J124" t="s">
        <v>3211</v>
      </c>
      <c r="K124">
        <f t="shared" si="37"/>
        <v>12</v>
      </c>
      <c r="L124">
        <f t="shared" si="38"/>
        <v>12</v>
      </c>
      <c r="M124" t="str">
        <f t="shared" si="39"/>
        <v>12/12</v>
      </c>
      <c r="P124" t="s">
        <v>3267</v>
      </c>
      <c r="Q124" t="s">
        <v>4854</v>
      </c>
      <c r="R124" t="str">
        <f t="shared" si="40"/>
        <v>領事の旗艦、スカイソブリン</v>
      </c>
      <c r="T124" t="s">
        <v>4855</v>
      </c>
      <c r="U124" t="s">
        <v>3267</v>
      </c>
      <c r="Y124" s="11" t="s">
        <v>4328</v>
      </c>
      <c r="Z124" t="str">
        <f t="shared" si="20"/>
        <v>飛行</v>
      </c>
      <c r="AA124" t="str">
        <f t="shared" si="21"/>
        <v/>
      </c>
      <c r="AB124" t="str">
        <f t="shared" si="24"/>
        <v/>
      </c>
      <c r="AC124" t="str">
        <f t="shared" si="22"/>
        <v/>
      </c>
      <c r="AD124" t="b">
        <f t="shared" ref="AD124:AD159" si="41">OR(AB124="与える",AC124="得る")</f>
        <v>0</v>
      </c>
      <c r="AE124" s="1"/>
      <c r="AF124" s="1" t="s">
        <v>4035</v>
      </c>
      <c r="AG124" s="1" t="s">
        <v>301</v>
      </c>
      <c r="AH124" s="1" t="s">
        <v>1453</v>
      </c>
      <c r="AI124" s="1">
        <v>25</v>
      </c>
      <c r="AJ124" s="1" t="s">
        <v>487</v>
      </c>
      <c r="AK124" s="1" t="s">
        <v>486</v>
      </c>
      <c r="AL124" s="1" t="s">
        <v>349</v>
      </c>
      <c r="AM124" s="1" t="s">
        <v>4273</v>
      </c>
      <c r="AN124" s="1"/>
      <c r="AO124" s="1"/>
      <c r="AP124" s="1" t="s">
        <v>361</v>
      </c>
      <c r="AQ124" s="1" t="s">
        <v>4327</v>
      </c>
      <c r="AR124" s="1" t="s">
        <v>4317</v>
      </c>
      <c r="AS124" s="1"/>
      <c r="AT124" s="1">
        <v>12</v>
      </c>
      <c r="AU124" s="1">
        <v>12</v>
      </c>
      <c r="AV124" s="1" t="s">
        <v>4328</v>
      </c>
    </row>
    <row r="125" spans="1:48" x14ac:dyDescent="0.15">
      <c r="A125" t="str">
        <f t="shared" si="33"/>
        <v>|AER|白|8|4/3|《[[飛空士の提督]]》|</v>
      </c>
      <c r="B125" t="s">
        <v>3211</v>
      </c>
      <c r="C125" t="str">
        <f t="shared" si="34"/>
        <v>AER</v>
      </c>
      <c r="D125">
        <f>IF(AF125="","",VLOOKUP(C125,tnpl!$Z$1:$AA$11,2,TRUE))</f>
        <v>7</v>
      </c>
      <c r="E125" t="s">
        <v>3211</v>
      </c>
      <c r="F125" t="str">
        <f t="shared" si="35"/>
        <v>白</v>
      </c>
      <c r="G125">
        <f>IF(AG125="","",VLOOKUP(F125,tnpl!$X$1:$Y$16,2,TRUE))</f>
        <v>1</v>
      </c>
      <c r="H125" t="s">
        <v>3211</v>
      </c>
      <c r="I125">
        <f t="shared" si="36"/>
        <v>8</v>
      </c>
      <c r="J125" t="s">
        <v>3211</v>
      </c>
      <c r="K125">
        <f t="shared" si="37"/>
        <v>4</v>
      </c>
      <c r="L125">
        <f t="shared" si="38"/>
        <v>3</v>
      </c>
      <c r="M125" t="str">
        <f t="shared" si="39"/>
        <v>4/3</v>
      </c>
      <c r="P125" t="s">
        <v>3267</v>
      </c>
      <c r="Q125" t="s">
        <v>4854</v>
      </c>
      <c r="R125" t="str">
        <f t="shared" si="40"/>
        <v>飛空士の提督</v>
      </c>
      <c r="T125" t="s">
        <v>4855</v>
      </c>
      <c r="U125" t="s">
        <v>3267</v>
      </c>
      <c r="Y125" s="11" t="s">
        <v>4337</v>
      </c>
      <c r="Z125" t="str">
        <f t="shared" ref="Z125:Z159" si="42">IF(SEARCH("飛",Y125,1)&lt;10,"飛行","")</f>
        <v>飛行</v>
      </c>
      <c r="AA125" t="str">
        <f t="shared" ref="AA125:AA159" si="43">IF(ISERR(SEARCH("召",Y125,1)),"","召喚")</f>
        <v/>
      </c>
      <c r="AB125" t="str">
        <f t="shared" si="24"/>
        <v/>
      </c>
      <c r="AC125" t="str">
        <f t="shared" ref="AC125:AC163" si="44">IF(ISERR(SEARCH("得",Y125,1)),"","得る")</f>
        <v>得る</v>
      </c>
      <c r="AD125" t="b">
        <f t="shared" si="41"/>
        <v>1</v>
      </c>
      <c r="AE125" s="1"/>
      <c r="AF125" s="1" t="s">
        <v>4335</v>
      </c>
      <c r="AG125" s="1" t="s">
        <v>1653</v>
      </c>
      <c r="AH125" s="1" t="s">
        <v>1473</v>
      </c>
      <c r="AI125" s="1">
        <v>8</v>
      </c>
      <c r="AJ125" s="1" t="s">
        <v>485</v>
      </c>
      <c r="AK125" s="1" t="s">
        <v>484</v>
      </c>
      <c r="AL125" s="1" t="s">
        <v>349</v>
      </c>
      <c r="AM125" s="1" t="s">
        <v>1511</v>
      </c>
      <c r="AN125" s="1" t="s">
        <v>4055</v>
      </c>
      <c r="AO125" s="1"/>
      <c r="AP125" s="1" t="s">
        <v>361</v>
      </c>
      <c r="AQ125" s="1" t="s">
        <v>4336</v>
      </c>
      <c r="AR125" s="1"/>
      <c r="AS125" s="1"/>
      <c r="AT125" s="1">
        <v>4</v>
      </c>
      <c r="AU125" s="1">
        <v>3</v>
      </c>
      <c r="AV125" s="1" t="s">
        <v>4337</v>
      </c>
    </row>
    <row r="126" spans="1:48" x14ac:dyDescent="0.15">
      <c r="A126" t="str">
        <f t="shared" si="33"/>
        <v>|AER|白|10|4/3|《[[急降下飛空士]]》|</v>
      </c>
      <c r="B126" t="s">
        <v>3211</v>
      </c>
      <c r="C126" t="str">
        <f t="shared" si="34"/>
        <v>AER</v>
      </c>
      <c r="D126">
        <f>IF(AF126="","",VLOOKUP(C126,tnpl!$Z$1:$AA$11,2,TRUE))</f>
        <v>7</v>
      </c>
      <c r="E126" t="s">
        <v>3211</v>
      </c>
      <c r="F126" t="str">
        <f t="shared" si="35"/>
        <v>白</v>
      </c>
      <c r="G126">
        <f>IF(AG126="","",VLOOKUP(F126,tnpl!$X$1:$Y$16,2,TRUE))</f>
        <v>1</v>
      </c>
      <c r="H126" t="s">
        <v>3211</v>
      </c>
      <c r="I126">
        <f t="shared" si="36"/>
        <v>10</v>
      </c>
      <c r="J126" t="s">
        <v>3211</v>
      </c>
      <c r="K126">
        <f t="shared" si="37"/>
        <v>4</v>
      </c>
      <c r="L126">
        <f t="shared" si="38"/>
        <v>3</v>
      </c>
      <c r="M126" t="str">
        <f t="shared" si="39"/>
        <v>4/3</v>
      </c>
      <c r="P126" t="s">
        <v>3267</v>
      </c>
      <c r="Q126" t="s">
        <v>4854</v>
      </c>
      <c r="R126" t="str">
        <f t="shared" si="40"/>
        <v>急降下飛空士</v>
      </c>
      <c r="T126" t="s">
        <v>4855</v>
      </c>
      <c r="U126" t="s">
        <v>3267</v>
      </c>
      <c r="Y126" s="11" t="s">
        <v>4338</v>
      </c>
      <c r="Z126" t="str">
        <f t="shared" si="42"/>
        <v>飛行</v>
      </c>
      <c r="AA126" t="str">
        <f t="shared" si="43"/>
        <v/>
      </c>
      <c r="AB126" t="str">
        <f t="shared" ref="AB126:AB159" si="45">IF(ISERR(SEARCH("与",Y126,1)),"","与える")</f>
        <v/>
      </c>
      <c r="AD126" t="b">
        <f t="shared" si="41"/>
        <v>0</v>
      </c>
      <c r="AE126" s="1"/>
      <c r="AF126" s="1" t="s">
        <v>4335</v>
      </c>
      <c r="AG126" s="1" t="s">
        <v>1653</v>
      </c>
      <c r="AH126" s="1" t="s">
        <v>1473</v>
      </c>
      <c r="AI126" s="1">
        <v>10</v>
      </c>
      <c r="AJ126" s="1" t="s">
        <v>483</v>
      </c>
      <c r="AK126" s="1" t="s">
        <v>482</v>
      </c>
      <c r="AL126" s="1" t="s">
        <v>349</v>
      </c>
      <c r="AM126" s="1" t="s">
        <v>4036</v>
      </c>
      <c r="AN126" s="1" t="s">
        <v>1956</v>
      </c>
      <c r="AO126" s="1"/>
      <c r="AP126" s="1" t="s">
        <v>361</v>
      </c>
      <c r="AQ126" s="1" t="s">
        <v>4230</v>
      </c>
      <c r="AR126" s="1"/>
      <c r="AS126" s="1"/>
      <c r="AT126" s="1">
        <v>4</v>
      </c>
      <c r="AU126" s="1">
        <v>3</v>
      </c>
      <c r="AV126" s="1" t="s">
        <v>4338</v>
      </c>
    </row>
    <row r="127" spans="1:48" x14ac:dyDescent="0.15">
      <c r="A127" t="str">
        <f t="shared" si="33"/>
        <v>|AER|白|16|8/8|《[[極上の大天使]]》|</v>
      </c>
      <c r="B127" t="s">
        <v>3211</v>
      </c>
      <c r="C127" t="str">
        <f t="shared" si="34"/>
        <v>AER</v>
      </c>
      <c r="D127">
        <f>IF(AF127="","",VLOOKUP(C127,tnpl!$Z$1:$AA$11,2,TRUE))</f>
        <v>7</v>
      </c>
      <c r="E127" t="s">
        <v>3211</v>
      </c>
      <c r="F127" t="str">
        <f t="shared" si="35"/>
        <v>白</v>
      </c>
      <c r="G127">
        <f>IF(AG127="","",VLOOKUP(F127,tnpl!$X$1:$Y$16,2,TRUE))</f>
        <v>1</v>
      </c>
      <c r="H127" t="s">
        <v>3211</v>
      </c>
      <c r="I127">
        <f t="shared" si="36"/>
        <v>16</v>
      </c>
      <c r="J127" t="s">
        <v>3211</v>
      </c>
      <c r="K127">
        <f t="shared" si="37"/>
        <v>8</v>
      </c>
      <c r="L127">
        <f t="shared" si="38"/>
        <v>8</v>
      </c>
      <c r="M127" t="str">
        <f t="shared" si="39"/>
        <v>8/8</v>
      </c>
      <c r="P127" t="s">
        <v>3267</v>
      </c>
      <c r="Q127" t="s">
        <v>4854</v>
      </c>
      <c r="R127" t="str">
        <f t="shared" si="40"/>
        <v>極上の大天使</v>
      </c>
      <c r="T127" t="s">
        <v>4855</v>
      </c>
      <c r="U127" t="s">
        <v>3267</v>
      </c>
      <c r="Y127" s="11" t="s">
        <v>4348</v>
      </c>
      <c r="Z127" t="str">
        <f t="shared" si="42"/>
        <v>飛行</v>
      </c>
      <c r="AA127" t="str">
        <f t="shared" si="43"/>
        <v/>
      </c>
      <c r="AB127" t="str">
        <f t="shared" si="45"/>
        <v/>
      </c>
      <c r="AD127" t="b">
        <f t="shared" si="41"/>
        <v>0</v>
      </c>
      <c r="AE127" s="1"/>
      <c r="AF127" s="1" t="s">
        <v>4335</v>
      </c>
      <c r="AG127" s="1" t="s">
        <v>1653</v>
      </c>
      <c r="AH127" s="1" t="s">
        <v>1453</v>
      </c>
      <c r="AI127" s="1">
        <v>16</v>
      </c>
      <c r="AJ127" s="1" t="s">
        <v>469</v>
      </c>
      <c r="AK127" s="1" t="s">
        <v>468</v>
      </c>
      <c r="AL127" s="1" t="s">
        <v>349</v>
      </c>
      <c r="AM127" s="1" t="s">
        <v>358</v>
      </c>
      <c r="AN127" s="1"/>
      <c r="AO127" s="1"/>
      <c r="AP127" s="1" t="s">
        <v>2435</v>
      </c>
      <c r="AQ127" s="1" t="s">
        <v>4347</v>
      </c>
      <c r="AR127" s="1"/>
      <c r="AS127" s="1"/>
      <c r="AT127" s="1">
        <v>8</v>
      </c>
      <c r="AU127" s="1">
        <v>8</v>
      </c>
      <c r="AV127" s="1" t="s">
        <v>4348</v>
      </c>
    </row>
    <row r="128" spans="1:48" x14ac:dyDescent="0.15">
      <c r="A128" t="str">
        <f t="shared" si="33"/>
        <v>|AER|青|7|4/3|《[[風友会の強襲者]]》|</v>
      </c>
      <c r="B128" t="s">
        <v>3211</v>
      </c>
      <c r="C128" t="str">
        <f t="shared" si="34"/>
        <v>AER</v>
      </c>
      <c r="D128">
        <f>IF(AF128="","",VLOOKUP(C128,tnpl!$Z$1:$AA$11,2,TRUE))</f>
        <v>7</v>
      </c>
      <c r="E128" t="s">
        <v>3211</v>
      </c>
      <c r="F128" t="str">
        <f t="shared" si="35"/>
        <v>青</v>
      </c>
      <c r="G128">
        <f>IF(AG128="","",VLOOKUP(F128,tnpl!$X$1:$Y$16,2,TRUE))</f>
        <v>2</v>
      </c>
      <c r="H128" t="s">
        <v>3211</v>
      </c>
      <c r="I128">
        <f t="shared" si="36"/>
        <v>7</v>
      </c>
      <c r="J128" t="s">
        <v>3211</v>
      </c>
      <c r="K128">
        <f t="shared" si="37"/>
        <v>4</v>
      </c>
      <c r="L128">
        <f t="shared" si="38"/>
        <v>3</v>
      </c>
      <c r="M128" t="str">
        <f t="shared" si="39"/>
        <v>4/3</v>
      </c>
      <c r="P128" t="s">
        <v>3267</v>
      </c>
      <c r="Q128" t="s">
        <v>4854</v>
      </c>
      <c r="R128" t="str">
        <f t="shared" si="40"/>
        <v>風友会の強襲者</v>
      </c>
      <c r="T128" t="s">
        <v>4855</v>
      </c>
      <c r="U128" t="s">
        <v>3267</v>
      </c>
      <c r="Y128" s="11" t="s">
        <v>361</v>
      </c>
      <c r="Z128" t="str">
        <f t="shared" si="42"/>
        <v>飛行</v>
      </c>
      <c r="AA128" t="str">
        <f t="shared" si="43"/>
        <v/>
      </c>
      <c r="AB128" t="str">
        <f t="shared" si="45"/>
        <v/>
      </c>
      <c r="AC128" t="str">
        <f t="shared" si="44"/>
        <v/>
      </c>
      <c r="AD128" t="b">
        <f t="shared" si="41"/>
        <v>0</v>
      </c>
      <c r="AE128" s="1"/>
      <c r="AF128" s="1" t="s">
        <v>4335</v>
      </c>
      <c r="AG128" s="1" t="s">
        <v>1631</v>
      </c>
      <c r="AH128" s="1" t="s">
        <v>1473</v>
      </c>
      <c r="AI128" s="1">
        <v>7</v>
      </c>
      <c r="AJ128" s="1" t="s">
        <v>463</v>
      </c>
      <c r="AK128" s="1" t="s">
        <v>462</v>
      </c>
      <c r="AL128" s="1" t="s">
        <v>349</v>
      </c>
      <c r="AM128" s="1" t="s">
        <v>1511</v>
      </c>
      <c r="AN128" s="1" t="s">
        <v>1667</v>
      </c>
      <c r="AO128" s="1"/>
      <c r="AP128" s="1" t="s">
        <v>361</v>
      </c>
      <c r="AQ128" s="1"/>
      <c r="AR128" s="1"/>
      <c r="AS128" s="1"/>
      <c r="AT128" s="1">
        <v>4</v>
      </c>
      <c r="AU128" s="1">
        <v>3</v>
      </c>
      <c r="AV128" s="1" t="s">
        <v>361</v>
      </c>
    </row>
    <row r="129" spans="1:48" x14ac:dyDescent="0.15">
      <c r="A129" t="str">
        <f t="shared" si="33"/>
        <v>|AER|青|17|10/6|《[[霊気海嘯の鯨]]》|</v>
      </c>
      <c r="B129" t="s">
        <v>3211</v>
      </c>
      <c r="C129" t="str">
        <f t="shared" si="34"/>
        <v>AER</v>
      </c>
      <c r="D129">
        <f>IF(AF129="","",VLOOKUP(C129,tnpl!$Z$1:$AA$11,2,TRUE))</f>
        <v>7</v>
      </c>
      <c r="E129" t="s">
        <v>3211</v>
      </c>
      <c r="F129" t="str">
        <f t="shared" si="35"/>
        <v>青</v>
      </c>
      <c r="G129">
        <f>IF(AG129="","",VLOOKUP(F129,tnpl!$X$1:$Y$16,2,TRUE))</f>
        <v>2</v>
      </c>
      <c r="H129" t="s">
        <v>3211</v>
      </c>
      <c r="I129">
        <f t="shared" si="36"/>
        <v>17</v>
      </c>
      <c r="J129" t="s">
        <v>3211</v>
      </c>
      <c r="K129">
        <f t="shared" si="37"/>
        <v>10</v>
      </c>
      <c r="L129">
        <f t="shared" si="38"/>
        <v>6</v>
      </c>
      <c r="M129" t="str">
        <f t="shared" si="39"/>
        <v>10/6</v>
      </c>
      <c r="P129" t="s">
        <v>3267</v>
      </c>
      <c r="Q129" t="s">
        <v>4854</v>
      </c>
      <c r="R129" t="str">
        <f t="shared" si="40"/>
        <v>霊気海嘯の鯨</v>
      </c>
      <c r="T129" t="s">
        <v>4855</v>
      </c>
      <c r="U129" t="s">
        <v>3267</v>
      </c>
      <c r="Y129" s="11" t="s">
        <v>4357</v>
      </c>
      <c r="Z129" t="str">
        <f t="shared" si="42"/>
        <v>飛行</v>
      </c>
      <c r="AA129" t="str">
        <f t="shared" si="43"/>
        <v/>
      </c>
      <c r="AB129" t="str">
        <f t="shared" si="45"/>
        <v/>
      </c>
      <c r="AC129" t="str">
        <f t="shared" si="44"/>
        <v/>
      </c>
      <c r="AD129" t="b">
        <f t="shared" si="41"/>
        <v>0</v>
      </c>
      <c r="AE129" s="1"/>
      <c r="AF129" s="1" t="s">
        <v>4335</v>
      </c>
      <c r="AG129" s="1" t="s">
        <v>1631</v>
      </c>
      <c r="AH129" s="1" t="s">
        <v>1453</v>
      </c>
      <c r="AI129" s="1">
        <v>17</v>
      </c>
      <c r="AJ129" s="1" t="s">
        <v>455</v>
      </c>
      <c r="AK129" s="1" t="s">
        <v>454</v>
      </c>
      <c r="AL129" s="1" t="s">
        <v>349</v>
      </c>
      <c r="AM129" s="1" t="s">
        <v>4104</v>
      </c>
      <c r="AN129" s="1"/>
      <c r="AO129" s="1"/>
      <c r="AP129" s="1" t="s">
        <v>361</v>
      </c>
      <c r="AQ129" s="1" t="s">
        <v>4356</v>
      </c>
      <c r="AR129" s="1"/>
      <c r="AS129" s="1"/>
      <c r="AT129" s="1">
        <v>10</v>
      </c>
      <c r="AU129" s="1">
        <v>6</v>
      </c>
      <c r="AV129" s="1" t="s">
        <v>4357</v>
      </c>
    </row>
    <row r="130" spans="1:48" x14ac:dyDescent="0.15">
      <c r="A130" t="str">
        <f t="shared" si="33"/>
        <v>|AER|黒|13|5/5|《[[艱苦の伝令]]》|</v>
      </c>
      <c r="B130" t="s">
        <v>3211</v>
      </c>
      <c r="C130" t="str">
        <f t="shared" si="34"/>
        <v>AER</v>
      </c>
      <c r="D130">
        <f>IF(AF130="","",VLOOKUP(C130,tnpl!$Z$1:$AA$11,2,TRUE))</f>
        <v>7</v>
      </c>
      <c r="E130" t="s">
        <v>3211</v>
      </c>
      <c r="F130" t="str">
        <f t="shared" si="35"/>
        <v>黒</v>
      </c>
      <c r="G130">
        <f>IF(AG130="","",VLOOKUP(F130,tnpl!$X$1:$Y$16,2,TRUE))</f>
        <v>3</v>
      </c>
      <c r="H130" t="s">
        <v>3211</v>
      </c>
      <c r="I130">
        <f t="shared" si="36"/>
        <v>13</v>
      </c>
      <c r="J130" t="s">
        <v>3211</v>
      </c>
      <c r="K130">
        <f t="shared" si="37"/>
        <v>5</v>
      </c>
      <c r="L130">
        <f t="shared" si="38"/>
        <v>5</v>
      </c>
      <c r="M130" t="str">
        <f t="shared" si="39"/>
        <v>5/5</v>
      </c>
      <c r="P130" t="s">
        <v>3267</v>
      </c>
      <c r="Q130" t="s">
        <v>4854</v>
      </c>
      <c r="R130" t="str">
        <f t="shared" si="40"/>
        <v>艱苦の伝令</v>
      </c>
      <c r="T130" t="s">
        <v>4855</v>
      </c>
      <c r="U130" t="s">
        <v>3267</v>
      </c>
      <c r="Y130" s="11" t="s">
        <v>4375</v>
      </c>
      <c r="Z130" t="str">
        <f t="shared" si="42"/>
        <v>飛行</v>
      </c>
      <c r="AA130" t="str">
        <f t="shared" si="43"/>
        <v/>
      </c>
      <c r="AB130" t="str">
        <f t="shared" si="45"/>
        <v/>
      </c>
      <c r="AC130" t="str">
        <f t="shared" si="44"/>
        <v/>
      </c>
      <c r="AD130" t="b">
        <f t="shared" si="41"/>
        <v>0</v>
      </c>
      <c r="AE130" s="1"/>
      <c r="AF130" s="1" t="s">
        <v>4335</v>
      </c>
      <c r="AG130" s="1" t="s">
        <v>1606</v>
      </c>
      <c r="AH130" s="1" t="s">
        <v>1453</v>
      </c>
      <c r="AI130" s="1">
        <v>13</v>
      </c>
      <c r="AJ130" s="1" t="s">
        <v>435</v>
      </c>
      <c r="AK130" s="1" t="s">
        <v>434</v>
      </c>
      <c r="AL130" s="1" t="s">
        <v>349</v>
      </c>
      <c r="AM130" s="1" t="s">
        <v>2828</v>
      </c>
      <c r="AN130" s="1"/>
      <c r="AO130" s="1"/>
      <c r="AP130" s="1" t="s">
        <v>361</v>
      </c>
      <c r="AQ130" s="1" t="s">
        <v>4373</v>
      </c>
      <c r="AR130" s="1" t="s">
        <v>4374</v>
      </c>
      <c r="AS130" s="1"/>
      <c r="AT130" s="1">
        <v>5</v>
      </c>
      <c r="AU130" s="1">
        <v>5</v>
      </c>
      <c r="AV130" s="1" t="s">
        <v>4375</v>
      </c>
    </row>
    <row r="131" spans="1:48" x14ac:dyDescent="0.15">
      <c r="A131" t="str">
        <f t="shared" si="33"/>
        <v>|AER|赤|15|6/6|《[[無秩序街の主]]》|</v>
      </c>
      <c r="B131" t="s">
        <v>3211</v>
      </c>
      <c r="C131" t="str">
        <f t="shared" si="34"/>
        <v>AER</v>
      </c>
      <c r="D131">
        <f>IF(AF131="","",VLOOKUP(C131,tnpl!$Z$1:$AA$11,2,TRUE))</f>
        <v>7</v>
      </c>
      <c r="E131" t="s">
        <v>3211</v>
      </c>
      <c r="F131" t="str">
        <f t="shared" si="35"/>
        <v>赤</v>
      </c>
      <c r="G131">
        <f>IF(AG131="","",VLOOKUP(F131,tnpl!$X$1:$Y$16,2,TRUE))</f>
        <v>4</v>
      </c>
      <c r="H131" t="s">
        <v>3211</v>
      </c>
      <c r="I131">
        <f t="shared" si="36"/>
        <v>15</v>
      </c>
      <c r="J131" t="s">
        <v>3211</v>
      </c>
      <c r="K131">
        <f t="shared" si="37"/>
        <v>6</v>
      </c>
      <c r="L131">
        <f t="shared" si="38"/>
        <v>6</v>
      </c>
      <c r="M131" t="str">
        <f t="shared" si="39"/>
        <v>6/6</v>
      </c>
      <c r="P131" t="s">
        <v>3267</v>
      </c>
      <c r="Q131" t="s">
        <v>4854</v>
      </c>
      <c r="R131" t="str">
        <f t="shared" si="40"/>
        <v>無秩序街の主</v>
      </c>
      <c r="T131" t="s">
        <v>4855</v>
      </c>
      <c r="U131" t="s">
        <v>3267</v>
      </c>
      <c r="Y131" s="11" t="s">
        <v>4385</v>
      </c>
      <c r="Z131" t="str">
        <f t="shared" si="42"/>
        <v>飛行</v>
      </c>
      <c r="AA131" t="str">
        <f t="shared" si="43"/>
        <v/>
      </c>
      <c r="AB131" t="str">
        <f t="shared" si="45"/>
        <v/>
      </c>
      <c r="AC131" t="str">
        <f t="shared" si="44"/>
        <v/>
      </c>
      <c r="AD131" t="b">
        <f t="shared" si="41"/>
        <v>0</v>
      </c>
      <c r="AE131" s="1"/>
      <c r="AF131" s="1" t="s">
        <v>4335</v>
      </c>
      <c r="AG131" s="1" t="s">
        <v>1575</v>
      </c>
      <c r="AH131" s="1" t="s">
        <v>1463</v>
      </c>
      <c r="AI131" s="1">
        <v>15</v>
      </c>
      <c r="AJ131" s="1" t="s">
        <v>423</v>
      </c>
      <c r="AK131" s="1" t="s">
        <v>422</v>
      </c>
      <c r="AL131" s="1" t="s">
        <v>349</v>
      </c>
      <c r="AM131" s="1" t="s">
        <v>1578</v>
      </c>
      <c r="AN131" s="1"/>
      <c r="AO131" s="1"/>
      <c r="AP131" s="1" t="s">
        <v>3272</v>
      </c>
      <c r="AQ131" s="1" t="s">
        <v>4384</v>
      </c>
      <c r="AR131" s="1"/>
      <c r="AS131" s="1"/>
      <c r="AT131" s="1">
        <v>6</v>
      </c>
      <c r="AU131" s="1">
        <v>6</v>
      </c>
      <c r="AV131" s="1" t="s">
        <v>4385</v>
      </c>
    </row>
    <row r="132" spans="1:48" x14ac:dyDescent="0.15">
      <c r="A132" t="str">
        <f t="shared" ref="A132:A159" si="46">B132&amp;C132&amp;E132&amp;F132&amp;H132&amp;I132&amp;J132&amp;M132&amp;O132&amp;P132&amp;Q132&amp;R132&amp;S132&amp;T132&amp;U132&amp;V132&amp;W132&amp;X132</f>
        <v>|AER|無色|11|6/6|《[[霊気圏の収集艇]]》|</v>
      </c>
      <c r="B132" t="s">
        <v>3211</v>
      </c>
      <c r="C132" t="str">
        <f t="shared" ref="C132:C159" si="47">AF132</f>
        <v>AER</v>
      </c>
      <c r="D132">
        <f>IF(AF132="","",VLOOKUP(C132,tnpl!$Z$1:$AA$11,2,TRUE))</f>
        <v>7</v>
      </c>
      <c r="E132" t="s">
        <v>3211</v>
      </c>
      <c r="F132" t="str">
        <f t="shared" ref="F132:F159" si="48">AG132</f>
        <v>無色</v>
      </c>
      <c r="G132">
        <f>IF(AG132="","",VLOOKUP(F132,tnpl!$X$1:$Y$16,2,TRUE))</f>
        <v>16</v>
      </c>
      <c r="H132" t="s">
        <v>3211</v>
      </c>
      <c r="I132">
        <f t="shared" ref="I132:I159" si="49">AI132</f>
        <v>11</v>
      </c>
      <c r="J132" t="s">
        <v>3211</v>
      </c>
      <c r="K132">
        <f t="shared" ref="K132:K159" si="50">AT132</f>
        <v>6</v>
      </c>
      <c r="L132">
        <f t="shared" ref="L132:L159" si="51">AU132</f>
        <v>6</v>
      </c>
      <c r="M132" t="str">
        <f t="shared" ref="M132:M159" si="52">IF(AL132="クリーチャー",K132&amp;"/"&amp;L132,"")</f>
        <v>6/6</v>
      </c>
      <c r="P132" t="s">
        <v>3267</v>
      </c>
      <c r="Q132" t="s">
        <v>4854</v>
      </c>
      <c r="R132" t="str">
        <f t="shared" ref="R132:R159" si="53">AJ132</f>
        <v>霊気圏の収集艇</v>
      </c>
      <c r="T132" t="s">
        <v>4855</v>
      </c>
      <c r="U132" t="s">
        <v>3267</v>
      </c>
      <c r="Y132" s="11" t="s">
        <v>4419</v>
      </c>
      <c r="Z132" t="str">
        <f t="shared" si="42"/>
        <v>飛行</v>
      </c>
      <c r="AA132" t="str">
        <f t="shared" si="43"/>
        <v/>
      </c>
      <c r="AB132" t="str">
        <f t="shared" si="45"/>
        <v/>
      </c>
      <c r="AD132" t="b">
        <f t="shared" si="41"/>
        <v>0</v>
      </c>
      <c r="AE132" s="1"/>
      <c r="AF132" s="1" t="s">
        <v>4335</v>
      </c>
      <c r="AG132" s="1" t="s">
        <v>301</v>
      </c>
      <c r="AH132" s="1" t="s">
        <v>1463</v>
      </c>
      <c r="AI132" s="1">
        <v>11</v>
      </c>
      <c r="AJ132" s="1" t="s">
        <v>381</v>
      </c>
      <c r="AK132" s="1" t="s">
        <v>380</v>
      </c>
      <c r="AL132" s="1" t="s">
        <v>349</v>
      </c>
      <c r="AM132" s="1" t="s">
        <v>4273</v>
      </c>
      <c r="AN132" s="1"/>
      <c r="AO132" s="1"/>
      <c r="AP132" s="1" t="s">
        <v>361</v>
      </c>
      <c r="AQ132" s="1" t="s">
        <v>4038</v>
      </c>
      <c r="AR132" s="1" t="s">
        <v>4418</v>
      </c>
      <c r="AS132" s="1"/>
      <c r="AT132" s="1">
        <v>6</v>
      </c>
      <c r="AU132" s="1">
        <v>6</v>
      </c>
      <c r="AV132" s="1" t="s">
        <v>4419</v>
      </c>
    </row>
    <row r="133" spans="1:48" x14ac:dyDescent="0.15">
      <c r="A133" t="str">
        <f t="shared" si="46"/>
        <v>|AER|無色|25|12/12|《[[キランの真意号]]》|</v>
      </c>
      <c r="B133" t="s">
        <v>3211</v>
      </c>
      <c r="C133" t="str">
        <f t="shared" si="47"/>
        <v>AER</v>
      </c>
      <c r="D133">
        <f>IF(AF133="","",VLOOKUP(C133,tnpl!$Z$1:$AA$11,2,TRUE))</f>
        <v>7</v>
      </c>
      <c r="E133" t="s">
        <v>3211</v>
      </c>
      <c r="F133" t="str">
        <f t="shared" si="48"/>
        <v>無色</v>
      </c>
      <c r="G133">
        <f>IF(AG133="","",VLOOKUP(F133,tnpl!$X$1:$Y$16,2,TRUE))</f>
        <v>16</v>
      </c>
      <c r="H133" t="s">
        <v>3211</v>
      </c>
      <c r="I133">
        <f t="shared" si="49"/>
        <v>25</v>
      </c>
      <c r="J133" t="s">
        <v>3211</v>
      </c>
      <c r="K133">
        <f t="shared" si="50"/>
        <v>12</v>
      </c>
      <c r="L133">
        <f t="shared" si="51"/>
        <v>12</v>
      </c>
      <c r="M133" t="str">
        <f t="shared" si="52"/>
        <v>12/12</v>
      </c>
      <c r="P133" t="s">
        <v>3267</v>
      </c>
      <c r="Q133" t="s">
        <v>4854</v>
      </c>
      <c r="R133" t="str">
        <f t="shared" si="53"/>
        <v>キランの真意号</v>
      </c>
      <c r="T133" t="s">
        <v>4855</v>
      </c>
      <c r="U133" t="s">
        <v>3267</v>
      </c>
      <c r="Y133" s="11" t="s">
        <v>4426</v>
      </c>
      <c r="Z133" t="str">
        <f t="shared" si="42"/>
        <v>飛行</v>
      </c>
      <c r="AA133" t="str">
        <f t="shared" si="43"/>
        <v/>
      </c>
      <c r="AB133" t="str">
        <f t="shared" si="45"/>
        <v/>
      </c>
      <c r="AC133" t="str">
        <f t="shared" si="44"/>
        <v/>
      </c>
      <c r="AD133" t="b">
        <f t="shared" si="41"/>
        <v>0</v>
      </c>
      <c r="AE133" s="1"/>
      <c r="AF133" s="1" t="s">
        <v>4335</v>
      </c>
      <c r="AG133" s="1" t="s">
        <v>301</v>
      </c>
      <c r="AH133" s="1" t="s">
        <v>1453</v>
      </c>
      <c r="AI133" s="1">
        <v>25</v>
      </c>
      <c r="AJ133" s="1" t="s">
        <v>375</v>
      </c>
      <c r="AK133" s="1" t="s">
        <v>374</v>
      </c>
      <c r="AL133" s="1" t="s">
        <v>349</v>
      </c>
      <c r="AM133" s="1" t="s">
        <v>4273</v>
      </c>
      <c r="AN133" s="1"/>
      <c r="AO133" s="1"/>
      <c r="AP133" s="1" t="s">
        <v>2435</v>
      </c>
      <c r="AQ133" s="1" t="s">
        <v>4424</v>
      </c>
      <c r="AR133" s="1" t="s">
        <v>4425</v>
      </c>
      <c r="AS133" s="1"/>
      <c r="AT133" s="1">
        <v>12</v>
      </c>
      <c r="AU133" s="1">
        <v>12</v>
      </c>
      <c r="AV133" s="1" t="s">
        <v>4426</v>
      </c>
    </row>
    <row r="134" spans="1:48" x14ac:dyDescent="0.15">
      <c r="A134" t="str">
        <f t="shared" si="46"/>
        <v>|KLDM|無色|4|4/4|《[[羽ばたき飛行機械]]》|</v>
      </c>
      <c r="B134" t="s">
        <v>3211</v>
      </c>
      <c r="C134" t="str">
        <f t="shared" si="47"/>
        <v>KLDM</v>
      </c>
      <c r="D134">
        <f>IF(AF134="","",VLOOKUP(C134,tnpl!$Z$1:$AA$11,2,TRUE))</f>
        <v>9</v>
      </c>
      <c r="E134" t="s">
        <v>3211</v>
      </c>
      <c r="F134" t="str">
        <f t="shared" si="48"/>
        <v>無色</v>
      </c>
      <c r="G134">
        <f>IF(AG134="","",VLOOKUP(F134,tnpl!$X$1:$Y$16,2,TRUE))</f>
        <v>16</v>
      </c>
      <c r="H134" t="s">
        <v>3211</v>
      </c>
      <c r="I134">
        <f t="shared" si="49"/>
        <v>4</v>
      </c>
      <c r="J134" t="s">
        <v>3211</v>
      </c>
      <c r="K134">
        <f t="shared" si="50"/>
        <v>4</v>
      </c>
      <c r="L134">
        <f t="shared" si="51"/>
        <v>4</v>
      </c>
      <c r="M134" t="str">
        <f t="shared" si="52"/>
        <v>4/4</v>
      </c>
      <c r="P134" t="s">
        <v>3267</v>
      </c>
      <c r="Q134" t="s">
        <v>4854</v>
      </c>
      <c r="R134" t="str">
        <f t="shared" si="53"/>
        <v>羽ばたき飛行機械</v>
      </c>
      <c r="T134" t="s">
        <v>4855</v>
      </c>
      <c r="U134" t="s">
        <v>3267</v>
      </c>
      <c r="Y134" s="11" t="s">
        <v>361</v>
      </c>
      <c r="Z134" t="str">
        <f t="shared" si="42"/>
        <v>飛行</v>
      </c>
      <c r="AA134" t="str">
        <f t="shared" si="43"/>
        <v/>
      </c>
      <c r="AB134" t="str">
        <f t="shared" si="45"/>
        <v/>
      </c>
      <c r="AC134" t="str">
        <f t="shared" si="44"/>
        <v/>
      </c>
      <c r="AD134" t="b">
        <f t="shared" si="41"/>
        <v>0</v>
      </c>
      <c r="AE134" s="1"/>
      <c r="AF134" s="1" t="s">
        <v>4443</v>
      </c>
      <c r="AG134" s="1" t="s">
        <v>301</v>
      </c>
      <c r="AH134" s="1" t="s">
        <v>300</v>
      </c>
      <c r="AI134" s="1">
        <v>4</v>
      </c>
      <c r="AJ134" s="1" t="s">
        <v>365</v>
      </c>
      <c r="AK134" s="1" t="s">
        <v>364</v>
      </c>
      <c r="AL134" s="1" t="s">
        <v>349</v>
      </c>
      <c r="AM134" s="1" t="s">
        <v>363</v>
      </c>
      <c r="AN134" s="1" t="s">
        <v>362</v>
      </c>
      <c r="AO134" s="1"/>
      <c r="AP134" s="1" t="s">
        <v>361</v>
      </c>
      <c r="AQ134" s="1"/>
      <c r="AR134" s="1"/>
      <c r="AS134" s="1"/>
      <c r="AT134" s="1">
        <v>4</v>
      </c>
      <c r="AU134" s="1">
        <v>4</v>
      </c>
      <c r="AV134" s="1" t="s">
        <v>361</v>
      </c>
    </row>
    <row r="135" spans="1:48" x14ac:dyDescent="0.15">
      <c r="A135" t="str">
        <f t="shared" si="46"/>
        <v>|KLDM|無色|13|4/4|《[[白金の天使]]》|</v>
      </c>
      <c r="B135" t="s">
        <v>3211</v>
      </c>
      <c r="C135" t="str">
        <f t="shared" si="47"/>
        <v>KLDM</v>
      </c>
      <c r="D135">
        <f>IF(AF135="","",VLOOKUP(C135,tnpl!$Z$1:$AA$11,2,TRUE))</f>
        <v>9</v>
      </c>
      <c r="E135" t="s">
        <v>3211</v>
      </c>
      <c r="F135" t="str">
        <f t="shared" si="48"/>
        <v>無色</v>
      </c>
      <c r="G135">
        <f>IF(AG135="","",VLOOKUP(F135,tnpl!$X$1:$Y$16,2,TRUE))</f>
        <v>16</v>
      </c>
      <c r="H135" t="s">
        <v>3211</v>
      </c>
      <c r="I135">
        <f t="shared" si="49"/>
        <v>13</v>
      </c>
      <c r="J135" t="s">
        <v>3211</v>
      </c>
      <c r="K135">
        <f t="shared" si="50"/>
        <v>4</v>
      </c>
      <c r="L135">
        <f t="shared" si="51"/>
        <v>4</v>
      </c>
      <c r="M135" t="str">
        <f t="shared" si="52"/>
        <v>4/4</v>
      </c>
      <c r="P135" t="s">
        <v>3267</v>
      </c>
      <c r="Q135" t="s">
        <v>4854</v>
      </c>
      <c r="R135" t="str">
        <f t="shared" si="53"/>
        <v>白金の天使</v>
      </c>
      <c r="T135" t="s">
        <v>4855</v>
      </c>
      <c r="U135" t="s">
        <v>3267</v>
      </c>
      <c r="Y135" s="11" t="s">
        <v>4444</v>
      </c>
      <c r="Z135" t="str">
        <f t="shared" si="42"/>
        <v>飛行</v>
      </c>
      <c r="AA135" t="str">
        <f t="shared" si="43"/>
        <v/>
      </c>
      <c r="AB135" t="str">
        <f t="shared" si="45"/>
        <v/>
      </c>
      <c r="AC135" t="str">
        <f t="shared" si="44"/>
        <v/>
      </c>
      <c r="AD135" t="b">
        <f t="shared" si="41"/>
        <v>0</v>
      </c>
      <c r="AE135" s="1"/>
      <c r="AF135" s="1" t="s">
        <v>4443</v>
      </c>
      <c r="AG135" s="1" t="s">
        <v>301</v>
      </c>
      <c r="AH135" s="1" t="s">
        <v>300</v>
      </c>
      <c r="AI135" s="1">
        <v>13</v>
      </c>
      <c r="AJ135" s="1" t="s">
        <v>360</v>
      </c>
      <c r="AK135" s="1" t="s">
        <v>359</v>
      </c>
      <c r="AL135" s="1" t="s">
        <v>349</v>
      </c>
      <c r="AM135" s="1" t="s">
        <v>358</v>
      </c>
      <c r="AN135" s="1"/>
      <c r="AO135" s="1"/>
      <c r="AP135" s="1" t="s">
        <v>361</v>
      </c>
      <c r="AQ135" s="1" t="s">
        <v>357</v>
      </c>
      <c r="AR135" s="1" t="s">
        <v>356</v>
      </c>
      <c r="AS135" s="1"/>
      <c r="AT135" s="1">
        <v>4</v>
      </c>
      <c r="AU135" s="1">
        <v>4</v>
      </c>
      <c r="AV135" s="1" t="s">
        <v>4444</v>
      </c>
    </row>
    <row r="136" spans="1:48" x14ac:dyDescent="0.15">
      <c r="V136" s="9"/>
      <c r="AE136" s="9"/>
      <c r="AF136" s="9"/>
      <c r="AG136" s="9"/>
      <c r="AH136" s="9"/>
      <c r="AI136" s="9"/>
      <c r="AJ136" s="9"/>
      <c r="AK136" s="9"/>
      <c r="AL136" s="9"/>
      <c r="AM136" s="9"/>
      <c r="AN136" s="9"/>
      <c r="AO136" s="9"/>
      <c r="AP136" s="9"/>
      <c r="AQ136" s="9"/>
      <c r="AR136" s="9"/>
      <c r="AS136" s="9"/>
      <c r="AT136" s="9"/>
      <c r="AU136" s="9"/>
      <c r="AV136" s="9"/>
    </row>
    <row r="137" spans="1:48" x14ac:dyDescent="0.15">
      <c r="A137" t="s">
        <v>4866</v>
      </c>
    </row>
    <row r="138" spans="1:48" x14ac:dyDescent="0.15">
      <c r="A138" t="str">
        <f>B138&amp;C138&amp;E138&amp;F138&amp;H138&amp;I138&amp;J138&amp;M138&amp;O138&amp;P138&amp;Q138&amp;R138&amp;S138&amp;T138&amp;U138&amp;V138&amp;W138&amp;X138</f>
        <v>|LEFT:50|LEFT:50|LEFT:50|LEFT:50|LEFT:500|c</v>
      </c>
      <c r="B138" t="s">
        <v>3211</v>
      </c>
      <c r="C138" t="s">
        <v>3204</v>
      </c>
      <c r="E138" t="s">
        <v>3211</v>
      </c>
      <c r="F138" t="s">
        <v>3204</v>
      </c>
      <c r="H138" t="s">
        <v>3211</v>
      </c>
      <c r="I138" t="s">
        <v>3204</v>
      </c>
      <c r="J138" t="s">
        <v>3211</v>
      </c>
      <c r="M138" t="s">
        <v>3204</v>
      </c>
      <c r="P138" t="s">
        <v>3267</v>
      </c>
      <c r="R138" t="s">
        <v>3205</v>
      </c>
      <c r="U138" t="s">
        <v>3267</v>
      </c>
      <c r="V138" t="s">
        <v>3206</v>
      </c>
    </row>
    <row r="139" spans="1:48" x14ac:dyDescent="0.15">
      <c r="A139" t="str">
        <f>B139&amp;C139&amp;E139&amp;F139&amp;H139&amp;I139&amp;J139&amp;M139&amp;O139&amp;P139&amp;Q139&amp;R139&amp;S139&amp;T139&amp;U139&amp;V139&amp;W139&amp;X139</f>
        <v>|セット|色|コスト|P/T|カード名|</v>
      </c>
      <c r="B139" t="s">
        <v>3211</v>
      </c>
      <c r="C139" t="s">
        <v>3212</v>
      </c>
      <c r="E139" t="s">
        <v>3211</v>
      </c>
      <c r="F139" t="s">
        <v>3181</v>
      </c>
      <c r="H139" t="s">
        <v>3211</v>
      </c>
      <c r="I139" t="s">
        <v>3207</v>
      </c>
      <c r="J139" t="s">
        <v>3211</v>
      </c>
      <c r="K139" t="s">
        <v>3168</v>
      </c>
      <c r="L139" t="s">
        <v>3167</v>
      </c>
      <c r="M139" t="str">
        <f>K139&amp;"/"&amp;L139</f>
        <v>P/T</v>
      </c>
      <c r="P139" t="s">
        <v>3267</v>
      </c>
      <c r="R139" t="s">
        <v>3208</v>
      </c>
      <c r="U139" t="s">
        <v>3267</v>
      </c>
      <c r="AD139" t="b">
        <f>OR(AB139="与える",AC139="得る")</f>
        <v>0</v>
      </c>
      <c r="AE139" s="1"/>
      <c r="AF139" s="1"/>
      <c r="AG139" s="1"/>
      <c r="AH139" s="1"/>
      <c r="AI139" s="1"/>
      <c r="AJ139" s="1"/>
      <c r="AK139" s="1"/>
      <c r="AL139" s="1"/>
      <c r="AM139" s="1"/>
      <c r="AN139" s="1"/>
      <c r="AO139" s="1"/>
      <c r="AP139" s="1"/>
      <c r="AQ139" s="1"/>
      <c r="AR139" s="1"/>
      <c r="AS139" s="1"/>
      <c r="AT139" s="1"/>
      <c r="AU139" s="1"/>
      <c r="AV139" s="1"/>
    </row>
    <row r="140" spans="1:48" x14ac:dyDescent="0.15">
      <c r="A140" t="str">
        <f t="shared" si="46"/>
        <v>|AKH|白|13|2/2|《[[ター一門の精鋭]]》|</v>
      </c>
      <c r="B140" t="s">
        <v>3211</v>
      </c>
      <c r="C140" t="str">
        <f t="shared" si="47"/>
        <v>AKH</v>
      </c>
      <c r="D140">
        <f>IF(AF140="","",VLOOKUP(C140,tnpl!$Z$1:$AA$11,2,TRUE))</f>
        <v>10</v>
      </c>
      <c r="E140" t="s">
        <v>3211</v>
      </c>
      <c r="F140" t="str">
        <f t="shared" si="48"/>
        <v>白</v>
      </c>
      <c r="G140">
        <f>IF(AG140="","",VLOOKUP(F140,tnpl!$X$1:$Y$16,2,TRUE))</f>
        <v>1</v>
      </c>
      <c r="H140" t="s">
        <v>3211</v>
      </c>
      <c r="I140">
        <f t="shared" si="49"/>
        <v>13</v>
      </c>
      <c r="J140" t="s">
        <v>3211</v>
      </c>
      <c r="K140">
        <f t="shared" si="50"/>
        <v>2</v>
      </c>
      <c r="L140">
        <f t="shared" si="51"/>
        <v>2</v>
      </c>
      <c r="M140" t="str">
        <f t="shared" si="52"/>
        <v>2/2</v>
      </c>
      <c r="P140" t="s">
        <v>3267</v>
      </c>
      <c r="Q140" t="s">
        <v>4854</v>
      </c>
      <c r="R140" t="str">
        <f t="shared" si="53"/>
        <v>ター一門の精鋭</v>
      </c>
      <c r="T140" t="s">
        <v>4855</v>
      </c>
      <c r="U140" t="s">
        <v>3267</v>
      </c>
      <c r="Y140" s="11" t="s">
        <v>4460</v>
      </c>
      <c r="Z140" t="str">
        <f t="shared" si="42"/>
        <v>飛行</v>
      </c>
      <c r="AA140" t="str">
        <f t="shared" si="43"/>
        <v/>
      </c>
      <c r="AB140" t="str">
        <f t="shared" si="45"/>
        <v/>
      </c>
      <c r="AC140" t="str">
        <f t="shared" si="44"/>
        <v/>
      </c>
      <c r="AD140" t="b">
        <f t="shared" si="41"/>
        <v>0</v>
      </c>
      <c r="AE140" s="1"/>
      <c r="AF140" s="1" t="s">
        <v>4450</v>
      </c>
      <c r="AG140" s="1" t="s">
        <v>1653</v>
      </c>
      <c r="AH140" s="1" t="s">
        <v>1771</v>
      </c>
      <c r="AI140" s="1">
        <v>13</v>
      </c>
      <c r="AJ140" s="1" t="s">
        <v>285</v>
      </c>
      <c r="AK140" s="1" t="s">
        <v>284</v>
      </c>
      <c r="AL140" s="1" t="s">
        <v>349</v>
      </c>
      <c r="AM140" s="1" t="s">
        <v>2987</v>
      </c>
      <c r="AN140" s="1" t="s">
        <v>1515</v>
      </c>
      <c r="AO140" s="1"/>
      <c r="AP140" s="1" t="s">
        <v>361</v>
      </c>
      <c r="AQ140" s="1" t="s">
        <v>4459</v>
      </c>
      <c r="AR140" s="1"/>
      <c r="AS140" s="1"/>
      <c r="AT140" s="1">
        <v>2</v>
      </c>
      <c r="AU140" s="1">
        <v>2</v>
      </c>
      <c r="AV140" s="1" t="s">
        <v>4460</v>
      </c>
    </row>
    <row r="141" spans="1:48" x14ac:dyDescent="0.15">
      <c r="A141" t="str">
        <f t="shared" si="46"/>
        <v>|AKH|白|14|3/3|《[[有翼の番人]]》|</v>
      </c>
      <c r="B141" t="s">
        <v>3211</v>
      </c>
      <c r="C141" t="str">
        <f t="shared" si="47"/>
        <v>AKH</v>
      </c>
      <c r="D141">
        <f>IF(AF141="","",VLOOKUP(C141,tnpl!$Z$1:$AA$11,2,TRUE))</f>
        <v>10</v>
      </c>
      <c r="E141" t="s">
        <v>3211</v>
      </c>
      <c r="F141" t="str">
        <f t="shared" si="48"/>
        <v>白</v>
      </c>
      <c r="G141">
        <f>IF(AG141="","",VLOOKUP(F141,tnpl!$X$1:$Y$16,2,TRUE))</f>
        <v>1</v>
      </c>
      <c r="H141" t="s">
        <v>3211</v>
      </c>
      <c r="I141">
        <f t="shared" si="49"/>
        <v>14</v>
      </c>
      <c r="J141" t="s">
        <v>3211</v>
      </c>
      <c r="K141">
        <f t="shared" si="50"/>
        <v>3</v>
      </c>
      <c r="L141">
        <f t="shared" si="51"/>
        <v>3</v>
      </c>
      <c r="M141" t="str">
        <f t="shared" si="52"/>
        <v>3/3</v>
      </c>
      <c r="P141" t="s">
        <v>3267</v>
      </c>
      <c r="Q141" t="s">
        <v>4854</v>
      </c>
      <c r="R141" t="str">
        <f t="shared" si="53"/>
        <v>有翼の番人</v>
      </c>
      <c r="T141" t="s">
        <v>4855</v>
      </c>
      <c r="U141" t="s">
        <v>3267</v>
      </c>
      <c r="Y141" s="11" t="s">
        <v>4464</v>
      </c>
      <c r="Z141" t="str">
        <f t="shared" si="42"/>
        <v>飛行</v>
      </c>
      <c r="AA141" t="str">
        <f t="shared" si="43"/>
        <v/>
      </c>
      <c r="AB141" t="str">
        <f t="shared" si="45"/>
        <v/>
      </c>
      <c r="AC141" t="str">
        <f t="shared" si="44"/>
        <v/>
      </c>
      <c r="AD141" t="b">
        <f t="shared" si="41"/>
        <v>0</v>
      </c>
      <c r="AE141" s="1"/>
      <c r="AF141" s="1" t="s">
        <v>4450</v>
      </c>
      <c r="AG141" s="1" t="s">
        <v>1653</v>
      </c>
      <c r="AH141" s="1" t="s">
        <v>1771</v>
      </c>
      <c r="AI141" s="1">
        <v>14</v>
      </c>
      <c r="AJ141" s="1" t="s">
        <v>279</v>
      </c>
      <c r="AK141" s="1" t="s">
        <v>278</v>
      </c>
      <c r="AL141" s="1" t="s">
        <v>349</v>
      </c>
      <c r="AM141" s="1" t="s">
        <v>358</v>
      </c>
      <c r="AN141" s="1"/>
      <c r="AO141" s="1"/>
      <c r="AP141" s="1" t="s">
        <v>2435</v>
      </c>
      <c r="AQ141" s="1" t="s">
        <v>4463</v>
      </c>
      <c r="AR141" s="1"/>
      <c r="AS141" s="1"/>
      <c r="AT141" s="1">
        <v>3</v>
      </c>
      <c r="AU141" s="1">
        <v>3</v>
      </c>
      <c r="AV141" s="1" t="s">
        <v>4464</v>
      </c>
    </row>
    <row r="142" spans="1:48" x14ac:dyDescent="0.15">
      <c r="A142" t="str">
        <f t="shared" si="46"/>
        <v>|AKH|白|12|4/4|《[[オケチラの従者]]》|</v>
      </c>
      <c r="B142" t="s">
        <v>3211</v>
      </c>
      <c r="C142" t="str">
        <f t="shared" si="47"/>
        <v>AKH</v>
      </c>
      <c r="D142">
        <f>IF(AF142="","",VLOOKUP(C142,tnpl!$Z$1:$AA$11,2,TRUE))</f>
        <v>10</v>
      </c>
      <c r="E142" t="s">
        <v>3211</v>
      </c>
      <c r="F142" t="str">
        <f t="shared" si="48"/>
        <v>白</v>
      </c>
      <c r="G142">
        <f>IF(AG142="","",VLOOKUP(F142,tnpl!$X$1:$Y$16,2,TRUE))</f>
        <v>1</v>
      </c>
      <c r="H142" t="s">
        <v>3211</v>
      </c>
      <c r="I142">
        <f t="shared" si="49"/>
        <v>12</v>
      </c>
      <c r="J142" t="s">
        <v>3211</v>
      </c>
      <c r="K142">
        <f t="shared" si="50"/>
        <v>4</v>
      </c>
      <c r="L142">
        <f t="shared" si="51"/>
        <v>4</v>
      </c>
      <c r="M142" t="str">
        <f t="shared" si="52"/>
        <v>4/4</v>
      </c>
      <c r="P142" t="s">
        <v>3267</v>
      </c>
      <c r="Q142" t="s">
        <v>4854</v>
      </c>
      <c r="R142" t="str">
        <f t="shared" si="53"/>
        <v>オケチラの従者</v>
      </c>
      <c r="T142" t="s">
        <v>4855</v>
      </c>
      <c r="U142" t="s">
        <v>3267</v>
      </c>
      <c r="Y142" s="11" t="s">
        <v>4476</v>
      </c>
      <c r="Z142" t="str">
        <f t="shared" si="42"/>
        <v>飛行</v>
      </c>
      <c r="AA142" t="str">
        <f t="shared" si="43"/>
        <v/>
      </c>
      <c r="AB142" t="str">
        <f t="shared" si="45"/>
        <v/>
      </c>
      <c r="AC142" t="str">
        <f t="shared" si="44"/>
        <v/>
      </c>
      <c r="AD142" t="b">
        <f t="shared" si="41"/>
        <v>0</v>
      </c>
      <c r="AE142" s="1"/>
      <c r="AF142" s="1" t="s">
        <v>4450</v>
      </c>
      <c r="AG142" s="1" t="s">
        <v>1653</v>
      </c>
      <c r="AH142" s="1" t="s">
        <v>1473</v>
      </c>
      <c r="AI142" s="1">
        <v>12</v>
      </c>
      <c r="AJ142" s="1" t="s">
        <v>267</v>
      </c>
      <c r="AK142" s="1" t="s">
        <v>266</v>
      </c>
      <c r="AL142" s="1" t="s">
        <v>349</v>
      </c>
      <c r="AM142" s="1" t="s">
        <v>2987</v>
      </c>
      <c r="AN142" s="1" t="s">
        <v>1826</v>
      </c>
      <c r="AO142" s="1"/>
      <c r="AP142" s="1" t="s">
        <v>361</v>
      </c>
      <c r="AQ142" s="1" t="s">
        <v>4474</v>
      </c>
      <c r="AR142" s="1" t="s">
        <v>4475</v>
      </c>
      <c r="AS142" s="1"/>
      <c r="AT142" s="1">
        <v>4</v>
      </c>
      <c r="AU142" s="1">
        <v>4</v>
      </c>
      <c r="AV142" s="1" t="s">
        <v>4476</v>
      </c>
    </row>
    <row r="143" spans="1:48" x14ac:dyDescent="0.15">
      <c r="A143" t="str">
        <f t="shared" si="46"/>
        <v>|AKH|白|10|3/2|《[[エイヴンの思考検閲者]]》|</v>
      </c>
      <c r="B143" t="s">
        <v>3211</v>
      </c>
      <c r="C143" t="str">
        <f t="shared" si="47"/>
        <v>AKH</v>
      </c>
      <c r="D143">
        <f>IF(AF143="","",VLOOKUP(C143,tnpl!$Z$1:$AA$11,2,TRUE))</f>
        <v>10</v>
      </c>
      <c r="E143" t="s">
        <v>3211</v>
      </c>
      <c r="F143" t="str">
        <f t="shared" si="48"/>
        <v>白</v>
      </c>
      <c r="G143">
        <f>IF(AG143="","",VLOOKUP(F143,tnpl!$X$1:$Y$16,2,TRUE))</f>
        <v>1</v>
      </c>
      <c r="H143" t="s">
        <v>3211</v>
      </c>
      <c r="I143">
        <f t="shared" si="49"/>
        <v>10</v>
      </c>
      <c r="J143" t="s">
        <v>3211</v>
      </c>
      <c r="K143">
        <f t="shared" si="50"/>
        <v>3</v>
      </c>
      <c r="L143">
        <f t="shared" si="51"/>
        <v>2</v>
      </c>
      <c r="M143" t="str">
        <f t="shared" si="52"/>
        <v>3/2</v>
      </c>
      <c r="P143" t="s">
        <v>3267</v>
      </c>
      <c r="Q143" t="s">
        <v>4854</v>
      </c>
      <c r="R143" t="str">
        <f t="shared" si="53"/>
        <v>エイヴンの思考検閲者</v>
      </c>
      <c r="T143" t="s">
        <v>4855</v>
      </c>
      <c r="U143" t="s">
        <v>3267</v>
      </c>
      <c r="Y143" s="11" t="s">
        <v>4487</v>
      </c>
      <c r="Z143" t="str">
        <f t="shared" si="42"/>
        <v>飛行</v>
      </c>
      <c r="AA143" t="str">
        <f t="shared" si="43"/>
        <v/>
      </c>
      <c r="AB143" t="str">
        <f t="shared" si="45"/>
        <v/>
      </c>
      <c r="AC143" t="str">
        <f t="shared" si="44"/>
        <v/>
      </c>
      <c r="AD143" t="b">
        <f t="shared" si="41"/>
        <v>0</v>
      </c>
      <c r="AE143" s="1"/>
      <c r="AF143" s="1" t="s">
        <v>4450</v>
      </c>
      <c r="AG143" s="1" t="s">
        <v>1653</v>
      </c>
      <c r="AH143" s="1" t="s">
        <v>1463</v>
      </c>
      <c r="AI143" s="1">
        <v>10</v>
      </c>
      <c r="AJ143" s="1" t="s">
        <v>261</v>
      </c>
      <c r="AK143" s="1" t="s">
        <v>260</v>
      </c>
      <c r="AL143" s="1" t="s">
        <v>349</v>
      </c>
      <c r="AM143" s="1" t="s">
        <v>2987</v>
      </c>
      <c r="AN143" s="1" t="s">
        <v>1485</v>
      </c>
      <c r="AO143" s="1"/>
      <c r="AP143" s="1" t="s">
        <v>361</v>
      </c>
      <c r="AQ143" s="1" t="s">
        <v>4486</v>
      </c>
      <c r="AR143" s="1"/>
      <c r="AS143" s="1"/>
      <c r="AT143" s="1">
        <v>3</v>
      </c>
      <c r="AU143" s="1">
        <v>2</v>
      </c>
      <c r="AV143" s="1" t="s">
        <v>4487</v>
      </c>
    </row>
    <row r="144" spans="1:48" x14ac:dyDescent="0.15">
      <c r="A144" t="str">
        <f t="shared" si="46"/>
        <v>|AKH|白|16|7/8|《[[賞罰の天使]]》|</v>
      </c>
      <c r="B144" t="s">
        <v>3211</v>
      </c>
      <c r="C144" t="str">
        <f t="shared" si="47"/>
        <v>AKH</v>
      </c>
      <c r="D144">
        <f>IF(AF144="","",VLOOKUP(C144,tnpl!$Z$1:$AA$11,2,TRUE))</f>
        <v>10</v>
      </c>
      <c r="E144" t="s">
        <v>3211</v>
      </c>
      <c r="F144" t="str">
        <f t="shared" si="48"/>
        <v>白</v>
      </c>
      <c r="G144">
        <f>IF(AG144="","",VLOOKUP(F144,tnpl!$X$1:$Y$16,2,TRUE))</f>
        <v>1</v>
      </c>
      <c r="H144" t="s">
        <v>3211</v>
      </c>
      <c r="I144">
        <f t="shared" si="49"/>
        <v>16</v>
      </c>
      <c r="J144" t="s">
        <v>3211</v>
      </c>
      <c r="K144">
        <f t="shared" si="50"/>
        <v>7</v>
      </c>
      <c r="L144">
        <f t="shared" si="51"/>
        <v>8</v>
      </c>
      <c r="M144" t="str">
        <f t="shared" si="52"/>
        <v>7/8</v>
      </c>
      <c r="P144" t="s">
        <v>3267</v>
      </c>
      <c r="Q144" t="s">
        <v>4854</v>
      </c>
      <c r="R144" t="str">
        <f t="shared" si="53"/>
        <v>賞罰の天使</v>
      </c>
      <c r="T144" t="s">
        <v>4855</v>
      </c>
      <c r="U144" t="s">
        <v>3267</v>
      </c>
      <c r="Y144" s="11" t="s">
        <v>4498</v>
      </c>
      <c r="Z144" t="str">
        <f t="shared" si="42"/>
        <v>飛行</v>
      </c>
      <c r="AA144" t="str">
        <f t="shared" si="43"/>
        <v/>
      </c>
      <c r="AB144" t="str">
        <f t="shared" si="45"/>
        <v/>
      </c>
      <c r="AC144" t="str">
        <f t="shared" si="44"/>
        <v/>
      </c>
      <c r="AD144" t="b">
        <f t="shared" si="41"/>
        <v>0</v>
      </c>
      <c r="AE144" s="1"/>
      <c r="AF144" s="1" t="s">
        <v>4450</v>
      </c>
      <c r="AG144" s="1" t="s">
        <v>1653</v>
      </c>
      <c r="AH144" s="1" t="s">
        <v>1453</v>
      </c>
      <c r="AI144" s="1">
        <v>16</v>
      </c>
      <c r="AJ144" s="1" t="s">
        <v>251</v>
      </c>
      <c r="AK144" s="1" t="s">
        <v>250</v>
      </c>
      <c r="AL144" s="1" t="s">
        <v>349</v>
      </c>
      <c r="AM144" s="1" t="s">
        <v>358</v>
      </c>
      <c r="AN144" s="1"/>
      <c r="AO144" s="1"/>
      <c r="AP144" s="1" t="s">
        <v>361</v>
      </c>
      <c r="AQ144" s="1" t="s">
        <v>4497</v>
      </c>
      <c r="AR144" s="1"/>
      <c r="AS144" s="1"/>
      <c r="AT144" s="1">
        <v>7</v>
      </c>
      <c r="AU144" s="1">
        <v>8</v>
      </c>
      <c r="AV144" s="1" t="s">
        <v>4498</v>
      </c>
    </row>
    <row r="145" spans="1:48" x14ac:dyDescent="0.15">
      <c r="A145" t="str">
        <f t="shared" si="46"/>
        <v>|AKH|青|11|2/1|《[[エイヴンの修練者]]》|</v>
      </c>
      <c r="B145" t="s">
        <v>3211</v>
      </c>
      <c r="C145" t="str">
        <f t="shared" si="47"/>
        <v>AKH</v>
      </c>
      <c r="D145">
        <f>IF(AF145="","",VLOOKUP(C145,tnpl!$Z$1:$AA$11,2,TRUE))</f>
        <v>10</v>
      </c>
      <c r="E145" t="s">
        <v>3211</v>
      </c>
      <c r="F145" t="str">
        <f t="shared" si="48"/>
        <v>青</v>
      </c>
      <c r="G145">
        <f>IF(AG145="","",VLOOKUP(F145,tnpl!$X$1:$Y$16,2,TRUE))</f>
        <v>2</v>
      </c>
      <c r="H145" t="s">
        <v>3211</v>
      </c>
      <c r="I145">
        <f t="shared" si="49"/>
        <v>11</v>
      </c>
      <c r="J145" t="s">
        <v>3211</v>
      </c>
      <c r="K145">
        <f t="shared" si="50"/>
        <v>2</v>
      </c>
      <c r="L145">
        <f t="shared" si="51"/>
        <v>1</v>
      </c>
      <c r="M145" t="str">
        <f t="shared" si="52"/>
        <v>2/1</v>
      </c>
      <c r="P145" t="s">
        <v>3267</v>
      </c>
      <c r="Q145" t="s">
        <v>4854</v>
      </c>
      <c r="R145" t="str">
        <f t="shared" si="53"/>
        <v>エイヴンの修練者</v>
      </c>
      <c r="T145" t="s">
        <v>4855</v>
      </c>
      <c r="U145" t="s">
        <v>3267</v>
      </c>
      <c r="Y145" s="11" t="s">
        <v>4506</v>
      </c>
      <c r="Z145" t="str">
        <f t="shared" si="42"/>
        <v>飛行</v>
      </c>
      <c r="AA145" t="str">
        <f t="shared" si="43"/>
        <v/>
      </c>
      <c r="AB145" t="str">
        <f t="shared" si="45"/>
        <v/>
      </c>
      <c r="AC145" t="str">
        <f t="shared" si="44"/>
        <v/>
      </c>
      <c r="AD145" t="b">
        <f t="shared" si="41"/>
        <v>0</v>
      </c>
      <c r="AE145" s="1"/>
      <c r="AF145" s="1" t="s">
        <v>4450</v>
      </c>
      <c r="AG145" s="1" t="s">
        <v>1631</v>
      </c>
      <c r="AH145" s="1" t="s">
        <v>1771</v>
      </c>
      <c r="AI145" s="1">
        <v>11</v>
      </c>
      <c r="AJ145" s="1" t="s">
        <v>245</v>
      </c>
      <c r="AK145" s="1" t="s">
        <v>244</v>
      </c>
      <c r="AL145" s="1" t="s">
        <v>349</v>
      </c>
      <c r="AM145" s="1" t="s">
        <v>2987</v>
      </c>
      <c r="AN145" s="1" t="s">
        <v>1515</v>
      </c>
      <c r="AO145" s="1"/>
      <c r="AP145" s="1" t="s">
        <v>361</v>
      </c>
      <c r="AQ145" s="1" t="s">
        <v>4505</v>
      </c>
      <c r="AR145" s="1"/>
      <c r="AS145" s="1"/>
      <c r="AT145" s="1">
        <v>2</v>
      </c>
      <c r="AU145" s="1">
        <v>1</v>
      </c>
      <c r="AV145" s="1" t="s">
        <v>4506</v>
      </c>
    </row>
    <row r="146" spans="1:48" x14ac:dyDescent="0.15">
      <c r="A146" t="str">
        <f t="shared" si="46"/>
        <v>|AKH|青|13|3/4|《[[微光鱗のドレイク]]》|</v>
      </c>
      <c r="B146" t="s">
        <v>3211</v>
      </c>
      <c r="C146" t="str">
        <f t="shared" si="47"/>
        <v>AKH</v>
      </c>
      <c r="D146">
        <f>IF(AF146="","",VLOOKUP(C146,tnpl!$Z$1:$AA$11,2,TRUE))</f>
        <v>10</v>
      </c>
      <c r="E146" t="s">
        <v>3211</v>
      </c>
      <c r="F146" t="str">
        <f t="shared" si="48"/>
        <v>青</v>
      </c>
      <c r="G146">
        <f>IF(AG146="","",VLOOKUP(F146,tnpl!$X$1:$Y$16,2,TRUE))</f>
        <v>2</v>
      </c>
      <c r="H146" t="s">
        <v>3211</v>
      </c>
      <c r="I146">
        <f t="shared" si="49"/>
        <v>13</v>
      </c>
      <c r="J146" t="s">
        <v>3211</v>
      </c>
      <c r="K146">
        <f t="shared" si="50"/>
        <v>3</v>
      </c>
      <c r="L146">
        <f t="shared" si="51"/>
        <v>4</v>
      </c>
      <c r="M146" t="str">
        <f t="shared" si="52"/>
        <v>3/4</v>
      </c>
      <c r="P146" t="s">
        <v>3267</v>
      </c>
      <c r="Q146" t="s">
        <v>4854</v>
      </c>
      <c r="R146" t="str">
        <f t="shared" si="53"/>
        <v>微光鱗のドレイク</v>
      </c>
      <c r="T146" t="s">
        <v>4855</v>
      </c>
      <c r="U146" t="s">
        <v>3267</v>
      </c>
      <c r="Y146" s="11" t="s">
        <v>4510</v>
      </c>
      <c r="Z146" t="str">
        <f t="shared" si="42"/>
        <v>飛行</v>
      </c>
      <c r="AA146" t="str">
        <f t="shared" si="43"/>
        <v/>
      </c>
      <c r="AB146" t="str">
        <f t="shared" si="45"/>
        <v/>
      </c>
      <c r="AC146" t="str">
        <f t="shared" si="44"/>
        <v/>
      </c>
      <c r="AD146" t="b">
        <f t="shared" si="41"/>
        <v>0</v>
      </c>
      <c r="AE146" s="1"/>
      <c r="AF146" s="1" t="s">
        <v>4450</v>
      </c>
      <c r="AG146" s="1" t="s">
        <v>1631</v>
      </c>
      <c r="AH146" s="1" t="s">
        <v>1771</v>
      </c>
      <c r="AI146" s="1">
        <v>13</v>
      </c>
      <c r="AJ146" s="1" t="s">
        <v>239</v>
      </c>
      <c r="AK146" s="1" t="s">
        <v>238</v>
      </c>
      <c r="AL146" s="1" t="s">
        <v>349</v>
      </c>
      <c r="AM146" s="1" t="s">
        <v>2546</v>
      </c>
      <c r="AN146" s="1"/>
      <c r="AO146" s="1"/>
      <c r="AP146" s="1" t="s">
        <v>361</v>
      </c>
      <c r="AQ146" s="1" t="s">
        <v>4484</v>
      </c>
      <c r="AR146" s="1"/>
      <c r="AS146" s="1"/>
      <c r="AT146" s="1">
        <v>3</v>
      </c>
      <c r="AU146" s="1">
        <v>4</v>
      </c>
      <c r="AV146" s="1" t="s">
        <v>4510</v>
      </c>
    </row>
    <row r="147" spans="1:48" x14ac:dyDescent="0.15">
      <c r="A147" t="str">
        <f t="shared" si="46"/>
        <v>|AKH|青|11|4/4|《[[天頂の探求者]]》|</v>
      </c>
      <c r="B147" t="s">
        <v>3211</v>
      </c>
      <c r="C147" t="str">
        <f t="shared" si="47"/>
        <v>AKH</v>
      </c>
      <c r="D147">
        <f>IF(AF147="","",VLOOKUP(C147,tnpl!$Z$1:$AA$11,2,TRUE))</f>
        <v>10</v>
      </c>
      <c r="E147" t="s">
        <v>3211</v>
      </c>
      <c r="F147" t="str">
        <f t="shared" si="48"/>
        <v>青</v>
      </c>
      <c r="G147">
        <f>IF(AG147="","",VLOOKUP(F147,tnpl!$X$1:$Y$16,2,TRUE))</f>
        <v>2</v>
      </c>
      <c r="H147" t="s">
        <v>3211</v>
      </c>
      <c r="I147">
        <f t="shared" si="49"/>
        <v>11</v>
      </c>
      <c r="J147" t="s">
        <v>3211</v>
      </c>
      <c r="K147">
        <f t="shared" si="50"/>
        <v>4</v>
      </c>
      <c r="L147">
        <f t="shared" si="51"/>
        <v>4</v>
      </c>
      <c r="M147" t="str">
        <f t="shared" si="52"/>
        <v>4/4</v>
      </c>
      <c r="P147" t="s">
        <v>3267</v>
      </c>
      <c r="Q147" t="s">
        <v>4854</v>
      </c>
      <c r="R147" t="str">
        <f t="shared" si="53"/>
        <v>天頂の探求者</v>
      </c>
      <c r="T147" t="s">
        <v>4855</v>
      </c>
      <c r="U147" t="s">
        <v>3267</v>
      </c>
      <c r="Y147" s="11" t="s">
        <v>4531</v>
      </c>
      <c r="Z147" t="str">
        <f t="shared" si="42"/>
        <v>飛行</v>
      </c>
      <c r="AA147" t="str">
        <f t="shared" si="43"/>
        <v/>
      </c>
      <c r="AB147" t="str">
        <f t="shared" si="45"/>
        <v/>
      </c>
      <c r="AC147" t="str">
        <f t="shared" si="44"/>
        <v>得る</v>
      </c>
      <c r="AD147" t="b">
        <f t="shared" si="41"/>
        <v>1</v>
      </c>
      <c r="AE147" s="1"/>
      <c r="AF147" s="1" t="s">
        <v>4450</v>
      </c>
      <c r="AG147" s="1" t="s">
        <v>1631</v>
      </c>
      <c r="AH147" s="1" t="s">
        <v>1473</v>
      </c>
      <c r="AI147" s="1">
        <v>11</v>
      </c>
      <c r="AJ147" s="1" t="s">
        <v>217</v>
      </c>
      <c r="AK147" s="1" t="s">
        <v>216</v>
      </c>
      <c r="AL147" s="1" t="s">
        <v>349</v>
      </c>
      <c r="AM147" s="1" t="s">
        <v>2987</v>
      </c>
      <c r="AN147" s="1" t="s">
        <v>1485</v>
      </c>
      <c r="AO147" s="1"/>
      <c r="AP147" s="1" t="s">
        <v>361</v>
      </c>
      <c r="AQ147" s="1" t="s">
        <v>4530</v>
      </c>
      <c r="AR147" s="1"/>
      <c r="AS147" s="1"/>
      <c r="AT147" s="1">
        <v>4</v>
      </c>
      <c r="AU147" s="1">
        <v>4</v>
      </c>
      <c r="AV147" s="1" t="s">
        <v>4531</v>
      </c>
    </row>
    <row r="148" spans="1:48" x14ac:dyDescent="0.15">
      <c r="A148" t="str">
        <f t="shared" si="46"/>
        <v>|AKH|青|15|6/6|《[[象形の守り手]]》|</v>
      </c>
      <c r="B148" t="s">
        <v>3211</v>
      </c>
      <c r="C148" t="str">
        <f t="shared" si="47"/>
        <v>AKH</v>
      </c>
      <c r="D148">
        <f>IF(AF148="","",VLOOKUP(C148,tnpl!$Z$1:$AA$11,2,TRUE))</f>
        <v>10</v>
      </c>
      <c r="E148" t="s">
        <v>3211</v>
      </c>
      <c r="F148" t="str">
        <f t="shared" si="48"/>
        <v>青</v>
      </c>
      <c r="G148">
        <f>IF(AG148="","",VLOOKUP(F148,tnpl!$X$1:$Y$16,2,TRUE))</f>
        <v>2</v>
      </c>
      <c r="H148" t="s">
        <v>3211</v>
      </c>
      <c r="I148">
        <f t="shared" si="49"/>
        <v>15</v>
      </c>
      <c r="J148" t="s">
        <v>3211</v>
      </c>
      <c r="K148">
        <f t="shared" si="50"/>
        <v>6</v>
      </c>
      <c r="L148">
        <f t="shared" si="51"/>
        <v>6</v>
      </c>
      <c r="M148" t="str">
        <f t="shared" si="52"/>
        <v>6/6</v>
      </c>
      <c r="P148" t="s">
        <v>3267</v>
      </c>
      <c r="Q148" t="s">
        <v>4854</v>
      </c>
      <c r="R148" t="str">
        <f t="shared" si="53"/>
        <v>象形の守り手</v>
      </c>
      <c r="T148" t="s">
        <v>4855</v>
      </c>
      <c r="U148" t="s">
        <v>3267</v>
      </c>
      <c r="Y148" s="11" t="s">
        <v>4534</v>
      </c>
      <c r="Z148" t="str">
        <f t="shared" si="42"/>
        <v>飛行</v>
      </c>
      <c r="AA148" t="str">
        <f t="shared" si="43"/>
        <v/>
      </c>
      <c r="AB148" t="str">
        <f t="shared" si="45"/>
        <v/>
      </c>
      <c r="AC148" t="str">
        <f t="shared" si="44"/>
        <v/>
      </c>
      <c r="AD148" t="b">
        <f t="shared" si="41"/>
        <v>0</v>
      </c>
      <c r="AE148" s="1"/>
      <c r="AF148" s="1" t="s">
        <v>4450</v>
      </c>
      <c r="AG148" s="1" t="s">
        <v>1631</v>
      </c>
      <c r="AH148" s="1" t="s">
        <v>1463</v>
      </c>
      <c r="AI148" s="1">
        <v>15</v>
      </c>
      <c r="AJ148" s="1" t="s">
        <v>213</v>
      </c>
      <c r="AK148" s="1" t="s">
        <v>212</v>
      </c>
      <c r="AL148" s="1" t="s">
        <v>349</v>
      </c>
      <c r="AM148" s="1" t="s">
        <v>1633</v>
      </c>
      <c r="AN148" s="1"/>
      <c r="AO148" s="1"/>
      <c r="AP148" s="1" t="s">
        <v>361</v>
      </c>
      <c r="AQ148" s="1" t="s">
        <v>4533</v>
      </c>
      <c r="AR148" s="1" t="s">
        <v>4461</v>
      </c>
      <c r="AS148" s="1"/>
      <c r="AT148" s="1">
        <v>6</v>
      </c>
      <c r="AU148" s="1">
        <v>6</v>
      </c>
      <c r="AV148" s="1" t="s">
        <v>4534</v>
      </c>
    </row>
    <row r="149" spans="1:48" x14ac:dyDescent="0.15">
      <c r="A149" t="str">
        <f t="shared" si="46"/>
        <v>|AKH|青|10|6/6|《[[秘法の管理者]]》|</v>
      </c>
      <c r="B149" t="s">
        <v>3211</v>
      </c>
      <c r="C149" t="str">
        <f t="shared" si="47"/>
        <v>AKH</v>
      </c>
      <c r="D149">
        <f>IF(AF149="","",VLOOKUP(C149,tnpl!$Z$1:$AA$11,2,TRUE))</f>
        <v>10</v>
      </c>
      <c r="E149" t="s">
        <v>3211</v>
      </c>
      <c r="F149" t="str">
        <f t="shared" si="48"/>
        <v>青</v>
      </c>
      <c r="G149">
        <f>IF(AG149="","",VLOOKUP(F149,tnpl!$X$1:$Y$16,2,TRUE))</f>
        <v>2</v>
      </c>
      <c r="H149" t="s">
        <v>3211</v>
      </c>
      <c r="I149">
        <f t="shared" si="49"/>
        <v>10</v>
      </c>
      <c r="J149" t="s">
        <v>3211</v>
      </c>
      <c r="K149">
        <f t="shared" si="50"/>
        <v>6</v>
      </c>
      <c r="L149">
        <f t="shared" si="51"/>
        <v>6</v>
      </c>
      <c r="M149" t="str">
        <f t="shared" si="52"/>
        <v>6/6</v>
      </c>
      <c r="P149" t="s">
        <v>3267</v>
      </c>
      <c r="Q149" t="s">
        <v>4854</v>
      </c>
      <c r="R149" t="str">
        <f t="shared" si="53"/>
        <v>秘法の管理者</v>
      </c>
      <c r="T149" t="s">
        <v>4855</v>
      </c>
      <c r="U149" t="s">
        <v>3267</v>
      </c>
      <c r="Y149" s="11" t="s">
        <v>4542</v>
      </c>
      <c r="Z149" t="str">
        <f t="shared" si="42"/>
        <v>飛行</v>
      </c>
      <c r="AA149" t="str">
        <f t="shared" si="43"/>
        <v/>
      </c>
      <c r="AB149" t="str">
        <f t="shared" si="45"/>
        <v/>
      </c>
      <c r="AC149" t="str">
        <f t="shared" si="44"/>
        <v/>
      </c>
      <c r="AD149" t="b">
        <f t="shared" si="41"/>
        <v>0</v>
      </c>
      <c r="AE149" s="1"/>
      <c r="AF149" s="1" t="s">
        <v>4450</v>
      </c>
      <c r="AG149" s="1" t="s">
        <v>1631</v>
      </c>
      <c r="AH149" s="1" t="s">
        <v>1453</v>
      </c>
      <c r="AI149" s="1">
        <v>10</v>
      </c>
      <c r="AJ149" s="1" t="s">
        <v>205</v>
      </c>
      <c r="AK149" s="1" t="s">
        <v>204</v>
      </c>
      <c r="AL149" s="1" t="s">
        <v>349</v>
      </c>
      <c r="AM149" s="1" t="s">
        <v>1633</v>
      </c>
      <c r="AN149" s="1"/>
      <c r="AO149" s="1"/>
      <c r="AP149" s="1" t="s">
        <v>361</v>
      </c>
      <c r="AQ149" s="1" t="s">
        <v>4541</v>
      </c>
      <c r="AR149" s="1" t="s">
        <v>4484</v>
      </c>
      <c r="AS149" s="1"/>
      <c r="AT149" s="1">
        <v>6</v>
      </c>
      <c r="AU149" s="1">
        <v>6</v>
      </c>
      <c r="AV149" s="1" t="s">
        <v>4542</v>
      </c>
    </row>
    <row r="150" spans="1:48" x14ac:dyDescent="0.15">
      <c r="A150" t="str">
        <f t="shared" si="46"/>
        <v>|AKH|青|10|5/5|《[[周到の神ケフネト]]》|</v>
      </c>
      <c r="B150" t="s">
        <v>3211</v>
      </c>
      <c r="C150" t="str">
        <f t="shared" si="47"/>
        <v>AKH</v>
      </c>
      <c r="D150">
        <f>IF(AF150="","",VLOOKUP(C150,tnpl!$Z$1:$AA$11,2,TRUE))</f>
        <v>10</v>
      </c>
      <c r="E150" t="s">
        <v>3211</v>
      </c>
      <c r="F150" t="str">
        <f t="shared" si="48"/>
        <v>青</v>
      </c>
      <c r="G150">
        <f>IF(AG150="","",VLOOKUP(F150,tnpl!$X$1:$Y$16,2,TRUE))</f>
        <v>2</v>
      </c>
      <c r="H150" t="s">
        <v>3211</v>
      </c>
      <c r="I150">
        <f t="shared" si="49"/>
        <v>10</v>
      </c>
      <c r="J150" t="s">
        <v>3211</v>
      </c>
      <c r="K150">
        <f t="shared" si="50"/>
        <v>5</v>
      </c>
      <c r="L150">
        <f t="shared" si="51"/>
        <v>5</v>
      </c>
      <c r="M150" t="str">
        <f t="shared" si="52"/>
        <v>5/5</v>
      </c>
      <c r="P150" t="s">
        <v>3267</v>
      </c>
      <c r="Q150" t="s">
        <v>4854</v>
      </c>
      <c r="R150" t="str">
        <f t="shared" si="53"/>
        <v>周到の神ケフネト</v>
      </c>
      <c r="T150" t="s">
        <v>4855</v>
      </c>
      <c r="U150" t="s">
        <v>3267</v>
      </c>
      <c r="Y150" s="11" t="s">
        <v>4546</v>
      </c>
      <c r="Z150" t="str">
        <f t="shared" si="42"/>
        <v>飛行</v>
      </c>
      <c r="AA150" t="str">
        <f t="shared" si="43"/>
        <v/>
      </c>
      <c r="AB150" t="str">
        <f t="shared" si="45"/>
        <v/>
      </c>
      <c r="AC150" t="str">
        <f t="shared" si="44"/>
        <v/>
      </c>
      <c r="AD150" t="b">
        <f t="shared" si="41"/>
        <v>0</v>
      </c>
      <c r="AE150" s="1"/>
      <c r="AF150" s="1" t="s">
        <v>4450</v>
      </c>
      <c r="AG150" s="1" t="s">
        <v>1631</v>
      </c>
      <c r="AH150" s="1" t="s">
        <v>1453</v>
      </c>
      <c r="AI150" s="1">
        <v>10</v>
      </c>
      <c r="AJ150" s="1" t="s">
        <v>203</v>
      </c>
      <c r="AK150" s="1" t="s">
        <v>202</v>
      </c>
      <c r="AL150" s="1" t="s">
        <v>349</v>
      </c>
      <c r="AM150" s="1" t="s">
        <v>4499</v>
      </c>
      <c r="AN150" s="1"/>
      <c r="AO150" s="1"/>
      <c r="AP150" s="1" t="s">
        <v>4543</v>
      </c>
      <c r="AQ150" s="1" t="s">
        <v>4544</v>
      </c>
      <c r="AR150" s="1" t="s">
        <v>4545</v>
      </c>
      <c r="AS150" s="1"/>
      <c r="AT150" s="1">
        <v>5</v>
      </c>
      <c r="AU150" s="1">
        <v>5</v>
      </c>
      <c r="AV150" s="1" t="s">
        <v>4546</v>
      </c>
    </row>
    <row r="151" spans="1:48" x14ac:dyDescent="0.15">
      <c r="A151" t="str">
        <f t="shared" si="46"/>
        <v>|AKH|黒|15|4/3|《[[ホネツツキ]]》|</v>
      </c>
      <c r="B151" t="s">
        <v>3211</v>
      </c>
      <c r="C151" t="str">
        <f t="shared" si="47"/>
        <v>AKH</v>
      </c>
      <c r="D151">
        <f>IF(AF151="","",VLOOKUP(C151,tnpl!$Z$1:$AA$11,2,TRUE))</f>
        <v>10</v>
      </c>
      <c r="E151" t="s">
        <v>3211</v>
      </c>
      <c r="F151" t="str">
        <f t="shared" si="48"/>
        <v>黒</v>
      </c>
      <c r="G151">
        <f>IF(AG151="","",VLOOKUP(F151,tnpl!$X$1:$Y$16,2,TRUE))</f>
        <v>3</v>
      </c>
      <c r="H151" t="s">
        <v>3211</v>
      </c>
      <c r="I151">
        <f t="shared" si="49"/>
        <v>15</v>
      </c>
      <c r="J151" t="s">
        <v>3211</v>
      </c>
      <c r="K151">
        <f t="shared" si="50"/>
        <v>4</v>
      </c>
      <c r="L151">
        <f t="shared" si="51"/>
        <v>3</v>
      </c>
      <c r="M151" t="str">
        <f t="shared" si="52"/>
        <v>4/3</v>
      </c>
      <c r="P151" t="s">
        <v>3267</v>
      </c>
      <c r="Q151" t="s">
        <v>4854</v>
      </c>
      <c r="R151" t="str">
        <f t="shared" si="53"/>
        <v>ホネツツキ</v>
      </c>
      <c r="T151" t="s">
        <v>4855</v>
      </c>
      <c r="U151" t="s">
        <v>3267</v>
      </c>
      <c r="Y151" s="11" t="s">
        <v>4571</v>
      </c>
      <c r="Z151" t="str">
        <f t="shared" si="42"/>
        <v>飛行</v>
      </c>
      <c r="AA151" t="str">
        <f t="shared" si="43"/>
        <v/>
      </c>
      <c r="AB151" t="str">
        <f t="shared" si="45"/>
        <v/>
      </c>
      <c r="AD151" t="b">
        <f t="shared" si="41"/>
        <v>0</v>
      </c>
      <c r="AE151" s="1"/>
      <c r="AF151" s="1" t="s">
        <v>4450</v>
      </c>
      <c r="AG151" s="1" t="s">
        <v>1606</v>
      </c>
      <c r="AH151" s="1" t="s">
        <v>1473</v>
      </c>
      <c r="AI151" s="1">
        <v>15</v>
      </c>
      <c r="AJ151" s="1" t="s">
        <v>175</v>
      </c>
      <c r="AK151" s="1" t="s">
        <v>174</v>
      </c>
      <c r="AL151" s="1" t="s">
        <v>349</v>
      </c>
      <c r="AM151" s="1" t="s">
        <v>2987</v>
      </c>
      <c r="AN151" s="1"/>
      <c r="AO151" s="1"/>
      <c r="AP151" s="1" t="s">
        <v>3444</v>
      </c>
      <c r="AQ151" s="1" t="s">
        <v>4570</v>
      </c>
      <c r="AR151" s="1"/>
      <c r="AS151" s="1"/>
      <c r="AT151" s="1">
        <v>4</v>
      </c>
      <c r="AU151" s="1">
        <v>3</v>
      </c>
      <c r="AV151" s="1" t="s">
        <v>4571</v>
      </c>
    </row>
    <row r="152" spans="1:48" x14ac:dyDescent="0.15">
      <c r="A152" t="str">
        <f t="shared" si="46"/>
        <v>|AKH|黒|19|5/4|《[[イフニルの魔神]]》|</v>
      </c>
      <c r="B152" t="s">
        <v>3211</v>
      </c>
      <c r="C152" t="str">
        <f t="shared" si="47"/>
        <v>AKH</v>
      </c>
      <c r="D152">
        <f>IF(AF152="","",VLOOKUP(C152,tnpl!$Z$1:$AA$11,2,TRUE))</f>
        <v>10</v>
      </c>
      <c r="E152" t="s">
        <v>3211</v>
      </c>
      <c r="F152" t="str">
        <f t="shared" si="48"/>
        <v>黒</v>
      </c>
      <c r="G152">
        <f>IF(AG152="","",VLOOKUP(F152,tnpl!$X$1:$Y$16,2,TRUE))</f>
        <v>3</v>
      </c>
      <c r="H152" t="s">
        <v>3211</v>
      </c>
      <c r="I152">
        <f t="shared" si="49"/>
        <v>19</v>
      </c>
      <c r="J152" t="s">
        <v>3211</v>
      </c>
      <c r="K152">
        <f t="shared" si="50"/>
        <v>5</v>
      </c>
      <c r="L152">
        <f t="shared" si="51"/>
        <v>4</v>
      </c>
      <c r="M152" t="str">
        <f t="shared" si="52"/>
        <v>5/4</v>
      </c>
      <c r="P152" t="s">
        <v>3267</v>
      </c>
      <c r="Q152" t="s">
        <v>4854</v>
      </c>
      <c r="R152" t="str">
        <f t="shared" si="53"/>
        <v>イフニルの魔神</v>
      </c>
      <c r="T152" t="s">
        <v>4855</v>
      </c>
      <c r="U152" t="s">
        <v>3267</v>
      </c>
      <c r="Y152" s="11" t="s">
        <v>4585</v>
      </c>
      <c r="Z152" t="str">
        <f t="shared" si="42"/>
        <v>飛行</v>
      </c>
      <c r="AA152" t="str">
        <f t="shared" si="43"/>
        <v/>
      </c>
      <c r="AB152" t="str">
        <f t="shared" si="45"/>
        <v/>
      </c>
      <c r="AC152" t="str">
        <f t="shared" si="44"/>
        <v/>
      </c>
      <c r="AD152" t="b">
        <f t="shared" si="41"/>
        <v>0</v>
      </c>
      <c r="AE152" s="1"/>
      <c r="AF152" s="1" t="s">
        <v>4450</v>
      </c>
      <c r="AG152" s="1" t="s">
        <v>1606</v>
      </c>
      <c r="AH152" s="1" t="s">
        <v>1463</v>
      </c>
      <c r="AI152" s="1">
        <v>19</v>
      </c>
      <c r="AJ152" s="1" t="s">
        <v>161</v>
      </c>
      <c r="AK152" s="1" t="s">
        <v>160</v>
      </c>
      <c r="AL152" s="1" t="s">
        <v>349</v>
      </c>
      <c r="AM152" s="1" t="s">
        <v>2828</v>
      </c>
      <c r="AN152" s="1"/>
      <c r="AO152" s="1"/>
      <c r="AP152" s="1" t="s">
        <v>361</v>
      </c>
      <c r="AQ152" s="1" t="s">
        <v>4583</v>
      </c>
      <c r="AR152" s="1" t="s">
        <v>4584</v>
      </c>
      <c r="AS152" s="1"/>
      <c r="AT152" s="1">
        <v>5</v>
      </c>
      <c r="AU152" s="1">
        <v>4</v>
      </c>
      <c r="AV152" s="1" t="s">
        <v>4585</v>
      </c>
    </row>
    <row r="153" spans="1:48" x14ac:dyDescent="0.15">
      <c r="A153" t="str">
        <f t="shared" si="46"/>
        <v>|AKH|赤|19|8/8|《[[栄光をもたらすもの]]》|</v>
      </c>
      <c r="B153" t="s">
        <v>3211</v>
      </c>
      <c r="C153" t="str">
        <f t="shared" si="47"/>
        <v>AKH</v>
      </c>
      <c r="D153">
        <f>IF(AF153="","",VLOOKUP(C153,tnpl!$Z$1:$AA$11,2,TRUE))</f>
        <v>10</v>
      </c>
      <c r="E153" t="s">
        <v>3211</v>
      </c>
      <c r="F153" t="str">
        <f t="shared" si="48"/>
        <v>赤</v>
      </c>
      <c r="G153">
        <f>IF(AG153="","",VLOOKUP(F153,tnpl!$X$1:$Y$16,2,TRUE))</f>
        <v>4</v>
      </c>
      <c r="H153" t="s">
        <v>3211</v>
      </c>
      <c r="I153">
        <f t="shared" si="49"/>
        <v>19</v>
      </c>
      <c r="J153" t="s">
        <v>3211</v>
      </c>
      <c r="K153">
        <f t="shared" si="50"/>
        <v>8</v>
      </c>
      <c r="L153">
        <f t="shared" si="51"/>
        <v>8</v>
      </c>
      <c r="M153" t="str">
        <f t="shared" si="52"/>
        <v>8/8</v>
      </c>
      <c r="P153" t="s">
        <v>3267</v>
      </c>
      <c r="Q153" t="s">
        <v>4854</v>
      </c>
      <c r="R153" t="str">
        <f t="shared" si="53"/>
        <v>栄光をもたらすもの</v>
      </c>
      <c r="T153" t="s">
        <v>4855</v>
      </c>
      <c r="U153" t="s">
        <v>3267</v>
      </c>
      <c r="Y153" s="11" t="s">
        <v>4637</v>
      </c>
      <c r="Z153" t="str">
        <f t="shared" si="42"/>
        <v>飛行</v>
      </c>
      <c r="AA153" t="str">
        <f t="shared" si="43"/>
        <v/>
      </c>
      <c r="AB153" t="str">
        <f t="shared" si="45"/>
        <v/>
      </c>
      <c r="AC153" t="str">
        <f t="shared" si="44"/>
        <v/>
      </c>
      <c r="AD153" t="b">
        <f t="shared" si="41"/>
        <v>0</v>
      </c>
      <c r="AE153" s="1"/>
      <c r="AF153" s="1" t="s">
        <v>4450</v>
      </c>
      <c r="AG153" s="1" t="s">
        <v>1575</v>
      </c>
      <c r="AH153" s="1" t="s">
        <v>1453</v>
      </c>
      <c r="AI153" s="1">
        <v>19</v>
      </c>
      <c r="AJ153" s="1" t="s">
        <v>105</v>
      </c>
      <c r="AK153" s="1" t="s">
        <v>104</v>
      </c>
      <c r="AL153" s="1" t="s">
        <v>349</v>
      </c>
      <c r="AM153" s="1" t="s">
        <v>1578</v>
      </c>
      <c r="AN153" s="1"/>
      <c r="AO153" s="1"/>
      <c r="AP153" s="1" t="s">
        <v>3467</v>
      </c>
      <c r="AQ153" s="1" t="s">
        <v>4636</v>
      </c>
      <c r="AR153" s="1"/>
      <c r="AS153" s="1"/>
      <c r="AT153" s="1">
        <v>8</v>
      </c>
      <c r="AU153" s="1">
        <v>8</v>
      </c>
      <c r="AV153" s="1" t="s">
        <v>4637</v>
      </c>
    </row>
    <row r="154" spans="1:48" x14ac:dyDescent="0.15">
      <c r="A154" t="str">
        <f t="shared" si="46"/>
        <v>|AKH|白青|17|3/4|《[[風案内のエイヴン]]》|</v>
      </c>
      <c r="B154" t="s">
        <v>3211</v>
      </c>
      <c r="C154" t="str">
        <f t="shared" si="47"/>
        <v>AKH</v>
      </c>
      <c r="D154">
        <f>IF(AF154="","",VLOOKUP(C154,tnpl!$Z$1:$AA$11,2,TRUE))</f>
        <v>10</v>
      </c>
      <c r="E154" t="s">
        <v>3211</v>
      </c>
      <c r="F154" t="str">
        <f t="shared" si="48"/>
        <v>白青</v>
      </c>
      <c r="G154">
        <f>IF(AG154="","",VLOOKUP(F154,tnpl!$X$1:$Y$16,2,TRUE))</f>
        <v>6</v>
      </c>
      <c r="H154" t="s">
        <v>3211</v>
      </c>
      <c r="I154">
        <f t="shared" si="49"/>
        <v>17</v>
      </c>
      <c r="J154" t="s">
        <v>3211</v>
      </c>
      <c r="K154">
        <f t="shared" si="50"/>
        <v>3</v>
      </c>
      <c r="L154">
        <f t="shared" si="51"/>
        <v>4</v>
      </c>
      <c r="M154" t="str">
        <f t="shared" si="52"/>
        <v>3/4</v>
      </c>
      <c r="P154" t="s">
        <v>3267</v>
      </c>
      <c r="Q154" t="s">
        <v>4854</v>
      </c>
      <c r="R154" t="str">
        <f t="shared" si="53"/>
        <v>風案内のエイヴン</v>
      </c>
      <c r="T154" t="s">
        <v>4855</v>
      </c>
      <c r="U154" t="s">
        <v>3267</v>
      </c>
      <c r="Y154" s="11" t="s">
        <v>4687</v>
      </c>
      <c r="Z154" t="str">
        <f t="shared" si="42"/>
        <v>飛行</v>
      </c>
      <c r="AA154" t="str">
        <f t="shared" si="43"/>
        <v/>
      </c>
      <c r="AB154" t="str">
        <f t="shared" si="45"/>
        <v/>
      </c>
      <c r="AC154" t="str">
        <f t="shared" si="44"/>
        <v>得る</v>
      </c>
      <c r="AD154" t="b">
        <f t="shared" si="41"/>
        <v>1</v>
      </c>
      <c r="AE154" s="1"/>
      <c r="AF154" s="1" t="s">
        <v>4450</v>
      </c>
      <c r="AG154" s="1" t="s">
        <v>1534</v>
      </c>
      <c r="AH154" s="1" t="s">
        <v>1473</v>
      </c>
      <c r="AI154" s="1">
        <v>17</v>
      </c>
      <c r="AJ154" s="1" t="s">
        <v>53</v>
      </c>
      <c r="AK154" s="1" t="s">
        <v>52</v>
      </c>
      <c r="AL154" s="1" t="s">
        <v>349</v>
      </c>
      <c r="AM154" s="1" t="s">
        <v>2987</v>
      </c>
      <c r="AN154" s="1" t="s">
        <v>1515</v>
      </c>
      <c r="AO154" s="1"/>
      <c r="AP154" s="1" t="s">
        <v>2435</v>
      </c>
      <c r="AQ154" s="1" t="s">
        <v>4686</v>
      </c>
      <c r="AR154" s="1"/>
      <c r="AS154" s="1"/>
      <c r="AT154" s="1">
        <v>3</v>
      </c>
      <c r="AU154" s="1">
        <v>4</v>
      </c>
      <c r="AV154" s="1" t="s">
        <v>4687</v>
      </c>
    </row>
    <row r="155" spans="1:48" x14ac:dyDescent="0.15">
      <c r="A155" t="str">
        <f t="shared" si="46"/>
        <v>|AKH|青赤|12|1/1|《[[奇怪なドレイク]]》|</v>
      </c>
      <c r="B155" t="s">
        <v>3211</v>
      </c>
      <c r="C155" t="str">
        <f t="shared" si="47"/>
        <v>AKH</v>
      </c>
      <c r="D155">
        <f>IF(AF155="","",VLOOKUP(C155,tnpl!$Z$1:$AA$11,2,TRUE))</f>
        <v>10</v>
      </c>
      <c r="E155" t="s">
        <v>3211</v>
      </c>
      <c r="F155" t="str">
        <f t="shared" si="48"/>
        <v>青赤</v>
      </c>
      <c r="G155">
        <f>IF(AG155="","",VLOOKUP(F155,tnpl!$X$1:$Y$16,2,TRUE))</f>
        <v>12</v>
      </c>
      <c r="H155" t="s">
        <v>3211</v>
      </c>
      <c r="I155">
        <f t="shared" si="49"/>
        <v>12</v>
      </c>
      <c r="J155" t="s">
        <v>3211</v>
      </c>
      <c r="K155">
        <f t="shared" si="50"/>
        <v>1</v>
      </c>
      <c r="L155">
        <f t="shared" si="51"/>
        <v>1</v>
      </c>
      <c r="M155" t="str">
        <f t="shared" si="52"/>
        <v>1/1</v>
      </c>
      <c r="P155" t="s">
        <v>3267</v>
      </c>
      <c r="Q155" t="s">
        <v>4854</v>
      </c>
      <c r="R155" t="str">
        <f t="shared" si="53"/>
        <v>奇怪なドレイク</v>
      </c>
      <c r="T155" t="s">
        <v>4855</v>
      </c>
      <c r="U155" t="s">
        <v>3267</v>
      </c>
      <c r="Y155" s="11" t="s">
        <v>4692</v>
      </c>
      <c r="Z155" t="str">
        <f t="shared" si="42"/>
        <v>飛行</v>
      </c>
      <c r="AA155" t="str">
        <f t="shared" si="43"/>
        <v/>
      </c>
      <c r="AB155" t="str">
        <f t="shared" si="45"/>
        <v/>
      </c>
      <c r="AC155" t="str">
        <f t="shared" si="44"/>
        <v/>
      </c>
      <c r="AD155" t="b">
        <f t="shared" si="41"/>
        <v>0</v>
      </c>
      <c r="AE155" s="1"/>
      <c r="AF155" s="1" t="s">
        <v>4450</v>
      </c>
      <c r="AG155" s="1" t="s">
        <v>1489</v>
      </c>
      <c r="AH155" s="1" t="s">
        <v>1473</v>
      </c>
      <c r="AI155" s="1">
        <v>12</v>
      </c>
      <c r="AJ155" s="1" t="s">
        <v>49</v>
      </c>
      <c r="AK155" s="1" t="s">
        <v>48</v>
      </c>
      <c r="AL155" s="1" t="s">
        <v>349</v>
      </c>
      <c r="AM155" s="1" t="s">
        <v>2546</v>
      </c>
      <c r="AN155" s="1"/>
      <c r="AO155" s="1"/>
      <c r="AP155" s="1" t="s">
        <v>361</v>
      </c>
      <c r="AQ155" s="1" t="s">
        <v>4691</v>
      </c>
      <c r="AR155" s="1"/>
      <c r="AS155" s="1"/>
      <c r="AT155" s="1">
        <v>1</v>
      </c>
      <c r="AU155" s="1">
        <v>1</v>
      </c>
      <c r="AV155" s="1" t="s">
        <v>4692</v>
      </c>
    </row>
    <row r="156" spans="1:48" x14ac:dyDescent="0.15">
      <c r="A156" t="str">
        <f t="shared" si="46"/>
        <v>|AKH|青黒|10|1/3|《[[影嵐の侍臣]]》|</v>
      </c>
      <c r="B156" t="s">
        <v>3211</v>
      </c>
      <c r="C156" t="str">
        <f t="shared" si="47"/>
        <v>AKH</v>
      </c>
      <c r="D156">
        <f>IF(AF156="","",VLOOKUP(C156,tnpl!$Z$1:$AA$11,2,TRUE))</f>
        <v>10</v>
      </c>
      <c r="E156" t="s">
        <v>3211</v>
      </c>
      <c r="F156" t="str">
        <f t="shared" si="48"/>
        <v>青黒</v>
      </c>
      <c r="G156">
        <f>IF(AG156="","",VLOOKUP(F156,tnpl!$X$1:$Y$16,2,TRUE))</f>
        <v>7</v>
      </c>
      <c r="H156" t="s">
        <v>3211</v>
      </c>
      <c r="I156">
        <f t="shared" si="49"/>
        <v>10</v>
      </c>
      <c r="J156" t="s">
        <v>3211</v>
      </c>
      <c r="K156">
        <f t="shared" si="50"/>
        <v>1</v>
      </c>
      <c r="L156">
        <f t="shared" si="51"/>
        <v>3</v>
      </c>
      <c r="M156" t="str">
        <f t="shared" si="52"/>
        <v>1/3</v>
      </c>
      <c r="P156" t="s">
        <v>3267</v>
      </c>
      <c r="Q156" t="s">
        <v>4854</v>
      </c>
      <c r="R156" t="str">
        <f t="shared" si="53"/>
        <v>影嵐の侍臣</v>
      </c>
      <c r="T156" t="s">
        <v>4855</v>
      </c>
      <c r="U156" t="s">
        <v>3267</v>
      </c>
      <c r="Y156" s="11" t="s">
        <v>4695</v>
      </c>
      <c r="Z156" t="str">
        <f t="shared" si="42"/>
        <v>飛行</v>
      </c>
      <c r="AA156" t="str">
        <f t="shared" si="43"/>
        <v/>
      </c>
      <c r="AB156" t="str">
        <f t="shared" si="45"/>
        <v/>
      </c>
      <c r="AC156" t="str">
        <f t="shared" si="44"/>
        <v/>
      </c>
      <c r="AD156" t="b">
        <f t="shared" si="41"/>
        <v>0</v>
      </c>
      <c r="AE156" s="1"/>
      <c r="AF156" s="1" t="s">
        <v>4450</v>
      </c>
      <c r="AG156" s="1" t="s">
        <v>1530</v>
      </c>
      <c r="AH156" s="1" t="s">
        <v>1473</v>
      </c>
      <c r="AI156" s="1">
        <v>10</v>
      </c>
      <c r="AJ156" s="1" t="s">
        <v>45</v>
      </c>
      <c r="AK156" s="1" t="s">
        <v>44</v>
      </c>
      <c r="AL156" s="1" t="s">
        <v>349</v>
      </c>
      <c r="AM156" s="1" t="s">
        <v>1511</v>
      </c>
      <c r="AN156" s="1" t="s">
        <v>1492</v>
      </c>
      <c r="AO156" s="1"/>
      <c r="AP156" s="1" t="s">
        <v>361</v>
      </c>
      <c r="AQ156" s="1" t="s">
        <v>4694</v>
      </c>
      <c r="AR156" s="1"/>
      <c r="AS156" s="1"/>
      <c r="AT156" s="1">
        <v>1</v>
      </c>
      <c r="AU156" s="1">
        <v>3</v>
      </c>
      <c r="AV156" s="1" t="s">
        <v>4695</v>
      </c>
    </row>
    <row r="157" spans="1:48" x14ac:dyDescent="0.15">
      <c r="A157" t="str">
        <f t="shared" si="46"/>
        <v>|AKHM|青|16|2/4|《[[聖別されたスフィンクス]]》|</v>
      </c>
      <c r="B157" t="s">
        <v>3211</v>
      </c>
      <c r="C157" t="str">
        <f t="shared" si="47"/>
        <v>AKHM</v>
      </c>
      <c r="D157">
        <f>IF(AF157="","",VLOOKUP(C157,tnpl!$Z$1:$AA$11,2,TRUE))</f>
        <v>11</v>
      </c>
      <c r="E157" t="s">
        <v>3211</v>
      </c>
      <c r="F157" t="str">
        <f t="shared" si="48"/>
        <v>青</v>
      </c>
      <c r="G157">
        <f>IF(AG157="","",VLOOKUP(F157,tnpl!$X$1:$Y$16,2,TRUE))</f>
        <v>2</v>
      </c>
      <c r="H157" t="s">
        <v>3211</v>
      </c>
      <c r="I157">
        <f t="shared" si="49"/>
        <v>16</v>
      </c>
      <c r="J157" t="s">
        <v>3211</v>
      </c>
      <c r="K157">
        <f t="shared" si="50"/>
        <v>2</v>
      </c>
      <c r="L157">
        <f t="shared" si="51"/>
        <v>4</v>
      </c>
      <c r="M157" t="str">
        <f t="shared" si="52"/>
        <v>2/4</v>
      </c>
      <c r="P157" t="s">
        <v>3267</v>
      </c>
      <c r="Q157" t="s">
        <v>4854</v>
      </c>
      <c r="R157" t="str">
        <f t="shared" si="53"/>
        <v>聖別されたスフィンクス</v>
      </c>
      <c r="T157" t="s">
        <v>4855</v>
      </c>
      <c r="U157" t="s">
        <v>3267</v>
      </c>
      <c r="Y157" s="11" t="s">
        <v>4751</v>
      </c>
      <c r="Z157" t="str">
        <f t="shared" si="42"/>
        <v>飛行</v>
      </c>
      <c r="AA157" t="str">
        <f t="shared" si="43"/>
        <v/>
      </c>
      <c r="AB157" t="str">
        <f t="shared" si="45"/>
        <v/>
      </c>
      <c r="AC157" t="str">
        <f t="shared" si="44"/>
        <v/>
      </c>
      <c r="AD157" t="b">
        <f t="shared" si="41"/>
        <v>0</v>
      </c>
      <c r="AE157" s="1"/>
      <c r="AF157" s="1" t="s">
        <v>4746</v>
      </c>
      <c r="AG157" s="1" t="s">
        <v>1631</v>
      </c>
      <c r="AH157" s="1" t="s">
        <v>3203</v>
      </c>
      <c r="AI157" s="1">
        <v>16</v>
      </c>
      <c r="AJ157" s="1" t="s">
        <v>3183</v>
      </c>
      <c r="AK157" s="1" t="s">
        <v>3184</v>
      </c>
      <c r="AL157" s="1" t="s">
        <v>349</v>
      </c>
      <c r="AM157" s="1" t="s">
        <v>1633</v>
      </c>
      <c r="AN157" s="1"/>
      <c r="AO157" s="1"/>
      <c r="AP157" s="1" t="s">
        <v>361</v>
      </c>
      <c r="AQ157" s="1" t="s">
        <v>4750</v>
      </c>
      <c r="AR157" s="1"/>
      <c r="AS157" s="1"/>
      <c r="AT157" s="1">
        <v>2</v>
      </c>
      <c r="AU157" s="1">
        <v>4</v>
      </c>
      <c r="AV157" s="1" t="s">
        <v>4751</v>
      </c>
    </row>
    <row r="158" spans="1:48" x14ac:dyDescent="0.15">
      <c r="A158" t="str">
        <f t="shared" si="46"/>
        <v>|AKH|白|7|4/4|《[[双陽の熾天使]]》|</v>
      </c>
      <c r="B158" t="s">
        <v>3211</v>
      </c>
      <c r="C158" t="str">
        <f t="shared" si="47"/>
        <v>AKH</v>
      </c>
      <c r="D158">
        <f>IF(AF158="","",VLOOKUP(C158,tnpl!$Z$1:$AA$11,2,TRUE))</f>
        <v>10</v>
      </c>
      <c r="E158" t="s">
        <v>3211</v>
      </c>
      <c r="F158" t="str">
        <f t="shared" si="48"/>
        <v>白</v>
      </c>
      <c r="G158">
        <f>IF(AG158="","",VLOOKUP(F158,tnpl!$X$1:$Y$16,2,TRUE))</f>
        <v>1</v>
      </c>
      <c r="H158" t="s">
        <v>3211</v>
      </c>
      <c r="I158">
        <f t="shared" si="49"/>
        <v>7</v>
      </c>
      <c r="J158" t="s">
        <v>3211</v>
      </c>
      <c r="K158">
        <f t="shared" si="50"/>
        <v>4</v>
      </c>
      <c r="L158">
        <f t="shared" si="51"/>
        <v>4</v>
      </c>
      <c r="M158" t="str">
        <f t="shared" si="52"/>
        <v>4/4</v>
      </c>
      <c r="P158" t="s">
        <v>3267</v>
      </c>
      <c r="Q158" t="s">
        <v>4854</v>
      </c>
      <c r="R158" t="str">
        <f t="shared" si="53"/>
        <v>双陽の熾天使</v>
      </c>
      <c r="T158" t="s">
        <v>4855</v>
      </c>
      <c r="U158" t="s">
        <v>3267</v>
      </c>
      <c r="Y158" s="11" t="s">
        <v>4773</v>
      </c>
      <c r="Z158" t="str">
        <f t="shared" si="42"/>
        <v>飛行</v>
      </c>
      <c r="AA158" t="str">
        <f t="shared" si="43"/>
        <v/>
      </c>
      <c r="AB158" t="str">
        <f t="shared" si="45"/>
        <v/>
      </c>
      <c r="AC158" t="str">
        <f t="shared" si="44"/>
        <v/>
      </c>
      <c r="AD158" t="b">
        <f t="shared" si="41"/>
        <v>0</v>
      </c>
      <c r="AE158" s="1"/>
      <c r="AF158" s="1" t="s">
        <v>4450</v>
      </c>
      <c r="AG158" s="1" t="s">
        <v>1653</v>
      </c>
      <c r="AH158" s="1" t="s">
        <v>1463</v>
      </c>
      <c r="AI158" s="1">
        <v>7</v>
      </c>
      <c r="AJ158" s="1" t="s">
        <v>4769</v>
      </c>
      <c r="AK158" s="1" t="s">
        <v>4770</v>
      </c>
      <c r="AL158" s="1" t="s">
        <v>349</v>
      </c>
      <c r="AM158" s="1" t="s">
        <v>358</v>
      </c>
      <c r="AN158" s="1"/>
      <c r="AO158" s="1"/>
      <c r="AP158" s="1" t="s">
        <v>4543</v>
      </c>
      <c r="AQ158" s="1" t="s">
        <v>4771</v>
      </c>
      <c r="AR158" s="1" t="s">
        <v>4772</v>
      </c>
      <c r="AS158" s="1"/>
      <c r="AT158" s="1">
        <v>4</v>
      </c>
      <c r="AU158" s="1">
        <v>4</v>
      </c>
      <c r="AV158" s="1" t="s">
        <v>4773</v>
      </c>
    </row>
    <row r="159" spans="1:48" x14ac:dyDescent="0.15">
      <c r="A159" t="str">
        <f t="shared" si="46"/>
        <v>|AKH|青|12|4/4|《[[釣りドレイク]]》|</v>
      </c>
      <c r="B159" t="s">
        <v>3211</v>
      </c>
      <c r="C159" t="str">
        <f t="shared" si="47"/>
        <v>AKH</v>
      </c>
      <c r="D159">
        <f>IF(AF159="","",VLOOKUP(C159,tnpl!$Z$1:$AA$11,2,TRUE))</f>
        <v>10</v>
      </c>
      <c r="E159" t="s">
        <v>3211</v>
      </c>
      <c r="F159" t="str">
        <f t="shared" si="48"/>
        <v>青</v>
      </c>
      <c r="G159">
        <f>IF(AG159="","",VLOOKUP(F159,tnpl!$X$1:$Y$16,2,TRUE))</f>
        <v>2</v>
      </c>
      <c r="H159" t="s">
        <v>3211</v>
      </c>
      <c r="I159">
        <f t="shared" si="49"/>
        <v>12</v>
      </c>
      <c r="J159" t="s">
        <v>3211</v>
      </c>
      <c r="K159">
        <f t="shared" si="50"/>
        <v>4</v>
      </c>
      <c r="L159">
        <f t="shared" si="51"/>
        <v>4</v>
      </c>
      <c r="M159" t="str">
        <f t="shared" si="52"/>
        <v>4/4</v>
      </c>
      <c r="P159" t="s">
        <v>3267</v>
      </c>
      <c r="Q159" t="s">
        <v>4854</v>
      </c>
      <c r="R159" t="str">
        <f t="shared" si="53"/>
        <v>釣りドレイク</v>
      </c>
      <c r="T159" t="s">
        <v>4855</v>
      </c>
      <c r="U159" t="s">
        <v>3267</v>
      </c>
      <c r="Y159" s="11" t="s">
        <v>4777</v>
      </c>
      <c r="Z159" t="str">
        <f t="shared" si="42"/>
        <v>飛行</v>
      </c>
      <c r="AA159" t="str">
        <f t="shared" si="43"/>
        <v/>
      </c>
      <c r="AB159" t="str">
        <f t="shared" si="45"/>
        <v/>
      </c>
      <c r="AC159" t="str">
        <f t="shared" si="44"/>
        <v/>
      </c>
      <c r="AD159" t="b">
        <f t="shared" si="41"/>
        <v>0</v>
      </c>
      <c r="AE159" s="1"/>
      <c r="AF159" s="1" t="s">
        <v>4450</v>
      </c>
      <c r="AG159" s="1" t="s">
        <v>1631</v>
      </c>
      <c r="AH159" s="1" t="s">
        <v>1473</v>
      </c>
      <c r="AI159" s="1">
        <v>12</v>
      </c>
      <c r="AJ159" s="1" t="s">
        <v>4774</v>
      </c>
      <c r="AK159" s="1" t="s">
        <v>4775</v>
      </c>
      <c r="AL159" s="1" t="s">
        <v>349</v>
      </c>
      <c r="AM159" s="1" t="s">
        <v>2546</v>
      </c>
      <c r="AN159" s="1"/>
      <c r="AO159" s="1"/>
      <c r="AP159" s="1" t="s">
        <v>361</v>
      </c>
      <c r="AQ159" s="1" t="s">
        <v>4776</v>
      </c>
      <c r="AR159" s="1"/>
      <c r="AS159" s="1"/>
      <c r="AT159" s="1">
        <v>4</v>
      </c>
      <c r="AU159" s="1">
        <v>4</v>
      </c>
      <c r="AV159" s="1" t="s">
        <v>4777</v>
      </c>
    </row>
    <row r="160" spans="1:48" x14ac:dyDescent="0.15">
      <c r="AC160" t="str">
        <f t="shared" si="44"/>
        <v/>
      </c>
    </row>
    <row r="161" spans="1:48" x14ac:dyDescent="0.15">
      <c r="A161" t="s">
        <v>5072</v>
      </c>
      <c r="AC161" t="str">
        <f t="shared" si="44"/>
        <v/>
      </c>
    </row>
    <row r="162" spans="1:48" x14ac:dyDescent="0.15">
      <c r="A162" t="str">
        <f>B162&amp;C162&amp;E162&amp;F162&amp;H162&amp;I162&amp;J162&amp;M162&amp;N162&amp;O162&amp;P162&amp;Q162&amp;R162&amp;S162&amp;T162&amp;U162&amp;V162&amp;W162&amp;X162</f>
        <v>|LEFT:50|LEFT:50|LEFT:50|LEFT:50|LEFT:250|LEFT:300|c</v>
      </c>
      <c r="B162" t="s">
        <v>3211</v>
      </c>
      <c r="C162" t="s">
        <v>3204</v>
      </c>
      <c r="E162" t="s">
        <v>3211</v>
      </c>
      <c r="F162" t="s">
        <v>3204</v>
      </c>
      <c r="H162" t="s">
        <v>3211</v>
      </c>
      <c r="I162" t="s">
        <v>3204</v>
      </c>
      <c r="J162" t="s">
        <v>3211</v>
      </c>
      <c r="M162" t="s">
        <v>3204</v>
      </c>
      <c r="N162" t="s">
        <v>3267</v>
      </c>
      <c r="O162" t="s">
        <v>4980</v>
      </c>
      <c r="P162" t="s">
        <v>3267</v>
      </c>
      <c r="R162" t="s">
        <v>4982</v>
      </c>
      <c r="U162" t="s">
        <v>3267</v>
      </c>
      <c r="V162" t="s">
        <v>3206</v>
      </c>
      <c r="AC162" t="str">
        <f t="shared" si="44"/>
        <v/>
      </c>
    </row>
    <row r="163" spans="1:48" x14ac:dyDescent="0.15">
      <c r="A163" t="str">
        <f t="shared" ref="A163:A190" si="54">B163&amp;C163&amp;E163&amp;F163&amp;H163&amp;I163&amp;J163&amp;M163&amp;N163&amp;O163&amp;P163&amp;Q163&amp;R163&amp;S163&amp;T163&amp;U163&amp;V163&amp;W163&amp;X163</f>
        <v>|セット|色|コスト|P/T|能力|カード名|</v>
      </c>
      <c r="B163" t="s">
        <v>3211</v>
      </c>
      <c r="C163" t="s">
        <v>3212</v>
      </c>
      <c r="E163" t="s">
        <v>3211</v>
      </c>
      <c r="F163" t="s">
        <v>3181</v>
      </c>
      <c r="H163" t="s">
        <v>3211</v>
      </c>
      <c r="I163" t="s">
        <v>3207</v>
      </c>
      <c r="J163" t="s">
        <v>3211</v>
      </c>
      <c r="K163" t="s">
        <v>3168</v>
      </c>
      <c r="L163" t="s">
        <v>3167</v>
      </c>
      <c r="M163" t="str">
        <f t="shared" ref="M163:M178" si="55">K163&amp;"/"&amp;L163</f>
        <v>P/T</v>
      </c>
      <c r="N163" t="s">
        <v>3267</v>
      </c>
      <c r="O163" t="s">
        <v>4981</v>
      </c>
      <c r="P163" t="s">
        <v>3267</v>
      </c>
      <c r="R163" t="s">
        <v>3208</v>
      </c>
      <c r="U163" t="s">
        <v>3267</v>
      </c>
      <c r="AC163" t="str">
        <f t="shared" si="44"/>
        <v/>
      </c>
    </row>
    <row r="164" spans="1:48" x14ac:dyDescent="0.15">
      <c r="A164" t="str">
        <f t="shared" si="54"/>
        <v>|BFZ|青|17|3/4|土地クリーチャー&amp;br;このカードがいる間|《[[ハリマーの潮呼び]]》|</v>
      </c>
      <c r="B164" t="s">
        <v>3211</v>
      </c>
      <c r="C164" t="str">
        <f>AF164</f>
        <v>BFZ</v>
      </c>
      <c r="D164">
        <f>IF(AF164="","",VLOOKUP(C164,tnpl!$Z$1:$AA$11,2,TRUE))</f>
        <v>2</v>
      </c>
      <c r="E164" t="s">
        <v>3211</v>
      </c>
      <c r="F164" t="str">
        <f>AG164</f>
        <v>青</v>
      </c>
      <c r="G164">
        <f>IF(AG164="","",VLOOKUP(F164,tnpl!$X$1:$Y$16,2,TRUE))</f>
        <v>2</v>
      </c>
      <c r="H164" t="s">
        <v>3211</v>
      </c>
      <c r="I164">
        <f>AI164</f>
        <v>17</v>
      </c>
      <c r="J164" t="s">
        <v>3211</v>
      </c>
      <c r="K164">
        <f>AT164</f>
        <v>3</v>
      </c>
      <c r="L164">
        <f>AU164</f>
        <v>4</v>
      </c>
      <c r="M164" t="str">
        <f t="shared" si="55"/>
        <v>3/4</v>
      </c>
      <c r="N164" t="s">
        <v>3267</v>
      </c>
      <c r="O164" t="s">
        <v>4929</v>
      </c>
      <c r="P164" t="s">
        <v>3249</v>
      </c>
      <c r="Q164" t="s">
        <v>4883</v>
      </c>
      <c r="R164" t="s">
        <v>3267</v>
      </c>
      <c r="S164" t="s">
        <v>4854</v>
      </c>
      <c r="T164" t="str">
        <f>AJ164</f>
        <v>ハリマーの潮呼び</v>
      </c>
      <c r="V164" t="s">
        <v>4855</v>
      </c>
      <c r="W164" t="s">
        <v>3267</v>
      </c>
      <c r="Y164" s="11" t="s">
        <v>2276</v>
      </c>
      <c r="Z164" t="str">
        <f>IF(SEARCH("飛",Y164,1)&lt;10,"飛行","")</f>
        <v/>
      </c>
      <c r="AA164" t="str">
        <f>IF(ISERR(SEARCH("召",Y164,1)),"","召喚")</f>
        <v/>
      </c>
      <c r="AB164" t="str">
        <f>IF(ISERR(SEARCH("与",Y164,1)),"","与える")</f>
        <v/>
      </c>
      <c r="AC164" t="str">
        <f>IF(ISERR(SEARCH("得",Y164,1)),"","得る")</f>
        <v>得る</v>
      </c>
      <c r="AE164" s="1"/>
      <c r="AF164" s="1" t="s">
        <v>3213</v>
      </c>
      <c r="AG164" s="1" t="s">
        <v>1631</v>
      </c>
      <c r="AH164" s="1" t="s">
        <v>1473</v>
      </c>
      <c r="AI164" s="1">
        <v>17</v>
      </c>
      <c r="AJ164" s="1" t="s">
        <v>2280</v>
      </c>
      <c r="AK164" s="1" t="s">
        <v>2279</v>
      </c>
      <c r="AL164" s="1" t="s">
        <v>349</v>
      </c>
      <c r="AM164" s="1" t="s">
        <v>1511</v>
      </c>
      <c r="AN164" s="1" t="s">
        <v>1485</v>
      </c>
      <c r="AO164" s="1" t="s">
        <v>1500</v>
      </c>
      <c r="AP164" s="1" t="s">
        <v>2278</v>
      </c>
      <c r="AQ164" s="1" t="s">
        <v>2277</v>
      </c>
      <c r="AR164" s="1"/>
      <c r="AS164" s="1"/>
      <c r="AT164" s="1">
        <v>3</v>
      </c>
      <c r="AU164" s="1">
        <v>4</v>
      </c>
      <c r="AV164" s="1" t="s">
        <v>2276</v>
      </c>
    </row>
    <row r="165" spans="1:48" x14ac:dyDescent="0.15">
      <c r="A165" t="str">
        <f t="shared" si="54"/>
        <v>|BFZ|黒|7|2/2|自分のみ&amp;br;回復：ターン終了時まで|《[[カラストリアの夜警]]》|</v>
      </c>
      <c r="B165" t="s">
        <v>3211</v>
      </c>
      <c r="C165" t="s">
        <v>3213</v>
      </c>
      <c r="D165">
        <v>2</v>
      </c>
      <c r="E165" t="s">
        <v>3211</v>
      </c>
      <c r="F165" t="s">
        <v>1606</v>
      </c>
      <c r="G165">
        <v>3</v>
      </c>
      <c r="H165" t="s">
        <v>3211</v>
      </c>
      <c r="I165">
        <v>7</v>
      </c>
      <c r="J165" t="s">
        <v>3211</v>
      </c>
      <c r="K165">
        <v>2</v>
      </c>
      <c r="L165">
        <v>2</v>
      </c>
      <c r="M165" t="str">
        <f t="shared" si="55"/>
        <v>2/2</v>
      </c>
      <c r="N165" t="s">
        <v>3267</v>
      </c>
      <c r="O165" t="s">
        <v>4930</v>
      </c>
      <c r="P165" t="s">
        <v>3249</v>
      </c>
      <c r="Q165" t="s">
        <v>4938</v>
      </c>
      <c r="R165" t="s">
        <v>3267</v>
      </c>
      <c r="S165" t="s">
        <v>4854</v>
      </c>
      <c r="T165" t="s">
        <v>2211</v>
      </c>
      <c r="V165" t="s">
        <v>4855</v>
      </c>
      <c r="W165" t="s">
        <v>3267</v>
      </c>
      <c r="Y165" s="11" t="s">
        <v>4928</v>
      </c>
      <c r="Z165" t="s">
        <v>4912</v>
      </c>
      <c r="AA165" t="s">
        <v>4912</v>
      </c>
      <c r="AB165" t="s">
        <v>4912</v>
      </c>
      <c r="AC165" t="s">
        <v>4913</v>
      </c>
      <c r="AD165" t="b">
        <v>1</v>
      </c>
      <c r="AE165" s="1"/>
      <c r="AF165" s="1" t="s">
        <v>3213</v>
      </c>
      <c r="AG165" s="1" t="s">
        <v>1606</v>
      </c>
      <c r="AH165" s="1" t="s">
        <v>1771</v>
      </c>
      <c r="AI165" s="1">
        <v>7</v>
      </c>
      <c r="AJ165" s="1" t="s">
        <v>2211</v>
      </c>
      <c r="AK165" s="1" t="s">
        <v>2210</v>
      </c>
      <c r="AL165" s="1" t="s">
        <v>349</v>
      </c>
      <c r="AM165" s="1"/>
      <c r="AN165" s="1">
        <v>2</v>
      </c>
      <c r="AO165" s="1">
        <v>2</v>
      </c>
      <c r="AP165" s="1" t="s">
        <v>3437</v>
      </c>
    </row>
    <row r="166" spans="1:48" x14ac:dyDescent="0.15">
      <c r="A166" t="str">
        <f t="shared" si="54"/>
        <v>|SOI|白|5|2/2|自分のみ&amp;br;昂揚中|《[[ムーアランドの流れ者]]》|</v>
      </c>
      <c r="B166" t="s">
        <v>3211</v>
      </c>
      <c r="C166" t="s">
        <v>3528</v>
      </c>
      <c r="D166">
        <v>4</v>
      </c>
      <c r="E166" t="s">
        <v>3211</v>
      </c>
      <c r="F166" t="s">
        <v>1653</v>
      </c>
      <c r="G166">
        <v>1</v>
      </c>
      <c r="H166" t="s">
        <v>3211</v>
      </c>
      <c r="I166">
        <v>5</v>
      </c>
      <c r="J166" t="s">
        <v>3211</v>
      </c>
      <c r="K166">
        <v>2</v>
      </c>
      <c r="L166">
        <v>2</v>
      </c>
      <c r="M166" t="str">
        <f t="shared" si="55"/>
        <v>2/2</v>
      </c>
      <c r="N166" t="s">
        <v>3267</v>
      </c>
      <c r="O166" t="s">
        <v>4930</v>
      </c>
      <c r="P166" t="s">
        <v>3249</v>
      </c>
      <c r="Q166" t="s">
        <v>4939</v>
      </c>
      <c r="R166" t="s">
        <v>3267</v>
      </c>
      <c r="S166" t="s">
        <v>4854</v>
      </c>
      <c r="T166" t="s">
        <v>1437</v>
      </c>
      <c r="V166" t="s">
        <v>4855</v>
      </c>
      <c r="W166" t="s">
        <v>3267</v>
      </c>
      <c r="Y166" s="11" t="s">
        <v>3537</v>
      </c>
      <c r="Z166" t="s">
        <v>4912</v>
      </c>
      <c r="AA166" t="s">
        <v>4912</v>
      </c>
      <c r="AB166" t="s">
        <v>4912</v>
      </c>
      <c r="AC166" t="s">
        <v>4913</v>
      </c>
      <c r="AD166" t="b">
        <v>1</v>
      </c>
      <c r="AE166" s="1"/>
      <c r="AF166" s="1" t="s">
        <v>3528</v>
      </c>
      <c r="AG166" s="1" t="s">
        <v>1653</v>
      </c>
      <c r="AH166" s="1" t="s">
        <v>1771</v>
      </c>
      <c r="AI166" s="1">
        <v>5</v>
      </c>
      <c r="AJ166" s="1" t="s">
        <v>1437</v>
      </c>
      <c r="AK166" s="1" t="s">
        <v>1436</v>
      </c>
      <c r="AL166" s="1" t="s">
        <v>349</v>
      </c>
      <c r="AM166" s="1"/>
      <c r="AN166" s="1">
        <v>2</v>
      </c>
      <c r="AO166" s="1">
        <v>2</v>
      </c>
      <c r="AP166" s="1" t="s">
        <v>3537</v>
      </c>
    </row>
    <row r="167" spans="1:48" x14ac:dyDescent="0.15">
      <c r="A167" t="str">
        <f t="shared" si="54"/>
        <v>|SOI|白|24|8/8|各クリーチャー&amp;br;自戦闘開始時：ターン終了時まで|《[[月皇の司令官、オドリック]]》|</v>
      </c>
      <c r="B167" t="s">
        <v>3211</v>
      </c>
      <c r="C167" t="s">
        <v>3528</v>
      </c>
      <c r="D167">
        <v>4</v>
      </c>
      <c r="E167" t="s">
        <v>3211</v>
      </c>
      <c r="F167" t="s">
        <v>1653</v>
      </c>
      <c r="G167">
        <v>1</v>
      </c>
      <c r="H167" t="s">
        <v>3211</v>
      </c>
      <c r="I167">
        <v>24</v>
      </c>
      <c r="J167" t="s">
        <v>3211</v>
      </c>
      <c r="K167">
        <v>8</v>
      </c>
      <c r="L167">
        <v>8</v>
      </c>
      <c r="M167" t="str">
        <f t="shared" si="55"/>
        <v>8/8</v>
      </c>
      <c r="N167" t="s">
        <v>3267</v>
      </c>
      <c r="O167" t="s">
        <v>4931</v>
      </c>
      <c r="P167" t="s">
        <v>3249</v>
      </c>
      <c r="Q167" t="s">
        <v>4940</v>
      </c>
      <c r="R167" t="s">
        <v>3267</v>
      </c>
      <c r="S167" t="s">
        <v>4854</v>
      </c>
      <c r="T167" t="s">
        <v>1385</v>
      </c>
      <c r="V167" t="s">
        <v>4855</v>
      </c>
      <c r="W167" t="s">
        <v>3267</v>
      </c>
      <c r="Y167" s="11" t="s">
        <v>3589</v>
      </c>
      <c r="Z167" t="s">
        <v>4912</v>
      </c>
      <c r="AA167" t="s">
        <v>4912</v>
      </c>
      <c r="AB167" t="s">
        <v>4912</v>
      </c>
      <c r="AC167" t="s">
        <v>4913</v>
      </c>
      <c r="AD167" t="b">
        <v>1</v>
      </c>
      <c r="AE167" s="1"/>
      <c r="AF167" s="1" t="s">
        <v>3528</v>
      </c>
      <c r="AG167" s="1" t="s">
        <v>1653</v>
      </c>
      <c r="AH167" s="1" t="s">
        <v>1453</v>
      </c>
      <c r="AI167" s="1">
        <v>24</v>
      </c>
      <c r="AJ167" s="1" t="s">
        <v>1385</v>
      </c>
      <c r="AK167" s="1" t="s">
        <v>1384</v>
      </c>
      <c r="AL167" s="1" t="s">
        <v>349</v>
      </c>
      <c r="AM167" s="1"/>
      <c r="AN167" s="1">
        <v>8</v>
      </c>
      <c r="AO167" s="1">
        <v>8</v>
      </c>
      <c r="AP167" s="1" t="s">
        <v>3589</v>
      </c>
    </row>
    <row r="168" spans="1:48" x14ac:dyDescent="0.15">
      <c r="A168" t="str">
        <f t="shared" si="54"/>
        <v>|SOI|青|11|6/6|各クリーチャー&amp;br;このカードがいる間/上陸時：ターン終了時まで|《[[ネファリアの月ドレイク]]》|</v>
      </c>
      <c r="B168" t="s">
        <v>3211</v>
      </c>
      <c r="C168" t="s">
        <v>3528</v>
      </c>
      <c r="D168">
        <v>4</v>
      </c>
      <c r="E168" t="s">
        <v>3211</v>
      </c>
      <c r="F168" t="s">
        <v>1631</v>
      </c>
      <c r="G168">
        <v>2</v>
      </c>
      <c r="H168" t="s">
        <v>3211</v>
      </c>
      <c r="I168">
        <v>11</v>
      </c>
      <c r="J168" t="s">
        <v>3211</v>
      </c>
      <c r="K168">
        <v>6</v>
      </c>
      <c r="L168">
        <v>6</v>
      </c>
      <c r="M168" t="str">
        <f t="shared" si="55"/>
        <v>6/6</v>
      </c>
      <c r="N168" t="s">
        <v>3267</v>
      </c>
      <c r="O168" t="s">
        <v>4931</v>
      </c>
      <c r="P168" t="s">
        <v>3249</v>
      </c>
      <c r="Q168" t="s">
        <v>4941</v>
      </c>
      <c r="R168" t="s">
        <v>3267</v>
      </c>
      <c r="S168" t="s">
        <v>4854</v>
      </c>
      <c r="T168" t="s">
        <v>1333</v>
      </c>
      <c r="V168" t="s">
        <v>4855</v>
      </c>
      <c r="W168" t="s">
        <v>3267</v>
      </c>
      <c r="Y168" s="11" t="s">
        <v>3630</v>
      </c>
      <c r="Z168" t="s">
        <v>361</v>
      </c>
      <c r="AA168" t="s">
        <v>4912</v>
      </c>
      <c r="AB168" t="s">
        <v>4912</v>
      </c>
      <c r="AC168" t="s">
        <v>4913</v>
      </c>
      <c r="AD168" t="b">
        <v>1</v>
      </c>
      <c r="AE168" s="1"/>
      <c r="AF168" s="1" t="s">
        <v>3528</v>
      </c>
      <c r="AG168" s="1" t="s">
        <v>1631</v>
      </c>
      <c r="AH168" s="1" t="s">
        <v>1463</v>
      </c>
      <c r="AI168" s="1">
        <v>11</v>
      </c>
      <c r="AJ168" s="1" t="s">
        <v>1333</v>
      </c>
      <c r="AK168" s="1" t="s">
        <v>1332</v>
      </c>
      <c r="AL168" s="1" t="s">
        <v>349</v>
      </c>
      <c r="AM168" s="1"/>
      <c r="AN168" s="1">
        <v>6</v>
      </c>
      <c r="AO168" s="1">
        <v>6</v>
      </c>
      <c r="AP168" s="1" t="s">
        <v>3630</v>
      </c>
    </row>
    <row r="169" spans="1:48" x14ac:dyDescent="0.15">
      <c r="A169" t="str">
        <f t="shared" si="54"/>
        <v>|SOI|黒赤|20|8/8|後続のクリーチャー&amp;br;手札を捨てる：永続|《[[戦争に向かう者、オリヴィア]]》|</v>
      </c>
      <c r="B169" t="s">
        <v>3211</v>
      </c>
      <c r="C169" t="s">
        <v>3528</v>
      </c>
      <c r="D169">
        <v>4</v>
      </c>
      <c r="E169" t="s">
        <v>3211</v>
      </c>
      <c r="F169" t="s">
        <v>1526</v>
      </c>
      <c r="G169">
        <v>8</v>
      </c>
      <c r="H169" t="s">
        <v>3211</v>
      </c>
      <c r="I169">
        <v>20</v>
      </c>
      <c r="J169" t="s">
        <v>3211</v>
      </c>
      <c r="K169">
        <v>8</v>
      </c>
      <c r="L169">
        <v>8</v>
      </c>
      <c r="M169" t="str">
        <f t="shared" si="55"/>
        <v>8/8</v>
      </c>
      <c r="N169" t="s">
        <v>3267</v>
      </c>
      <c r="O169" t="s">
        <v>4932</v>
      </c>
      <c r="P169" t="s">
        <v>3249</v>
      </c>
      <c r="Q169" t="s">
        <v>4943</v>
      </c>
      <c r="R169" t="s">
        <v>3267</v>
      </c>
      <c r="S169" t="s">
        <v>4854</v>
      </c>
      <c r="T169" t="s">
        <v>1131</v>
      </c>
      <c r="V169" t="s">
        <v>4855</v>
      </c>
      <c r="W169" t="s">
        <v>3267</v>
      </c>
      <c r="Y169" s="11" t="s">
        <v>3817</v>
      </c>
      <c r="Z169" t="s">
        <v>4912</v>
      </c>
      <c r="AA169" t="s">
        <v>4912</v>
      </c>
      <c r="AB169" t="s">
        <v>4912</v>
      </c>
      <c r="AC169" t="s">
        <v>4913</v>
      </c>
      <c r="AD169" t="b">
        <v>1</v>
      </c>
      <c r="AE169" s="1"/>
      <c r="AF169" s="1" t="s">
        <v>3528</v>
      </c>
      <c r="AG169" s="1" t="s">
        <v>1526</v>
      </c>
      <c r="AH169" s="1" t="s">
        <v>1453</v>
      </c>
      <c r="AI169" s="1">
        <v>20</v>
      </c>
      <c r="AJ169" s="1" t="s">
        <v>1131</v>
      </c>
      <c r="AK169" s="1" t="s">
        <v>1130</v>
      </c>
      <c r="AL169" s="1" t="s">
        <v>349</v>
      </c>
      <c r="AM169" s="1"/>
      <c r="AN169" s="1">
        <v>8</v>
      </c>
      <c r="AO169" s="1">
        <v>8</v>
      </c>
      <c r="AP169" s="1" t="s">
        <v>3817</v>
      </c>
    </row>
    <row r="170" spans="1:48" x14ac:dyDescent="0.15">
      <c r="A170" t="str">
        <f>B170&amp;C170&amp;E170&amp;F170&amp;H170&amp;I170&amp;J170&amp;M170&amp;N170&amp;O170&amp;P170&amp;Q170&amp;R170&amp;S170&amp;T170&amp;U170&amp;V170&amp;W170&amp;X170</f>
        <v>|EMN|青|1|6/5|各クリーチャー&amp;br;このカードがいる間|《[[繰り返しつくしたもの&gt;完成態の講師]]》|</v>
      </c>
      <c r="B170" t="s">
        <v>3211</v>
      </c>
      <c r="C170" t="s">
        <v>3870</v>
      </c>
      <c r="D170">
        <v>5</v>
      </c>
      <c r="E170" t="s">
        <v>3211</v>
      </c>
      <c r="F170" t="s">
        <v>1631</v>
      </c>
      <c r="G170">
        <v>2</v>
      </c>
      <c r="H170" t="s">
        <v>3211</v>
      </c>
      <c r="I170">
        <v>1</v>
      </c>
      <c r="J170" t="s">
        <v>3211</v>
      </c>
      <c r="K170">
        <v>6</v>
      </c>
      <c r="L170">
        <v>5</v>
      </c>
      <c r="M170" t="str">
        <f t="shared" si="55"/>
        <v>6/5</v>
      </c>
      <c r="N170" t="s">
        <v>3267</v>
      </c>
      <c r="O170" t="s">
        <v>4931</v>
      </c>
      <c r="P170" t="s">
        <v>3249</v>
      </c>
      <c r="Q170" t="s">
        <v>4883</v>
      </c>
      <c r="R170" t="s">
        <v>3267</v>
      </c>
      <c r="S170" t="s">
        <v>4854</v>
      </c>
      <c r="T170" t="s">
        <v>4984</v>
      </c>
      <c r="V170" t="s">
        <v>4855</v>
      </c>
      <c r="W170" t="s">
        <v>3267</v>
      </c>
      <c r="Y170" s="11" t="s">
        <v>3917</v>
      </c>
      <c r="Z170" t="s">
        <v>361</v>
      </c>
      <c r="AA170" t="s">
        <v>4914</v>
      </c>
      <c r="AB170" t="s">
        <v>4912</v>
      </c>
      <c r="AC170" t="s">
        <v>4913</v>
      </c>
      <c r="AD170" t="b">
        <v>1</v>
      </c>
      <c r="AE170" s="1"/>
      <c r="AF170" s="1" t="s">
        <v>3870</v>
      </c>
      <c r="AG170" s="1" t="s">
        <v>1631</v>
      </c>
      <c r="AH170" s="1" t="s">
        <v>1463</v>
      </c>
      <c r="AI170" s="1">
        <v>1</v>
      </c>
      <c r="AJ170" s="1" t="s">
        <v>983</v>
      </c>
      <c r="AK170" s="1" t="s">
        <v>982</v>
      </c>
      <c r="AL170" s="1" t="s">
        <v>349</v>
      </c>
      <c r="AM170" s="1"/>
      <c r="AN170" s="1">
        <v>6</v>
      </c>
      <c r="AO170" s="1">
        <v>5</v>
      </c>
      <c r="AP170" s="1" t="s">
        <v>3917</v>
      </c>
    </row>
    <row r="171" spans="1:48" x14ac:dyDescent="0.15">
      <c r="A171" t="str">
        <f t="shared" si="54"/>
        <v>|KLD|白|6|1/2|最初の非飛行クリーチャー&amp;br;超過1：ターン終了時まで|《[[渦跡の鷹]]》|</v>
      </c>
      <c r="B171" t="s">
        <v>3211</v>
      </c>
      <c r="C171" t="s">
        <v>4035</v>
      </c>
      <c r="D171">
        <v>6</v>
      </c>
      <c r="E171" t="s">
        <v>3211</v>
      </c>
      <c r="F171" t="s">
        <v>1653</v>
      </c>
      <c r="G171">
        <v>1</v>
      </c>
      <c r="H171" t="s">
        <v>3211</v>
      </c>
      <c r="I171">
        <v>6</v>
      </c>
      <c r="J171" t="s">
        <v>3211</v>
      </c>
      <c r="K171">
        <v>1</v>
      </c>
      <c r="L171">
        <v>2</v>
      </c>
      <c r="M171" t="str">
        <f t="shared" si="55"/>
        <v>1/2</v>
      </c>
      <c r="N171" t="s">
        <v>3267</v>
      </c>
      <c r="O171" t="s">
        <v>4933</v>
      </c>
      <c r="P171" t="s">
        <v>3249</v>
      </c>
      <c r="Q171" t="s">
        <v>4944</v>
      </c>
      <c r="R171" t="s">
        <v>3267</v>
      </c>
      <c r="S171" t="s">
        <v>4854</v>
      </c>
      <c r="T171" t="s">
        <v>847</v>
      </c>
      <c r="V171" t="s">
        <v>4855</v>
      </c>
      <c r="W171" t="s">
        <v>3267</v>
      </c>
      <c r="Y171" s="11" t="s">
        <v>4040</v>
      </c>
      <c r="Z171" t="s">
        <v>361</v>
      </c>
      <c r="AA171" t="s">
        <v>4912</v>
      </c>
      <c r="AB171" t="s">
        <v>4912</v>
      </c>
      <c r="AC171" t="s">
        <v>4913</v>
      </c>
      <c r="AD171" t="b">
        <v>1</v>
      </c>
      <c r="AE171" s="1"/>
      <c r="AF171" s="1" t="s">
        <v>4035</v>
      </c>
      <c r="AG171" s="1" t="s">
        <v>1653</v>
      </c>
      <c r="AH171" s="1" t="s">
        <v>1771</v>
      </c>
      <c r="AI171" s="1">
        <v>6</v>
      </c>
      <c r="AJ171" s="1" t="s">
        <v>847</v>
      </c>
      <c r="AK171" s="1" t="s">
        <v>846</v>
      </c>
      <c r="AL171" s="1" t="s">
        <v>349</v>
      </c>
      <c r="AM171" s="1"/>
      <c r="AN171" s="1">
        <v>1</v>
      </c>
      <c r="AO171" s="1">
        <v>2</v>
      </c>
      <c r="AP171" s="1" t="s">
        <v>4040</v>
      </c>
    </row>
    <row r="172" spans="1:48" x14ac:dyDescent="0.15">
      <c r="A172" t="str">
        <f t="shared" si="54"/>
        <v>|KLD|青|5|2/2|自分のみ&amp;br;サポートCIP：ターン終了時まで|《[[速接会の翼鍛冶]]》|</v>
      </c>
      <c r="B172" t="s">
        <v>3211</v>
      </c>
      <c r="C172" t="s">
        <v>4035</v>
      </c>
      <c r="D172">
        <v>6</v>
      </c>
      <c r="E172" t="s">
        <v>3211</v>
      </c>
      <c r="F172" t="s">
        <v>1631</v>
      </c>
      <c r="G172">
        <v>2</v>
      </c>
      <c r="H172" t="s">
        <v>3211</v>
      </c>
      <c r="I172">
        <v>5</v>
      </c>
      <c r="J172" t="s">
        <v>3211</v>
      </c>
      <c r="K172">
        <v>2</v>
      </c>
      <c r="L172">
        <v>2</v>
      </c>
      <c r="M172" t="str">
        <f t="shared" si="55"/>
        <v>2/2</v>
      </c>
      <c r="N172" t="s">
        <v>3267</v>
      </c>
      <c r="O172" t="s">
        <v>4930</v>
      </c>
      <c r="P172" t="s">
        <v>3249</v>
      </c>
      <c r="Q172" t="s">
        <v>4945</v>
      </c>
      <c r="R172" t="s">
        <v>3267</v>
      </c>
      <c r="S172" t="s">
        <v>4854</v>
      </c>
      <c r="T172" t="s">
        <v>783</v>
      </c>
      <c r="V172" t="s">
        <v>4855</v>
      </c>
      <c r="W172" t="s">
        <v>3267</v>
      </c>
      <c r="Y172" s="11" t="s">
        <v>4092</v>
      </c>
      <c r="Z172" t="s">
        <v>4912</v>
      </c>
      <c r="AA172" t="s">
        <v>4912</v>
      </c>
      <c r="AB172" t="s">
        <v>4912</v>
      </c>
      <c r="AC172" t="s">
        <v>4913</v>
      </c>
      <c r="AD172" t="b">
        <v>1</v>
      </c>
      <c r="AE172" s="1"/>
      <c r="AF172" s="1" t="s">
        <v>4035</v>
      </c>
      <c r="AG172" s="1" t="s">
        <v>1631</v>
      </c>
      <c r="AH172" s="1" t="s">
        <v>1771</v>
      </c>
      <c r="AI172" s="1">
        <v>5</v>
      </c>
      <c r="AJ172" s="1" t="s">
        <v>783</v>
      </c>
      <c r="AK172" s="1" t="s">
        <v>782</v>
      </c>
      <c r="AL172" s="1" t="s">
        <v>349</v>
      </c>
      <c r="AM172" s="1"/>
      <c r="AN172" s="1">
        <v>2</v>
      </c>
      <c r="AO172" s="1">
        <v>2</v>
      </c>
      <c r="AP172" s="1" t="s">
        <v>4092</v>
      </c>
    </row>
    <row r="173" spans="1:48" x14ac:dyDescent="0.15">
      <c r="A173" t="str">
        <f t="shared" si="54"/>
        <v>|KLD|無色|6|1/3|自分のみ&amp;br;青3マッチ：次ターンまで|《[[ダッカラの孔雀]]》|</v>
      </c>
      <c r="B173" t="s">
        <v>3211</v>
      </c>
      <c r="C173" t="s">
        <v>4035</v>
      </c>
      <c r="D173">
        <v>6</v>
      </c>
      <c r="E173" t="s">
        <v>3211</v>
      </c>
      <c r="F173" t="s">
        <v>301</v>
      </c>
      <c r="G173">
        <v>16</v>
      </c>
      <c r="H173" t="s">
        <v>3211</v>
      </c>
      <c r="I173">
        <v>6</v>
      </c>
      <c r="J173" t="s">
        <v>3211</v>
      </c>
      <c r="K173">
        <v>1</v>
      </c>
      <c r="L173">
        <v>3</v>
      </c>
      <c r="M173" t="str">
        <f t="shared" si="55"/>
        <v>1/3</v>
      </c>
      <c r="N173" t="s">
        <v>3267</v>
      </c>
      <c r="O173" t="s">
        <v>4930</v>
      </c>
      <c r="P173" t="s">
        <v>3249</v>
      </c>
      <c r="Q173" t="s">
        <v>4946</v>
      </c>
      <c r="R173" t="s">
        <v>3267</v>
      </c>
      <c r="S173" t="s">
        <v>4854</v>
      </c>
      <c r="T173" t="s">
        <v>551</v>
      </c>
      <c r="V173" t="s">
        <v>4855</v>
      </c>
      <c r="W173" t="s">
        <v>3267</v>
      </c>
      <c r="Y173" s="11" t="s">
        <v>4277</v>
      </c>
      <c r="Z173" t="s">
        <v>4912</v>
      </c>
      <c r="AA173" t="s">
        <v>4912</v>
      </c>
      <c r="AB173" t="s">
        <v>4912</v>
      </c>
      <c r="AC173" t="s">
        <v>4913</v>
      </c>
      <c r="AD173" t="b">
        <v>1</v>
      </c>
      <c r="AE173" s="1"/>
      <c r="AF173" s="1" t="s">
        <v>4035</v>
      </c>
      <c r="AG173" s="1" t="s">
        <v>301</v>
      </c>
      <c r="AH173" s="1" t="s">
        <v>1771</v>
      </c>
      <c r="AI173" s="1">
        <v>6</v>
      </c>
      <c r="AJ173" s="1" t="s">
        <v>551</v>
      </c>
      <c r="AK173" s="1" t="s">
        <v>550</v>
      </c>
      <c r="AL173" s="1" t="s">
        <v>349</v>
      </c>
      <c r="AM173" s="1"/>
      <c r="AN173" s="1">
        <v>1</v>
      </c>
      <c r="AO173" s="1">
        <v>3</v>
      </c>
      <c r="AP173" s="1" t="s">
        <v>4277</v>
      </c>
    </row>
    <row r="174" spans="1:48" x14ac:dyDescent="0.15">
      <c r="A174" t="str">
        <f t="shared" si="54"/>
        <v>|KLD|無色|12|6/6|自分のみ&amp;br;超過1：ターン終了時まで|《[[多用途な逸品]]》|</v>
      </c>
      <c r="B174" t="s">
        <v>3211</v>
      </c>
      <c r="C174" t="s">
        <v>4035</v>
      </c>
      <c r="D174">
        <v>6</v>
      </c>
      <c r="E174" t="s">
        <v>3211</v>
      </c>
      <c r="F174" t="s">
        <v>301</v>
      </c>
      <c r="G174">
        <v>16</v>
      </c>
      <c r="H174" t="s">
        <v>3211</v>
      </c>
      <c r="I174">
        <v>12</v>
      </c>
      <c r="J174" t="s">
        <v>3211</v>
      </c>
      <c r="K174">
        <v>6</v>
      </c>
      <c r="L174">
        <v>6</v>
      </c>
      <c r="M174" t="str">
        <f t="shared" si="55"/>
        <v>6/6</v>
      </c>
      <c r="N174" t="s">
        <v>3267</v>
      </c>
      <c r="O174" t="s">
        <v>4930</v>
      </c>
      <c r="P174" t="s">
        <v>3249</v>
      </c>
      <c r="Q174" t="s">
        <v>4944</v>
      </c>
      <c r="R174" t="s">
        <v>3267</v>
      </c>
      <c r="S174" t="s">
        <v>4854</v>
      </c>
      <c r="T174" t="s">
        <v>501</v>
      </c>
      <c r="V174" t="s">
        <v>4855</v>
      </c>
      <c r="W174" t="s">
        <v>3267</v>
      </c>
      <c r="Y174" s="11" t="s">
        <v>4313</v>
      </c>
      <c r="Z174" t="s">
        <v>4912</v>
      </c>
      <c r="AA174" t="s">
        <v>4912</v>
      </c>
      <c r="AB174" t="s">
        <v>4912</v>
      </c>
      <c r="AC174" t="s">
        <v>4913</v>
      </c>
      <c r="AD174" t="b">
        <v>1</v>
      </c>
      <c r="AE174" s="1"/>
      <c r="AF174" s="1" t="s">
        <v>4035</v>
      </c>
      <c r="AG174" s="1" t="s">
        <v>301</v>
      </c>
      <c r="AH174" s="1" t="s">
        <v>1463</v>
      </c>
      <c r="AI174" s="1">
        <v>12</v>
      </c>
      <c r="AJ174" s="1" t="s">
        <v>501</v>
      </c>
      <c r="AK174" s="1" t="s">
        <v>500</v>
      </c>
      <c r="AL174" s="1" t="s">
        <v>349</v>
      </c>
      <c r="AM174" s="1"/>
      <c r="AN174" s="1">
        <v>6</v>
      </c>
      <c r="AO174" s="1">
        <v>6</v>
      </c>
      <c r="AP174" s="1" t="s">
        <v>4313</v>
      </c>
    </row>
    <row r="175" spans="1:48" x14ac:dyDescent="0.15">
      <c r="A175" t="str">
        <f t="shared" si="54"/>
        <v>|AER|白|8|4/3|手札の各機体&amp;br;CIP：永続|《[[飛空士の提督]]》|</v>
      </c>
      <c r="B175" t="s">
        <v>3211</v>
      </c>
      <c r="C175" t="s">
        <v>4335</v>
      </c>
      <c r="D175">
        <v>7</v>
      </c>
      <c r="E175" t="s">
        <v>3211</v>
      </c>
      <c r="F175" t="s">
        <v>1653</v>
      </c>
      <c r="G175">
        <v>1</v>
      </c>
      <c r="H175" t="s">
        <v>3211</v>
      </c>
      <c r="I175">
        <v>8</v>
      </c>
      <c r="J175" t="s">
        <v>3211</v>
      </c>
      <c r="K175">
        <v>4</v>
      </c>
      <c r="L175">
        <v>3</v>
      </c>
      <c r="M175" t="str">
        <f t="shared" si="55"/>
        <v>4/3</v>
      </c>
      <c r="N175" t="s">
        <v>3267</v>
      </c>
      <c r="O175" t="s">
        <v>4934</v>
      </c>
      <c r="P175" t="s">
        <v>3249</v>
      </c>
      <c r="Q175" t="s">
        <v>4947</v>
      </c>
      <c r="R175" t="s">
        <v>3267</v>
      </c>
      <c r="S175" t="s">
        <v>4854</v>
      </c>
      <c r="T175" t="s">
        <v>485</v>
      </c>
      <c r="V175" t="s">
        <v>4855</v>
      </c>
      <c r="W175" t="s">
        <v>3267</v>
      </c>
      <c r="Y175" s="11" t="s">
        <v>4337</v>
      </c>
      <c r="Z175" t="s">
        <v>361</v>
      </c>
      <c r="AA175" t="s">
        <v>4912</v>
      </c>
      <c r="AB175" t="s">
        <v>4912</v>
      </c>
      <c r="AC175" t="s">
        <v>4913</v>
      </c>
      <c r="AD175" t="b">
        <v>1</v>
      </c>
      <c r="AE175" s="1"/>
      <c r="AF175" s="1" t="s">
        <v>4335</v>
      </c>
      <c r="AG175" s="1" t="s">
        <v>1653</v>
      </c>
      <c r="AH175" s="1" t="s">
        <v>1473</v>
      </c>
      <c r="AI175" s="1">
        <v>8</v>
      </c>
      <c r="AJ175" s="1" t="s">
        <v>485</v>
      </c>
      <c r="AK175" s="1" t="s">
        <v>484</v>
      </c>
      <c r="AL175" s="1" t="s">
        <v>349</v>
      </c>
      <c r="AM175" s="1"/>
      <c r="AN175" s="1">
        <v>4</v>
      </c>
      <c r="AO175" s="1">
        <v>3</v>
      </c>
      <c r="AP175" s="1" t="s">
        <v>4337</v>
      </c>
    </row>
    <row r="176" spans="1:48" x14ac:dyDescent="0.15">
      <c r="A176" t="str">
        <f t="shared" si="54"/>
        <v>|AKH|白|4|2/2|自分のみ&amp;br;督励2：ターン終了時まで|《[[突風歩き]]》|</v>
      </c>
      <c r="B176" t="s">
        <v>3211</v>
      </c>
      <c r="C176" t="s">
        <v>4450</v>
      </c>
      <c r="D176">
        <v>10</v>
      </c>
      <c r="E176" t="s">
        <v>3211</v>
      </c>
      <c r="F176" t="s">
        <v>1653</v>
      </c>
      <c r="G176">
        <v>1</v>
      </c>
      <c r="H176" t="s">
        <v>3211</v>
      </c>
      <c r="I176">
        <v>4</v>
      </c>
      <c r="J176" t="s">
        <v>3211</v>
      </c>
      <c r="K176">
        <v>2</v>
      </c>
      <c r="L176">
        <v>2</v>
      </c>
      <c r="M176" t="str">
        <f t="shared" si="55"/>
        <v>2/2</v>
      </c>
      <c r="N176" t="s">
        <v>3267</v>
      </c>
      <c r="O176" t="s">
        <v>4930</v>
      </c>
      <c r="P176" t="s">
        <v>3249</v>
      </c>
      <c r="Q176" t="s">
        <v>4948</v>
      </c>
      <c r="R176" t="s">
        <v>3267</v>
      </c>
      <c r="S176" t="s">
        <v>4854</v>
      </c>
      <c r="T176" t="s">
        <v>291</v>
      </c>
      <c r="V176" t="s">
        <v>4855</v>
      </c>
      <c r="W176" t="s">
        <v>3267</v>
      </c>
      <c r="Y176" s="11" t="s">
        <v>4455</v>
      </c>
      <c r="Z176" t="s">
        <v>4912</v>
      </c>
      <c r="AA176" t="s">
        <v>4912</v>
      </c>
      <c r="AB176" t="s">
        <v>4912</v>
      </c>
      <c r="AC176" t="s">
        <v>4913</v>
      </c>
      <c r="AD176" t="b">
        <v>1</v>
      </c>
      <c r="AE176" s="1"/>
      <c r="AF176" s="1" t="s">
        <v>4450</v>
      </c>
      <c r="AG176" s="1" t="s">
        <v>1653</v>
      </c>
      <c r="AH176" s="1" t="s">
        <v>1771</v>
      </c>
      <c r="AI176" s="1">
        <v>4</v>
      </c>
      <c r="AJ176" s="1" t="s">
        <v>291</v>
      </c>
      <c r="AK176" s="1" t="s">
        <v>290</v>
      </c>
      <c r="AL176" s="1" t="s">
        <v>349</v>
      </c>
      <c r="AM176" s="1"/>
      <c r="AN176" s="1">
        <v>2</v>
      </c>
      <c r="AO176" s="1">
        <v>2</v>
      </c>
      <c r="AP176" s="1" t="s">
        <v>4455</v>
      </c>
    </row>
    <row r="177" spans="1:42" x14ac:dyDescent="0.15">
      <c r="A177" t="str">
        <f t="shared" si="54"/>
        <v>|AKH|青|11|4/4|各クリーチャー&amp;br;サイクリング時：ターン終了時まで|《[[天頂の探求者]]》|</v>
      </c>
      <c r="B177" t="s">
        <v>3211</v>
      </c>
      <c r="C177" t="s">
        <v>4450</v>
      </c>
      <c r="D177">
        <v>10</v>
      </c>
      <c r="E177" t="s">
        <v>3211</v>
      </c>
      <c r="F177" t="s">
        <v>1631</v>
      </c>
      <c r="G177">
        <v>2</v>
      </c>
      <c r="H177" t="s">
        <v>3211</v>
      </c>
      <c r="I177">
        <v>11</v>
      </c>
      <c r="J177" t="s">
        <v>3211</v>
      </c>
      <c r="K177">
        <v>4</v>
      </c>
      <c r="L177">
        <v>4</v>
      </c>
      <c r="M177" t="str">
        <f t="shared" si="55"/>
        <v>4/4</v>
      </c>
      <c r="N177" t="s">
        <v>3267</v>
      </c>
      <c r="O177" t="s">
        <v>4931</v>
      </c>
      <c r="P177" t="s">
        <v>3249</v>
      </c>
      <c r="Q177" t="s">
        <v>4949</v>
      </c>
      <c r="R177" t="s">
        <v>3267</v>
      </c>
      <c r="S177" t="s">
        <v>4854</v>
      </c>
      <c r="T177" t="s">
        <v>217</v>
      </c>
      <c r="V177" t="s">
        <v>4855</v>
      </c>
      <c r="W177" t="s">
        <v>3267</v>
      </c>
      <c r="Y177" s="11" t="s">
        <v>4531</v>
      </c>
      <c r="Z177" t="s">
        <v>361</v>
      </c>
      <c r="AA177" t="s">
        <v>4912</v>
      </c>
      <c r="AB177" t="s">
        <v>4912</v>
      </c>
      <c r="AC177" t="s">
        <v>4913</v>
      </c>
      <c r="AD177" t="b">
        <v>1</v>
      </c>
      <c r="AE177" s="1"/>
      <c r="AF177" s="1" t="s">
        <v>4450</v>
      </c>
      <c r="AG177" s="1" t="s">
        <v>1631</v>
      </c>
      <c r="AH177" s="1" t="s">
        <v>1473</v>
      </c>
      <c r="AI177" s="1">
        <v>11</v>
      </c>
      <c r="AJ177" s="1" t="s">
        <v>217</v>
      </c>
      <c r="AK177" s="1" t="s">
        <v>216</v>
      </c>
      <c r="AL177" s="1" t="s">
        <v>349</v>
      </c>
      <c r="AM177" s="1"/>
      <c r="AN177" s="1">
        <v>4</v>
      </c>
      <c r="AO177" s="1">
        <v>4</v>
      </c>
      <c r="AP177" s="1" t="s">
        <v>4531</v>
      </c>
    </row>
    <row r="178" spans="1:42" x14ac:dyDescent="0.15">
      <c r="A178" t="str">
        <f t="shared" si="54"/>
        <v>|AKH|白青|17|3/4|各トークン&amp;br;このカードがいる間|《[[風案内のエイヴン]]》|</v>
      </c>
      <c r="B178" t="s">
        <v>3211</v>
      </c>
      <c r="C178" t="s">
        <v>4450</v>
      </c>
      <c r="D178">
        <v>10</v>
      </c>
      <c r="E178" t="s">
        <v>3211</v>
      </c>
      <c r="F178" t="s">
        <v>1534</v>
      </c>
      <c r="G178">
        <v>6</v>
      </c>
      <c r="H178" t="s">
        <v>3211</v>
      </c>
      <c r="I178">
        <v>17</v>
      </c>
      <c r="J178" t="s">
        <v>3211</v>
      </c>
      <c r="K178">
        <v>3</v>
      </c>
      <c r="L178">
        <v>4</v>
      </c>
      <c r="M178" t="str">
        <f t="shared" si="55"/>
        <v>3/4</v>
      </c>
      <c r="N178" t="s">
        <v>3267</v>
      </c>
      <c r="O178" t="s">
        <v>4935</v>
      </c>
      <c r="P178" t="s">
        <v>3249</v>
      </c>
      <c r="Q178" t="s">
        <v>4883</v>
      </c>
      <c r="R178" t="s">
        <v>3267</v>
      </c>
      <c r="S178" t="s">
        <v>4854</v>
      </c>
      <c r="T178" t="s">
        <v>53</v>
      </c>
      <c r="V178" t="s">
        <v>4855</v>
      </c>
      <c r="W178" t="s">
        <v>3267</v>
      </c>
      <c r="Y178" s="11" t="s">
        <v>4687</v>
      </c>
      <c r="Z178" t="s">
        <v>361</v>
      </c>
      <c r="AA178" t="s">
        <v>4912</v>
      </c>
      <c r="AB178" t="s">
        <v>4912</v>
      </c>
      <c r="AC178" t="s">
        <v>4913</v>
      </c>
      <c r="AD178" t="b">
        <v>1</v>
      </c>
      <c r="AE178" s="1"/>
      <c r="AF178" s="1" t="s">
        <v>4450</v>
      </c>
      <c r="AG178" s="1" t="s">
        <v>1534</v>
      </c>
      <c r="AH178" s="1" t="s">
        <v>1473</v>
      </c>
      <c r="AI178" s="1">
        <v>17</v>
      </c>
      <c r="AJ178" s="1" t="s">
        <v>53</v>
      </c>
      <c r="AK178" s="1" t="s">
        <v>52</v>
      </c>
      <c r="AL178" s="1" t="s">
        <v>349</v>
      </c>
      <c r="AM178" s="1"/>
      <c r="AN178" s="1">
        <v>3</v>
      </c>
      <c r="AO178" s="1">
        <v>4</v>
      </c>
      <c r="AP178" s="1" t="s">
        <v>4687</v>
      </c>
    </row>
    <row r="179" spans="1:42" x14ac:dyDescent="0.15">
      <c r="AC179" t="str">
        <f t="shared" ref="AC179:AC182" si="56">IF(ISERR(SEARCH("得",Y179,1)),"","得る")</f>
        <v/>
      </c>
    </row>
    <row r="180" spans="1:42" x14ac:dyDescent="0.15">
      <c r="A180" t="s">
        <v>5073</v>
      </c>
      <c r="AC180" t="str">
        <f t="shared" si="56"/>
        <v/>
      </c>
    </row>
    <row r="181" spans="1:42" x14ac:dyDescent="0.15">
      <c r="A181" t="str">
        <f>B181&amp;C181&amp;E181&amp;F181&amp;H181&amp;I181&amp;J181&amp;M181&amp;N181&amp;O181&amp;P181&amp;Q181&amp;R181&amp;S181&amp;T181&amp;U181&amp;V181&amp;W181&amp;X181</f>
        <v>|LEFT:50|LEFT:50|LEFT:50|LEFT:50|LEFT:250|LEFT:300|c</v>
      </c>
      <c r="B181" t="s">
        <v>3211</v>
      </c>
      <c r="C181" t="s">
        <v>3204</v>
      </c>
      <c r="E181" t="s">
        <v>3211</v>
      </c>
      <c r="F181" t="s">
        <v>3204</v>
      </c>
      <c r="H181" t="s">
        <v>3211</v>
      </c>
      <c r="I181" t="s">
        <v>3204</v>
      </c>
      <c r="J181" t="s">
        <v>3211</v>
      </c>
      <c r="M181" t="s">
        <v>3204</v>
      </c>
      <c r="N181" t="s">
        <v>3267</v>
      </c>
      <c r="O181" t="s">
        <v>4871</v>
      </c>
      <c r="P181" t="s">
        <v>3267</v>
      </c>
      <c r="R181" t="s">
        <v>4901</v>
      </c>
      <c r="U181" t="s">
        <v>3267</v>
      </c>
      <c r="V181" t="s">
        <v>3206</v>
      </c>
      <c r="AC181" t="str">
        <f t="shared" si="56"/>
        <v/>
      </c>
    </row>
    <row r="182" spans="1:42" x14ac:dyDescent="0.15">
      <c r="A182" t="str">
        <f t="shared" ref="A182" si="57">B182&amp;C182&amp;E182&amp;F182&amp;H182&amp;I182&amp;J182&amp;M182&amp;N182&amp;O182&amp;P182&amp;Q182&amp;R182&amp;S182&amp;T182&amp;U182&amp;V182&amp;W182&amp;X182</f>
        <v>|セット|色|コスト|カード種|能力|カード名|</v>
      </c>
      <c r="B182" t="s">
        <v>3211</v>
      </c>
      <c r="C182" t="s">
        <v>3212</v>
      </c>
      <c r="E182" t="s">
        <v>3211</v>
      </c>
      <c r="F182" t="s">
        <v>3181</v>
      </c>
      <c r="H182" t="s">
        <v>3211</v>
      </c>
      <c r="I182" t="s">
        <v>3207</v>
      </c>
      <c r="J182" t="s">
        <v>3211</v>
      </c>
      <c r="K182" t="s">
        <v>3168</v>
      </c>
      <c r="L182" t="s">
        <v>3167</v>
      </c>
      <c r="M182" t="s">
        <v>4902</v>
      </c>
      <c r="N182" t="s">
        <v>3267</v>
      </c>
      <c r="O182" t="s">
        <v>3231</v>
      </c>
      <c r="P182" t="s">
        <v>3267</v>
      </c>
      <c r="R182" t="s">
        <v>3208</v>
      </c>
      <c r="U182" t="s">
        <v>3267</v>
      </c>
      <c r="AC182" t="str">
        <f t="shared" si="56"/>
        <v/>
      </c>
    </row>
    <row r="183" spans="1:42" x14ac:dyDescent="0.15">
      <c r="A183" t="str">
        <f t="shared" si="54"/>
        <v>|ORI|白|6|呪文|対象1体&amp;br;次ターンまで|《[[力強い跳躍]]》|</v>
      </c>
      <c r="B183" t="s">
        <v>3211</v>
      </c>
      <c r="C183" t="s">
        <v>3271</v>
      </c>
      <c r="D183">
        <v>1</v>
      </c>
      <c r="E183" t="s">
        <v>3211</v>
      </c>
      <c r="F183" t="s">
        <v>1653</v>
      </c>
      <c r="G183">
        <v>1</v>
      </c>
      <c r="H183" t="s">
        <v>3211</v>
      </c>
      <c r="I183">
        <v>6</v>
      </c>
      <c r="J183" t="s">
        <v>3211</v>
      </c>
      <c r="K183">
        <v>0</v>
      </c>
      <c r="L183">
        <v>0</v>
      </c>
      <c r="M183" t="s">
        <v>1475</v>
      </c>
      <c r="N183" t="s">
        <v>3267</v>
      </c>
      <c r="O183" t="s">
        <v>4899</v>
      </c>
      <c r="P183" t="s">
        <v>3249</v>
      </c>
      <c r="Q183" t="s">
        <v>4950</v>
      </c>
      <c r="R183" t="s">
        <v>3267</v>
      </c>
      <c r="S183" t="s">
        <v>4854</v>
      </c>
      <c r="T183" t="s">
        <v>3135</v>
      </c>
      <c r="V183" t="s">
        <v>4855</v>
      </c>
      <c r="W183" t="s">
        <v>3267</v>
      </c>
      <c r="Y183" s="11" t="s">
        <v>3133</v>
      </c>
      <c r="AA183" t="s">
        <v>4912</v>
      </c>
      <c r="AB183" t="s">
        <v>4915</v>
      </c>
      <c r="AC183" t="s">
        <v>4912</v>
      </c>
      <c r="AD183" t="b">
        <v>1</v>
      </c>
      <c r="AE183" s="1"/>
      <c r="AF183" s="1" t="s">
        <v>3271</v>
      </c>
      <c r="AG183" s="1" t="s">
        <v>1653</v>
      </c>
      <c r="AH183" s="1" t="s">
        <v>1771</v>
      </c>
      <c r="AI183" s="1">
        <v>6</v>
      </c>
      <c r="AJ183" s="1" t="s">
        <v>3135</v>
      </c>
      <c r="AK183" s="1" t="s">
        <v>3134</v>
      </c>
      <c r="AL183" s="1" t="s">
        <v>1475</v>
      </c>
      <c r="AM183" s="1"/>
      <c r="AN183" s="1"/>
      <c r="AO183" s="1"/>
      <c r="AP183" s="1" t="s">
        <v>3133</v>
      </c>
    </row>
    <row r="184" spans="1:42" x14ac:dyDescent="0.15">
      <c r="A184" t="str">
        <f t="shared" si="54"/>
        <v>|ORI|青|3|呪文|対象1体&amp;br;永続|《[[層雲歩み]]》|</v>
      </c>
      <c r="B184" t="s">
        <v>3211</v>
      </c>
      <c r="C184" t="s">
        <v>3271</v>
      </c>
      <c r="D184">
        <v>1</v>
      </c>
      <c r="E184" t="s">
        <v>3211</v>
      </c>
      <c r="F184" t="s">
        <v>1631</v>
      </c>
      <c r="G184">
        <v>2</v>
      </c>
      <c r="H184" t="s">
        <v>3211</v>
      </c>
      <c r="I184">
        <v>3</v>
      </c>
      <c r="J184" t="s">
        <v>3211</v>
      </c>
      <c r="K184">
        <v>0</v>
      </c>
      <c r="L184">
        <v>0</v>
      </c>
      <c r="M184" t="s">
        <v>1475</v>
      </c>
      <c r="N184" t="s">
        <v>3267</v>
      </c>
      <c r="O184" t="s">
        <v>4899</v>
      </c>
      <c r="P184" t="s">
        <v>3249</v>
      </c>
      <c r="Q184" t="s">
        <v>4942</v>
      </c>
      <c r="R184" t="s">
        <v>3267</v>
      </c>
      <c r="S184" t="s">
        <v>4854</v>
      </c>
      <c r="T184" t="s">
        <v>3005</v>
      </c>
      <c r="V184" t="s">
        <v>4855</v>
      </c>
      <c r="W184" t="s">
        <v>3267</v>
      </c>
      <c r="Y184" s="11" t="s">
        <v>3003</v>
      </c>
      <c r="AA184" t="s">
        <v>4912</v>
      </c>
      <c r="AB184" t="s">
        <v>4915</v>
      </c>
      <c r="AC184" t="s">
        <v>4912</v>
      </c>
      <c r="AD184" t="b">
        <v>1</v>
      </c>
      <c r="AE184" s="1"/>
      <c r="AF184" s="1" t="s">
        <v>3271</v>
      </c>
      <c r="AG184" s="1" t="s">
        <v>1631</v>
      </c>
      <c r="AH184" s="1" t="s">
        <v>1771</v>
      </c>
      <c r="AI184" s="1">
        <v>3</v>
      </c>
      <c r="AJ184" s="1" t="s">
        <v>3005</v>
      </c>
      <c r="AK184" s="1" t="s">
        <v>3004</v>
      </c>
      <c r="AL184" s="1" t="s">
        <v>1475</v>
      </c>
      <c r="AM184" s="1"/>
      <c r="AN184" s="1"/>
      <c r="AO184" s="1"/>
      <c r="AP184" s="1" t="s">
        <v>3003</v>
      </c>
    </row>
    <row r="185" spans="1:42" x14ac:dyDescent="0.15">
      <c r="A185" t="str">
        <f t="shared" si="54"/>
        <v>|ORI|黒|15|呪文|対象1体&amp;br;永続|《[[血による聖別]]》|</v>
      </c>
      <c r="B185" t="s">
        <v>3211</v>
      </c>
      <c r="C185" t="s">
        <v>3271</v>
      </c>
      <c r="D185">
        <v>1</v>
      </c>
      <c r="E185" t="s">
        <v>3211</v>
      </c>
      <c r="F185" t="s">
        <v>1606</v>
      </c>
      <c r="G185">
        <v>3</v>
      </c>
      <c r="H185" t="s">
        <v>3211</v>
      </c>
      <c r="I185">
        <v>15</v>
      </c>
      <c r="J185" t="s">
        <v>3211</v>
      </c>
      <c r="K185">
        <v>0</v>
      </c>
      <c r="L185">
        <v>0</v>
      </c>
      <c r="M185" t="s">
        <v>1475</v>
      </c>
      <c r="N185" t="s">
        <v>3267</v>
      </c>
      <c r="O185" t="s">
        <v>4899</v>
      </c>
      <c r="P185" t="s">
        <v>3249</v>
      </c>
      <c r="Q185" t="s">
        <v>4942</v>
      </c>
      <c r="R185" t="s">
        <v>3267</v>
      </c>
      <c r="S185" t="s">
        <v>4854</v>
      </c>
      <c r="T185" t="s">
        <v>2860</v>
      </c>
      <c r="V185" t="s">
        <v>4855</v>
      </c>
      <c r="W185" t="s">
        <v>3267</v>
      </c>
      <c r="Y185" s="11" t="s">
        <v>2858</v>
      </c>
      <c r="AA185" t="s">
        <v>4912</v>
      </c>
      <c r="AB185" t="s">
        <v>4912</v>
      </c>
      <c r="AC185" t="s">
        <v>4913</v>
      </c>
      <c r="AD185" t="b">
        <v>1</v>
      </c>
      <c r="AE185" s="1"/>
      <c r="AF185" s="1" t="s">
        <v>3271</v>
      </c>
      <c r="AG185" s="1" t="s">
        <v>1606</v>
      </c>
      <c r="AH185" s="1" t="s">
        <v>1473</v>
      </c>
      <c r="AI185" s="1">
        <v>15</v>
      </c>
      <c r="AJ185" s="1" t="s">
        <v>2860</v>
      </c>
      <c r="AK185" s="1" t="s">
        <v>2859</v>
      </c>
      <c r="AL185" s="1" t="s">
        <v>1475</v>
      </c>
      <c r="AM185" s="1"/>
      <c r="AN185" s="1"/>
      <c r="AO185" s="1"/>
      <c r="AP185" s="1" t="s">
        <v>2858</v>
      </c>
    </row>
    <row r="186" spans="1:42" x14ac:dyDescent="0.15">
      <c r="A186" t="str">
        <f t="shared" si="54"/>
        <v>|BFZ|白|8|呪文|対象1体&amp;br;永続|《[[天使の贈り物]]》|</v>
      </c>
      <c r="B186" t="s">
        <v>3211</v>
      </c>
      <c r="C186" t="s">
        <v>3213</v>
      </c>
      <c r="D186">
        <v>2</v>
      </c>
      <c r="E186" t="s">
        <v>3211</v>
      </c>
      <c r="F186" t="s">
        <v>1653</v>
      </c>
      <c r="G186">
        <v>1</v>
      </c>
      <c r="H186" t="s">
        <v>3211</v>
      </c>
      <c r="I186">
        <v>8</v>
      </c>
      <c r="J186" t="s">
        <v>3211</v>
      </c>
      <c r="K186">
        <v>0</v>
      </c>
      <c r="L186">
        <v>0</v>
      </c>
      <c r="M186" t="s">
        <v>1475</v>
      </c>
      <c r="N186" t="s">
        <v>3267</v>
      </c>
      <c r="O186" t="s">
        <v>4899</v>
      </c>
      <c r="P186" t="s">
        <v>3249</v>
      </c>
      <c r="Q186" t="s">
        <v>4942</v>
      </c>
      <c r="R186" t="s">
        <v>3267</v>
      </c>
      <c r="S186" t="s">
        <v>4854</v>
      </c>
      <c r="T186" t="s">
        <v>2420</v>
      </c>
      <c r="V186" t="s">
        <v>4855</v>
      </c>
      <c r="W186" t="s">
        <v>3267</v>
      </c>
      <c r="Y186" s="11" t="s">
        <v>2418</v>
      </c>
      <c r="AA186" t="s">
        <v>4912</v>
      </c>
      <c r="AB186" t="s">
        <v>4915</v>
      </c>
      <c r="AC186" t="s">
        <v>4912</v>
      </c>
      <c r="AD186" t="b">
        <v>1</v>
      </c>
      <c r="AE186" s="1"/>
      <c r="AF186" s="1" t="s">
        <v>3213</v>
      </c>
      <c r="AG186" s="1" t="s">
        <v>1653</v>
      </c>
      <c r="AH186" s="1" t="s">
        <v>1771</v>
      </c>
      <c r="AI186" s="1">
        <v>8</v>
      </c>
      <c r="AJ186" s="1" t="s">
        <v>2420</v>
      </c>
      <c r="AK186" s="1" t="s">
        <v>2419</v>
      </c>
      <c r="AL186" s="1" t="s">
        <v>1475</v>
      </c>
      <c r="AM186" s="1"/>
      <c r="AN186" s="1"/>
      <c r="AO186" s="1"/>
      <c r="AP186" s="1" t="s">
        <v>2418</v>
      </c>
    </row>
    <row r="187" spans="1:42" x14ac:dyDescent="0.15">
      <c r="A187" t="str">
        <f t="shared" si="54"/>
        <v>|SOI|青|3|呪文|対象1体&amp;br;永続|《[[かそけき翼]]》|</v>
      </c>
      <c r="B187" t="s">
        <v>3211</v>
      </c>
      <c r="C187" t="s">
        <v>3528</v>
      </c>
      <c r="D187">
        <v>4</v>
      </c>
      <c r="E187" t="s">
        <v>3211</v>
      </c>
      <c r="F187" t="s">
        <v>1631</v>
      </c>
      <c r="G187">
        <v>2</v>
      </c>
      <c r="H187" t="s">
        <v>3211</v>
      </c>
      <c r="I187">
        <v>3</v>
      </c>
      <c r="J187" t="s">
        <v>3211</v>
      </c>
      <c r="K187">
        <v>0</v>
      </c>
      <c r="L187">
        <v>0</v>
      </c>
      <c r="M187" t="s">
        <v>1475</v>
      </c>
      <c r="N187" t="s">
        <v>3267</v>
      </c>
      <c r="O187" t="s">
        <v>4899</v>
      </c>
      <c r="P187" t="s">
        <v>3249</v>
      </c>
      <c r="Q187" t="s">
        <v>4942</v>
      </c>
      <c r="R187" t="s">
        <v>3267</v>
      </c>
      <c r="S187" t="s">
        <v>4854</v>
      </c>
      <c r="T187" t="s">
        <v>1367</v>
      </c>
      <c r="V187" t="s">
        <v>4855</v>
      </c>
      <c r="W187" t="s">
        <v>3267</v>
      </c>
      <c r="Y187" s="11" t="s">
        <v>3600</v>
      </c>
      <c r="AA187" t="s">
        <v>4912</v>
      </c>
      <c r="AB187" t="s">
        <v>4912</v>
      </c>
      <c r="AC187" t="s">
        <v>4913</v>
      </c>
      <c r="AD187" t="b">
        <v>1</v>
      </c>
      <c r="AE187" s="1"/>
      <c r="AF187" s="1" t="s">
        <v>3528</v>
      </c>
      <c r="AG187" s="1" t="s">
        <v>1631</v>
      </c>
      <c r="AH187" s="1" t="s">
        <v>1771</v>
      </c>
      <c r="AI187" s="1">
        <v>3</v>
      </c>
      <c r="AJ187" s="1" t="s">
        <v>1367</v>
      </c>
      <c r="AK187" s="1" t="s">
        <v>1366</v>
      </c>
      <c r="AL187" s="1" t="s">
        <v>1475</v>
      </c>
      <c r="AM187" s="1"/>
      <c r="AN187" s="1"/>
      <c r="AO187" s="1"/>
      <c r="AP187" s="1" t="s">
        <v>3600</v>
      </c>
    </row>
    <row r="188" spans="1:42" x14ac:dyDescent="0.15">
      <c r="A188" t="str">
        <f t="shared" si="54"/>
        <v>|AER|白|4|呪文|対象1体&amp;br;永続|《[[浮遊化改造]]》|</v>
      </c>
      <c r="B188" t="s">
        <v>3211</v>
      </c>
      <c r="C188" t="s">
        <v>4335</v>
      </c>
      <c r="D188">
        <v>7</v>
      </c>
      <c r="E188" t="s">
        <v>3211</v>
      </c>
      <c r="F188" t="s">
        <v>1653</v>
      </c>
      <c r="G188">
        <v>1</v>
      </c>
      <c r="H188" t="s">
        <v>3211</v>
      </c>
      <c r="I188">
        <v>4</v>
      </c>
      <c r="J188" t="s">
        <v>3211</v>
      </c>
      <c r="K188">
        <v>0</v>
      </c>
      <c r="L188">
        <v>0</v>
      </c>
      <c r="M188" t="s">
        <v>1475</v>
      </c>
      <c r="N188" t="s">
        <v>3267</v>
      </c>
      <c r="O188" t="s">
        <v>4899</v>
      </c>
      <c r="P188" t="s">
        <v>3249</v>
      </c>
      <c r="Q188" t="s">
        <v>4942</v>
      </c>
      <c r="R188" t="s">
        <v>3267</v>
      </c>
      <c r="S188" t="s">
        <v>4854</v>
      </c>
      <c r="T188" t="s">
        <v>479</v>
      </c>
      <c r="V188" t="s">
        <v>4855</v>
      </c>
      <c r="W188" t="s">
        <v>3267</v>
      </c>
      <c r="Y188" s="11" t="s">
        <v>4340</v>
      </c>
      <c r="AA188" t="s">
        <v>4912</v>
      </c>
      <c r="AB188" t="s">
        <v>4912</v>
      </c>
      <c r="AC188" t="s">
        <v>4913</v>
      </c>
      <c r="AD188" t="b">
        <v>1</v>
      </c>
      <c r="AE188" s="1"/>
      <c r="AF188" s="1" t="s">
        <v>4335</v>
      </c>
      <c r="AG188" s="1" t="s">
        <v>1653</v>
      </c>
      <c r="AH188" s="1" t="s">
        <v>1473</v>
      </c>
      <c r="AI188" s="1">
        <v>4</v>
      </c>
      <c r="AJ188" s="1" t="s">
        <v>479</v>
      </c>
      <c r="AK188" s="1" t="s">
        <v>478</v>
      </c>
      <c r="AL188" s="1" t="s">
        <v>1475</v>
      </c>
      <c r="AM188" s="1"/>
      <c r="AN188" s="1"/>
      <c r="AO188" s="1"/>
      <c r="AP188" s="1" t="s">
        <v>4340</v>
      </c>
    </row>
    <row r="189" spans="1:42" x14ac:dyDescent="0.15">
      <c r="A189" t="str">
        <f t="shared" si="54"/>
        <v>|ORI|無色|12|サポート|非トークン&amp;br;次ターンまで|《[[天使の墳墓]]》|</v>
      </c>
      <c r="B189" t="s">
        <v>3211</v>
      </c>
      <c r="C189" t="s">
        <v>3271</v>
      </c>
      <c r="D189">
        <v>1</v>
      </c>
      <c r="E189" t="s">
        <v>3211</v>
      </c>
      <c r="F189" t="s">
        <v>301</v>
      </c>
      <c r="G189">
        <v>16</v>
      </c>
      <c r="H189" t="s">
        <v>3211</v>
      </c>
      <c r="I189">
        <v>12</v>
      </c>
      <c r="J189" t="s">
        <v>3211</v>
      </c>
      <c r="K189">
        <v>0</v>
      </c>
      <c r="L189">
        <v>0</v>
      </c>
      <c r="M189" t="s">
        <v>297</v>
      </c>
      <c r="N189" t="s">
        <v>3267</v>
      </c>
      <c r="O189" t="s">
        <v>4936</v>
      </c>
      <c r="P189" t="s">
        <v>3249</v>
      </c>
      <c r="Q189" t="s">
        <v>4950</v>
      </c>
      <c r="R189" t="s">
        <v>3267</v>
      </c>
      <c r="S189" t="s">
        <v>4854</v>
      </c>
      <c r="T189" t="s">
        <v>2495</v>
      </c>
      <c r="V189" t="s">
        <v>4855</v>
      </c>
      <c r="W189" t="s">
        <v>3267</v>
      </c>
      <c r="Y189" s="11" t="s">
        <v>2493</v>
      </c>
      <c r="AA189" t="s">
        <v>4912</v>
      </c>
      <c r="AB189" t="s">
        <v>4912</v>
      </c>
      <c r="AC189" t="s">
        <v>4913</v>
      </c>
      <c r="AD189" t="b">
        <v>1</v>
      </c>
      <c r="AE189" s="1"/>
      <c r="AF189" s="1" t="s">
        <v>3271</v>
      </c>
      <c r="AG189" s="1" t="s">
        <v>301</v>
      </c>
      <c r="AH189" s="1" t="s">
        <v>1473</v>
      </c>
      <c r="AI189" s="1">
        <v>12</v>
      </c>
      <c r="AJ189" s="1" t="s">
        <v>2495</v>
      </c>
      <c r="AK189" s="1" t="s">
        <v>2494</v>
      </c>
      <c r="AL189" s="1" t="s">
        <v>297</v>
      </c>
      <c r="AM189" s="1">
        <v>2</v>
      </c>
      <c r="AN189" s="1"/>
      <c r="AO189" s="1"/>
      <c r="AP189" s="1" t="s">
        <v>2493</v>
      </c>
    </row>
    <row r="190" spans="1:42" x14ac:dyDescent="0.15">
      <c r="A190" t="str">
        <f t="shared" si="54"/>
        <v>|AKH|青|8|サポート|最初のクリーチャー&amp;br;このカードがいる間|《[[知識のカルトーシュ]]》|</v>
      </c>
      <c r="B190" t="s">
        <v>3211</v>
      </c>
      <c r="C190" t="s">
        <v>4450</v>
      </c>
      <c r="D190">
        <v>10</v>
      </c>
      <c r="E190" t="s">
        <v>3211</v>
      </c>
      <c r="F190" t="s">
        <v>1631</v>
      </c>
      <c r="G190">
        <v>2</v>
      </c>
      <c r="H190" t="s">
        <v>3211</v>
      </c>
      <c r="I190">
        <v>8</v>
      </c>
      <c r="J190" t="s">
        <v>3211</v>
      </c>
      <c r="K190">
        <v>0</v>
      </c>
      <c r="L190">
        <v>0</v>
      </c>
      <c r="M190" t="s">
        <v>297</v>
      </c>
      <c r="N190" t="s">
        <v>3267</v>
      </c>
      <c r="O190" t="s">
        <v>4937</v>
      </c>
      <c r="P190" t="s">
        <v>3249</v>
      </c>
      <c r="Q190" t="s">
        <v>4883</v>
      </c>
      <c r="R190" t="s">
        <v>3267</v>
      </c>
      <c r="S190" t="s">
        <v>4854</v>
      </c>
      <c r="T190" t="s">
        <v>223</v>
      </c>
      <c r="V190" t="s">
        <v>4855</v>
      </c>
      <c r="W190" t="s">
        <v>3267</v>
      </c>
      <c r="Y190" s="11" t="s">
        <v>4523</v>
      </c>
      <c r="AA190" t="s">
        <v>4912</v>
      </c>
      <c r="AB190" t="s">
        <v>4912</v>
      </c>
      <c r="AC190" t="s">
        <v>4913</v>
      </c>
      <c r="AD190" t="b">
        <v>1</v>
      </c>
      <c r="AE190" s="1"/>
      <c r="AF190" s="1" t="s">
        <v>4450</v>
      </c>
      <c r="AG190" s="1" t="s">
        <v>1631</v>
      </c>
      <c r="AH190" s="1" t="s">
        <v>1771</v>
      </c>
      <c r="AI190" s="1">
        <v>8</v>
      </c>
      <c r="AJ190" s="1" t="s">
        <v>223</v>
      </c>
      <c r="AK190" s="1" t="s">
        <v>222</v>
      </c>
      <c r="AL190" s="1" t="s">
        <v>297</v>
      </c>
      <c r="AM190" s="1">
        <v>3</v>
      </c>
      <c r="AN190" s="1"/>
      <c r="AO190" s="1"/>
      <c r="AP190" s="1" t="s">
        <v>4523</v>
      </c>
    </row>
    <row r="191" spans="1:42" x14ac:dyDescent="0.15">
      <c r="AE191" s="9"/>
      <c r="AF191" s="9"/>
      <c r="AG191" s="9"/>
      <c r="AH191" s="9"/>
      <c r="AI191" s="9"/>
      <c r="AJ191" s="9"/>
      <c r="AK191" s="9"/>
      <c r="AL191" s="9"/>
      <c r="AM191" s="9"/>
      <c r="AN191" s="9"/>
      <c r="AO191" s="9"/>
      <c r="AP191" s="9"/>
    </row>
    <row r="192" spans="1:42" x14ac:dyDescent="0.15">
      <c r="A192" t="s">
        <v>4983</v>
      </c>
      <c r="AE192" s="9"/>
      <c r="AF192" s="9"/>
      <c r="AG192" s="9"/>
      <c r="AH192" s="9"/>
      <c r="AI192" s="9"/>
      <c r="AJ192" s="9"/>
      <c r="AK192" s="9"/>
      <c r="AL192" s="9"/>
      <c r="AM192" s="9"/>
      <c r="AN192" s="9"/>
      <c r="AO192" s="9"/>
      <c r="AP192" s="9"/>
    </row>
    <row r="193" spans="1:42" x14ac:dyDescent="0.15">
      <c r="A193" t="s">
        <v>4985</v>
      </c>
      <c r="AE193" s="9"/>
      <c r="AF193" s="9"/>
      <c r="AG193" s="9"/>
      <c r="AH193" s="9"/>
      <c r="AI193" s="9"/>
      <c r="AJ193" s="9"/>
      <c r="AK193" s="9"/>
      <c r="AL193" s="9"/>
      <c r="AM193" s="9"/>
      <c r="AN193" s="9"/>
      <c r="AO193" s="9"/>
      <c r="AP193" s="9"/>
    </row>
    <row r="194" spans="1:42" x14ac:dyDescent="0.15">
      <c r="A194" t="str">
        <f t="shared" ref="A194:A225" si="58">B194&amp;C194&amp;E194&amp;F194&amp;H194&amp;I194&amp;J194&amp;M194&amp;N194&amp;O194&amp;P194&amp;Q194&amp;R194&amp;S194&amp;T194&amp;U194&amp;V194&amp;W194&amp;X194</f>
        <v>|LEFT:50|LEFT:50|LEFT:50|LEFT:50|LEFT:250|LEFT:300|c</v>
      </c>
      <c r="B194" t="s">
        <v>3211</v>
      </c>
      <c r="C194" t="s">
        <v>3204</v>
      </c>
      <c r="E194" t="s">
        <v>3211</v>
      </c>
      <c r="F194" t="s">
        <v>3204</v>
      </c>
      <c r="H194" t="s">
        <v>3211</v>
      </c>
      <c r="I194" t="s">
        <v>3204</v>
      </c>
      <c r="J194" t="s">
        <v>3211</v>
      </c>
      <c r="M194" t="s">
        <v>3204</v>
      </c>
      <c r="N194" t="s">
        <v>3267</v>
      </c>
      <c r="O194" t="s">
        <v>4980</v>
      </c>
      <c r="P194" t="s">
        <v>3267</v>
      </c>
      <c r="R194" t="s">
        <v>4982</v>
      </c>
      <c r="U194" t="s">
        <v>3267</v>
      </c>
      <c r="V194" t="s">
        <v>3206</v>
      </c>
    </row>
    <row r="195" spans="1:42" x14ac:dyDescent="0.15">
      <c r="A195" t="str">
        <f t="shared" si="58"/>
        <v>|セット|色|コスト|カード種|能力|カード名|</v>
      </c>
      <c r="B195" t="s">
        <v>3211</v>
      </c>
      <c r="C195" t="s">
        <v>3212</v>
      </c>
      <c r="E195" t="s">
        <v>3211</v>
      </c>
      <c r="F195" t="s">
        <v>3181</v>
      </c>
      <c r="H195" t="s">
        <v>3211</v>
      </c>
      <c r="I195" t="s">
        <v>3207</v>
      </c>
      <c r="J195" t="s">
        <v>3211</v>
      </c>
      <c r="K195" t="s">
        <v>3168</v>
      </c>
      <c r="L195" t="s">
        <v>3167</v>
      </c>
      <c r="M195" t="s">
        <v>4987</v>
      </c>
      <c r="N195" t="s">
        <v>3267</v>
      </c>
      <c r="O195" t="s">
        <v>4981</v>
      </c>
      <c r="P195" t="s">
        <v>3267</v>
      </c>
      <c r="R195" t="s">
        <v>3208</v>
      </c>
      <c r="U195" t="s">
        <v>3267</v>
      </c>
    </row>
    <row r="196" spans="1:42" x14ac:dyDescent="0.15">
      <c r="A196" t="str">
        <f t="shared" si="58"/>
        <v>|ORI|青|10|クリーチャー|CIP&amp;br;飛行機械1/1|《[[飛空士志願者]]》|</v>
      </c>
      <c r="B196" t="s">
        <v>3211</v>
      </c>
      <c r="C196" t="s">
        <v>3271</v>
      </c>
      <c r="D196">
        <v>1</v>
      </c>
      <c r="E196" t="s">
        <v>3211</v>
      </c>
      <c r="F196" t="s">
        <v>1631</v>
      </c>
      <c r="G196">
        <v>2</v>
      </c>
      <c r="H196" t="s">
        <v>3211</v>
      </c>
      <c r="I196">
        <v>10</v>
      </c>
      <c r="J196" t="s">
        <v>3211</v>
      </c>
      <c r="K196">
        <v>1</v>
      </c>
      <c r="L196">
        <v>2</v>
      </c>
      <c r="M196" t="s">
        <v>349</v>
      </c>
      <c r="N196" t="s">
        <v>3267</v>
      </c>
      <c r="O196" t="s">
        <v>4951</v>
      </c>
      <c r="P196" t="s">
        <v>3249</v>
      </c>
      <c r="Q196" t="s">
        <v>4952</v>
      </c>
      <c r="R196" t="s">
        <v>3267</v>
      </c>
      <c r="S196" t="s">
        <v>4854</v>
      </c>
      <c r="T196" t="s">
        <v>3036</v>
      </c>
      <c r="V196" t="s">
        <v>4855</v>
      </c>
      <c r="W196" t="s">
        <v>3267</v>
      </c>
      <c r="Y196" s="11" t="s">
        <v>3293</v>
      </c>
      <c r="Z196" t="s">
        <v>361</v>
      </c>
      <c r="AA196" t="s">
        <v>4914</v>
      </c>
      <c r="AB196" t="s">
        <v>4912</v>
      </c>
      <c r="AC196" t="s">
        <v>4912</v>
      </c>
      <c r="AD196" t="b">
        <v>0</v>
      </c>
      <c r="AE196" s="1"/>
      <c r="AF196" s="1" t="s">
        <v>3271</v>
      </c>
      <c r="AG196" s="1" t="s">
        <v>1631</v>
      </c>
      <c r="AH196" s="1" t="s">
        <v>1771</v>
      </c>
      <c r="AI196" s="1">
        <v>10</v>
      </c>
      <c r="AJ196" s="1" t="s">
        <v>3036</v>
      </c>
      <c r="AK196" s="1" t="s">
        <v>3035</v>
      </c>
      <c r="AL196" s="1" t="s">
        <v>349</v>
      </c>
      <c r="AM196" s="1"/>
      <c r="AN196" s="1">
        <v>1</v>
      </c>
      <c r="AO196" s="1">
        <v>2</v>
      </c>
      <c r="AP196" s="1" t="s">
        <v>3293</v>
      </c>
    </row>
    <row r="197" spans="1:42" x14ac:dyDescent="0.15">
      <c r="A197" t="str">
        <f t="shared" si="58"/>
        <v>|ORI|青|15|クリーチャー|CIP&amp;br;飛行機械1/1を2体|《[[つむじ風のならず者]]》|</v>
      </c>
      <c r="B197" t="s">
        <v>3211</v>
      </c>
      <c r="C197" t="s">
        <v>3271</v>
      </c>
      <c r="D197">
        <v>1</v>
      </c>
      <c r="E197" t="s">
        <v>3211</v>
      </c>
      <c r="F197" t="s">
        <v>1631</v>
      </c>
      <c r="G197">
        <v>2</v>
      </c>
      <c r="H197" t="s">
        <v>3211</v>
      </c>
      <c r="I197">
        <v>15</v>
      </c>
      <c r="J197" t="s">
        <v>3211</v>
      </c>
      <c r="K197">
        <v>4</v>
      </c>
      <c r="L197">
        <v>4</v>
      </c>
      <c r="M197" t="s">
        <v>349</v>
      </c>
      <c r="N197" t="s">
        <v>3267</v>
      </c>
      <c r="O197" t="s">
        <v>4951</v>
      </c>
      <c r="P197" t="s">
        <v>3249</v>
      </c>
      <c r="Q197" t="s">
        <v>4953</v>
      </c>
      <c r="R197" t="s">
        <v>3267</v>
      </c>
      <c r="S197" t="s">
        <v>4854</v>
      </c>
      <c r="T197" t="s">
        <v>2978</v>
      </c>
      <c r="V197" t="s">
        <v>4855</v>
      </c>
      <c r="W197" t="s">
        <v>3267</v>
      </c>
      <c r="Y197" s="11" t="s">
        <v>2975</v>
      </c>
      <c r="Z197" t="s">
        <v>4912</v>
      </c>
      <c r="AA197" t="s">
        <v>4914</v>
      </c>
      <c r="AC197" t="s">
        <v>4912</v>
      </c>
      <c r="AD197" t="b">
        <v>0</v>
      </c>
      <c r="AE197" s="1"/>
      <c r="AF197" s="1" t="s">
        <v>3271</v>
      </c>
      <c r="AG197" s="1" t="s">
        <v>1631</v>
      </c>
      <c r="AH197" s="1" t="s">
        <v>1473</v>
      </c>
      <c r="AI197" s="1">
        <v>15</v>
      </c>
      <c r="AJ197" s="1" t="s">
        <v>2978</v>
      </c>
      <c r="AK197" s="1" t="s">
        <v>2977</v>
      </c>
      <c r="AL197" s="1" t="s">
        <v>349</v>
      </c>
      <c r="AM197" s="1"/>
      <c r="AN197" s="1">
        <v>4</v>
      </c>
      <c r="AO197" s="1">
        <v>4</v>
      </c>
      <c r="AP197" s="1" t="s">
        <v>2975</v>
      </c>
    </row>
    <row r="198" spans="1:42" x14ac:dyDescent="0.15">
      <c r="A198" t="str">
        <f t="shared" si="58"/>
        <v>|ORI|黒|9|クリーチャー|CIP&amp;br;デーモン5/5|《[[血の儀式の司祭]]》|</v>
      </c>
      <c r="B198" t="s">
        <v>3211</v>
      </c>
      <c r="C198" t="s">
        <v>3271</v>
      </c>
      <c r="D198">
        <v>1</v>
      </c>
      <c r="E198" t="s">
        <v>3211</v>
      </c>
      <c r="F198" t="s">
        <v>1606</v>
      </c>
      <c r="G198">
        <v>3</v>
      </c>
      <c r="H198" t="s">
        <v>3211</v>
      </c>
      <c r="I198">
        <v>9</v>
      </c>
      <c r="J198" t="s">
        <v>3211</v>
      </c>
      <c r="K198">
        <v>6</v>
      </c>
      <c r="L198">
        <v>6</v>
      </c>
      <c r="M198" t="s">
        <v>349</v>
      </c>
      <c r="N198" t="s">
        <v>3267</v>
      </c>
      <c r="O198" t="s">
        <v>4951</v>
      </c>
      <c r="P198" t="s">
        <v>3249</v>
      </c>
      <c r="Q198" t="s">
        <v>4954</v>
      </c>
      <c r="R198" t="s">
        <v>3267</v>
      </c>
      <c r="S198" t="s">
        <v>4854</v>
      </c>
      <c r="T198" t="s">
        <v>2827</v>
      </c>
      <c r="V198" t="s">
        <v>4855</v>
      </c>
      <c r="W198" t="s">
        <v>3267</v>
      </c>
      <c r="Y198" s="11" t="s">
        <v>2825</v>
      </c>
      <c r="Z198" t="s">
        <v>4912</v>
      </c>
      <c r="AA198" t="s">
        <v>4914</v>
      </c>
      <c r="AB198" t="s">
        <v>4912</v>
      </c>
      <c r="AC198" t="s">
        <v>4912</v>
      </c>
      <c r="AD198" t="b">
        <v>0</v>
      </c>
      <c r="AE198" s="1"/>
      <c r="AF198" s="1" t="s">
        <v>3271</v>
      </c>
      <c r="AG198" s="1" t="s">
        <v>1606</v>
      </c>
      <c r="AH198" s="1" t="s">
        <v>1463</v>
      </c>
      <c r="AI198" s="1">
        <v>9</v>
      </c>
      <c r="AJ198" s="1" t="s">
        <v>2827</v>
      </c>
      <c r="AK198" s="1" t="s">
        <v>2826</v>
      </c>
      <c r="AL198" s="1" t="s">
        <v>349</v>
      </c>
      <c r="AM198" s="1"/>
      <c r="AN198" s="1">
        <v>6</v>
      </c>
      <c r="AO198" s="1">
        <v>6</v>
      </c>
      <c r="AP198" s="1" t="s">
        <v>2825</v>
      </c>
    </row>
    <row r="199" spans="1:42" x14ac:dyDescent="0.15">
      <c r="A199" t="str">
        <f t="shared" si="58"/>
        <v>|ORI|赤|9|クリーチャー|CIP&amp;br;飛行機械1/1|《[[ギラプールの歯車造り]]》|</v>
      </c>
      <c r="B199" t="s">
        <v>3211</v>
      </c>
      <c r="C199" t="s">
        <v>3271</v>
      </c>
      <c r="D199">
        <v>1</v>
      </c>
      <c r="E199" t="s">
        <v>3211</v>
      </c>
      <c r="F199" t="s">
        <v>1575</v>
      </c>
      <c r="G199">
        <v>4</v>
      </c>
      <c r="H199" t="s">
        <v>3211</v>
      </c>
      <c r="I199">
        <v>9</v>
      </c>
      <c r="J199" t="s">
        <v>3211</v>
      </c>
      <c r="K199">
        <v>2</v>
      </c>
      <c r="L199">
        <v>1</v>
      </c>
      <c r="M199" t="s">
        <v>349</v>
      </c>
      <c r="N199" t="s">
        <v>3267</v>
      </c>
      <c r="O199" t="s">
        <v>4951</v>
      </c>
      <c r="P199" t="s">
        <v>3249</v>
      </c>
      <c r="Q199" t="s">
        <v>4952</v>
      </c>
      <c r="R199" t="s">
        <v>3267</v>
      </c>
      <c r="S199" t="s">
        <v>4854</v>
      </c>
      <c r="T199" t="s">
        <v>2788</v>
      </c>
      <c r="V199" t="s">
        <v>4855</v>
      </c>
      <c r="W199" t="s">
        <v>3267</v>
      </c>
      <c r="Y199" s="11" t="s">
        <v>2786</v>
      </c>
      <c r="Z199" t="s">
        <v>4912</v>
      </c>
      <c r="AA199" t="s">
        <v>4914</v>
      </c>
      <c r="AB199" t="s">
        <v>4912</v>
      </c>
      <c r="AC199" t="s">
        <v>4912</v>
      </c>
      <c r="AD199" t="b">
        <v>0</v>
      </c>
      <c r="AE199" s="1"/>
      <c r="AF199" s="1" t="s">
        <v>3271</v>
      </c>
      <c r="AG199" s="1" t="s">
        <v>1575</v>
      </c>
      <c r="AH199" s="1" t="s">
        <v>1771</v>
      </c>
      <c r="AI199" s="1">
        <v>9</v>
      </c>
      <c r="AJ199" s="1" t="s">
        <v>2788</v>
      </c>
      <c r="AK199" s="1" t="s">
        <v>2787</v>
      </c>
      <c r="AL199" s="1" t="s">
        <v>349</v>
      </c>
      <c r="AM199" s="1"/>
      <c r="AN199" s="1">
        <v>2</v>
      </c>
      <c r="AO199" s="1">
        <v>1</v>
      </c>
      <c r="AP199" s="1" t="s">
        <v>2786</v>
      </c>
    </row>
    <row r="200" spans="1:42" x14ac:dyDescent="0.15">
      <c r="A200" t="str">
        <f t="shared" si="58"/>
        <v>|ORI|赤|9|クリーチャー|CIP&amp;br;飛行機械1/1|《[[飛行機械技師]]》|</v>
      </c>
      <c r="B200" t="s">
        <v>3211</v>
      </c>
      <c r="C200" t="s">
        <v>3271</v>
      </c>
      <c r="D200">
        <v>1</v>
      </c>
      <c r="E200" t="s">
        <v>3211</v>
      </c>
      <c r="F200" t="s">
        <v>1575</v>
      </c>
      <c r="G200">
        <v>4</v>
      </c>
      <c r="H200" t="s">
        <v>3211</v>
      </c>
      <c r="I200">
        <v>9</v>
      </c>
      <c r="J200" t="s">
        <v>3211</v>
      </c>
      <c r="K200">
        <v>3</v>
      </c>
      <c r="L200">
        <v>3</v>
      </c>
      <c r="M200" t="s">
        <v>349</v>
      </c>
      <c r="N200" t="s">
        <v>3267</v>
      </c>
      <c r="O200" t="s">
        <v>4951</v>
      </c>
      <c r="P200" t="s">
        <v>3249</v>
      </c>
      <c r="Q200" t="s">
        <v>4952</v>
      </c>
      <c r="R200" t="s">
        <v>3267</v>
      </c>
      <c r="S200" t="s">
        <v>4854</v>
      </c>
      <c r="T200" t="s">
        <v>2743</v>
      </c>
      <c r="V200" t="s">
        <v>4855</v>
      </c>
      <c r="W200" t="s">
        <v>3267</v>
      </c>
      <c r="Y200" s="11" t="s">
        <v>2741</v>
      </c>
      <c r="Z200" t="s">
        <v>4912</v>
      </c>
      <c r="AA200" t="s">
        <v>4914</v>
      </c>
      <c r="AB200" t="s">
        <v>4912</v>
      </c>
      <c r="AC200" t="s">
        <v>4912</v>
      </c>
      <c r="AD200" t="b">
        <v>0</v>
      </c>
      <c r="AE200" s="1"/>
      <c r="AF200" s="1" t="s">
        <v>3271</v>
      </c>
      <c r="AG200" s="1" t="s">
        <v>1575</v>
      </c>
      <c r="AH200" s="1" t="s">
        <v>1473</v>
      </c>
      <c r="AI200" s="1">
        <v>9</v>
      </c>
      <c r="AJ200" s="1" t="s">
        <v>2743</v>
      </c>
      <c r="AK200" s="1" t="s">
        <v>2742</v>
      </c>
      <c r="AL200" s="1" t="s">
        <v>349</v>
      </c>
      <c r="AM200" s="1"/>
      <c r="AN200" s="1">
        <v>3</v>
      </c>
      <c r="AO200" s="1">
        <v>3</v>
      </c>
      <c r="AP200" s="1" t="s">
        <v>2741</v>
      </c>
    </row>
    <row r="201" spans="1:42" x14ac:dyDescent="0.15">
      <c r="A201" t="str">
        <f t="shared" si="58"/>
        <v>|ORI|赤|17|クリーチャー|CIP&amp;br;飛行機械1/1を4体|《[[ピア・ナラーとキラン・ナラー]]》|</v>
      </c>
      <c r="B201" t="s">
        <v>3211</v>
      </c>
      <c r="C201" t="s">
        <v>3271</v>
      </c>
      <c r="D201">
        <v>1</v>
      </c>
      <c r="E201" t="s">
        <v>3211</v>
      </c>
      <c r="F201" t="s">
        <v>1575</v>
      </c>
      <c r="G201">
        <v>4</v>
      </c>
      <c r="H201" t="s">
        <v>3211</v>
      </c>
      <c r="I201">
        <v>17</v>
      </c>
      <c r="J201" t="s">
        <v>3211</v>
      </c>
      <c r="K201">
        <v>6</v>
      </c>
      <c r="L201">
        <v>6</v>
      </c>
      <c r="M201" t="s">
        <v>349</v>
      </c>
      <c r="N201" t="s">
        <v>3267</v>
      </c>
      <c r="O201" t="s">
        <v>4951</v>
      </c>
      <c r="P201" t="s">
        <v>3249</v>
      </c>
      <c r="Q201" t="s">
        <v>4955</v>
      </c>
      <c r="R201" t="s">
        <v>3267</v>
      </c>
      <c r="S201" t="s">
        <v>4854</v>
      </c>
      <c r="T201" t="s">
        <v>2710</v>
      </c>
      <c r="V201" t="s">
        <v>4855</v>
      </c>
      <c r="W201" t="s">
        <v>3267</v>
      </c>
      <c r="Y201" s="11" t="s">
        <v>2708</v>
      </c>
      <c r="Z201" t="s">
        <v>4912</v>
      </c>
      <c r="AA201" t="s">
        <v>4914</v>
      </c>
      <c r="AC201" t="s">
        <v>4912</v>
      </c>
      <c r="AD201" t="b">
        <v>0</v>
      </c>
      <c r="AE201" s="1"/>
      <c r="AF201" s="1" t="s">
        <v>3271</v>
      </c>
      <c r="AG201" s="1" t="s">
        <v>1575</v>
      </c>
      <c r="AH201" s="1" t="s">
        <v>1463</v>
      </c>
      <c r="AI201" s="1">
        <v>17</v>
      </c>
      <c r="AJ201" s="1" t="s">
        <v>2710</v>
      </c>
      <c r="AK201" s="1" t="s">
        <v>2709</v>
      </c>
      <c r="AL201" s="1" t="s">
        <v>349</v>
      </c>
      <c r="AM201" s="1"/>
      <c r="AN201" s="1">
        <v>6</v>
      </c>
      <c r="AO201" s="1">
        <v>6</v>
      </c>
      <c r="AP201" s="1" t="s">
        <v>2708</v>
      </c>
    </row>
    <row r="202" spans="1:42" x14ac:dyDescent="0.15">
      <c r="A202" t="str">
        <f t="shared" si="58"/>
        <v>|ORI|無色|25|クリーチャー|任意3マッチ&amp;br;飛行機械1/1|《[[搭載歩行機械]]》|</v>
      </c>
      <c r="B202" t="s">
        <v>3211</v>
      </c>
      <c r="C202" t="s">
        <v>3271</v>
      </c>
      <c r="D202">
        <v>1</v>
      </c>
      <c r="E202" t="s">
        <v>3211</v>
      </c>
      <c r="F202" t="s">
        <v>301</v>
      </c>
      <c r="G202">
        <v>16</v>
      </c>
      <c r="H202" t="s">
        <v>3211</v>
      </c>
      <c r="I202">
        <v>25</v>
      </c>
      <c r="J202" t="s">
        <v>3211</v>
      </c>
      <c r="K202">
        <v>8</v>
      </c>
      <c r="L202">
        <v>8</v>
      </c>
      <c r="M202" t="s">
        <v>349</v>
      </c>
      <c r="N202" t="s">
        <v>3267</v>
      </c>
      <c r="O202" t="s">
        <v>4963</v>
      </c>
      <c r="P202" t="s">
        <v>3249</v>
      </c>
      <c r="Q202" t="s">
        <v>4952</v>
      </c>
      <c r="R202" t="s">
        <v>3267</v>
      </c>
      <c r="S202" t="s">
        <v>4854</v>
      </c>
      <c r="T202" t="s">
        <v>2456</v>
      </c>
      <c r="V202" t="s">
        <v>4855</v>
      </c>
      <c r="W202" t="s">
        <v>3267</v>
      </c>
      <c r="Y202" s="11" t="s">
        <v>2454</v>
      </c>
      <c r="Z202" t="s">
        <v>4912</v>
      </c>
      <c r="AA202" t="s">
        <v>4914</v>
      </c>
      <c r="AB202" t="s">
        <v>4912</v>
      </c>
      <c r="AC202" t="s">
        <v>4912</v>
      </c>
      <c r="AD202" t="b">
        <v>0</v>
      </c>
      <c r="AE202" s="1"/>
      <c r="AF202" s="1" t="s">
        <v>3271</v>
      </c>
      <c r="AG202" s="1" t="s">
        <v>301</v>
      </c>
      <c r="AH202" s="1" t="s">
        <v>1453</v>
      </c>
      <c r="AI202" s="1">
        <v>25</v>
      </c>
      <c r="AJ202" s="1" t="s">
        <v>2456</v>
      </c>
      <c r="AK202" s="1" t="s">
        <v>2455</v>
      </c>
      <c r="AL202" s="1" t="s">
        <v>349</v>
      </c>
      <c r="AM202" s="1"/>
      <c r="AN202" s="1">
        <v>8</v>
      </c>
      <c r="AO202" s="1">
        <v>8</v>
      </c>
      <c r="AP202" s="1" t="s">
        <v>2454</v>
      </c>
    </row>
    <row r="203" spans="1:42" x14ac:dyDescent="0.15">
      <c r="A203" t="str">
        <f t="shared" si="58"/>
        <v>|BFZ|赤|7|クリーチャー|自ターン開始時魔巧時&amp;br;ドラゴン5/5|《[[竜使いののけ者]]》|</v>
      </c>
      <c r="B203" t="s">
        <v>3211</v>
      </c>
      <c r="C203" t="s">
        <v>3213</v>
      </c>
      <c r="D203">
        <v>2</v>
      </c>
      <c r="E203" t="s">
        <v>3211</v>
      </c>
      <c r="F203" t="s">
        <v>1575</v>
      </c>
      <c r="G203">
        <v>4</v>
      </c>
      <c r="H203" t="s">
        <v>3211</v>
      </c>
      <c r="I203">
        <v>7</v>
      </c>
      <c r="J203" t="s">
        <v>3211</v>
      </c>
      <c r="K203">
        <v>1</v>
      </c>
      <c r="L203">
        <v>1</v>
      </c>
      <c r="M203" t="s">
        <v>349</v>
      </c>
      <c r="N203" t="s">
        <v>3267</v>
      </c>
      <c r="O203" t="s">
        <v>4964</v>
      </c>
      <c r="P203" t="s">
        <v>3249</v>
      </c>
      <c r="Q203" t="s">
        <v>4956</v>
      </c>
      <c r="R203" t="s">
        <v>3267</v>
      </c>
      <c r="S203" t="s">
        <v>4854</v>
      </c>
      <c r="T203" t="s">
        <v>1990</v>
      </c>
      <c r="V203" t="s">
        <v>4855</v>
      </c>
      <c r="W203" t="s">
        <v>3267</v>
      </c>
      <c r="Y203" s="11" t="s">
        <v>1988</v>
      </c>
      <c r="Z203" t="s">
        <v>4912</v>
      </c>
      <c r="AA203" t="s">
        <v>4914</v>
      </c>
      <c r="AB203" t="s">
        <v>4912</v>
      </c>
      <c r="AC203" t="s">
        <v>4912</v>
      </c>
      <c r="AD203" t="b">
        <v>0</v>
      </c>
      <c r="AE203" s="1"/>
      <c r="AF203" s="1" t="s">
        <v>3213</v>
      </c>
      <c r="AG203" s="1" t="s">
        <v>1575</v>
      </c>
      <c r="AH203" s="1" t="s">
        <v>1453</v>
      </c>
      <c r="AI203" s="1">
        <v>7</v>
      </c>
      <c r="AJ203" s="1" t="s">
        <v>1990</v>
      </c>
      <c r="AK203" s="1" t="s">
        <v>1989</v>
      </c>
      <c r="AL203" s="1" t="s">
        <v>349</v>
      </c>
      <c r="AM203" s="1"/>
      <c r="AN203" s="1">
        <v>1</v>
      </c>
      <c r="AO203" s="1">
        <v>1</v>
      </c>
      <c r="AP203" s="1" t="s">
        <v>1988</v>
      </c>
    </row>
    <row r="204" spans="1:42" x14ac:dyDescent="0.15">
      <c r="A204" t="str">
        <f t="shared" si="58"/>
        <v>|OGW|白|17|クリーチャー|CIP時敵軍3体なら&amp;br;天使4/4|《[[保護者、リンヴァーラ]]》|</v>
      </c>
      <c r="B204" t="s">
        <v>3211</v>
      </c>
      <c r="C204" t="s">
        <v>3214</v>
      </c>
      <c r="D204">
        <v>3</v>
      </c>
      <c r="E204" t="s">
        <v>3211</v>
      </c>
      <c r="F204" t="s">
        <v>1653</v>
      </c>
      <c r="G204">
        <v>1</v>
      </c>
      <c r="H204" t="s">
        <v>3211</v>
      </c>
      <c r="I204">
        <v>17</v>
      </c>
      <c r="J204" t="s">
        <v>3211</v>
      </c>
      <c r="K204">
        <v>8</v>
      </c>
      <c r="L204">
        <v>8</v>
      </c>
      <c r="M204" t="s">
        <v>349</v>
      </c>
      <c r="N204" t="s">
        <v>3267</v>
      </c>
      <c r="O204" t="s">
        <v>4965</v>
      </c>
      <c r="P204" t="s">
        <v>3249</v>
      </c>
      <c r="Q204" t="s">
        <v>4957</v>
      </c>
      <c r="R204" t="s">
        <v>3267</v>
      </c>
      <c r="S204" t="s">
        <v>4854</v>
      </c>
      <c r="T204" t="s">
        <v>1652</v>
      </c>
      <c r="V204" t="s">
        <v>4855</v>
      </c>
      <c r="W204" t="s">
        <v>3267</v>
      </c>
      <c r="Y204" s="11" t="s">
        <v>3498</v>
      </c>
      <c r="Z204" t="s">
        <v>361</v>
      </c>
      <c r="AA204" t="s">
        <v>4914</v>
      </c>
      <c r="AB204" t="s">
        <v>4912</v>
      </c>
      <c r="AD204" t="b">
        <v>0</v>
      </c>
      <c r="AE204" s="1"/>
      <c r="AF204" s="1" t="s">
        <v>3214</v>
      </c>
      <c r="AG204" s="1" t="s">
        <v>1653</v>
      </c>
      <c r="AH204" s="1" t="s">
        <v>1453</v>
      </c>
      <c r="AI204" s="1">
        <v>17</v>
      </c>
      <c r="AJ204" s="1" t="s">
        <v>1652</v>
      </c>
      <c r="AK204" s="1" t="s">
        <v>1651</v>
      </c>
      <c r="AL204" s="1" t="s">
        <v>349</v>
      </c>
      <c r="AM204" s="1"/>
      <c r="AN204" s="1">
        <v>8</v>
      </c>
      <c r="AO204" s="1">
        <v>8</v>
      </c>
      <c r="AP204" s="1" t="s">
        <v>3498</v>
      </c>
    </row>
    <row r="205" spans="1:42" x14ac:dyDescent="0.15">
      <c r="A205" t="str">
        <f t="shared" si="58"/>
        <v>|SOI|白|7|クリーチャー|死亡誘発&amp;br;スピリット1/1|《[[不屈の聖戦士]]》|</v>
      </c>
      <c r="B205" t="s">
        <v>3211</v>
      </c>
      <c r="C205" t="s">
        <v>3528</v>
      </c>
      <c r="D205">
        <v>4</v>
      </c>
      <c r="E205" t="s">
        <v>3211</v>
      </c>
      <c r="F205" t="s">
        <v>1653</v>
      </c>
      <c r="G205">
        <v>1</v>
      </c>
      <c r="H205" t="s">
        <v>3211</v>
      </c>
      <c r="I205">
        <v>7</v>
      </c>
      <c r="J205" t="s">
        <v>3211</v>
      </c>
      <c r="K205">
        <v>2</v>
      </c>
      <c r="L205">
        <v>1</v>
      </c>
      <c r="M205" t="s">
        <v>349</v>
      </c>
      <c r="N205" t="s">
        <v>3267</v>
      </c>
      <c r="O205" t="s">
        <v>4966</v>
      </c>
      <c r="P205" t="s">
        <v>3249</v>
      </c>
      <c r="Q205" t="s">
        <v>4958</v>
      </c>
      <c r="R205" t="s">
        <v>3267</v>
      </c>
      <c r="S205" t="s">
        <v>4854</v>
      </c>
      <c r="T205" t="s">
        <v>1445</v>
      </c>
      <c r="V205" t="s">
        <v>4855</v>
      </c>
      <c r="W205" t="s">
        <v>3267</v>
      </c>
      <c r="Y205" s="11" t="s">
        <v>3532</v>
      </c>
      <c r="Z205" t="s">
        <v>4912</v>
      </c>
      <c r="AA205" t="s">
        <v>4914</v>
      </c>
      <c r="AB205" t="s">
        <v>4912</v>
      </c>
      <c r="AC205" t="s">
        <v>4912</v>
      </c>
      <c r="AD205" t="b">
        <v>0</v>
      </c>
      <c r="AE205" s="1"/>
      <c r="AF205" s="1" t="s">
        <v>3528</v>
      </c>
      <c r="AG205" s="1" t="s">
        <v>1653</v>
      </c>
      <c r="AH205" s="1" t="s">
        <v>1771</v>
      </c>
      <c r="AI205" s="1">
        <v>7</v>
      </c>
      <c r="AJ205" s="1" t="s">
        <v>1445</v>
      </c>
      <c r="AK205" s="1" t="s">
        <v>1444</v>
      </c>
      <c r="AL205" s="1" t="s">
        <v>349</v>
      </c>
      <c r="AM205" s="1"/>
      <c r="AN205" s="1">
        <v>2</v>
      </c>
      <c r="AO205" s="1">
        <v>1</v>
      </c>
      <c r="AP205" s="1" t="s">
        <v>3532</v>
      </c>
    </row>
    <row r="206" spans="1:42" x14ac:dyDescent="0.15">
      <c r="A206" t="str">
        <f t="shared" si="58"/>
        <v>|SOI|白|7|クリーチャー|CIP時自スピリット死亡なら&amp;br;スピリット1/1|《[[眠れぬ者の使者]]》|</v>
      </c>
      <c r="B206" t="s">
        <v>3211</v>
      </c>
      <c r="C206" t="s">
        <v>3528</v>
      </c>
      <c r="D206">
        <v>4</v>
      </c>
      <c r="E206" t="s">
        <v>3211</v>
      </c>
      <c r="F206" t="s">
        <v>1653</v>
      </c>
      <c r="G206">
        <v>1</v>
      </c>
      <c r="H206" t="s">
        <v>3211</v>
      </c>
      <c r="I206">
        <v>7</v>
      </c>
      <c r="J206" t="s">
        <v>3211</v>
      </c>
      <c r="K206">
        <v>1</v>
      </c>
      <c r="L206">
        <v>2</v>
      </c>
      <c r="M206" t="s">
        <v>349</v>
      </c>
      <c r="N206" t="s">
        <v>3267</v>
      </c>
      <c r="O206" t="s">
        <v>4967</v>
      </c>
      <c r="P206" t="s">
        <v>3249</v>
      </c>
      <c r="Q206" t="s">
        <v>4958</v>
      </c>
      <c r="R206" t="s">
        <v>3267</v>
      </c>
      <c r="S206" t="s">
        <v>4854</v>
      </c>
      <c r="T206" t="s">
        <v>1443</v>
      </c>
      <c r="V206" t="s">
        <v>4855</v>
      </c>
      <c r="W206" t="s">
        <v>3267</v>
      </c>
      <c r="Y206" s="11" t="s">
        <v>3534</v>
      </c>
      <c r="Z206" t="s">
        <v>361</v>
      </c>
      <c r="AA206" t="s">
        <v>4914</v>
      </c>
      <c r="AB206" t="s">
        <v>4912</v>
      </c>
      <c r="AC206" t="s">
        <v>4912</v>
      </c>
      <c r="AD206" t="b">
        <v>0</v>
      </c>
      <c r="AE206" s="1"/>
      <c r="AF206" s="1" t="s">
        <v>3528</v>
      </c>
      <c r="AG206" s="1" t="s">
        <v>1653</v>
      </c>
      <c r="AH206" s="1" t="s">
        <v>1771</v>
      </c>
      <c r="AI206" s="1">
        <v>7</v>
      </c>
      <c r="AJ206" s="1" t="s">
        <v>1443</v>
      </c>
      <c r="AK206" s="1" t="s">
        <v>1442</v>
      </c>
      <c r="AL206" s="1" t="s">
        <v>349</v>
      </c>
      <c r="AM206" s="1"/>
      <c r="AN206" s="1">
        <v>1</v>
      </c>
      <c r="AO206" s="1">
        <v>2</v>
      </c>
      <c r="AP206" s="1" t="s">
        <v>3534</v>
      </c>
    </row>
    <row r="207" spans="1:42" x14ac:dyDescent="0.15">
      <c r="A207" t="str">
        <f t="shared" si="58"/>
        <v>|SOI|白|10|クリーチャー|死亡誘発&amp;br;スピリット1/1|《[[近野の司祭]]》|</v>
      </c>
      <c r="B207" t="s">
        <v>3211</v>
      </c>
      <c r="C207" t="s">
        <v>3528</v>
      </c>
      <c r="D207">
        <v>4</v>
      </c>
      <c r="E207" t="s">
        <v>3211</v>
      </c>
      <c r="F207" t="s">
        <v>1653</v>
      </c>
      <c r="G207">
        <v>1</v>
      </c>
      <c r="H207" t="s">
        <v>3211</v>
      </c>
      <c r="I207">
        <v>10</v>
      </c>
      <c r="J207" t="s">
        <v>3211</v>
      </c>
      <c r="K207">
        <v>3</v>
      </c>
      <c r="L207">
        <v>1</v>
      </c>
      <c r="M207" t="s">
        <v>349</v>
      </c>
      <c r="N207" t="s">
        <v>3267</v>
      </c>
      <c r="O207" t="s">
        <v>4966</v>
      </c>
      <c r="P207" t="s">
        <v>3249</v>
      </c>
      <c r="Q207" t="s">
        <v>4958</v>
      </c>
      <c r="R207" t="s">
        <v>3267</v>
      </c>
      <c r="S207" t="s">
        <v>4854</v>
      </c>
      <c r="T207" t="s">
        <v>1417</v>
      </c>
      <c r="V207" t="s">
        <v>4855</v>
      </c>
      <c r="W207" t="s">
        <v>3267</v>
      </c>
      <c r="Y207" s="11" t="s">
        <v>3554</v>
      </c>
      <c r="Z207" t="s">
        <v>4912</v>
      </c>
      <c r="AA207" t="s">
        <v>4914</v>
      </c>
      <c r="AB207" t="s">
        <v>4912</v>
      </c>
      <c r="AC207" t="s">
        <v>4912</v>
      </c>
      <c r="AD207" t="b">
        <v>0</v>
      </c>
      <c r="AE207" s="1"/>
      <c r="AF207" s="1" t="s">
        <v>3528</v>
      </c>
      <c r="AG207" s="1" t="s">
        <v>1653</v>
      </c>
      <c r="AH207" s="1" t="s">
        <v>1473</v>
      </c>
      <c r="AI207" s="1">
        <v>10</v>
      </c>
      <c r="AJ207" s="1" t="s">
        <v>1417</v>
      </c>
      <c r="AK207" s="1" t="s">
        <v>1416</v>
      </c>
      <c r="AL207" s="1" t="s">
        <v>349</v>
      </c>
      <c r="AM207" s="1"/>
      <c r="AN207" s="1">
        <v>3</v>
      </c>
      <c r="AO207" s="1">
        <v>1</v>
      </c>
      <c r="AP207" s="1" t="s">
        <v>3554</v>
      </c>
    </row>
    <row r="208" spans="1:42" x14ac:dyDescent="0.15">
      <c r="A208" t="str">
        <f t="shared" si="58"/>
        <v>|SOI|白|13|クリーチャー|起動&amp;br;スピリット1/1|《[[ドラグスコルの騎兵]]》|</v>
      </c>
      <c r="B208" t="s">
        <v>3211</v>
      </c>
      <c r="C208" t="s">
        <v>3528</v>
      </c>
      <c r="D208">
        <v>4</v>
      </c>
      <c r="E208" t="s">
        <v>3211</v>
      </c>
      <c r="F208" t="s">
        <v>1653</v>
      </c>
      <c r="G208">
        <v>1</v>
      </c>
      <c r="H208" t="s">
        <v>3211</v>
      </c>
      <c r="I208">
        <v>13</v>
      </c>
      <c r="J208" t="s">
        <v>3211</v>
      </c>
      <c r="K208">
        <v>6</v>
      </c>
      <c r="L208">
        <v>6</v>
      </c>
      <c r="M208" t="s">
        <v>349</v>
      </c>
      <c r="N208" t="s">
        <v>3267</v>
      </c>
      <c r="O208" t="s">
        <v>4968</v>
      </c>
      <c r="P208" t="s">
        <v>3249</v>
      </c>
      <c r="Q208" t="s">
        <v>4958</v>
      </c>
      <c r="R208" t="s">
        <v>3267</v>
      </c>
      <c r="S208" t="s">
        <v>4854</v>
      </c>
      <c r="T208" t="s">
        <v>1399</v>
      </c>
      <c r="V208" t="s">
        <v>4855</v>
      </c>
      <c r="W208" t="s">
        <v>3267</v>
      </c>
      <c r="Y208" s="11" t="s">
        <v>3569</v>
      </c>
      <c r="Z208" t="s">
        <v>361</v>
      </c>
      <c r="AA208" t="s">
        <v>4914</v>
      </c>
      <c r="AB208" t="s">
        <v>4912</v>
      </c>
      <c r="AD208" t="b">
        <v>0</v>
      </c>
      <c r="AE208" s="1"/>
      <c r="AF208" s="1" t="s">
        <v>3528</v>
      </c>
      <c r="AG208" s="1" t="s">
        <v>1653</v>
      </c>
      <c r="AH208" s="1" t="s">
        <v>1463</v>
      </c>
      <c r="AI208" s="1">
        <v>13</v>
      </c>
      <c r="AJ208" s="1" t="s">
        <v>1399</v>
      </c>
      <c r="AK208" s="1" t="s">
        <v>1398</v>
      </c>
      <c r="AL208" s="1" t="s">
        <v>349</v>
      </c>
      <c r="AM208" s="1"/>
      <c r="AN208" s="1">
        <v>6</v>
      </c>
      <c r="AO208" s="1">
        <v>6</v>
      </c>
      <c r="AP208" s="1" t="s">
        <v>3569</v>
      </c>
    </row>
    <row r="209" spans="1:42" x14ac:dyDescent="0.15">
      <c r="A209" t="str">
        <f t="shared" si="58"/>
        <v>|KLD|白|15|クリーチャー|起動&amp;br;飛行機械1/1を2体|《[[小物作りの達人]]》|</v>
      </c>
      <c r="B209" t="s">
        <v>3211</v>
      </c>
      <c r="C209" t="s">
        <v>4035</v>
      </c>
      <c r="D209">
        <v>6</v>
      </c>
      <c r="E209" t="s">
        <v>3211</v>
      </c>
      <c r="F209" t="s">
        <v>1653</v>
      </c>
      <c r="G209">
        <v>1</v>
      </c>
      <c r="H209" t="s">
        <v>3211</v>
      </c>
      <c r="I209">
        <v>15</v>
      </c>
      <c r="J209" t="s">
        <v>3211</v>
      </c>
      <c r="K209">
        <v>6</v>
      </c>
      <c r="L209">
        <v>5</v>
      </c>
      <c r="M209" t="s">
        <v>349</v>
      </c>
      <c r="N209" t="s">
        <v>3267</v>
      </c>
      <c r="O209" t="s">
        <v>4968</v>
      </c>
      <c r="P209" t="s">
        <v>3249</v>
      </c>
      <c r="Q209" t="s">
        <v>4953</v>
      </c>
      <c r="R209" t="s">
        <v>3267</v>
      </c>
      <c r="S209" t="s">
        <v>4854</v>
      </c>
      <c r="T209" t="s">
        <v>813</v>
      </c>
      <c r="V209" t="s">
        <v>4855</v>
      </c>
      <c r="W209" t="s">
        <v>3267</v>
      </c>
      <c r="Y209" s="11" t="s">
        <v>4065</v>
      </c>
      <c r="Z209" t="s">
        <v>4912</v>
      </c>
      <c r="AA209" t="s">
        <v>4914</v>
      </c>
      <c r="AB209" t="s">
        <v>4912</v>
      </c>
      <c r="AC209" t="s">
        <v>4912</v>
      </c>
      <c r="AD209" t="b">
        <v>0</v>
      </c>
      <c r="AE209" s="1"/>
      <c r="AF209" s="1" t="s">
        <v>4035</v>
      </c>
      <c r="AG209" s="1" t="s">
        <v>1653</v>
      </c>
      <c r="AH209" s="1" t="s">
        <v>1463</v>
      </c>
      <c r="AI209" s="1">
        <v>15</v>
      </c>
      <c r="AJ209" s="1" t="s">
        <v>813</v>
      </c>
      <c r="AK209" s="1" t="s">
        <v>812</v>
      </c>
      <c r="AL209" s="1" t="s">
        <v>349</v>
      </c>
      <c r="AM209" s="1"/>
      <c r="AN209" s="1">
        <v>6</v>
      </c>
      <c r="AO209" s="1">
        <v>5</v>
      </c>
      <c r="AP209" s="1" t="s">
        <v>4065</v>
      </c>
    </row>
    <row r="210" spans="1:42" x14ac:dyDescent="0.15">
      <c r="A210" t="str">
        <f t="shared" si="58"/>
        <v>|KLD|青|10|クリーチャー|CIP&amp;br;飛行機械1/1を2体|《[[試験飛行士]]》|</v>
      </c>
      <c r="B210" t="s">
        <v>3211</v>
      </c>
      <c r="C210" t="s">
        <v>4035</v>
      </c>
      <c r="D210">
        <v>6</v>
      </c>
      <c r="E210" t="s">
        <v>3211</v>
      </c>
      <c r="F210" t="s">
        <v>1631</v>
      </c>
      <c r="G210">
        <v>2</v>
      </c>
      <c r="H210" t="s">
        <v>3211</v>
      </c>
      <c r="I210">
        <v>10</v>
      </c>
      <c r="J210" t="s">
        <v>3211</v>
      </c>
      <c r="K210">
        <v>3</v>
      </c>
      <c r="L210">
        <v>5</v>
      </c>
      <c r="M210" t="s">
        <v>349</v>
      </c>
      <c r="N210" t="s">
        <v>3267</v>
      </c>
      <c r="O210" t="s">
        <v>4969</v>
      </c>
      <c r="P210" t="s">
        <v>3249</v>
      </c>
      <c r="Q210" t="s">
        <v>4953</v>
      </c>
      <c r="R210" t="s">
        <v>3267</v>
      </c>
      <c r="S210" t="s">
        <v>4854</v>
      </c>
      <c r="T210" t="s">
        <v>779</v>
      </c>
      <c r="V210" t="s">
        <v>4855</v>
      </c>
      <c r="W210" t="s">
        <v>3267</v>
      </c>
      <c r="Y210" s="11" t="s">
        <v>4099</v>
      </c>
      <c r="Z210" t="s">
        <v>361</v>
      </c>
      <c r="AA210" t="s">
        <v>4914</v>
      </c>
      <c r="AB210" t="s">
        <v>4912</v>
      </c>
      <c r="AC210" t="s">
        <v>4912</v>
      </c>
      <c r="AD210" t="b">
        <v>0</v>
      </c>
      <c r="AE210" s="1"/>
      <c r="AF210" s="1" t="s">
        <v>4035</v>
      </c>
      <c r="AG210" s="1" t="s">
        <v>1631</v>
      </c>
      <c r="AH210" s="1" t="s">
        <v>1473</v>
      </c>
      <c r="AI210" s="1">
        <v>10</v>
      </c>
      <c r="AJ210" s="1" t="s">
        <v>779</v>
      </c>
      <c r="AK210" s="1" t="s">
        <v>778</v>
      </c>
      <c r="AL210" s="1" t="s">
        <v>349</v>
      </c>
      <c r="AM210" s="1"/>
      <c r="AN210" s="1">
        <v>3</v>
      </c>
      <c r="AO210" s="1">
        <v>5</v>
      </c>
      <c r="AP210" s="1" t="s">
        <v>4099</v>
      </c>
    </row>
    <row r="211" spans="1:42" x14ac:dyDescent="0.15">
      <c r="A211" t="str">
        <f t="shared" si="58"/>
        <v>|KLD|赤|14|クリーチャー|起動&amp;br;飛行機械1/1|《[[ピア・ナラー]]》|</v>
      </c>
      <c r="B211" t="s">
        <v>3211</v>
      </c>
      <c r="C211" t="s">
        <v>4035</v>
      </c>
      <c r="D211">
        <v>6</v>
      </c>
      <c r="E211" t="s">
        <v>3211</v>
      </c>
      <c r="F211" t="s">
        <v>1575</v>
      </c>
      <c r="G211">
        <v>4</v>
      </c>
      <c r="H211" t="s">
        <v>3211</v>
      </c>
      <c r="I211">
        <v>14</v>
      </c>
      <c r="J211" t="s">
        <v>3211</v>
      </c>
      <c r="K211">
        <v>4</v>
      </c>
      <c r="L211">
        <v>4</v>
      </c>
      <c r="M211" t="s">
        <v>349</v>
      </c>
      <c r="N211" t="s">
        <v>3267</v>
      </c>
      <c r="O211" t="s">
        <v>4968</v>
      </c>
      <c r="P211" t="s">
        <v>3249</v>
      </c>
      <c r="Q211" t="s">
        <v>4952</v>
      </c>
      <c r="R211" t="s">
        <v>3267</v>
      </c>
      <c r="S211" t="s">
        <v>4854</v>
      </c>
      <c r="T211" t="s">
        <v>643</v>
      </c>
      <c r="V211" t="s">
        <v>4855</v>
      </c>
      <c r="W211" t="s">
        <v>3267</v>
      </c>
      <c r="Y211" s="11" t="s">
        <v>4209</v>
      </c>
      <c r="Z211" t="s">
        <v>4912</v>
      </c>
      <c r="AA211" t="s">
        <v>4914</v>
      </c>
      <c r="AB211" t="s">
        <v>4912</v>
      </c>
      <c r="AC211" t="s">
        <v>4912</v>
      </c>
      <c r="AD211" t="b">
        <v>0</v>
      </c>
      <c r="AE211" s="1"/>
      <c r="AF211" s="1" t="s">
        <v>4035</v>
      </c>
      <c r="AG211" s="1" t="s">
        <v>1575</v>
      </c>
      <c r="AH211" s="1" t="s">
        <v>1453</v>
      </c>
      <c r="AI211" s="1">
        <v>14</v>
      </c>
      <c r="AJ211" s="1" t="s">
        <v>643</v>
      </c>
      <c r="AK211" s="1" t="s">
        <v>642</v>
      </c>
      <c r="AL211" s="1" t="s">
        <v>349</v>
      </c>
      <c r="AM211" s="1"/>
      <c r="AN211" s="1">
        <v>4</v>
      </c>
      <c r="AO211" s="1">
        <v>4</v>
      </c>
      <c r="AP211" s="1" t="s">
        <v>4209</v>
      </c>
    </row>
    <row r="212" spans="1:42" x14ac:dyDescent="0.15">
      <c r="A212" t="str">
        <f t="shared" si="58"/>
        <v>|KLD|緑|7|クリーチャー|起動&amp;br;飛行機械1/1|《[[造命の賢者、オビア・パースリー]]》|</v>
      </c>
      <c r="B212" t="s">
        <v>3211</v>
      </c>
      <c r="C212" t="s">
        <v>4035</v>
      </c>
      <c r="D212">
        <v>6</v>
      </c>
      <c r="E212" t="s">
        <v>3211</v>
      </c>
      <c r="F212" t="s">
        <v>1540</v>
      </c>
      <c r="G212">
        <v>5</v>
      </c>
      <c r="H212" t="s">
        <v>3211</v>
      </c>
      <c r="I212">
        <v>7</v>
      </c>
      <c r="J212" t="s">
        <v>3211</v>
      </c>
      <c r="K212">
        <v>2</v>
      </c>
      <c r="L212">
        <v>2</v>
      </c>
      <c r="M212" t="s">
        <v>349</v>
      </c>
      <c r="N212" t="s">
        <v>3267</v>
      </c>
      <c r="O212" t="s">
        <v>4968</v>
      </c>
      <c r="P212" t="s">
        <v>3249</v>
      </c>
      <c r="Q212" t="s">
        <v>4952</v>
      </c>
      <c r="R212" t="s">
        <v>3267</v>
      </c>
      <c r="S212" t="s">
        <v>4854</v>
      </c>
      <c r="T212" t="s">
        <v>585</v>
      </c>
      <c r="V212" t="s">
        <v>4855</v>
      </c>
      <c r="W212" t="s">
        <v>3267</v>
      </c>
      <c r="Y212" s="11" t="s">
        <v>4249</v>
      </c>
      <c r="Z212" t="s">
        <v>4912</v>
      </c>
      <c r="AA212" t="s">
        <v>4914</v>
      </c>
      <c r="AB212" t="s">
        <v>4912</v>
      </c>
      <c r="AC212" t="s">
        <v>4912</v>
      </c>
      <c r="AD212" t="b">
        <v>0</v>
      </c>
      <c r="AE212" s="1"/>
      <c r="AF212" s="1" t="s">
        <v>4035</v>
      </c>
      <c r="AG212" s="1" t="s">
        <v>1540</v>
      </c>
      <c r="AH212" s="1" t="s">
        <v>1453</v>
      </c>
      <c r="AI212" s="1">
        <v>7</v>
      </c>
      <c r="AJ212" s="1" t="s">
        <v>585</v>
      </c>
      <c r="AK212" s="1" t="s">
        <v>584</v>
      </c>
      <c r="AL212" s="1" t="s">
        <v>349</v>
      </c>
      <c r="AM212" s="1"/>
      <c r="AN212" s="1">
        <v>2</v>
      </c>
      <c r="AO212" s="1">
        <v>2</v>
      </c>
      <c r="AP212" s="1" t="s">
        <v>4249</v>
      </c>
    </row>
    <row r="213" spans="1:42" x14ac:dyDescent="0.15">
      <c r="A213" t="str">
        <f t="shared" si="58"/>
        <v>|KLD|青赤|11|クリーチャー|超過2&amp;br;飛行機械1/1|《[[つむじ風の巨匠]]》|</v>
      </c>
      <c r="B213" t="s">
        <v>3211</v>
      </c>
      <c r="C213" t="s">
        <v>4035</v>
      </c>
      <c r="D213">
        <v>6</v>
      </c>
      <c r="E213" t="s">
        <v>3211</v>
      </c>
      <c r="F213" t="s">
        <v>1489</v>
      </c>
      <c r="G213">
        <v>12</v>
      </c>
      <c r="H213" t="s">
        <v>3211</v>
      </c>
      <c r="I213">
        <v>11</v>
      </c>
      <c r="J213" t="s">
        <v>3211</v>
      </c>
      <c r="K213">
        <v>3</v>
      </c>
      <c r="L213">
        <v>4</v>
      </c>
      <c r="M213" t="s">
        <v>349</v>
      </c>
      <c r="N213" t="s">
        <v>3267</v>
      </c>
      <c r="O213" t="s">
        <v>4970</v>
      </c>
      <c r="P213" t="s">
        <v>3249</v>
      </c>
      <c r="Q213" t="s">
        <v>4952</v>
      </c>
      <c r="R213" t="s">
        <v>3267</v>
      </c>
      <c r="S213" t="s">
        <v>4854</v>
      </c>
      <c r="T213" t="s">
        <v>565</v>
      </c>
      <c r="V213" t="s">
        <v>4855</v>
      </c>
      <c r="W213" t="s">
        <v>3267</v>
      </c>
      <c r="Y213" s="11" t="s">
        <v>4264</v>
      </c>
      <c r="Z213" t="s">
        <v>4912</v>
      </c>
      <c r="AA213" t="s">
        <v>4914</v>
      </c>
      <c r="AB213" t="s">
        <v>4912</v>
      </c>
      <c r="AC213" t="s">
        <v>4912</v>
      </c>
      <c r="AD213" t="b">
        <v>0</v>
      </c>
      <c r="AE213" s="1"/>
      <c r="AF213" s="1" t="s">
        <v>4035</v>
      </c>
      <c r="AG213" s="1" t="s">
        <v>1489</v>
      </c>
      <c r="AH213" s="1" t="s">
        <v>1473</v>
      </c>
      <c r="AI213" s="1">
        <v>11</v>
      </c>
      <c r="AJ213" s="1" t="s">
        <v>565</v>
      </c>
      <c r="AK213" s="1" t="s">
        <v>564</v>
      </c>
      <c r="AL213" s="1" t="s">
        <v>349</v>
      </c>
      <c r="AM213" s="1"/>
      <c r="AN213" s="1">
        <v>3</v>
      </c>
      <c r="AO213" s="1">
        <v>4</v>
      </c>
      <c r="AP213" s="1" t="s">
        <v>4264</v>
      </c>
    </row>
    <row r="214" spans="1:42" x14ac:dyDescent="0.15">
      <c r="A214" t="str">
        <f t="shared" si="58"/>
        <v>|AER|黒|10|クリーチャー|サポート破壊誘発&amp;br;飛行機械1/1|《[[枉惑な調達者]]》|</v>
      </c>
      <c r="B214" t="s">
        <v>3211</v>
      </c>
      <c r="C214" t="s">
        <v>4335</v>
      </c>
      <c r="D214">
        <v>7</v>
      </c>
      <c r="E214" t="s">
        <v>3211</v>
      </c>
      <c r="F214" t="s">
        <v>1606</v>
      </c>
      <c r="G214">
        <v>3</v>
      </c>
      <c r="H214" t="s">
        <v>3211</v>
      </c>
      <c r="I214">
        <v>10</v>
      </c>
      <c r="J214" t="s">
        <v>3211</v>
      </c>
      <c r="K214">
        <v>4</v>
      </c>
      <c r="L214">
        <v>4</v>
      </c>
      <c r="M214" t="s">
        <v>349</v>
      </c>
      <c r="N214" t="s">
        <v>3267</v>
      </c>
      <c r="O214" t="s">
        <v>4971</v>
      </c>
      <c r="P214" t="s">
        <v>3249</v>
      </c>
      <c r="Q214" t="s">
        <v>4952</v>
      </c>
      <c r="R214" t="s">
        <v>3267</v>
      </c>
      <c r="S214" t="s">
        <v>4854</v>
      </c>
      <c r="T214" t="s">
        <v>445</v>
      </c>
      <c r="V214" t="s">
        <v>4855</v>
      </c>
      <c r="W214" t="s">
        <v>3267</v>
      </c>
      <c r="Y214" s="11" t="s">
        <v>4364</v>
      </c>
      <c r="Z214" t="s">
        <v>4912</v>
      </c>
      <c r="AA214" t="s">
        <v>4914</v>
      </c>
      <c r="AB214" t="s">
        <v>4912</v>
      </c>
      <c r="AC214" t="s">
        <v>4912</v>
      </c>
      <c r="AD214" t="b">
        <v>0</v>
      </c>
      <c r="AE214" s="1"/>
      <c r="AF214" s="1" t="s">
        <v>4335</v>
      </c>
      <c r="AG214" s="1" t="s">
        <v>1606</v>
      </c>
      <c r="AH214" s="1" t="s">
        <v>1473</v>
      </c>
      <c r="AI214" s="1">
        <v>10</v>
      </c>
      <c r="AJ214" s="1" t="s">
        <v>445</v>
      </c>
      <c r="AK214" s="1" t="s">
        <v>444</v>
      </c>
      <c r="AL214" s="1" t="s">
        <v>349</v>
      </c>
      <c r="AM214" s="1"/>
      <c r="AN214" s="1">
        <v>4</v>
      </c>
      <c r="AO214" s="1">
        <v>4</v>
      </c>
      <c r="AP214" s="1" t="s">
        <v>4364</v>
      </c>
    </row>
    <row r="215" spans="1:42" x14ac:dyDescent="0.15">
      <c r="A215" t="str">
        <f t="shared" si="58"/>
        <v>|AER|青赤|6|クリーチャー|CIP&amp;br;飛行機械1/1を2体|《[[異端の飛行機械職人]]》|</v>
      </c>
      <c r="B215" t="s">
        <v>3211</v>
      </c>
      <c r="C215" t="s">
        <v>4335</v>
      </c>
      <c r="D215">
        <v>7</v>
      </c>
      <c r="E215" t="s">
        <v>3211</v>
      </c>
      <c r="F215" t="s">
        <v>1489</v>
      </c>
      <c r="G215">
        <v>12</v>
      </c>
      <c r="H215" t="s">
        <v>3211</v>
      </c>
      <c r="I215">
        <v>6</v>
      </c>
      <c r="J215" t="s">
        <v>3211</v>
      </c>
      <c r="K215">
        <v>2</v>
      </c>
      <c r="L215">
        <v>2</v>
      </c>
      <c r="M215" t="s">
        <v>349</v>
      </c>
      <c r="N215" t="s">
        <v>3267</v>
      </c>
      <c r="O215" t="s">
        <v>4969</v>
      </c>
      <c r="P215" t="s">
        <v>3249</v>
      </c>
      <c r="Q215" t="s">
        <v>4953</v>
      </c>
      <c r="R215" t="s">
        <v>3267</v>
      </c>
      <c r="S215" t="s">
        <v>4854</v>
      </c>
      <c r="T215" t="s">
        <v>397</v>
      </c>
      <c r="V215" t="s">
        <v>4855</v>
      </c>
      <c r="W215" t="s">
        <v>3267</v>
      </c>
      <c r="Y215" s="11" t="s">
        <v>4098</v>
      </c>
      <c r="Z215" t="s">
        <v>4912</v>
      </c>
      <c r="AA215" t="s">
        <v>4914</v>
      </c>
      <c r="AB215" t="s">
        <v>4912</v>
      </c>
      <c r="AC215" t="s">
        <v>4912</v>
      </c>
      <c r="AD215" t="b">
        <v>0</v>
      </c>
      <c r="AE215" s="1"/>
      <c r="AF215" s="1" t="s">
        <v>4335</v>
      </c>
      <c r="AG215" s="1" t="s">
        <v>1489</v>
      </c>
      <c r="AH215" s="1" t="s">
        <v>1473</v>
      </c>
      <c r="AI215" s="1">
        <v>6</v>
      </c>
      <c r="AJ215" s="1" t="s">
        <v>397</v>
      </c>
      <c r="AK215" s="1" t="s">
        <v>396</v>
      </c>
      <c r="AL215" s="1" t="s">
        <v>349</v>
      </c>
      <c r="AM215" s="1"/>
      <c r="AN215" s="1">
        <v>2</v>
      </c>
      <c r="AO215" s="1">
        <v>2</v>
      </c>
      <c r="AP215" s="1" t="s">
        <v>4098</v>
      </c>
    </row>
    <row r="216" spans="1:42" x14ac:dyDescent="0.15">
      <c r="A216" t="str">
        <f t="shared" si="58"/>
        <v>|ORI|無色|11|呪文|詠唱時&amp;br;飛行機械1/1を4体|《[[領事の鋳造所]]》|</v>
      </c>
      <c r="B216" t="s">
        <v>3211</v>
      </c>
      <c r="C216" t="s">
        <v>3271</v>
      </c>
      <c r="D216">
        <v>1</v>
      </c>
      <c r="E216" t="s">
        <v>3211</v>
      </c>
      <c r="F216" t="s">
        <v>301</v>
      </c>
      <c r="G216">
        <v>16</v>
      </c>
      <c r="H216" t="s">
        <v>3211</v>
      </c>
      <c r="I216">
        <v>11</v>
      </c>
      <c r="J216" t="s">
        <v>3211</v>
      </c>
      <c r="K216">
        <v>0</v>
      </c>
      <c r="L216">
        <v>0</v>
      </c>
      <c r="M216" t="s">
        <v>1475</v>
      </c>
      <c r="N216" t="s">
        <v>3267</v>
      </c>
      <c r="O216" t="s">
        <v>4972</v>
      </c>
      <c r="P216" t="s">
        <v>3249</v>
      </c>
      <c r="Q216" t="s">
        <v>4955</v>
      </c>
      <c r="R216" t="s">
        <v>3267</v>
      </c>
      <c r="S216" t="s">
        <v>4854</v>
      </c>
      <c r="T216" t="s">
        <v>2498</v>
      </c>
      <c r="V216" t="s">
        <v>4855</v>
      </c>
      <c r="W216" t="s">
        <v>3267</v>
      </c>
      <c r="Y216" s="11" t="s">
        <v>2496</v>
      </c>
      <c r="AA216" t="s">
        <v>4914</v>
      </c>
      <c r="AB216" t="s">
        <v>4912</v>
      </c>
      <c r="AC216" t="s">
        <v>4912</v>
      </c>
      <c r="AD216" t="b">
        <v>0</v>
      </c>
      <c r="AE216" s="1"/>
      <c r="AF216" s="1" t="s">
        <v>3271</v>
      </c>
      <c r="AG216" s="1" t="s">
        <v>301</v>
      </c>
      <c r="AH216" s="1" t="s">
        <v>1473</v>
      </c>
      <c r="AI216" s="1">
        <v>11</v>
      </c>
      <c r="AJ216" s="1" t="s">
        <v>2498</v>
      </c>
      <c r="AK216" s="1" t="s">
        <v>2497</v>
      </c>
      <c r="AL216" s="1" t="s">
        <v>1475</v>
      </c>
      <c r="AM216" s="1"/>
      <c r="AN216" s="1"/>
      <c r="AO216" s="1"/>
      <c r="AP216" s="1" t="s">
        <v>2496</v>
      </c>
    </row>
    <row r="217" spans="1:42" x14ac:dyDescent="0.15">
      <c r="A217" t="str">
        <f t="shared" si="58"/>
        <v>|SOI|白|3|呪文|詠唱時&amp;br;スピリット1/1を2体|《[[忘られじ]]》|</v>
      </c>
      <c r="B217" t="s">
        <v>3211</v>
      </c>
      <c r="C217" t="s">
        <v>3528</v>
      </c>
      <c r="D217">
        <v>4</v>
      </c>
      <c r="E217" t="s">
        <v>3211</v>
      </c>
      <c r="F217" t="s">
        <v>1653</v>
      </c>
      <c r="G217">
        <v>1</v>
      </c>
      <c r="H217" t="s">
        <v>3211</v>
      </c>
      <c r="I217">
        <v>3</v>
      </c>
      <c r="J217" t="s">
        <v>3211</v>
      </c>
      <c r="K217">
        <v>0</v>
      </c>
      <c r="L217">
        <v>0</v>
      </c>
      <c r="M217" t="s">
        <v>1475</v>
      </c>
      <c r="N217" t="s">
        <v>3267</v>
      </c>
      <c r="O217" t="s">
        <v>4972</v>
      </c>
      <c r="P217" t="s">
        <v>3249</v>
      </c>
      <c r="Q217" t="s">
        <v>4959</v>
      </c>
      <c r="R217" t="s">
        <v>3267</v>
      </c>
      <c r="S217" t="s">
        <v>4854</v>
      </c>
      <c r="T217" t="s">
        <v>1405</v>
      </c>
      <c r="V217" t="s">
        <v>4855</v>
      </c>
      <c r="W217" t="s">
        <v>3267</v>
      </c>
      <c r="Y217" s="11" t="s">
        <v>3564</v>
      </c>
      <c r="AA217" t="s">
        <v>4914</v>
      </c>
      <c r="AB217" t="s">
        <v>4912</v>
      </c>
      <c r="AC217" t="s">
        <v>4912</v>
      </c>
      <c r="AD217" t="b">
        <v>0</v>
      </c>
      <c r="AE217" s="1"/>
      <c r="AF217" s="1" t="s">
        <v>3528</v>
      </c>
      <c r="AG217" s="1" t="s">
        <v>1653</v>
      </c>
      <c r="AH217" s="1" t="s">
        <v>1473</v>
      </c>
      <c r="AI217" s="1">
        <v>3</v>
      </c>
      <c r="AJ217" s="1" t="s">
        <v>1405</v>
      </c>
      <c r="AK217" s="1" t="s">
        <v>1404</v>
      </c>
      <c r="AL217" s="1" t="s">
        <v>1475</v>
      </c>
      <c r="AM217" s="1"/>
      <c r="AN217" s="1"/>
      <c r="AO217" s="1"/>
      <c r="AP217" s="1" t="s">
        <v>3564</v>
      </c>
    </row>
    <row r="218" spans="1:42" x14ac:dyDescent="0.15">
      <c r="A218" t="str">
        <f t="shared" si="58"/>
        <v>|SOI|白|12|呪文|昂揚時&amp;br;天使4/4を2体|《[[罪人への急襲]]》|</v>
      </c>
      <c r="B218" t="s">
        <v>3211</v>
      </c>
      <c r="C218" t="s">
        <v>3528</v>
      </c>
      <c r="D218">
        <v>4</v>
      </c>
      <c r="E218" t="s">
        <v>3211</v>
      </c>
      <c r="F218" t="s">
        <v>1653</v>
      </c>
      <c r="G218">
        <v>1</v>
      </c>
      <c r="H218" t="s">
        <v>3211</v>
      </c>
      <c r="I218">
        <v>12</v>
      </c>
      <c r="J218" t="s">
        <v>3211</v>
      </c>
      <c r="K218">
        <v>0</v>
      </c>
      <c r="L218">
        <v>0</v>
      </c>
      <c r="M218" t="s">
        <v>1475</v>
      </c>
      <c r="N218" t="s">
        <v>3267</v>
      </c>
      <c r="O218" t="s">
        <v>4973</v>
      </c>
      <c r="P218" t="s">
        <v>3249</v>
      </c>
      <c r="Q218" t="s">
        <v>4960</v>
      </c>
      <c r="R218" t="s">
        <v>3267</v>
      </c>
      <c r="S218" t="s">
        <v>4854</v>
      </c>
      <c r="T218" t="s">
        <v>1383</v>
      </c>
      <c r="V218" t="s">
        <v>4855</v>
      </c>
      <c r="W218" t="s">
        <v>3267</v>
      </c>
      <c r="Y218" s="11" t="s">
        <v>3592</v>
      </c>
      <c r="AA218" t="s">
        <v>4914</v>
      </c>
      <c r="AB218" t="s">
        <v>4912</v>
      </c>
      <c r="AC218" t="s">
        <v>4912</v>
      </c>
      <c r="AD218" t="b">
        <v>0</v>
      </c>
      <c r="AE218" s="1"/>
      <c r="AF218" s="1" t="s">
        <v>3528</v>
      </c>
      <c r="AG218" s="1" t="s">
        <v>1653</v>
      </c>
      <c r="AH218" s="1" t="s">
        <v>1453</v>
      </c>
      <c r="AI218" s="1">
        <v>12</v>
      </c>
      <c r="AJ218" s="1" t="s">
        <v>1383</v>
      </c>
      <c r="AK218" s="1" t="s">
        <v>1382</v>
      </c>
      <c r="AL218" s="1" t="s">
        <v>1475</v>
      </c>
      <c r="AM218" s="1"/>
      <c r="AN218" s="1"/>
      <c r="AO218" s="1"/>
      <c r="AP218" s="1" t="s">
        <v>3592</v>
      </c>
    </row>
    <row r="219" spans="1:42" x14ac:dyDescent="0.15">
      <c r="A219" t="str">
        <f t="shared" si="58"/>
        <v>|AER|白|13|呪文|詠唱時&amp;br;飛行機械1/1を6体|《[[スラムの巧技]]》|</v>
      </c>
      <c r="B219" t="s">
        <v>3211</v>
      </c>
      <c r="C219" t="s">
        <v>4335</v>
      </c>
      <c r="D219">
        <v>7</v>
      </c>
      <c r="E219" t="s">
        <v>3211</v>
      </c>
      <c r="F219" t="s">
        <v>1653</v>
      </c>
      <c r="G219">
        <v>1</v>
      </c>
      <c r="H219" t="s">
        <v>3211</v>
      </c>
      <c r="I219">
        <v>13</v>
      </c>
      <c r="J219" t="s">
        <v>3211</v>
      </c>
      <c r="K219">
        <v>0</v>
      </c>
      <c r="L219">
        <v>0</v>
      </c>
      <c r="M219" t="s">
        <v>1475</v>
      </c>
      <c r="N219" t="s">
        <v>3267</v>
      </c>
      <c r="O219" t="s">
        <v>4972</v>
      </c>
      <c r="P219" t="s">
        <v>3249</v>
      </c>
      <c r="Q219" t="s">
        <v>4961</v>
      </c>
      <c r="R219" t="s">
        <v>3267</v>
      </c>
      <c r="S219" t="s">
        <v>4854</v>
      </c>
      <c r="T219" t="s">
        <v>473</v>
      </c>
      <c r="V219" t="s">
        <v>4855</v>
      </c>
      <c r="W219" t="s">
        <v>3267</v>
      </c>
      <c r="Y219" s="11" t="s">
        <v>4343</v>
      </c>
      <c r="AA219" t="s">
        <v>4914</v>
      </c>
      <c r="AB219" t="s">
        <v>4912</v>
      </c>
      <c r="AD219" t="b">
        <v>0</v>
      </c>
      <c r="AE219" s="1"/>
      <c r="AF219" s="1" t="s">
        <v>4335</v>
      </c>
      <c r="AG219" s="1" t="s">
        <v>1653</v>
      </c>
      <c r="AH219" s="1" t="s">
        <v>1463</v>
      </c>
      <c r="AI219" s="1">
        <v>13</v>
      </c>
      <c r="AJ219" s="1" t="s">
        <v>473</v>
      </c>
      <c r="AK219" s="1" t="s">
        <v>472</v>
      </c>
      <c r="AL219" s="1" t="s">
        <v>1475</v>
      </c>
      <c r="AM219" s="1"/>
      <c r="AN219" s="1"/>
      <c r="AO219" s="1"/>
      <c r="AP219" s="1" t="s">
        <v>4343</v>
      </c>
    </row>
    <row r="220" spans="1:42" x14ac:dyDescent="0.15">
      <c r="A220" t="str">
        <f t="shared" si="58"/>
        <v>|ORI|白|14|サポート|他のサポート詠唱時&amp;br;天使4/4|《[[空位の玉座の印章]]》|</v>
      </c>
      <c r="B220" t="s">
        <v>3211</v>
      </c>
      <c r="C220" t="s">
        <v>3271</v>
      </c>
      <c r="D220">
        <v>1</v>
      </c>
      <c r="E220" t="s">
        <v>3211</v>
      </c>
      <c r="F220" t="s">
        <v>1653</v>
      </c>
      <c r="G220">
        <v>1</v>
      </c>
      <c r="H220" t="s">
        <v>3211</v>
      </c>
      <c r="I220">
        <v>14</v>
      </c>
      <c r="J220" t="s">
        <v>3211</v>
      </c>
      <c r="K220">
        <v>0</v>
      </c>
      <c r="L220">
        <v>0</v>
      </c>
      <c r="M220" t="s">
        <v>297</v>
      </c>
      <c r="N220" t="s">
        <v>3267</v>
      </c>
      <c r="O220" t="s">
        <v>4974</v>
      </c>
      <c r="P220" t="s">
        <v>3249</v>
      </c>
      <c r="Q220" t="s">
        <v>4957</v>
      </c>
      <c r="R220" t="s">
        <v>3267</v>
      </c>
      <c r="S220" t="s">
        <v>4854</v>
      </c>
      <c r="T220" t="s">
        <v>3058</v>
      </c>
      <c r="V220" t="s">
        <v>4855</v>
      </c>
      <c r="W220" t="s">
        <v>3267</v>
      </c>
      <c r="Y220" s="11" t="s">
        <v>3056</v>
      </c>
      <c r="AA220" t="s">
        <v>4914</v>
      </c>
      <c r="AB220" t="s">
        <v>4912</v>
      </c>
      <c r="AC220" t="s">
        <v>4912</v>
      </c>
      <c r="AD220" t="b">
        <v>0</v>
      </c>
      <c r="AE220" s="1"/>
      <c r="AF220" s="1" t="s">
        <v>3271</v>
      </c>
      <c r="AG220" s="1" t="s">
        <v>1653</v>
      </c>
      <c r="AH220" s="1" t="s">
        <v>1463</v>
      </c>
      <c r="AI220" s="1">
        <v>14</v>
      </c>
      <c r="AJ220" s="1" t="s">
        <v>3058</v>
      </c>
      <c r="AK220" s="1" t="s">
        <v>3057</v>
      </c>
      <c r="AL220" s="1" t="s">
        <v>297</v>
      </c>
      <c r="AM220" s="1">
        <v>2</v>
      </c>
      <c r="AN220" s="1"/>
      <c r="AO220" s="1"/>
      <c r="AP220" s="1" t="s">
        <v>3056</v>
      </c>
    </row>
    <row r="221" spans="1:42" x14ac:dyDescent="0.15">
      <c r="A221" t="str">
        <f t="shared" si="58"/>
        <v>|ORI|青|13|サポート|ターン開始時他のサポートがあれば&amp;br;飛行機械1/1を4体|《[[飛行機械の諜報網]]》|</v>
      </c>
      <c r="B221" t="s">
        <v>3211</v>
      </c>
      <c r="C221" t="s">
        <v>3271</v>
      </c>
      <c r="D221">
        <v>1</v>
      </c>
      <c r="E221" t="s">
        <v>3211</v>
      </c>
      <c r="F221" t="s">
        <v>1631</v>
      </c>
      <c r="G221">
        <v>2</v>
      </c>
      <c r="H221" t="s">
        <v>3211</v>
      </c>
      <c r="I221">
        <v>13</v>
      </c>
      <c r="J221" t="s">
        <v>3211</v>
      </c>
      <c r="K221">
        <v>0</v>
      </c>
      <c r="L221">
        <v>0</v>
      </c>
      <c r="M221" t="s">
        <v>297</v>
      </c>
      <c r="N221" t="s">
        <v>3267</v>
      </c>
      <c r="O221" t="s">
        <v>4975</v>
      </c>
      <c r="P221" t="s">
        <v>3249</v>
      </c>
      <c r="Q221" t="s">
        <v>4955</v>
      </c>
      <c r="R221" t="s">
        <v>3267</v>
      </c>
      <c r="S221" t="s">
        <v>4854</v>
      </c>
      <c r="T221" t="s">
        <v>2917</v>
      </c>
      <c r="V221" t="s">
        <v>4855</v>
      </c>
      <c r="W221" t="s">
        <v>3267</v>
      </c>
      <c r="Y221" s="11" t="s">
        <v>2915</v>
      </c>
      <c r="AA221" t="s">
        <v>4914</v>
      </c>
      <c r="AC221" t="s">
        <v>4912</v>
      </c>
      <c r="AD221" t="b">
        <v>0</v>
      </c>
      <c r="AE221" s="1"/>
      <c r="AF221" s="1" t="s">
        <v>3271</v>
      </c>
      <c r="AG221" s="1" t="s">
        <v>1631</v>
      </c>
      <c r="AH221" s="1" t="s">
        <v>1453</v>
      </c>
      <c r="AI221" s="1">
        <v>13</v>
      </c>
      <c r="AJ221" s="1" t="s">
        <v>2917</v>
      </c>
      <c r="AK221" s="1" t="s">
        <v>2916</v>
      </c>
      <c r="AL221" s="1" t="s">
        <v>297</v>
      </c>
      <c r="AM221" s="1">
        <v>3</v>
      </c>
      <c r="AN221" s="1"/>
      <c r="AO221" s="1"/>
      <c r="AP221" s="1" t="s">
        <v>2915</v>
      </c>
    </row>
    <row r="222" spans="1:42" x14ac:dyDescent="0.15">
      <c r="A222" t="str">
        <f t="shared" si="58"/>
        <v>|SOI|白|3|サポート|このカード破壊誘発&amp;br;スピリット1/1を2体|《[[刹那の器]]》|</v>
      </c>
      <c r="B222" t="s">
        <v>3211</v>
      </c>
      <c r="C222" t="s">
        <v>3528</v>
      </c>
      <c r="D222">
        <v>4</v>
      </c>
      <c r="E222" t="s">
        <v>3211</v>
      </c>
      <c r="F222" t="s">
        <v>1653</v>
      </c>
      <c r="G222">
        <v>1</v>
      </c>
      <c r="H222" t="s">
        <v>3211</v>
      </c>
      <c r="I222">
        <v>3</v>
      </c>
      <c r="J222" t="s">
        <v>3211</v>
      </c>
      <c r="K222">
        <v>0</v>
      </c>
      <c r="L222">
        <v>0</v>
      </c>
      <c r="M222" t="s">
        <v>297</v>
      </c>
      <c r="N222" t="s">
        <v>3267</v>
      </c>
      <c r="O222" t="s">
        <v>4976</v>
      </c>
      <c r="P222" t="s">
        <v>3249</v>
      </c>
      <c r="Q222" t="s">
        <v>4959</v>
      </c>
      <c r="R222" t="s">
        <v>3267</v>
      </c>
      <c r="S222" t="s">
        <v>4854</v>
      </c>
      <c r="T222" t="s">
        <v>1421</v>
      </c>
      <c r="V222" t="s">
        <v>4855</v>
      </c>
      <c r="W222" t="s">
        <v>3267</v>
      </c>
      <c r="Y222" s="11" t="s">
        <v>3549</v>
      </c>
      <c r="AA222" t="s">
        <v>4914</v>
      </c>
      <c r="AB222" t="s">
        <v>4912</v>
      </c>
      <c r="AC222" t="s">
        <v>4912</v>
      </c>
      <c r="AD222" t="b">
        <v>0</v>
      </c>
      <c r="AE222" s="1"/>
      <c r="AF222" s="1" t="s">
        <v>3528</v>
      </c>
      <c r="AG222" s="1" t="s">
        <v>1653</v>
      </c>
      <c r="AH222" s="1" t="s">
        <v>1771</v>
      </c>
      <c r="AI222" s="1">
        <v>3</v>
      </c>
      <c r="AJ222" s="1" t="s">
        <v>1421</v>
      </c>
      <c r="AK222" s="1" t="s">
        <v>1420</v>
      </c>
      <c r="AL222" s="1" t="s">
        <v>297</v>
      </c>
      <c r="AM222" s="1">
        <v>1</v>
      </c>
      <c r="AN222" s="1"/>
      <c r="AO222" s="1"/>
      <c r="AP222" s="1" t="s">
        <v>3549</v>
      </c>
    </row>
    <row r="223" spans="1:42" x14ac:dyDescent="0.15">
      <c r="A223" t="str">
        <f t="shared" si="58"/>
        <v>|SOI|無色|9|サポート|最初のクリーチャーが人間時の死亡誘発&amp;br;スピリット1/1|《[[処刑者の板金鎧]]》|</v>
      </c>
      <c r="B223" t="s">
        <v>3211</v>
      </c>
      <c r="C223" t="s">
        <v>3528</v>
      </c>
      <c r="D223">
        <v>4</v>
      </c>
      <c r="E223" t="s">
        <v>3211</v>
      </c>
      <c r="F223" t="s">
        <v>301</v>
      </c>
      <c r="G223">
        <v>16</v>
      </c>
      <c r="H223" t="s">
        <v>3211</v>
      </c>
      <c r="I223">
        <v>9</v>
      </c>
      <c r="J223" t="s">
        <v>3211</v>
      </c>
      <c r="K223">
        <v>0</v>
      </c>
      <c r="L223">
        <v>0</v>
      </c>
      <c r="M223" t="s">
        <v>297</v>
      </c>
      <c r="N223" t="s">
        <v>3267</v>
      </c>
      <c r="O223" t="s">
        <v>4977</v>
      </c>
      <c r="P223" t="s">
        <v>3249</v>
      </c>
      <c r="Q223" t="s">
        <v>4958</v>
      </c>
      <c r="R223" t="s">
        <v>3267</v>
      </c>
      <c r="S223" t="s">
        <v>4854</v>
      </c>
      <c r="T223" t="s">
        <v>1077</v>
      </c>
      <c r="V223" t="s">
        <v>4855</v>
      </c>
      <c r="W223" t="s">
        <v>3267</v>
      </c>
      <c r="Y223" s="11" t="s">
        <v>3863</v>
      </c>
      <c r="AA223" t="s">
        <v>4914</v>
      </c>
      <c r="AB223" t="s">
        <v>4912</v>
      </c>
      <c r="AD223" t="b">
        <v>0</v>
      </c>
      <c r="AE223" s="1"/>
      <c r="AF223" s="1" t="s">
        <v>3528</v>
      </c>
      <c r="AG223" s="1" t="s">
        <v>301</v>
      </c>
      <c r="AH223" s="1" t="s">
        <v>1463</v>
      </c>
      <c r="AI223" s="1">
        <v>9</v>
      </c>
      <c r="AJ223" s="1" t="s">
        <v>1077</v>
      </c>
      <c r="AK223" s="1" t="s">
        <v>1076</v>
      </c>
      <c r="AL223" s="1" t="s">
        <v>297</v>
      </c>
      <c r="AM223" s="1">
        <v>3</v>
      </c>
      <c r="AN223" s="1"/>
      <c r="AO223" s="1"/>
      <c r="AP223" s="1" t="s">
        <v>3863</v>
      </c>
    </row>
    <row r="224" spans="1:42" x14ac:dyDescent="0.15">
      <c r="A224" t="str">
        <f t="shared" si="58"/>
        <v>|KLD|青|11|サポート|呪文詠唱時&amp;br;飛行機械1/1を2体|《[[機械医学的召喚]]》|</v>
      </c>
      <c r="B224" t="s">
        <v>3211</v>
      </c>
      <c r="C224" t="s">
        <v>4035</v>
      </c>
      <c r="D224">
        <v>6</v>
      </c>
      <c r="E224" t="s">
        <v>3211</v>
      </c>
      <c r="F224" t="s">
        <v>1631</v>
      </c>
      <c r="G224">
        <v>2</v>
      </c>
      <c r="H224" t="s">
        <v>3211</v>
      </c>
      <c r="I224">
        <v>11</v>
      </c>
      <c r="J224" t="s">
        <v>3211</v>
      </c>
      <c r="K224">
        <v>0</v>
      </c>
      <c r="L224">
        <v>0</v>
      </c>
      <c r="M224" t="s">
        <v>297</v>
      </c>
      <c r="N224" t="s">
        <v>3267</v>
      </c>
      <c r="O224" t="s">
        <v>4978</v>
      </c>
      <c r="P224" t="s">
        <v>3249</v>
      </c>
      <c r="Q224" t="s">
        <v>4953</v>
      </c>
      <c r="R224" t="s">
        <v>3267</v>
      </c>
      <c r="S224" t="s">
        <v>4854</v>
      </c>
      <c r="T224" t="s">
        <v>755</v>
      </c>
      <c r="V224" t="s">
        <v>4855</v>
      </c>
      <c r="W224" t="s">
        <v>3267</v>
      </c>
      <c r="Y224" s="11" t="s">
        <v>4128</v>
      </c>
      <c r="AA224" t="s">
        <v>4914</v>
      </c>
      <c r="AB224" t="s">
        <v>4912</v>
      </c>
      <c r="AC224" t="s">
        <v>4912</v>
      </c>
      <c r="AD224" t="b">
        <v>0</v>
      </c>
      <c r="AE224" s="1"/>
      <c r="AF224" s="1" t="s">
        <v>4035</v>
      </c>
      <c r="AG224" s="1" t="s">
        <v>1631</v>
      </c>
      <c r="AH224" s="1" t="s">
        <v>1453</v>
      </c>
      <c r="AI224" s="1">
        <v>11</v>
      </c>
      <c r="AJ224" s="1" t="s">
        <v>755</v>
      </c>
      <c r="AK224" s="1" t="s">
        <v>754</v>
      </c>
      <c r="AL224" s="1" t="s">
        <v>297</v>
      </c>
      <c r="AM224" s="1">
        <v>3</v>
      </c>
      <c r="AN224" s="1"/>
      <c r="AO224" s="1"/>
      <c r="AP224" s="1" t="s">
        <v>4128</v>
      </c>
    </row>
    <row r="225" spans="1:42" x14ac:dyDescent="0.15">
      <c r="A225" t="str">
        <f t="shared" si="58"/>
        <v>|AKH|青|4|サポート|サイクリング誘発&amp;br;ドレイク2/2を2体|《[[ドレイクの安息地]]》|</v>
      </c>
      <c r="B225" t="s">
        <v>3211</v>
      </c>
      <c r="C225" t="s">
        <v>4450</v>
      </c>
      <c r="D225">
        <v>10</v>
      </c>
      <c r="E225" t="s">
        <v>3211</v>
      </c>
      <c r="F225" t="s">
        <v>1631</v>
      </c>
      <c r="G225">
        <v>2</v>
      </c>
      <c r="H225" t="s">
        <v>3211</v>
      </c>
      <c r="I225">
        <v>4</v>
      </c>
      <c r="J225" t="s">
        <v>3211</v>
      </c>
      <c r="K225">
        <v>0</v>
      </c>
      <c r="L225">
        <v>0</v>
      </c>
      <c r="M225" t="s">
        <v>297</v>
      </c>
      <c r="N225" t="s">
        <v>3267</v>
      </c>
      <c r="O225" t="s">
        <v>4979</v>
      </c>
      <c r="P225" t="s">
        <v>3249</v>
      </c>
      <c r="Q225" t="s">
        <v>4962</v>
      </c>
      <c r="R225" t="s">
        <v>3267</v>
      </c>
      <c r="S225" t="s">
        <v>4854</v>
      </c>
      <c r="T225" t="s">
        <v>211</v>
      </c>
      <c r="V225" t="s">
        <v>4855</v>
      </c>
      <c r="W225" t="s">
        <v>3267</v>
      </c>
      <c r="Y225" s="11" t="s">
        <v>4535</v>
      </c>
      <c r="AA225" t="s">
        <v>4914</v>
      </c>
      <c r="AB225" t="s">
        <v>4912</v>
      </c>
      <c r="AC225" t="s">
        <v>4912</v>
      </c>
      <c r="AD225" t="b">
        <v>0</v>
      </c>
      <c r="AE225" s="1"/>
      <c r="AF225" s="1" t="s">
        <v>4450</v>
      </c>
      <c r="AG225" s="1" t="s">
        <v>1631</v>
      </c>
      <c r="AH225" s="1" t="s">
        <v>1463</v>
      </c>
      <c r="AI225" s="1">
        <v>4</v>
      </c>
      <c r="AJ225" s="1" t="s">
        <v>211</v>
      </c>
      <c r="AK225" s="1" t="s">
        <v>210</v>
      </c>
      <c r="AL225" s="1" t="s">
        <v>297</v>
      </c>
      <c r="AM225" s="1">
        <v>3</v>
      </c>
      <c r="AN225" s="1"/>
      <c r="AO225" s="1"/>
      <c r="AP225" s="1" t="s">
        <v>4535</v>
      </c>
    </row>
  </sheetData>
  <autoFilter ref="Y1:AD159"/>
  <phoneticPr fontId="1"/>
  <dataValidations count="1">
    <dataValidation type="list" allowBlank="1" showInputMessage="1" showErrorMessage="1" sqref="AH55:AH56 AH5:AH6 AH70 AH167">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58"/>
  <sheetViews>
    <sheetView topLeftCell="A19" zoomScale="85" zoomScaleNormal="85" workbookViewId="0">
      <selection activeCell="A34" sqref="A34:XFD37"/>
    </sheetView>
  </sheetViews>
  <sheetFormatPr defaultRowHeight="13.5" x14ac:dyDescent="0.15"/>
  <cols>
    <col min="1" max="1" width="27.375" customWidth="1"/>
    <col min="2" max="2" width="1.25" customWidth="1"/>
    <col min="3" max="3" width="5.5" customWidth="1"/>
    <col min="4" max="4" width="4" customWidth="1"/>
    <col min="5" max="5" width="2" bestFit="1" customWidth="1"/>
    <col min="6" max="6" width="6.625" customWidth="1"/>
    <col min="7" max="7" width="3.5" bestFit="1" customWidth="1"/>
    <col min="8" max="8" width="2" bestFit="1" customWidth="1"/>
    <col min="9" max="9" width="5.375" customWidth="1"/>
    <col min="10" max="10" width="2" bestFit="1" customWidth="1"/>
    <col min="11" max="12" width="2" customWidth="1"/>
    <col min="14" max="15" width="5.875" customWidth="1"/>
    <col min="16" max="16" width="2" bestFit="1" customWidth="1"/>
    <col min="17" max="17" width="3.75" bestFit="1" customWidth="1"/>
    <col min="19" max="19" width="10.25" customWidth="1"/>
    <col min="20" max="20" width="3.75" bestFit="1" customWidth="1"/>
    <col min="21" max="21" width="2" bestFit="1" customWidth="1"/>
    <col min="22" max="22" width="2.5" bestFit="1" customWidth="1"/>
    <col min="23" max="23" width="2.75" bestFit="1" customWidth="1"/>
    <col min="24" max="24" width="2.5" bestFit="1" customWidth="1"/>
    <col min="25" max="25" width="59.25" style="11" customWidth="1"/>
    <col min="26" max="26" width="5.25" bestFit="1" customWidth="1"/>
    <col min="27" max="27" width="6" bestFit="1" customWidth="1"/>
    <col min="28" max="28" width="8.125" bestFit="1" customWidth="1"/>
    <col min="29" max="29" width="3.5" bestFit="1" customWidth="1"/>
    <col min="30" max="30" width="3.5" customWidth="1"/>
    <col min="31" max="32" width="5.5" bestFit="1" customWidth="1"/>
    <col min="33" max="33" width="5.25" bestFit="1" customWidth="1"/>
    <col min="34" max="34" width="9.5" bestFit="1" customWidth="1"/>
    <col min="35" max="35" width="5" bestFit="1" customWidth="1"/>
    <col min="36" max="36" width="14.875" customWidth="1"/>
    <col min="37" max="37" width="9" customWidth="1"/>
    <col min="39" max="44" width="0" hidden="1" customWidth="1"/>
    <col min="45" max="45" width="4.875" bestFit="1" customWidth="1"/>
    <col min="46" max="47" width="3.5" bestFit="1" customWidth="1"/>
  </cols>
  <sheetData>
    <row r="1" spans="1:48" x14ac:dyDescent="0.15">
      <c r="A1" t="str">
        <f>B1&amp;C1&amp;E1&amp;F1&amp;H1&amp;I1&amp;J1&amp;M1&amp;O1&amp;P1&amp;Q1&amp;R1&amp;S1&amp;T1&amp;U1&amp;V1&amp;W1&amp;X1</f>
        <v>*威迫カード一覧</v>
      </c>
      <c r="B1" t="s">
        <v>3229</v>
      </c>
      <c r="C1" t="s">
        <v>5026</v>
      </c>
      <c r="F1" t="s">
        <v>3228</v>
      </c>
    </row>
    <row r="2" spans="1:48" x14ac:dyDescent="0.15">
      <c r="A2" t="str">
        <f>B2&amp;C2&amp;E2&amp;F2&amp;H2&amp;I2&amp;J2&amp;M2&amp;O2&amp;P2&amp;Q2&amp;R2&amp;S2&amp;T2&amp;U2&amp;V2&amp;W2&amp;X2</f>
        <v>**マジック:オリジン</v>
      </c>
      <c r="B2" t="s">
        <v>4856</v>
      </c>
      <c r="C2" t="s">
        <v>4860</v>
      </c>
    </row>
    <row r="3" spans="1:48" x14ac:dyDescent="0.15">
      <c r="A3" t="str">
        <f>B3&amp;C3&amp;E3&amp;F3&amp;H3&amp;I3&amp;J3&amp;M3&amp;O3&amp;P3&amp;Q3&amp;R3&amp;S3&amp;T3&amp;U3&amp;V3&amp;W3&amp;X3</f>
        <v>|LEFT:50|LEFT:50|LEFT:50|LEFT:65|LEFT:500|c</v>
      </c>
      <c r="B3" t="s">
        <v>3211</v>
      </c>
      <c r="C3" t="s">
        <v>3204</v>
      </c>
      <c r="E3" t="s">
        <v>3211</v>
      </c>
      <c r="F3" t="s">
        <v>3204</v>
      </c>
      <c r="H3" t="s">
        <v>3211</v>
      </c>
      <c r="I3" t="s">
        <v>3204</v>
      </c>
      <c r="J3" t="s">
        <v>3211</v>
      </c>
      <c r="M3" t="s">
        <v>5030</v>
      </c>
      <c r="P3" t="s">
        <v>3267</v>
      </c>
      <c r="R3" t="s">
        <v>3205</v>
      </c>
      <c r="U3" t="s">
        <v>3267</v>
      </c>
      <c r="V3" t="s">
        <v>3206</v>
      </c>
    </row>
    <row r="4" spans="1:48" x14ac:dyDescent="0.15">
      <c r="A4" t="str">
        <f>B4&amp;C4&amp;E4&amp;F4&amp;H4&amp;I4&amp;J4&amp;M4&amp;O4&amp;P4&amp;Q4&amp;R4&amp;S4&amp;T4&amp;U4&amp;V4&amp;W4&amp;X4</f>
        <v>|セット|色|コスト|P/T|カード名|</v>
      </c>
      <c r="B4" t="s">
        <v>3211</v>
      </c>
      <c r="C4" t="s">
        <v>3212</v>
      </c>
      <c r="E4" t="s">
        <v>3211</v>
      </c>
      <c r="F4" t="s">
        <v>3181</v>
      </c>
      <c r="H4" t="s">
        <v>3211</v>
      </c>
      <c r="I4" t="s">
        <v>3207</v>
      </c>
      <c r="J4" t="s">
        <v>3211</v>
      </c>
      <c r="K4" t="s">
        <v>3168</v>
      </c>
      <c r="L4" t="s">
        <v>3167</v>
      </c>
      <c r="M4" t="str">
        <f>K4&amp;"/"&amp;L4</f>
        <v>P/T</v>
      </c>
      <c r="P4" t="s">
        <v>3267</v>
      </c>
      <c r="R4" t="s">
        <v>3208</v>
      </c>
      <c r="U4" t="s">
        <v>3267</v>
      </c>
      <c r="AD4" t="b">
        <f>OR(AB4="与える",AC4="得る")</f>
        <v>0</v>
      </c>
      <c r="AE4" s="1"/>
      <c r="AF4" s="1"/>
      <c r="AG4" s="1"/>
      <c r="AH4" s="1"/>
      <c r="AI4" s="1"/>
      <c r="AJ4" s="1"/>
      <c r="AK4" s="1"/>
      <c r="AL4" s="1"/>
      <c r="AM4" s="1"/>
      <c r="AN4" s="1"/>
      <c r="AO4" s="1"/>
      <c r="AP4" s="1"/>
      <c r="AQ4" s="1"/>
      <c r="AR4" s="1"/>
      <c r="AS4" s="1"/>
      <c r="AT4" s="1"/>
      <c r="AU4" s="1"/>
      <c r="AV4" s="1"/>
    </row>
    <row r="5" spans="1:48" x14ac:dyDescent="0.15">
      <c r="A5" t="str">
        <f>B5&amp;C5&amp;E5&amp;F5&amp;H5&amp;I5&amp;J5&amp;M5&amp;O5&amp;P5&amp;Q5&amp;R5&amp;S5&amp;T5&amp;U5&amp;V5&amp;W5&amp;X5</f>
        <v>|ORI|黒|16|4/3|《[[光り葉の選別者]]》|</v>
      </c>
      <c r="B5" t="s">
        <v>3211</v>
      </c>
      <c r="C5" t="str">
        <f>AF5</f>
        <v>ORI</v>
      </c>
      <c r="D5">
        <f>IF(AF5="","",VLOOKUP(C5,tnpl!$Z$1:$AA$11,2,TRUE))</f>
        <v>1</v>
      </c>
      <c r="E5" t="s">
        <v>3211</v>
      </c>
      <c r="F5" t="str">
        <f>AG5</f>
        <v>黒</v>
      </c>
      <c r="G5">
        <f>IF(AG5="","",VLOOKUP(F5,tnpl!$X$1:$Y$16,2,TRUE))</f>
        <v>3</v>
      </c>
      <c r="H5" t="s">
        <v>3211</v>
      </c>
      <c r="I5">
        <f>AI5</f>
        <v>16</v>
      </c>
      <c r="J5" t="s">
        <v>3211</v>
      </c>
      <c r="K5">
        <f>AT5</f>
        <v>4</v>
      </c>
      <c r="L5">
        <f>AU5</f>
        <v>3</v>
      </c>
      <c r="M5" t="str">
        <f>IF(AL5="クリーチャー",K5&amp;"/"&amp;L5,"")</f>
        <v>4/3</v>
      </c>
      <c r="P5" t="s">
        <v>3267</v>
      </c>
      <c r="Q5" t="s">
        <v>4854</v>
      </c>
      <c r="R5" t="str">
        <f>AJ5</f>
        <v>光り葉の選別者</v>
      </c>
      <c r="T5" t="s">
        <v>4855</v>
      </c>
      <c r="U5" t="s">
        <v>3267</v>
      </c>
      <c r="V5" s="9"/>
      <c r="Y5" s="11" t="s">
        <v>3327</v>
      </c>
      <c r="Z5" t="e">
        <f>IF(SEARCH("飛",Y5,1)&lt;10,"飛行","")</f>
        <v>#VALUE!</v>
      </c>
      <c r="AA5" t="str">
        <f>IF(ISERR(SEARCH("召",Y5,1)),"","召喚")</f>
        <v/>
      </c>
      <c r="AB5" t="str">
        <f>IF(ISERR(SEARCH("与",Y5,1)),"","与える")</f>
        <v/>
      </c>
      <c r="AC5" t="str">
        <f>IF(ISERR(SEARCH("得",Y5,1)),"","得る")</f>
        <v/>
      </c>
      <c r="AD5" t="b">
        <f t="shared" ref="AD5" si="0">OR(AB5="与える",AC5="得る")</f>
        <v>0</v>
      </c>
      <c r="AE5" s="1"/>
      <c r="AF5" s="2" t="s">
        <v>3271</v>
      </c>
      <c r="AG5" s="1" t="s">
        <v>1606</v>
      </c>
      <c r="AH5" s="1" t="s">
        <v>1473</v>
      </c>
      <c r="AI5" s="1">
        <v>16</v>
      </c>
      <c r="AJ5" s="1" t="s">
        <v>2871</v>
      </c>
      <c r="AK5" s="1" t="s">
        <v>2870</v>
      </c>
      <c r="AL5" s="1" t="s">
        <v>349</v>
      </c>
      <c r="AM5" s="1" t="s">
        <v>1501</v>
      </c>
      <c r="AN5" s="1" t="s">
        <v>1515</v>
      </c>
      <c r="AO5" s="1"/>
      <c r="AP5" s="1" t="s">
        <v>3327</v>
      </c>
      <c r="AQ5" s="1"/>
      <c r="AR5" s="1"/>
      <c r="AS5" s="1"/>
      <c r="AT5" s="1">
        <v>4</v>
      </c>
      <c r="AU5" s="1">
        <v>3</v>
      </c>
      <c r="AV5" s="1" t="s">
        <v>3327</v>
      </c>
    </row>
    <row r="6" spans="1:48" x14ac:dyDescent="0.15">
      <c r="A6" t="str">
        <f t="shared" ref="A6:A38" si="1">B6&amp;C6&amp;E6&amp;F6&amp;H6&amp;I6&amp;J6&amp;M6&amp;O6&amp;P6&amp;Q6&amp;R6&amp;S6&amp;T6&amp;U6&amp;V6&amp;W6&amp;X6</f>
        <v>|ORI|赤|11|5/3|《[[ボガートの粗暴者]]》|</v>
      </c>
      <c r="B6" t="s">
        <v>3211</v>
      </c>
      <c r="C6" t="str">
        <f t="shared" ref="C6:C38" si="2">AF6</f>
        <v>ORI</v>
      </c>
      <c r="D6">
        <f>IF(AF6="","",VLOOKUP(C6,tnpl!$Z$1:$AA$11,2,TRUE))</f>
        <v>1</v>
      </c>
      <c r="E6" t="s">
        <v>3211</v>
      </c>
      <c r="F6" t="str">
        <f t="shared" ref="F6:F38" si="3">AG6</f>
        <v>赤</v>
      </c>
      <c r="G6">
        <f>IF(AG6="","",VLOOKUP(F6,tnpl!$X$1:$Y$16,2,TRUE))</f>
        <v>4</v>
      </c>
      <c r="H6" t="s">
        <v>3211</v>
      </c>
      <c r="I6">
        <f t="shared" ref="I6:I38" si="4">AI6</f>
        <v>11</v>
      </c>
      <c r="J6" t="s">
        <v>3211</v>
      </c>
      <c r="K6">
        <f t="shared" ref="K6:L32" si="5">AT6</f>
        <v>5</v>
      </c>
      <c r="L6">
        <f t="shared" si="5"/>
        <v>3</v>
      </c>
      <c r="M6" t="str">
        <f t="shared" ref="M6:M38" si="6">IF(AL6="クリーチャー",K6&amp;"/"&amp;L6,"")</f>
        <v>5/3</v>
      </c>
      <c r="P6" t="s">
        <v>3267</v>
      </c>
      <c r="Q6" t="s">
        <v>4854</v>
      </c>
      <c r="R6" t="str">
        <f t="shared" ref="R6:R38" si="7">AJ6</f>
        <v>ボガートの粗暴者</v>
      </c>
      <c r="T6" t="s">
        <v>4855</v>
      </c>
      <c r="U6" t="s">
        <v>3267</v>
      </c>
      <c r="V6" s="9"/>
      <c r="Y6" s="11" t="s">
        <v>2076</v>
      </c>
      <c r="Z6" t="e">
        <f t="shared" ref="Z6:Z40" si="8">IF(SEARCH("飛",Y6,1)&lt;10,"飛行","")</f>
        <v>#VALUE!</v>
      </c>
      <c r="AA6" t="str">
        <f t="shared" ref="AA6:AA40" si="9">IF(ISERR(SEARCH("召",Y6,1)),"","召喚")</f>
        <v/>
      </c>
      <c r="AB6" t="str">
        <f t="shared" ref="AB6:AB40" si="10">IF(ISERR(SEARCH("与",Y6,1)),"","与える")</f>
        <v/>
      </c>
      <c r="AC6" t="str">
        <f t="shared" ref="AC6:AC40" si="11">IF(ISERR(SEARCH("得",Y6,1)),"","得る")</f>
        <v/>
      </c>
      <c r="AD6" t="b">
        <f t="shared" ref="AD6:AD40" si="12">OR(AB6="与える",AC6="得る")</f>
        <v>0</v>
      </c>
      <c r="AE6" s="1"/>
      <c r="AF6" s="2" t="s">
        <v>3271</v>
      </c>
      <c r="AG6" s="1" t="s">
        <v>1575</v>
      </c>
      <c r="AH6" s="1" t="s">
        <v>1473</v>
      </c>
      <c r="AI6" s="1">
        <v>11</v>
      </c>
      <c r="AJ6" s="1" t="s">
        <v>2763</v>
      </c>
      <c r="AK6" s="1" t="s">
        <v>2762</v>
      </c>
      <c r="AL6" s="1" t="s">
        <v>349</v>
      </c>
      <c r="AM6" s="1" t="s">
        <v>1587</v>
      </c>
      <c r="AN6" s="1" t="s">
        <v>1515</v>
      </c>
      <c r="AO6" s="1"/>
      <c r="AP6" s="1" t="s">
        <v>2076</v>
      </c>
      <c r="AQ6" s="1"/>
      <c r="AR6" s="1"/>
      <c r="AS6" s="1"/>
      <c r="AT6" s="1">
        <v>5</v>
      </c>
      <c r="AU6" s="1">
        <v>3</v>
      </c>
      <c r="AV6" s="1" t="s">
        <v>2076</v>
      </c>
    </row>
    <row r="7" spans="1:48" x14ac:dyDescent="0.15">
      <c r="V7" s="9"/>
      <c r="AE7" s="9"/>
      <c r="AF7" s="9"/>
      <c r="AG7" s="9"/>
      <c r="AH7" s="9"/>
      <c r="AI7" s="9"/>
      <c r="AJ7" s="9"/>
      <c r="AK7" s="9"/>
      <c r="AL7" s="9"/>
      <c r="AM7" s="9"/>
      <c r="AN7" s="9"/>
      <c r="AO7" s="9"/>
      <c r="AP7" s="9"/>
      <c r="AQ7" s="9"/>
      <c r="AR7" s="9"/>
      <c r="AS7" s="9"/>
      <c r="AT7" s="9"/>
      <c r="AU7" s="9"/>
      <c r="AV7" s="9"/>
    </row>
    <row r="8" spans="1:48" x14ac:dyDescent="0.15">
      <c r="A8" t="s">
        <v>4861</v>
      </c>
    </row>
    <row r="9" spans="1:48" x14ac:dyDescent="0.15">
      <c r="A9" t="str">
        <f>B9&amp;C9&amp;E9&amp;F9&amp;H9&amp;I9&amp;J9&amp;M9&amp;O9&amp;P9&amp;Q9&amp;R9&amp;S9&amp;T9&amp;U9&amp;V9&amp;W9&amp;X9</f>
        <v>|LEFT:50|LEFT:50|LEFT:50|LEFT:50|LEFT:500|c</v>
      </c>
      <c r="B9" t="s">
        <v>3211</v>
      </c>
      <c r="C9" t="s">
        <v>3204</v>
      </c>
      <c r="E9" t="s">
        <v>3211</v>
      </c>
      <c r="F9" t="s">
        <v>3204</v>
      </c>
      <c r="H9" t="s">
        <v>3211</v>
      </c>
      <c r="I9" t="s">
        <v>3204</v>
      </c>
      <c r="J9" t="s">
        <v>3211</v>
      </c>
      <c r="M9" t="s">
        <v>3204</v>
      </c>
      <c r="P9" t="s">
        <v>3267</v>
      </c>
      <c r="R9" t="s">
        <v>3205</v>
      </c>
      <c r="U9" t="s">
        <v>3267</v>
      </c>
      <c r="V9" t="s">
        <v>3206</v>
      </c>
    </row>
    <row r="10" spans="1:48" x14ac:dyDescent="0.15">
      <c r="A10" t="str">
        <f>B10&amp;C10&amp;E10&amp;F10&amp;H10&amp;I10&amp;J10&amp;M10&amp;O10&amp;P10&amp;Q10&amp;R10&amp;S10&amp;T10&amp;U10&amp;V10&amp;W10&amp;X10</f>
        <v>|セット|色|コスト|P/T|カード名|</v>
      </c>
      <c r="B10" t="s">
        <v>3211</v>
      </c>
      <c r="C10" t="s">
        <v>3212</v>
      </c>
      <c r="E10" t="s">
        <v>3211</v>
      </c>
      <c r="F10" t="s">
        <v>3181</v>
      </c>
      <c r="H10" t="s">
        <v>3211</v>
      </c>
      <c r="I10" t="s">
        <v>3207</v>
      </c>
      <c r="J10" t="s">
        <v>3211</v>
      </c>
      <c r="K10" t="s">
        <v>3168</v>
      </c>
      <c r="L10" t="s">
        <v>3167</v>
      </c>
      <c r="M10" t="str">
        <f>K10&amp;"/"&amp;L10</f>
        <v>P/T</v>
      </c>
      <c r="P10" t="s">
        <v>3267</v>
      </c>
      <c r="R10" t="s">
        <v>3208</v>
      </c>
      <c r="U10" t="s">
        <v>3267</v>
      </c>
      <c r="AD10" t="b">
        <f>OR(AB10="与える",AC10="得る")</f>
        <v>0</v>
      </c>
      <c r="AE10" s="1"/>
      <c r="AF10" s="1"/>
      <c r="AG10" s="1"/>
      <c r="AH10" s="1"/>
      <c r="AI10" s="1"/>
      <c r="AJ10" s="1"/>
      <c r="AK10" s="1"/>
      <c r="AL10" s="1"/>
      <c r="AM10" s="1"/>
      <c r="AN10" s="1"/>
      <c r="AO10" s="1"/>
      <c r="AP10" s="1"/>
      <c r="AQ10" s="1"/>
      <c r="AR10" s="1"/>
      <c r="AS10" s="1"/>
      <c r="AT10" s="1"/>
      <c r="AU10" s="1"/>
      <c r="AV10" s="1"/>
    </row>
    <row r="11" spans="1:48" x14ac:dyDescent="0.15">
      <c r="A11" t="str">
        <f t="shared" si="1"/>
        <v>|BFZ|黒|7|2/1|《[[間欠泉の忍び寄り]]》|</v>
      </c>
      <c r="B11" t="s">
        <v>3211</v>
      </c>
      <c r="C11" t="str">
        <f t="shared" si="2"/>
        <v>BFZ</v>
      </c>
      <c r="D11">
        <f>IF(AF11="","",VLOOKUP(C11,tnpl!$Z$1:$AA$11,2,TRUE))</f>
        <v>2</v>
      </c>
      <c r="E11" t="s">
        <v>3211</v>
      </c>
      <c r="F11" t="str">
        <f t="shared" si="3"/>
        <v>黒</v>
      </c>
      <c r="G11">
        <f>IF(AG11="","",VLOOKUP(F11,tnpl!$X$1:$Y$16,2,TRUE))</f>
        <v>3</v>
      </c>
      <c r="H11" t="s">
        <v>3211</v>
      </c>
      <c r="I11">
        <f t="shared" si="4"/>
        <v>7</v>
      </c>
      <c r="J11" t="s">
        <v>3211</v>
      </c>
      <c r="K11">
        <f t="shared" si="5"/>
        <v>2</v>
      </c>
      <c r="L11">
        <f t="shared" si="5"/>
        <v>1</v>
      </c>
      <c r="M11" t="str">
        <f t="shared" si="6"/>
        <v>2/1</v>
      </c>
      <c r="P11" t="s">
        <v>3267</v>
      </c>
      <c r="Q11" t="s">
        <v>4854</v>
      </c>
      <c r="R11" t="str">
        <f t="shared" si="7"/>
        <v>間欠泉の忍び寄り</v>
      </c>
      <c r="T11" t="s">
        <v>4855</v>
      </c>
      <c r="U11" t="s">
        <v>3267</v>
      </c>
      <c r="V11" s="9"/>
      <c r="Y11" s="11" t="s">
        <v>3436</v>
      </c>
      <c r="Z11" t="e">
        <f t="shared" si="8"/>
        <v>#VALUE!</v>
      </c>
      <c r="AA11" t="str">
        <f t="shared" si="9"/>
        <v/>
      </c>
      <c r="AB11" t="str">
        <f t="shared" si="10"/>
        <v/>
      </c>
      <c r="AC11" t="str">
        <f t="shared" si="11"/>
        <v/>
      </c>
      <c r="AD11" t="b">
        <f t="shared" si="12"/>
        <v>0</v>
      </c>
      <c r="AE11" s="1"/>
      <c r="AF11" s="2" t="s">
        <v>3213</v>
      </c>
      <c r="AG11" s="1" t="s">
        <v>1606</v>
      </c>
      <c r="AH11" s="1" t="s">
        <v>1771</v>
      </c>
      <c r="AI11" s="1">
        <v>7</v>
      </c>
      <c r="AJ11" s="1" t="s">
        <v>2216</v>
      </c>
      <c r="AK11" s="1" t="s">
        <v>2215</v>
      </c>
      <c r="AL11" s="1" t="s">
        <v>349</v>
      </c>
      <c r="AM11" s="1" t="s">
        <v>1559</v>
      </c>
      <c r="AN11" s="1"/>
      <c r="AO11" s="1"/>
      <c r="AP11" s="1" t="s">
        <v>3435</v>
      </c>
      <c r="AQ11" s="1" t="s">
        <v>1858</v>
      </c>
      <c r="AR11" s="1"/>
      <c r="AS11" s="1"/>
      <c r="AT11" s="1">
        <v>2</v>
      </c>
      <c r="AU11" s="1">
        <v>1</v>
      </c>
      <c r="AV11" s="1" t="s">
        <v>3436</v>
      </c>
    </row>
    <row r="12" spans="1:48" x14ac:dyDescent="0.15">
      <c r="A12" t="str">
        <f t="shared" si="1"/>
        <v>|BFZ|赤|6|2/2|《[[髑髏砕きの補充兵]]》|</v>
      </c>
      <c r="B12" t="s">
        <v>3211</v>
      </c>
      <c r="C12" t="str">
        <f t="shared" si="2"/>
        <v>BFZ</v>
      </c>
      <c r="D12">
        <f>IF(AF12="","",VLOOKUP(C12,tnpl!$Z$1:$AA$11,2,TRUE))</f>
        <v>2</v>
      </c>
      <c r="E12" t="s">
        <v>3211</v>
      </c>
      <c r="F12" t="str">
        <f t="shared" si="3"/>
        <v>赤</v>
      </c>
      <c r="G12">
        <f>IF(AG12="","",VLOOKUP(F12,tnpl!$X$1:$Y$16,2,TRUE))</f>
        <v>4</v>
      </c>
      <c r="H12" t="s">
        <v>3211</v>
      </c>
      <c r="I12">
        <f t="shared" si="4"/>
        <v>6</v>
      </c>
      <c r="J12" t="s">
        <v>3211</v>
      </c>
      <c r="K12">
        <f t="shared" si="5"/>
        <v>2</v>
      </c>
      <c r="L12">
        <f t="shared" si="5"/>
        <v>2</v>
      </c>
      <c r="M12" t="str">
        <f t="shared" si="6"/>
        <v>2/2</v>
      </c>
      <c r="P12" t="s">
        <v>3267</v>
      </c>
      <c r="Q12" t="s">
        <v>4854</v>
      </c>
      <c r="R12" t="str">
        <f t="shared" si="7"/>
        <v>髑髏砕きの補充兵</v>
      </c>
      <c r="T12" t="s">
        <v>4855</v>
      </c>
      <c r="U12" t="s">
        <v>3267</v>
      </c>
      <c r="V12" s="9"/>
      <c r="Y12" s="11" t="s">
        <v>2076</v>
      </c>
      <c r="Z12" t="e">
        <f t="shared" si="8"/>
        <v>#VALUE!</v>
      </c>
      <c r="AA12" t="str">
        <f t="shared" si="9"/>
        <v/>
      </c>
      <c r="AB12" t="str">
        <f t="shared" si="10"/>
        <v/>
      </c>
      <c r="AC12" t="str">
        <f t="shared" si="11"/>
        <v/>
      </c>
      <c r="AD12" t="b">
        <f t="shared" si="12"/>
        <v>0</v>
      </c>
      <c r="AE12" s="1"/>
      <c r="AF12" s="2" t="s">
        <v>3213</v>
      </c>
      <c r="AG12" s="1" t="s">
        <v>1575</v>
      </c>
      <c r="AH12" s="1" t="s">
        <v>1771</v>
      </c>
      <c r="AI12" s="1">
        <v>6</v>
      </c>
      <c r="AJ12" s="1" t="s">
        <v>2079</v>
      </c>
      <c r="AK12" s="1" t="s">
        <v>2078</v>
      </c>
      <c r="AL12" s="1" t="s">
        <v>349</v>
      </c>
      <c r="AM12" s="1" t="s">
        <v>2077</v>
      </c>
      <c r="AN12" s="1" t="s">
        <v>1515</v>
      </c>
      <c r="AO12" s="1" t="s">
        <v>1500</v>
      </c>
      <c r="AP12" s="1" t="s">
        <v>2076</v>
      </c>
      <c r="AQ12" s="1"/>
      <c r="AR12" s="1"/>
      <c r="AS12" s="1"/>
      <c r="AT12" s="1">
        <v>2</v>
      </c>
      <c r="AU12" s="1">
        <v>2</v>
      </c>
      <c r="AV12" s="1" t="s">
        <v>5025</v>
      </c>
    </row>
    <row r="13" spans="1:48" x14ac:dyDescent="0.15">
      <c r="A13" t="str">
        <f t="shared" si="1"/>
        <v>|OGW|赤|13|4/4|《[[ゴブリンの闇住まい]]》|</v>
      </c>
      <c r="B13" t="s">
        <v>3211</v>
      </c>
      <c r="C13" t="str">
        <f t="shared" si="2"/>
        <v>OGW</v>
      </c>
      <c r="D13">
        <f>IF(AF13="","",VLOOKUP(C13,tnpl!$Z$1:$AA$11,2,TRUE))</f>
        <v>3</v>
      </c>
      <c r="E13" t="s">
        <v>3211</v>
      </c>
      <c r="F13" t="str">
        <f t="shared" si="3"/>
        <v>赤</v>
      </c>
      <c r="G13">
        <f>IF(AG13="","",VLOOKUP(F13,tnpl!$X$1:$Y$16,2,TRUE))</f>
        <v>4</v>
      </c>
      <c r="H13" t="s">
        <v>3211</v>
      </c>
      <c r="I13">
        <f t="shared" si="4"/>
        <v>13</v>
      </c>
      <c r="J13" t="s">
        <v>3211</v>
      </c>
      <c r="K13">
        <f t="shared" si="5"/>
        <v>4</v>
      </c>
      <c r="L13">
        <f t="shared" si="5"/>
        <v>4</v>
      </c>
      <c r="M13" t="str">
        <f t="shared" si="6"/>
        <v>4/4</v>
      </c>
      <c r="P13" t="s">
        <v>3267</v>
      </c>
      <c r="Q13" t="s">
        <v>4854</v>
      </c>
      <c r="R13" t="str">
        <f t="shared" si="7"/>
        <v>ゴブリンの闇住まい</v>
      </c>
      <c r="T13" t="s">
        <v>4855</v>
      </c>
      <c r="U13" t="s">
        <v>3267</v>
      </c>
      <c r="V13" s="9"/>
      <c r="Y13" s="11" t="s">
        <v>3506</v>
      </c>
      <c r="Z13" t="e">
        <f t="shared" si="8"/>
        <v>#VALUE!</v>
      </c>
      <c r="AA13" t="str">
        <f t="shared" si="9"/>
        <v/>
      </c>
      <c r="AB13" t="str">
        <f t="shared" si="10"/>
        <v/>
      </c>
      <c r="AD13" t="b">
        <f t="shared" si="12"/>
        <v>0</v>
      </c>
      <c r="AE13" s="1"/>
      <c r="AF13" s="2" t="s">
        <v>3214</v>
      </c>
      <c r="AG13" s="1" t="s">
        <v>1575</v>
      </c>
      <c r="AH13" s="1" t="s">
        <v>1463</v>
      </c>
      <c r="AI13" s="1">
        <v>13</v>
      </c>
      <c r="AJ13" s="1" t="s">
        <v>1589</v>
      </c>
      <c r="AK13" s="1" t="s">
        <v>1588</v>
      </c>
      <c r="AL13" s="1" t="s">
        <v>349</v>
      </c>
      <c r="AM13" s="1" t="s">
        <v>1587</v>
      </c>
      <c r="AN13" s="1"/>
      <c r="AO13" s="1"/>
      <c r="AP13" s="1" t="s">
        <v>2076</v>
      </c>
      <c r="AQ13" s="1" t="s">
        <v>1586</v>
      </c>
      <c r="AR13" s="1"/>
      <c r="AS13" s="1"/>
      <c r="AT13" s="1">
        <v>4</v>
      </c>
      <c r="AU13" s="1">
        <v>4</v>
      </c>
      <c r="AV13" s="1" t="s">
        <v>3506</v>
      </c>
    </row>
    <row r="14" spans="1:48" x14ac:dyDescent="0.15">
      <c r="A14" t="str">
        <f t="shared" si="1"/>
        <v>|OGW|無色|28|12/12|《[[大いなる歪み、コジレック]]》|</v>
      </c>
      <c r="B14" t="s">
        <v>3211</v>
      </c>
      <c r="C14" t="str">
        <f t="shared" si="2"/>
        <v>OGW</v>
      </c>
      <c r="D14">
        <f>IF(AF14="","",VLOOKUP(C14,tnpl!$Z$1:$AA$11,2,TRUE))</f>
        <v>3</v>
      </c>
      <c r="E14" t="s">
        <v>3211</v>
      </c>
      <c r="F14" t="str">
        <f t="shared" si="3"/>
        <v>無色</v>
      </c>
      <c r="G14">
        <f>IF(AG14="","",VLOOKUP(F14,tnpl!$X$1:$Y$16,2,TRUE))</f>
        <v>16</v>
      </c>
      <c r="H14" t="s">
        <v>3211</v>
      </c>
      <c r="I14">
        <f t="shared" si="4"/>
        <v>28</v>
      </c>
      <c r="J14" t="s">
        <v>3211</v>
      </c>
      <c r="K14">
        <f t="shared" si="5"/>
        <v>12</v>
      </c>
      <c r="L14">
        <f t="shared" si="5"/>
        <v>12</v>
      </c>
      <c r="M14" t="str">
        <f t="shared" si="6"/>
        <v>12/12</v>
      </c>
      <c r="P14" t="s">
        <v>3267</v>
      </c>
      <c r="Q14" t="s">
        <v>4854</v>
      </c>
      <c r="R14" t="str">
        <f t="shared" si="7"/>
        <v>大いなる歪み、コジレック</v>
      </c>
      <c r="T14" t="s">
        <v>4855</v>
      </c>
      <c r="U14" t="s">
        <v>3267</v>
      </c>
      <c r="V14" s="9"/>
      <c r="Y14" s="11" t="s">
        <v>1454</v>
      </c>
      <c r="Z14" t="e">
        <f t="shared" si="8"/>
        <v>#VALUE!</v>
      </c>
      <c r="AA14" t="str">
        <f t="shared" si="9"/>
        <v/>
      </c>
      <c r="AB14" t="str">
        <f t="shared" si="10"/>
        <v/>
      </c>
      <c r="AD14" t="b">
        <f t="shared" si="12"/>
        <v>0</v>
      </c>
      <c r="AE14" s="1"/>
      <c r="AF14" s="2" t="s">
        <v>3214</v>
      </c>
      <c r="AG14" s="1" t="s">
        <v>301</v>
      </c>
      <c r="AH14" s="1" t="s">
        <v>1453</v>
      </c>
      <c r="AI14" s="1">
        <v>28</v>
      </c>
      <c r="AJ14" s="1" t="s">
        <v>1459</v>
      </c>
      <c r="AK14" s="1" t="s">
        <v>1458</v>
      </c>
      <c r="AL14" s="1" t="s">
        <v>349</v>
      </c>
      <c r="AM14" s="1" t="s">
        <v>1457</v>
      </c>
      <c r="AN14" s="1"/>
      <c r="AO14" s="1"/>
      <c r="AP14" s="1" t="s">
        <v>1456</v>
      </c>
      <c r="AQ14" s="1" t="s">
        <v>1455</v>
      </c>
      <c r="AR14" s="1" t="s">
        <v>3527</v>
      </c>
      <c r="AS14" s="1"/>
      <c r="AT14" s="1">
        <v>12</v>
      </c>
      <c r="AU14" s="1">
        <v>12</v>
      </c>
      <c r="AV14" s="1" t="s">
        <v>1454</v>
      </c>
    </row>
    <row r="15" spans="1:48" x14ac:dyDescent="0.15">
      <c r="V15" s="9"/>
      <c r="AE15" s="9"/>
      <c r="AF15" s="9"/>
      <c r="AG15" s="9"/>
      <c r="AH15" s="9"/>
      <c r="AI15" s="9"/>
      <c r="AJ15" s="9"/>
      <c r="AK15" s="9"/>
      <c r="AL15" s="9"/>
      <c r="AM15" s="9"/>
      <c r="AN15" s="9"/>
      <c r="AO15" s="9"/>
      <c r="AP15" s="9"/>
      <c r="AQ15" s="9"/>
      <c r="AR15" s="9"/>
      <c r="AS15" s="9"/>
      <c r="AT15" s="9"/>
      <c r="AU15" s="9"/>
      <c r="AV15" s="9"/>
    </row>
    <row r="16" spans="1:48" x14ac:dyDescent="0.15">
      <c r="A16" t="s">
        <v>4862</v>
      </c>
    </row>
    <row r="17" spans="1:48" x14ac:dyDescent="0.15">
      <c r="A17" t="str">
        <f>B17&amp;C17&amp;E17&amp;F17&amp;H17&amp;I17&amp;J17&amp;M17&amp;O17&amp;P17&amp;Q17&amp;R17&amp;S17&amp;T17&amp;U17&amp;V17&amp;W17&amp;X17</f>
        <v>|LEFT:50|LEFT:50|LEFT:50|LEFT:50|LEFT:500|c</v>
      </c>
      <c r="B17" t="s">
        <v>3211</v>
      </c>
      <c r="C17" t="s">
        <v>3204</v>
      </c>
      <c r="E17" t="s">
        <v>3211</v>
      </c>
      <c r="F17" t="s">
        <v>3204</v>
      </c>
      <c r="H17" t="s">
        <v>3211</v>
      </c>
      <c r="I17" t="s">
        <v>3204</v>
      </c>
      <c r="J17" t="s">
        <v>3211</v>
      </c>
      <c r="M17" t="s">
        <v>3204</v>
      </c>
      <c r="P17" t="s">
        <v>3267</v>
      </c>
      <c r="R17" t="s">
        <v>3205</v>
      </c>
      <c r="U17" t="s">
        <v>3267</v>
      </c>
      <c r="V17" t="s">
        <v>3206</v>
      </c>
    </row>
    <row r="18" spans="1:48" x14ac:dyDescent="0.15">
      <c r="A18" t="str">
        <f>B18&amp;C18&amp;E18&amp;F18&amp;H18&amp;I18&amp;J18&amp;M18&amp;O18&amp;P18&amp;Q18&amp;R18&amp;S18&amp;T18&amp;U18&amp;V18&amp;W18&amp;X18</f>
        <v>|セット|色|コスト|P/T|カード名|</v>
      </c>
      <c r="B18" t="s">
        <v>3211</v>
      </c>
      <c r="C18" t="s">
        <v>3212</v>
      </c>
      <c r="E18" t="s">
        <v>3211</v>
      </c>
      <c r="F18" t="s">
        <v>3181</v>
      </c>
      <c r="H18" t="s">
        <v>3211</v>
      </c>
      <c r="I18" t="s">
        <v>3207</v>
      </c>
      <c r="J18" t="s">
        <v>3211</v>
      </c>
      <c r="K18" t="s">
        <v>3168</v>
      </c>
      <c r="L18" t="s">
        <v>3167</v>
      </c>
      <c r="M18" t="str">
        <f>K18&amp;"/"&amp;L18</f>
        <v>P/T</v>
      </c>
      <c r="P18" t="s">
        <v>3267</v>
      </c>
      <c r="R18" t="s">
        <v>3208</v>
      </c>
      <c r="U18" t="s">
        <v>3267</v>
      </c>
      <c r="AD18" t="b">
        <f>OR(AB18="与える",AC18="得る")</f>
        <v>0</v>
      </c>
      <c r="AE18" s="1"/>
      <c r="AF18" s="1"/>
      <c r="AG18" s="1"/>
      <c r="AH18" s="1"/>
      <c r="AI18" s="1"/>
      <c r="AJ18" s="1"/>
      <c r="AK18" s="1"/>
      <c r="AL18" s="1"/>
      <c r="AM18" s="1"/>
      <c r="AN18" s="1"/>
      <c r="AO18" s="1"/>
      <c r="AP18" s="1"/>
      <c r="AQ18" s="1"/>
      <c r="AR18" s="1"/>
      <c r="AS18" s="1"/>
      <c r="AT18" s="1"/>
      <c r="AU18" s="1"/>
      <c r="AV18" s="1"/>
    </row>
    <row r="19" spans="1:48" x14ac:dyDescent="0.15">
      <c r="A19" t="str">
        <f t="shared" si="1"/>
        <v>|SOI|黒|9|4/4|《[[モークラッドの屍蛞蝓]]》|</v>
      </c>
      <c r="B19" t="s">
        <v>3211</v>
      </c>
      <c r="C19" t="str">
        <f t="shared" si="2"/>
        <v>SOI</v>
      </c>
      <c r="D19">
        <f>IF(AF19="","",VLOOKUP(C19,tnpl!$Z$1:$AA$11,2,TRUE))</f>
        <v>4</v>
      </c>
      <c r="E19" t="s">
        <v>3211</v>
      </c>
      <c r="F19" t="str">
        <f t="shared" si="3"/>
        <v>黒</v>
      </c>
      <c r="G19">
        <f>IF(AG19="","",VLOOKUP(F19,tnpl!$X$1:$Y$16,2,TRUE))</f>
        <v>3</v>
      </c>
      <c r="H19" t="s">
        <v>3211</v>
      </c>
      <c r="I19">
        <f t="shared" si="4"/>
        <v>9</v>
      </c>
      <c r="J19" t="s">
        <v>3211</v>
      </c>
      <c r="K19">
        <f t="shared" si="5"/>
        <v>4</v>
      </c>
      <c r="L19">
        <f t="shared" si="5"/>
        <v>4</v>
      </c>
      <c r="M19" t="str">
        <f t="shared" si="6"/>
        <v>4/4</v>
      </c>
      <c r="P19" t="s">
        <v>3267</v>
      </c>
      <c r="Q19" t="s">
        <v>4854</v>
      </c>
      <c r="R19" t="str">
        <f t="shared" si="7"/>
        <v>モークラッドの屍蛞蝓</v>
      </c>
      <c r="T19" t="s">
        <v>4855</v>
      </c>
      <c r="U19" t="s">
        <v>3267</v>
      </c>
      <c r="V19" s="9"/>
      <c r="Y19" s="11" t="s">
        <v>3676</v>
      </c>
      <c r="Z19" t="e">
        <f t="shared" si="8"/>
        <v>#VALUE!</v>
      </c>
      <c r="AA19" t="str">
        <f t="shared" si="9"/>
        <v/>
      </c>
      <c r="AB19" t="str">
        <f t="shared" si="10"/>
        <v/>
      </c>
      <c r="AC19" t="str">
        <f t="shared" si="11"/>
        <v/>
      </c>
      <c r="AD19" t="b">
        <f t="shared" si="12"/>
        <v>0</v>
      </c>
      <c r="AE19" s="1"/>
      <c r="AF19" s="2" t="s">
        <v>3528</v>
      </c>
      <c r="AG19" s="1" t="s">
        <v>1606</v>
      </c>
      <c r="AH19" s="1" t="s">
        <v>1473</v>
      </c>
      <c r="AI19" s="1">
        <v>9</v>
      </c>
      <c r="AJ19" s="1" t="s">
        <v>1287</v>
      </c>
      <c r="AK19" s="1" t="s">
        <v>1286</v>
      </c>
      <c r="AL19" s="1" t="s">
        <v>349</v>
      </c>
      <c r="AM19" s="1" t="s">
        <v>2874</v>
      </c>
      <c r="AN19" s="1" t="s">
        <v>2837</v>
      </c>
      <c r="AO19" s="1"/>
      <c r="AP19" s="1" t="s">
        <v>3674</v>
      </c>
      <c r="AQ19" s="1" t="s">
        <v>3675</v>
      </c>
      <c r="AR19" s="1"/>
      <c r="AS19" s="1"/>
      <c r="AT19" s="1">
        <v>4</v>
      </c>
      <c r="AU19" s="1">
        <v>4</v>
      </c>
      <c r="AV19" s="1" t="s">
        <v>3676</v>
      </c>
    </row>
    <row r="20" spans="1:48" x14ac:dyDescent="0.15">
      <c r="A20" t="str">
        <f t="shared" si="1"/>
        <v>|SOI|黒|14|2/2|《[[無情な死者]]》|</v>
      </c>
      <c r="B20" t="s">
        <v>3211</v>
      </c>
      <c r="C20" t="str">
        <f t="shared" si="2"/>
        <v>SOI</v>
      </c>
      <c r="D20">
        <f>IF(AF20="","",VLOOKUP(C20,tnpl!$Z$1:$AA$11,2,TRUE))</f>
        <v>4</v>
      </c>
      <c r="E20" t="s">
        <v>3211</v>
      </c>
      <c r="F20" t="str">
        <f t="shared" si="3"/>
        <v>黒</v>
      </c>
      <c r="G20">
        <f>IF(AG20="","",VLOOKUP(F20,tnpl!$X$1:$Y$16,2,TRUE))</f>
        <v>3</v>
      </c>
      <c r="H20" t="s">
        <v>3211</v>
      </c>
      <c r="I20">
        <f t="shared" si="4"/>
        <v>14</v>
      </c>
      <c r="J20" t="s">
        <v>3211</v>
      </c>
      <c r="K20">
        <f t="shared" si="5"/>
        <v>2</v>
      </c>
      <c r="L20">
        <f t="shared" si="5"/>
        <v>2</v>
      </c>
      <c r="M20" t="str">
        <f t="shared" si="6"/>
        <v>2/2</v>
      </c>
      <c r="P20" t="s">
        <v>3267</v>
      </c>
      <c r="Q20" t="s">
        <v>4854</v>
      </c>
      <c r="R20" t="str">
        <f t="shared" si="7"/>
        <v>無情な死者</v>
      </c>
      <c r="T20" t="s">
        <v>4855</v>
      </c>
      <c r="U20" t="s">
        <v>3267</v>
      </c>
      <c r="V20" s="9"/>
      <c r="Y20" s="11" t="s">
        <v>3698</v>
      </c>
      <c r="Z20" t="e">
        <f t="shared" si="8"/>
        <v>#VALUE!</v>
      </c>
      <c r="AA20" t="str">
        <f t="shared" si="9"/>
        <v/>
      </c>
      <c r="AB20" t="str">
        <f t="shared" si="10"/>
        <v/>
      </c>
      <c r="AC20" t="str">
        <f t="shared" si="11"/>
        <v/>
      </c>
      <c r="AD20" t="b">
        <f t="shared" si="12"/>
        <v>0</v>
      </c>
      <c r="AE20" s="1"/>
      <c r="AF20" s="2" t="s">
        <v>3528</v>
      </c>
      <c r="AG20" s="1" t="s">
        <v>1606</v>
      </c>
      <c r="AH20" s="1" t="s">
        <v>1453</v>
      </c>
      <c r="AI20" s="1">
        <v>14</v>
      </c>
      <c r="AJ20" s="1" t="s">
        <v>1267</v>
      </c>
      <c r="AK20" s="1" t="s">
        <v>1266</v>
      </c>
      <c r="AL20" s="1" t="s">
        <v>349</v>
      </c>
      <c r="AM20" s="1" t="s">
        <v>1506</v>
      </c>
      <c r="AN20" s="1"/>
      <c r="AO20" s="1"/>
      <c r="AP20" s="1" t="s">
        <v>2076</v>
      </c>
      <c r="AQ20" s="1" t="s">
        <v>3697</v>
      </c>
      <c r="AR20" s="1"/>
      <c r="AS20" s="1"/>
      <c r="AT20" s="1">
        <v>2</v>
      </c>
      <c r="AU20" s="1">
        <v>2</v>
      </c>
      <c r="AV20" s="1" t="s">
        <v>3698</v>
      </c>
    </row>
    <row r="21" spans="1:48" x14ac:dyDescent="0.15">
      <c r="A21" t="str">
        <f>B21&amp;C21&amp;E21&amp;F21&amp;H21&amp;I21&amp;J21&amp;M21&amp;O21&amp;P21&amp;Q21&amp;R21&amp;S21&amp;T21&amp;U21&amp;V21&amp;W21&amp;X21</f>
        <v>|SOI|赤|1|4/3|《[[ガツタフの荒廃者&gt;ガツタフの放火魔]]》|</v>
      </c>
      <c r="B21" t="s">
        <v>3211</v>
      </c>
      <c r="C21" t="str">
        <f t="shared" si="2"/>
        <v>SOI</v>
      </c>
      <c r="D21">
        <f>IF(AF21="","",VLOOKUP(C21,tnpl!$Z$1:$AA$11,2,TRUE))</f>
        <v>4</v>
      </c>
      <c r="E21" t="s">
        <v>3211</v>
      </c>
      <c r="F21" t="str">
        <f t="shared" si="3"/>
        <v>赤</v>
      </c>
      <c r="G21">
        <f>IF(AG21="","",VLOOKUP(F21,tnpl!$X$1:$Y$16,2,TRUE))</f>
        <v>4</v>
      </c>
      <c r="H21" t="s">
        <v>3211</v>
      </c>
      <c r="I21">
        <f t="shared" si="4"/>
        <v>1</v>
      </c>
      <c r="J21" t="s">
        <v>3211</v>
      </c>
      <c r="K21">
        <f t="shared" si="5"/>
        <v>4</v>
      </c>
      <c r="L21">
        <f t="shared" si="5"/>
        <v>3</v>
      </c>
      <c r="M21" t="str">
        <f t="shared" si="6"/>
        <v>4/3</v>
      </c>
      <c r="P21" t="s">
        <v>3267</v>
      </c>
      <c r="Q21" t="s">
        <v>4854</v>
      </c>
      <c r="R21" t="str">
        <f t="shared" si="7"/>
        <v>ガツタフの荒廃者</v>
      </c>
      <c r="S21" t="s">
        <v>5033</v>
      </c>
      <c r="T21" t="s">
        <v>4855</v>
      </c>
      <c r="U21" t="s">
        <v>3267</v>
      </c>
      <c r="V21" s="9"/>
      <c r="Y21" s="11" t="s">
        <v>3705</v>
      </c>
      <c r="Z21" t="e">
        <f t="shared" si="8"/>
        <v>#VALUE!</v>
      </c>
      <c r="AA21" t="str">
        <f t="shared" si="9"/>
        <v/>
      </c>
      <c r="AB21" t="str">
        <f t="shared" si="10"/>
        <v/>
      </c>
      <c r="AC21" t="str">
        <f t="shared" si="11"/>
        <v/>
      </c>
      <c r="AD21" t="b">
        <f t="shared" si="12"/>
        <v>0</v>
      </c>
      <c r="AE21" s="1"/>
      <c r="AF21" s="2" t="s">
        <v>3528</v>
      </c>
      <c r="AG21" s="1" t="s">
        <v>1575</v>
      </c>
      <c r="AH21" s="1" t="s">
        <v>1771</v>
      </c>
      <c r="AI21" s="1">
        <v>1</v>
      </c>
      <c r="AJ21" s="1" t="s">
        <v>1039</v>
      </c>
      <c r="AK21" s="1" t="s">
        <v>1038</v>
      </c>
      <c r="AL21" s="1" t="s">
        <v>349</v>
      </c>
      <c r="AM21" s="1" t="s">
        <v>3702</v>
      </c>
      <c r="AN21" s="1"/>
      <c r="AO21" s="1"/>
      <c r="AP21" s="1" t="s">
        <v>2076</v>
      </c>
      <c r="AQ21" s="1" t="s">
        <v>3704</v>
      </c>
      <c r="AR21" s="1"/>
      <c r="AS21" s="1"/>
      <c r="AT21" s="1">
        <v>4</v>
      </c>
      <c r="AU21" s="1">
        <v>3</v>
      </c>
      <c r="AV21" s="1" t="s">
        <v>3705</v>
      </c>
    </row>
    <row r="22" spans="1:48" x14ac:dyDescent="0.15">
      <c r="A22" t="str">
        <f t="shared" si="1"/>
        <v>|SOI|赤|1|5/5|《[[月の出の侵入者&gt;村の伝書使]]》|</v>
      </c>
      <c r="B22" t="s">
        <v>3211</v>
      </c>
      <c r="C22" t="str">
        <f t="shared" si="2"/>
        <v>SOI</v>
      </c>
      <c r="D22">
        <f>IF(AF22="","",VLOOKUP(C22,tnpl!$Z$1:$AA$11,2,TRUE))</f>
        <v>4</v>
      </c>
      <c r="E22" t="s">
        <v>3211</v>
      </c>
      <c r="F22" t="str">
        <f t="shared" si="3"/>
        <v>赤</v>
      </c>
      <c r="G22">
        <f>IF(AG22="","",VLOOKUP(F22,tnpl!$X$1:$Y$16,2,TRUE))</f>
        <v>4</v>
      </c>
      <c r="H22" t="s">
        <v>3211</v>
      </c>
      <c r="I22">
        <f t="shared" si="4"/>
        <v>1</v>
      </c>
      <c r="J22" t="s">
        <v>3211</v>
      </c>
      <c r="K22">
        <f t="shared" si="5"/>
        <v>5</v>
      </c>
      <c r="L22">
        <f t="shared" si="5"/>
        <v>5</v>
      </c>
      <c r="M22" t="str">
        <f t="shared" si="6"/>
        <v>5/5</v>
      </c>
      <c r="P22" t="s">
        <v>3267</v>
      </c>
      <c r="Q22" t="s">
        <v>4854</v>
      </c>
      <c r="R22" t="str">
        <f t="shared" si="7"/>
        <v>月の出の侵入者</v>
      </c>
      <c r="S22" t="s">
        <v>5034</v>
      </c>
      <c r="T22" t="s">
        <v>4855</v>
      </c>
      <c r="U22" t="s">
        <v>3267</v>
      </c>
      <c r="V22" s="9"/>
      <c r="Y22" s="11" t="s">
        <v>3705</v>
      </c>
      <c r="Z22" t="e">
        <f t="shared" si="8"/>
        <v>#VALUE!</v>
      </c>
      <c r="AA22" t="str">
        <f t="shared" si="9"/>
        <v/>
      </c>
      <c r="AB22" t="str">
        <f t="shared" si="10"/>
        <v/>
      </c>
      <c r="AC22" t="str">
        <f t="shared" si="11"/>
        <v/>
      </c>
      <c r="AD22" t="b">
        <f t="shared" si="12"/>
        <v>0</v>
      </c>
      <c r="AE22" s="1"/>
      <c r="AF22" s="2" t="s">
        <v>3528</v>
      </c>
      <c r="AG22" s="1" t="s">
        <v>1575</v>
      </c>
      <c r="AH22" s="1" t="s">
        <v>1473</v>
      </c>
      <c r="AI22" s="1">
        <v>1</v>
      </c>
      <c r="AJ22" s="1" t="s">
        <v>1033</v>
      </c>
      <c r="AK22" s="1" t="s">
        <v>1032</v>
      </c>
      <c r="AL22" s="1" t="s">
        <v>349</v>
      </c>
      <c r="AM22" s="1" t="s">
        <v>3702</v>
      </c>
      <c r="AN22" s="1"/>
      <c r="AO22" s="1"/>
      <c r="AP22" s="1" t="s">
        <v>2076</v>
      </c>
      <c r="AQ22" s="1" t="s">
        <v>3704</v>
      </c>
      <c r="AR22" s="1"/>
      <c r="AS22" s="1"/>
      <c r="AT22" s="1">
        <v>5</v>
      </c>
      <c r="AU22" s="1">
        <v>5</v>
      </c>
      <c r="AV22" s="1" t="s">
        <v>3705</v>
      </c>
    </row>
    <row r="23" spans="1:48" x14ac:dyDescent="0.15">
      <c r="A23" t="str">
        <f t="shared" si="1"/>
        <v>|EMN|緑|1|4/4|《[[しなやかな捕食者&gt;ケッシグをうろつくもの]]》|</v>
      </c>
      <c r="B23" t="s">
        <v>3211</v>
      </c>
      <c r="C23" t="str">
        <f t="shared" si="2"/>
        <v>EMN</v>
      </c>
      <c r="D23">
        <f>IF(AF23="","",VLOOKUP(C23,tnpl!$Z$1:$AA$11,2,TRUE))</f>
        <v>5</v>
      </c>
      <c r="E23" t="s">
        <v>3211</v>
      </c>
      <c r="F23" t="str">
        <f t="shared" si="3"/>
        <v>緑</v>
      </c>
      <c r="G23">
        <f>IF(AG23="","",VLOOKUP(F23,tnpl!$X$1:$Y$16,2,TRUE))</f>
        <v>5</v>
      </c>
      <c r="H23" t="s">
        <v>3211</v>
      </c>
      <c r="I23">
        <f t="shared" si="4"/>
        <v>1</v>
      </c>
      <c r="J23" t="s">
        <v>3211</v>
      </c>
      <c r="K23">
        <f t="shared" si="5"/>
        <v>4</v>
      </c>
      <c r="L23">
        <f t="shared" si="5"/>
        <v>4</v>
      </c>
      <c r="M23" t="str">
        <f t="shared" si="6"/>
        <v>4/4</v>
      </c>
      <c r="P23" t="s">
        <v>3267</v>
      </c>
      <c r="Q23" t="s">
        <v>4854</v>
      </c>
      <c r="R23" t="str">
        <f t="shared" si="7"/>
        <v>しなやかな捕食者</v>
      </c>
      <c r="S23" t="s">
        <v>5035</v>
      </c>
      <c r="T23" t="s">
        <v>4855</v>
      </c>
      <c r="U23" t="s">
        <v>3267</v>
      </c>
      <c r="V23" s="9"/>
      <c r="Y23" s="11" t="s">
        <v>2076</v>
      </c>
      <c r="Z23" t="e">
        <f t="shared" si="8"/>
        <v>#VALUE!</v>
      </c>
      <c r="AA23" t="str">
        <f t="shared" si="9"/>
        <v/>
      </c>
      <c r="AB23" t="str">
        <f t="shared" si="10"/>
        <v/>
      </c>
      <c r="AC23" t="str">
        <f t="shared" si="11"/>
        <v/>
      </c>
      <c r="AD23" t="b">
        <f t="shared" si="12"/>
        <v>0</v>
      </c>
      <c r="AE23" s="1"/>
      <c r="AF23" s="2" t="s">
        <v>3870</v>
      </c>
      <c r="AG23" s="1" t="s">
        <v>1540</v>
      </c>
      <c r="AH23" s="1" t="s">
        <v>1473</v>
      </c>
      <c r="AI23" s="1">
        <v>1</v>
      </c>
      <c r="AJ23" s="1" t="s">
        <v>859</v>
      </c>
      <c r="AK23" s="1" t="s">
        <v>858</v>
      </c>
      <c r="AL23" s="1" t="s">
        <v>349</v>
      </c>
      <c r="AM23" s="1" t="s">
        <v>1457</v>
      </c>
      <c r="AN23" s="1" t="s">
        <v>3702</v>
      </c>
      <c r="AO23" s="1"/>
      <c r="AP23" s="1" t="s">
        <v>2076</v>
      </c>
      <c r="AQ23" s="1"/>
      <c r="AR23" s="1"/>
      <c r="AS23" s="1"/>
      <c r="AT23" s="1">
        <v>4</v>
      </c>
      <c r="AU23" s="1">
        <v>4</v>
      </c>
      <c r="AV23" s="1" t="s">
        <v>2076</v>
      </c>
    </row>
    <row r="24" spans="1:48" x14ac:dyDescent="0.15">
      <c r="V24" s="9"/>
      <c r="AE24" s="9"/>
      <c r="AF24" s="9"/>
      <c r="AG24" s="9"/>
      <c r="AH24" s="9"/>
      <c r="AI24" s="9"/>
      <c r="AJ24" s="9"/>
      <c r="AK24" s="9"/>
      <c r="AL24" s="9"/>
      <c r="AM24" s="9"/>
      <c r="AN24" s="9"/>
      <c r="AO24" s="9"/>
      <c r="AP24" s="9"/>
      <c r="AQ24" s="9"/>
      <c r="AR24" s="9"/>
      <c r="AS24" s="9"/>
      <c r="AT24" s="9"/>
      <c r="AU24" s="9"/>
      <c r="AV24" s="9"/>
    </row>
    <row r="25" spans="1:48" x14ac:dyDescent="0.15">
      <c r="A25" t="s">
        <v>4864</v>
      </c>
    </row>
    <row r="26" spans="1:48" x14ac:dyDescent="0.15">
      <c r="A26" t="str">
        <f>B26&amp;C26&amp;E26&amp;F26&amp;H26&amp;I26&amp;J26&amp;M26&amp;O26&amp;P26&amp;Q26&amp;R26&amp;S26&amp;T26&amp;U26&amp;V26&amp;W26&amp;X26</f>
        <v>|LEFT:50|LEFT:50|LEFT:50|LEFT:50|LEFT:500|c</v>
      </c>
      <c r="B26" t="s">
        <v>3211</v>
      </c>
      <c r="C26" t="s">
        <v>3204</v>
      </c>
      <c r="E26" t="s">
        <v>3211</v>
      </c>
      <c r="F26" t="s">
        <v>3204</v>
      </c>
      <c r="H26" t="s">
        <v>3211</v>
      </c>
      <c r="I26" t="s">
        <v>3204</v>
      </c>
      <c r="J26" t="s">
        <v>3211</v>
      </c>
      <c r="M26" t="s">
        <v>3204</v>
      </c>
      <c r="P26" t="s">
        <v>3267</v>
      </c>
      <c r="R26" t="s">
        <v>3205</v>
      </c>
      <c r="U26" t="s">
        <v>3267</v>
      </c>
      <c r="V26" t="s">
        <v>3206</v>
      </c>
    </row>
    <row r="27" spans="1:48" x14ac:dyDescent="0.15">
      <c r="A27" t="str">
        <f>B27&amp;C27&amp;E27&amp;F27&amp;H27&amp;I27&amp;J27&amp;M27&amp;O27&amp;P27&amp;Q27&amp;R27&amp;S27&amp;T27&amp;U27&amp;V27&amp;W27&amp;X27</f>
        <v>|セット|色|コスト|P/T|カード名|</v>
      </c>
      <c r="B27" t="s">
        <v>3211</v>
      </c>
      <c r="C27" t="s">
        <v>3212</v>
      </c>
      <c r="E27" t="s">
        <v>3211</v>
      </c>
      <c r="F27" t="s">
        <v>3181</v>
      </c>
      <c r="H27" t="s">
        <v>3211</v>
      </c>
      <c r="I27" t="s">
        <v>3207</v>
      </c>
      <c r="J27" t="s">
        <v>3211</v>
      </c>
      <c r="K27" t="s">
        <v>3168</v>
      </c>
      <c r="L27" t="s">
        <v>3167</v>
      </c>
      <c r="M27" t="str">
        <f>K27&amp;"/"&amp;L27</f>
        <v>P/T</v>
      </c>
      <c r="P27" t="s">
        <v>3267</v>
      </c>
      <c r="R27" t="s">
        <v>3208</v>
      </c>
      <c r="U27" t="s">
        <v>3267</v>
      </c>
      <c r="AD27" t="b">
        <f>OR(AB27="与える",AC27="得る")</f>
        <v>0</v>
      </c>
      <c r="AE27" s="1"/>
      <c r="AF27" s="1"/>
      <c r="AG27" s="1"/>
      <c r="AH27" s="1"/>
      <c r="AI27" s="1"/>
      <c r="AJ27" s="1"/>
      <c r="AK27" s="1"/>
      <c r="AL27" s="1"/>
      <c r="AM27" s="1"/>
      <c r="AN27" s="1"/>
      <c r="AO27" s="1"/>
      <c r="AP27" s="1"/>
      <c r="AQ27" s="1"/>
      <c r="AR27" s="1"/>
      <c r="AS27" s="1"/>
      <c r="AT27" s="1"/>
      <c r="AU27" s="1"/>
      <c r="AV27" s="1"/>
    </row>
    <row r="28" spans="1:48" x14ac:dyDescent="0.15">
      <c r="A28" t="str">
        <f t="shared" si="1"/>
        <v>|KLD|黒|8|3/1|《[[襲拳会の部隊]]》|</v>
      </c>
      <c r="B28" t="s">
        <v>3211</v>
      </c>
      <c r="C28" t="str">
        <f t="shared" si="2"/>
        <v>KLD</v>
      </c>
      <c r="D28">
        <f>IF(AF28="","",VLOOKUP(C28,tnpl!$Z$1:$AA$11,2,TRUE))</f>
        <v>6</v>
      </c>
      <c r="E28" t="s">
        <v>3211</v>
      </c>
      <c r="F28" t="str">
        <f t="shared" si="3"/>
        <v>黒</v>
      </c>
      <c r="G28">
        <f>IF(AG28="","",VLOOKUP(F28,tnpl!$X$1:$Y$16,2,TRUE))</f>
        <v>3</v>
      </c>
      <c r="H28" t="s">
        <v>3211</v>
      </c>
      <c r="I28">
        <f t="shared" si="4"/>
        <v>8</v>
      </c>
      <c r="J28" t="s">
        <v>3211</v>
      </c>
      <c r="K28">
        <f t="shared" si="5"/>
        <v>3</v>
      </c>
      <c r="L28">
        <f t="shared" si="5"/>
        <v>1</v>
      </c>
      <c r="M28" t="str">
        <f t="shared" si="6"/>
        <v>3/1</v>
      </c>
      <c r="P28" t="s">
        <v>3267</v>
      </c>
      <c r="Q28" t="s">
        <v>4854</v>
      </c>
      <c r="R28" t="str">
        <f t="shared" si="7"/>
        <v>襲拳会の部隊</v>
      </c>
      <c r="T28" t="s">
        <v>4855</v>
      </c>
      <c r="U28" t="s">
        <v>3267</v>
      </c>
      <c r="V28" s="9"/>
      <c r="Y28" s="11" t="s">
        <v>4136</v>
      </c>
      <c r="Z28" t="e">
        <f t="shared" si="8"/>
        <v>#VALUE!</v>
      </c>
      <c r="AA28" t="str">
        <f t="shared" si="9"/>
        <v/>
      </c>
      <c r="AB28" t="str">
        <f t="shared" si="10"/>
        <v/>
      </c>
      <c r="AC28" t="str">
        <f t="shared" si="11"/>
        <v/>
      </c>
      <c r="AD28" t="b">
        <f t="shared" si="12"/>
        <v>0</v>
      </c>
      <c r="AE28" s="1"/>
      <c r="AF28" s="2" t="s">
        <v>4035</v>
      </c>
      <c r="AG28" s="1" t="s">
        <v>1606</v>
      </c>
      <c r="AH28" s="1" t="s">
        <v>1771</v>
      </c>
      <c r="AI28" s="1">
        <v>8</v>
      </c>
      <c r="AJ28" s="1" t="s">
        <v>737</v>
      </c>
      <c r="AK28" s="1" t="s">
        <v>736</v>
      </c>
      <c r="AL28" s="1" t="s">
        <v>349</v>
      </c>
      <c r="AM28" s="1" t="s">
        <v>1511</v>
      </c>
      <c r="AN28" s="1" t="s">
        <v>1667</v>
      </c>
      <c r="AO28" s="1"/>
      <c r="AP28" s="1" t="s">
        <v>2076</v>
      </c>
      <c r="AQ28" s="1" t="s">
        <v>4041</v>
      </c>
      <c r="AR28" s="1"/>
      <c r="AS28" s="1"/>
      <c r="AT28" s="1">
        <v>3</v>
      </c>
      <c r="AU28" s="1">
        <v>1</v>
      </c>
      <c r="AV28" s="1" t="s">
        <v>4136</v>
      </c>
    </row>
    <row r="29" spans="1:48" x14ac:dyDescent="0.15">
      <c r="A29" t="str">
        <f t="shared" si="1"/>
        <v>|KLD|黒|18|8/8|《[[害悪の機械巨人]]》|</v>
      </c>
      <c r="B29" t="s">
        <v>3211</v>
      </c>
      <c r="C29" t="str">
        <f t="shared" si="2"/>
        <v>KLD</v>
      </c>
      <c r="D29">
        <f>IF(AF29="","",VLOOKUP(C29,tnpl!$Z$1:$AA$11,2,TRUE))</f>
        <v>6</v>
      </c>
      <c r="E29" t="s">
        <v>3211</v>
      </c>
      <c r="F29" t="str">
        <f t="shared" si="3"/>
        <v>黒</v>
      </c>
      <c r="G29">
        <f>IF(AG29="","",VLOOKUP(F29,tnpl!$X$1:$Y$16,2,TRUE))</f>
        <v>3</v>
      </c>
      <c r="H29" t="s">
        <v>3211</v>
      </c>
      <c r="I29">
        <f t="shared" si="4"/>
        <v>18</v>
      </c>
      <c r="J29" t="s">
        <v>3211</v>
      </c>
      <c r="K29">
        <f t="shared" si="5"/>
        <v>8</v>
      </c>
      <c r="L29">
        <f t="shared" si="5"/>
        <v>8</v>
      </c>
      <c r="M29" t="str">
        <f t="shared" si="6"/>
        <v>8/8</v>
      </c>
      <c r="P29" t="s">
        <v>3267</v>
      </c>
      <c r="Q29" t="s">
        <v>4854</v>
      </c>
      <c r="R29" t="str">
        <f t="shared" si="7"/>
        <v>害悪の機械巨人</v>
      </c>
      <c r="T29" t="s">
        <v>4855</v>
      </c>
      <c r="U29" t="s">
        <v>3267</v>
      </c>
      <c r="V29" s="9"/>
      <c r="Y29" s="11" t="s">
        <v>4171</v>
      </c>
      <c r="Z29" t="e">
        <f t="shared" si="8"/>
        <v>#VALUE!</v>
      </c>
      <c r="AA29" t="str">
        <f t="shared" si="9"/>
        <v/>
      </c>
      <c r="AB29" t="str">
        <f t="shared" si="10"/>
        <v/>
      </c>
      <c r="AD29" t="b">
        <f t="shared" si="12"/>
        <v>0</v>
      </c>
      <c r="AE29" s="1"/>
      <c r="AF29" s="2" t="s">
        <v>4035</v>
      </c>
      <c r="AG29" s="1" t="s">
        <v>1606</v>
      </c>
      <c r="AH29" s="1" t="s">
        <v>1453</v>
      </c>
      <c r="AI29" s="1">
        <v>18</v>
      </c>
      <c r="AJ29" s="1" t="s">
        <v>699</v>
      </c>
      <c r="AK29" s="1" t="s">
        <v>698</v>
      </c>
      <c r="AL29" s="1" t="s">
        <v>349</v>
      </c>
      <c r="AM29" s="1" t="s">
        <v>362</v>
      </c>
      <c r="AN29" s="1"/>
      <c r="AO29" s="1"/>
      <c r="AP29" s="1" t="s">
        <v>3674</v>
      </c>
      <c r="AQ29" s="1" t="s">
        <v>4170</v>
      </c>
      <c r="AR29" s="1"/>
      <c r="AS29" s="1"/>
      <c r="AT29" s="1">
        <v>8</v>
      </c>
      <c r="AU29" s="1">
        <v>8</v>
      </c>
      <c r="AV29" s="1" t="s">
        <v>4171</v>
      </c>
    </row>
    <row r="30" spans="1:48" x14ac:dyDescent="0.15">
      <c r="A30" t="str">
        <f t="shared" si="1"/>
        <v>|KLD|無色|7|2/2|《[[アラダラ急行]]》|</v>
      </c>
      <c r="B30" t="s">
        <v>3211</v>
      </c>
      <c r="C30" t="str">
        <f t="shared" si="2"/>
        <v>KLD</v>
      </c>
      <c r="D30">
        <f>IF(AF30="","",VLOOKUP(C30,tnpl!$Z$1:$AA$11,2,TRUE))</f>
        <v>6</v>
      </c>
      <c r="E30" t="s">
        <v>3211</v>
      </c>
      <c r="F30" t="str">
        <f t="shared" si="3"/>
        <v>無色</v>
      </c>
      <c r="G30">
        <f>IF(AG30="","",VLOOKUP(F30,tnpl!$X$1:$Y$16,2,TRUE))</f>
        <v>16</v>
      </c>
      <c r="H30" t="s">
        <v>3211</v>
      </c>
      <c r="I30">
        <f t="shared" si="4"/>
        <v>7</v>
      </c>
      <c r="J30" t="s">
        <v>3211</v>
      </c>
      <c r="K30">
        <f t="shared" si="5"/>
        <v>2</v>
      </c>
      <c r="L30">
        <f t="shared" si="5"/>
        <v>2</v>
      </c>
      <c r="M30" t="str">
        <f t="shared" si="6"/>
        <v>2/2</v>
      </c>
      <c r="P30" t="s">
        <v>3267</v>
      </c>
      <c r="Q30" t="s">
        <v>4854</v>
      </c>
      <c r="R30" t="str">
        <f t="shared" si="7"/>
        <v>アラダラ急行</v>
      </c>
      <c r="T30" t="s">
        <v>4855</v>
      </c>
      <c r="U30" t="s">
        <v>3267</v>
      </c>
      <c r="V30" s="9"/>
      <c r="Y30" s="11" t="s">
        <v>4275</v>
      </c>
      <c r="Z30" t="e">
        <f t="shared" si="8"/>
        <v>#VALUE!</v>
      </c>
      <c r="AA30" t="str">
        <f t="shared" si="9"/>
        <v/>
      </c>
      <c r="AB30" t="str">
        <f t="shared" si="10"/>
        <v/>
      </c>
      <c r="AC30" t="str">
        <f t="shared" si="11"/>
        <v/>
      </c>
      <c r="AD30" t="b">
        <f t="shared" si="12"/>
        <v>0</v>
      </c>
      <c r="AE30" s="1"/>
      <c r="AF30" s="2" t="s">
        <v>4035</v>
      </c>
      <c r="AG30" s="1" t="s">
        <v>301</v>
      </c>
      <c r="AH30" s="1" t="s">
        <v>1771</v>
      </c>
      <c r="AI30" s="1">
        <v>7</v>
      </c>
      <c r="AJ30" s="1" t="s">
        <v>555</v>
      </c>
      <c r="AK30" s="1" t="s">
        <v>554</v>
      </c>
      <c r="AL30" s="1" t="s">
        <v>349</v>
      </c>
      <c r="AM30" s="1" t="s">
        <v>4273</v>
      </c>
      <c r="AN30" s="1"/>
      <c r="AO30" s="1"/>
      <c r="AP30" s="1" t="s">
        <v>2076</v>
      </c>
      <c r="AQ30" s="1" t="s">
        <v>4274</v>
      </c>
      <c r="AR30" s="1"/>
      <c r="AS30" s="1"/>
      <c r="AT30" s="1">
        <v>2</v>
      </c>
      <c r="AU30" s="1">
        <v>2</v>
      </c>
      <c r="AV30" s="1" t="s">
        <v>4275</v>
      </c>
    </row>
    <row r="31" spans="1:48" x14ac:dyDescent="0.15">
      <c r="A31" t="str">
        <f t="shared" si="1"/>
        <v>|AER|黒|17|6/5|《[[光袖会の収集者]]》|</v>
      </c>
      <c r="B31" t="s">
        <v>3211</v>
      </c>
      <c r="C31" t="str">
        <f t="shared" si="2"/>
        <v>AER</v>
      </c>
      <c r="D31">
        <f>IF(AF31="","",VLOOKUP(C31,tnpl!$Z$1:$AA$11,2,TRUE))</f>
        <v>7</v>
      </c>
      <c r="E31" t="s">
        <v>3211</v>
      </c>
      <c r="F31" t="str">
        <f t="shared" si="3"/>
        <v>黒</v>
      </c>
      <c r="G31">
        <f>IF(AG31="","",VLOOKUP(F31,tnpl!$X$1:$Y$16,2,TRUE))</f>
        <v>3</v>
      </c>
      <c r="H31" t="s">
        <v>3211</v>
      </c>
      <c r="I31">
        <f t="shared" si="4"/>
        <v>17</v>
      </c>
      <c r="J31" t="s">
        <v>3211</v>
      </c>
      <c r="K31">
        <f t="shared" si="5"/>
        <v>6</v>
      </c>
      <c r="L31">
        <f t="shared" si="5"/>
        <v>5</v>
      </c>
      <c r="M31" t="str">
        <f t="shared" si="6"/>
        <v>6/5</v>
      </c>
      <c r="P31" t="s">
        <v>3267</v>
      </c>
      <c r="Q31" t="s">
        <v>4854</v>
      </c>
      <c r="R31" t="str">
        <f t="shared" si="7"/>
        <v>光袖会の収集者</v>
      </c>
      <c r="T31" t="s">
        <v>4855</v>
      </c>
      <c r="U31" t="s">
        <v>3267</v>
      </c>
      <c r="V31" s="9"/>
      <c r="Y31" s="11" t="s">
        <v>4370</v>
      </c>
      <c r="Z31" t="e">
        <f t="shared" si="8"/>
        <v>#VALUE!</v>
      </c>
      <c r="AA31" t="str">
        <f t="shared" si="9"/>
        <v/>
      </c>
      <c r="AC31" t="str">
        <f t="shared" si="11"/>
        <v/>
      </c>
      <c r="AD31" t="b">
        <f t="shared" si="12"/>
        <v>0</v>
      </c>
      <c r="AE31" s="1"/>
      <c r="AF31" s="2" t="s">
        <v>4335</v>
      </c>
      <c r="AG31" s="1" t="s">
        <v>1606</v>
      </c>
      <c r="AH31" s="1" t="s">
        <v>1463</v>
      </c>
      <c r="AI31" s="1">
        <v>17</v>
      </c>
      <c r="AJ31" s="1" t="s">
        <v>441</v>
      </c>
      <c r="AK31" s="1" t="s">
        <v>440</v>
      </c>
      <c r="AL31" s="1" t="s">
        <v>349</v>
      </c>
      <c r="AM31" s="1" t="s">
        <v>1511</v>
      </c>
      <c r="AN31" s="1" t="s">
        <v>2976</v>
      </c>
      <c r="AO31" s="1"/>
      <c r="AP31" s="1" t="s">
        <v>2076</v>
      </c>
      <c r="AQ31" s="1" t="s">
        <v>4368</v>
      </c>
      <c r="AR31" s="1" t="s">
        <v>4369</v>
      </c>
      <c r="AS31" s="1"/>
      <c r="AT31" s="1">
        <v>6</v>
      </c>
      <c r="AU31" s="1">
        <v>5</v>
      </c>
      <c r="AV31" s="1" t="s">
        <v>4370</v>
      </c>
    </row>
    <row r="32" spans="1:48" x14ac:dyDescent="0.15">
      <c r="A32" t="str">
        <f t="shared" si="1"/>
        <v>|AER|赤|5|1/3|《[[航空船を強襲する者、カーリ・ゼヴ]]》|</v>
      </c>
      <c r="B32" t="s">
        <v>3211</v>
      </c>
      <c r="C32" t="str">
        <f t="shared" si="2"/>
        <v>AER</v>
      </c>
      <c r="D32">
        <f>IF(AF32="","",VLOOKUP(C32,tnpl!$Z$1:$AA$11,2,TRUE))</f>
        <v>7</v>
      </c>
      <c r="E32" t="s">
        <v>3211</v>
      </c>
      <c r="F32" t="str">
        <f t="shared" si="3"/>
        <v>赤</v>
      </c>
      <c r="G32">
        <f>IF(AG32="","",VLOOKUP(F32,tnpl!$X$1:$Y$16,2,TRUE))</f>
        <v>4</v>
      </c>
      <c r="H32" t="s">
        <v>3211</v>
      </c>
      <c r="I32">
        <f t="shared" si="4"/>
        <v>5</v>
      </c>
      <c r="J32" t="s">
        <v>3211</v>
      </c>
      <c r="K32">
        <f t="shared" si="5"/>
        <v>1</v>
      </c>
      <c r="L32">
        <f t="shared" si="5"/>
        <v>3</v>
      </c>
      <c r="M32" t="str">
        <f t="shared" si="6"/>
        <v>1/3</v>
      </c>
      <c r="P32" t="s">
        <v>3267</v>
      </c>
      <c r="Q32" t="s">
        <v>4854</v>
      </c>
      <c r="R32" t="str">
        <f t="shared" si="7"/>
        <v>航空船を強襲する者、カーリ・ゼヴ</v>
      </c>
      <c r="T32" t="s">
        <v>4855</v>
      </c>
      <c r="U32" t="s">
        <v>3267</v>
      </c>
      <c r="V32" s="9"/>
      <c r="Y32" s="11" t="s">
        <v>4391</v>
      </c>
      <c r="Z32" t="e">
        <f t="shared" si="8"/>
        <v>#VALUE!</v>
      </c>
      <c r="AA32" t="str">
        <f t="shared" si="9"/>
        <v/>
      </c>
      <c r="AB32" t="str">
        <f t="shared" si="10"/>
        <v/>
      </c>
      <c r="AC32" t="str">
        <f t="shared" si="11"/>
        <v/>
      </c>
      <c r="AD32" t="b">
        <f t="shared" si="12"/>
        <v>0</v>
      </c>
      <c r="AE32" s="1"/>
      <c r="AF32" s="2" t="s">
        <v>4335</v>
      </c>
      <c r="AG32" s="1" t="s">
        <v>1575</v>
      </c>
      <c r="AH32" s="1" t="s">
        <v>1453</v>
      </c>
      <c r="AI32" s="1">
        <v>5</v>
      </c>
      <c r="AJ32" s="1" t="s">
        <v>417</v>
      </c>
      <c r="AK32" s="1" t="s">
        <v>416</v>
      </c>
      <c r="AL32" s="1" t="s">
        <v>349</v>
      </c>
      <c r="AM32" s="1" t="s">
        <v>1511</v>
      </c>
      <c r="AN32" s="1" t="s">
        <v>4388</v>
      </c>
      <c r="AO32" s="1"/>
      <c r="AP32" s="1" t="s">
        <v>4389</v>
      </c>
      <c r="AQ32" s="1" t="s">
        <v>4147</v>
      </c>
      <c r="AR32" s="1" t="s">
        <v>4390</v>
      </c>
      <c r="AS32" s="1"/>
      <c r="AT32" s="1">
        <v>1</v>
      </c>
      <c r="AU32" s="1">
        <v>3</v>
      </c>
      <c r="AV32" s="1" t="s">
        <v>4391</v>
      </c>
    </row>
    <row r="33" spans="1:48" x14ac:dyDescent="0.15">
      <c r="A33" t="str">
        <f t="shared" si="1"/>
        <v>|KLDP|赤|12|6/5|《[[むら気な巨人]]》|</v>
      </c>
      <c r="B33" t="s">
        <v>3211</v>
      </c>
      <c r="C33" t="str">
        <f t="shared" si="2"/>
        <v>KLDP</v>
      </c>
      <c r="D33">
        <f>IF(AF33="","",VLOOKUP(C33,tnpl!$Z$1:$AA$11,2,TRUE))</f>
        <v>8</v>
      </c>
      <c r="E33" t="s">
        <v>3211</v>
      </c>
      <c r="F33" t="str">
        <f t="shared" si="3"/>
        <v>赤</v>
      </c>
      <c r="G33">
        <f>IF(AG33="","",VLOOKUP(F33,tnpl!$X$1:$Y$16,2,TRUE))</f>
        <v>4</v>
      </c>
      <c r="H33" t="s">
        <v>3211</v>
      </c>
      <c r="I33">
        <f t="shared" si="4"/>
        <v>12</v>
      </c>
      <c r="J33" t="s">
        <v>3211</v>
      </c>
      <c r="K33">
        <f t="shared" ref="K33:L38" si="13">AT33</f>
        <v>6</v>
      </c>
      <c r="L33">
        <f t="shared" si="13"/>
        <v>5</v>
      </c>
      <c r="M33" t="str">
        <f t="shared" si="6"/>
        <v>6/5</v>
      </c>
      <c r="P33" t="s">
        <v>3267</v>
      </c>
      <c r="Q33" t="s">
        <v>4854</v>
      </c>
      <c r="R33" t="str">
        <f t="shared" si="7"/>
        <v>むら気な巨人</v>
      </c>
      <c r="T33" t="s">
        <v>4855</v>
      </c>
      <c r="U33" t="s">
        <v>3267</v>
      </c>
      <c r="V33" s="9"/>
      <c r="Y33" s="11" t="s">
        <v>4437</v>
      </c>
      <c r="Z33" t="e">
        <f t="shared" si="8"/>
        <v>#VALUE!</v>
      </c>
      <c r="AA33" t="str">
        <f t="shared" si="9"/>
        <v/>
      </c>
      <c r="AB33" t="str">
        <f t="shared" si="10"/>
        <v/>
      </c>
      <c r="AC33" t="str">
        <f t="shared" si="11"/>
        <v/>
      </c>
      <c r="AD33" t="b">
        <f t="shared" si="12"/>
        <v>0</v>
      </c>
      <c r="AE33" s="1"/>
      <c r="AF33" s="2" t="s">
        <v>4431</v>
      </c>
      <c r="AG33" s="1" t="s">
        <v>1575</v>
      </c>
      <c r="AH33" s="1" t="s">
        <v>1463</v>
      </c>
      <c r="AI33" s="1">
        <v>12</v>
      </c>
      <c r="AJ33" s="1" t="s">
        <v>4435</v>
      </c>
      <c r="AK33" s="1" t="s">
        <v>4436</v>
      </c>
      <c r="AL33" s="1" t="s">
        <v>349</v>
      </c>
      <c r="AM33" s="1" t="s">
        <v>2077</v>
      </c>
      <c r="AN33" s="1"/>
      <c r="AO33" s="1"/>
      <c r="AP33" s="1" t="s">
        <v>4437</v>
      </c>
      <c r="AQ33" s="1"/>
      <c r="AR33" s="1"/>
      <c r="AS33" s="1"/>
      <c r="AT33" s="1">
        <v>6</v>
      </c>
      <c r="AU33" s="1">
        <v>5</v>
      </c>
      <c r="AV33" s="1" t="s">
        <v>4437</v>
      </c>
    </row>
    <row r="34" spans="1:48" x14ac:dyDescent="0.15">
      <c r="V34" s="9"/>
      <c r="AE34" s="9"/>
      <c r="AF34" s="9"/>
      <c r="AG34" s="9"/>
      <c r="AH34" s="9"/>
      <c r="AI34" s="9"/>
      <c r="AJ34" s="9"/>
      <c r="AK34" s="9"/>
      <c r="AL34" s="9"/>
      <c r="AM34" s="9"/>
      <c r="AN34" s="9"/>
      <c r="AO34" s="9"/>
      <c r="AP34" s="9"/>
      <c r="AQ34" s="9"/>
      <c r="AR34" s="9"/>
      <c r="AS34" s="9"/>
      <c r="AT34" s="9"/>
      <c r="AU34" s="9"/>
      <c r="AV34" s="9"/>
    </row>
    <row r="35" spans="1:48" x14ac:dyDescent="0.15">
      <c r="A35" t="s">
        <v>4866</v>
      </c>
    </row>
    <row r="36" spans="1:48" x14ac:dyDescent="0.15">
      <c r="A36" t="str">
        <f>B36&amp;C36&amp;E36&amp;F36&amp;H36&amp;I36&amp;J36&amp;M36&amp;O36&amp;P36&amp;Q36&amp;R36&amp;S36&amp;T36&amp;U36&amp;V36&amp;W36&amp;X36</f>
        <v>|LEFT:50|LEFT:50|LEFT:50|LEFT:50|LEFT:500|c</v>
      </c>
      <c r="B36" t="s">
        <v>3211</v>
      </c>
      <c r="C36" t="s">
        <v>3204</v>
      </c>
      <c r="E36" t="s">
        <v>3211</v>
      </c>
      <c r="F36" t="s">
        <v>3204</v>
      </c>
      <c r="H36" t="s">
        <v>3211</v>
      </c>
      <c r="I36" t="s">
        <v>3204</v>
      </c>
      <c r="J36" t="s">
        <v>3211</v>
      </c>
      <c r="M36" t="s">
        <v>3204</v>
      </c>
      <c r="P36" t="s">
        <v>3267</v>
      </c>
      <c r="R36" t="s">
        <v>3205</v>
      </c>
      <c r="U36" t="s">
        <v>3267</v>
      </c>
      <c r="V36" t="s">
        <v>3206</v>
      </c>
    </row>
    <row r="37" spans="1:48" x14ac:dyDescent="0.15">
      <c r="A37" t="str">
        <f>B37&amp;C37&amp;E37&amp;F37&amp;H37&amp;I37&amp;J37&amp;M37&amp;O37&amp;P37&amp;Q37&amp;R37&amp;S37&amp;T37&amp;U37&amp;V37&amp;W37&amp;X37</f>
        <v>|セット|色|コスト|P/T|カード名|</v>
      </c>
      <c r="B37" t="s">
        <v>3211</v>
      </c>
      <c r="C37" t="s">
        <v>3212</v>
      </c>
      <c r="E37" t="s">
        <v>3211</v>
      </c>
      <c r="F37" t="s">
        <v>3181</v>
      </c>
      <c r="H37" t="s">
        <v>3211</v>
      </c>
      <c r="I37" t="s">
        <v>3207</v>
      </c>
      <c r="J37" t="s">
        <v>3211</v>
      </c>
      <c r="K37" t="s">
        <v>3168</v>
      </c>
      <c r="L37" t="s">
        <v>3167</v>
      </c>
      <c r="M37" t="str">
        <f>K37&amp;"/"&amp;L37</f>
        <v>P/T</v>
      </c>
      <c r="P37" t="s">
        <v>3267</v>
      </c>
      <c r="R37" t="s">
        <v>3208</v>
      </c>
      <c r="U37" t="s">
        <v>3267</v>
      </c>
      <c r="AD37" t="b">
        <f>OR(AB37="与える",AC37="得る")</f>
        <v>0</v>
      </c>
      <c r="AE37" s="1"/>
      <c r="AF37" s="1"/>
      <c r="AG37" s="1"/>
      <c r="AH37" s="1"/>
      <c r="AI37" s="1"/>
      <c r="AJ37" s="1"/>
      <c r="AK37" s="1"/>
      <c r="AL37" s="1"/>
      <c r="AM37" s="1"/>
      <c r="AN37" s="1"/>
      <c r="AO37" s="1"/>
      <c r="AP37" s="1"/>
      <c r="AQ37" s="1"/>
      <c r="AR37" s="1"/>
      <c r="AS37" s="1"/>
      <c r="AT37" s="1"/>
      <c r="AU37" s="1"/>
      <c r="AV37" s="1"/>
    </row>
    <row r="38" spans="1:48" x14ac:dyDescent="0.15">
      <c r="A38" t="str">
        <f t="shared" si="1"/>
        <v>|AKH|黒|12|6/5|《[[疫病吹き]]》|</v>
      </c>
      <c r="B38" t="s">
        <v>3211</v>
      </c>
      <c r="C38" t="str">
        <f t="shared" si="2"/>
        <v>AKH</v>
      </c>
      <c r="D38">
        <f>IF(AF38="","",VLOOKUP(C38,tnpl!$Z$1:$AA$11,2,TRUE))</f>
        <v>10</v>
      </c>
      <c r="E38" t="s">
        <v>3211</v>
      </c>
      <c r="F38" t="str">
        <f t="shared" si="3"/>
        <v>黒</v>
      </c>
      <c r="G38">
        <f>IF(AG38="","",VLOOKUP(F38,tnpl!$X$1:$Y$16,2,TRUE))</f>
        <v>3</v>
      </c>
      <c r="H38" t="s">
        <v>3211</v>
      </c>
      <c r="I38">
        <f t="shared" si="4"/>
        <v>12</v>
      </c>
      <c r="J38" t="s">
        <v>3211</v>
      </c>
      <c r="K38">
        <f t="shared" si="13"/>
        <v>6</v>
      </c>
      <c r="L38">
        <f t="shared" si="13"/>
        <v>5</v>
      </c>
      <c r="M38" t="str">
        <f t="shared" si="6"/>
        <v>6/5</v>
      </c>
      <c r="P38" t="s">
        <v>3267</v>
      </c>
      <c r="Q38" t="s">
        <v>4854</v>
      </c>
      <c r="R38" t="str">
        <f t="shared" si="7"/>
        <v>疫病吹き</v>
      </c>
      <c r="T38" t="s">
        <v>4855</v>
      </c>
      <c r="U38" t="s">
        <v>3267</v>
      </c>
      <c r="V38" s="9"/>
      <c r="Y38" s="11" t="s">
        <v>4591</v>
      </c>
      <c r="Z38" t="e">
        <f t="shared" si="8"/>
        <v>#VALUE!</v>
      </c>
      <c r="AA38" t="str">
        <f t="shared" si="9"/>
        <v/>
      </c>
      <c r="AB38" t="str">
        <f t="shared" si="10"/>
        <v/>
      </c>
      <c r="AC38" t="str">
        <f t="shared" si="11"/>
        <v/>
      </c>
      <c r="AD38" t="b">
        <f t="shared" si="12"/>
        <v>0</v>
      </c>
      <c r="AE38" s="1"/>
      <c r="AF38" s="2" t="s">
        <v>4450</v>
      </c>
      <c r="AG38" s="1" t="s">
        <v>1606</v>
      </c>
      <c r="AH38" s="1" t="s">
        <v>1463</v>
      </c>
      <c r="AI38" s="1">
        <v>12</v>
      </c>
      <c r="AJ38" s="1" t="s">
        <v>157</v>
      </c>
      <c r="AK38" s="1" t="s">
        <v>156</v>
      </c>
      <c r="AL38" s="1" t="s">
        <v>349</v>
      </c>
      <c r="AM38" s="1" t="s">
        <v>1506</v>
      </c>
      <c r="AN38" s="1" t="s">
        <v>367</v>
      </c>
      <c r="AO38" s="1"/>
      <c r="AP38" s="1" t="s">
        <v>2076</v>
      </c>
      <c r="AQ38" s="1" t="s">
        <v>4589</v>
      </c>
      <c r="AR38" s="1" t="s">
        <v>4590</v>
      </c>
      <c r="AS38" s="1"/>
      <c r="AT38" s="1">
        <v>6</v>
      </c>
      <c r="AU38" s="1">
        <v>5</v>
      </c>
      <c r="AV38" s="1" t="s">
        <v>4591</v>
      </c>
    </row>
    <row r="39" spans="1:48" x14ac:dyDescent="0.15">
      <c r="A39" t="str">
        <f t="shared" ref="A39:A40" si="14">B39&amp;C39&amp;E39&amp;F39&amp;H39&amp;I39&amp;J39&amp;M39&amp;O39&amp;P39&amp;Q39&amp;R39&amp;S39&amp;T39&amp;U39&amp;V39&amp;W39&amp;X39</f>
        <v>|AKH|黒|8|8/8|《[[栄光の神バントゥ]]》|</v>
      </c>
      <c r="B39" t="s">
        <v>3211</v>
      </c>
      <c r="C39" t="str">
        <f t="shared" ref="C39:C40" si="15">AF39</f>
        <v>AKH</v>
      </c>
      <c r="D39">
        <f>IF(AF39="","",VLOOKUP(C39,tnpl!$Z$1:$AA$11,2,TRUE))</f>
        <v>10</v>
      </c>
      <c r="E39" t="s">
        <v>3211</v>
      </c>
      <c r="F39" t="str">
        <f t="shared" ref="F39:F40" si="16">AG39</f>
        <v>黒</v>
      </c>
      <c r="G39">
        <f>IF(AG39="","",VLOOKUP(F39,tnpl!$X$1:$Y$16,2,TRUE))</f>
        <v>3</v>
      </c>
      <c r="H39" t="s">
        <v>3211</v>
      </c>
      <c r="I39">
        <f t="shared" ref="I39:I40" si="17">AI39</f>
        <v>8</v>
      </c>
      <c r="J39" t="s">
        <v>3211</v>
      </c>
      <c r="K39">
        <f t="shared" ref="K39:K40" si="18">AT39</f>
        <v>8</v>
      </c>
      <c r="L39">
        <f t="shared" ref="L39:L40" si="19">AU39</f>
        <v>8</v>
      </c>
      <c r="M39" t="str">
        <f t="shared" ref="M39:M40" si="20">IF(AL39="クリーチャー",K39&amp;"/"&amp;L39,"")</f>
        <v>8/8</v>
      </c>
      <c r="P39" t="s">
        <v>3267</v>
      </c>
      <c r="Q39" t="s">
        <v>4854</v>
      </c>
      <c r="R39" t="str">
        <f t="shared" ref="R39:R40" si="21">AJ39</f>
        <v>栄光の神バントゥ</v>
      </c>
      <c r="T39" t="s">
        <v>4855</v>
      </c>
      <c r="U39" t="s">
        <v>3267</v>
      </c>
      <c r="V39" s="9"/>
      <c r="Y39" s="11" t="s">
        <v>4596</v>
      </c>
      <c r="Z39" t="e">
        <f t="shared" si="8"/>
        <v>#VALUE!</v>
      </c>
      <c r="AA39" t="str">
        <f t="shared" si="9"/>
        <v/>
      </c>
      <c r="AB39" t="str">
        <f t="shared" si="10"/>
        <v/>
      </c>
      <c r="AD39" t="b">
        <f t="shared" si="12"/>
        <v>0</v>
      </c>
      <c r="AE39" s="9"/>
      <c r="AF39" s="2" t="s">
        <v>4450</v>
      </c>
      <c r="AG39" s="1" t="s">
        <v>1606</v>
      </c>
      <c r="AH39" s="1" t="s">
        <v>1453</v>
      </c>
      <c r="AI39" s="1">
        <v>8</v>
      </c>
      <c r="AJ39" s="1" t="s">
        <v>153</v>
      </c>
      <c r="AK39" s="1" t="s">
        <v>152</v>
      </c>
      <c r="AL39" s="1" t="s">
        <v>349</v>
      </c>
      <c r="AM39" s="1" t="s">
        <v>4499</v>
      </c>
      <c r="AN39" s="1"/>
      <c r="AO39" s="1"/>
      <c r="AP39" s="1" t="s">
        <v>4593</v>
      </c>
      <c r="AQ39" s="1" t="s">
        <v>4594</v>
      </c>
      <c r="AR39" s="1" t="s">
        <v>4595</v>
      </c>
      <c r="AS39" s="1"/>
      <c r="AT39" s="1">
        <v>8</v>
      </c>
      <c r="AU39" s="1">
        <v>8</v>
      </c>
      <c r="AV39" s="1" t="s">
        <v>4596</v>
      </c>
    </row>
    <row r="40" spans="1:48" x14ac:dyDescent="0.15">
      <c r="A40" t="str">
        <f t="shared" si="14"/>
        <v>|AKH|赤|9|3/4|《[[炎刃の達人]]》|</v>
      </c>
      <c r="B40" t="s">
        <v>3211</v>
      </c>
      <c r="C40" t="str">
        <f t="shared" si="15"/>
        <v>AKH</v>
      </c>
      <c r="D40">
        <f>IF(AF40="","",VLOOKUP(C40,tnpl!$Z$1:$AA$11,2,TRUE))</f>
        <v>10</v>
      </c>
      <c r="E40" t="s">
        <v>3211</v>
      </c>
      <c r="F40" t="str">
        <f t="shared" si="16"/>
        <v>赤</v>
      </c>
      <c r="G40">
        <f>IF(AG40="","",VLOOKUP(F40,tnpl!$X$1:$Y$16,2,TRUE))</f>
        <v>4</v>
      </c>
      <c r="H40" t="s">
        <v>3211</v>
      </c>
      <c r="I40">
        <f t="shared" si="17"/>
        <v>9</v>
      </c>
      <c r="J40" t="s">
        <v>3211</v>
      </c>
      <c r="K40">
        <f t="shared" si="18"/>
        <v>3</v>
      </c>
      <c r="L40">
        <f t="shared" si="19"/>
        <v>4</v>
      </c>
      <c r="M40" t="str">
        <f t="shared" si="20"/>
        <v>3/4</v>
      </c>
      <c r="P40" t="s">
        <v>3267</v>
      </c>
      <c r="Q40" t="s">
        <v>4854</v>
      </c>
      <c r="R40" t="str">
        <f t="shared" si="21"/>
        <v>炎刃の達人</v>
      </c>
      <c r="T40" t="s">
        <v>4855</v>
      </c>
      <c r="U40" t="s">
        <v>3267</v>
      </c>
      <c r="V40" s="9"/>
      <c r="Y40" s="11" t="s">
        <v>4621</v>
      </c>
      <c r="Z40" t="e">
        <f t="shared" si="8"/>
        <v>#VALUE!</v>
      </c>
      <c r="AA40" t="str">
        <f t="shared" si="9"/>
        <v/>
      </c>
      <c r="AB40" t="str">
        <f t="shared" si="10"/>
        <v/>
      </c>
      <c r="AC40" t="str">
        <f t="shared" si="11"/>
        <v/>
      </c>
      <c r="AD40" t="b">
        <f t="shared" si="12"/>
        <v>0</v>
      </c>
      <c r="AF40" s="2" t="s">
        <v>4450</v>
      </c>
      <c r="AG40" s="1" t="s">
        <v>1575</v>
      </c>
      <c r="AH40" s="1" t="s">
        <v>1473</v>
      </c>
      <c r="AI40" s="1">
        <v>9</v>
      </c>
      <c r="AJ40" s="1" t="s">
        <v>123</v>
      </c>
      <c r="AK40" s="1" t="s">
        <v>122</v>
      </c>
      <c r="AL40" s="1" t="s">
        <v>349</v>
      </c>
      <c r="AM40" s="1" t="s">
        <v>4555</v>
      </c>
      <c r="AN40" s="1" t="s">
        <v>1515</v>
      </c>
      <c r="AO40" s="1"/>
      <c r="AP40" s="1" t="s">
        <v>2076</v>
      </c>
      <c r="AQ40" s="1" t="s">
        <v>4620</v>
      </c>
      <c r="AR40" s="1"/>
      <c r="AS40" s="1"/>
      <c r="AT40" s="1">
        <v>3</v>
      </c>
      <c r="AU40" s="1">
        <v>4</v>
      </c>
      <c r="AV40" s="1" t="s">
        <v>4621</v>
      </c>
    </row>
    <row r="41" spans="1:48" x14ac:dyDescent="0.15">
      <c r="AC41" t="str">
        <f t="shared" ref="AC41:AC44" si="22">IF(ISERR(SEARCH("得",Y41,1)),"","得る")</f>
        <v/>
      </c>
    </row>
    <row r="42" spans="1:48" x14ac:dyDescent="0.15">
      <c r="A42" t="s">
        <v>5084</v>
      </c>
      <c r="AC42" t="str">
        <f t="shared" si="22"/>
        <v/>
      </c>
    </row>
    <row r="43" spans="1:48" x14ac:dyDescent="0.15">
      <c r="A43" t="str">
        <f>B43&amp;C43&amp;E43&amp;F43&amp;H43&amp;I43&amp;J43&amp;M43&amp;N43&amp;O43&amp;P43&amp;Q43&amp;R43&amp;S43&amp;T43&amp;U43&amp;V43&amp;W43&amp;X43</f>
        <v>|LEFT:50|LEFT:50|LEFT:50|LEFT:50|LEFT:250|LEFT:250|c</v>
      </c>
      <c r="B43" t="s">
        <v>3211</v>
      </c>
      <c r="C43" t="s">
        <v>3204</v>
      </c>
      <c r="E43" t="s">
        <v>3211</v>
      </c>
      <c r="F43" t="s">
        <v>3204</v>
      </c>
      <c r="H43" t="s">
        <v>3211</v>
      </c>
      <c r="I43" t="s">
        <v>3204</v>
      </c>
      <c r="J43" t="s">
        <v>3211</v>
      </c>
      <c r="M43" t="s">
        <v>3204</v>
      </c>
      <c r="N43" t="s">
        <v>3267</v>
      </c>
      <c r="O43" t="s">
        <v>4980</v>
      </c>
      <c r="P43" t="s">
        <v>3267</v>
      </c>
      <c r="R43" t="s">
        <v>5032</v>
      </c>
      <c r="U43" t="s">
        <v>3267</v>
      </c>
      <c r="V43" t="s">
        <v>3206</v>
      </c>
      <c r="AC43" t="str">
        <f t="shared" si="22"/>
        <v/>
      </c>
    </row>
    <row r="44" spans="1:48" x14ac:dyDescent="0.15">
      <c r="A44" t="str">
        <f t="shared" ref="A44:A46" si="23">B44&amp;C44&amp;E44&amp;F44&amp;H44&amp;I44&amp;J44&amp;M44&amp;N44&amp;O44&amp;P44&amp;Q44&amp;R44&amp;S44&amp;T44&amp;U44&amp;V44&amp;W44&amp;X44</f>
        <v>|セット|色|コスト|P/T|能力|カード名|</v>
      </c>
      <c r="B44" t="s">
        <v>3211</v>
      </c>
      <c r="C44" t="s">
        <v>3212</v>
      </c>
      <c r="E44" t="s">
        <v>3211</v>
      </c>
      <c r="F44" t="s">
        <v>3181</v>
      </c>
      <c r="H44" t="s">
        <v>3211</v>
      </c>
      <c r="I44" t="s">
        <v>3207</v>
      </c>
      <c r="J44" t="s">
        <v>3211</v>
      </c>
      <c r="K44" t="s">
        <v>3168</v>
      </c>
      <c r="L44" t="s">
        <v>3167</v>
      </c>
      <c r="M44" t="str">
        <f>K44&amp;"/"&amp;L44</f>
        <v>P/T</v>
      </c>
      <c r="N44" t="s">
        <v>3267</v>
      </c>
      <c r="O44" t="s">
        <v>4981</v>
      </c>
      <c r="P44" t="s">
        <v>3267</v>
      </c>
      <c r="R44" t="s">
        <v>3208</v>
      </c>
      <c r="U44" t="s">
        <v>3267</v>
      </c>
      <c r="AC44" t="str">
        <f t="shared" si="22"/>
        <v/>
      </c>
    </row>
    <row r="45" spans="1:48" x14ac:dyDescent="0.15">
      <c r="A45" t="str">
        <f t="shared" si="23"/>
        <v>|AKH|黒|14|3/4|各ゾンビ&amp;br;起動：ターン終了時まで|《[[呪われた者の王]]》|</v>
      </c>
      <c r="B45" t="s">
        <v>3211</v>
      </c>
      <c r="C45" t="str">
        <f>AF45</f>
        <v>AKH</v>
      </c>
      <c r="D45">
        <f>IF(AF45="","",VLOOKUP(C45,tnpl!$Z$1:$AA$11,2,TRUE))</f>
        <v>10</v>
      </c>
      <c r="E45" t="s">
        <v>3211</v>
      </c>
      <c r="F45" t="str">
        <f>AG45</f>
        <v>黒</v>
      </c>
      <c r="G45">
        <f>IF(AG45="","",VLOOKUP(F45,tnpl!$X$1:$Y$16,2,TRUE))</f>
        <v>3</v>
      </c>
      <c r="H45" t="s">
        <v>3211</v>
      </c>
      <c r="I45">
        <f>AI45</f>
        <v>14</v>
      </c>
      <c r="J45" t="s">
        <v>3211</v>
      </c>
      <c r="K45">
        <f t="shared" ref="K45:L46" si="24">AT45</f>
        <v>3</v>
      </c>
      <c r="L45">
        <f t="shared" si="24"/>
        <v>4</v>
      </c>
      <c r="M45" t="str">
        <f t="shared" ref="M45:M46" si="25">IF(AL45="クリーチャー",K45&amp;"/"&amp;L45,"")</f>
        <v>3/4</v>
      </c>
      <c r="N45" t="s">
        <v>3267</v>
      </c>
      <c r="O45" t="s">
        <v>5027</v>
      </c>
      <c r="P45" t="s">
        <v>3249</v>
      </c>
      <c r="Q45" t="s">
        <v>5029</v>
      </c>
      <c r="R45" t="s">
        <v>3267</v>
      </c>
      <c r="S45" t="s">
        <v>4853</v>
      </c>
      <c r="T45" t="s">
        <v>171</v>
      </c>
      <c r="V45" s="9" t="s">
        <v>4855</v>
      </c>
      <c r="W45" t="s">
        <v>3267</v>
      </c>
      <c r="Y45" s="11" t="s">
        <v>4575</v>
      </c>
      <c r="Z45" t="e">
        <f>IF(SEARCH("飛",Y45,1)&lt;10,"飛行","")</f>
        <v>#VALUE!</v>
      </c>
      <c r="AA45" t="str">
        <f>IF(ISERR(SEARCH("召",Y45,1)),"","召喚")</f>
        <v/>
      </c>
      <c r="AB45" t="str">
        <f>IF(ISERR(SEARCH("与",Y45,1)),"","与える")</f>
        <v/>
      </c>
      <c r="AC45" t="str">
        <f>IF(ISERR(SEARCH("得",Y45,1)),"","得る")</f>
        <v>得る</v>
      </c>
      <c r="AD45" t="b">
        <f>OR(AB45="与える",AC45="得る")</f>
        <v>1</v>
      </c>
      <c r="AE45" s="1"/>
      <c r="AF45" s="2" t="s">
        <v>4450</v>
      </c>
      <c r="AG45" s="1" t="s">
        <v>1606</v>
      </c>
      <c r="AH45" s="1" t="s">
        <v>1473</v>
      </c>
      <c r="AI45" s="1">
        <v>14</v>
      </c>
      <c r="AJ45" s="1" t="s">
        <v>171</v>
      </c>
      <c r="AK45" s="1" t="s">
        <v>170</v>
      </c>
      <c r="AL45" s="1" t="s">
        <v>349</v>
      </c>
      <c r="AM45" s="1" t="s">
        <v>1506</v>
      </c>
      <c r="AN45" s="1"/>
      <c r="AO45" s="1"/>
      <c r="AP45" s="1" t="s">
        <v>4573</v>
      </c>
      <c r="AQ45" s="1" t="s">
        <v>4574</v>
      </c>
      <c r="AR45" s="1"/>
      <c r="AS45" s="1"/>
      <c r="AT45" s="1">
        <v>3</v>
      </c>
      <c r="AU45" s="1">
        <v>4</v>
      </c>
      <c r="AV45" s="1" t="s">
        <v>4575</v>
      </c>
    </row>
    <row r="46" spans="1:48" x14ac:dyDescent="0.15">
      <c r="A46" t="str">
        <f t="shared" si="23"/>
        <v>|AKH|赤|6|3/2|自分のみ&amp;br;督励2：ターン終了時まで|《[[燃えさし角のミノタウルス]]》|</v>
      </c>
      <c r="B46" t="s">
        <v>3211</v>
      </c>
      <c r="C46" t="str">
        <f>AF46</f>
        <v>AKH</v>
      </c>
      <c r="D46">
        <f>IF(AF46="","",VLOOKUP(C46,tnpl!$Z$1:$AA$11,2,TRUE))</f>
        <v>10</v>
      </c>
      <c r="E46" t="s">
        <v>3211</v>
      </c>
      <c r="F46" t="str">
        <f>AG46</f>
        <v>赤</v>
      </c>
      <c r="G46">
        <f>IF(AG46="","",VLOOKUP(F46,tnpl!$X$1:$Y$16,2,TRUE))</f>
        <v>4</v>
      </c>
      <c r="H46" t="s">
        <v>3211</v>
      </c>
      <c r="I46">
        <f>AI46</f>
        <v>6</v>
      </c>
      <c r="J46" t="s">
        <v>3211</v>
      </c>
      <c r="K46">
        <f t="shared" si="24"/>
        <v>3</v>
      </c>
      <c r="L46">
        <f t="shared" si="24"/>
        <v>2</v>
      </c>
      <c r="M46" t="str">
        <f t="shared" si="25"/>
        <v>3/2</v>
      </c>
      <c r="N46" t="s">
        <v>3267</v>
      </c>
      <c r="O46" t="s">
        <v>4930</v>
      </c>
      <c r="P46" t="s">
        <v>3249</v>
      </c>
      <c r="Q46" t="s">
        <v>4948</v>
      </c>
      <c r="R46" t="s">
        <v>3267</v>
      </c>
      <c r="S46" t="s">
        <v>4853</v>
      </c>
      <c r="T46" t="s">
        <v>149</v>
      </c>
      <c r="V46" s="9" t="s">
        <v>4855</v>
      </c>
      <c r="W46" t="s">
        <v>3267</v>
      </c>
      <c r="Y46" s="11" t="s">
        <v>4600</v>
      </c>
      <c r="Z46" t="e">
        <f>IF(SEARCH("飛",Y46,1)&lt;10,"飛行","")</f>
        <v>#VALUE!</v>
      </c>
      <c r="AA46" t="str">
        <f>IF(ISERR(SEARCH("召",Y46,1)),"","召喚")</f>
        <v/>
      </c>
      <c r="AB46" t="str">
        <f>IF(ISERR(SEARCH("与",Y46,1)),"","与える")</f>
        <v/>
      </c>
      <c r="AC46" t="str">
        <f>IF(ISERR(SEARCH("得",Y46,1)),"","得る")</f>
        <v>得る</v>
      </c>
      <c r="AD46" t="b">
        <f>OR(AB46="与える",AC46="得る")</f>
        <v>1</v>
      </c>
      <c r="AF46" s="2" t="s">
        <v>4450</v>
      </c>
      <c r="AG46" s="1" t="s">
        <v>1575</v>
      </c>
      <c r="AH46" s="1" t="s">
        <v>1771</v>
      </c>
      <c r="AI46" s="1">
        <v>6</v>
      </c>
      <c r="AJ46" s="1" t="s">
        <v>149</v>
      </c>
      <c r="AK46" s="1" t="s">
        <v>148</v>
      </c>
      <c r="AL46" s="1" t="s">
        <v>349</v>
      </c>
      <c r="AM46" s="1" t="s">
        <v>4557</v>
      </c>
      <c r="AN46" s="1" t="s">
        <v>1515</v>
      </c>
      <c r="AO46" s="1"/>
      <c r="AP46" s="1" t="s">
        <v>4600</v>
      </c>
      <c r="AQ46" s="1"/>
      <c r="AR46" s="1"/>
      <c r="AS46" s="1"/>
      <c r="AT46" s="1">
        <v>3</v>
      </c>
      <c r="AU46" s="1">
        <v>2</v>
      </c>
      <c r="AV46" s="1" t="s">
        <v>4600</v>
      </c>
    </row>
    <row r="48" spans="1:48" x14ac:dyDescent="0.15">
      <c r="A48" t="s">
        <v>5085</v>
      </c>
      <c r="AC48" t="str">
        <f t="shared" ref="AC48:AC50" si="26">IF(ISERR(SEARCH("得",Y48,1)),"","得る")</f>
        <v/>
      </c>
    </row>
    <row r="49" spans="1:48" x14ac:dyDescent="0.15">
      <c r="A49" t="str">
        <f>B49&amp;C49&amp;E49&amp;F49&amp;H49&amp;I49&amp;J49&amp;M49&amp;N49&amp;O49&amp;P49&amp;Q49&amp;R49&amp;S49&amp;T49&amp;U49&amp;V49&amp;W49&amp;X49</f>
        <v>|LEFT:50|LEFT:50|LEFT:50|LEFT:120|LEFT:250|LEFT:250|c</v>
      </c>
      <c r="B49" t="s">
        <v>3211</v>
      </c>
      <c r="C49" t="s">
        <v>3204</v>
      </c>
      <c r="E49" t="s">
        <v>3211</v>
      </c>
      <c r="F49" t="s">
        <v>3204</v>
      </c>
      <c r="H49" t="s">
        <v>3211</v>
      </c>
      <c r="I49" t="s">
        <v>3204</v>
      </c>
      <c r="J49" t="s">
        <v>3211</v>
      </c>
      <c r="M49" t="s">
        <v>5031</v>
      </c>
      <c r="N49" t="s">
        <v>3267</v>
      </c>
      <c r="O49" t="s">
        <v>4871</v>
      </c>
      <c r="P49" t="s">
        <v>3267</v>
      </c>
      <c r="R49" t="s">
        <v>4871</v>
      </c>
      <c r="U49" t="s">
        <v>3267</v>
      </c>
      <c r="V49" t="s">
        <v>3206</v>
      </c>
      <c r="AC49" t="str">
        <f t="shared" si="26"/>
        <v/>
      </c>
    </row>
    <row r="50" spans="1:48" x14ac:dyDescent="0.15">
      <c r="A50" t="str">
        <f t="shared" ref="A50:A51" si="27">B50&amp;C50&amp;E50&amp;F50&amp;H50&amp;I50&amp;J50&amp;M50&amp;N50&amp;O50&amp;P50&amp;Q50&amp;R50&amp;S50&amp;T50&amp;U50&amp;V50&amp;W50&amp;X50</f>
        <v>|セット|色|コスト|カード種|能力|カード名|</v>
      </c>
      <c r="B50" t="s">
        <v>3211</v>
      </c>
      <c r="C50" t="s">
        <v>3212</v>
      </c>
      <c r="E50" t="s">
        <v>3211</v>
      </c>
      <c r="F50" t="s">
        <v>3181</v>
      </c>
      <c r="H50" t="s">
        <v>3211</v>
      </c>
      <c r="I50" t="s">
        <v>3207</v>
      </c>
      <c r="J50" t="s">
        <v>3211</v>
      </c>
      <c r="K50" t="s">
        <v>3168</v>
      </c>
      <c r="L50" t="s">
        <v>3167</v>
      </c>
      <c r="M50" t="s">
        <v>4902</v>
      </c>
      <c r="N50" t="s">
        <v>3267</v>
      </c>
      <c r="O50" t="s">
        <v>3231</v>
      </c>
      <c r="P50" t="s">
        <v>3267</v>
      </c>
      <c r="R50" t="s">
        <v>3208</v>
      </c>
      <c r="U50" t="s">
        <v>3267</v>
      </c>
      <c r="AC50" t="str">
        <f t="shared" si="26"/>
        <v/>
      </c>
    </row>
    <row r="51" spans="1:48" x14ac:dyDescent="0.15">
      <c r="A51" t="str">
        <f t="shared" si="27"/>
        <v>|EMN|黒|11|サポート|各ゾンビ&amp;br;このカードがある間|《[[墓の収穫]]》|</v>
      </c>
      <c r="B51" t="s">
        <v>3211</v>
      </c>
      <c r="C51" t="str">
        <f>AF51</f>
        <v>EMN</v>
      </c>
      <c r="D51">
        <f>IF(AF51="","",VLOOKUP(C51,tnpl!$Z$1:$AA$11,2,TRUE))</f>
        <v>5</v>
      </c>
      <c r="E51" t="s">
        <v>3211</v>
      </c>
      <c r="F51" t="str">
        <f>AG51</f>
        <v>黒</v>
      </c>
      <c r="G51">
        <f>IF(AG51="","",VLOOKUP(F51,tnpl!$X$1:$Y$16,2,TRUE))</f>
        <v>3</v>
      </c>
      <c r="H51" t="s">
        <v>3211</v>
      </c>
      <c r="I51">
        <f>AI51</f>
        <v>11</v>
      </c>
      <c r="J51" t="s">
        <v>3211</v>
      </c>
      <c r="K51">
        <f t="shared" ref="K51" si="28">AT51</f>
        <v>0</v>
      </c>
      <c r="L51">
        <f t="shared" ref="L51" si="29">AU51</f>
        <v>0</v>
      </c>
      <c r="M51" t="s">
        <v>297</v>
      </c>
      <c r="N51" t="s">
        <v>3267</v>
      </c>
      <c r="O51" t="s">
        <v>5027</v>
      </c>
      <c r="P51" t="s">
        <v>3249</v>
      </c>
      <c r="Q51" t="s">
        <v>5028</v>
      </c>
      <c r="R51" t="s">
        <v>3267</v>
      </c>
      <c r="S51" t="s">
        <v>4853</v>
      </c>
      <c r="T51" t="s">
        <v>967</v>
      </c>
      <c r="V51" s="9" t="s">
        <v>4855</v>
      </c>
      <c r="W51" t="s">
        <v>3267</v>
      </c>
      <c r="Y51" s="11" t="s">
        <v>3935</v>
      </c>
      <c r="Z51" t="e">
        <f>IF(SEARCH("飛",Y51,1)&lt;10,"飛行","")</f>
        <v>#VALUE!</v>
      </c>
      <c r="AB51" t="str">
        <f>IF(ISERR(SEARCH("与",Y51,1)),"","与える")</f>
        <v/>
      </c>
      <c r="AC51" t="str">
        <f>IF(ISERR(SEARCH("得",Y51,1)),"","得る")</f>
        <v>得る</v>
      </c>
      <c r="AD51" t="b">
        <f>OR(AB51="与える",AC51="得る")</f>
        <v>1</v>
      </c>
      <c r="AE51" s="1"/>
      <c r="AF51" s="2" t="s">
        <v>3870</v>
      </c>
      <c r="AG51" s="1" t="s">
        <v>1606</v>
      </c>
      <c r="AH51" s="1" t="s">
        <v>1473</v>
      </c>
      <c r="AI51" s="1">
        <v>11</v>
      </c>
      <c r="AJ51" s="1" t="s">
        <v>967</v>
      </c>
      <c r="AK51" s="1" t="s">
        <v>966</v>
      </c>
      <c r="AL51" s="1" t="s">
        <v>297</v>
      </c>
      <c r="AM51" s="1"/>
      <c r="AN51" s="1"/>
      <c r="AO51" s="1"/>
      <c r="AP51" s="1" t="s">
        <v>3933</v>
      </c>
      <c r="AQ51" s="1" t="s">
        <v>3934</v>
      </c>
      <c r="AR51" s="1"/>
      <c r="AS51" s="1">
        <v>3</v>
      </c>
      <c r="AT51" s="1"/>
      <c r="AU51" s="1"/>
      <c r="AV51" s="1" t="s">
        <v>3935</v>
      </c>
    </row>
    <row r="53" spans="1:48" x14ac:dyDescent="0.15">
      <c r="A53" t="s">
        <v>5045</v>
      </c>
    </row>
    <row r="54" spans="1:48" x14ac:dyDescent="0.15">
      <c r="A54" t="s">
        <v>5046</v>
      </c>
    </row>
    <row r="55" spans="1:48" x14ac:dyDescent="0.15">
      <c r="A55" t="str">
        <f>B55&amp;C55&amp;E55&amp;F55&amp;H55&amp;I55&amp;J55&amp;M55&amp;O55&amp;P55&amp;Q55&amp;R55&amp;S55&amp;T55&amp;U55&amp;V55&amp;W55&amp;X55</f>
        <v>|LEFT:50|LEFT:50|LEFT:50|LEFT:50|LEFT:500|c</v>
      </c>
      <c r="B55" t="s">
        <v>3211</v>
      </c>
      <c r="C55" t="s">
        <v>3204</v>
      </c>
      <c r="E55" t="s">
        <v>3211</v>
      </c>
      <c r="F55" t="s">
        <v>3204</v>
      </c>
      <c r="H55" t="s">
        <v>3211</v>
      </c>
      <c r="I55" t="s">
        <v>3204</v>
      </c>
      <c r="J55" t="s">
        <v>3211</v>
      </c>
      <c r="M55" t="s">
        <v>3204</v>
      </c>
      <c r="P55" t="s">
        <v>3267</v>
      </c>
      <c r="R55" t="s">
        <v>3205</v>
      </c>
      <c r="U55" t="s">
        <v>3267</v>
      </c>
      <c r="V55" t="s">
        <v>3206</v>
      </c>
    </row>
    <row r="56" spans="1:48" x14ac:dyDescent="0.15">
      <c r="A56" t="str">
        <f>B56&amp;C56&amp;E56&amp;F56&amp;H56&amp;I56&amp;J56&amp;M56&amp;O56&amp;P56&amp;Q56&amp;R56&amp;S56&amp;T56&amp;U56&amp;V56&amp;W56&amp;X56</f>
        <v>|セット|色|コスト|P/T|カード名|</v>
      </c>
      <c r="B56" t="s">
        <v>3211</v>
      </c>
      <c r="C56" t="s">
        <v>3212</v>
      </c>
      <c r="E56" t="s">
        <v>3211</v>
      </c>
      <c r="F56" t="s">
        <v>3181</v>
      </c>
      <c r="H56" t="s">
        <v>3211</v>
      </c>
      <c r="I56" t="s">
        <v>3207</v>
      </c>
      <c r="J56" t="s">
        <v>3211</v>
      </c>
      <c r="K56" t="s">
        <v>3168</v>
      </c>
      <c r="L56" t="s">
        <v>3167</v>
      </c>
      <c r="M56" t="str">
        <f>K56&amp;"/"&amp;L56</f>
        <v>P/T</v>
      </c>
      <c r="P56" t="s">
        <v>3267</v>
      </c>
      <c r="R56" t="s">
        <v>3208</v>
      </c>
      <c r="U56" t="s">
        <v>3267</v>
      </c>
      <c r="AD56" t="b">
        <f>OR(AB56="与える",AC56="得る")</f>
        <v>0</v>
      </c>
      <c r="AE56" s="1"/>
      <c r="AF56" s="1"/>
      <c r="AG56" s="1"/>
      <c r="AH56" s="1"/>
      <c r="AI56" s="1"/>
      <c r="AJ56" s="1"/>
      <c r="AK56" s="1"/>
      <c r="AL56" s="1"/>
      <c r="AM56" s="1"/>
      <c r="AN56" s="1"/>
      <c r="AO56" s="1"/>
      <c r="AP56" s="1"/>
      <c r="AQ56" s="1"/>
      <c r="AR56" s="1"/>
      <c r="AS56" s="1"/>
      <c r="AT56" s="1"/>
      <c r="AU56" s="1"/>
      <c r="AV56" s="1"/>
    </row>
    <row r="57" spans="1:48" x14ac:dyDescent="0.15">
      <c r="A57" t="str">
        <f>B57&amp;C57&amp;E57&amp;F57&amp;H57&amp;I57&amp;J57&amp;M57&amp;O57&amp;P57&amp;Q57&amp;R57&amp;S57&amp;T57&amp;U57&amp;V57&amp;W57&amp;X57</f>
        <v>|KLD|無色|9|4/4|《[[破砕踏歩機]]》|</v>
      </c>
      <c r="B57" t="s">
        <v>3211</v>
      </c>
      <c r="C57" t="str">
        <f>AF57</f>
        <v>KLD</v>
      </c>
      <c r="D57">
        <f>IF(AF57="","",VLOOKUP(C57,tnpl!$Z$1:$AA$11,2,TRUE))</f>
        <v>6</v>
      </c>
      <c r="E57" t="s">
        <v>3211</v>
      </c>
      <c r="F57" t="str">
        <f>AG57</f>
        <v>無色</v>
      </c>
      <c r="G57">
        <f>IF(AG57="","",VLOOKUP(F57,tnpl!$X$1:$Y$16,2,TRUE))</f>
        <v>16</v>
      </c>
      <c r="H57" t="s">
        <v>3211</v>
      </c>
      <c r="I57">
        <f>AI57</f>
        <v>9</v>
      </c>
      <c r="J57" t="s">
        <v>3211</v>
      </c>
      <c r="K57">
        <f>AT57</f>
        <v>4</v>
      </c>
      <c r="L57">
        <f>AU57</f>
        <v>4</v>
      </c>
      <c r="M57" t="str">
        <f>IF(AL57="クリーチャー",K57&amp;"/"&amp;L57,"")</f>
        <v>4/4</v>
      </c>
      <c r="P57" t="s">
        <v>3267</v>
      </c>
      <c r="Q57" t="s">
        <v>4854</v>
      </c>
      <c r="R57" t="str">
        <f>AJ57</f>
        <v>破砕踏歩機</v>
      </c>
      <c r="T57" t="s">
        <v>4855</v>
      </c>
      <c r="U57" t="s">
        <v>3267</v>
      </c>
      <c r="V57" s="9"/>
      <c r="Y57" s="11" t="s">
        <v>4293</v>
      </c>
      <c r="Z57" t="s">
        <v>5041</v>
      </c>
      <c r="AA57" t="str">
        <f>IF(ISERR(SEARCH("召",Y57,1)),"","召喚")</f>
        <v/>
      </c>
      <c r="AB57" t="str">
        <f>IF(ISERR(SEARCH("与",Y57,1)),"","与える")</f>
        <v/>
      </c>
      <c r="AC57" t="str">
        <f>IF(ISERR(SEARCH("得",Y57,1)),"","得る")</f>
        <v/>
      </c>
      <c r="AD57" t="b">
        <f>OR(AB57="与える",AC57="得る")</f>
        <v>0</v>
      </c>
      <c r="AE57" s="3">
        <v>998</v>
      </c>
      <c r="AF57" s="2" t="s">
        <v>4035</v>
      </c>
      <c r="AG57" s="1" t="s">
        <v>301</v>
      </c>
      <c r="AH57" s="1" t="s">
        <v>1473</v>
      </c>
      <c r="AI57" s="1">
        <v>9</v>
      </c>
      <c r="AJ57" s="1" t="s">
        <v>525</v>
      </c>
      <c r="AK57" s="1" t="s">
        <v>524</v>
      </c>
      <c r="AL57" s="1" t="s">
        <v>349</v>
      </c>
      <c r="AM57" s="1" t="s">
        <v>4273</v>
      </c>
      <c r="AN57" s="1"/>
      <c r="AO57" s="1"/>
      <c r="AP57" s="1" t="s">
        <v>4292</v>
      </c>
      <c r="AQ57" s="1" t="s">
        <v>4289</v>
      </c>
      <c r="AR57" s="1"/>
      <c r="AS57" s="1"/>
      <c r="AT57" s="1">
        <v>4</v>
      </c>
      <c r="AU57" s="1">
        <v>4</v>
      </c>
      <c r="AV57" s="1" t="s">
        <v>4293</v>
      </c>
    </row>
    <row r="58" spans="1:48" x14ac:dyDescent="0.15">
      <c r="A58" t="str">
        <f>B58&amp;C58&amp;E58&amp;F58&amp;H58&amp;I58&amp;J58&amp;M58&amp;N58&amp;O58&amp;P58&amp;Q58&amp;R58&amp;S58&amp;T58&amp;U58&amp;V58&amp;W58&amp;X58</f>
        <v>|AER|赤緑|9|4/4|《[[辺境地の猪]]》|</v>
      </c>
      <c r="B58" t="s">
        <v>3211</v>
      </c>
      <c r="C58" t="str">
        <f>AF58</f>
        <v>AER</v>
      </c>
      <c r="D58">
        <f>IF(AF58="","",VLOOKUP(C58,tnpl!$Z$1:$AA$11,2,TRUE))</f>
        <v>7</v>
      </c>
      <c r="E58" t="s">
        <v>3211</v>
      </c>
      <c r="F58" t="str">
        <f>AG58</f>
        <v>赤緑</v>
      </c>
      <c r="G58">
        <f>IF(AG58="","",VLOOKUP(F58,tnpl!$X$1:$Y$16,2,TRUE))</f>
        <v>9</v>
      </c>
      <c r="H58" t="s">
        <v>3211</v>
      </c>
      <c r="I58">
        <f>AI58</f>
        <v>9</v>
      </c>
      <c r="J58" t="s">
        <v>3211</v>
      </c>
      <c r="K58">
        <f>AT58</f>
        <v>4</v>
      </c>
      <c r="L58">
        <f>AU58</f>
        <v>4</v>
      </c>
      <c r="M58" t="str">
        <f>IF(AL58="クリーチャー",K58&amp;"/"&amp;L58,"")</f>
        <v>4/4</v>
      </c>
      <c r="P58" t="s">
        <v>3267</v>
      </c>
      <c r="Q58" t="s">
        <v>4854</v>
      </c>
      <c r="R58" t="str">
        <f>AJ58</f>
        <v>辺境地の猪</v>
      </c>
      <c r="T58" t="s">
        <v>4855</v>
      </c>
      <c r="U58" t="s">
        <v>3267</v>
      </c>
      <c r="V58" s="9"/>
      <c r="Y58" s="11" t="s">
        <v>4409</v>
      </c>
      <c r="Z58" t="s">
        <v>5041</v>
      </c>
      <c r="AA58" t="str">
        <f>IF(ISERR(SEARCH("召",Y58,1)),"","召喚")</f>
        <v/>
      </c>
      <c r="AB58" t="str">
        <f>IF(ISERR(SEARCH("与",Y58,1)),"","与える")</f>
        <v/>
      </c>
      <c r="AC58" t="str">
        <f>IF(ISERR(SEARCH("得",Y58,1)),"","得る")</f>
        <v/>
      </c>
      <c r="AD58" t="b">
        <f>OR(AB58="与える",AC58="得る")</f>
        <v>0</v>
      </c>
      <c r="AE58" s="3">
        <v>1065</v>
      </c>
      <c r="AF58" s="2" t="s">
        <v>4335</v>
      </c>
      <c r="AG58" s="1" t="s">
        <v>1504</v>
      </c>
      <c r="AH58" s="1" t="s">
        <v>1473</v>
      </c>
      <c r="AI58" s="1">
        <v>9</v>
      </c>
      <c r="AJ58" s="1" t="s">
        <v>395</v>
      </c>
      <c r="AK58" s="1" t="s">
        <v>394</v>
      </c>
      <c r="AL58" s="1" t="s">
        <v>349</v>
      </c>
      <c r="AM58" s="1" t="s">
        <v>2750</v>
      </c>
      <c r="AN58" s="1"/>
      <c r="AO58" s="1"/>
      <c r="AP58" s="1" t="s">
        <v>4409</v>
      </c>
      <c r="AQ58" s="1"/>
      <c r="AR58" s="1"/>
      <c r="AS58" s="1"/>
      <c r="AT58" s="1">
        <v>4</v>
      </c>
      <c r="AU58" s="1">
        <v>4</v>
      </c>
      <c r="AV58" s="1" t="s">
        <v>4409</v>
      </c>
    </row>
  </sheetData>
  <autoFilter ref="Y1:AD40"/>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V47"/>
  <sheetViews>
    <sheetView topLeftCell="A25" zoomScale="85" zoomScaleNormal="85" workbookViewId="0">
      <selection activeCell="Q47" sqref="Q47"/>
    </sheetView>
  </sheetViews>
  <sheetFormatPr defaultRowHeight="13.5" x14ac:dyDescent="0.15"/>
  <cols>
    <col min="1" max="1" width="27.375" customWidth="1"/>
    <col min="2" max="2" width="1.25" customWidth="1"/>
    <col min="3" max="3" width="5.5" customWidth="1"/>
    <col min="4" max="4" width="4" customWidth="1"/>
    <col min="5" max="5" width="2" bestFit="1" customWidth="1"/>
    <col min="6" max="6" width="6.625" customWidth="1"/>
    <col min="7" max="7" width="3.5" bestFit="1" customWidth="1"/>
    <col min="8" max="8" width="2" bestFit="1" customWidth="1"/>
    <col min="9" max="9" width="5.375" customWidth="1"/>
    <col min="10" max="10" width="2" bestFit="1" customWidth="1"/>
    <col min="11" max="12" width="2" customWidth="1"/>
    <col min="14" max="15" width="5.875" customWidth="1"/>
    <col min="16" max="16" width="2" bestFit="1" customWidth="1"/>
    <col min="17" max="17" width="3.75" bestFit="1" customWidth="1"/>
    <col min="19" max="19" width="10.25" customWidth="1"/>
    <col min="20" max="20" width="3.75" bestFit="1" customWidth="1"/>
    <col min="21" max="21" width="2" bestFit="1" customWidth="1"/>
    <col min="22" max="22" width="2.5" bestFit="1" customWidth="1"/>
    <col min="23" max="23" width="2.75" bestFit="1" customWidth="1"/>
    <col min="24" max="24" width="2.5" bestFit="1" customWidth="1"/>
    <col min="25" max="25" width="15.125" style="11" customWidth="1"/>
    <col min="26" max="26" width="5.25" bestFit="1" customWidth="1"/>
    <col min="27" max="27" width="6" bestFit="1" customWidth="1"/>
    <col min="28" max="28" width="8.125" bestFit="1" customWidth="1"/>
    <col min="29" max="29" width="3.5" bestFit="1" customWidth="1"/>
    <col min="30" max="30" width="3.5" customWidth="1"/>
    <col min="31" max="32" width="5.5" bestFit="1" customWidth="1"/>
    <col min="33" max="33" width="5.25" bestFit="1" customWidth="1"/>
    <col min="34" max="34" width="9.5" bestFit="1" customWidth="1"/>
    <col min="35" max="35" width="5" bestFit="1" customWidth="1"/>
    <col min="36" max="36" width="14.875" customWidth="1"/>
    <col min="37" max="37" width="9" customWidth="1"/>
    <col min="39" max="44" width="0" hidden="1" customWidth="1"/>
    <col min="45" max="45" width="4.875" bestFit="1" customWidth="1"/>
    <col min="46" max="47" width="3.5" bestFit="1" customWidth="1"/>
  </cols>
  <sheetData>
    <row r="1" spans="1:48" x14ac:dyDescent="0.15">
      <c r="A1" t="s">
        <v>5068</v>
      </c>
    </row>
    <row r="3" spans="1:48" x14ac:dyDescent="0.15">
      <c r="A3" t="str">
        <f>B3&amp;C3&amp;E3&amp;F3&amp;H3&amp;I3&amp;J3&amp;M3&amp;O3&amp;P3&amp;Q3&amp;R3&amp;S3&amp;T3&amp;U3&amp;V3&amp;W3&amp;X3</f>
        <v>*ブロックされないカード一覧</v>
      </c>
      <c r="B3" t="s">
        <v>3229</v>
      </c>
      <c r="C3" t="s">
        <v>5043</v>
      </c>
      <c r="F3" t="s">
        <v>3228</v>
      </c>
    </row>
    <row r="4" spans="1:48" x14ac:dyDescent="0.15">
      <c r="A4" t="str">
        <f t="shared" ref="A4:A5" si="0">B4&amp;C4&amp;E4&amp;F4&amp;H4&amp;I4&amp;J4&amp;M4&amp;O4&amp;P4&amp;Q4&amp;R4&amp;S4&amp;T4&amp;U4&amp;V4&amp;W4&amp;X4</f>
        <v>[[ブロックされない]]</v>
      </c>
      <c r="B4" t="s">
        <v>5069</v>
      </c>
      <c r="C4" t="str">
        <f>C3</f>
        <v>ブロックされない</v>
      </c>
      <c r="E4" t="s">
        <v>5070</v>
      </c>
    </row>
    <row r="5" spans="1:48" x14ac:dyDescent="0.15">
      <c r="A5" t="str">
        <f t="shared" si="0"/>
        <v/>
      </c>
    </row>
    <row r="6" spans="1:48" x14ac:dyDescent="0.15">
      <c r="A6" t="s">
        <v>4861</v>
      </c>
    </row>
    <row r="7" spans="1:48" x14ac:dyDescent="0.15">
      <c r="A7" t="str">
        <f>B7&amp;C7&amp;E7&amp;F7&amp;H7&amp;I7&amp;J7&amp;M7&amp;O7&amp;P7&amp;Q7&amp;R7&amp;S7&amp;T7&amp;U7&amp;V7&amp;W7&amp;X7</f>
        <v>|LEFT:50|LEFT:50|LEFT:50|LEFT:50|LEFT:500|c</v>
      </c>
      <c r="B7" t="s">
        <v>3211</v>
      </c>
      <c r="C7" t="s">
        <v>3204</v>
      </c>
      <c r="E7" t="s">
        <v>3211</v>
      </c>
      <c r="F7" t="s">
        <v>3204</v>
      </c>
      <c r="H7" t="s">
        <v>3211</v>
      </c>
      <c r="I7" t="s">
        <v>3204</v>
      </c>
      <c r="J7" t="s">
        <v>3211</v>
      </c>
      <c r="M7" t="s">
        <v>3204</v>
      </c>
      <c r="P7" t="s">
        <v>3267</v>
      </c>
      <c r="R7" t="s">
        <v>3205</v>
      </c>
      <c r="U7" t="s">
        <v>3267</v>
      </c>
      <c r="V7" t="s">
        <v>3206</v>
      </c>
    </row>
    <row r="8" spans="1:48" x14ac:dyDescent="0.15">
      <c r="A8" t="str">
        <f>B8&amp;C8&amp;E8&amp;F8&amp;H8&amp;I8&amp;J8&amp;M8&amp;O8&amp;P8&amp;Q8&amp;R8&amp;S8&amp;T8&amp;U8&amp;V8&amp;W8&amp;X8</f>
        <v>|セット|色|コスト|P/T|カード名|</v>
      </c>
      <c r="B8" t="s">
        <v>3211</v>
      </c>
      <c r="C8" t="s">
        <v>3212</v>
      </c>
      <c r="E8" t="s">
        <v>3211</v>
      </c>
      <c r="F8" t="s">
        <v>3181</v>
      </c>
      <c r="H8" t="s">
        <v>3211</v>
      </c>
      <c r="I8" t="s">
        <v>3207</v>
      </c>
      <c r="J8" t="s">
        <v>3211</v>
      </c>
      <c r="K8" t="s">
        <v>3168</v>
      </c>
      <c r="L8" t="s">
        <v>3167</v>
      </c>
      <c r="M8" t="str">
        <f>K8&amp;"/"&amp;L8</f>
        <v>P/T</v>
      </c>
      <c r="P8" t="s">
        <v>3267</v>
      </c>
      <c r="R8" t="s">
        <v>3208</v>
      </c>
      <c r="U8" t="s">
        <v>3267</v>
      </c>
      <c r="AD8" t="b">
        <f>OR(AB8="与える",AC8="得る")</f>
        <v>0</v>
      </c>
      <c r="AE8" s="1"/>
      <c r="AF8" s="1"/>
      <c r="AG8" s="1"/>
      <c r="AH8" s="1"/>
      <c r="AI8" s="1"/>
      <c r="AJ8" s="1"/>
      <c r="AK8" s="1"/>
      <c r="AL8" s="1"/>
      <c r="AM8" s="1"/>
      <c r="AN8" s="1"/>
      <c r="AO8" s="1"/>
      <c r="AP8" s="1"/>
      <c r="AQ8" s="1"/>
      <c r="AR8" s="1"/>
      <c r="AS8" s="1"/>
      <c r="AT8" s="1"/>
      <c r="AU8" s="1"/>
      <c r="AV8" s="1"/>
    </row>
    <row r="9" spans="1:48" x14ac:dyDescent="0.15">
      <c r="A9" t="str">
        <f>B9&amp;C9&amp;E9&amp;F9&amp;H9&amp;I9&amp;J9&amp;M9&amp;O9&amp;P9&amp;Q9&amp;R9&amp;S9&amp;T9&amp;U9&amp;V9&amp;W9&amp;X9</f>
        <v>|BFZ|青|8|3/1|《[[水底の潜入者]]》|</v>
      </c>
      <c r="B9" t="s">
        <v>3211</v>
      </c>
      <c r="C9" t="str">
        <f t="shared" ref="C9:C25" si="1">AF9</f>
        <v>BFZ</v>
      </c>
      <c r="D9">
        <f>IF(AF9="","",VLOOKUP(C9,tnpl!$Z$1:$AA$11,2,TRUE))</f>
        <v>2</v>
      </c>
      <c r="E9" t="s">
        <v>3211</v>
      </c>
      <c r="F9" t="str">
        <f t="shared" ref="F9:F25" si="2">AG9</f>
        <v>青</v>
      </c>
      <c r="G9">
        <f>IF(AG9="","",VLOOKUP(F9,tnpl!$X$1:$Y$16,2,TRUE))</f>
        <v>2</v>
      </c>
      <c r="H9" t="s">
        <v>3211</v>
      </c>
      <c r="I9">
        <f t="shared" ref="I9:I25" si="3">AI9</f>
        <v>8</v>
      </c>
      <c r="J9" t="s">
        <v>3211</v>
      </c>
      <c r="K9">
        <f t="shared" ref="K9:K25" si="4">AT9</f>
        <v>3</v>
      </c>
      <c r="L9">
        <f t="shared" ref="L9:L25" si="5">AU9</f>
        <v>1</v>
      </c>
      <c r="M9" t="str">
        <f t="shared" ref="M9:M25" si="6">IF(AL9="クリーチャー",K9&amp;"/"&amp;L9,"")</f>
        <v>3/1</v>
      </c>
      <c r="P9" t="s">
        <v>3267</v>
      </c>
      <c r="Q9" t="s">
        <v>4854</v>
      </c>
      <c r="R9" t="str">
        <f t="shared" ref="R9:R25" si="7">AJ9</f>
        <v>水底の潜入者</v>
      </c>
      <c r="T9" t="s">
        <v>4855</v>
      </c>
      <c r="U9" t="s">
        <v>3267</v>
      </c>
      <c r="V9" s="9"/>
      <c r="Y9" s="11" t="s">
        <v>3413</v>
      </c>
      <c r="Z9" t="str">
        <f>IF(SEARCH("ブ",Y9,1)&lt;10,"UB","")</f>
        <v>UB</v>
      </c>
      <c r="AA9" t="str">
        <f t="shared" ref="AA9:AA24" si="8">IF(ISERR(SEARCH("召",Y9,1)),"","召喚")</f>
        <v/>
      </c>
      <c r="AB9" t="str">
        <f>IF(ISERR(SEARCH("与",Y9,1)),"","与える")</f>
        <v>与える</v>
      </c>
      <c r="AC9" t="str">
        <f>IF(ISERR(SEARCH("得",Y9,1)),"","得る")</f>
        <v/>
      </c>
      <c r="AD9" t="b">
        <f t="shared" ref="AD9:AD25" si="9">OR(AB9="与える",AC9="得る")</f>
        <v>1</v>
      </c>
      <c r="AE9" s="3">
        <v>280</v>
      </c>
      <c r="AF9" s="2" t="s">
        <v>3213</v>
      </c>
      <c r="AG9" s="1" t="s">
        <v>1631</v>
      </c>
      <c r="AH9" s="1" t="s">
        <v>1771</v>
      </c>
      <c r="AI9" s="1">
        <v>8</v>
      </c>
      <c r="AJ9" s="1" t="s">
        <v>2341</v>
      </c>
      <c r="AK9" s="1" t="s">
        <v>2340</v>
      </c>
      <c r="AL9" s="1" t="s">
        <v>349</v>
      </c>
      <c r="AM9" s="1" t="s">
        <v>1457</v>
      </c>
      <c r="AN9" s="1" t="s">
        <v>1523</v>
      </c>
      <c r="AO9" s="1"/>
      <c r="AP9" s="1" t="s">
        <v>3412</v>
      </c>
      <c r="AQ9" s="1" t="s">
        <v>2339</v>
      </c>
      <c r="AR9" s="1" t="s">
        <v>2197</v>
      </c>
      <c r="AS9" s="1"/>
      <c r="AT9" s="1">
        <v>3</v>
      </c>
      <c r="AU9" s="1">
        <v>1</v>
      </c>
      <c r="AV9" s="1" t="s">
        <v>3413</v>
      </c>
    </row>
    <row r="10" spans="1:48" x14ac:dyDescent="0.15">
      <c r="A10" t="str">
        <f>B10&amp;C10&amp;E10&amp;F10&amp;H10&amp;I10&amp;J10&amp;M10&amp;O10&amp;P10&amp;Q10&amp;R10&amp;S10&amp;T10&amp;U10&amp;V10&amp;W10&amp;X10</f>
        <v>|BFZ|黒|12|2/3|《[[マラキールの解放者、ドラーナ]]》|</v>
      </c>
      <c r="B10" t="s">
        <v>3211</v>
      </c>
      <c r="C10" t="str">
        <f t="shared" si="1"/>
        <v>BFZ</v>
      </c>
      <c r="D10">
        <f>IF(AF10="","",VLOOKUP(C10,tnpl!$Z$1:$AA$11,2,TRUE))</f>
        <v>2</v>
      </c>
      <c r="E10" t="s">
        <v>3211</v>
      </c>
      <c r="F10" t="str">
        <f t="shared" si="2"/>
        <v>黒</v>
      </c>
      <c r="G10">
        <f>IF(AG10="","",VLOOKUP(F10,tnpl!$X$1:$Y$16,2,TRUE))</f>
        <v>3</v>
      </c>
      <c r="H10" t="s">
        <v>3211</v>
      </c>
      <c r="I10">
        <f t="shared" si="3"/>
        <v>12</v>
      </c>
      <c r="J10" t="s">
        <v>3211</v>
      </c>
      <c r="K10">
        <f t="shared" si="4"/>
        <v>2</v>
      </c>
      <c r="L10">
        <f t="shared" si="5"/>
        <v>3</v>
      </c>
      <c r="M10" t="str">
        <f t="shared" si="6"/>
        <v>2/3</v>
      </c>
      <c r="P10" t="s">
        <v>3267</v>
      </c>
      <c r="Q10" t="s">
        <v>4854</v>
      </c>
      <c r="R10" t="str">
        <f t="shared" si="7"/>
        <v>マラキールの解放者、ドラーナ</v>
      </c>
      <c r="T10" t="s">
        <v>4855</v>
      </c>
      <c r="U10" t="s">
        <v>3267</v>
      </c>
      <c r="V10" s="9"/>
      <c r="Y10" s="11" t="s">
        <v>3452</v>
      </c>
      <c r="Z10" t="s">
        <v>5040</v>
      </c>
      <c r="AA10" t="str">
        <f t="shared" si="8"/>
        <v/>
      </c>
      <c r="AC10" t="str">
        <f>IF(ISERR(SEARCH("得",Y10,1)),"","得る")</f>
        <v/>
      </c>
      <c r="AD10" t="b">
        <f t="shared" si="9"/>
        <v>0</v>
      </c>
      <c r="AE10" s="3">
        <v>350</v>
      </c>
      <c r="AF10" s="2" t="s">
        <v>3213</v>
      </c>
      <c r="AG10" s="1" t="s">
        <v>1606</v>
      </c>
      <c r="AH10" s="1" t="s">
        <v>1453</v>
      </c>
      <c r="AI10" s="1">
        <v>12</v>
      </c>
      <c r="AJ10" s="1" t="s">
        <v>2111</v>
      </c>
      <c r="AK10" s="1" t="s">
        <v>2110</v>
      </c>
      <c r="AL10" s="1" t="s">
        <v>349</v>
      </c>
      <c r="AM10" s="1" t="s">
        <v>1516</v>
      </c>
      <c r="AN10" s="1" t="s">
        <v>1500</v>
      </c>
      <c r="AO10" s="1"/>
      <c r="AP10" s="1" t="s">
        <v>3451</v>
      </c>
      <c r="AQ10" s="1" t="s">
        <v>2339</v>
      </c>
      <c r="AR10" s="1" t="s">
        <v>2109</v>
      </c>
      <c r="AS10" s="1"/>
      <c r="AT10" s="1">
        <v>2</v>
      </c>
      <c r="AU10" s="1">
        <v>3</v>
      </c>
      <c r="AV10" s="1" t="s">
        <v>3452</v>
      </c>
    </row>
    <row r="11" spans="1:48" x14ac:dyDescent="0.15">
      <c r="A11" t="str">
        <f>B11&amp;C11&amp;E11&amp;F11&amp;H11&amp;I11&amp;J11&amp;M11&amp;O11&amp;P11&amp;Q11&amp;R11&amp;S11&amp;T11&amp;U11&amp;V11&amp;W11&amp;X11</f>
        <v>|OGW|青黒|20|4/4|《[[精神溶かし]]》|</v>
      </c>
      <c r="B11" t="s">
        <v>3211</v>
      </c>
      <c r="C11" t="str">
        <f t="shared" si="1"/>
        <v>OGW</v>
      </c>
      <c r="D11">
        <f>IF(AF11="","",VLOOKUP(C11,tnpl!$Z$1:$AA$11,2,TRUE))</f>
        <v>3</v>
      </c>
      <c r="E11" t="s">
        <v>3211</v>
      </c>
      <c r="F11" t="str">
        <f t="shared" si="2"/>
        <v>青黒</v>
      </c>
      <c r="G11">
        <f>IF(AG11="","",VLOOKUP(F11,tnpl!$X$1:$Y$16,2,TRUE))</f>
        <v>7</v>
      </c>
      <c r="H11" t="s">
        <v>3211</v>
      </c>
      <c r="I11">
        <f t="shared" si="3"/>
        <v>20</v>
      </c>
      <c r="J11" t="s">
        <v>3211</v>
      </c>
      <c r="K11">
        <f t="shared" si="4"/>
        <v>4</v>
      </c>
      <c r="L11">
        <f t="shared" si="5"/>
        <v>4</v>
      </c>
      <c r="M11" t="str">
        <f t="shared" si="6"/>
        <v>4/4</v>
      </c>
      <c r="P11" t="s">
        <v>3267</v>
      </c>
      <c r="Q11" t="s">
        <v>4854</v>
      </c>
      <c r="R11" t="str">
        <f t="shared" si="7"/>
        <v>精神溶かし</v>
      </c>
      <c r="T11" t="s">
        <v>4855</v>
      </c>
      <c r="U11" t="s">
        <v>3267</v>
      </c>
      <c r="V11" s="9"/>
      <c r="Y11" s="11" t="s">
        <v>3517</v>
      </c>
      <c r="Z11" t="str">
        <f t="shared" ref="Z11:Z25" si="10">IF(SEARCH("ブ",Y11,1)&lt;10,"UB","")</f>
        <v>UB</v>
      </c>
      <c r="AA11" t="str">
        <f t="shared" si="8"/>
        <v/>
      </c>
      <c r="AB11" t="str">
        <f>IF(ISERR(SEARCH("与",Y11,1)),"","与える")</f>
        <v/>
      </c>
      <c r="AC11" t="str">
        <f>IF(ISERR(SEARCH("得",Y11,1)),"","得る")</f>
        <v/>
      </c>
      <c r="AD11" t="b">
        <f t="shared" si="9"/>
        <v>0</v>
      </c>
      <c r="AE11" s="3">
        <v>520</v>
      </c>
      <c r="AF11" s="2" t="s">
        <v>3214</v>
      </c>
      <c r="AG11" s="1" t="s">
        <v>1530</v>
      </c>
      <c r="AH11" s="1" t="s">
        <v>1473</v>
      </c>
      <c r="AI11" s="1">
        <v>20</v>
      </c>
      <c r="AJ11" s="1" t="s">
        <v>1529</v>
      </c>
      <c r="AK11" s="1" t="s">
        <v>1528</v>
      </c>
      <c r="AL11" s="1" t="s">
        <v>349</v>
      </c>
      <c r="AM11" s="1" t="s">
        <v>1457</v>
      </c>
      <c r="AN11" s="1" t="s">
        <v>1523</v>
      </c>
      <c r="AO11" s="1"/>
      <c r="AP11" s="1" t="s">
        <v>3412</v>
      </c>
      <c r="AQ11" s="1" t="s">
        <v>3516</v>
      </c>
      <c r="AR11" s="1" t="s">
        <v>1527</v>
      </c>
      <c r="AS11" s="1"/>
      <c r="AT11" s="1">
        <v>4</v>
      </c>
      <c r="AU11" s="1">
        <v>4</v>
      </c>
      <c r="AV11" s="1" t="s">
        <v>3517</v>
      </c>
    </row>
    <row r="12" spans="1:48" x14ac:dyDescent="0.15">
      <c r="V12" s="9"/>
      <c r="AE12" s="9"/>
      <c r="AF12" s="9"/>
      <c r="AG12" s="9"/>
      <c r="AH12" s="9"/>
      <c r="AI12" s="9"/>
      <c r="AJ12" s="9"/>
      <c r="AK12" s="9"/>
      <c r="AL12" s="9"/>
      <c r="AM12" s="9"/>
      <c r="AN12" s="9"/>
      <c r="AO12" s="9"/>
      <c r="AP12" s="9"/>
      <c r="AQ12" s="9"/>
      <c r="AR12" s="9"/>
      <c r="AS12" s="9"/>
      <c r="AT12" s="9"/>
      <c r="AU12" s="9"/>
      <c r="AV12" s="9"/>
    </row>
    <row r="13" spans="1:48" x14ac:dyDescent="0.15">
      <c r="A13" t="s">
        <v>4862</v>
      </c>
    </row>
    <row r="14" spans="1:48" x14ac:dyDescent="0.15">
      <c r="A14" t="str">
        <f t="shared" ref="A14:A25" si="11">B14&amp;C14&amp;E14&amp;F14&amp;H14&amp;I14&amp;J14&amp;M14&amp;O14&amp;P14&amp;Q14&amp;R14&amp;S14&amp;T14&amp;U14&amp;V14&amp;W14&amp;X14</f>
        <v>|LEFT:50|LEFT:50|LEFT:50|LEFT:50|LEFT:500|c</v>
      </c>
      <c r="B14" t="s">
        <v>3211</v>
      </c>
      <c r="C14" t="s">
        <v>3204</v>
      </c>
      <c r="E14" t="s">
        <v>3211</v>
      </c>
      <c r="F14" t="s">
        <v>3204</v>
      </c>
      <c r="H14" t="s">
        <v>3211</v>
      </c>
      <c r="I14" t="s">
        <v>3204</v>
      </c>
      <c r="J14" t="s">
        <v>3211</v>
      </c>
      <c r="M14" t="s">
        <v>3204</v>
      </c>
      <c r="P14" t="s">
        <v>3267</v>
      </c>
      <c r="R14" t="s">
        <v>3205</v>
      </c>
      <c r="U14" t="s">
        <v>3267</v>
      </c>
      <c r="V14" t="s">
        <v>3206</v>
      </c>
    </row>
    <row r="15" spans="1:48" x14ac:dyDescent="0.15">
      <c r="A15" t="str">
        <f t="shared" si="11"/>
        <v>|セット|色|コスト|P/T|カード名|</v>
      </c>
      <c r="B15" t="s">
        <v>3211</v>
      </c>
      <c r="C15" t="s">
        <v>3212</v>
      </c>
      <c r="E15" t="s">
        <v>3211</v>
      </c>
      <c r="F15" t="s">
        <v>3181</v>
      </c>
      <c r="H15" t="s">
        <v>3211</v>
      </c>
      <c r="I15" t="s">
        <v>3207</v>
      </c>
      <c r="J15" t="s">
        <v>3211</v>
      </c>
      <c r="K15" t="s">
        <v>3168</v>
      </c>
      <c r="L15" t="s">
        <v>3167</v>
      </c>
      <c r="M15" t="str">
        <f>K15&amp;"/"&amp;L15</f>
        <v>P/T</v>
      </c>
      <c r="P15" t="s">
        <v>3267</v>
      </c>
      <c r="R15" t="s">
        <v>3208</v>
      </c>
      <c r="U15" t="s">
        <v>3267</v>
      </c>
      <c r="AD15" t="b">
        <f>OR(AB15="与える",AC15="得る")</f>
        <v>0</v>
      </c>
      <c r="AE15" s="1"/>
      <c r="AF15" s="1"/>
      <c r="AG15" s="1"/>
      <c r="AH15" s="1"/>
      <c r="AI15" s="1"/>
      <c r="AJ15" s="1"/>
      <c r="AK15" s="1"/>
      <c r="AL15" s="1"/>
      <c r="AM15" s="1"/>
      <c r="AN15" s="1"/>
      <c r="AO15" s="1"/>
      <c r="AP15" s="1"/>
      <c r="AQ15" s="1"/>
      <c r="AR15" s="1"/>
      <c r="AS15" s="1"/>
      <c r="AT15" s="1"/>
      <c r="AU15" s="1"/>
      <c r="AV15" s="1"/>
    </row>
    <row r="16" spans="1:48" x14ac:dyDescent="0.15">
      <c r="A16" t="str">
        <f t="shared" si="11"/>
        <v>|SOI|青|1|5/5|《[[阻み難い侵入者]]》|</v>
      </c>
      <c r="B16" t="s">
        <v>3211</v>
      </c>
      <c r="C16" t="str">
        <f t="shared" si="1"/>
        <v>SOI</v>
      </c>
      <c r="D16">
        <f>IF(AF16="","",VLOOKUP(C16,tnpl!$Z$1:$AA$11,2,TRUE))</f>
        <v>4</v>
      </c>
      <c r="E16" t="s">
        <v>3211</v>
      </c>
      <c r="F16" t="str">
        <f t="shared" si="2"/>
        <v>青</v>
      </c>
      <c r="G16">
        <f>IF(AG16="","",VLOOKUP(F16,tnpl!$X$1:$Y$16,2,TRUE))</f>
        <v>2</v>
      </c>
      <c r="H16" t="s">
        <v>3211</v>
      </c>
      <c r="I16">
        <f t="shared" si="3"/>
        <v>1</v>
      </c>
      <c r="J16" t="s">
        <v>3211</v>
      </c>
      <c r="K16">
        <f t="shared" si="4"/>
        <v>5</v>
      </c>
      <c r="L16">
        <f t="shared" si="5"/>
        <v>5</v>
      </c>
      <c r="M16" t="str">
        <f t="shared" si="6"/>
        <v>5/5</v>
      </c>
      <c r="P16" t="s">
        <v>3267</v>
      </c>
      <c r="Q16" t="s">
        <v>4854</v>
      </c>
      <c r="R16" t="str">
        <f t="shared" si="7"/>
        <v>阻み難い侵入者</v>
      </c>
      <c r="T16" t="s">
        <v>4855</v>
      </c>
      <c r="U16" t="s">
        <v>3267</v>
      </c>
      <c r="V16" s="9"/>
      <c r="Y16" s="11" t="s">
        <v>3516</v>
      </c>
      <c r="Z16" t="str">
        <f t="shared" si="10"/>
        <v>UB</v>
      </c>
      <c r="AA16" t="str">
        <f t="shared" si="8"/>
        <v/>
      </c>
      <c r="AB16" t="str">
        <f>IF(ISERR(SEARCH("与",Y16,1)),"","与える")</f>
        <v/>
      </c>
      <c r="AC16" t="str">
        <f>IF(ISERR(SEARCH("得",Y16,1)),"","得る")</f>
        <v/>
      </c>
      <c r="AD16" t="b">
        <f t="shared" si="9"/>
        <v>0</v>
      </c>
      <c r="AE16" s="3">
        <v>596</v>
      </c>
      <c r="AF16" s="2" t="s">
        <v>3528</v>
      </c>
      <c r="AG16" s="1" t="s">
        <v>1631</v>
      </c>
      <c r="AH16" s="1" t="s">
        <v>1473</v>
      </c>
      <c r="AI16" s="1">
        <v>1</v>
      </c>
      <c r="AJ16" s="1" t="s">
        <v>1053</v>
      </c>
      <c r="AK16" s="1" t="s">
        <v>1052</v>
      </c>
      <c r="AL16" s="1" t="s">
        <v>349</v>
      </c>
      <c r="AM16" s="1" t="s">
        <v>2436</v>
      </c>
      <c r="AN16" s="1"/>
      <c r="AO16" s="1"/>
      <c r="AP16" s="1" t="s">
        <v>3516</v>
      </c>
      <c r="AQ16" s="1"/>
      <c r="AR16" s="1"/>
      <c r="AS16" s="1"/>
      <c r="AT16" s="1">
        <v>5</v>
      </c>
      <c r="AU16" s="1">
        <v>5</v>
      </c>
      <c r="AV16" s="1" t="s">
        <v>5039</v>
      </c>
    </row>
    <row r="17" spans="1:48" x14ac:dyDescent="0.15">
      <c r="A17" t="str">
        <f t="shared" si="11"/>
        <v>|SOI|青|10|3/3|《[[忘れられた作品]]》|</v>
      </c>
      <c r="B17" t="s">
        <v>3211</v>
      </c>
      <c r="C17" t="str">
        <f t="shared" si="1"/>
        <v>SOI</v>
      </c>
      <c r="D17">
        <f>IF(AF17="","",VLOOKUP(C17,tnpl!$Z$1:$AA$11,2,TRUE))</f>
        <v>4</v>
      </c>
      <c r="E17" t="s">
        <v>3211</v>
      </c>
      <c r="F17" t="str">
        <f t="shared" si="2"/>
        <v>青</v>
      </c>
      <c r="G17">
        <f>IF(AG17="","",VLOOKUP(F17,tnpl!$X$1:$Y$16,2,TRUE))</f>
        <v>2</v>
      </c>
      <c r="H17" t="s">
        <v>3211</v>
      </c>
      <c r="I17">
        <f t="shared" si="3"/>
        <v>10</v>
      </c>
      <c r="J17" t="s">
        <v>3211</v>
      </c>
      <c r="K17">
        <f t="shared" si="4"/>
        <v>3</v>
      </c>
      <c r="L17">
        <f t="shared" si="5"/>
        <v>3</v>
      </c>
      <c r="M17" t="str">
        <f t="shared" si="6"/>
        <v>3/3</v>
      </c>
      <c r="P17" t="s">
        <v>3267</v>
      </c>
      <c r="Q17" t="s">
        <v>4854</v>
      </c>
      <c r="R17" t="str">
        <f t="shared" si="7"/>
        <v>忘れられた作品</v>
      </c>
      <c r="T17" t="s">
        <v>4855</v>
      </c>
      <c r="U17" t="s">
        <v>3267</v>
      </c>
      <c r="V17" s="9"/>
      <c r="Y17" s="11" t="s">
        <v>3627</v>
      </c>
      <c r="Z17" t="str">
        <f t="shared" si="10"/>
        <v>UB</v>
      </c>
      <c r="AA17" t="str">
        <f t="shared" si="8"/>
        <v/>
      </c>
      <c r="AB17" t="str">
        <f>IF(ISERR(SEARCH("与",Y17,1)),"","与える")</f>
        <v/>
      </c>
      <c r="AC17" t="str">
        <f>IF(ISERR(SEARCH("得",Y17,1)),"","得る")</f>
        <v/>
      </c>
      <c r="AD17" t="b">
        <f t="shared" si="9"/>
        <v>0</v>
      </c>
      <c r="AE17" s="3">
        <v>602</v>
      </c>
      <c r="AF17" s="2" t="s">
        <v>3528</v>
      </c>
      <c r="AG17" s="1" t="s">
        <v>1631</v>
      </c>
      <c r="AH17" s="1" t="s">
        <v>1463</v>
      </c>
      <c r="AI17" s="1">
        <v>10</v>
      </c>
      <c r="AJ17" s="1" t="s">
        <v>1335</v>
      </c>
      <c r="AK17" s="1" t="s">
        <v>1334</v>
      </c>
      <c r="AL17" s="1" t="s">
        <v>349</v>
      </c>
      <c r="AM17" s="1" t="s">
        <v>1506</v>
      </c>
      <c r="AN17" s="1" t="s">
        <v>2837</v>
      </c>
      <c r="AO17" s="1"/>
      <c r="AP17" s="1" t="s">
        <v>3516</v>
      </c>
      <c r="AQ17" s="1" t="s">
        <v>3626</v>
      </c>
      <c r="AR17" s="1"/>
      <c r="AS17" s="1"/>
      <c r="AT17" s="1">
        <v>3</v>
      </c>
      <c r="AU17" s="1">
        <v>3</v>
      </c>
      <c r="AV17" s="1" t="s">
        <v>3627</v>
      </c>
    </row>
    <row r="18" spans="1:48" x14ac:dyDescent="0.15">
      <c r="A18" t="str">
        <f t="shared" si="11"/>
        <v>|SOI|青|6|1/1|《[[驚恐の目覚め]]》|</v>
      </c>
      <c r="B18" t="s">
        <v>3211</v>
      </c>
      <c r="C18" t="str">
        <f t="shared" si="1"/>
        <v>SOI</v>
      </c>
      <c r="D18">
        <f>IF(AF18="","",VLOOKUP(C18,tnpl!$Z$1:$AA$11,2,TRUE))</f>
        <v>4</v>
      </c>
      <c r="E18" t="s">
        <v>3211</v>
      </c>
      <c r="F18" t="str">
        <f t="shared" si="2"/>
        <v>青</v>
      </c>
      <c r="G18">
        <f>IF(AG18="","",VLOOKUP(F18,tnpl!$X$1:$Y$16,2,TRUE))</f>
        <v>2</v>
      </c>
      <c r="H18" t="s">
        <v>3211</v>
      </c>
      <c r="I18">
        <f t="shared" si="3"/>
        <v>6</v>
      </c>
      <c r="J18" t="s">
        <v>3211</v>
      </c>
      <c r="K18">
        <f t="shared" si="4"/>
        <v>1</v>
      </c>
      <c r="L18">
        <f t="shared" si="5"/>
        <v>1</v>
      </c>
      <c r="M18" t="str">
        <f t="shared" si="6"/>
        <v>1/1</v>
      </c>
      <c r="P18" t="s">
        <v>3267</v>
      </c>
      <c r="Q18" t="s">
        <v>4854</v>
      </c>
      <c r="R18" t="str">
        <f t="shared" si="7"/>
        <v>驚恐の目覚め</v>
      </c>
      <c r="T18" t="s">
        <v>4855</v>
      </c>
      <c r="U18" t="s">
        <v>3267</v>
      </c>
      <c r="V18" s="9"/>
      <c r="Y18" s="11" t="s">
        <v>3640</v>
      </c>
      <c r="Z18" t="str">
        <f t="shared" si="10"/>
        <v>UB</v>
      </c>
      <c r="AA18" t="str">
        <f t="shared" si="8"/>
        <v/>
      </c>
      <c r="AD18" t="b">
        <f t="shared" si="9"/>
        <v>0</v>
      </c>
      <c r="AE18" s="3">
        <v>607</v>
      </c>
      <c r="AF18" s="2" t="s">
        <v>3528</v>
      </c>
      <c r="AG18" s="1" t="s">
        <v>1631</v>
      </c>
      <c r="AH18" s="1" t="s">
        <v>1453</v>
      </c>
      <c r="AI18" s="1">
        <v>6</v>
      </c>
      <c r="AJ18" s="1" t="s">
        <v>1325</v>
      </c>
      <c r="AK18" s="1" t="s">
        <v>1324</v>
      </c>
      <c r="AL18" s="1" t="s">
        <v>349</v>
      </c>
      <c r="AM18" s="1" t="s">
        <v>2436</v>
      </c>
      <c r="AN18" s="1"/>
      <c r="AO18" s="1"/>
      <c r="AP18" s="1" t="s">
        <v>3516</v>
      </c>
      <c r="AQ18" s="1" t="s">
        <v>3639</v>
      </c>
      <c r="AR18" s="1" t="s">
        <v>3620</v>
      </c>
      <c r="AS18" s="1"/>
      <c r="AT18" s="1">
        <v>1</v>
      </c>
      <c r="AU18" s="1">
        <v>1</v>
      </c>
      <c r="AV18" s="1" t="s">
        <v>3640</v>
      </c>
    </row>
    <row r="19" spans="1:48" x14ac:dyDescent="0.15">
      <c r="A19" t="str">
        <f t="shared" si="11"/>
        <v>|SOI|青|1|1/1|《[[絶え間ない悪夢]]》|</v>
      </c>
      <c r="B19" t="s">
        <v>3211</v>
      </c>
      <c r="C19" t="str">
        <f t="shared" si="1"/>
        <v>SOI</v>
      </c>
      <c r="D19">
        <f>IF(AF19="","",VLOOKUP(C19,tnpl!$Z$1:$AA$11,2,TRUE))</f>
        <v>4</v>
      </c>
      <c r="E19" t="s">
        <v>3211</v>
      </c>
      <c r="F19" t="str">
        <f t="shared" si="2"/>
        <v>青</v>
      </c>
      <c r="G19">
        <f>IF(AG19="","",VLOOKUP(F19,tnpl!$X$1:$Y$16,2,TRUE))</f>
        <v>2</v>
      </c>
      <c r="H19" t="s">
        <v>3211</v>
      </c>
      <c r="I19">
        <f t="shared" si="3"/>
        <v>1</v>
      </c>
      <c r="J19" t="s">
        <v>3211</v>
      </c>
      <c r="K19">
        <f t="shared" si="4"/>
        <v>1</v>
      </c>
      <c r="L19">
        <f t="shared" si="5"/>
        <v>1</v>
      </c>
      <c r="M19" t="str">
        <f t="shared" si="6"/>
        <v>1/1</v>
      </c>
      <c r="P19" t="s">
        <v>3267</v>
      </c>
      <c r="Q19" t="s">
        <v>4854</v>
      </c>
      <c r="R19" t="str">
        <f t="shared" si="7"/>
        <v>絶え間ない悪夢</v>
      </c>
      <c r="T19" t="s">
        <v>4855</v>
      </c>
      <c r="U19" t="s">
        <v>3267</v>
      </c>
      <c r="V19" s="9"/>
      <c r="Y19" s="11" t="s">
        <v>3643</v>
      </c>
      <c r="Z19" t="str">
        <f t="shared" si="10"/>
        <v>UB</v>
      </c>
      <c r="AA19" t="str">
        <f t="shared" si="8"/>
        <v/>
      </c>
      <c r="AC19" t="str">
        <f t="shared" ref="AC19:AC25" si="12">IF(ISERR(SEARCH("得",Y19,1)),"","得る")</f>
        <v/>
      </c>
      <c r="AD19" t="b">
        <f t="shared" si="9"/>
        <v>0</v>
      </c>
      <c r="AE19" s="3">
        <v>608</v>
      </c>
      <c r="AF19" s="2" t="s">
        <v>3528</v>
      </c>
      <c r="AG19" s="1" t="s">
        <v>1631</v>
      </c>
      <c r="AH19" s="1" t="s">
        <v>1453</v>
      </c>
      <c r="AI19" s="1">
        <v>1</v>
      </c>
      <c r="AJ19" s="1" t="s">
        <v>1051</v>
      </c>
      <c r="AK19" s="1" t="s">
        <v>1050</v>
      </c>
      <c r="AL19" s="1" t="s">
        <v>349</v>
      </c>
      <c r="AM19" s="1" t="s">
        <v>3641</v>
      </c>
      <c r="AN19" s="1"/>
      <c r="AO19" s="1"/>
      <c r="AP19" s="1" t="s">
        <v>3516</v>
      </c>
      <c r="AQ19" s="1" t="s">
        <v>3642</v>
      </c>
      <c r="AR19" s="1"/>
      <c r="AS19" s="1"/>
      <c r="AT19" s="1">
        <v>1</v>
      </c>
      <c r="AU19" s="1">
        <v>1</v>
      </c>
      <c r="AV19" s="1" t="s">
        <v>3643</v>
      </c>
    </row>
    <row r="20" spans="1:48" x14ac:dyDescent="0.15">
      <c r="A20" t="str">
        <f t="shared" si="11"/>
        <v>|SOI|黒|10|1/3|《[[遠沼の亡霊]]》|</v>
      </c>
      <c r="B20" t="s">
        <v>3211</v>
      </c>
      <c r="C20" t="str">
        <f t="shared" si="1"/>
        <v>SOI</v>
      </c>
      <c r="D20">
        <f>IF(AF20="","",VLOOKUP(C20,tnpl!$Z$1:$AA$11,2,TRUE))</f>
        <v>4</v>
      </c>
      <c r="E20" t="s">
        <v>3211</v>
      </c>
      <c r="F20" t="str">
        <f t="shared" si="2"/>
        <v>黒</v>
      </c>
      <c r="G20">
        <f>IF(AG20="","",VLOOKUP(F20,tnpl!$X$1:$Y$16,2,TRUE))</f>
        <v>3</v>
      </c>
      <c r="H20" t="s">
        <v>3211</v>
      </c>
      <c r="I20">
        <f t="shared" si="3"/>
        <v>10</v>
      </c>
      <c r="J20" t="s">
        <v>3211</v>
      </c>
      <c r="K20">
        <f t="shared" si="4"/>
        <v>1</v>
      </c>
      <c r="L20">
        <f t="shared" si="5"/>
        <v>3</v>
      </c>
      <c r="M20" t="str">
        <f t="shared" si="6"/>
        <v>1/3</v>
      </c>
      <c r="P20" t="s">
        <v>3267</v>
      </c>
      <c r="Q20" t="s">
        <v>4854</v>
      </c>
      <c r="R20" t="str">
        <f t="shared" si="7"/>
        <v>遠沼の亡霊</v>
      </c>
      <c r="T20" t="s">
        <v>4855</v>
      </c>
      <c r="U20" t="s">
        <v>3267</v>
      </c>
      <c r="V20" s="9"/>
      <c r="Y20" s="11" t="s">
        <v>3653</v>
      </c>
      <c r="Z20" t="str">
        <f t="shared" si="10"/>
        <v>UB</v>
      </c>
      <c r="AA20" t="str">
        <f t="shared" si="8"/>
        <v/>
      </c>
      <c r="AB20" t="str">
        <f>IF(ISERR(SEARCH("与",Y20,1)),"","与える")</f>
        <v/>
      </c>
      <c r="AC20" t="str">
        <f t="shared" si="12"/>
        <v/>
      </c>
      <c r="AD20" t="b">
        <f t="shared" si="9"/>
        <v>0</v>
      </c>
      <c r="AE20" s="3">
        <v>613</v>
      </c>
      <c r="AF20" s="2" t="s">
        <v>3528</v>
      </c>
      <c r="AG20" s="1" t="s">
        <v>1606</v>
      </c>
      <c r="AH20" s="1" t="s">
        <v>1771</v>
      </c>
      <c r="AI20" s="1">
        <v>10</v>
      </c>
      <c r="AJ20" s="1" t="s">
        <v>1317</v>
      </c>
      <c r="AK20" s="1" t="s">
        <v>1316</v>
      </c>
      <c r="AL20" s="1" t="s">
        <v>349</v>
      </c>
      <c r="AM20" s="1" t="s">
        <v>2436</v>
      </c>
      <c r="AN20" s="1"/>
      <c r="AO20" s="1"/>
      <c r="AP20" s="1" t="s">
        <v>3653</v>
      </c>
      <c r="AQ20" s="1"/>
      <c r="AR20" s="1"/>
      <c r="AS20" s="1"/>
      <c r="AT20" s="1">
        <v>1</v>
      </c>
      <c r="AU20" s="1">
        <v>3</v>
      </c>
      <c r="AV20" s="1" t="s">
        <v>3653</v>
      </c>
    </row>
    <row r="21" spans="1:48" x14ac:dyDescent="0.15">
      <c r="A21" t="str">
        <f t="shared" si="11"/>
        <v>|SOI|黒|12|4/4|《[[トロスタッドの死騎手]]》|</v>
      </c>
      <c r="B21" t="s">
        <v>3211</v>
      </c>
      <c r="C21" t="str">
        <f t="shared" si="1"/>
        <v>SOI</v>
      </c>
      <c r="D21">
        <f>IF(AF21="","",VLOOKUP(C21,tnpl!$Z$1:$AA$11,2,TRUE))</f>
        <v>4</v>
      </c>
      <c r="E21" t="s">
        <v>3211</v>
      </c>
      <c r="F21" t="str">
        <f t="shared" si="2"/>
        <v>黒</v>
      </c>
      <c r="G21">
        <f>IF(AG21="","",VLOOKUP(F21,tnpl!$X$1:$Y$16,2,TRUE))</f>
        <v>3</v>
      </c>
      <c r="H21" t="s">
        <v>3211</v>
      </c>
      <c r="I21">
        <f t="shared" si="3"/>
        <v>12</v>
      </c>
      <c r="J21" t="s">
        <v>3211</v>
      </c>
      <c r="K21">
        <f t="shared" si="4"/>
        <v>4</v>
      </c>
      <c r="L21">
        <f t="shared" si="5"/>
        <v>4</v>
      </c>
      <c r="M21" t="str">
        <f t="shared" si="6"/>
        <v>4/4</v>
      </c>
      <c r="P21" t="s">
        <v>3267</v>
      </c>
      <c r="Q21" t="s">
        <v>4854</v>
      </c>
      <c r="R21" t="str">
        <f t="shared" si="7"/>
        <v>トロスタッドの死騎手</v>
      </c>
      <c r="T21" t="s">
        <v>4855</v>
      </c>
      <c r="U21" t="s">
        <v>3267</v>
      </c>
      <c r="V21" s="9"/>
      <c r="Y21" s="11" t="s">
        <v>3678</v>
      </c>
      <c r="Z21" t="str">
        <f t="shared" si="10"/>
        <v>UB</v>
      </c>
      <c r="AA21" t="str">
        <f t="shared" si="8"/>
        <v/>
      </c>
      <c r="AB21" t="str">
        <f>IF(ISERR(SEARCH("与",Y21,1)),"","与える")</f>
        <v/>
      </c>
      <c r="AC21" t="str">
        <f t="shared" si="12"/>
        <v/>
      </c>
      <c r="AD21" t="b">
        <f t="shared" si="9"/>
        <v>0</v>
      </c>
      <c r="AE21" s="3">
        <v>631</v>
      </c>
      <c r="AF21" s="2" t="s">
        <v>3528</v>
      </c>
      <c r="AG21" s="1" t="s">
        <v>1606</v>
      </c>
      <c r="AH21" s="1" t="s">
        <v>1473</v>
      </c>
      <c r="AI21" s="1">
        <v>12</v>
      </c>
      <c r="AJ21" s="1" t="s">
        <v>1285</v>
      </c>
      <c r="AK21" s="1" t="s">
        <v>1284</v>
      </c>
      <c r="AL21" s="1" t="s">
        <v>349</v>
      </c>
      <c r="AM21" s="1" t="s">
        <v>2436</v>
      </c>
      <c r="AN21" s="1"/>
      <c r="AO21" s="1"/>
      <c r="AP21" s="1" t="s">
        <v>3516</v>
      </c>
      <c r="AQ21" s="1" t="s">
        <v>3677</v>
      </c>
      <c r="AR21" s="1"/>
      <c r="AS21" s="1"/>
      <c r="AT21" s="1">
        <v>4</v>
      </c>
      <c r="AU21" s="1">
        <v>4</v>
      </c>
      <c r="AV21" s="1" t="s">
        <v>3678</v>
      </c>
    </row>
    <row r="22" spans="1:48" x14ac:dyDescent="0.15">
      <c r="A22" t="str">
        <f t="shared" si="11"/>
        <v>|SOI|黒|1|1/1|《[[陰湿な霧]]》|</v>
      </c>
      <c r="B22" t="s">
        <v>3211</v>
      </c>
      <c r="C22" t="str">
        <f t="shared" si="1"/>
        <v>SOI</v>
      </c>
      <c r="D22">
        <f>IF(AF22="","",VLOOKUP(C22,tnpl!$Z$1:$AA$11,2,TRUE))</f>
        <v>4</v>
      </c>
      <c r="E22" t="s">
        <v>3211</v>
      </c>
      <c r="F22" t="str">
        <f t="shared" si="2"/>
        <v>黒</v>
      </c>
      <c r="G22">
        <f>IF(AG22="","",VLOOKUP(F22,tnpl!$X$1:$Y$16,2,TRUE))</f>
        <v>3</v>
      </c>
      <c r="H22" t="s">
        <v>3211</v>
      </c>
      <c r="I22">
        <f t="shared" si="3"/>
        <v>1</v>
      </c>
      <c r="J22" t="s">
        <v>3211</v>
      </c>
      <c r="K22">
        <f t="shared" si="4"/>
        <v>1</v>
      </c>
      <c r="L22">
        <f t="shared" si="5"/>
        <v>1</v>
      </c>
      <c r="M22" t="str">
        <f t="shared" si="6"/>
        <v>1/1</v>
      </c>
      <c r="P22" t="s">
        <v>3267</v>
      </c>
      <c r="Q22" t="s">
        <v>4854</v>
      </c>
      <c r="R22" t="str">
        <f t="shared" si="7"/>
        <v>陰湿な霧</v>
      </c>
      <c r="T22" t="s">
        <v>4855</v>
      </c>
      <c r="U22" t="s">
        <v>3267</v>
      </c>
      <c r="V22" s="9"/>
      <c r="Y22" s="11" t="s">
        <v>3687</v>
      </c>
      <c r="Z22" t="str">
        <f t="shared" si="10"/>
        <v>UB</v>
      </c>
      <c r="AA22" t="str">
        <f t="shared" si="8"/>
        <v/>
      </c>
      <c r="AC22" t="str">
        <f t="shared" si="12"/>
        <v/>
      </c>
      <c r="AD22" t="b">
        <f t="shared" si="9"/>
        <v>0</v>
      </c>
      <c r="AE22" s="3">
        <v>636</v>
      </c>
      <c r="AF22" s="2" t="s">
        <v>3528</v>
      </c>
      <c r="AG22" s="1" t="s">
        <v>1606</v>
      </c>
      <c r="AH22" s="1" t="s">
        <v>1463</v>
      </c>
      <c r="AI22" s="1">
        <v>1</v>
      </c>
      <c r="AJ22" s="1" t="s">
        <v>1043</v>
      </c>
      <c r="AK22" s="1" t="s">
        <v>1042</v>
      </c>
      <c r="AL22" s="1" t="s">
        <v>349</v>
      </c>
      <c r="AM22" s="1" t="s">
        <v>1559</v>
      </c>
      <c r="AN22" s="1"/>
      <c r="AO22" s="1"/>
      <c r="AP22" s="1" t="s">
        <v>3516</v>
      </c>
      <c r="AQ22" s="1" t="s">
        <v>3686</v>
      </c>
      <c r="AR22" s="1"/>
      <c r="AS22" s="1"/>
      <c r="AT22" s="1">
        <v>1</v>
      </c>
      <c r="AU22" s="1">
        <v>1</v>
      </c>
      <c r="AV22" s="1" t="s">
        <v>3687</v>
      </c>
    </row>
    <row r="23" spans="1:48" x14ac:dyDescent="0.15">
      <c r="A23" t="str">
        <f t="shared" si="11"/>
        <v>|EMN|青|13|5/5|《[[波止場の潜入者]]》|</v>
      </c>
      <c r="B23" t="s">
        <v>3211</v>
      </c>
      <c r="C23" t="str">
        <f t="shared" si="1"/>
        <v>EMN</v>
      </c>
      <c r="D23">
        <f>IF(AF23="","",VLOOKUP(C23,tnpl!$Z$1:$AA$11,2,TRUE))</f>
        <v>5</v>
      </c>
      <c r="E23" t="s">
        <v>3211</v>
      </c>
      <c r="F23" t="str">
        <f t="shared" si="2"/>
        <v>青</v>
      </c>
      <c r="G23">
        <f>IF(AG23="","",VLOOKUP(F23,tnpl!$X$1:$Y$16,2,TRUE))</f>
        <v>2</v>
      </c>
      <c r="H23" t="s">
        <v>3211</v>
      </c>
      <c r="I23">
        <f t="shared" si="3"/>
        <v>13</v>
      </c>
      <c r="J23" t="s">
        <v>3211</v>
      </c>
      <c r="K23">
        <f t="shared" si="4"/>
        <v>5</v>
      </c>
      <c r="L23">
        <f t="shared" si="5"/>
        <v>5</v>
      </c>
      <c r="M23" t="str">
        <f t="shared" si="6"/>
        <v>5/5</v>
      </c>
      <c r="P23" t="s">
        <v>3267</v>
      </c>
      <c r="Q23" t="s">
        <v>4854</v>
      </c>
      <c r="R23" t="str">
        <f t="shared" si="7"/>
        <v>波止場の潜入者</v>
      </c>
      <c r="T23" t="s">
        <v>4855</v>
      </c>
      <c r="U23" t="s">
        <v>3267</v>
      </c>
      <c r="V23" s="9"/>
      <c r="Y23" s="11" t="s">
        <v>3923</v>
      </c>
      <c r="Z23" t="str">
        <f t="shared" si="10"/>
        <v>UB</v>
      </c>
      <c r="AC23" t="str">
        <f t="shared" si="12"/>
        <v/>
      </c>
      <c r="AD23" t="b">
        <f t="shared" si="9"/>
        <v>0</v>
      </c>
      <c r="AE23" s="3">
        <v>777</v>
      </c>
      <c r="AF23" s="2" t="s">
        <v>3870</v>
      </c>
      <c r="AG23" s="1" t="s">
        <v>1631</v>
      </c>
      <c r="AH23" s="1" t="s">
        <v>1463</v>
      </c>
      <c r="AI23" s="1">
        <v>13</v>
      </c>
      <c r="AJ23" s="1" t="s">
        <v>977</v>
      </c>
      <c r="AK23" s="1" t="s">
        <v>976</v>
      </c>
      <c r="AL23" s="1" t="s">
        <v>349</v>
      </c>
      <c r="AM23" s="1" t="s">
        <v>1511</v>
      </c>
      <c r="AN23" s="1" t="s">
        <v>2837</v>
      </c>
      <c r="AO23" s="1"/>
      <c r="AP23" s="1" t="s">
        <v>3516</v>
      </c>
      <c r="AQ23" s="1" t="s">
        <v>3921</v>
      </c>
      <c r="AR23" s="1" t="s">
        <v>3922</v>
      </c>
      <c r="AS23" s="1"/>
      <c r="AT23" s="1">
        <v>5</v>
      </c>
      <c r="AU23" s="1">
        <v>5</v>
      </c>
      <c r="AV23" s="1" t="s">
        <v>3923</v>
      </c>
    </row>
    <row r="24" spans="1:48" x14ac:dyDescent="0.15">
      <c r="A24" t="str">
        <f t="shared" si="11"/>
        <v>|EMN|緑|15|4/2|《[[けたたましく吠えるもの]]》|</v>
      </c>
      <c r="B24" t="s">
        <v>3211</v>
      </c>
      <c r="C24" t="str">
        <f t="shared" si="1"/>
        <v>EMN</v>
      </c>
      <c r="D24">
        <f>IF(AF24="","",VLOOKUP(C24,tnpl!$Z$1:$AA$11,2,TRUE))</f>
        <v>5</v>
      </c>
      <c r="E24" t="s">
        <v>3211</v>
      </c>
      <c r="F24" t="str">
        <f t="shared" si="2"/>
        <v>緑</v>
      </c>
      <c r="G24">
        <f>IF(AG24="","",VLOOKUP(F24,tnpl!$X$1:$Y$16,2,TRUE))</f>
        <v>5</v>
      </c>
      <c r="H24" t="s">
        <v>3211</v>
      </c>
      <c r="I24">
        <f t="shared" si="3"/>
        <v>15</v>
      </c>
      <c r="J24" t="s">
        <v>3211</v>
      </c>
      <c r="K24">
        <f t="shared" si="4"/>
        <v>4</v>
      </c>
      <c r="L24">
        <f t="shared" si="5"/>
        <v>2</v>
      </c>
      <c r="M24" t="str">
        <f t="shared" si="6"/>
        <v>4/2</v>
      </c>
      <c r="P24" t="s">
        <v>3267</v>
      </c>
      <c r="Q24" t="s">
        <v>4854</v>
      </c>
      <c r="R24" t="str">
        <f t="shared" si="7"/>
        <v>けたたましく吠えるもの</v>
      </c>
      <c r="T24" t="s">
        <v>4855</v>
      </c>
      <c r="U24" t="s">
        <v>3267</v>
      </c>
      <c r="V24" s="9"/>
      <c r="Y24" s="11" t="s">
        <v>3985</v>
      </c>
      <c r="Z24" t="str">
        <f t="shared" si="10"/>
        <v>UB</v>
      </c>
      <c r="AA24" t="str">
        <f t="shared" si="8"/>
        <v/>
      </c>
      <c r="AB24" t="str">
        <f>IF(ISERR(SEARCH("与",Y24,1)),"","与える")</f>
        <v/>
      </c>
      <c r="AC24" t="str">
        <f t="shared" si="12"/>
        <v/>
      </c>
      <c r="AD24" t="b">
        <f t="shared" si="9"/>
        <v>0</v>
      </c>
      <c r="AE24" s="3">
        <v>811</v>
      </c>
      <c r="AF24" s="2" t="s">
        <v>3870</v>
      </c>
      <c r="AG24" s="1" t="s">
        <v>1540</v>
      </c>
      <c r="AH24" s="1" t="s">
        <v>1473</v>
      </c>
      <c r="AI24" s="1">
        <v>15</v>
      </c>
      <c r="AJ24" s="1" t="s">
        <v>923</v>
      </c>
      <c r="AK24" s="1" t="s">
        <v>922</v>
      </c>
      <c r="AL24" s="1" t="s">
        <v>349</v>
      </c>
      <c r="AM24" s="1" t="s">
        <v>3702</v>
      </c>
      <c r="AN24" s="1" t="s">
        <v>2837</v>
      </c>
      <c r="AO24" s="1"/>
      <c r="AP24" s="1" t="s">
        <v>3516</v>
      </c>
      <c r="AQ24" s="1" t="s">
        <v>3560</v>
      </c>
      <c r="AR24" s="1"/>
      <c r="AS24" s="1"/>
      <c r="AT24" s="1">
        <v>4</v>
      </c>
      <c r="AU24" s="1">
        <v>2</v>
      </c>
      <c r="AV24" s="1" t="s">
        <v>3985</v>
      </c>
    </row>
    <row r="25" spans="1:48" x14ac:dyDescent="0.15">
      <c r="A25" t="str">
        <f t="shared" si="11"/>
        <v>|EMN|緑|1|3/5|《[[多重吠え]]》|</v>
      </c>
      <c r="B25" t="s">
        <v>3211</v>
      </c>
      <c r="C25" t="str">
        <f t="shared" si="1"/>
        <v>EMN</v>
      </c>
      <c r="D25">
        <f>IF(AF25="","",VLOOKUP(C25,tnpl!$Z$1:$AA$11,2,TRUE))</f>
        <v>5</v>
      </c>
      <c r="E25" t="s">
        <v>3211</v>
      </c>
      <c r="F25" t="str">
        <f t="shared" si="2"/>
        <v>緑</v>
      </c>
      <c r="G25">
        <f>IF(AG25="","",VLOOKUP(F25,tnpl!$X$1:$Y$16,2,TRUE))</f>
        <v>5</v>
      </c>
      <c r="H25" t="s">
        <v>3211</v>
      </c>
      <c r="I25">
        <f t="shared" si="3"/>
        <v>1</v>
      </c>
      <c r="J25" t="s">
        <v>3211</v>
      </c>
      <c r="K25">
        <f t="shared" si="4"/>
        <v>3</v>
      </c>
      <c r="L25">
        <f t="shared" si="5"/>
        <v>5</v>
      </c>
      <c r="M25" t="str">
        <f t="shared" si="6"/>
        <v>3/5</v>
      </c>
      <c r="P25" t="s">
        <v>3267</v>
      </c>
      <c r="Q25" t="s">
        <v>4854</v>
      </c>
      <c r="R25" t="str">
        <f t="shared" si="7"/>
        <v>多重吠え</v>
      </c>
      <c r="T25" t="s">
        <v>4855</v>
      </c>
      <c r="U25" t="s">
        <v>3267</v>
      </c>
      <c r="V25" s="9"/>
      <c r="Y25" s="11" t="s">
        <v>3987</v>
      </c>
      <c r="Z25" t="str">
        <f t="shared" si="10"/>
        <v>UB</v>
      </c>
      <c r="AC25" t="str">
        <f t="shared" si="12"/>
        <v/>
      </c>
      <c r="AD25" t="b">
        <f t="shared" si="9"/>
        <v>0</v>
      </c>
      <c r="AE25" s="3">
        <v>812</v>
      </c>
      <c r="AF25" s="2" t="s">
        <v>3870</v>
      </c>
      <c r="AG25" s="1" t="s">
        <v>1540</v>
      </c>
      <c r="AH25" s="1" t="s">
        <v>1473</v>
      </c>
      <c r="AI25" s="1">
        <v>1</v>
      </c>
      <c r="AJ25" s="1" t="s">
        <v>855</v>
      </c>
      <c r="AK25" s="1" t="s">
        <v>854</v>
      </c>
      <c r="AL25" s="1" t="s">
        <v>349</v>
      </c>
      <c r="AM25" s="1" t="s">
        <v>1457</v>
      </c>
      <c r="AN25" s="1" t="s">
        <v>3702</v>
      </c>
      <c r="AO25" s="1"/>
      <c r="AP25" s="1" t="s">
        <v>3516</v>
      </c>
      <c r="AQ25" s="1" t="s">
        <v>3986</v>
      </c>
      <c r="AR25" s="1"/>
      <c r="AS25" s="1"/>
      <c r="AT25" s="1">
        <v>3</v>
      </c>
      <c r="AU25" s="1">
        <v>5</v>
      </c>
      <c r="AV25" s="1" t="s">
        <v>3987</v>
      </c>
    </row>
    <row r="27" spans="1:48" x14ac:dyDescent="0.15">
      <c r="A27" t="s">
        <v>5087</v>
      </c>
      <c r="AC27" t="str">
        <f t="shared" ref="AC27:AC29" si="13">IF(ISERR(SEARCH("得",Y27,1)),"","得る")</f>
        <v/>
      </c>
    </row>
    <row r="28" spans="1:48" x14ac:dyDescent="0.15">
      <c r="A28" t="str">
        <f>B28&amp;C28&amp;E28&amp;F28&amp;H28&amp;I28&amp;J28&amp;M28&amp;N28&amp;O28&amp;P28&amp;Q28&amp;R28&amp;S28&amp;T28&amp;U28&amp;V28&amp;W28&amp;X28</f>
        <v>|LEFT:50|LEFT:50|LEFT:50|LEFT:50|LEFT:250|LEFT:250|c</v>
      </c>
      <c r="B28" t="s">
        <v>3211</v>
      </c>
      <c r="C28" t="s">
        <v>3204</v>
      </c>
      <c r="E28" t="s">
        <v>3211</v>
      </c>
      <c r="F28" t="s">
        <v>3204</v>
      </c>
      <c r="H28" t="s">
        <v>3211</v>
      </c>
      <c r="I28" t="s">
        <v>3204</v>
      </c>
      <c r="J28" t="s">
        <v>3211</v>
      </c>
      <c r="M28" t="s">
        <v>3204</v>
      </c>
      <c r="N28" t="s">
        <v>3267</v>
      </c>
      <c r="O28" t="s">
        <v>4871</v>
      </c>
      <c r="P28" t="s">
        <v>3267</v>
      </c>
      <c r="R28" t="s">
        <v>4871</v>
      </c>
      <c r="U28" t="s">
        <v>3267</v>
      </c>
      <c r="V28" t="s">
        <v>3206</v>
      </c>
      <c r="AC28" t="str">
        <f t="shared" si="13"/>
        <v/>
      </c>
    </row>
    <row r="29" spans="1:48" x14ac:dyDescent="0.15">
      <c r="A29" t="str">
        <f t="shared" ref="A29" si="14">B29&amp;C29&amp;E29&amp;F29&amp;H29&amp;I29&amp;J29&amp;M29&amp;N29&amp;O29&amp;P29&amp;Q29&amp;R29&amp;S29&amp;T29&amp;U29&amp;V29&amp;W29&amp;X29</f>
        <v>|セット|色|コスト|P/T|能力|カード名|</v>
      </c>
      <c r="B29" t="s">
        <v>3211</v>
      </c>
      <c r="C29" t="s">
        <v>3212</v>
      </c>
      <c r="E29" t="s">
        <v>3211</v>
      </c>
      <c r="F29" t="s">
        <v>3181</v>
      </c>
      <c r="H29" t="s">
        <v>3211</v>
      </c>
      <c r="I29" t="s">
        <v>3207</v>
      </c>
      <c r="J29" t="s">
        <v>3211</v>
      </c>
      <c r="K29" t="s">
        <v>3168</v>
      </c>
      <c r="L29" t="s">
        <v>3167</v>
      </c>
      <c r="M29" t="str">
        <f>K29&amp;"/"&amp;L29</f>
        <v>P/T</v>
      </c>
      <c r="N29" t="s">
        <v>3267</v>
      </c>
      <c r="O29" t="s">
        <v>3231</v>
      </c>
      <c r="P29" t="s">
        <v>3267</v>
      </c>
      <c r="R29" t="s">
        <v>3208</v>
      </c>
      <c r="U29" t="s">
        <v>3267</v>
      </c>
      <c r="AC29" t="str">
        <f t="shared" si="13"/>
        <v/>
      </c>
    </row>
    <row r="30" spans="1:48" x14ac:dyDescent="0.15">
      <c r="A30" t="str">
        <f t="shared" ref="A30:A38" si="15">B30&amp;C30&amp;E30&amp;F30&amp;H30&amp;I30&amp;J30&amp;M30&amp;N30&amp;O30&amp;P30&amp;Q30&amp;R30&amp;S30&amp;T30&amp;U30&amp;V30&amp;W30&amp;X30</f>
        <v>|ORI|青|15|4/4|対象1体&amp;br;CIP：永続|《[[つむじ風のならず者]]》|</v>
      </c>
      <c r="B30" t="s">
        <v>3267</v>
      </c>
      <c r="C30" t="s">
        <v>3271</v>
      </c>
      <c r="D30">
        <v>1</v>
      </c>
      <c r="E30" t="s">
        <v>3267</v>
      </c>
      <c r="F30" t="s">
        <v>1631</v>
      </c>
      <c r="G30">
        <v>2</v>
      </c>
      <c r="H30" t="s">
        <v>3267</v>
      </c>
      <c r="I30">
        <v>15</v>
      </c>
      <c r="J30" t="s">
        <v>3267</v>
      </c>
      <c r="K30">
        <v>4</v>
      </c>
      <c r="L30">
        <v>4</v>
      </c>
      <c r="M30" t="str">
        <f t="shared" ref="M30:M38" si="16">IF(AL30="クリーチャー",K30&amp;"/"&amp;L30,"")</f>
        <v>4/4</v>
      </c>
      <c r="N30" t="s">
        <v>3267</v>
      </c>
      <c r="O30" t="s">
        <v>5047</v>
      </c>
      <c r="P30" t="s">
        <v>3249</v>
      </c>
      <c r="Q30" t="s">
        <v>5048</v>
      </c>
      <c r="R30" t="s">
        <v>3267</v>
      </c>
      <c r="S30" t="s">
        <v>4853</v>
      </c>
      <c r="T30" t="s">
        <v>2978</v>
      </c>
      <c r="V30" t="s">
        <v>4855</v>
      </c>
      <c r="W30" t="s">
        <v>3267</v>
      </c>
      <c r="Y30" s="11" t="s">
        <v>2975</v>
      </c>
      <c r="Z30" t="s">
        <v>4912</v>
      </c>
      <c r="AB30" t="s">
        <v>4915</v>
      </c>
      <c r="AC30" t="s">
        <v>4912</v>
      </c>
      <c r="AD30" t="b">
        <v>1</v>
      </c>
      <c r="AE30">
        <v>62</v>
      </c>
      <c r="AF30" t="s">
        <v>3271</v>
      </c>
      <c r="AG30" t="s">
        <v>1631</v>
      </c>
      <c r="AH30" t="s">
        <v>1473</v>
      </c>
      <c r="AI30">
        <v>15</v>
      </c>
      <c r="AJ30" t="s">
        <v>2978</v>
      </c>
      <c r="AK30" t="s">
        <v>2977</v>
      </c>
      <c r="AL30" t="s">
        <v>349</v>
      </c>
      <c r="AN30">
        <v>4</v>
      </c>
      <c r="AO30">
        <v>4</v>
      </c>
      <c r="AP30" t="s">
        <v>2975</v>
      </c>
    </row>
    <row r="31" spans="1:48" x14ac:dyDescent="0.15">
      <c r="A31" t="str">
        <f t="shared" si="15"/>
        <v>|BFZ|青|7|4/3|最初のクリーチャー&amp;br;起動：ターン終了時まで|《[[珊瑚兜の案内人]]》|</v>
      </c>
      <c r="B31" t="s">
        <v>3267</v>
      </c>
      <c r="C31" t="s">
        <v>3213</v>
      </c>
      <c r="D31">
        <v>2</v>
      </c>
      <c r="E31" t="s">
        <v>3267</v>
      </c>
      <c r="F31" t="s">
        <v>1631</v>
      </c>
      <c r="G31">
        <v>2</v>
      </c>
      <c r="H31" t="s">
        <v>3267</v>
      </c>
      <c r="I31">
        <v>7</v>
      </c>
      <c r="J31" t="s">
        <v>3267</v>
      </c>
      <c r="K31">
        <v>4</v>
      </c>
      <c r="L31">
        <v>3</v>
      </c>
      <c r="M31" t="str">
        <f t="shared" si="16"/>
        <v>4/3</v>
      </c>
      <c r="N31" t="s">
        <v>3267</v>
      </c>
      <c r="O31" t="s">
        <v>5049</v>
      </c>
      <c r="P31" t="s">
        <v>3249</v>
      </c>
      <c r="Q31" t="s">
        <v>5051</v>
      </c>
      <c r="R31" t="s">
        <v>3267</v>
      </c>
      <c r="S31" t="s">
        <v>4853</v>
      </c>
      <c r="T31" t="s">
        <v>2286</v>
      </c>
      <c r="V31" t="s">
        <v>4855</v>
      </c>
      <c r="W31" t="s">
        <v>3267</v>
      </c>
      <c r="Y31" s="11" t="s">
        <v>2284</v>
      </c>
      <c r="Z31" t="s">
        <v>4912</v>
      </c>
      <c r="AA31" t="s">
        <v>4912</v>
      </c>
      <c r="AB31" t="s">
        <v>4912</v>
      </c>
      <c r="AC31" t="s">
        <v>4912</v>
      </c>
      <c r="AD31" t="b">
        <v>0</v>
      </c>
      <c r="AE31">
        <v>298</v>
      </c>
      <c r="AF31" t="s">
        <v>3213</v>
      </c>
      <c r="AG31" t="s">
        <v>1631</v>
      </c>
      <c r="AH31" t="s">
        <v>1473</v>
      </c>
      <c r="AI31">
        <v>7</v>
      </c>
      <c r="AJ31" t="s">
        <v>2286</v>
      </c>
      <c r="AK31" t="s">
        <v>2285</v>
      </c>
      <c r="AL31" t="s">
        <v>349</v>
      </c>
      <c r="AN31">
        <v>4</v>
      </c>
      <c r="AO31">
        <v>3</v>
      </c>
      <c r="AP31" t="s">
        <v>2284</v>
      </c>
    </row>
    <row r="32" spans="1:48" x14ac:dyDescent="0.15">
      <c r="A32" t="str">
        <f t="shared" si="15"/>
        <v>|BFZ|赤|7|2/2|各クリーチャー&amp;br;結集：ターン終了時まで|《[[炎套の魔道士]]》|</v>
      </c>
      <c r="B32" t="s">
        <v>3267</v>
      </c>
      <c r="C32" t="s">
        <v>3213</v>
      </c>
      <c r="D32">
        <v>2</v>
      </c>
      <c r="E32" t="s">
        <v>3267</v>
      </c>
      <c r="F32" t="s">
        <v>1575</v>
      </c>
      <c r="G32">
        <v>4</v>
      </c>
      <c r="H32" t="s">
        <v>3267</v>
      </c>
      <c r="I32">
        <v>7</v>
      </c>
      <c r="J32" t="s">
        <v>3267</v>
      </c>
      <c r="K32">
        <v>2</v>
      </c>
      <c r="L32">
        <v>2</v>
      </c>
      <c r="M32" t="str">
        <f t="shared" si="16"/>
        <v>2/2</v>
      </c>
      <c r="N32" t="s">
        <v>3267</v>
      </c>
      <c r="O32" t="s">
        <v>5052</v>
      </c>
      <c r="P32" t="s">
        <v>3249</v>
      </c>
      <c r="Q32" t="s">
        <v>5053</v>
      </c>
      <c r="R32" t="s">
        <v>3267</v>
      </c>
      <c r="S32" t="s">
        <v>4853</v>
      </c>
      <c r="T32" t="s">
        <v>2096</v>
      </c>
      <c r="V32" t="s">
        <v>4855</v>
      </c>
      <c r="W32" t="s">
        <v>3267</v>
      </c>
      <c r="Y32" s="11" t="s">
        <v>2094</v>
      </c>
      <c r="Z32" t="s">
        <v>4912</v>
      </c>
      <c r="AA32" t="s">
        <v>4912</v>
      </c>
      <c r="AB32" t="s">
        <v>4915</v>
      </c>
      <c r="AC32" t="s">
        <v>4912</v>
      </c>
      <c r="AD32" t="b">
        <v>1</v>
      </c>
      <c r="AE32">
        <v>355</v>
      </c>
      <c r="AF32" t="s">
        <v>3213</v>
      </c>
      <c r="AG32" t="s">
        <v>1575</v>
      </c>
      <c r="AH32" t="s">
        <v>1771</v>
      </c>
      <c r="AI32">
        <v>7</v>
      </c>
      <c r="AJ32" t="s">
        <v>2096</v>
      </c>
      <c r="AK32" t="s">
        <v>2095</v>
      </c>
      <c r="AL32" t="s">
        <v>349</v>
      </c>
      <c r="AN32">
        <v>2</v>
      </c>
      <c r="AO32">
        <v>2</v>
      </c>
      <c r="AP32" t="s">
        <v>2094</v>
      </c>
    </row>
    <row r="33" spans="1:48" x14ac:dyDescent="0.15">
      <c r="A33" t="str">
        <f t="shared" si="15"/>
        <v>|OGW|青|16|4/4|最初のクリーチャー&amp;br;起動：ターン終了時まで|《[[深水潜み]]》|</v>
      </c>
      <c r="B33" t="s">
        <v>3267</v>
      </c>
      <c r="C33" t="s">
        <v>3214</v>
      </c>
      <c r="D33">
        <v>3</v>
      </c>
      <c r="E33" t="s">
        <v>3267</v>
      </c>
      <c r="F33" t="s">
        <v>1631</v>
      </c>
      <c r="G33">
        <v>2</v>
      </c>
      <c r="H33" t="s">
        <v>3267</v>
      </c>
      <c r="I33">
        <v>16</v>
      </c>
      <c r="J33" t="s">
        <v>3267</v>
      </c>
      <c r="K33">
        <v>4</v>
      </c>
      <c r="L33">
        <v>4</v>
      </c>
      <c r="M33" t="str">
        <f t="shared" si="16"/>
        <v>4/4</v>
      </c>
      <c r="N33" t="s">
        <v>3267</v>
      </c>
      <c r="O33" t="s">
        <v>5049</v>
      </c>
      <c r="P33" t="s">
        <v>3249</v>
      </c>
      <c r="Q33" t="s">
        <v>5051</v>
      </c>
      <c r="R33" t="s">
        <v>3267</v>
      </c>
      <c r="S33" t="s">
        <v>4853</v>
      </c>
      <c r="T33" t="s">
        <v>1644</v>
      </c>
      <c r="V33" t="s">
        <v>4855</v>
      </c>
      <c r="W33" t="s">
        <v>3267</v>
      </c>
      <c r="Y33" s="11" t="s">
        <v>3500</v>
      </c>
      <c r="Z33" t="s">
        <v>4912</v>
      </c>
      <c r="AA33" t="s">
        <v>4912</v>
      </c>
      <c r="AB33" t="s">
        <v>4915</v>
      </c>
      <c r="AC33" t="s">
        <v>4912</v>
      </c>
      <c r="AD33" t="b">
        <v>1</v>
      </c>
      <c r="AE33">
        <v>494</v>
      </c>
      <c r="AF33" t="s">
        <v>3214</v>
      </c>
      <c r="AG33" t="s">
        <v>1631</v>
      </c>
      <c r="AH33" t="s">
        <v>1463</v>
      </c>
      <c r="AI33">
        <v>16</v>
      </c>
      <c r="AJ33" t="s">
        <v>1644</v>
      </c>
      <c r="AK33" t="s">
        <v>1643</v>
      </c>
      <c r="AL33" t="s">
        <v>349</v>
      </c>
      <c r="AN33">
        <v>4</v>
      </c>
      <c r="AO33">
        <v>4</v>
      </c>
      <c r="AP33" t="s">
        <v>3500</v>
      </c>
    </row>
    <row r="34" spans="1:48" x14ac:dyDescent="0.15">
      <c r="A34" t="str">
        <f t="shared" si="15"/>
        <v>|SOI|無色|13|4/4|最初の人間&amp;br;死亡誘発：永続|《[[収穫の手]]》|</v>
      </c>
      <c r="B34" t="s">
        <v>3267</v>
      </c>
      <c r="C34" t="s">
        <v>3528</v>
      </c>
      <c r="D34">
        <v>4</v>
      </c>
      <c r="E34" t="s">
        <v>3267</v>
      </c>
      <c r="F34" t="s">
        <v>301</v>
      </c>
      <c r="G34">
        <v>16</v>
      </c>
      <c r="H34" t="s">
        <v>3267</v>
      </c>
      <c r="I34">
        <v>13</v>
      </c>
      <c r="J34" t="s">
        <v>3267</v>
      </c>
      <c r="K34">
        <v>4</v>
      </c>
      <c r="L34">
        <v>4</v>
      </c>
      <c r="M34" t="str">
        <f t="shared" si="16"/>
        <v>4/4</v>
      </c>
      <c r="N34" t="s">
        <v>3267</v>
      </c>
      <c r="O34" t="s">
        <v>5055</v>
      </c>
      <c r="P34" t="s">
        <v>3249</v>
      </c>
      <c r="Q34" t="s">
        <v>5056</v>
      </c>
      <c r="R34" t="s">
        <v>3267</v>
      </c>
      <c r="S34" t="s">
        <v>4853</v>
      </c>
      <c r="T34" t="s">
        <v>1101</v>
      </c>
      <c r="V34" t="s">
        <v>4855</v>
      </c>
      <c r="W34" t="s">
        <v>3267</v>
      </c>
      <c r="Y34" s="11" t="s">
        <v>3835</v>
      </c>
      <c r="Z34" t="s">
        <v>4912</v>
      </c>
      <c r="AA34" t="s">
        <v>4912</v>
      </c>
      <c r="AB34" t="s">
        <v>4912</v>
      </c>
      <c r="AC34" t="s">
        <v>4913</v>
      </c>
      <c r="AD34" t="b">
        <v>1</v>
      </c>
      <c r="AE34">
        <v>736</v>
      </c>
      <c r="AF34" t="s">
        <v>3528</v>
      </c>
      <c r="AG34" t="s">
        <v>301</v>
      </c>
      <c r="AH34" t="s">
        <v>1473</v>
      </c>
      <c r="AI34">
        <v>13</v>
      </c>
      <c r="AJ34" t="s">
        <v>1101</v>
      </c>
      <c r="AK34" t="s">
        <v>1100</v>
      </c>
      <c r="AL34" t="s">
        <v>349</v>
      </c>
      <c r="AN34">
        <v>4</v>
      </c>
      <c r="AO34">
        <v>4</v>
      </c>
      <c r="AP34" t="s">
        <v>3835</v>
      </c>
    </row>
    <row r="35" spans="1:48" x14ac:dyDescent="0.15">
      <c r="A35" t="str">
        <f t="shared" si="15"/>
        <v>|KLD|青|6|1/3|自身のみ&amp;br;起動：ターン終了時まで|《[[歯車襲いの海蛇]]》|</v>
      </c>
      <c r="B35" t="s">
        <v>3267</v>
      </c>
      <c r="C35" t="s">
        <v>4035</v>
      </c>
      <c r="D35">
        <v>6</v>
      </c>
      <c r="E35" t="s">
        <v>3267</v>
      </c>
      <c r="F35" t="s">
        <v>1631</v>
      </c>
      <c r="G35">
        <v>2</v>
      </c>
      <c r="H35" t="s">
        <v>3267</v>
      </c>
      <c r="I35">
        <v>6</v>
      </c>
      <c r="J35" t="s">
        <v>3267</v>
      </c>
      <c r="K35">
        <v>1</v>
      </c>
      <c r="L35">
        <v>3</v>
      </c>
      <c r="M35" t="str">
        <f t="shared" si="16"/>
        <v>1/3</v>
      </c>
      <c r="N35" t="s">
        <v>3267</v>
      </c>
      <c r="O35" t="s">
        <v>5057</v>
      </c>
      <c r="P35" t="s">
        <v>3249</v>
      </c>
      <c r="Q35" t="s">
        <v>5051</v>
      </c>
      <c r="R35" t="s">
        <v>3267</v>
      </c>
      <c r="S35" t="s">
        <v>4853</v>
      </c>
      <c r="T35" t="s">
        <v>797</v>
      </c>
      <c r="V35" t="s">
        <v>4855</v>
      </c>
      <c r="W35" t="s">
        <v>3267</v>
      </c>
      <c r="Y35" s="11" t="s">
        <v>4084</v>
      </c>
      <c r="Z35" t="s">
        <v>4912</v>
      </c>
      <c r="AA35" t="s">
        <v>4912</v>
      </c>
      <c r="AB35" t="s">
        <v>4912</v>
      </c>
      <c r="AC35" t="s">
        <v>4913</v>
      </c>
      <c r="AD35" t="b">
        <v>1</v>
      </c>
      <c r="AE35">
        <v>862</v>
      </c>
      <c r="AF35" t="s">
        <v>4035</v>
      </c>
      <c r="AG35" t="s">
        <v>1631</v>
      </c>
      <c r="AH35" t="s">
        <v>1771</v>
      </c>
      <c r="AI35">
        <v>6</v>
      </c>
      <c r="AJ35" t="s">
        <v>797</v>
      </c>
      <c r="AK35" t="s">
        <v>796</v>
      </c>
      <c r="AL35" t="s">
        <v>349</v>
      </c>
      <c r="AN35">
        <v>1</v>
      </c>
      <c r="AO35">
        <v>3</v>
      </c>
      <c r="AP35" t="s">
        <v>4084</v>
      </c>
    </row>
    <row r="36" spans="1:48" x14ac:dyDescent="0.15">
      <c r="A36" t="str">
        <f t="shared" si="15"/>
        <v>|KLD|緑|10|3/4|自身のみ&amp;br;攻撃時敵軍にP4以下のブロッカーがいる：ターン終了時まで|《[[洗練された鍛刃士]]》|</v>
      </c>
      <c r="B36" t="s">
        <v>3267</v>
      </c>
      <c r="C36" t="s">
        <v>4035</v>
      </c>
      <c r="D36">
        <v>6</v>
      </c>
      <c r="E36" t="s">
        <v>3267</v>
      </c>
      <c r="F36" t="s">
        <v>1540</v>
      </c>
      <c r="G36">
        <v>5</v>
      </c>
      <c r="H36" t="s">
        <v>3267</v>
      </c>
      <c r="I36">
        <v>10</v>
      </c>
      <c r="J36" t="s">
        <v>3267</v>
      </c>
      <c r="K36">
        <v>3</v>
      </c>
      <c r="L36">
        <v>4</v>
      </c>
      <c r="M36" t="str">
        <f t="shared" si="16"/>
        <v>3/4</v>
      </c>
      <c r="N36" t="s">
        <v>3267</v>
      </c>
      <c r="O36" t="s">
        <v>5057</v>
      </c>
      <c r="P36" t="s">
        <v>3249</v>
      </c>
      <c r="Q36" t="s">
        <v>5058</v>
      </c>
      <c r="R36" t="s">
        <v>3267</v>
      </c>
      <c r="S36" t="s">
        <v>4853</v>
      </c>
      <c r="T36" t="s">
        <v>609</v>
      </c>
      <c r="V36" t="s">
        <v>4855</v>
      </c>
      <c r="W36" t="s">
        <v>3267</v>
      </c>
      <c r="Y36" s="11" t="s">
        <v>4223</v>
      </c>
      <c r="Z36" t="s">
        <v>4912</v>
      </c>
      <c r="AA36" t="s">
        <v>4912</v>
      </c>
      <c r="AB36" t="s">
        <v>4912</v>
      </c>
      <c r="AC36" t="s">
        <v>4913</v>
      </c>
      <c r="AD36" t="b">
        <v>1</v>
      </c>
      <c r="AE36">
        <v>955</v>
      </c>
      <c r="AF36" t="s">
        <v>4035</v>
      </c>
      <c r="AG36" t="s">
        <v>1540</v>
      </c>
      <c r="AH36" t="s">
        <v>1473</v>
      </c>
      <c r="AI36">
        <v>10</v>
      </c>
      <c r="AJ36" t="s">
        <v>609</v>
      </c>
      <c r="AK36" t="s">
        <v>608</v>
      </c>
      <c r="AL36" t="s">
        <v>349</v>
      </c>
      <c r="AN36">
        <v>3</v>
      </c>
      <c r="AO36">
        <v>4</v>
      </c>
      <c r="AP36" t="s">
        <v>4223</v>
      </c>
    </row>
    <row r="37" spans="1:48" x14ac:dyDescent="0.15">
      <c r="A37" t="str">
        <f t="shared" si="15"/>
        <v>|KLD|緑|7|4/3|最初のクリーチャー&amp;br;起動：ターン終了時まで|《[[ギラプールの案内人]]》|</v>
      </c>
      <c r="B37" t="s">
        <v>3267</v>
      </c>
      <c r="C37" t="s">
        <v>4035</v>
      </c>
      <c r="D37">
        <v>6</v>
      </c>
      <c r="E37" t="s">
        <v>3267</v>
      </c>
      <c r="F37" t="s">
        <v>1540</v>
      </c>
      <c r="G37">
        <v>5</v>
      </c>
      <c r="H37" t="s">
        <v>3267</v>
      </c>
      <c r="I37">
        <v>7</v>
      </c>
      <c r="J37" t="s">
        <v>3267</v>
      </c>
      <c r="K37">
        <v>4</v>
      </c>
      <c r="L37">
        <v>3</v>
      </c>
      <c r="M37" t="str">
        <f t="shared" si="16"/>
        <v>4/3</v>
      </c>
      <c r="N37" t="s">
        <v>3267</v>
      </c>
      <c r="O37" t="s">
        <v>5049</v>
      </c>
      <c r="P37" t="s">
        <v>3249</v>
      </c>
      <c r="Q37" t="s">
        <v>5051</v>
      </c>
      <c r="R37" t="s">
        <v>3267</v>
      </c>
      <c r="S37" t="s">
        <v>4853</v>
      </c>
      <c r="T37" t="s">
        <v>605</v>
      </c>
      <c r="V37" t="s">
        <v>4855</v>
      </c>
      <c r="W37" t="s">
        <v>3267</v>
      </c>
      <c r="Y37" s="11" t="s">
        <v>4226</v>
      </c>
      <c r="Z37" t="s">
        <v>4912</v>
      </c>
      <c r="AA37" t="s">
        <v>4912</v>
      </c>
      <c r="AB37" t="s">
        <v>4912</v>
      </c>
      <c r="AC37" t="s">
        <v>4913</v>
      </c>
      <c r="AD37" t="b">
        <v>1</v>
      </c>
      <c r="AE37">
        <v>957</v>
      </c>
      <c r="AF37" t="s">
        <v>4035</v>
      </c>
      <c r="AG37" t="s">
        <v>1540</v>
      </c>
      <c r="AH37" t="s">
        <v>1473</v>
      </c>
      <c r="AI37">
        <v>7</v>
      </c>
      <c r="AJ37" t="s">
        <v>605</v>
      </c>
      <c r="AK37" t="s">
        <v>604</v>
      </c>
      <c r="AL37" t="s">
        <v>349</v>
      </c>
      <c r="AN37">
        <v>4</v>
      </c>
      <c r="AO37">
        <v>3</v>
      </c>
      <c r="AP37" t="s">
        <v>4226</v>
      </c>
    </row>
    <row r="38" spans="1:48" x14ac:dyDescent="0.15">
      <c r="A38" t="str">
        <f t="shared" si="15"/>
        <v>|KLD|無色|5|3/1|自身のみ&amp;br;赤3マッチ：ターン終了時まで|《[[速接会のオオトカゲ]]》|</v>
      </c>
      <c r="B38" t="s">
        <v>3267</v>
      </c>
      <c r="C38" t="s">
        <v>4035</v>
      </c>
      <c r="D38">
        <v>6</v>
      </c>
      <c r="E38" t="s">
        <v>3267</v>
      </c>
      <c r="F38" t="s">
        <v>301</v>
      </c>
      <c r="G38">
        <v>16</v>
      </c>
      <c r="H38" t="s">
        <v>3267</v>
      </c>
      <c r="I38">
        <v>5</v>
      </c>
      <c r="J38" t="s">
        <v>3267</v>
      </c>
      <c r="K38">
        <v>3</v>
      </c>
      <c r="L38">
        <v>1</v>
      </c>
      <c r="M38" t="str">
        <f t="shared" si="16"/>
        <v>3/1</v>
      </c>
      <c r="N38" t="s">
        <v>3267</v>
      </c>
      <c r="O38" t="s">
        <v>5057</v>
      </c>
      <c r="P38" t="s">
        <v>3249</v>
      </c>
      <c r="Q38" t="s">
        <v>5059</v>
      </c>
      <c r="R38" t="s">
        <v>3267</v>
      </c>
      <c r="S38" t="s">
        <v>4853</v>
      </c>
      <c r="T38" t="s">
        <v>537</v>
      </c>
      <c r="V38" t="s">
        <v>4855</v>
      </c>
      <c r="W38" t="s">
        <v>3267</v>
      </c>
      <c r="Y38" s="11" t="s">
        <v>4286</v>
      </c>
      <c r="Z38" t="s">
        <v>4912</v>
      </c>
      <c r="AA38" t="s">
        <v>4912</v>
      </c>
      <c r="AB38" t="s">
        <v>4912</v>
      </c>
      <c r="AC38" t="s">
        <v>4913</v>
      </c>
      <c r="AD38" t="b">
        <v>1</v>
      </c>
      <c r="AE38">
        <v>994</v>
      </c>
      <c r="AF38" t="s">
        <v>4035</v>
      </c>
      <c r="AG38" t="s">
        <v>301</v>
      </c>
      <c r="AH38" t="s">
        <v>1771</v>
      </c>
      <c r="AI38">
        <v>5</v>
      </c>
      <c r="AJ38" t="s">
        <v>537</v>
      </c>
      <c r="AK38" t="s">
        <v>536</v>
      </c>
      <c r="AL38" t="s">
        <v>349</v>
      </c>
      <c r="AN38">
        <v>3</v>
      </c>
      <c r="AO38">
        <v>1</v>
      </c>
      <c r="AP38" t="s">
        <v>4286</v>
      </c>
    </row>
    <row r="39" spans="1:48" x14ac:dyDescent="0.15">
      <c r="V39" s="9"/>
      <c r="AE39" s="9"/>
      <c r="AF39" s="9"/>
      <c r="AG39" s="9"/>
      <c r="AH39" s="9"/>
      <c r="AI39" s="9"/>
      <c r="AJ39" s="9"/>
      <c r="AK39" s="9"/>
      <c r="AL39" s="9"/>
      <c r="AM39" s="9"/>
      <c r="AN39" s="9"/>
      <c r="AO39" s="9"/>
      <c r="AP39" s="9"/>
      <c r="AQ39" s="9"/>
      <c r="AR39" s="9"/>
      <c r="AS39" s="9"/>
      <c r="AT39" s="9"/>
      <c r="AU39" s="9"/>
      <c r="AV39" s="9"/>
    </row>
    <row r="40" spans="1:48" x14ac:dyDescent="0.15">
      <c r="A40" t="s">
        <v>5086</v>
      </c>
      <c r="AC40" t="str">
        <f t="shared" ref="AC40:AC42" si="17">IF(ISERR(SEARCH("得",Y40,1)),"","得る")</f>
        <v/>
      </c>
    </row>
    <row r="41" spans="1:48" x14ac:dyDescent="0.15">
      <c r="A41" t="str">
        <f>B41&amp;C41&amp;E41&amp;F41&amp;H41&amp;I41&amp;J41&amp;M41&amp;N41&amp;O41&amp;P41&amp;Q41&amp;R41&amp;S41&amp;T41&amp;U41&amp;V41&amp;W41&amp;X41</f>
        <v>|LEFT:50|LEFT:50|LEFT:50|LEFT:120|LEFT:250|LEFT:250|c</v>
      </c>
      <c r="B41" t="s">
        <v>3211</v>
      </c>
      <c r="C41" t="s">
        <v>3204</v>
      </c>
      <c r="E41" t="s">
        <v>3211</v>
      </c>
      <c r="F41" t="s">
        <v>3204</v>
      </c>
      <c r="H41" t="s">
        <v>3211</v>
      </c>
      <c r="I41" t="s">
        <v>3204</v>
      </c>
      <c r="J41" t="s">
        <v>3211</v>
      </c>
      <c r="M41" t="s">
        <v>5031</v>
      </c>
      <c r="N41" t="s">
        <v>3267</v>
      </c>
      <c r="O41" t="s">
        <v>4871</v>
      </c>
      <c r="P41" t="s">
        <v>3267</v>
      </c>
      <c r="R41" t="s">
        <v>4871</v>
      </c>
      <c r="U41" t="s">
        <v>3267</v>
      </c>
      <c r="V41" t="s">
        <v>3206</v>
      </c>
      <c r="AC41" t="str">
        <f t="shared" si="17"/>
        <v/>
      </c>
    </row>
    <row r="42" spans="1:48" x14ac:dyDescent="0.15">
      <c r="A42" t="str">
        <f t="shared" ref="A42" si="18">B42&amp;C42&amp;E42&amp;F42&amp;H42&amp;I42&amp;J42&amp;M42&amp;N42&amp;O42&amp;P42&amp;Q42&amp;R42&amp;S42&amp;T42&amp;U42&amp;V42&amp;W42&amp;X42</f>
        <v>|セット|色|コスト|カード種|能力|カード名|</v>
      </c>
      <c r="B42" t="s">
        <v>3211</v>
      </c>
      <c r="C42" t="s">
        <v>3212</v>
      </c>
      <c r="E42" t="s">
        <v>3211</v>
      </c>
      <c r="F42" t="s">
        <v>3181</v>
      </c>
      <c r="H42" t="s">
        <v>3211</v>
      </c>
      <c r="I42" t="s">
        <v>3207</v>
      </c>
      <c r="J42" t="s">
        <v>3211</v>
      </c>
      <c r="K42" t="s">
        <v>3168</v>
      </c>
      <c r="L42" t="s">
        <v>3167</v>
      </c>
      <c r="M42" t="s">
        <v>4902</v>
      </c>
      <c r="N42" t="s">
        <v>3267</v>
      </c>
      <c r="O42" t="s">
        <v>3231</v>
      </c>
      <c r="P42" t="s">
        <v>3267</v>
      </c>
      <c r="R42" t="s">
        <v>3208</v>
      </c>
      <c r="U42" t="s">
        <v>3267</v>
      </c>
      <c r="AC42" t="str">
        <f t="shared" si="17"/>
        <v/>
      </c>
    </row>
    <row r="43" spans="1:48" x14ac:dyDescent="0.15">
      <c r="A43" t="str">
        <f>B43&amp;C43&amp;E43&amp;F43&amp;H43&amp;I43&amp;J43&amp;M43&amp;N43&amp;O43&amp;P43&amp;Q43&amp;R43&amp;S43&amp;T43&amp;U43&amp;V43&amp;W43&amp;X43</f>
        <v>|ORI|無色|8|サポート|最初のクリーチャー&amp;br;ターン開始時：ターン終了時まで|《[[ならず者の道]]》|</v>
      </c>
      <c r="B43" t="s">
        <v>3267</v>
      </c>
      <c r="C43" t="s">
        <v>3271</v>
      </c>
      <c r="D43">
        <v>1</v>
      </c>
      <c r="E43" t="s">
        <v>3267</v>
      </c>
      <c r="F43" t="s">
        <v>301</v>
      </c>
      <c r="G43">
        <v>16</v>
      </c>
      <c r="H43" t="s">
        <v>3267</v>
      </c>
      <c r="I43">
        <v>8</v>
      </c>
      <c r="J43" t="s">
        <v>3267</v>
      </c>
      <c r="K43">
        <v>0</v>
      </c>
      <c r="L43">
        <v>0</v>
      </c>
      <c r="M43" t="s">
        <v>297</v>
      </c>
      <c r="N43" t="s">
        <v>3267</v>
      </c>
      <c r="O43" t="s">
        <v>5049</v>
      </c>
      <c r="P43" t="s">
        <v>3249</v>
      </c>
      <c r="Q43" t="s">
        <v>5050</v>
      </c>
      <c r="R43" t="s">
        <v>3267</v>
      </c>
      <c r="S43" t="s">
        <v>4853</v>
      </c>
      <c r="T43" t="s">
        <v>2462</v>
      </c>
      <c r="V43" t="s">
        <v>4855</v>
      </c>
      <c r="W43" t="s">
        <v>3267</v>
      </c>
      <c r="Y43" s="11" t="s">
        <v>2460</v>
      </c>
      <c r="Z43" t="s">
        <v>4912</v>
      </c>
      <c r="AA43" t="s">
        <v>4912</v>
      </c>
      <c r="AB43" t="s">
        <v>4912</v>
      </c>
      <c r="AC43" t="s">
        <v>4913</v>
      </c>
      <c r="AD43" t="b">
        <v>1</v>
      </c>
      <c r="AE43">
        <v>242</v>
      </c>
      <c r="AF43" t="s">
        <v>3271</v>
      </c>
      <c r="AG43" t="s">
        <v>301</v>
      </c>
      <c r="AH43" t="s">
        <v>1463</v>
      </c>
      <c r="AI43">
        <v>8</v>
      </c>
      <c r="AJ43" t="s">
        <v>2462</v>
      </c>
      <c r="AK43" t="s">
        <v>2461</v>
      </c>
      <c r="AL43" t="s">
        <v>297</v>
      </c>
      <c r="AM43">
        <v>4</v>
      </c>
      <c r="AP43" t="s">
        <v>2460</v>
      </c>
    </row>
    <row r="44" spans="1:48" x14ac:dyDescent="0.15">
      <c r="A44" t="str">
        <f>B44&amp;C44&amp;E44&amp;F44&amp;H44&amp;I44&amp;J44&amp;M44&amp;N44&amp;O44&amp;P44&amp;Q44&amp;R44&amp;S44&amp;T44&amp;U44&amp;V44&amp;W44&amp;X44</f>
        <v>|OGW|黒|22|呪文|対象1体&amp;br;詠唱時：永続|《[[粗暴な幻視]]》|</v>
      </c>
      <c r="B44" t="s">
        <v>3267</v>
      </c>
      <c r="C44" t="s">
        <v>3214</v>
      </c>
      <c r="D44">
        <v>3</v>
      </c>
      <c r="E44" t="s">
        <v>3267</v>
      </c>
      <c r="F44" t="s">
        <v>1606</v>
      </c>
      <c r="G44">
        <v>3</v>
      </c>
      <c r="H44" t="s">
        <v>3267</v>
      </c>
      <c r="I44">
        <v>22</v>
      </c>
      <c r="J44" t="s">
        <v>3267</v>
      </c>
      <c r="K44">
        <v>0</v>
      </c>
      <c r="L44">
        <v>0</v>
      </c>
      <c r="M44" t="s">
        <v>1475</v>
      </c>
      <c r="N44" t="s">
        <v>3267</v>
      </c>
      <c r="O44" t="s">
        <v>5047</v>
      </c>
      <c r="P44" t="s">
        <v>3249</v>
      </c>
      <c r="Q44" t="s">
        <v>5054</v>
      </c>
      <c r="R44" t="s">
        <v>3267</v>
      </c>
      <c r="S44" t="s">
        <v>4853</v>
      </c>
      <c r="T44" t="s">
        <v>1621</v>
      </c>
      <c r="V44" t="s">
        <v>4855</v>
      </c>
      <c r="W44" t="s">
        <v>3267</v>
      </c>
      <c r="Y44" s="11" t="s">
        <v>3503</v>
      </c>
      <c r="Z44" t="s">
        <v>4912</v>
      </c>
      <c r="AA44" t="s">
        <v>4912</v>
      </c>
      <c r="AB44" t="s">
        <v>4915</v>
      </c>
      <c r="AC44" t="s">
        <v>4912</v>
      </c>
      <c r="AD44" t="b">
        <v>1</v>
      </c>
      <c r="AE44">
        <v>499</v>
      </c>
      <c r="AF44" t="s">
        <v>3214</v>
      </c>
      <c r="AG44" t="s">
        <v>1606</v>
      </c>
      <c r="AH44" t="s">
        <v>1473</v>
      </c>
      <c r="AI44">
        <v>22</v>
      </c>
      <c r="AJ44" t="s">
        <v>1621</v>
      </c>
      <c r="AK44" t="s">
        <v>1620</v>
      </c>
      <c r="AL44" t="s">
        <v>1475</v>
      </c>
      <c r="AP44" t="s">
        <v>3503</v>
      </c>
    </row>
    <row r="45" spans="1:48" x14ac:dyDescent="0.15">
      <c r="A45" t="str">
        <f>B45&amp;C45&amp;E45&amp;F45&amp;H45&amp;I45&amp;J45&amp;M45&amp;N45&amp;O45&amp;P45&amp;Q45&amp;R45&amp;S45&amp;T45&amp;U45&amp;V45&amp;W45&amp;X45</f>
        <v>|SOI|無色|11|呪文|対象1体&amp;br;詠唱時：永続|《[[合鍵]]》|</v>
      </c>
      <c r="B45" t="s">
        <v>3267</v>
      </c>
      <c r="C45" t="s">
        <v>3528</v>
      </c>
      <c r="D45">
        <v>4</v>
      </c>
      <c r="E45" t="s">
        <v>3267</v>
      </c>
      <c r="F45" t="s">
        <v>301</v>
      </c>
      <c r="G45">
        <v>16</v>
      </c>
      <c r="H45" t="s">
        <v>3267</v>
      </c>
      <c r="I45">
        <v>11</v>
      </c>
      <c r="J45" t="s">
        <v>3267</v>
      </c>
      <c r="K45">
        <v>0</v>
      </c>
      <c r="L45">
        <v>0</v>
      </c>
      <c r="M45" t="s">
        <v>1475</v>
      </c>
      <c r="N45" t="s">
        <v>3267</v>
      </c>
      <c r="O45" t="s">
        <v>5047</v>
      </c>
      <c r="P45" t="s">
        <v>3249</v>
      </c>
      <c r="Q45" t="s">
        <v>5054</v>
      </c>
      <c r="R45" t="s">
        <v>3267</v>
      </c>
      <c r="S45" t="s">
        <v>4853</v>
      </c>
      <c r="T45" t="s">
        <v>1117</v>
      </c>
      <c r="V45" t="s">
        <v>4855</v>
      </c>
      <c r="W45" t="s">
        <v>3267</v>
      </c>
      <c r="Y45" s="11" t="s">
        <v>3825</v>
      </c>
      <c r="Z45" t="s">
        <v>4912</v>
      </c>
      <c r="AA45" t="s">
        <v>4912</v>
      </c>
      <c r="AB45" t="s">
        <v>4915</v>
      </c>
      <c r="AC45" t="s">
        <v>4913</v>
      </c>
      <c r="AD45" t="b">
        <v>1</v>
      </c>
      <c r="AE45">
        <v>728</v>
      </c>
      <c r="AF45" t="s">
        <v>3528</v>
      </c>
      <c r="AG45" t="s">
        <v>301</v>
      </c>
      <c r="AH45" t="s">
        <v>1771</v>
      </c>
      <c r="AI45">
        <v>11</v>
      </c>
      <c r="AJ45" t="s">
        <v>1117</v>
      </c>
      <c r="AK45" t="s">
        <v>1116</v>
      </c>
      <c r="AL45" t="s">
        <v>1475</v>
      </c>
      <c r="AP45" t="s">
        <v>3825</v>
      </c>
    </row>
    <row r="46" spans="1:48" x14ac:dyDescent="0.15">
      <c r="A46" t="str">
        <f>B46&amp;C46&amp;E46&amp;F46&amp;H46&amp;I46&amp;J46&amp;M46&amp;N46&amp;O46&amp;P46&amp;Q46&amp;R46&amp;S46&amp;T46&amp;U46&amp;V46&amp;W46&amp;X46</f>
        <v>|KLDM|無色|5|サポート|最初のクリーチャー&amp;br;このカードがいる間|《[[稲妻のすね当て]]》|</v>
      </c>
      <c r="B46" t="s">
        <v>3267</v>
      </c>
      <c r="C46" t="s">
        <v>4443</v>
      </c>
      <c r="D46">
        <v>9</v>
      </c>
      <c r="E46" t="s">
        <v>3267</v>
      </c>
      <c r="F46" t="s">
        <v>301</v>
      </c>
      <c r="G46">
        <v>16</v>
      </c>
      <c r="H46" t="s">
        <v>3267</v>
      </c>
      <c r="I46">
        <v>5</v>
      </c>
      <c r="J46" t="s">
        <v>3267</v>
      </c>
      <c r="K46">
        <v>0</v>
      </c>
      <c r="L46">
        <v>0</v>
      </c>
      <c r="M46" t="s">
        <v>297</v>
      </c>
      <c r="N46" t="s">
        <v>3267</v>
      </c>
      <c r="O46" t="s">
        <v>5049</v>
      </c>
      <c r="P46" t="s">
        <v>3249</v>
      </c>
      <c r="Q46" t="s">
        <v>5060</v>
      </c>
      <c r="R46" t="s">
        <v>3267</v>
      </c>
      <c r="S46" t="s">
        <v>4853</v>
      </c>
      <c r="T46" t="s">
        <v>327</v>
      </c>
      <c r="V46" t="s">
        <v>4855</v>
      </c>
      <c r="W46" t="s">
        <v>3267</v>
      </c>
      <c r="Y46" s="11" t="s">
        <v>323</v>
      </c>
      <c r="Z46" t="s">
        <v>4912</v>
      </c>
      <c r="AA46" t="s">
        <v>4912</v>
      </c>
      <c r="AB46" t="s">
        <v>4912</v>
      </c>
      <c r="AC46" t="s">
        <v>4913</v>
      </c>
      <c r="AD46" t="b">
        <v>1</v>
      </c>
      <c r="AE46">
        <v>1092</v>
      </c>
      <c r="AF46" t="s">
        <v>4443</v>
      </c>
      <c r="AG46" t="s">
        <v>301</v>
      </c>
      <c r="AH46" t="s">
        <v>300</v>
      </c>
      <c r="AI46">
        <v>5</v>
      </c>
      <c r="AJ46" t="s">
        <v>327</v>
      </c>
      <c r="AK46" t="s">
        <v>326</v>
      </c>
      <c r="AL46" t="s">
        <v>297</v>
      </c>
      <c r="AM46">
        <v>2</v>
      </c>
      <c r="AP46" t="s">
        <v>323</v>
      </c>
    </row>
    <row r="47" spans="1:48" x14ac:dyDescent="0.15">
      <c r="A47" t="str">
        <f>B47&amp;C47&amp;E47&amp;F47&amp;H47&amp;I47&amp;J47&amp;M47&amp;N47&amp;O47&amp;P47&amp;Q47&amp;R47&amp;S47&amp;T47&amp;U47&amp;V47&amp;W47&amp;X47</f>
        <v>|AKH|青|10|呪文|各クリーチャー&amp;br;詠唱時：ターン終了時まで|《[[驚異への入り口]]》|</v>
      </c>
      <c r="B47" t="s">
        <v>3267</v>
      </c>
      <c r="C47" t="s">
        <v>4450</v>
      </c>
      <c r="D47">
        <v>10</v>
      </c>
      <c r="E47" t="s">
        <v>3267</v>
      </c>
      <c r="F47" t="s">
        <v>1631</v>
      </c>
      <c r="G47">
        <v>2</v>
      </c>
      <c r="H47" t="s">
        <v>3267</v>
      </c>
      <c r="I47">
        <v>10</v>
      </c>
      <c r="J47" t="s">
        <v>3267</v>
      </c>
      <c r="K47">
        <v>0</v>
      </c>
      <c r="L47">
        <v>0</v>
      </c>
      <c r="M47" t="s">
        <v>1475</v>
      </c>
      <c r="N47" t="s">
        <v>3267</v>
      </c>
      <c r="O47" t="s">
        <v>5052</v>
      </c>
      <c r="P47" t="s">
        <v>3249</v>
      </c>
      <c r="Q47" t="s">
        <v>5061</v>
      </c>
      <c r="R47" t="s">
        <v>3267</v>
      </c>
      <c r="S47" t="s">
        <v>4853</v>
      </c>
      <c r="T47" t="s">
        <v>4781</v>
      </c>
      <c r="V47" t="s">
        <v>4855</v>
      </c>
      <c r="W47" t="s">
        <v>3267</v>
      </c>
      <c r="Y47" s="11" t="s">
        <v>4783</v>
      </c>
      <c r="Z47" t="s">
        <v>4912</v>
      </c>
      <c r="AA47" t="s">
        <v>4912</v>
      </c>
      <c r="AB47" t="s">
        <v>4915</v>
      </c>
      <c r="AC47" t="s">
        <v>4913</v>
      </c>
      <c r="AD47" t="b">
        <v>1</v>
      </c>
      <c r="AE47">
        <v>1270</v>
      </c>
      <c r="AF47" t="s">
        <v>4450</v>
      </c>
      <c r="AG47" t="s">
        <v>1631</v>
      </c>
      <c r="AH47" t="s">
        <v>1473</v>
      </c>
      <c r="AI47">
        <v>10</v>
      </c>
      <c r="AJ47" t="s">
        <v>4781</v>
      </c>
      <c r="AK47" t="s">
        <v>4782</v>
      </c>
      <c r="AL47" t="s">
        <v>1475</v>
      </c>
      <c r="AP47" t="s">
        <v>4783</v>
      </c>
    </row>
  </sheetData>
  <autoFilter ref="Y3:AD25"/>
  <phoneticPr fontId="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80"/>
  <sheetViews>
    <sheetView topLeftCell="A52" zoomScale="85" zoomScaleNormal="85" workbookViewId="0">
      <selection activeCell="Y71" sqref="Y71"/>
    </sheetView>
  </sheetViews>
  <sheetFormatPr defaultRowHeight="13.5" x14ac:dyDescent="0.15"/>
  <cols>
    <col min="1" max="1" width="27.375" customWidth="1"/>
    <col min="2" max="2" width="1.25" customWidth="1"/>
    <col min="3" max="3" width="5.5" customWidth="1"/>
    <col min="4" max="4" width="4" customWidth="1"/>
    <col min="5" max="5" width="2" bestFit="1" customWidth="1"/>
    <col min="6" max="6" width="6.625" customWidth="1"/>
    <col min="7" max="7" width="3.5" bestFit="1" customWidth="1"/>
    <col min="8" max="8" width="2" bestFit="1" customWidth="1"/>
    <col min="9" max="9" width="5.375" customWidth="1"/>
    <col min="10" max="10" width="2" bestFit="1" customWidth="1"/>
    <col min="11" max="12" width="2" customWidth="1"/>
    <col min="14" max="15" width="5.875" customWidth="1"/>
    <col min="16" max="16" width="2" bestFit="1" customWidth="1"/>
    <col min="17" max="17" width="3.75" bestFit="1" customWidth="1"/>
    <col min="19" max="19" width="10.25" customWidth="1"/>
    <col min="20" max="20" width="3.75" bestFit="1" customWidth="1"/>
    <col min="21" max="21" width="2" bestFit="1" customWidth="1"/>
    <col min="22" max="22" width="2.5" bestFit="1" customWidth="1"/>
    <col min="23" max="23" width="2.75" bestFit="1" customWidth="1"/>
    <col min="24" max="24" width="2.5" bestFit="1" customWidth="1"/>
    <col min="25" max="25" width="15.125" style="11" customWidth="1"/>
    <col min="26" max="26" width="8.5" bestFit="1" customWidth="1"/>
    <col min="27" max="27" width="6" bestFit="1" customWidth="1"/>
    <col min="28" max="28" width="8.125" bestFit="1" customWidth="1"/>
    <col min="29" max="29" width="3.5" bestFit="1" customWidth="1"/>
    <col min="30" max="30" width="3.5" customWidth="1"/>
    <col min="31" max="32" width="5.5" bestFit="1" customWidth="1"/>
    <col min="33" max="33" width="5.25" bestFit="1" customWidth="1"/>
    <col min="34" max="34" width="9.5" bestFit="1" customWidth="1"/>
    <col min="35" max="35" width="5" bestFit="1" customWidth="1"/>
    <col min="36" max="36" width="14.875" customWidth="1"/>
    <col min="37" max="37" width="9" customWidth="1"/>
    <col min="39" max="44" width="0" hidden="1" customWidth="1"/>
    <col min="45" max="45" width="4.875" bestFit="1" customWidth="1"/>
    <col min="46" max="47" width="3.5" bestFit="1" customWidth="1"/>
  </cols>
  <sheetData>
    <row r="1" spans="1:48" x14ac:dyDescent="0.15">
      <c r="A1" t="s">
        <v>5068</v>
      </c>
    </row>
    <row r="3" spans="1:48" x14ac:dyDescent="0.15">
      <c r="A3" t="str">
        <f>B3&amp;C3&amp;E3&amp;F3&amp;H3&amp;I3&amp;J3&amp;M3&amp;O3&amp;P3&amp;Q3&amp;R3&amp;S3&amp;T3&amp;U3&amp;V3&amp;W3&amp;X3</f>
        <v>*バーサーカーカード一覧</v>
      </c>
      <c r="B3" t="s">
        <v>3229</v>
      </c>
      <c r="C3" t="s">
        <v>5071</v>
      </c>
      <c r="F3" t="s">
        <v>3228</v>
      </c>
    </row>
    <row r="4" spans="1:48" x14ac:dyDescent="0.15">
      <c r="A4" t="str">
        <f t="shared" ref="A4:A5" si="0">B4&amp;C4&amp;E4&amp;F4&amp;H4&amp;I4&amp;J4&amp;M4&amp;O4&amp;P4&amp;Q4&amp;R4&amp;S4&amp;T4&amp;U4&amp;V4&amp;W4&amp;X4</f>
        <v>[[バーサーカー]]</v>
      </c>
      <c r="B4" t="s">
        <v>5069</v>
      </c>
      <c r="C4" t="str">
        <f>C3</f>
        <v>バーサーカー</v>
      </c>
      <c r="E4" t="s">
        <v>5070</v>
      </c>
    </row>
    <row r="5" spans="1:48" x14ac:dyDescent="0.15">
      <c r="A5" t="str">
        <f t="shared" si="0"/>
        <v/>
      </c>
    </row>
    <row r="6" spans="1:48" x14ac:dyDescent="0.15">
      <c r="A6" t="str">
        <f>B6&amp;C6&amp;E6&amp;F6&amp;H6&amp;I6&amp;J6&amp;M6&amp;O6&amp;P6&amp;Q6&amp;R6&amp;S6&amp;T6&amp;U6&amp;V6&amp;W6&amp;X6</f>
        <v>**マジック:オリジン</v>
      </c>
      <c r="B6" t="s">
        <v>4856</v>
      </c>
      <c r="C6" t="s">
        <v>4860</v>
      </c>
    </row>
    <row r="7" spans="1:48" x14ac:dyDescent="0.15">
      <c r="A7" t="str">
        <f>B7&amp;C7&amp;E7&amp;F7&amp;H7&amp;I7&amp;J7&amp;M7&amp;O7&amp;P7&amp;Q7&amp;R7&amp;S7&amp;T7&amp;U7&amp;V7&amp;W7&amp;X7</f>
        <v>|LEFT:50|LEFT:50|LEFT:50|LEFT:50|LEFT:500|c</v>
      </c>
      <c r="B7" t="s">
        <v>3211</v>
      </c>
      <c r="C7" t="s">
        <v>3204</v>
      </c>
      <c r="E7" t="s">
        <v>3211</v>
      </c>
      <c r="F7" t="s">
        <v>3204</v>
      </c>
      <c r="H7" t="s">
        <v>3211</v>
      </c>
      <c r="I7" t="s">
        <v>3204</v>
      </c>
      <c r="J7" t="s">
        <v>3211</v>
      </c>
      <c r="M7" t="s">
        <v>3204</v>
      </c>
      <c r="P7" t="s">
        <v>3267</v>
      </c>
      <c r="R7" t="s">
        <v>3205</v>
      </c>
      <c r="U7" t="s">
        <v>3267</v>
      </c>
      <c r="V7" t="s">
        <v>3206</v>
      </c>
    </row>
    <row r="8" spans="1:48" ht="14.25" thickBot="1" x14ac:dyDescent="0.2">
      <c r="A8" t="str">
        <f>B8&amp;C8&amp;E8&amp;F8&amp;H8&amp;I8&amp;J8&amp;M8&amp;O8&amp;P8&amp;Q8&amp;R8&amp;S8&amp;T8&amp;U8&amp;V8&amp;W8&amp;X8</f>
        <v>|セット|色|コスト|P/T|カード名|</v>
      </c>
      <c r="B8" t="s">
        <v>3211</v>
      </c>
      <c r="C8" t="s">
        <v>3212</v>
      </c>
      <c r="E8" t="s">
        <v>3211</v>
      </c>
      <c r="F8" t="s">
        <v>3181</v>
      </c>
      <c r="H8" t="s">
        <v>3211</v>
      </c>
      <c r="I8" t="s">
        <v>3207</v>
      </c>
      <c r="J8" t="s">
        <v>3211</v>
      </c>
      <c r="K8" t="s">
        <v>3168</v>
      </c>
      <c r="L8" t="s">
        <v>3167</v>
      </c>
      <c r="M8" t="str">
        <f>K8&amp;"/"&amp;L8</f>
        <v>P/T</v>
      </c>
      <c r="P8" t="s">
        <v>3267</v>
      </c>
      <c r="R8" t="s">
        <v>3208</v>
      </c>
      <c r="U8" t="s">
        <v>3267</v>
      </c>
      <c r="AD8" t="b">
        <f>OR(AB8="与える",AC8="得る")</f>
        <v>0</v>
      </c>
      <c r="AE8" s="1"/>
      <c r="AF8" s="1"/>
      <c r="AG8" s="1"/>
      <c r="AH8" s="1"/>
      <c r="AI8" s="1"/>
      <c r="AJ8" s="1"/>
      <c r="AK8" s="1"/>
      <c r="AL8" s="1"/>
      <c r="AM8" s="1"/>
      <c r="AN8" s="1"/>
      <c r="AO8" s="1"/>
      <c r="AP8" s="1"/>
      <c r="AQ8" s="1"/>
      <c r="AR8" s="1"/>
      <c r="AS8" s="1"/>
      <c r="AT8" s="1"/>
      <c r="AU8" s="1"/>
      <c r="AV8" s="1"/>
    </row>
    <row r="9" spans="1:48" x14ac:dyDescent="0.15">
      <c r="A9" t="str">
        <f>B9&amp;C9&amp;E9&amp;F9&amp;H9&amp;I9&amp;J9&amp;M9&amp;O9&amp;P9&amp;Q9&amp;R9&amp;S9&amp;T9&amp;U9&amp;V9&amp;W9&amp;X9</f>
        <v>|ORI|青|12|1/3|《[[スカーブの大巨人]]》|</v>
      </c>
      <c r="B9" t="s">
        <v>3211</v>
      </c>
      <c r="C9" t="str">
        <f t="shared" ref="C9" si="1">AF9</f>
        <v>ORI</v>
      </c>
      <c r="D9">
        <f>IF(AF9="","",VLOOKUP(C9,tnpl!$Z$1:$AA$11,2,TRUE))</f>
        <v>1</v>
      </c>
      <c r="E9" t="s">
        <v>3211</v>
      </c>
      <c r="F9" t="str">
        <f t="shared" ref="F9" si="2">AG9</f>
        <v>青</v>
      </c>
      <c r="G9">
        <f>IF(AG9="","",VLOOKUP(F9,tnpl!$X$1:$Y$16,2,TRUE))</f>
        <v>2</v>
      </c>
      <c r="H9" t="s">
        <v>3211</v>
      </c>
      <c r="I9">
        <f t="shared" ref="I9" si="3">AI9</f>
        <v>12</v>
      </c>
      <c r="J9" t="s">
        <v>3211</v>
      </c>
      <c r="K9">
        <f t="shared" ref="K9:L9" si="4">AT9</f>
        <v>1</v>
      </c>
      <c r="L9">
        <f t="shared" si="4"/>
        <v>3</v>
      </c>
      <c r="M9" t="str">
        <f t="shared" ref="M9" si="5">IF(AL9="クリーチャー",K9&amp;"/"&amp;L9,"")</f>
        <v>1/3</v>
      </c>
      <c r="P9" t="s">
        <v>3267</v>
      </c>
      <c r="Q9" t="s">
        <v>4854</v>
      </c>
      <c r="R9" t="str">
        <f t="shared" ref="R9" si="6">AJ9</f>
        <v>スカーブの大巨人</v>
      </c>
      <c r="T9" t="s">
        <v>4855</v>
      </c>
      <c r="U9" t="s">
        <v>3267</v>
      </c>
      <c r="V9" s="9"/>
      <c r="Y9" s="11" t="s">
        <v>3315</v>
      </c>
      <c r="Z9" t="str">
        <f>IF(SEARCH(LEFT($C$3,1),Y9,1)&lt;10,$C$3,"")</f>
        <v>バーサーカー</v>
      </c>
      <c r="AA9" t="str">
        <f>IF(ISERR(SEARCH("召",Y9,1)),"","召喚")</f>
        <v/>
      </c>
      <c r="AB9" t="str">
        <f>IF(ISERR(SEARCH("与",Y9,1)),"","与える")</f>
        <v/>
      </c>
      <c r="AC9" t="str">
        <f>IF(ISERR(SEARCH("得",Y9,1)),"","得る")</f>
        <v/>
      </c>
      <c r="AD9" t="b">
        <f t="shared" ref="AD9" si="7">OR(AB9="与える",AC9="得る")</f>
        <v>0</v>
      </c>
      <c r="AE9" s="7">
        <v>79</v>
      </c>
      <c r="AF9" s="5" t="s">
        <v>3271</v>
      </c>
      <c r="AG9" s="5" t="s">
        <v>1631</v>
      </c>
      <c r="AH9" s="5" t="s">
        <v>1453</v>
      </c>
      <c r="AI9" s="5">
        <v>12</v>
      </c>
      <c r="AJ9" s="5" t="s">
        <v>2926</v>
      </c>
      <c r="AK9" s="5" t="s">
        <v>2925</v>
      </c>
      <c r="AL9" s="5" t="s">
        <v>349</v>
      </c>
      <c r="AM9" s="5" t="s">
        <v>1506</v>
      </c>
      <c r="AN9" s="5" t="s">
        <v>2077</v>
      </c>
      <c r="AO9" s="5"/>
      <c r="AP9" s="5" t="s">
        <v>3313</v>
      </c>
      <c r="AQ9" s="5" t="s">
        <v>3314</v>
      </c>
      <c r="AR9" s="5"/>
      <c r="AS9" s="5"/>
      <c r="AT9" s="5">
        <v>1</v>
      </c>
      <c r="AU9" s="5">
        <v>3</v>
      </c>
      <c r="AV9" s="13" t="s">
        <v>3315</v>
      </c>
    </row>
    <row r="10" spans="1:48" x14ac:dyDescent="0.15">
      <c r="A10" t="str">
        <f t="shared" ref="A10:A36" si="8">B10&amp;C10&amp;E10&amp;F10&amp;H10&amp;I10&amp;J10&amp;M10&amp;O10&amp;P10&amp;Q10&amp;R10&amp;S10&amp;T10&amp;U10&amp;V10&amp;W10&amp;X10</f>
        <v>|ORI|黒|8|3/1|《[[死橋のシャーマン]]》|</v>
      </c>
      <c r="B10" t="s">
        <v>3211</v>
      </c>
      <c r="C10" t="str">
        <f t="shared" ref="C10:C36" si="9">AF10</f>
        <v>ORI</v>
      </c>
      <c r="D10">
        <f>IF(AF10="","",VLOOKUP(C10,tnpl!$Z$1:$AA$11,2,TRUE))</f>
        <v>1</v>
      </c>
      <c r="E10" t="s">
        <v>3211</v>
      </c>
      <c r="F10" t="str">
        <f t="shared" ref="F10:F36" si="10">AG10</f>
        <v>黒</v>
      </c>
      <c r="G10">
        <f>IF(AG10="","",VLOOKUP(F10,tnpl!$X$1:$Y$16,2,TRUE))</f>
        <v>3</v>
      </c>
      <c r="H10" t="s">
        <v>3211</v>
      </c>
      <c r="I10">
        <f t="shared" ref="I10:I36" si="11">AI10</f>
        <v>8</v>
      </c>
      <c r="J10" t="s">
        <v>3211</v>
      </c>
      <c r="K10">
        <f t="shared" ref="K10:K36" si="12">AT10</f>
        <v>3</v>
      </c>
      <c r="L10">
        <f t="shared" ref="L10:L36" si="13">AU10</f>
        <v>1</v>
      </c>
      <c r="M10" t="str">
        <f t="shared" ref="M10:M36" si="14">IF(AL10="クリーチャー",K10&amp;"/"&amp;L10,"")</f>
        <v>3/1</v>
      </c>
      <c r="P10" t="s">
        <v>3267</v>
      </c>
      <c r="Q10" t="s">
        <v>4854</v>
      </c>
      <c r="R10" t="str">
        <f t="shared" ref="R10:R36" si="15">AJ10</f>
        <v>死橋のシャーマン</v>
      </c>
      <c r="T10" t="s">
        <v>4855</v>
      </c>
      <c r="U10" t="s">
        <v>3267</v>
      </c>
      <c r="V10" s="9"/>
      <c r="Y10" s="11" t="s">
        <v>1765</v>
      </c>
      <c r="Z10" t="str">
        <f t="shared" ref="Z10:Z36" si="16">IF(SEARCH(LEFT($C$3,1),Y10,1)&lt;10,$C$3,"")</f>
        <v>バーサーカー</v>
      </c>
      <c r="AA10" t="str">
        <f t="shared" ref="AA10:AA36" si="17">IF(ISERR(SEARCH("召",Y10,1)),"","召喚")</f>
        <v/>
      </c>
      <c r="AB10" t="str">
        <f t="shared" ref="AB10:AB36" si="18">IF(ISERR(SEARCH("与",Y10,1)),"","与える")</f>
        <v/>
      </c>
      <c r="AC10" t="str">
        <f t="shared" ref="AC10:AC36" si="19">IF(ISERR(SEARCH("得",Y10,1)),"","得る")</f>
        <v/>
      </c>
      <c r="AD10" t="b">
        <f t="shared" ref="AD10:AD36" si="20">OR(AB10="与える",AC10="得る")</f>
        <v>0</v>
      </c>
      <c r="AE10" s="2">
        <v>83</v>
      </c>
      <c r="AF10" s="1" t="s">
        <v>3271</v>
      </c>
      <c r="AG10" s="1" t="s">
        <v>1606</v>
      </c>
      <c r="AH10" s="1" t="s">
        <v>1771</v>
      </c>
      <c r="AI10" s="1">
        <v>8</v>
      </c>
      <c r="AJ10" s="1" t="s">
        <v>2914</v>
      </c>
      <c r="AK10" s="1" t="s">
        <v>2913</v>
      </c>
      <c r="AL10" s="1" t="s">
        <v>349</v>
      </c>
      <c r="AM10" s="1" t="s">
        <v>1501</v>
      </c>
      <c r="AN10" s="1" t="s">
        <v>1894</v>
      </c>
      <c r="AO10" s="1"/>
      <c r="AP10" s="1" t="s">
        <v>1765</v>
      </c>
      <c r="AQ10" s="1"/>
      <c r="AR10" s="1"/>
      <c r="AS10" s="1"/>
      <c r="AT10" s="1">
        <v>3</v>
      </c>
      <c r="AU10" s="1">
        <v>1</v>
      </c>
      <c r="AV10" s="14" t="s">
        <v>1765</v>
      </c>
    </row>
    <row r="11" spans="1:48" x14ac:dyDescent="0.15">
      <c r="A11" t="str">
        <f t="shared" si="8"/>
        <v>|ORI|黒|15|4/7|《[[墓刃の匪賊]]》|</v>
      </c>
      <c r="B11" t="s">
        <v>3211</v>
      </c>
      <c r="C11" t="str">
        <f t="shared" si="9"/>
        <v>ORI</v>
      </c>
      <c r="D11">
        <f>IF(AF11="","",VLOOKUP(C11,tnpl!$Z$1:$AA$11,2,TRUE))</f>
        <v>1</v>
      </c>
      <c r="E11" t="s">
        <v>3211</v>
      </c>
      <c r="F11" t="str">
        <f t="shared" si="10"/>
        <v>黒</v>
      </c>
      <c r="G11">
        <f>IF(AG11="","",VLOOKUP(F11,tnpl!$X$1:$Y$16,2,TRUE))</f>
        <v>3</v>
      </c>
      <c r="H11" t="s">
        <v>3211</v>
      </c>
      <c r="I11">
        <f t="shared" si="11"/>
        <v>15</v>
      </c>
      <c r="J11" t="s">
        <v>3211</v>
      </c>
      <c r="K11">
        <f t="shared" si="12"/>
        <v>4</v>
      </c>
      <c r="L11">
        <f t="shared" si="13"/>
        <v>7</v>
      </c>
      <c r="M11" t="str">
        <f t="shared" si="14"/>
        <v>4/7</v>
      </c>
      <c r="P11" t="s">
        <v>3267</v>
      </c>
      <c r="Q11" t="s">
        <v>4854</v>
      </c>
      <c r="R11" t="str">
        <f t="shared" si="15"/>
        <v>墓刃の匪賊</v>
      </c>
      <c r="T11" t="s">
        <v>4855</v>
      </c>
      <c r="U11" t="s">
        <v>3267</v>
      </c>
      <c r="V11" s="9"/>
      <c r="Y11" s="11" t="s">
        <v>3334</v>
      </c>
      <c r="Z11" t="str">
        <f t="shared" si="16"/>
        <v>バーサーカー</v>
      </c>
      <c r="AA11" t="str">
        <f t="shared" si="17"/>
        <v/>
      </c>
      <c r="AC11" t="str">
        <f t="shared" si="19"/>
        <v/>
      </c>
      <c r="AD11" t="b">
        <f t="shared" si="20"/>
        <v>0</v>
      </c>
      <c r="AE11" s="2">
        <v>112</v>
      </c>
      <c r="AF11" s="1" t="s">
        <v>3271</v>
      </c>
      <c r="AG11" s="1" t="s">
        <v>1606</v>
      </c>
      <c r="AH11" s="1" t="s">
        <v>1463</v>
      </c>
      <c r="AI11" s="1">
        <v>15</v>
      </c>
      <c r="AJ11" s="1" t="s">
        <v>2832</v>
      </c>
      <c r="AK11" s="1" t="s">
        <v>2831</v>
      </c>
      <c r="AL11" s="1" t="s">
        <v>349</v>
      </c>
      <c r="AM11" s="1" t="s">
        <v>1511</v>
      </c>
      <c r="AN11" s="1" t="s">
        <v>1515</v>
      </c>
      <c r="AO11" s="1"/>
      <c r="AP11" s="1" t="s">
        <v>3332</v>
      </c>
      <c r="AQ11" s="1" t="s">
        <v>3333</v>
      </c>
      <c r="AR11" s="1"/>
      <c r="AS11" s="1"/>
      <c r="AT11" s="1">
        <v>4</v>
      </c>
      <c r="AU11" s="1">
        <v>7</v>
      </c>
      <c r="AV11" s="14" t="s">
        <v>3334</v>
      </c>
    </row>
    <row r="12" spans="1:48" x14ac:dyDescent="0.15">
      <c r="A12" t="str">
        <f t="shared" si="8"/>
        <v>|ORI|赤|16|5/6|《[[燃えさし口のヘリオン]]》|</v>
      </c>
      <c r="B12" t="s">
        <v>3211</v>
      </c>
      <c r="C12" t="str">
        <f t="shared" si="9"/>
        <v>ORI</v>
      </c>
      <c r="D12">
        <f>IF(AF12="","",VLOOKUP(C12,tnpl!$Z$1:$AA$11,2,TRUE))</f>
        <v>1</v>
      </c>
      <c r="E12" t="s">
        <v>3211</v>
      </c>
      <c r="F12" t="str">
        <f t="shared" si="10"/>
        <v>赤</v>
      </c>
      <c r="G12">
        <f>IF(AG12="","",VLOOKUP(F12,tnpl!$X$1:$Y$16,2,TRUE))</f>
        <v>4</v>
      </c>
      <c r="H12" t="s">
        <v>3211</v>
      </c>
      <c r="I12">
        <f t="shared" si="11"/>
        <v>16</v>
      </c>
      <c r="J12" t="s">
        <v>3211</v>
      </c>
      <c r="K12">
        <f t="shared" si="12"/>
        <v>5</v>
      </c>
      <c r="L12">
        <f t="shared" si="13"/>
        <v>6</v>
      </c>
      <c r="M12" t="str">
        <f t="shared" si="14"/>
        <v>5/6</v>
      </c>
      <c r="P12" t="s">
        <v>3267</v>
      </c>
      <c r="Q12" t="s">
        <v>4854</v>
      </c>
      <c r="R12" t="str">
        <f t="shared" si="15"/>
        <v>燃えさし口のヘリオン</v>
      </c>
      <c r="T12" t="s">
        <v>4855</v>
      </c>
      <c r="U12" t="s">
        <v>3267</v>
      </c>
      <c r="V12" s="9"/>
      <c r="Y12" s="11" t="s">
        <v>3351</v>
      </c>
      <c r="Z12" t="str">
        <f t="shared" si="16"/>
        <v>バーサーカー</v>
      </c>
      <c r="AA12" t="str">
        <f t="shared" si="17"/>
        <v/>
      </c>
      <c r="AB12" t="str">
        <f t="shared" si="18"/>
        <v/>
      </c>
      <c r="AC12" t="str">
        <f t="shared" si="19"/>
        <v/>
      </c>
      <c r="AD12" t="b">
        <f t="shared" si="20"/>
        <v>0</v>
      </c>
      <c r="AE12" s="2">
        <v>154</v>
      </c>
      <c r="AF12" s="1" t="s">
        <v>3271</v>
      </c>
      <c r="AG12" s="1" t="s">
        <v>1575</v>
      </c>
      <c r="AH12" s="1" t="s">
        <v>1463</v>
      </c>
      <c r="AI12" s="1">
        <v>16</v>
      </c>
      <c r="AJ12" s="1" t="s">
        <v>2713</v>
      </c>
      <c r="AK12" s="1" t="s">
        <v>2712</v>
      </c>
      <c r="AL12" s="1" t="s">
        <v>349</v>
      </c>
      <c r="AM12" s="1" t="s">
        <v>2711</v>
      </c>
      <c r="AN12" s="1"/>
      <c r="AO12" s="1"/>
      <c r="AP12" s="1" t="s">
        <v>3313</v>
      </c>
      <c r="AQ12" s="1" t="s">
        <v>3350</v>
      </c>
      <c r="AR12" s="1"/>
      <c r="AS12" s="1"/>
      <c r="AT12" s="1">
        <v>5</v>
      </c>
      <c r="AU12" s="1">
        <v>6</v>
      </c>
      <c r="AV12" s="14" t="s">
        <v>3351</v>
      </c>
    </row>
    <row r="13" spans="1:48" x14ac:dyDescent="0.15">
      <c r="A13" t="str">
        <f t="shared" si="8"/>
        <v>|ORI|赤|16|6/6|《[[瘡蓋族の狂戦士]]》|</v>
      </c>
      <c r="B13" t="s">
        <v>3211</v>
      </c>
      <c r="C13" t="str">
        <f t="shared" si="9"/>
        <v>ORI</v>
      </c>
      <c r="D13">
        <f>IF(AF13="","",VLOOKUP(C13,tnpl!$Z$1:$AA$11,2,TRUE))</f>
        <v>1</v>
      </c>
      <c r="E13" t="s">
        <v>3211</v>
      </c>
      <c r="F13" t="str">
        <f t="shared" si="10"/>
        <v>赤</v>
      </c>
      <c r="G13">
        <f>IF(AG13="","",VLOOKUP(F13,tnpl!$X$1:$Y$16,2,TRUE))</f>
        <v>4</v>
      </c>
      <c r="H13" t="s">
        <v>3211</v>
      </c>
      <c r="I13">
        <f t="shared" si="11"/>
        <v>16</v>
      </c>
      <c r="J13" t="s">
        <v>3211</v>
      </c>
      <c r="K13">
        <f t="shared" si="12"/>
        <v>6</v>
      </c>
      <c r="L13">
        <f t="shared" si="13"/>
        <v>6</v>
      </c>
      <c r="M13" t="str">
        <f t="shared" si="14"/>
        <v>6/6</v>
      </c>
      <c r="P13" t="s">
        <v>3267</v>
      </c>
      <c r="Q13" t="s">
        <v>4854</v>
      </c>
      <c r="R13" t="str">
        <f t="shared" si="15"/>
        <v>瘡蓋族の狂戦士</v>
      </c>
      <c r="T13" t="s">
        <v>4855</v>
      </c>
      <c r="U13" t="s">
        <v>3267</v>
      </c>
      <c r="V13" s="9"/>
      <c r="Y13" s="11" t="s">
        <v>3356</v>
      </c>
      <c r="Z13" t="str">
        <f t="shared" si="16"/>
        <v>バーサーカー</v>
      </c>
      <c r="AA13" t="str">
        <f t="shared" si="17"/>
        <v/>
      </c>
      <c r="AB13" t="str">
        <f t="shared" si="18"/>
        <v/>
      </c>
      <c r="AC13" t="str">
        <f t="shared" si="19"/>
        <v/>
      </c>
      <c r="AD13" t="b">
        <f t="shared" si="20"/>
        <v>0</v>
      </c>
      <c r="AE13" s="2">
        <v>156</v>
      </c>
      <c r="AF13" s="1" t="s">
        <v>3271</v>
      </c>
      <c r="AG13" s="1" t="s">
        <v>1575</v>
      </c>
      <c r="AH13" s="1" t="s">
        <v>1463</v>
      </c>
      <c r="AI13" s="1">
        <v>16</v>
      </c>
      <c r="AJ13" s="1" t="s">
        <v>2707</v>
      </c>
      <c r="AK13" s="1" t="s">
        <v>2706</v>
      </c>
      <c r="AL13" s="1" t="s">
        <v>349</v>
      </c>
      <c r="AM13" s="1" t="s">
        <v>1511</v>
      </c>
      <c r="AN13" s="1" t="s">
        <v>1765</v>
      </c>
      <c r="AO13" s="1"/>
      <c r="AP13" s="1" t="s">
        <v>3354</v>
      </c>
      <c r="AQ13" s="1" t="s">
        <v>3355</v>
      </c>
      <c r="AR13" s="1"/>
      <c r="AS13" s="1"/>
      <c r="AT13" s="1">
        <v>6</v>
      </c>
      <c r="AU13" s="1">
        <v>6</v>
      </c>
      <c r="AV13" s="14" t="s">
        <v>3356</v>
      </c>
    </row>
    <row r="14" spans="1:48" x14ac:dyDescent="0.15">
      <c r="A14" t="str">
        <f t="shared" si="8"/>
        <v>|ORI|緑|12|2/2|《[[ファリカの信奉者]]》|</v>
      </c>
      <c r="B14" t="s">
        <v>3211</v>
      </c>
      <c r="C14" t="str">
        <f t="shared" si="9"/>
        <v>ORI</v>
      </c>
      <c r="D14">
        <f>IF(AF14="","",VLOOKUP(C14,tnpl!$Z$1:$AA$11,2,TRUE))</f>
        <v>1</v>
      </c>
      <c r="E14" t="s">
        <v>3211</v>
      </c>
      <c r="F14" t="str">
        <f t="shared" si="10"/>
        <v>緑</v>
      </c>
      <c r="G14">
        <f>IF(AG14="","",VLOOKUP(F14,tnpl!$X$1:$Y$16,2,TRUE))</f>
        <v>5</v>
      </c>
      <c r="H14" t="s">
        <v>3211</v>
      </c>
      <c r="I14">
        <f t="shared" si="11"/>
        <v>12</v>
      </c>
      <c r="J14" t="s">
        <v>3211</v>
      </c>
      <c r="K14">
        <f t="shared" si="12"/>
        <v>2</v>
      </c>
      <c r="L14">
        <f t="shared" si="13"/>
        <v>2</v>
      </c>
      <c r="M14" t="str">
        <f t="shared" si="14"/>
        <v>2/2</v>
      </c>
      <c r="P14" t="s">
        <v>3267</v>
      </c>
      <c r="Q14" t="s">
        <v>4854</v>
      </c>
      <c r="R14" t="str">
        <f t="shared" si="15"/>
        <v>ファリカの信奉者</v>
      </c>
      <c r="T14" t="s">
        <v>4855</v>
      </c>
      <c r="U14" t="s">
        <v>3267</v>
      </c>
      <c r="V14" s="9"/>
      <c r="Y14" s="11" t="s">
        <v>3361</v>
      </c>
      <c r="Z14" t="str">
        <f t="shared" si="16"/>
        <v>バーサーカー</v>
      </c>
      <c r="AA14" t="str">
        <f t="shared" si="17"/>
        <v/>
      </c>
      <c r="AB14" t="str">
        <f t="shared" si="18"/>
        <v/>
      </c>
      <c r="AC14" t="str">
        <f t="shared" si="19"/>
        <v/>
      </c>
      <c r="AD14" t="b">
        <f t="shared" si="20"/>
        <v>0</v>
      </c>
      <c r="AE14" s="2">
        <v>169</v>
      </c>
      <c r="AF14" s="1" t="s">
        <v>3271</v>
      </c>
      <c r="AG14" s="1" t="s">
        <v>1540</v>
      </c>
      <c r="AH14" s="1" t="s">
        <v>1771</v>
      </c>
      <c r="AI14" s="1">
        <v>12</v>
      </c>
      <c r="AJ14" s="1" t="s">
        <v>2674</v>
      </c>
      <c r="AK14" s="1" t="s">
        <v>2673</v>
      </c>
      <c r="AL14" s="1" t="s">
        <v>349</v>
      </c>
      <c r="AM14" s="1" t="s">
        <v>2607</v>
      </c>
      <c r="AN14" s="1" t="s">
        <v>1515</v>
      </c>
      <c r="AO14" s="1"/>
      <c r="AP14" s="1" t="s">
        <v>3361</v>
      </c>
      <c r="AQ14" s="1"/>
      <c r="AR14" s="1"/>
      <c r="AS14" s="1"/>
      <c r="AT14" s="1">
        <v>2</v>
      </c>
      <c r="AU14" s="1">
        <v>2</v>
      </c>
      <c r="AV14" s="14" t="s">
        <v>3361</v>
      </c>
    </row>
    <row r="15" spans="1:48" x14ac:dyDescent="0.15">
      <c r="A15" t="str">
        <f t="shared" si="8"/>
        <v>|ORI|緑|11|4/4|《[[ロウクスのやっかいもの]]》|</v>
      </c>
      <c r="B15" t="s">
        <v>3211</v>
      </c>
      <c r="C15" t="str">
        <f t="shared" si="9"/>
        <v>ORI</v>
      </c>
      <c r="D15">
        <f>IF(AF15="","",VLOOKUP(C15,tnpl!$Z$1:$AA$11,2,TRUE))</f>
        <v>1</v>
      </c>
      <c r="E15" t="s">
        <v>3211</v>
      </c>
      <c r="F15" t="str">
        <f t="shared" si="10"/>
        <v>緑</v>
      </c>
      <c r="G15">
        <f>IF(AG15="","",VLOOKUP(F15,tnpl!$X$1:$Y$16,2,TRUE))</f>
        <v>5</v>
      </c>
      <c r="H15" t="s">
        <v>3211</v>
      </c>
      <c r="I15">
        <f t="shared" si="11"/>
        <v>11</v>
      </c>
      <c r="J15" t="s">
        <v>3211</v>
      </c>
      <c r="K15">
        <f t="shared" si="12"/>
        <v>4</v>
      </c>
      <c r="L15">
        <f t="shared" si="13"/>
        <v>4</v>
      </c>
      <c r="M15" t="str">
        <f t="shared" si="14"/>
        <v>4/4</v>
      </c>
      <c r="P15" t="s">
        <v>3267</v>
      </c>
      <c r="Q15" t="s">
        <v>4854</v>
      </c>
      <c r="R15" t="str">
        <f t="shared" si="15"/>
        <v>ロウクスのやっかいもの</v>
      </c>
      <c r="T15" t="s">
        <v>4855</v>
      </c>
      <c r="U15" t="s">
        <v>3267</v>
      </c>
      <c r="V15" s="9"/>
      <c r="Y15" s="11" t="s">
        <v>3365</v>
      </c>
      <c r="Z15" t="str">
        <f t="shared" si="16"/>
        <v>バーサーカー</v>
      </c>
      <c r="AA15" t="str">
        <f t="shared" si="17"/>
        <v/>
      </c>
      <c r="AB15" t="str">
        <f t="shared" si="18"/>
        <v/>
      </c>
      <c r="AC15" t="str">
        <f t="shared" si="19"/>
        <v/>
      </c>
      <c r="AD15" t="b">
        <f t="shared" si="20"/>
        <v>0</v>
      </c>
      <c r="AE15" s="2">
        <v>180</v>
      </c>
      <c r="AF15" s="1" t="s">
        <v>3271</v>
      </c>
      <c r="AG15" s="1" t="s">
        <v>1540</v>
      </c>
      <c r="AH15" s="1" t="s">
        <v>1473</v>
      </c>
      <c r="AI15" s="1">
        <v>11</v>
      </c>
      <c r="AJ15" s="1" t="s">
        <v>2642</v>
      </c>
      <c r="AK15" s="1" t="s">
        <v>2641</v>
      </c>
      <c r="AL15" s="1" t="s">
        <v>349</v>
      </c>
      <c r="AM15" s="1" t="s">
        <v>2640</v>
      </c>
      <c r="AN15" s="1" t="s">
        <v>1515</v>
      </c>
      <c r="AO15" s="1"/>
      <c r="AP15" s="1" t="s">
        <v>3365</v>
      </c>
      <c r="AQ15" s="1"/>
      <c r="AR15" s="1"/>
      <c r="AS15" s="1"/>
      <c r="AT15" s="1">
        <v>4</v>
      </c>
      <c r="AU15" s="1">
        <v>4</v>
      </c>
      <c r="AV15" s="14" t="s">
        <v>3365</v>
      </c>
    </row>
    <row r="16" spans="1:48" x14ac:dyDescent="0.15">
      <c r="A16" t="str">
        <f t="shared" si="8"/>
        <v>|ORI|赤黒|10|4/3|《[[猛火のヘルハウンド]]》|</v>
      </c>
      <c r="B16" t="s">
        <v>3211</v>
      </c>
      <c r="C16" t="str">
        <f t="shared" si="9"/>
        <v>ORI</v>
      </c>
      <c r="D16">
        <f>IF(AF16="","",VLOOKUP(C16,tnpl!$Z$1:$AA$11,2,TRUE))</f>
        <v>1</v>
      </c>
      <c r="E16" t="s">
        <v>3211</v>
      </c>
      <c r="F16" t="str">
        <f t="shared" si="10"/>
        <v>赤黒</v>
      </c>
      <c r="G16">
        <f>IF(AG16="","",VLOOKUP(F16,tnpl!$X$1:$Y$16,2,TRUE))</f>
        <v>4</v>
      </c>
      <c r="H16" t="s">
        <v>3211</v>
      </c>
      <c r="I16">
        <f t="shared" si="11"/>
        <v>10</v>
      </c>
      <c r="J16" t="s">
        <v>3211</v>
      </c>
      <c r="K16">
        <f t="shared" si="12"/>
        <v>4</v>
      </c>
      <c r="L16">
        <f t="shared" si="13"/>
        <v>3</v>
      </c>
      <c r="M16" t="str">
        <f t="shared" si="14"/>
        <v>4/3</v>
      </c>
      <c r="P16" t="s">
        <v>3267</v>
      </c>
      <c r="Q16" t="s">
        <v>4854</v>
      </c>
      <c r="R16" t="str">
        <f t="shared" si="15"/>
        <v>猛火のヘルハウンド</v>
      </c>
      <c r="T16" t="s">
        <v>4855</v>
      </c>
      <c r="U16" t="s">
        <v>3267</v>
      </c>
      <c r="V16" s="9"/>
      <c r="Y16" s="11" t="s">
        <v>3384</v>
      </c>
      <c r="Z16" t="str">
        <f t="shared" si="16"/>
        <v>バーサーカー</v>
      </c>
      <c r="AA16" t="str">
        <f t="shared" si="17"/>
        <v/>
      </c>
      <c r="AB16" t="str">
        <f t="shared" si="18"/>
        <v/>
      </c>
      <c r="AC16" t="str">
        <f t="shared" si="19"/>
        <v/>
      </c>
      <c r="AD16" t="b">
        <f t="shared" si="20"/>
        <v>0</v>
      </c>
      <c r="AE16" s="2">
        <v>204</v>
      </c>
      <c r="AF16" s="1" t="s">
        <v>3271</v>
      </c>
      <c r="AG16" s="1" t="s">
        <v>2572</v>
      </c>
      <c r="AH16" s="1" t="s">
        <v>1473</v>
      </c>
      <c r="AI16" s="1">
        <v>10</v>
      </c>
      <c r="AJ16" s="1" t="s">
        <v>2571</v>
      </c>
      <c r="AK16" s="1" t="s">
        <v>2570</v>
      </c>
      <c r="AL16" s="1" t="s">
        <v>349</v>
      </c>
      <c r="AM16" s="1" t="s">
        <v>1559</v>
      </c>
      <c r="AN16" s="1" t="s">
        <v>2569</v>
      </c>
      <c r="AO16" s="1"/>
      <c r="AP16" s="1" t="s">
        <v>1765</v>
      </c>
      <c r="AQ16" s="1" t="s">
        <v>3383</v>
      </c>
      <c r="AR16" s="1"/>
      <c r="AS16" s="1"/>
      <c r="AT16" s="1">
        <v>4</v>
      </c>
      <c r="AU16" s="1">
        <v>3</v>
      </c>
      <c r="AV16" s="14" t="s">
        <v>3384</v>
      </c>
    </row>
    <row r="17" spans="1:48" x14ac:dyDescent="0.15">
      <c r="A17" t="str">
        <f t="shared" si="8"/>
        <v>|ORI|赤白|19|4/4|《[[イロアスの勇者]]》|</v>
      </c>
      <c r="B17" t="s">
        <v>3211</v>
      </c>
      <c r="C17" t="str">
        <f t="shared" si="9"/>
        <v>ORI</v>
      </c>
      <c r="D17">
        <f>IF(AF17="","",VLOOKUP(C17,tnpl!$Z$1:$AA$11,2,TRUE))</f>
        <v>1</v>
      </c>
      <c r="E17" t="s">
        <v>3211</v>
      </c>
      <c r="F17" t="str">
        <f t="shared" si="10"/>
        <v>赤白</v>
      </c>
      <c r="G17">
        <f>IF(AG17="","",VLOOKUP(F17,tnpl!$X$1:$Y$16,2,TRUE))</f>
        <v>14</v>
      </c>
      <c r="H17" t="s">
        <v>3211</v>
      </c>
      <c r="I17">
        <f t="shared" si="11"/>
        <v>19</v>
      </c>
      <c r="J17" t="s">
        <v>3211</v>
      </c>
      <c r="K17">
        <f t="shared" si="12"/>
        <v>4</v>
      </c>
      <c r="L17">
        <f t="shared" si="13"/>
        <v>4</v>
      </c>
      <c r="M17" t="str">
        <f t="shared" si="14"/>
        <v>4/4</v>
      </c>
      <c r="P17" t="s">
        <v>3267</v>
      </c>
      <c r="Q17" t="s">
        <v>4854</v>
      </c>
      <c r="R17" t="str">
        <f t="shared" si="15"/>
        <v>イロアスの勇者</v>
      </c>
      <c r="T17" t="s">
        <v>4855</v>
      </c>
      <c r="U17" t="s">
        <v>3267</v>
      </c>
      <c r="V17" s="9"/>
      <c r="Y17" s="11" t="s">
        <v>3386</v>
      </c>
      <c r="Z17" t="str">
        <f t="shared" si="16"/>
        <v>バーサーカー</v>
      </c>
      <c r="AA17" t="str">
        <f t="shared" si="17"/>
        <v/>
      </c>
      <c r="AB17" t="str">
        <f t="shared" si="18"/>
        <v/>
      </c>
      <c r="AC17" t="str">
        <f t="shared" si="19"/>
        <v/>
      </c>
      <c r="AD17" t="b">
        <f t="shared" si="20"/>
        <v>0</v>
      </c>
      <c r="AE17" s="2">
        <v>208</v>
      </c>
      <c r="AF17" s="1" t="s">
        <v>3271</v>
      </c>
      <c r="AG17" s="1" t="s">
        <v>1811</v>
      </c>
      <c r="AH17" s="1" t="s">
        <v>1473</v>
      </c>
      <c r="AI17" s="1">
        <v>19</v>
      </c>
      <c r="AJ17" s="1" t="s">
        <v>2559</v>
      </c>
      <c r="AK17" s="1" t="s">
        <v>2558</v>
      </c>
      <c r="AL17" s="1" t="s">
        <v>349</v>
      </c>
      <c r="AM17" s="1" t="s">
        <v>1511</v>
      </c>
      <c r="AN17" s="1" t="s">
        <v>1826</v>
      </c>
      <c r="AO17" s="1"/>
      <c r="AP17" s="1" t="s">
        <v>3386</v>
      </c>
      <c r="AQ17" s="1"/>
      <c r="AR17" s="1"/>
      <c r="AS17" s="1"/>
      <c r="AT17" s="1">
        <v>4</v>
      </c>
      <c r="AU17" s="1">
        <v>4</v>
      </c>
      <c r="AV17" s="14" t="s">
        <v>3386</v>
      </c>
    </row>
    <row r="18" spans="1:48" x14ac:dyDescent="0.15">
      <c r="V18" s="9"/>
      <c r="AE18" s="9"/>
      <c r="AF18" s="9"/>
      <c r="AG18" s="9"/>
      <c r="AH18" s="9"/>
      <c r="AI18" s="9"/>
      <c r="AJ18" s="9"/>
      <c r="AK18" s="9"/>
      <c r="AL18" s="9"/>
      <c r="AM18" s="9"/>
      <c r="AN18" s="9"/>
      <c r="AO18" s="9"/>
      <c r="AP18" s="9"/>
      <c r="AQ18" s="9"/>
      <c r="AR18" s="9"/>
      <c r="AS18" s="9"/>
      <c r="AT18" s="9"/>
      <c r="AU18" s="9"/>
      <c r="AV18" s="9"/>
    </row>
    <row r="19" spans="1:48" x14ac:dyDescent="0.15">
      <c r="A19" t="s">
        <v>4861</v>
      </c>
    </row>
    <row r="20" spans="1:48" x14ac:dyDescent="0.15">
      <c r="A20" t="str">
        <f>B20&amp;C20&amp;E20&amp;F20&amp;H20&amp;I20&amp;J20&amp;M20&amp;O20&amp;P20&amp;Q20&amp;R20&amp;S20&amp;T20&amp;U20&amp;V20&amp;W20&amp;X20</f>
        <v>|LEFT:50|LEFT:50|LEFT:50|LEFT:50|LEFT:500|c</v>
      </c>
      <c r="B20" t="s">
        <v>3211</v>
      </c>
      <c r="C20" t="s">
        <v>3204</v>
      </c>
      <c r="E20" t="s">
        <v>3211</v>
      </c>
      <c r="F20" t="s">
        <v>3204</v>
      </c>
      <c r="H20" t="s">
        <v>3211</v>
      </c>
      <c r="I20" t="s">
        <v>3204</v>
      </c>
      <c r="J20" t="s">
        <v>3211</v>
      </c>
      <c r="M20" t="s">
        <v>3204</v>
      </c>
      <c r="P20" t="s">
        <v>3267</v>
      </c>
      <c r="R20" t="s">
        <v>3205</v>
      </c>
      <c r="U20" t="s">
        <v>3267</v>
      </c>
      <c r="V20" t="s">
        <v>3206</v>
      </c>
    </row>
    <row r="21" spans="1:48" x14ac:dyDescent="0.15">
      <c r="A21" t="str">
        <f>B21&amp;C21&amp;E21&amp;F21&amp;H21&amp;I21&amp;J21&amp;M21&amp;O21&amp;P21&amp;Q21&amp;R21&amp;S21&amp;T21&amp;U21&amp;V21&amp;W21&amp;X21</f>
        <v>|セット|色|コスト|P/T|カード名|</v>
      </c>
      <c r="B21" t="s">
        <v>3211</v>
      </c>
      <c r="C21" t="s">
        <v>3212</v>
      </c>
      <c r="E21" t="s">
        <v>3211</v>
      </c>
      <c r="F21" t="s">
        <v>3181</v>
      </c>
      <c r="H21" t="s">
        <v>3211</v>
      </c>
      <c r="I21" t="s">
        <v>3207</v>
      </c>
      <c r="J21" t="s">
        <v>3211</v>
      </c>
      <c r="K21" t="s">
        <v>3168</v>
      </c>
      <c r="L21" t="s">
        <v>3167</v>
      </c>
      <c r="M21" t="str">
        <f>K21&amp;"/"&amp;L21</f>
        <v>P/T</v>
      </c>
      <c r="P21" t="s">
        <v>3267</v>
      </c>
      <c r="R21" t="s">
        <v>3208</v>
      </c>
      <c r="U21" t="s">
        <v>3267</v>
      </c>
      <c r="AD21" t="b">
        <f>OR(AB21="与える",AC21="得る")</f>
        <v>0</v>
      </c>
      <c r="AE21" s="1"/>
      <c r="AF21" s="1"/>
      <c r="AG21" s="1"/>
      <c r="AH21" s="1"/>
      <c r="AI21" s="1"/>
      <c r="AJ21" s="1"/>
      <c r="AK21" s="1"/>
      <c r="AL21" s="1"/>
      <c r="AM21" s="1"/>
      <c r="AN21" s="1"/>
      <c r="AO21" s="1"/>
      <c r="AP21" s="1"/>
      <c r="AQ21" s="1"/>
      <c r="AR21" s="1"/>
      <c r="AS21" s="1"/>
      <c r="AT21" s="1"/>
      <c r="AU21" s="1"/>
      <c r="AV21" s="1"/>
    </row>
    <row r="22" spans="1:48" x14ac:dyDescent="0.15">
      <c r="A22" t="str">
        <f t="shared" si="8"/>
        <v>|BFZ|無色|19|10/8|《[[軍団を破壊するもの]]》|</v>
      </c>
      <c r="B22" t="s">
        <v>3211</v>
      </c>
      <c r="C22" t="str">
        <f t="shared" si="9"/>
        <v>BFZ</v>
      </c>
      <c r="D22">
        <f>IF(AF22="","",VLOOKUP(C22,tnpl!$Z$1:$AA$11,2,TRUE))</f>
        <v>2</v>
      </c>
      <c r="E22" t="s">
        <v>3211</v>
      </c>
      <c r="F22" t="str">
        <f t="shared" si="10"/>
        <v>無色</v>
      </c>
      <c r="G22">
        <f>IF(AG22="","",VLOOKUP(F22,tnpl!$X$1:$Y$16,2,TRUE))</f>
        <v>16</v>
      </c>
      <c r="H22" t="s">
        <v>3211</v>
      </c>
      <c r="I22">
        <f t="shared" si="11"/>
        <v>19</v>
      </c>
      <c r="J22" t="s">
        <v>3211</v>
      </c>
      <c r="K22">
        <f t="shared" si="12"/>
        <v>10</v>
      </c>
      <c r="L22">
        <f t="shared" si="13"/>
        <v>8</v>
      </c>
      <c r="M22" t="str">
        <f t="shared" si="14"/>
        <v>10/8</v>
      </c>
      <c r="P22" t="s">
        <v>3267</v>
      </c>
      <c r="Q22" t="s">
        <v>4854</v>
      </c>
      <c r="R22" t="str">
        <f t="shared" si="15"/>
        <v>軍団を破壊するもの</v>
      </c>
      <c r="T22" t="s">
        <v>4855</v>
      </c>
      <c r="U22" t="s">
        <v>3267</v>
      </c>
      <c r="V22" s="9"/>
      <c r="Y22" s="11" t="s">
        <v>1765</v>
      </c>
      <c r="Z22" t="str">
        <f t="shared" si="16"/>
        <v>バーサーカー</v>
      </c>
      <c r="AA22" t="str">
        <f t="shared" si="17"/>
        <v/>
      </c>
      <c r="AB22" t="str">
        <f t="shared" si="18"/>
        <v/>
      </c>
      <c r="AC22" t="str">
        <f t="shared" si="19"/>
        <v/>
      </c>
      <c r="AD22" t="b">
        <f t="shared" si="20"/>
        <v>0</v>
      </c>
      <c r="AE22" s="2">
        <v>456</v>
      </c>
      <c r="AF22" s="1" t="s">
        <v>3213</v>
      </c>
      <c r="AG22" s="1" t="s">
        <v>301</v>
      </c>
      <c r="AH22" s="1" t="s">
        <v>1473</v>
      </c>
      <c r="AI22" s="1">
        <v>19</v>
      </c>
      <c r="AJ22" s="1" t="s">
        <v>1767</v>
      </c>
      <c r="AK22" s="1" t="s">
        <v>1766</v>
      </c>
      <c r="AL22" s="1" t="s">
        <v>349</v>
      </c>
      <c r="AM22" s="1" t="s">
        <v>1457</v>
      </c>
      <c r="AN22" s="1"/>
      <c r="AO22" s="1"/>
      <c r="AP22" s="1" t="s">
        <v>1765</v>
      </c>
      <c r="AQ22" s="1"/>
      <c r="AR22" s="1"/>
      <c r="AS22" s="1"/>
      <c r="AT22" s="1">
        <v>10</v>
      </c>
      <c r="AU22" s="1">
        <v>8</v>
      </c>
      <c r="AV22" s="14" t="s">
        <v>1765</v>
      </c>
    </row>
    <row r="23" spans="1:48" x14ac:dyDescent="0.15">
      <c r="A23" t="str">
        <f t="shared" si="8"/>
        <v>|OGW|緑|25|5/7|《[[世界を壊すもの]]》|</v>
      </c>
      <c r="B23" t="s">
        <v>3211</v>
      </c>
      <c r="C23" t="str">
        <f t="shared" si="9"/>
        <v>OGW</v>
      </c>
      <c r="D23">
        <f>IF(AF23="","",VLOOKUP(C23,tnpl!$Z$1:$AA$11,2,TRUE))</f>
        <v>3</v>
      </c>
      <c r="E23" t="s">
        <v>3211</v>
      </c>
      <c r="F23" t="str">
        <f t="shared" si="10"/>
        <v>緑</v>
      </c>
      <c r="G23">
        <f>IF(AG23="","",VLOOKUP(F23,tnpl!$X$1:$Y$16,2,TRUE))</f>
        <v>5</v>
      </c>
      <c r="H23" t="s">
        <v>3211</v>
      </c>
      <c r="I23">
        <f t="shared" si="11"/>
        <v>25</v>
      </c>
      <c r="J23" t="s">
        <v>3211</v>
      </c>
      <c r="K23">
        <f t="shared" si="12"/>
        <v>5</v>
      </c>
      <c r="L23">
        <f t="shared" si="13"/>
        <v>7</v>
      </c>
      <c r="M23" t="str">
        <f t="shared" si="14"/>
        <v>5/7</v>
      </c>
      <c r="P23" t="s">
        <v>3267</v>
      </c>
      <c r="Q23" t="s">
        <v>4854</v>
      </c>
      <c r="R23" t="str">
        <f t="shared" si="15"/>
        <v>世界を壊すもの</v>
      </c>
      <c r="T23" t="s">
        <v>4855</v>
      </c>
      <c r="U23" t="s">
        <v>3267</v>
      </c>
      <c r="V23" s="9"/>
      <c r="Y23" s="11" t="s">
        <v>3515</v>
      </c>
      <c r="Z23" t="str">
        <f t="shared" si="16"/>
        <v>バーサーカー</v>
      </c>
      <c r="AA23" t="str">
        <f t="shared" si="17"/>
        <v/>
      </c>
      <c r="AB23" t="str">
        <f t="shared" si="18"/>
        <v/>
      </c>
      <c r="AC23" t="str">
        <f t="shared" si="19"/>
        <v/>
      </c>
      <c r="AD23" t="b">
        <f t="shared" si="20"/>
        <v>0</v>
      </c>
      <c r="AE23" s="2">
        <v>517</v>
      </c>
      <c r="AF23" s="1" t="s">
        <v>3214</v>
      </c>
      <c r="AG23" s="1" t="s">
        <v>1540</v>
      </c>
      <c r="AH23" s="1" t="s">
        <v>1453</v>
      </c>
      <c r="AI23" s="1">
        <v>25</v>
      </c>
      <c r="AJ23" s="1" t="s">
        <v>1544</v>
      </c>
      <c r="AK23" s="1" t="s">
        <v>1543</v>
      </c>
      <c r="AL23" s="1" t="s">
        <v>349</v>
      </c>
      <c r="AM23" s="1" t="s">
        <v>1457</v>
      </c>
      <c r="AN23" s="1"/>
      <c r="AO23" s="1"/>
      <c r="AP23" s="1" t="s">
        <v>3514</v>
      </c>
      <c r="AQ23" s="1" t="s">
        <v>1542</v>
      </c>
      <c r="AR23" s="1" t="s">
        <v>1541</v>
      </c>
      <c r="AS23" s="1"/>
      <c r="AT23" s="1">
        <v>5</v>
      </c>
      <c r="AU23" s="1">
        <v>7</v>
      </c>
      <c r="AV23" s="14" t="s">
        <v>3515</v>
      </c>
    </row>
    <row r="24" spans="1:48" x14ac:dyDescent="0.15">
      <c r="A24" t="str">
        <f t="shared" si="8"/>
        <v>|OGW|無色|20|5/5|《[[現実を砕くもの]]》|</v>
      </c>
      <c r="B24" t="s">
        <v>3211</v>
      </c>
      <c r="C24" t="str">
        <f t="shared" si="9"/>
        <v>OGW</v>
      </c>
      <c r="D24">
        <f>IF(AF24="","",VLOOKUP(C24,tnpl!$Z$1:$AA$11,2,TRUE))</f>
        <v>3</v>
      </c>
      <c r="E24" t="s">
        <v>3211</v>
      </c>
      <c r="F24" t="str">
        <f t="shared" si="10"/>
        <v>無色</v>
      </c>
      <c r="G24">
        <f>IF(AG24="","",VLOOKUP(F24,tnpl!$X$1:$Y$16,2,TRUE))</f>
        <v>16</v>
      </c>
      <c r="H24" t="s">
        <v>3211</v>
      </c>
      <c r="I24">
        <f t="shared" si="11"/>
        <v>20</v>
      </c>
      <c r="J24" t="s">
        <v>3211</v>
      </c>
      <c r="K24">
        <f t="shared" si="12"/>
        <v>5</v>
      </c>
      <c r="L24">
        <f t="shared" si="13"/>
        <v>5</v>
      </c>
      <c r="M24" t="str">
        <f t="shared" si="14"/>
        <v>5/5</v>
      </c>
      <c r="P24" t="s">
        <v>3267</v>
      </c>
      <c r="Q24" t="s">
        <v>4854</v>
      </c>
      <c r="R24" t="str">
        <f t="shared" si="15"/>
        <v>現実を砕くもの</v>
      </c>
      <c r="T24" t="s">
        <v>4855</v>
      </c>
      <c r="U24" t="s">
        <v>3267</v>
      </c>
      <c r="V24" s="9"/>
      <c r="Y24" s="11" t="s">
        <v>3526</v>
      </c>
      <c r="Z24" t="str">
        <f t="shared" si="16"/>
        <v>バーサーカー</v>
      </c>
      <c r="AA24" t="str">
        <f t="shared" si="17"/>
        <v/>
      </c>
      <c r="AB24" t="str">
        <f t="shared" si="18"/>
        <v/>
      </c>
      <c r="AC24" t="str">
        <f t="shared" si="19"/>
        <v/>
      </c>
      <c r="AD24" t="b">
        <f t="shared" si="20"/>
        <v>0</v>
      </c>
      <c r="AE24" s="2">
        <v>534</v>
      </c>
      <c r="AF24" s="1" t="s">
        <v>3214</v>
      </c>
      <c r="AG24" s="1" t="s">
        <v>301</v>
      </c>
      <c r="AH24" s="1" t="s">
        <v>1463</v>
      </c>
      <c r="AI24" s="1">
        <v>20</v>
      </c>
      <c r="AJ24" s="1" t="s">
        <v>1466</v>
      </c>
      <c r="AK24" s="1" t="s">
        <v>1465</v>
      </c>
      <c r="AL24" s="1" t="s">
        <v>349</v>
      </c>
      <c r="AM24" s="1" t="s">
        <v>1457</v>
      </c>
      <c r="AN24" s="1"/>
      <c r="AO24" s="1"/>
      <c r="AP24" s="1" t="s">
        <v>3525</v>
      </c>
      <c r="AQ24" s="1" t="s">
        <v>1464</v>
      </c>
      <c r="AR24" s="1"/>
      <c r="AS24" s="1"/>
      <c r="AT24" s="1">
        <v>5</v>
      </c>
      <c r="AU24" s="1">
        <v>5</v>
      </c>
      <c r="AV24" s="14" t="s">
        <v>3526</v>
      </c>
    </row>
    <row r="25" spans="1:48" x14ac:dyDescent="0.15">
      <c r="V25" s="9"/>
      <c r="AE25" s="9"/>
      <c r="AF25" s="9"/>
      <c r="AG25" s="9"/>
      <c r="AH25" s="9"/>
      <c r="AI25" s="9"/>
      <c r="AJ25" s="9"/>
      <c r="AK25" s="9"/>
      <c r="AL25" s="9"/>
      <c r="AM25" s="9"/>
      <c r="AN25" s="9"/>
      <c r="AO25" s="9"/>
      <c r="AP25" s="9"/>
      <c r="AQ25" s="9"/>
      <c r="AR25" s="9"/>
      <c r="AS25" s="9"/>
      <c r="AT25" s="9"/>
      <c r="AU25" s="9"/>
      <c r="AV25" s="9"/>
    </row>
    <row r="26" spans="1:48" x14ac:dyDescent="0.15">
      <c r="A26" t="s">
        <v>4862</v>
      </c>
    </row>
    <row r="27" spans="1:48" x14ac:dyDescent="0.15">
      <c r="A27" t="str">
        <f>B27&amp;C27&amp;E27&amp;F27&amp;H27&amp;I27&amp;J27&amp;M27&amp;O27&amp;P27&amp;Q27&amp;R27&amp;S27&amp;T27&amp;U27&amp;V27&amp;W27&amp;X27</f>
        <v>|LEFT:50|LEFT:50|LEFT:50|LEFT:50|LEFT:500|c</v>
      </c>
      <c r="B27" t="s">
        <v>3211</v>
      </c>
      <c r="C27" t="s">
        <v>3204</v>
      </c>
      <c r="E27" t="s">
        <v>3211</v>
      </c>
      <c r="F27" t="s">
        <v>3204</v>
      </c>
      <c r="H27" t="s">
        <v>3211</v>
      </c>
      <c r="I27" t="s">
        <v>3204</v>
      </c>
      <c r="J27" t="s">
        <v>3211</v>
      </c>
      <c r="M27" t="s">
        <v>3204</v>
      </c>
      <c r="P27" t="s">
        <v>3267</v>
      </c>
      <c r="R27" t="s">
        <v>3205</v>
      </c>
      <c r="U27" t="s">
        <v>3267</v>
      </c>
      <c r="V27" t="s">
        <v>3206</v>
      </c>
    </row>
    <row r="28" spans="1:48" x14ac:dyDescent="0.15">
      <c r="A28" t="str">
        <f>B28&amp;C28&amp;E28&amp;F28&amp;H28&amp;I28&amp;J28&amp;M28&amp;O28&amp;P28&amp;Q28&amp;R28&amp;S28&amp;T28&amp;U28&amp;V28&amp;W28&amp;X28</f>
        <v>|セット|色|コスト|P/T|カード名|</v>
      </c>
      <c r="B28" t="s">
        <v>3211</v>
      </c>
      <c r="C28" t="s">
        <v>3212</v>
      </c>
      <c r="E28" t="s">
        <v>3211</v>
      </c>
      <c r="F28" t="s">
        <v>3181</v>
      </c>
      <c r="H28" t="s">
        <v>3211</v>
      </c>
      <c r="I28" t="s">
        <v>3207</v>
      </c>
      <c r="J28" t="s">
        <v>3211</v>
      </c>
      <c r="K28" t="s">
        <v>3168</v>
      </c>
      <c r="L28" t="s">
        <v>3167</v>
      </c>
      <c r="M28" t="str">
        <f>K28&amp;"/"&amp;L28</f>
        <v>P/T</v>
      </c>
      <c r="P28" t="s">
        <v>3267</v>
      </c>
      <c r="R28" t="s">
        <v>3208</v>
      </c>
      <c r="U28" t="s">
        <v>3267</v>
      </c>
      <c r="AD28" t="b">
        <f>OR(AB28="与える",AC28="得る")</f>
        <v>0</v>
      </c>
      <c r="AE28" s="1"/>
      <c r="AF28" s="1"/>
      <c r="AG28" s="1"/>
      <c r="AH28" s="1"/>
      <c r="AI28" s="1"/>
      <c r="AJ28" s="1"/>
      <c r="AK28" s="1"/>
      <c r="AL28" s="1"/>
      <c r="AM28" s="1"/>
      <c r="AN28" s="1"/>
      <c r="AO28" s="1"/>
      <c r="AP28" s="1"/>
      <c r="AQ28" s="1"/>
      <c r="AR28" s="1"/>
      <c r="AS28" s="1"/>
      <c r="AT28" s="1"/>
      <c r="AU28" s="1"/>
      <c r="AV28" s="1"/>
    </row>
    <row r="29" spans="1:48" x14ac:dyDescent="0.15">
      <c r="A29" t="str">
        <f t="shared" si="8"/>
        <v>|SOI|黒|1|4/3|《[[夜陰の後継者]]》|</v>
      </c>
      <c r="B29" t="s">
        <v>3211</v>
      </c>
      <c r="C29" t="str">
        <f t="shared" si="9"/>
        <v>SOI</v>
      </c>
      <c r="D29">
        <f>IF(AF29="","",VLOOKUP(C29,tnpl!$Z$1:$AA$11,2,TRUE))</f>
        <v>4</v>
      </c>
      <c r="E29" t="s">
        <v>3211</v>
      </c>
      <c r="F29" t="str">
        <f t="shared" si="10"/>
        <v>黒</v>
      </c>
      <c r="G29">
        <f>IF(AG29="","",VLOOKUP(F29,tnpl!$X$1:$Y$16,2,TRUE))</f>
        <v>3</v>
      </c>
      <c r="H29" t="s">
        <v>3211</v>
      </c>
      <c r="I29">
        <f t="shared" si="11"/>
        <v>1</v>
      </c>
      <c r="J29" t="s">
        <v>3211</v>
      </c>
      <c r="K29">
        <f t="shared" si="12"/>
        <v>4</v>
      </c>
      <c r="L29">
        <f t="shared" si="13"/>
        <v>3</v>
      </c>
      <c r="M29" t="str">
        <f t="shared" si="14"/>
        <v>4/3</v>
      </c>
      <c r="P29" t="s">
        <v>3267</v>
      </c>
      <c r="Q29" t="s">
        <v>4854</v>
      </c>
      <c r="R29" t="str">
        <f t="shared" si="15"/>
        <v>夜陰の後継者</v>
      </c>
      <c r="T29" t="s">
        <v>4855</v>
      </c>
      <c r="U29" t="s">
        <v>3267</v>
      </c>
      <c r="V29" s="9"/>
      <c r="Y29" s="11" t="s">
        <v>3669</v>
      </c>
      <c r="Z29" t="str">
        <f t="shared" si="16"/>
        <v>バーサーカー</v>
      </c>
      <c r="AA29" t="str">
        <f t="shared" si="17"/>
        <v/>
      </c>
      <c r="AB29" t="str">
        <f t="shared" si="18"/>
        <v/>
      </c>
      <c r="AC29" t="str">
        <f t="shared" si="19"/>
        <v/>
      </c>
      <c r="AD29" t="b">
        <f t="shared" si="20"/>
        <v>0</v>
      </c>
      <c r="AE29" s="2">
        <v>626</v>
      </c>
      <c r="AF29" s="1" t="s">
        <v>3528</v>
      </c>
      <c r="AG29" s="1" t="s">
        <v>1606</v>
      </c>
      <c r="AH29" s="1" t="s">
        <v>1473</v>
      </c>
      <c r="AI29" s="1">
        <v>1</v>
      </c>
      <c r="AJ29" s="1" t="s">
        <v>1047</v>
      </c>
      <c r="AK29" s="1" t="s">
        <v>1046</v>
      </c>
      <c r="AL29" s="1" t="s">
        <v>349</v>
      </c>
      <c r="AM29" s="1" t="s">
        <v>1516</v>
      </c>
      <c r="AN29" s="1"/>
      <c r="AO29" s="1"/>
      <c r="AP29" s="1" t="s">
        <v>3669</v>
      </c>
      <c r="AQ29" s="1"/>
      <c r="AR29" s="1"/>
      <c r="AS29" s="1"/>
      <c r="AT29" s="1">
        <v>4</v>
      </c>
      <c r="AU29" s="1">
        <v>3</v>
      </c>
      <c r="AV29" s="14" t="s">
        <v>3669</v>
      </c>
    </row>
    <row r="30" spans="1:48" x14ac:dyDescent="0.15">
      <c r="A30" t="str">
        <f t="shared" si="8"/>
        <v>|SOI|赤|16|3/1|《[[血狂いの吸血鬼]]》|</v>
      </c>
      <c r="B30" t="s">
        <v>3211</v>
      </c>
      <c r="C30" t="str">
        <f t="shared" si="9"/>
        <v>SOI</v>
      </c>
      <c r="D30">
        <f>IF(AF30="","",VLOOKUP(C30,tnpl!$Z$1:$AA$11,2,TRUE))</f>
        <v>4</v>
      </c>
      <c r="E30" t="s">
        <v>3211</v>
      </c>
      <c r="F30" t="str">
        <f t="shared" si="10"/>
        <v>赤</v>
      </c>
      <c r="G30">
        <f>IF(AG30="","",VLOOKUP(F30,tnpl!$X$1:$Y$16,2,TRUE))</f>
        <v>4</v>
      </c>
      <c r="H30" t="s">
        <v>3211</v>
      </c>
      <c r="I30">
        <f t="shared" si="11"/>
        <v>16</v>
      </c>
      <c r="J30" t="s">
        <v>3211</v>
      </c>
      <c r="K30">
        <f t="shared" si="12"/>
        <v>3</v>
      </c>
      <c r="L30">
        <f t="shared" si="13"/>
        <v>1</v>
      </c>
      <c r="M30" t="str">
        <f t="shared" si="14"/>
        <v>3/1</v>
      </c>
      <c r="P30" t="s">
        <v>3267</v>
      </c>
      <c r="Q30" t="s">
        <v>4854</v>
      </c>
      <c r="R30" t="str">
        <f t="shared" si="15"/>
        <v>血狂いの吸血鬼</v>
      </c>
      <c r="T30" t="s">
        <v>4855</v>
      </c>
      <c r="U30" t="s">
        <v>3267</v>
      </c>
      <c r="V30" s="9"/>
      <c r="Y30" s="11" t="s">
        <v>3701</v>
      </c>
      <c r="Z30" t="str">
        <f t="shared" si="16"/>
        <v>バーサーカー</v>
      </c>
      <c r="AA30" t="str">
        <f t="shared" si="17"/>
        <v/>
      </c>
      <c r="AC30" t="str">
        <f t="shared" si="19"/>
        <v/>
      </c>
      <c r="AD30" t="b">
        <f t="shared" si="20"/>
        <v>0</v>
      </c>
      <c r="AE30" s="2">
        <v>643</v>
      </c>
      <c r="AF30" s="1" t="s">
        <v>3528</v>
      </c>
      <c r="AG30" s="1" t="s">
        <v>1575</v>
      </c>
      <c r="AH30" s="1" t="s">
        <v>1771</v>
      </c>
      <c r="AI30" s="1">
        <v>16</v>
      </c>
      <c r="AJ30" s="1" t="s">
        <v>1263</v>
      </c>
      <c r="AK30" s="1" t="s">
        <v>1262</v>
      </c>
      <c r="AL30" s="1" t="s">
        <v>349</v>
      </c>
      <c r="AM30" s="1" t="s">
        <v>1516</v>
      </c>
      <c r="AN30" s="1"/>
      <c r="AO30" s="1"/>
      <c r="AP30" s="1" t="s">
        <v>1765</v>
      </c>
      <c r="AQ30" s="1" t="s">
        <v>3603</v>
      </c>
      <c r="AR30" s="1" t="s">
        <v>3700</v>
      </c>
      <c r="AS30" s="1"/>
      <c r="AT30" s="1">
        <v>3</v>
      </c>
      <c r="AU30" s="1">
        <v>1</v>
      </c>
      <c r="AV30" s="14" t="s">
        <v>3701</v>
      </c>
    </row>
    <row r="31" spans="1:48" x14ac:dyDescent="0.15">
      <c r="A31" t="str">
        <f t="shared" si="8"/>
        <v>|EMN|赤|10|3/4|《[[怒り刃の吸血鬼]]》|</v>
      </c>
      <c r="B31" t="s">
        <v>3211</v>
      </c>
      <c r="C31" t="str">
        <f t="shared" si="9"/>
        <v>EMN</v>
      </c>
      <c r="D31">
        <f>IF(AF31="","",VLOOKUP(C31,tnpl!$Z$1:$AA$11,2,TRUE))</f>
        <v>5</v>
      </c>
      <c r="E31" t="s">
        <v>3211</v>
      </c>
      <c r="F31" t="str">
        <f t="shared" si="10"/>
        <v>赤</v>
      </c>
      <c r="G31">
        <f>IF(AG31="","",VLOOKUP(F31,tnpl!$X$1:$Y$16,2,TRUE))</f>
        <v>4</v>
      </c>
      <c r="H31" t="s">
        <v>3211</v>
      </c>
      <c r="I31">
        <f t="shared" si="11"/>
        <v>10</v>
      </c>
      <c r="J31" t="s">
        <v>3211</v>
      </c>
      <c r="K31">
        <f t="shared" si="12"/>
        <v>3</v>
      </c>
      <c r="L31">
        <f t="shared" si="13"/>
        <v>4</v>
      </c>
      <c r="M31" t="str">
        <f t="shared" si="14"/>
        <v>3/4</v>
      </c>
      <c r="P31" t="s">
        <v>3267</v>
      </c>
      <c r="Q31" t="s">
        <v>4854</v>
      </c>
      <c r="R31" t="str">
        <f t="shared" si="15"/>
        <v>怒り刃の吸血鬼</v>
      </c>
      <c r="T31" t="s">
        <v>4855</v>
      </c>
      <c r="U31" t="s">
        <v>3267</v>
      </c>
      <c r="V31" s="9"/>
      <c r="Y31" s="11" t="s">
        <v>3954</v>
      </c>
      <c r="Z31" t="str">
        <f t="shared" si="16"/>
        <v>バーサーカー</v>
      </c>
      <c r="AA31" t="str">
        <f t="shared" si="17"/>
        <v/>
      </c>
      <c r="AB31" t="str">
        <f t="shared" si="18"/>
        <v/>
      </c>
      <c r="AC31" t="str">
        <f t="shared" si="19"/>
        <v/>
      </c>
      <c r="AD31" t="b">
        <f t="shared" si="20"/>
        <v>0</v>
      </c>
      <c r="AE31" s="2">
        <v>793</v>
      </c>
      <c r="AF31" s="1" t="s">
        <v>3870</v>
      </c>
      <c r="AG31" s="1" t="s">
        <v>1575</v>
      </c>
      <c r="AH31" s="1" t="s">
        <v>1473</v>
      </c>
      <c r="AI31" s="1">
        <v>10</v>
      </c>
      <c r="AJ31" s="1" t="s">
        <v>951</v>
      </c>
      <c r="AK31" s="1" t="s">
        <v>950</v>
      </c>
      <c r="AL31" s="1" t="s">
        <v>349</v>
      </c>
      <c r="AM31" s="1" t="s">
        <v>1516</v>
      </c>
      <c r="AN31" s="1" t="s">
        <v>1765</v>
      </c>
      <c r="AO31" s="1"/>
      <c r="AP31" s="1" t="s">
        <v>3313</v>
      </c>
      <c r="AQ31" s="1" t="s">
        <v>3953</v>
      </c>
      <c r="AR31" s="1"/>
      <c r="AS31" s="1"/>
      <c r="AT31" s="1">
        <v>3</v>
      </c>
      <c r="AU31" s="1">
        <v>4</v>
      </c>
      <c r="AV31" s="14" t="s">
        <v>3954</v>
      </c>
    </row>
    <row r="32" spans="1:48" x14ac:dyDescent="0.15">
      <c r="V32" s="9"/>
      <c r="AE32" s="9"/>
      <c r="AF32" s="9"/>
      <c r="AG32" s="9"/>
      <c r="AH32" s="9"/>
      <c r="AI32" s="9"/>
      <c r="AJ32" s="9"/>
      <c r="AK32" s="9"/>
      <c r="AL32" s="9"/>
      <c r="AM32" s="9"/>
      <c r="AN32" s="9"/>
      <c r="AO32" s="9"/>
      <c r="AP32" s="9"/>
      <c r="AQ32" s="9"/>
      <c r="AR32" s="9"/>
      <c r="AS32" s="9"/>
      <c r="AT32" s="9"/>
      <c r="AU32" s="9"/>
      <c r="AV32" s="9"/>
    </row>
    <row r="33" spans="1:48" x14ac:dyDescent="0.15">
      <c r="A33" t="s">
        <v>4864</v>
      </c>
    </row>
    <row r="34" spans="1:48" x14ac:dyDescent="0.15">
      <c r="A34" t="str">
        <f>B34&amp;C34&amp;E34&amp;F34&amp;H34&amp;I34&amp;J34&amp;M34&amp;O34&amp;P34&amp;Q34&amp;R34&amp;S34&amp;T34&amp;U34&amp;V34&amp;W34&amp;X34</f>
        <v>|LEFT:50|LEFT:50|LEFT:50|LEFT:50|LEFT:500|c</v>
      </c>
      <c r="B34" t="s">
        <v>3211</v>
      </c>
      <c r="C34" t="s">
        <v>3204</v>
      </c>
      <c r="E34" t="s">
        <v>3211</v>
      </c>
      <c r="F34" t="s">
        <v>3204</v>
      </c>
      <c r="H34" t="s">
        <v>3211</v>
      </c>
      <c r="I34" t="s">
        <v>3204</v>
      </c>
      <c r="J34" t="s">
        <v>3211</v>
      </c>
      <c r="M34" t="s">
        <v>3204</v>
      </c>
      <c r="P34" t="s">
        <v>3267</v>
      </c>
      <c r="R34" t="s">
        <v>3205</v>
      </c>
      <c r="U34" t="s">
        <v>3267</v>
      </c>
      <c r="V34" t="s">
        <v>3206</v>
      </c>
    </row>
    <row r="35" spans="1:48" x14ac:dyDescent="0.15">
      <c r="A35" t="str">
        <f>B35&amp;C35&amp;E35&amp;F35&amp;H35&amp;I35&amp;J35&amp;M35&amp;O35&amp;P35&amp;Q35&amp;R35&amp;S35&amp;T35&amp;U35&amp;V35&amp;W35&amp;X35</f>
        <v>|セット|色|コスト|P/T|カード名|</v>
      </c>
      <c r="B35" t="s">
        <v>3211</v>
      </c>
      <c r="C35" t="s">
        <v>3212</v>
      </c>
      <c r="E35" t="s">
        <v>3211</v>
      </c>
      <c r="F35" t="s">
        <v>3181</v>
      </c>
      <c r="H35" t="s">
        <v>3211</v>
      </c>
      <c r="I35" t="s">
        <v>3207</v>
      </c>
      <c r="J35" t="s">
        <v>3211</v>
      </c>
      <c r="K35" t="s">
        <v>3168</v>
      </c>
      <c r="L35" t="s">
        <v>3167</v>
      </c>
      <c r="M35" t="str">
        <f>K35&amp;"/"&amp;L35</f>
        <v>P/T</v>
      </c>
      <c r="P35" t="s">
        <v>3267</v>
      </c>
      <c r="R35" t="s">
        <v>3208</v>
      </c>
      <c r="U35" t="s">
        <v>3267</v>
      </c>
      <c r="AD35" t="b">
        <f>OR(AB35="与える",AC35="得る")</f>
        <v>0</v>
      </c>
      <c r="AE35" s="1"/>
      <c r="AF35" s="1"/>
      <c r="AG35" s="1"/>
      <c r="AH35" s="1"/>
      <c r="AI35" s="1"/>
      <c r="AJ35" s="1"/>
      <c r="AK35" s="1"/>
      <c r="AL35" s="1"/>
      <c r="AM35" s="1"/>
      <c r="AN35" s="1"/>
      <c r="AO35" s="1"/>
      <c r="AP35" s="1"/>
      <c r="AQ35" s="1"/>
      <c r="AR35" s="1"/>
      <c r="AS35" s="1"/>
      <c r="AT35" s="1"/>
      <c r="AU35" s="1"/>
      <c r="AV35" s="1"/>
    </row>
    <row r="36" spans="1:48" x14ac:dyDescent="0.15">
      <c r="A36" t="str">
        <f t="shared" si="8"/>
        <v>|KLD|無色|20|6/5|《[[屑鉄場のたかり屋]]》|</v>
      </c>
      <c r="B36" t="s">
        <v>3211</v>
      </c>
      <c r="C36" t="str">
        <f t="shared" si="9"/>
        <v>KLD</v>
      </c>
      <c r="D36">
        <f>IF(AF36="","",VLOOKUP(C36,tnpl!$Z$1:$AA$11,2,TRUE))</f>
        <v>6</v>
      </c>
      <c r="E36" t="s">
        <v>3211</v>
      </c>
      <c r="F36" t="str">
        <f t="shared" si="10"/>
        <v>無色</v>
      </c>
      <c r="G36">
        <f>IF(AG36="","",VLOOKUP(F36,tnpl!$X$1:$Y$16,2,TRUE))</f>
        <v>16</v>
      </c>
      <c r="H36" t="s">
        <v>3211</v>
      </c>
      <c r="I36">
        <f t="shared" si="11"/>
        <v>20</v>
      </c>
      <c r="J36" t="s">
        <v>3211</v>
      </c>
      <c r="K36">
        <f t="shared" si="12"/>
        <v>6</v>
      </c>
      <c r="L36">
        <f t="shared" si="13"/>
        <v>5</v>
      </c>
      <c r="M36" t="str">
        <f t="shared" si="14"/>
        <v>6/5</v>
      </c>
      <c r="P36" t="s">
        <v>3267</v>
      </c>
      <c r="Q36" t="s">
        <v>4854</v>
      </c>
      <c r="R36" t="str">
        <f t="shared" si="15"/>
        <v>屑鉄場のたかり屋</v>
      </c>
      <c r="T36" t="s">
        <v>4855</v>
      </c>
      <c r="U36" t="s">
        <v>3267</v>
      </c>
      <c r="V36" s="9"/>
      <c r="Y36" s="11" t="s">
        <v>4315</v>
      </c>
      <c r="Z36" t="str">
        <f t="shared" si="16"/>
        <v>バーサーカー</v>
      </c>
      <c r="AA36" t="str">
        <f t="shared" si="17"/>
        <v/>
      </c>
      <c r="AB36" t="str">
        <f t="shared" si="18"/>
        <v/>
      </c>
      <c r="AC36" t="str">
        <f t="shared" si="19"/>
        <v/>
      </c>
      <c r="AD36" t="b">
        <f t="shared" si="20"/>
        <v>0</v>
      </c>
      <c r="AE36" s="2">
        <v>1011</v>
      </c>
      <c r="AF36" s="1" t="s">
        <v>4035</v>
      </c>
      <c r="AG36" s="1" t="s">
        <v>301</v>
      </c>
      <c r="AH36" s="1" t="s">
        <v>1463</v>
      </c>
      <c r="AI36" s="1">
        <v>20</v>
      </c>
      <c r="AJ36" s="1" t="s">
        <v>497</v>
      </c>
      <c r="AK36" s="1" t="s">
        <v>496</v>
      </c>
      <c r="AL36" s="1" t="s">
        <v>349</v>
      </c>
      <c r="AM36" s="1" t="s">
        <v>362</v>
      </c>
      <c r="AN36" s="1"/>
      <c r="AO36" s="1"/>
      <c r="AP36" s="1" t="s">
        <v>1765</v>
      </c>
      <c r="AQ36" s="1" t="s">
        <v>4314</v>
      </c>
      <c r="AR36" s="1"/>
      <c r="AS36" s="1"/>
      <c r="AT36" s="1">
        <v>6</v>
      </c>
      <c r="AU36" s="1">
        <v>5</v>
      </c>
      <c r="AV36" s="14" t="s">
        <v>4315</v>
      </c>
    </row>
    <row r="37" spans="1:48" x14ac:dyDescent="0.15">
      <c r="V37" s="9"/>
    </row>
    <row r="38" spans="1:48" x14ac:dyDescent="0.15">
      <c r="V38" s="9"/>
    </row>
    <row r="39" spans="1:48" x14ac:dyDescent="0.15">
      <c r="V39" s="9"/>
    </row>
    <row r="40" spans="1:48" x14ac:dyDescent="0.15">
      <c r="A40" t="s">
        <v>5088</v>
      </c>
      <c r="AC40" t="str">
        <f t="shared" ref="AC40:AC42" si="21">IF(ISERR(SEARCH("得",Y40,1)),"","得る")</f>
        <v/>
      </c>
    </row>
    <row r="41" spans="1:48" x14ac:dyDescent="0.15">
      <c r="A41" t="str">
        <f>B41&amp;C41&amp;E41&amp;F41&amp;H41&amp;I41&amp;J41&amp;M41&amp;N41&amp;O41&amp;P41&amp;Q41&amp;R41&amp;S41&amp;T41&amp;U41&amp;V41&amp;W41&amp;X41</f>
        <v>|LEFT:50|LEFT:50|LEFT:50|LEFT:120|LEFT:250|LEFT:250|c</v>
      </c>
      <c r="B41" t="s">
        <v>3211</v>
      </c>
      <c r="C41" t="s">
        <v>3204</v>
      </c>
      <c r="E41" t="s">
        <v>3211</v>
      </c>
      <c r="F41" t="s">
        <v>3204</v>
      </c>
      <c r="H41" t="s">
        <v>3211</v>
      </c>
      <c r="I41" t="s">
        <v>3204</v>
      </c>
      <c r="J41" t="s">
        <v>3211</v>
      </c>
      <c r="M41" t="s">
        <v>5031</v>
      </c>
      <c r="N41" t="s">
        <v>3267</v>
      </c>
      <c r="O41" t="s">
        <v>4871</v>
      </c>
      <c r="P41" t="s">
        <v>3267</v>
      </c>
      <c r="R41" t="s">
        <v>4871</v>
      </c>
      <c r="U41" t="s">
        <v>3267</v>
      </c>
      <c r="V41" t="s">
        <v>3206</v>
      </c>
      <c r="AC41" t="str">
        <f t="shared" si="21"/>
        <v/>
      </c>
    </row>
    <row r="42" spans="1:48" x14ac:dyDescent="0.15">
      <c r="A42" t="str">
        <f>B42&amp;C42&amp;E42&amp;F42&amp;H42&amp;I42&amp;J42&amp;M42&amp;N42&amp;O42&amp;P42&amp;Q42&amp;R42&amp;S42&amp;T42&amp;U42&amp;V42&amp;W42&amp;X42</f>
        <v>|セット|色|コスト|P/T|能力|カード名|</v>
      </c>
      <c r="B42" t="s">
        <v>3211</v>
      </c>
      <c r="C42" t="s">
        <v>3212</v>
      </c>
      <c r="E42" t="s">
        <v>3211</v>
      </c>
      <c r="F42" t="s">
        <v>3181</v>
      </c>
      <c r="H42" t="s">
        <v>3211</v>
      </c>
      <c r="I42" t="s">
        <v>3207</v>
      </c>
      <c r="J42" t="s">
        <v>3211</v>
      </c>
      <c r="K42" t="s">
        <v>3168</v>
      </c>
      <c r="L42" t="s">
        <v>3167</v>
      </c>
      <c r="M42" t="str">
        <f>K42&amp;"/"&amp;L42</f>
        <v>P/T</v>
      </c>
      <c r="N42" t="s">
        <v>3267</v>
      </c>
      <c r="O42" t="s">
        <v>3231</v>
      </c>
      <c r="P42" t="s">
        <v>3267</v>
      </c>
      <c r="R42" t="s">
        <v>3208</v>
      </c>
      <c r="U42" t="s">
        <v>3267</v>
      </c>
      <c r="AC42" t="str">
        <f t="shared" si="21"/>
        <v/>
      </c>
    </row>
    <row r="43" spans="1:48" x14ac:dyDescent="0.15">
      <c r="A43" t="str">
        <f t="shared" ref="A43:A60" si="22">B43&amp;C43&amp;E43&amp;F43&amp;H43&amp;I43&amp;J43&amp;M43&amp;N43&amp;O43&amp;P43&amp;Q43&amp;R43&amp;S43&amp;T43&amp;U43&amp;V43&amp;W43&amp;X43</f>
        <v>|ORI|赤|10|1/2|自分のみ&amp;br;攻撃時：永続|《[[ゴブリンの群衆追い]]》|</v>
      </c>
      <c r="B43" t="s">
        <v>3211</v>
      </c>
      <c r="C43" t="str">
        <f t="shared" ref="C43:C60" si="23">AF43</f>
        <v>ORI</v>
      </c>
      <c r="D43">
        <f>IF(AF43="","",VLOOKUP(C43,tnpl!$Z$1:$AA$11,2,TRUE))</f>
        <v>1</v>
      </c>
      <c r="E43" t="s">
        <v>3211</v>
      </c>
      <c r="F43" t="str">
        <f t="shared" ref="F43:F60" si="24">AG43</f>
        <v>赤</v>
      </c>
      <c r="G43">
        <f>IF(AG43="","",VLOOKUP(F43,tnpl!$X$1:$Y$16,2,TRUE))</f>
        <v>4</v>
      </c>
      <c r="H43" t="s">
        <v>3211</v>
      </c>
      <c r="I43">
        <f t="shared" ref="I43:I60" si="25">AI43</f>
        <v>10</v>
      </c>
      <c r="J43" t="s">
        <v>3211</v>
      </c>
      <c r="K43">
        <f t="shared" ref="K43:K60" si="26">AT43</f>
        <v>1</v>
      </c>
      <c r="L43">
        <f t="shared" ref="L43:L60" si="27">AU43</f>
        <v>2</v>
      </c>
      <c r="M43" t="str">
        <f t="shared" ref="M43:M60" si="28">IF(AL43="クリーチャー",K43&amp;"/"&amp;L43,"")</f>
        <v>1/2</v>
      </c>
      <c r="N43" t="s">
        <v>3267</v>
      </c>
      <c r="O43" t="s">
        <v>5090</v>
      </c>
      <c r="P43" t="s">
        <v>3249</v>
      </c>
      <c r="Q43" t="s">
        <v>5101</v>
      </c>
      <c r="R43" t="s">
        <v>3267</v>
      </c>
      <c r="S43" t="s">
        <v>4853</v>
      </c>
      <c r="T43" t="s">
        <v>2758</v>
      </c>
      <c r="V43" s="9" t="s">
        <v>4855</v>
      </c>
      <c r="W43" t="s">
        <v>3267</v>
      </c>
      <c r="Y43" s="11" t="s">
        <v>2756</v>
      </c>
      <c r="Z43" t="str">
        <f t="shared" ref="Z43:Z60" si="29">IF(SEARCH(LEFT($C$3,1),Y43,1)&lt;10,$C$3,"")</f>
        <v/>
      </c>
      <c r="AA43" t="str">
        <f t="shared" ref="AA43:AA51" si="30">IF(ISERR(SEARCH("召",Y43,1)),"","召喚")</f>
        <v/>
      </c>
      <c r="AB43" t="str">
        <f t="shared" ref="AB43:AB60" si="31">IF(ISERR(SEARCH("与",Y43,1)),"","与える")</f>
        <v/>
      </c>
      <c r="AC43" t="str">
        <f t="shared" ref="AC43:AC60" si="32">IF(ISERR(SEARCH("得",Y43,1)),"","得る")</f>
        <v>得る</v>
      </c>
      <c r="AD43" t="b">
        <f t="shared" ref="AD43:AD60" si="33">OR(AB43="与える",AC43="得る")</f>
        <v>1</v>
      </c>
      <c r="AE43" s="2">
        <v>139</v>
      </c>
      <c r="AF43" s="1" t="s">
        <v>3271</v>
      </c>
      <c r="AG43" s="1" t="s">
        <v>1575</v>
      </c>
      <c r="AH43" s="1" t="s">
        <v>1473</v>
      </c>
      <c r="AI43" s="1">
        <v>10</v>
      </c>
      <c r="AJ43" s="1" t="s">
        <v>2758</v>
      </c>
      <c r="AK43" s="1" t="s">
        <v>2757</v>
      </c>
      <c r="AL43" s="1" t="s">
        <v>349</v>
      </c>
      <c r="AM43" s="1" t="s">
        <v>1587</v>
      </c>
      <c r="AN43" s="1" t="s">
        <v>1515</v>
      </c>
      <c r="AO43" s="1"/>
      <c r="AP43" s="1" t="s">
        <v>2756</v>
      </c>
      <c r="AQ43" s="1"/>
      <c r="AR43" s="1"/>
      <c r="AS43" s="1"/>
      <c r="AT43" s="1">
        <v>1</v>
      </c>
      <c r="AU43" s="1">
        <v>2</v>
      </c>
      <c r="AV43" s="14" t="s">
        <v>2756</v>
      </c>
    </row>
    <row r="44" spans="1:48" x14ac:dyDescent="0.15">
      <c r="A44" t="str">
        <f t="shared" si="22"/>
        <v>|ORI|赤|10|4/4|自分のみ&amp;br;果敢時：ターン終了時まで|《[[魔道士輪の暴漢]]》|</v>
      </c>
      <c r="B44" t="s">
        <v>3211</v>
      </c>
      <c r="C44" t="str">
        <f t="shared" si="23"/>
        <v>ORI</v>
      </c>
      <c r="D44">
        <f>IF(AF44="","",VLOOKUP(C44,tnpl!$Z$1:$AA$11,2,TRUE))</f>
        <v>1</v>
      </c>
      <c r="E44" t="s">
        <v>3211</v>
      </c>
      <c r="F44" t="str">
        <f t="shared" si="24"/>
        <v>赤</v>
      </c>
      <c r="G44">
        <f>IF(AG44="","",VLOOKUP(F44,tnpl!$X$1:$Y$16,2,TRUE))</f>
        <v>4</v>
      </c>
      <c r="H44" t="s">
        <v>3211</v>
      </c>
      <c r="I44">
        <f t="shared" si="25"/>
        <v>10</v>
      </c>
      <c r="J44" t="s">
        <v>3211</v>
      </c>
      <c r="K44">
        <f t="shared" si="26"/>
        <v>4</v>
      </c>
      <c r="L44">
        <f t="shared" si="27"/>
        <v>4</v>
      </c>
      <c r="M44" t="str">
        <f t="shared" si="28"/>
        <v>4/4</v>
      </c>
      <c r="N44" t="s">
        <v>3267</v>
      </c>
      <c r="O44" t="s">
        <v>5090</v>
      </c>
      <c r="P44" t="s">
        <v>3249</v>
      </c>
      <c r="Q44" t="s">
        <v>5100</v>
      </c>
      <c r="R44" t="s">
        <v>3267</v>
      </c>
      <c r="S44" t="s">
        <v>4853</v>
      </c>
      <c r="T44" t="s">
        <v>2755</v>
      </c>
      <c r="V44" s="9" t="s">
        <v>4855</v>
      </c>
      <c r="W44" t="s">
        <v>3267</v>
      </c>
      <c r="Y44" s="11" t="s">
        <v>2753</v>
      </c>
      <c r="Z44" t="str">
        <f t="shared" si="29"/>
        <v/>
      </c>
      <c r="AA44" t="str">
        <f t="shared" si="30"/>
        <v/>
      </c>
      <c r="AB44" t="str">
        <f t="shared" si="31"/>
        <v/>
      </c>
      <c r="AC44" t="str">
        <f t="shared" si="32"/>
        <v>得る</v>
      </c>
      <c r="AD44" t="b">
        <f t="shared" si="33"/>
        <v>1</v>
      </c>
      <c r="AE44" s="2">
        <v>140</v>
      </c>
      <c r="AF44" s="1" t="s">
        <v>3271</v>
      </c>
      <c r="AG44" s="1" t="s">
        <v>1575</v>
      </c>
      <c r="AH44" s="1" t="s">
        <v>1473</v>
      </c>
      <c r="AI44" s="1">
        <v>10</v>
      </c>
      <c r="AJ44" s="1" t="s">
        <v>2755</v>
      </c>
      <c r="AK44" s="1" t="s">
        <v>2754</v>
      </c>
      <c r="AL44" s="1" t="s">
        <v>349</v>
      </c>
      <c r="AM44" s="1" t="s">
        <v>1511</v>
      </c>
      <c r="AN44" s="1" t="s">
        <v>1515</v>
      </c>
      <c r="AO44" s="1"/>
      <c r="AP44" s="1" t="s">
        <v>2753</v>
      </c>
      <c r="AQ44" s="1"/>
      <c r="AR44" s="1"/>
      <c r="AS44" s="1"/>
      <c r="AT44" s="1">
        <v>4</v>
      </c>
      <c r="AU44" s="1">
        <v>4</v>
      </c>
      <c r="AV44" s="14" t="s">
        <v>2753</v>
      </c>
    </row>
    <row r="45" spans="1:48" x14ac:dyDescent="0.15">
      <c r="A45" t="str">
        <f t="shared" si="22"/>
        <v>|ORI|無色|12|3/4|自分のみ&amp;br;自サポートがボードにある限り|《[[破衝車]]》|</v>
      </c>
      <c r="B45" t="s">
        <v>3211</v>
      </c>
      <c r="C45" t="str">
        <f t="shared" si="23"/>
        <v>ORI</v>
      </c>
      <c r="D45">
        <f>IF(AF45="","",VLOOKUP(C45,tnpl!$Z$1:$AA$11,2,TRUE))</f>
        <v>1</v>
      </c>
      <c r="E45" t="s">
        <v>3211</v>
      </c>
      <c r="F45" t="str">
        <f t="shared" si="24"/>
        <v>無色</v>
      </c>
      <c r="G45">
        <f>IF(AG45="","",VLOOKUP(F45,tnpl!$X$1:$Y$16,2,TRUE))</f>
        <v>16</v>
      </c>
      <c r="H45" t="s">
        <v>3211</v>
      </c>
      <c r="I45">
        <f t="shared" si="25"/>
        <v>12</v>
      </c>
      <c r="J45" t="s">
        <v>3211</v>
      </c>
      <c r="K45">
        <f t="shared" si="26"/>
        <v>3</v>
      </c>
      <c r="L45">
        <f t="shared" si="27"/>
        <v>4</v>
      </c>
      <c r="M45" t="str">
        <f t="shared" si="28"/>
        <v>3/4</v>
      </c>
      <c r="N45" t="s">
        <v>3267</v>
      </c>
      <c r="O45" t="s">
        <v>5090</v>
      </c>
      <c r="P45" t="s">
        <v>3249</v>
      </c>
      <c r="Q45" t="s">
        <v>5096</v>
      </c>
      <c r="R45" t="s">
        <v>3267</v>
      </c>
      <c r="S45" t="s">
        <v>4853</v>
      </c>
      <c r="T45" t="s">
        <v>2502</v>
      </c>
      <c r="V45" s="9" t="s">
        <v>4855</v>
      </c>
      <c r="W45" t="s">
        <v>3267</v>
      </c>
      <c r="Y45" s="11" t="s">
        <v>2499</v>
      </c>
      <c r="Z45" t="str">
        <f t="shared" si="29"/>
        <v/>
      </c>
      <c r="AA45" t="str">
        <f t="shared" si="30"/>
        <v/>
      </c>
      <c r="AB45" t="str">
        <f t="shared" si="31"/>
        <v/>
      </c>
      <c r="AC45" t="str">
        <f t="shared" si="32"/>
        <v>得る</v>
      </c>
      <c r="AD45" t="b">
        <f t="shared" si="33"/>
        <v>1</v>
      </c>
      <c r="AE45" s="2">
        <v>229</v>
      </c>
      <c r="AF45" s="1" t="s">
        <v>3271</v>
      </c>
      <c r="AG45" s="1" t="s">
        <v>301</v>
      </c>
      <c r="AH45" s="1" t="s">
        <v>1473</v>
      </c>
      <c r="AI45" s="1">
        <v>12</v>
      </c>
      <c r="AJ45" s="1" t="s">
        <v>2502</v>
      </c>
      <c r="AK45" s="1" t="s">
        <v>2501</v>
      </c>
      <c r="AL45" s="1" t="s">
        <v>349</v>
      </c>
      <c r="AM45" s="1" t="s">
        <v>2500</v>
      </c>
      <c r="AN45" s="1"/>
      <c r="AO45" s="1"/>
      <c r="AP45" s="1" t="s">
        <v>2499</v>
      </c>
      <c r="AQ45" s="1"/>
      <c r="AR45" s="1"/>
      <c r="AS45" s="1"/>
      <c r="AT45" s="1">
        <v>3</v>
      </c>
      <c r="AU45" s="1">
        <v>4</v>
      </c>
      <c r="AV45" s="14" t="s">
        <v>2499</v>
      </c>
    </row>
    <row r="46" spans="1:48" x14ac:dyDescent="0.15">
      <c r="A46" t="str">
        <f t="shared" si="22"/>
        <v>|BFZ|白|18|8/7|各クリーチャー&amp;br;結集：ターン終了時まで|《[[ゴーマ・ファーダの英雄]]》|</v>
      </c>
      <c r="B46" t="s">
        <v>3211</v>
      </c>
      <c r="C46" t="str">
        <f t="shared" si="23"/>
        <v>BFZ</v>
      </c>
      <c r="D46">
        <f>IF(AF46="","",VLOOKUP(C46,tnpl!$Z$1:$AA$11,2,TRUE))</f>
        <v>2</v>
      </c>
      <c r="E46" t="s">
        <v>3211</v>
      </c>
      <c r="F46" t="str">
        <f t="shared" si="24"/>
        <v>白</v>
      </c>
      <c r="G46">
        <f>IF(AG46="","",VLOOKUP(F46,tnpl!$X$1:$Y$16,2,TRUE))</f>
        <v>1</v>
      </c>
      <c r="H46" t="s">
        <v>3211</v>
      </c>
      <c r="I46">
        <f t="shared" si="25"/>
        <v>18</v>
      </c>
      <c r="J46" t="s">
        <v>3211</v>
      </c>
      <c r="K46">
        <f t="shared" si="26"/>
        <v>8</v>
      </c>
      <c r="L46">
        <f t="shared" si="27"/>
        <v>7</v>
      </c>
      <c r="M46" t="str">
        <f t="shared" si="28"/>
        <v>8/7</v>
      </c>
      <c r="N46" t="s">
        <v>3267</v>
      </c>
      <c r="O46" t="s">
        <v>5091</v>
      </c>
      <c r="P46" t="s">
        <v>3249</v>
      </c>
      <c r="Q46" t="s">
        <v>5097</v>
      </c>
      <c r="R46" t="s">
        <v>3267</v>
      </c>
      <c r="S46" t="s">
        <v>4853</v>
      </c>
      <c r="T46" t="s">
        <v>2349</v>
      </c>
      <c r="V46" s="9" t="s">
        <v>4855</v>
      </c>
      <c r="W46" t="s">
        <v>3267</v>
      </c>
      <c r="Y46" s="11" t="s">
        <v>2347</v>
      </c>
      <c r="Z46" t="str">
        <f t="shared" si="29"/>
        <v/>
      </c>
      <c r="AA46" t="str">
        <f t="shared" si="30"/>
        <v/>
      </c>
      <c r="AB46" t="str">
        <f t="shared" si="31"/>
        <v>与える</v>
      </c>
      <c r="AC46" t="str">
        <f t="shared" si="32"/>
        <v/>
      </c>
      <c r="AD46" t="b">
        <f t="shared" si="33"/>
        <v>1</v>
      </c>
      <c r="AE46" s="2">
        <v>278</v>
      </c>
      <c r="AF46" s="1" t="s">
        <v>3213</v>
      </c>
      <c r="AG46" s="1" t="s">
        <v>1653</v>
      </c>
      <c r="AH46" s="1" t="s">
        <v>1453</v>
      </c>
      <c r="AI46" s="1">
        <v>18</v>
      </c>
      <c r="AJ46" s="1" t="s">
        <v>2349</v>
      </c>
      <c r="AK46" s="1" t="s">
        <v>2348</v>
      </c>
      <c r="AL46" s="1" t="s">
        <v>349</v>
      </c>
      <c r="AM46" s="1" t="s">
        <v>1511</v>
      </c>
      <c r="AN46" s="1" t="s">
        <v>1555</v>
      </c>
      <c r="AO46" s="1" t="s">
        <v>1500</v>
      </c>
      <c r="AP46" s="1" t="s">
        <v>2347</v>
      </c>
      <c r="AQ46" s="1"/>
      <c r="AR46" s="1"/>
      <c r="AS46" s="1"/>
      <c r="AT46" s="1">
        <v>8</v>
      </c>
      <c r="AU46" s="1">
        <v>7</v>
      </c>
      <c r="AV46" s="14" t="s">
        <v>2347</v>
      </c>
    </row>
    <row r="47" spans="1:48" x14ac:dyDescent="0.15">
      <c r="A47" t="str">
        <f t="shared" si="22"/>
        <v>|OGW|白|17|4/4|各クリーチャー&amp;br;このカードがいる限り|《[[岩屋の装備役]]》|</v>
      </c>
      <c r="B47" t="s">
        <v>3211</v>
      </c>
      <c r="C47" t="str">
        <f t="shared" si="23"/>
        <v>OGW</v>
      </c>
      <c r="D47">
        <f>IF(AF47="","",VLOOKUP(C47,tnpl!$Z$1:$AA$11,2,TRUE))</f>
        <v>3</v>
      </c>
      <c r="E47" t="s">
        <v>3211</v>
      </c>
      <c r="F47" t="str">
        <f t="shared" si="24"/>
        <v>白</v>
      </c>
      <c r="G47">
        <f>IF(AG47="","",VLOOKUP(F47,tnpl!$X$1:$Y$16,2,TRUE))</f>
        <v>1</v>
      </c>
      <c r="H47" t="s">
        <v>3211</v>
      </c>
      <c r="I47">
        <f t="shared" si="25"/>
        <v>17</v>
      </c>
      <c r="J47" t="s">
        <v>3211</v>
      </c>
      <c r="K47">
        <f t="shared" si="26"/>
        <v>4</v>
      </c>
      <c r="L47">
        <f t="shared" si="27"/>
        <v>4</v>
      </c>
      <c r="M47" t="str">
        <f t="shared" si="28"/>
        <v>4/4</v>
      </c>
      <c r="N47" t="s">
        <v>3267</v>
      </c>
      <c r="O47" t="s">
        <v>5091</v>
      </c>
      <c r="P47" t="s">
        <v>3249</v>
      </c>
      <c r="Q47" t="s">
        <v>5098</v>
      </c>
      <c r="R47" t="s">
        <v>3267</v>
      </c>
      <c r="S47" t="s">
        <v>4853</v>
      </c>
      <c r="T47" t="s">
        <v>1669</v>
      </c>
      <c r="V47" s="9" t="s">
        <v>4855</v>
      </c>
      <c r="W47" t="s">
        <v>3267</v>
      </c>
      <c r="Y47" s="11" t="s">
        <v>1664</v>
      </c>
      <c r="Z47" t="str">
        <f t="shared" si="29"/>
        <v/>
      </c>
      <c r="AA47" t="str">
        <f t="shared" si="30"/>
        <v/>
      </c>
      <c r="AB47" t="str">
        <f t="shared" si="31"/>
        <v>与える</v>
      </c>
      <c r="AC47" t="str">
        <f t="shared" si="32"/>
        <v/>
      </c>
      <c r="AD47" t="b">
        <f t="shared" si="33"/>
        <v>1</v>
      </c>
      <c r="AE47" s="2">
        <v>489</v>
      </c>
      <c r="AF47" s="1" t="s">
        <v>3214</v>
      </c>
      <c r="AG47" s="1" t="s">
        <v>1653</v>
      </c>
      <c r="AH47" s="1" t="s">
        <v>1463</v>
      </c>
      <c r="AI47" s="1">
        <v>17</v>
      </c>
      <c r="AJ47" s="1" t="s">
        <v>1669</v>
      </c>
      <c r="AK47" s="1" t="s">
        <v>1668</v>
      </c>
      <c r="AL47" s="1" t="s">
        <v>349</v>
      </c>
      <c r="AM47" s="1" t="s">
        <v>1493</v>
      </c>
      <c r="AN47" s="1" t="s">
        <v>1667</v>
      </c>
      <c r="AO47" s="1" t="s">
        <v>1500</v>
      </c>
      <c r="AP47" s="1" t="s">
        <v>1666</v>
      </c>
      <c r="AQ47" s="1" t="s">
        <v>1665</v>
      </c>
      <c r="AR47" s="1"/>
      <c r="AS47" s="1"/>
      <c r="AT47" s="1">
        <v>4</v>
      </c>
      <c r="AU47" s="1">
        <v>4</v>
      </c>
      <c r="AV47" s="14" t="s">
        <v>1664</v>
      </c>
    </row>
    <row r="48" spans="1:48" x14ac:dyDescent="0.15">
      <c r="A48" t="str">
        <f t="shared" si="22"/>
        <v>|OGW|緑|21|6/6|各クリーチャー&amp;br;CIP:永続|《[[林鹿騎兵隊]]》|</v>
      </c>
      <c r="B48" t="s">
        <v>3211</v>
      </c>
      <c r="C48" t="str">
        <f t="shared" si="23"/>
        <v>OGW</v>
      </c>
      <c r="D48">
        <f>IF(AF48="","",VLOOKUP(C48,tnpl!$Z$1:$AA$11,2,TRUE))</f>
        <v>3</v>
      </c>
      <c r="E48" t="s">
        <v>3211</v>
      </c>
      <c r="F48" t="str">
        <f t="shared" si="24"/>
        <v>緑</v>
      </c>
      <c r="G48">
        <f>IF(AG48="","",VLOOKUP(F48,tnpl!$X$1:$Y$16,2,TRUE))</f>
        <v>5</v>
      </c>
      <c r="H48" t="s">
        <v>3211</v>
      </c>
      <c r="I48">
        <f t="shared" si="25"/>
        <v>21</v>
      </c>
      <c r="J48" t="s">
        <v>3211</v>
      </c>
      <c r="K48">
        <f t="shared" si="26"/>
        <v>6</v>
      </c>
      <c r="L48">
        <f t="shared" si="27"/>
        <v>6</v>
      </c>
      <c r="M48" t="str">
        <f t="shared" si="28"/>
        <v>6/6</v>
      </c>
      <c r="N48" t="s">
        <v>3267</v>
      </c>
      <c r="O48" t="s">
        <v>5091</v>
      </c>
      <c r="P48" t="s">
        <v>3249</v>
      </c>
      <c r="Q48" t="s">
        <v>5099</v>
      </c>
      <c r="R48" t="s">
        <v>3267</v>
      </c>
      <c r="S48" t="s">
        <v>4853</v>
      </c>
      <c r="T48" t="s">
        <v>1557</v>
      </c>
      <c r="V48" s="9" t="s">
        <v>4855</v>
      </c>
      <c r="W48" t="s">
        <v>3267</v>
      </c>
      <c r="Y48" s="11" t="s">
        <v>1554</v>
      </c>
      <c r="Z48" t="str">
        <f t="shared" si="29"/>
        <v/>
      </c>
      <c r="AA48" t="str">
        <f t="shared" si="30"/>
        <v/>
      </c>
      <c r="AB48" t="str">
        <f t="shared" si="31"/>
        <v/>
      </c>
      <c r="AC48" t="str">
        <f t="shared" si="32"/>
        <v>得る</v>
      </c>
      <c r="AD48" t="b">
        <f t="shared" si="33"/>
        <v>1</v>
      </c>
      <c r="AE48" s="2">
        <v>514</v>
      </c>
      <c r="AF48" s="1" t="s">
        <v>3214</v>
      </c>
      <c r="AG48" s="1" t="s">
        <v>1540</v>
      </c>
      <c r="AH48" s="1" t="s">
        <v>1463</v>
      </c>
      <c r="AI48" s="1">
        <v>21</v>
      </c>
      <c r="AJ48" s="1" t="s">
        <v>1557</v>
      </c>
      <c r="AK48" s="1" t="s">
        <v>1556</v>
      </c>
      <c r="AL48" s="1" t="s">
        <v>349</v>
      </c>
      <c r="AM48" s="1" t="s">
        <v>1501</v>
      </c>
      <c r="AN48" s="1" t="s">
        <v>1555</v>
      </c>
      <c r="AO48" s="1"/>
      <c r="AP48" s="1" t="s">
        <v>1554</v>
      </c>
      <c r="AQ48" s="1"/>
      <c r="AR48" s="1"/>
      <c r="AS48" s="1"/>
      <c r="AT48" s="1">
        <v>6</v>
      </c>
      <c r="AU48" s="1">
        <v>6</v>
      </c>
      <c r="AV48" s="14" t="s">
        <v>1554</v>
      </c>
    </row>
    <row r="49" spans="1:48" x14ac:dyDescent="0.15">
      <c r="A49" t="str">
        <f t="shared" si="22"/>
        <v>|OGW|赤緑|10|4/4|自分のみ&amp;br;起動：ターン終了時まで|《[[執拗な狩人]]》|</v>
      </c>
      <c r="B49" t="s">
        <v>3211</v>
      </c>
      <c r="C49" t="str">
        <f t="shared" si="23"/>
        <v>OGW</v>
      </c>
      <c r="D49">
        <f>IF(AF49="","",VLOOKUP(C49,tnpl!$Z$1:$AA$11,2,TRUE))</f>
        <v>3</v>
      </c>
      <c r="E49" t="s">
        <v>3211</v>
      </c>
      <c r="F49" t="str">
        <f t="shared" si="24"/>
        <v>赤緑</v>
      </c>
      <c r="G49">
        <f>IF(AG49="","",VLOOKUP(F49,tnpl!$X$1:$Y$16,2,TRUE))</f>
        <v>9</v>
      </c>
      <c r="H49" t="s">
        <v>3211</v>
      </c>
      <c r="I49">
        <f t="shared" si="25"/>
        <v>10</v>
      </c>
      <c r="J49" t="s">
        <v>3211</v>
      </c>
      <c r="K49">
        <f t="shared" si="26"/>
        <v>4</v>
      </c>
      <c r="L49">
        <f t="shared" si="27"/>
        <v>4</v>
      </c>
      <c r="M49" t="str">
        <f t="shared" si="28"/>
        <v>4/4</v>
      </c>
      <c r="N49" t="s">
        <v>3267</v>
      </c>
      <c r="O49" t="s">
        <v>5090</v>
      </c>
      <c r="P49" t="s">
        <v>3249</v>
      </c>
      <c r="Q49" t="s">
        <v>5102</v>
      </c>
      <c r="R49" t="s">
        <v>3267</v>
      </c>
      <c r="S49" t="s">
        <v>4853</v>
      </c>
      <c r="T49" t="s">
        <v>1521</v>
      </c>
      <c r="V49" s="9" t="s">
        <v>4855</v>
      </c>
      <c r="W49" t="s">
        <v>3267</v>
      </c>
      <c r="Y49" s="11" t="s">
        <v>1519</v>
      </c>
      <c r="Z49" t="str">
        <f t="shared" si="29"/>
        <v/>
      </c>
      <c r="AA49" t="str">
        <f t="shared" si="30"/>
        <v/>
      </c>
      <c r="AB49" t="str">
        <f t="shared" si="31"/>
        <v/>
      </c>
      <c r="AC49" t="str">
        <f t="shared" si="32"/>
        <v>得る</v>
      </c>
      <c r="AD49" t="b">
        <f t="shared" si="33"/>
        <v>1</v>
      </c>
      <c r="AE49" s="2">
        <v>522</v>
      </c>
      <c r="AF49" s="1" t="s">
        <v>3214</v>
      </c>
      <c r="AG49" s="1" t="s">
        <v>1504</v>
      </c>
      <c r="AH49" s="1" t="s">
        <v>1473</v>
      </c>
      <c r="AI49" s="1">
        <v>10</v>
      </c>
      <c r="AJ49" s="1" t="s">
        <v>1521</v>
      </c>
      <c r="AK49" s="1" t="s">
        <v>1520</v>
      </c>
      <c r="AL49" s="1" t="s">
        <v>349</v>
      </c>
      <c r="AM49" s="1" t="s">
        <v>1511</v>
      </c>
      <c r="AN49" s="1" t="s">
        <v>1515</v>
      </c>
      <c r="AO49" s="1"/>
      <c r="AP49" s="1" t="s">
        <v>1519</v>
      </c>
      <c r="AQ49" s="1"/>
      <c r="AR49" s="1"/>
      <c r="AS49" s="1"/>
      <c r="AT49" s="1">
        <v>4</v>
      </c>
      <c r="AU49" s="1">
        <v>4</v>
      </c>
      <c r="AV49" s="14" t="s">
        <v>1519</v>
      </c>
    </row>
    <row r="50" spans="1:48" x14ac:dyDescent="0.15">
      <c r="A50" t="str">
        <f t="shared" si="22"/>
        <v>|OGW|赤緑|14|6/6|他の各クリーチャー&amp;br;起動：ターン終了時まで|《[[野生生まれのミーナとデーン]]》|</v>
      </c>
      <c r="B50" t="s">
        <v>3211</v>
      </c>
      <c r="C50" t="str">
        <f t="shared" si="23"/>
        <v>OGW</v>
      </c>
      <c r="D50">
        <f>IF(AF50="","",VLOOKUP(C50,tnpl!$Z$1:$AA$11,2,TRUE))</f>
        <v>3</v>
      </c>
      <c r="E50" t="s">
        <v>3211</v>
      </c>
      <c r="F50" t="str">
        <f t="shared" si="24"/>
        <v>赤緑</v>
      </c>
      <c r="G50">
        <f>IF(AG50="","",VLOOKUP(F50,tnpl!$X$1:$Y$16,2,TRUE))</f>
        <v>9</v>
      </c>
      <c r="H50" t="s">
        <v>3211</v>
      </c>
      <c r="I50">
        <f t="shared" si="25"/>
        <v>14</v>
      </c>
      <c r="J50" t="s">
        <v>3211</v>
      </c>
      <c r="K50">
        <f t="shared" si="26"/>
        <v>6</v>
      </c>
      <c r="L50">
        <f t="shared" si="27"/>
        <v>6</v>
      </c>
      <c r="M50" t="str">
        <f t="shared" si="28"/>
        <v>6/6</v>
      </c>
      <c r="N50" t="s">
        <v>3267</v>
      </c>
      <c r="O50" t="s">
        <v>5092</v>
      </c>
      <c r="P50" t="s">
        <v>3249</v>
      </c>
      <c r="Q50" t="s">
        <v>5102</v>
      </c>
      <c r="R50" t="s">
        <v>3267</v>
      </c>
      <c r="S50" t="s">
        <v>4853</v>
      </c>
      <c r="T50" t="s">
        <v>1503</v>
      </c>
      <c r="V50" s="9" t="s">
        <v>4855</v>
      </c>
      <c r="W50" t="s">
        <v>3267</v>
      </c>
      <c r="Y50" s="11" t="s">
        <v>1497</v>
      </c>
      <c r="Z50" t="str">
        <f t="shared" si="29"/>
        <v/>
      </c>
      <c r="AA50" t="str">
        <f t="shared" si="30"/>
        <v/>
      </c>
      <c r="AB50" t="str">
        <f t="shared" si="31"/>
        <v/>
      </c>
      <c r="AC50" t="str">
        <f t="shared" si="32"/>
        <v>得る</v>
      </c>
      <c r="AD50" t="b">
        <f t="shared" si="33"/>
        <v>1</v>
      </c>
      <c r="AE50" s="2">
        <v>526</v>
      </c>
      <c r="AF50" s="1" t="s">
        <v>3214</v>
      </c>
      <c r="AG50" s="1" t="s">
        <v>1504</v>
      </c>
      <c r="AH50" s="1" t="s">
        <v>1463</v>
      </c>
      <c r="AI50" s="1">
        <v>14</v>
      </c>
      <c r="AJ50" s="1" t="s">
        <v>1503</v>
      </c>
      <c r="AK50" s="1" t="s">
        <v>1502</v>
      </c>
      <c r="AL50" s="1" t="s">
        <v>349</v>
      </c>
      <c r="AM50" s="1" t="s">
        <v>1501</v>
      </c>
      <c r="AN50" s="1" t="s">
        <v>1500</v>
      </c>
      <c r="AO50" s="1"/>
      <c r="AP50" s="1" t="s">
        <v>1499</v>
      </c>
      <c r="AQ50" s="1" t="s">
        <v>1498</v>
      </c>
      <c r="AR50" s="1"/>
      <c r="AS50" s="1"/>
      <c r="AT50" s="1">
        <v>6</v>
      </c>
      <c r="AU50" s="1">
        <v>6</v>
      </c>
      <c r="AV50" s="14" t="s">
        <v>1497</v>
      </c>
    </row>
    <row r="51" spans="1:48" x14ac:dyDescent="0.15">
      <c r="A51" t="str">
        <f t="shared" si="22"/>
        <v>|SOI|白|24|8/8|各クリーチャー&amp;br;自戦闘開始時：ターン終了時まで|《[[月皇の司令官、オドリック]]》|</v>
      </c>
      <c r="B51" t="s">
        <v>3211</v>
      </c>
      <c r="C51" t="str">
        <f t="shared" si="23"/>
        <v>SOI</v>
      </c>
      <c r="D51">
        <f>IF(AF51="","",VLOOKUP(C51,tnpl!$Z$1:$AA$11,2,TRUE))</f>
        <v>4</v>
      </c>
      <c r="E51" t="s">
        <v>3211</v>
      </c>
      <c r="F51" t="str">
        <f t="shared" si="24"/>
        <v>白</v>
      </c>
      <c r="G51">
        <f>IF(AG51="","",VLOOKUP(F51,tnpl!$X$1:$Y$16,2,TRUE))</f>
        <v>1</v>
      </c>
      <c r="H51" t="s">
        <v>3211</v>
      </c>
      <c r="I51">
        <f t="shared" si="25"/>
        <v>24</v>
      </c>
      <c r="J51" t="s">
        <v>3211</v>
      </c>
      <c r="K51">
        <f t="shared" si="26"/>
        <v>8</v>
      </c>
      <c r="L51">
        <f t="shared" si="27"/>
        <v>8</v>
      </c>
      <c r="M51" t="str">
        <f t="shared" si="28"/>
        <v>8/8</v>
      </c>
      <c r="N51" t="s">
        <v>3267</v>
      </c>
      <c r="O51" t="s">
        <v>5091</v>
      </c>
      <c r="P51" t="s">
        <v>3249</v>
      </c>
      <c r="Q51" t="s">
        <v>5103</v>
      </c>
      <c r="R51" t="s">
        <v>3267</v>
      </c>
      <c r="S51" t="s">
        <v>4853</v>
      </c>
      <c r="T51" t="s">
        <v>1385</v>
      </c>
      <c r="V51" s="9" t="s">
        <v>4855</v>
      </c>
      <c r="W51" t="s">
        <v>3267</v>
      </c>
      <c r="Y51" s="11" t="s">
        <v>3589</v>
      </c>
      <c r="Z51" t="str">
        <f t="shared" si="29"/>
        <v/>
      </c>
      <c r="AA51" t="str">
        <f t="shared" si="30"/>
        <v/>
      </c>
      <c r="AB51" t="str">
        <f t="shared" si="31"/>
        <v/>
      </c>
      <c r="AC51" t="str">
        <f t="shared" si="32"/>
        <v>得る</v>
      </c>
      <c r="AD51" t="b">
        <f t="shared" si="33"/>
        <v>1</v>
      </c>
      <c r="AE51" s="2">
        <v>574</v>
      </c>
      <c r="AF51" s="1" t="s">
        <v>3528</v>
      </c>
      <c r="AG51" s="1" t="s">
        <v>1653</v>
      </c>
      <c r="AH51" s="1" t="s">
        <v>1453</v>
      </c>
      <c r="AI51" s="1">
        <v>24</v>
      </c>
      <c r="AJ51" s="1" t="s">
        <v>1385</v>
      </c>
      <c r="AK51" s="1" t="s">
        <v>1384</v>
      </c>
      <c r="AL51" s="1" t="s">
        <v>349</v>
      </c>
      <c r="AM51" s="1" t="s">
        <v>1511</v>
      </c>
      <c r="AN51" s="1" t="s">
        <v>1826</v>
      </c>
      <c r="AO51" s="1"/>
      <c r="AP51" s="1" t="s">
        <v>3587</v>
      </c>
      <c r="AQ51" s="1" t="s">
        <v>3588</v>
      </c>
      <c r="AR51" s="1"/>
      <c r="AS51" s="1"/>
      <c r="AT51" s="1">
        <v>8</v>
      </c>
      <c r="AU51" s="1">
        <v>8</v>
      </c>
      <c r="AV51" s="14" t="s">
        <v>3589</v>
      </c>
    </row>
    <row r="52" spans="1:48" x14ac:dyDescent="0.15">
      <c r="A52" t="str">
        <f t="shared" si="22"/>
        <v>|SOI|青|12|4/4|最初のゾンビ&amp;br;起動：ターン終了時まで|《[[ドルナウの死体あさり]]》|</v>
      </c>
      <c r="B52" t="s">
        <v>3211</v>
      </c>
      <c r="C52" t="str">
        <f t="shared" si="23"/>
        <v>SOI</v>
      </c>
      <c r="D52">
        <f>IF(AF52="","",VLOOKUP(C52,tnpl!$Z$1:$AA$11,2,TRUE))</f>
        <v>4</v>
      </c>
      <c r="E52" t="s">
        <v>3211</v>
      </c>
      <c r="F52" t="str">
        <f t="shared" si="24"/>
        <v>青</v>
      </c>
      <c r="G52">
        <f>IF(AG52="","",VLOOKUP(F52,tnpl!$X$1:$Y$16,2,TRUE))</f>
        <v>2</v>
      </c>
      <c r="H52" t="s">
        <v>3211</v>
      </c>
      <c r="I52">
        <f t="shared" si="25"/>
        <v>12</v>
      </c>
      <c r="J52" t="s">
        <v>3211</v>
      </c>
      <c r="K52">
        <f t="shared" si="26"/>
        <v>4</v>
      </c>
      <c r="L52">
        <f t="shared" si="27"/>
        <v>4</v>
      </c>
      <c r="M52" t="str">
        <f t="shared" si="28"/>
        <v>4/4</v>
      </c>
      <c r="N52" t="s">
        <v>3267</v>
      </c>
      <c r="O52" t="s">
        <v>5093</v>
      </c>
      <c r="P52" t="s">
        <v>3249</v>
      </c>
      <c r="Q52" t="s">
        <v>5102</v>
      </c>
      <c r="R52" t="s">
        <v>3267</v>
      </c>
      <c r="S52" t="s">
        <v>4853</v>
      </c>
      <c r="T52" t="s">
        <v>1351</v>
      </c>
      <c r="V52" s="9" t="s">
        <v>4855</v>
      </c>
      <c r="W52" t="s">
        <v>3267</v>
      </c>
      <c r="Y52" s="11" t="s">
        <v>3617</v>
      </c>
      <c r="Z52" t="str">
        <f t="shared" si="29"/>
        <v/>
      </c>
      <c r="AB52" t="str">
        <f t="shared" si="31"/>
        <v/>
      </c>
      <c r="AC52" t="str">
        <f t="shared" si="32"/>
        <v>得る</v>
      </c>
      <c r="AD52" t="b">
        <f t="shared" si="33"/>
        <v>1</v>
      </c>
      <c r="AE52" s="2">
        <v>593</v>
      </c>
      <c r="AF52" s="1" t="s">
        <v>3528</v>
      </c>
      <c r="AG52" s="1" t="s">
        <v>1631</v>
      </c>
      <c r="AH52" s="1" t="s">
        <v>1473</v>
      </c>
      <c r="AI52" s="1">
        <v>12</v>
      </c>
      <c r="AJ52" s="1" t="s">
        <v>1351</v>
      </c>
      <c r="AK52" s="1" t="s">
        <v>1350</v>
      </c>
      <c r="AL52" s="1" t="s">
        <v>349</v>
      </c>
      <c r="AM52" s="1" t="s">
        <v>1506</v>
      </c>
      <c r="AN52" s="1"/>
      <c r="AO52" s="1"/>
      <c r="AP52" s="1" t="s">
        <v>3615</v>
      </c>
      <c r="AQ52" s="1" t="s">
        <v>3616</v>
      </c>
      <c r="AR52" s="1"/>
      <c r="AS52" s="1"/>
      <c r="AT52" s="1">
        <v>4</v>
      </c>
      <c r="AU52" s="1">
        <v>4</v>
      </c>
      <c r="AV52" s="14" t="s">
        <v>3617</v>
      </c>
    </row>
    <row r="53" spans="1:48" x14ac:dyDescent="0.15">
      <c r="A53" t="str">
        <f t="shared" si="22"/>
        <v>|SOI|赤|1|5/5|各クリーチャー&amp;br;自ターン開始時：ターン終了時まで|《[[首折り]]》|</v>
      </c>
      <c r="B53" t="s">
        <v>3211</v>
      </c>
      <c r="C53" t="str">
        <f t="shared" si="23"/>
        <v>SOI</v>
      </c>
      <c r="D53">
        <f>IF(AF53="","",VLOOKUP(C53,tnpl!$Z$1:$AA$11,2,TRUE))</f>
        <v>4</v>
      </c>
      <c r="E53" t="s">
        <v>3211</v>
      </c>
      <c r="F53" t="str">
        <f t="shared" si="24"/>
        <v>赤</v>
      </c>
      <c r="G53">
        <f>IF(AG53="","",VLOOKUP(F53,tnpl!$X$1:$Y$16,2,TRUE))</f>
        <v>4</v>
      </c>
      <c r="H53" t="s">
        <v>3211</v>
      </c>
      <c r="I53">
        <f t="shared" si="25"/>
        <v>1</v>
      </c>
      <c r="J53" t="s">
        <v>3211</v>
      </c>
      <c r="K53">
        <f t="shared" si="26"/>
        <v>5</v>
      </c>
      <c r="L53">
        <f t="shared" si="27"/>
        <v>5</v>
      </c>
      <c r="M53" t="str">
        <f t="shared" si="28"/>
        <v>5/5</v>
      </c>
      <c r="N53" t="s">
        <v>3267</v>
      </c>
      <c r="O53" t="s">
        <v>5091</v>
      </c>
      <c r="P53" t="s">
        <v>3249</v>
      </c>
      <c r="Q53" t="s">
        <v>5104</v>
      </c>
      <c r="R53" t="s">
        <v>3267</v>
      </c>
      <c r="S53" t="s">
        <v>4853</v>
      </c>
      <c r="T53" t="s">
        <v>1037</v>
      </c>
      <c r="V53" s="9" t="s">
        <v>4855</v>
      </c>
      <c r="W53" t="s">
        <v>3267</v>
      </c>
      <c r="Y53" s="11" t="s">
        <v>3715</v>
      </c>
      <c r="Z53" t="str">
        <f t="shared" si="29"/>
        <v/>
      </c>
      <c r="AA53" t="str">
        <f t="shared" ref="AA53:AA60" si="34">IF(ISERR(SEARCH("召",Y53,1)),"","召喚")</f>
        <v/>
      </c>
      <c r="AB53" t="str">
        <f t="shared" si="31"/>
        <v/>
      </c>
      <c r="AC53" t="str">
        <f t="shared" si="32"/>
        <v>得る</v>
      </c>
      <c r="AD53" t="b">
        <f t="shared" si="33"/>
        <v>1</v>
      </c>
      <c r="AE53" s="2">
        <v>658</v>
      </c>
      <c r="AF53" s="1" t="s">
        <v>3528</v>
      </c>
      <c r="AG53" s="1" t="s">
        <v>1575</v>
      </c>
      <c r="AH53" s="1" t="s">
        <v>1473</v>
      </c>
      <c r="AI53" s="1">
        <v>1</v>
      </c>
      <c r="AJ53" s="1" t="s">
        <v>1037</v>
      </c>
      <c r="AK53" s="1" t="s">
        <v>1036</v>
      </c>
      <c r="AL53" s="1" t="s">
        <v>349</v>
      </c>
      <c r="AM53" s="1" t="s">
        <v>3702</v>
      </c>
      <c r="AN53" s="1"/>
      <c r="AO53" s="1"/>
      <c r="AP53" s="1" t="s">
        <v>3714</v>
      </c>
      <c r="AQ53" s="1" t="s">
        <v>3704</v>
      </c>
      <c r="AR53" s="1"/>
      <c r="AS53" s="1"/>
      <c r="AT53" s="1">
        <v>5</v>
      </c>
      <c r="AU53" s="1">
        <v>5</v>
      </c>
      <c r="AV53" s="14" t="s">
        <v>3715</v>
      </c>
    </row>
    <row r="54" spans="1:48" x14ac:dyDescent="0.15">
      <c r="A54" t="str">
        <f t="shared" si="22"/>
        <v>|EMN|無色|21|8/8|各クリーチャー&amp;br;CIP:永続|《[[州民を滅ぼすもの]]》|</v>
      </c>
      <c r="B54" t="s">
        <v>3211</v>
      </c>
      <c r="C54" t="str">
        <f t="shared" si="23"/>
        <v>EMN</v>
      </c>
      <c r="D54">
        <f>IF(AF54="","",VLOOKUP(C54,tnpl!$Z$1:$AA$11,2,TRUE))</f>
        <v>5</v>
      </c>
      <c r="E54" t="s">
        <v>3211</v>
      </c>
      <c r="F54" t="str">
        <f t="shared" si="24"/>
        <v>無色</v>
      </c>
      <c r="G54">
        <f>IF(AG54="","",VLOOKUP(F54,tnpl!$X$1:$Y$16,2,TRUE))</f>
        <v>16</v>
      </c>
      <c r="H54" t="s">
        <v>3211</v>
      </c>
      <c r="I54">
        <f t="shared" si="25"/>
        <v>21</v>
      </c>
      <c r="J54" t="s">
        <v>3211</v>
      </c>
      <c r="K54">
        <f t="shared" si="26"/>
        <v>8</v>
      </c>
      <c r="L54">
        <f t="shared" si="27"/>
        <v>8</v>
      </c>
      <c r="M54" t="str">
        <f t="shared" si="28"/>
        <v>8/8</v>
      </c>
      <c r="N54" t="s">
        <v>3267</v>
      </c>
      <c r="O54" t="s">
        <v>5091</v>
      </c>
      <c r="P54" t="s">
        <v>3249</v>
      </c>
      <c r="Q54" t="s">
        <v>5099</v>
      </c>
      <c r="R54" t="s">
        <v>3267</v>
      </c>
      <c r="S54" t="s">
        <v>4853</v>
      </c>
      <c r="T54" t="s">
        <v>881</v>
      </c>
      <c r="V54" s="9" t="s">
        <v>4855</v>
      </c>
      <c r="W54" t="s">
        <v>3267</v>
      </c>
      <c r="Y54" s="11" t="s">
        <v>4032</v>
      </c>
      <c r="Z54" t="str">
        <f t="shared" si="29"/>
        <v/>
      </c>
      <c r="AA54" t="str">
        <f t="shared" si="34"/>
        <v/>
      </c>
      <c r="AB54" t="str">
        <f t="shared" si="31"/>
        <v/>
      </c>
      <c r="AC54" t="str">
        <f t="shared" si="32"/>
        <v>得る</v>
      </c>
      <c r="AD54" t="b">
        <f t="shared" si="33"/>
        <v>1</v>
      </c>
      <c r="AE54" s="2">
        <v>834</v>
      </c>
      <c r="AF54" s="1" t="s">
        <v>3870</v>
      </c>
      <c r="AG54" s="1" t="s">
        <v>301</v>
      </c>
      <c r="AH54" s="1" t="s">
        <v>1453</v>
      </c>
      <c r="AI54" s="1">
        <v>21</v>
      </c>
      <c r="AJ54" s="1" t="s">
        <v>881</v>
      </c>
      <c r="AK54" s="1" t="s">
        <v>880</v>
      </c>
      <c r="AL54" s="1" t="s">
        <v>349</v>
      </c>
      <c r="AM54" s="1" t="s">
        <v>1457</v>
      </c>
      <c r="AN54" s="1" t="s">
        <v>2750</v>
      </c>
      <c r="AO54" s="1"/>
      <c r="AP54" s="1" t="s">
        <v>3964</v>
      </c>
      <c r="AQ54" s="1" t="s">
        <v>4030</v>
      </c>
      <c r="AR54" s="1" t="s">
        <v>4031</v>
      </c>
      <c r="AS54" s="1"/>
      <c r="AT54" s="1">
        <v>8</v>
      </c>
      <c r="AU54" s="1">
        <v>8</v>
      </c>
      <c r="AV54" s="14" t="s">
        <v>4032</v>
      </c>
    </row>
    <row r="55" spans="1:48" x14ac:dyDescent="0.15">
      <c r="A55" t="str">
        <f t="shared" si="22"/>
        <v>|KLD|白|11|3/4|最初のクリーチャー&amp;br;超過1：ターン終了時まで|《[[領事の盾護員]]》|</v>
      </c>
      <c r="B55" t="s">
        <v>3211</v>
      </c>
      <c r="C55" t="str">
        <f t="shared" si="23"/>
        <v>KLD</v>
      </c>
      <c r="D55">
        <f>IF(AF55="","",VLOOKUP(C55,tnpl!$Z$1:$AA$11,2,TRUE))</f>
        <v>6</v>
      </c>
      <c r="E55" t="s">
        <v>3211</v>
      </c>
      <c r="F55" t="str">
        <f t="shared" si="24"/>
        <v>白</v>
      </c>
      <c r="G55">
        <f>IF(AG55="","",VLOOKUP(F55,tnpl!$X$1:$Y$16,2,TRUE))</f>
        <v>1</v>
      </c>
      <c r="H55" t="s">
        <v>3211</v>
      </c>
      <c r="I55">
        <f t="shared" si="25"/>
        <v>11</v>
      </c>
      <c r="J55" t="s">
        <v>3211</v>
      </c>
      <c r="K55">
        <f t="shared" si="26"/>
        <v>3</v>
      </c>
      <c r="L55">
        <f t="shared" si="27"/>
        <v>4</v>
      </c>
      <c r="M55" t="str">
        <f t="shared" si="28"/>
        <v>3/4</v>
      </c>
      <c r="N55" t="s">
        <v>3267</v>
      </c>
      <c r="O55" t="s">
        <v>5094</v>
      </c>
      <c r="P55" t="s">
        <v>3249</v>
      </c>
      <c r="Q55" t="s">
        <v>5105</v>
      </c>
      <c r="R55" t="s">
        <v>3267</v>
      </c>
      <c r="S55" t="s">
        <v>4853</v>
      </c>
      <c r="T55" t="s">
        <v>827</v>
      </c>
      <c r="V55" s="9" t="s">
        <v>4855</v>
      </c>
      <c r="W55" t="s">
        <v>3267</v>
      </c>
      <c r="Y55" s="11" t="s">
        <v>4054</v>
      </c>
      <c r="Z55" t="str">
        <f t="shared" si="29"/>
        <v/>
      </c>
      <c r="AA55" t="str">
        <f t="shared" si="34"/>
        <v/>
      </c>
      <c r="AB55" t="str">
        <f t="shared" si="31"/>
        <v/>
      </c>
      <c r="AC55" t="str">
        <f t="shared" si="32"/>
        <v>得る</v>
      </c>
      <c r="AD55" t="b">
        <f t="shared" si="33"/>
        <v>1</v>
      </c>
      <c r="AE55" s="2">
        <v>847</v>
      </c>
      <c r="AF55" s="1" t="s">
        <v>4035</v>
      </c>
      <c r="AG55" s="1" t="s">
        <v>1653</v>
      </c>
      <c r="AH55" s="1" t="s">
        <v>1473</v>
      </c>
      <c r="AI55" s="1">
        <v>11</v>
      </c>
      <c r="AJ55" s="1" t="s">
        <v>827</v>
      </c>
      <c r="AK55" s="1" t="s">
        <v>826</v>
      </c>
      <c r="AL55" s="1" t="s">
        <v>349</v>
      </c>
      <c r="AM55" s="1" t="s">
        <v>4036</v>
      </c>
      <c r="AN55" s="1" t="s">
        <v>1826</v>
      </c>
      <c r="AO55" s="1"/>
      <c r="AP55" s="1" t="s">
        <v>2627</v>
      </c>
      <c r="AQ55" s="1" t="s">
        <v>4038</v>
      </c>
      <c r="AR55" s="1" t="s">
        <v>4053</v>
      </c>
      <c r="AS55" s="1"/>
      <c r="AT55" s="1">
        <v>3</v>
      </c>
      <c r="AU55" s="1">
        <v>4</v>
      </c>
      <c r="AV55" s="14" t="s">
        <v>4054</v>
      </c>
    </row>
    <row r="56" spans="1:48" x14ac:dyDescent="0.15">
      <c r="A56" t="str">
        <f t="shared" si="22"/>
        <v>|KLD|赤緑|9|4/3|自分のみ&amp;br;超過1：ターン終了時まで|《[[通電の喧嘩屋]]》|</v>
      </c>
      <c r="B56" t="s">
        <v>3211</v>
      </c>
      <c r="C56" t="str">
        <f t="shared" si="23"/>
        <v>KLD</v>
      </c>
      <c r="D56">
        <f>IF(AF56="","",VLOOKUP(C56,tnpl!$Z$1:$AA$11,2,TRUE))</f>
        <v>6</v>
      </c>
      <c r="E56" t="s">
        <v>3211</v>
      </c>
      <c r="F56" t="str">
        <f t="shared" si="24"/>
        <v>赤緑</v>
      </c>
      <c r="G56">
        <f>IF(AG56="","",VLOOKUP(F56,tnpl!$X$1:$Y$16,2,TRUE))</f>
        <v>9</v>
      </c>
      <c r="H56" t="s">
        <v>3211</v>
      </c>
      <c r="I56">
        <f t="shared" si="25"/>
        <v>9</v>
      </c>
      <c r="J56" t="s">
        <v>3211</v>
      </c>
      <c r="K56">
        <f t="shared" si="26"/>
        <v>4</v>
      </c>
      <c r="L56">
        <f t="shared" si="27"/>
        <v>3</v>
      </c>
      <c r="M56" t="str">
        <f t="shared" si="28"/>
        <v>4/3</v>
      </c>
      <c r="N56" t="s">
        <v>3267</v>
      </c>
      <c r="O56" t="s">
        <v>5090</v>
      </c>
      <c r="P56" t="s">
        <v>3249</v>
      </c>
      <c r="Q56" t="s">
        <v>5105</v>
      </c>
      <c r="R56" t="s">
        <v>3267</v>
      </c>
      <c r="S56" t="s">
        <v>4853</v>
      </c>
      <c r="T56" t="s">
        <v>567</v>
      </c>
      <c r="V56" s="9" t="s">
        <v>4855</v>
      </c>
      <c r="W56" t="s">
        <v>3267</v>
      </c>
      <c r="Y56" s="11" t="s">
        <v>4262</v>
      </c>
      <c r="Z56" t="str">
        <f t="shared" si="29"/>
        <v/>
      </c>
      <c r="AA56" t="str">
        <f t="shared" si="34"/>
        <v/>
      </c>
      <c r="AB56" t="str">
        <f t="shared" si="31"/>
        <v/>
      </c>
      <c r="AC56" t="str">
        <f t="shared" si="32"/>
        <v>得る</v>
      </c>
      <c r="AD56" t="b">
        <f t="shared" si="33"/>
        <v>1</v>
      </c>
      <c r="AE56" s="2">
        <v>977</v>
      </c>
      <c r="AF56" s="1" t="s">
        <v>4035</v>
      </c>
      <c r="AG56" s="1" t="s">
        <v>1504</v>
      </c>
      <c r="AH56" s="1" t="s">
        <v>1473</v>
      </c>
      <c r="AI56" s="1">
        <v>9</v>
      </c>
      <c r="AJ56" s="1" t="s">
        <v>567</v>
      </c>
      <c r="AK56" s="1" t="s">
        <v>566</v>
      </c>
      <c r="AL56" s="1" t="s">
        <v>349</v>
      </c>
      <c r="AM56" s="1" t="s">
        <v>1511</v>
      </c>
      <c r="AN56" s="1" t="s">
        <v>1515</v>
      </c>
      <c r="AO56" s="1"/>
      <c r="AP56" s="1" t="s">
        <v>4038</v>
      </c>
      <c r="AQ56" s="1" t="s">
        <v>4261</v>
      </c>
      <c r="AR56" s="1"/>
      <c r="AS56" s="1"/>
      <c r="AT56" s="1">
        <v>4</v>
      </c>
      <c r="AU56" s="1">
        <v>3</v>
      </c>
      <c r="AV56" s="14" t="s">
        <v>4262</v>
      </c>
    </row>
    <row r="57" spans="1:48" x14ac:dyDescent="0.15">
      <c r="A57" t="str">
        <f t="shared" si="22"/>
        <v>|AER|黒|11|2/2|自分のみ&amp;br;他の自軍クリーチャー死亡時：ターン終了時まで|《[[不死の援護者、ヤヘンニ]]》|</v>
      </c>
      <c r="B57" t="s">
        <v>3211</v>
      </c>
      <c r="C57" t="str">
        <f t="shared" si="23"/>
        <v>AER</v>
      </c>
      <c r="D57">
        <f>IF(AF57="","",VLOOKUP(C57,tnpl!$Z$1:$AA$11,2,TRUE))</f>
        <v>7</v>
      </c>
      <c r="E57" t="s">
        <v>3211</v>
      </c>
      <c r="F57" t="str">
        <f t="shared" si="24"/>
        <v>黒</v>
      </c>
      <c r="G57">
        <f>IF(AG57="","",VLOOKUP(F57,tnpl!$X$1:$Y$16,2,TRUE))</f>
        <v>3</v>
      </c>
      <c r="H57" t="s">
        <v>3211</v>
      </c>
      <c r="I57">
        <f t="shared" si="25"/>
        <v>11</v>
      </c>
      <c r="J57" t="s">
        <v>3211</v>
      </c>
      <c r="K57">
        <f t="shared" si="26"/>
        <v>2</v>
      </c>
      <c r="L57">
        <f t="shared" si="27"/>
        <v>2</v>
      </c>
      <c r="M57" t="str">
        <f t="shared" si="28"/>
        <v>2/2</v>
      </c>
      <c r="N57" t="s">
        <v>3267</v>
      </c>
      <c r="O57" t="s">
        <v>5090</v>
      </c>
      <c r="P57" t="s">
        <v>3249</v>
      </c>
      <c r="Q57" t="s">
        <v>5106</v>
      </c>
      <c r="R57" t="s">
        <v>3267</v>
      </c>
      <c r="S57" t="s">
        <v>4853</v>
      </c>
      <c r="T57" t="s">
        <v>433</v>
      </c>
      <c r="V57" s="9" t="s">
        <v>4855</v>
      </c>
      <c r="W57" t="s">
        <v>3267</v>
      </c>
      <c r="Y57" s="11" t="s">
        <v>4378</v>
      </c>
      <c r="Z57" t="str">
        <f t="shared" si="29"/>
        <v/>
      </c>
      <c r="AA57" t="str">
        <f t="shared" si="34"/>
        <v/>
      </c>
      <c r="AB57" t="str">
        <f t="shared" si="31"/>
        <v/>
      </c>
      <c r="AC57" t="str">
        <f t="shared" si="32"/>
        <v>得る</v>
      </c>
      <c r="AD57" t="b">
        <f t="shared" si="33"/>
        <v>1</v>
      </c>
      <c r="AE57" s="2">
        <v>1046</v>
      </c>
      <c r="AF57" s="1" t="s">
        <v>4335</v>
      </c>
      <c r="AG57" s="1" t="s">
        <v>1606</v>
      </c>
      <c r="AH57" s="1" t="s">
        <v>1453</v>
      </c>
      <c r="AI57" s="1">
        <v>11</v>
      </c>
      <c r="AJ57" s="1" t="s">
        <v>433</v>
      </c>
      <c r="AK57" s="1" t="s">
        <v>432</v>
      </c>
      <c r="AL57" s="1" t="s">
        <v>349</v>
      </c>
      <c r="AM57" s="1" t="s">
        <v>4129</v>
      </c>
      <c r="AN57" s="1" t="s">
        <v>1516</v>
      </c>
      <c r="AO57" s="1"/>
      <c r="AP57" s="1" t="s">
        <v>2789</v>
      </c>
      <c r="AQ57" s="1" t="s">
        <v>4376</v>
      </c>
      <c r="AR57" s="1" t="s">
        <v>4377</v>
      </c>
      <c r="AS57" s="1"/>
      <c r="AT57" s="1">
        <v>2</v>
      </c>
      <c r="AU57" s="1">
        <v>2</v>
      </c>
      <c r="AV57" s="14" t="s">
        <v>4378</v>
      </c>
    </row>
    <row r="58" spans="1:48" x14ac:dyDescent="0.15">
      <c r="A58" t="str">
        <f t="shared" si="22"/>
        <v>|AER|緑|13|4/3|最初のクリーチャー&amp;br;超過2：ターン終了時まで|《[[ピーマの霊気予見者]]》|</v>
      </c>
      <c r="B58" t="s">
        <v>3211</v>
      </c>
      <c r="C58" t="str">
        <f t="shared" si="23"/>
        <v>AER</v>
      </c>
      <c r="D58">
        <f>IF(AF58="","",VLOOKUP(C58,tnpl!$Z$1:$AA$11,2,TRUE))</f>
        <v>7</v>
      </c>
      <c r="E58" t="s">
        <v>3211</v>
      </c>
      <c r="F58" t="str">
        <f t="shared" si="24"/>
        <v>緑</v>
      </c>
      <c r="G58">
        <f>IF(AG58="","",VLOOKUP(F58,tnpl!$X$1:$Y$16,2,TRUE))</f>
        <v>5</v>
      </c>
      <c r="H58" t="s">
        <v>3211</v>
      </c>
      <c r="I58">
        <f t="shared" si="25"/>
        <v>13</v>
      </c>
      <c r="J58" t="s">
        <v>3211</v>
      </c>
      <c r="K58">
        <f t="shared" si="26"/>
        <v>4</v>
      </c>
      <c r="L58">
        <f t="shared" si="27"/>
        <v>3</v>
      </c>
      <c r="M58" t="str">
        <f t="shared" si="28"/>
        <v>4/3</v>
      </c>
      <c r="N58" t="s">
        <v>3267</v>
      </c>
      <c r="O58" t="s">
        <v>5094</v>
      </c>
      <c r="P58" t="s">
        <v>3249</v>
      </c>
      <c r="Q58" t="s">
        <v>5107</v>
      </c>
      <c r="R58" t="s">
        <v>3267</v>
      </c>
      <c r="S58" t="s">
        <v>4853</v>
      </c>
      <c r="T58" t="s">
        <v>409</v>
      </c>
      <c r="V58" s="9" t="s">
        <v>4855</v>
      </c>
      <c r="W58" t="s">
        <v>3267</v>
      </c>
      <c r="Y58" s="11" t="s">
        <v>4397</v>
      </c>
      <c r="Z58" t="str">
        <f t="shared" si="29"/>
        <v/>
      </c>
      <c r="AA58" t="str">
        <f t="shared" si="34"/>
        <v/>
      </c>
      <c r="AB58" t="str">
        <f t="shared" si="31"/>
        <v/>
      </c>
      <c r="AC58" t="str">
        <f t="shared" si="32"/>
        <v>得る</v>
      </c>
      <c r="AD58" t="b">
        <f t="shared" si="33"/>
        <v>1</v>
      </c>
      <c r="AE58" s="2">
        <v>1058</v>
      </c>
      <c r="AF58" s="1" t="s">
        <v>4335</v>
      </c>
      <c r="AG58" s="1" t="s">
        <v>1540</v>
      </c>
      <c r="AH58" s="1" t="s">
        <v>1473</v>
      </c>
      <c r="AI58" s="1">
        <v>13</v>
      </c>
      <c r="AJ58" s="1" t="s">
        <v>409</v>
      </c>
      <c r="AK58" s="1" t="s">
        <v>408</v>
      </c>
      <c r="AL58" s="1" t="s">
        <v>349</v>
      </c>
      <c r="AM58" s="1" t="s">
        <v>1501</v>
      </c>
      <c r="AN58" s="1" t="s">
        <v>1551</v>
      </c>
      <c r="AO58" s="1"/>
      <c r="AP58" s="1" t="s">
        <v>4395</v>
      </c>
      <c r="AQ58" s="1" t="s">
        <v>4396</v>
      </c>
      <c r="AR58" s="1"/>
      <c r="AS58" s="1"/>
      <c r="AT58" s="1">
        <v>4</v>
      </c>
      <c r="AU58" s="1">
        <v>3</v>
      </c>
      <c r="AV58" s="14" t="s">
        <v>4397</v>
      </c>
    </row>
    <row r="59" spans="1:48" x14ac:dyDescent="0.15">
      <c r="A59" t="str">
        <f t="shared" si="22"/>
        <v>|AKH|白|4|3/1|自分のみ&amp;br;督励3：ターン終了時まで|《[[レト一門の槍の達人]]》|</v>
      </c>
      <c r="B59" t="s">
        <v>3211</v>
      </c>
      <c r="C59" t="str">
        <f t="shared" si="23"/>
        <v>AKH</v>
      </c>
      <c r="D59">
        <f>IF(AF59="","",VLOOKUP(C59,tnpl!$Z$1:$AA$11,2,TRUE))</f>
        <v>10</v>
      </c>
      <c r="E59" t="s">
        <v>3211</v>
      </c>
      <c r="F59" t="str">
        <f t="shared" si="24"/>
        <v>白</v>
      </c>
      <c r="G59">
        <f>IF(AG59="","",VLOOKUP(F59,tnpl!$X$1:$Y$16,2,TRUE))</f>
        <v>1</v>
      </c>
      <c r="H59" t="s">
        <v>3211</v>
      </c>
      <c r="I59">
        <f t="shared" si="25"/>
        <v>4</v>
      </c>
      <c r="J59" t="s">
        <v>3211</v>
      </c>
      <c r="K59">
        <f t="shared" si="26"/>
        <v>3</v>
      </c>
      <c r="L59">
        <f t="shared" si="27"/>
        <v>1</v>
      </c>
      <c r="M59" t="str">
        <f t="shared" si="28"/>
        <v>3/1</v>
      </c>
      <c r="N59" t="s">
        <v>3267</v>
      </c>
      <c r="O59" t="s">
        <v>5090</v>
      </c>
      <c r="P59" t="s">
        <v>3249</v>
      </c>
      <c r="Q59" t="s">
        <v>5108</v>
      </c>
      <c r="R59" t="s">
        <v>3267</v>
      </c>
      <c r="S59" t="s">
        <v>4853</v>
      </c>
      <c r="T59" t="s">
        <v>289</v>
      </c>
      <c r="V59" s="9" t="s">
        <v>4855</v>
      </c>
      <c r="W59" t="s">
        <v>3267</v>
      </c>
      <c r="Y59" s="11" t="s">
        <v>4456</v>
      </c>
      <c r="Z59" t="str">
        <f t="shared" si="29"/>
        <v/>
      </c>
      <c r="AA59" t="str">
        <f t="shared" si="34"/>
        <v/>
      </c>
      <c r="AB59" t="str">
        <f t="shared" si="31"/>
        <v/>
      </c>
      <c r="AC59" t="str">
        <f t="shared" si="32"/>
        <v>得る</v>
      </c>
      <c r="AD59" t="b">
        <f t="shared" si="33"/>
        <v>1</v>
      </c>
      <c r="AE59" s="2">
        <v>1105</v>
      </c>
      <c r="AF59" s="1" t="s">
        <v>4450</v>
      </c>
      <c r="AG59" s="1" t="s">
        <v>1653</v>
      </c>
      <c r="AH59" s="1" t="s">
        <v>1771</v>
      </c>
      <c r="AI59" s="1">
        <v>4</v>
      </c>
      <c r="AJ59" s="1" t="s">
        <v>289</v>
      </c>
      <c r="AK59" s="1" t="s">
        <v>288</v>
      </c>
      <c r="AL59" s="1" t="s">
        <v>349</v>
      </c>
      <c r="AM59" s="1" t="s">
        <v>1511</v>
      </c>
      <c r="AN59" s="1" t="s">
        <v>1515</v>
      </c>
      <c r="AO59" s="1"/>
      <c r="AP59" s="1" t="s">
        <v>4456</v>
      </c>
      <c r="AQ59" s="1"/>
      <c r="AR59" s="1"/>
      <c r="AS59" s="1"/>
      <c r="AT59" s="1">
        <v>3</v>
      </c>
      <c r="AU59" s="1">
        <v>1</v>
      </c>
      <c r="AV59" s="14" t="s">
        <v>4456</v>
      </c>
    </row>
    <row r="60" spans="1:48" x14ac:dyDescent="0.15">
      <c r="A60" t="str">
        <f t="shared" si="22"/>
        <v>|AKH|黒|9|3/2|自分のみ&amp;br;サイクリング時：ターン終了時まで|《[[冷酷な侍臣]]》|</v>
      </c>
      <c r="B60" t="s">
        <v>3211</v>
      </c>
      <c r="C60" t="str">
        <f t="shared" si="23"/>
        <v>AKH</v>
      </c>
      <c r="D60">
        <f>IF(AF60="","",VLOOKUP(C60,tnpl!$Z$1:$AA$11,2,TRUE))</f>
        <v>10</v>
      </c>
      <c r="E60" t="s">
        <v>3211</v>
      </c>
      <c r="F60" t="str">
        <f t="shared" si="24"/>
        <v>黒</v>
      </c>
      <c r="G60">
        <f>IF(AG60="","",VLOOKUP(F60,tnpl!$X$1:$Y$16,2,TRUE))</f>
        <v>3</v>
      </c>
      <c r="H60" t="s">
        <v>3211</v>
      </c>
      <c r="I60">
        <f t="shared" si="25"/>
        <v>9</v>
      </c>
      <c r="J60" t="s">
        <v>3211</v>
      </c>
      <c r="K60">
        <f t="shared" si="26"/>
        <v>3</v>
      </c>
      <c r="L60">
        <f t="shared" si="27"/>
        <v>2</v>
      </c>
      <c r="M60" t="str">
        <f t="shared" si="28"/>
        <v>3/2</v>
      </c>
      <c r="N60" t="s">
        <v>3267</v>
      </c>
      <c r="O60" t="s">
        <v>5090</v>
      </c>
      <c r="P60" t="s">
        <v>3249</v>
      </c>
      <c r="Q60" t="s">
        <v>5109</v>
      </c>
      <c r="R60" t="s">
        <v>3267</v>
      </c>
      <c r="S60" t="s">
        <v>4853</v>
      </c>
      <c r="T60" t="s">
        <v>191</v>
      </c>
      <c r="V60" s="9" t="s">
        <v>4855</v>
      </c>
      <c r="W60" t="s">
        <v>3267</v>
      </c>
      <c r="Y60" s="11" t="s">
        <v>4558</v>
      </c>
      <c r="Z60" t="str">
        <f t="shared" si="29"/>
        <v/>
      </c>
      <c r="AA60" t="str">
        <f t="shared" si="34"/>
        <v/>
      </c>
      <c r="AB60" t="str">
        <f t="shared" si="31"/>
        <v/>
      </c>
      <c r="AC60" t="str">
        <f t="shared" si="32"/>
        <v>得る</v>
      </c>
      <c r="AD60" t="b">
        <f t="shared" si="33"/>
        <v>1</v>
      </c>
      <c r="AE60" s="2">
        <v>1155</v>
      </c>
      <c r="AF60" s="1" t="s">
        <v>4450</v>
      </c>
      <c r="AG60" s="1" t="s">
        <v>1606</v>
      </c>
      <c r="AH60" s="1" t="s">
        <v>1771</v>
      </c>
      <c r="AI60" s="1">
        <v>9</v>
      </c>
      <c r="AJ60" s="1" t="s">
        <v>191</v>
      </c>
      <c r="AK60" s="1" t="s">
        <v>190</v>
      </c>
      <c r="AL60" s="1" t="s">
        <v>349</v>
      </c>
      <c r="AM60" s="1" t="s">
        <v>4557</v>
      </c>
      <c r="AN60" s="1" t="s">
        <v>1492</v>
      </c>
      <c r="AO60" s="1"/>
      <c r="AP60" s="1" t="s">
        <v>4558</v>
      </c>
      <c r="AQ60" s="1"/>
      <c r="AR60" s="1"/>
      <c r="AS60" s="1"/>
      <c r="AT60" s="1">
        <v>3</v>
      </c>
      <c r="AU60" s="1">
        <v>2</v>
      </c>
      <c r="AV60" s="14" t="s">
        <v>4558</v>
      </c>
    </row>
    <row r="62" spans="1:48" x14ac:dyDescent="0.15">
      <c r="A62" t="s">
        <v>5089</v>
      </c>
      <c r="AC62" t="str">
        <f t="shared" ref="AC62:AC64" si="35">IF(ISERR(SEARCH("得",Y62,1)),"","得る")</f>
        <v/>
      </c>
    </row>
    <row r="63" spans="1:48" x14ac:dyDescent="0.15">
      <c r="A63" t="str">
        <f>B63&amp;C63&amp;E63&amp;F63&amp;H63&amp;I63&amp;J63&amp;M63&amp;N63&amp;O63&amp;P63&amp;Q63&amp;R63&amp;S63&amp;T63&amp;U63&amp;V63&amp;W63&amp;X63</f>
        <v>|LEFT:50|LEFT:50|LEFT:50|LEFT:120|LEFT:250|LEFT:250|c</v>
      </c>
      <c r="B63" t="s">
        <v>3211</v>
      </c>
      <c r="C63" t="s">
        <v>3204</v>
      </c>
      <c r="E63" t="s">
        <v>3211</v>
      </c>
      <c r="F63" t="s">
        <v>3204</v>
      </c>
      <c r="H63" t="s">
        <v>3211</v>
      </c>
      <c r="I63" t="s">
        <v>3204</v>
      </c>
      <c r="J63" t="s">
        <v>3211</v>
      </c>
      <c r="M63" t="s">
        <v>5031</v>
      </c>
      <c r="N63" t="s">
        <v>3267</v>
      </c>
      <c r="O63" t="s">
        <v>4871</v>
      </c>
      <c r="P63" t="s">
        <v>3267</v>
      </c>
      <c r="R63" t="s">
        <v>4871</v>
      </c>
      <c r="U63" t="s">
        <v>3267</v>
      </c>
      <c r="V63" t="s">
        <v>3206</v>
      </c>
      <c r="AC63" t="str">
        <f t="shared" si="35"/>
        <v/>
      </c>
    </row>
    <row r="64" spans="1:48" x14ac:dyDescent="0.15">
      <c r="A64" t="str">
        <f t="shared" ref="A64:A71" si="36">B64&amp;C64&amp;E64&amp;F64&amp;H64&amp;I64&amp;J64&amp;M64&amp;N64&amp;O64&amp;P64&amp;Q64&amp;R64&amp;S64&amp;T64&amp;U64&amp;V64&amp;W64&amp;X64</f>
        <v>|セット|色|コスト|カード種|能力|カード名|</v>
      </c>
      <c r="B64" t="s">
        <v>3211</v>
      </c>
      <c r="C64" t="s">
        <v>3212</v>
      </c>
      <c r="E64" t="s">
        <v>3211</v>
      </c>
      <c r="F64" t="s">
        <v>3181</v>
      </c>
      <c r="H64" t="s">
        <v>3211</v>
      </c>
      <c r="I64" t="s">
        <v>3207</v>
      </c>
      <c r="J64" t="s">
        <v>3211</v>
      </c>
      <c r="K64" t="s">
        <v>3168</v>
      </c>
      <c r="L64" t="s">
        <v>3167</v>
      </c>
      <c r="M64" t="s">
        <v>4902</v>
      </c>
      <c r="N64" t="s">
        <v>3267</v>
      </c>
      <c r="O64" t="s">
        <v>3231</v>
      </c>
      <c r="P64" t="s">
        <v>3267</v>
      </c>
      <c r="R64" t="s">
        <v>3208</v>
      </c>
      <c r="U64" t="s">
        <v>3267</v>
      </c>
      <c r="AC64" t="str">
        <f t="shared" si="35"/>
        <v/>
      </c>
    </row>
    <row r="65" spans="1:48" x14ac:dyDescent="0.15">
      <c r="A65" t="str">
        <f t="shared" si="36"/>
        <v>|ORI|赤|13|サポート|最初のクリーチャー&amp;br;このカードがいる間|《[[満月の呼び声]]》|</v>
      </c>
      <c r="B65" t="s">
        <v>3211</v>
      </c>
      <c r="C65" t="str">
        <f t="shared" ref="C65:C71" si="37">AF65</f>
        <v>ORI</v>
      </c>
      <c r="D65">
        <f>IF(AF65="","",VLOOKUP(C65,tnpl!$Z$1:$AA$11,2,TRUE))</f>
        <v>1</v>
      </c>
      <c r="E65" t="s">
        <v>3211</v>
      </c>
      <c r="F65" t="str">
        <f t="shared" ref="F65:F71" si="38">AG65</f>
        <v>赤</v>
      </c>
      <c r="G65">
        <f>IF(AG65="","",VLOOKUP(F65,tnpl!$X$1:$Y$16,2,TRUE))</f>
        <v>4</v>
      </c>
      <c r="H65" t="s">
        <v>3211</v>
      </c>
      <c r="I65">
        <f t="shared" ref="I65:I71" si="39">AI65</f>
        <v>13</v>
      </c>
      <c r="J65" t="s">
        <v>3211</v>
      </c>
      <c r="K65">
        <f t="shared" ref="K65:L71" si="40">AT65</f>
        <v>0</v>
      </c>
      <c r="L65">
        <f t="shared" si="40"/>
        <v>0</v>
      </c>
      <c r="M65" t="s">
        <v>297</v>
      </c>
      <c r="N65" t="s">
        <v>3267</v>
      </c>
      <c r="O65" t="s">
        <v>5094</v>
      </c>
      <c r="P65" t="s">
        <v>3249</v>
      </c>
      <c r="Q65" t="s">
        <v>5110</v>
      </c>
      <c r="R65" t="s">
        <v>3267</v>
      </c>
      <c r="S65" t="s">
        <v>4853</v>
      </c>
      <c r="T65" t="s">
        <v>2719</v>
      </c>
      <c r="V65" s="9" t="s">
        <v>4855</v>
      </c>
      <c r="W65" t="s">
        <v>3267</v>
      </c>
      <c r="Y65" s="11" t="s">
        <v>2717</v>
      </c>
      <c r="Z65" t="str">
        <f t="shared" ref="Z65:Z71" si="41">IF(SEARCH(LEFT($C$3,1),Y65,1)&lt;10,$C$3,"")</f>
        <v/>
      </c>
      <c r="AA65" t="str">
        <f t="shared" ref="AA65:AA71" si="42">IF(ISERR(SEARCH("召",Y65,1)),"","召喚")</f>
        <v/>
      </c>
      <c r="AB65" t="str">
        <f t="shared" ref="AB65:AB71" si="43">IF(ISERR(SEARCH("与",Y65,1)),"","与える")</f>
        <v/>
      </c>
      <c r="AC65" t="str">
        <f t="shared" ref="AC65:AC71" si="44">IF(ISERR(SEARCH("得",Y65,1)),"","得る")</f>
        <v>得る</v>
      </c>
      <c r="AD65" t="b">
        <f t="shared" ref="AD65:AD71" si="45">OR(AB65="与える",AC65="得る")</f>
        <v>1</v>
      </c>
      <c r="AE65" s="2">
        <v>152</v>
      </c>
      <c r="AF65" s="1" t="s">
        <v>3271</v>
      </c>
      <c r="AG65" s="1" t="s">
        <v>1575</v>
      </c>
      <c r="AH65" s="1" t="s">
        <v>1473</v>
      </c>
      <c r="AI65" s="1">
        <v>13</v>
      </c>
      <c r="AJ65" s="1" t="s">
        <v>2719</v>
      </c>
      <c r="AK65" s="1" t="s">
        <v>2718</v>
      </c>
      <c r="AL65" s="1" t="s">
        <v>297</v>
      </c>
      <c r="AM65" s="1"/>
      <c r="AN65" s="1"/>
      <c r="AO65" s="1"/>
      <c r="AP65" s="1" t="s">
        <v>2717</v>
      </c>
      <c r="AQ65" s="1"/>
      <c r="AR65" s="1"/>
      <c r="AS65" s="1">
        <v>2</v>
      </c>
      <c r="AT65" s="1"/>
      <c r="AU65" s="1"/>
      <c r="AV65" s="14" t="s">
        <v>2717</v>
      </c>
    </row>
    <row r="66" spans="1:48" x14ac:dyDescent="0.15">
      <c r="A66" t="str">
        <f t="shared" si="36"/>
        <v>|ORI|緑|8|呪文|対象1体&amp;br;詠唱時：ターン終了時まで|《[[野性の本能]]》|</v>
      </c>
      <c r="B66" t="s">
        <v>3211</v>
      </c>
      <c r="C66" t="str">
        <f t="shared" si="37"/>
        <v>ORI</v>
      </c>
      <c r="D66">
        <f>IF(AF66="","",VLOOKUP(C66,tnpl!$Z$1:$AA$11,2,TRUE))</f>
        <v>1</v>
      </c>
      <c r="E66" t="s">
        <v>3211</v>
      </c>
      <c r="F66" t="str">
        <f t="shared" si="38"/>
        <v>緑</v>
      </c>
      <c r="G66">
        <f>IF(AG66="","",VLOOKUP(F66,tnpl!$X$1:$Y$16,2,TRUE))</f>
        <v>5</v>
      </c>
      <c r="H66" t="s">
        <v>3211</v>
      </c>
      <c r="I66">
        <f t="shared" si="39"/>
        <v>8</v>
      </c>
      <c r="J66" t="s">
        <v>3211</v>
      </c>
      <c r="K66">
        <f t="shared" si="40"/>
        <v>0</v>
      </c>
      <c r="L66">
        <f t="shared" si="40"/>
        <v>0</v>
      </c>
      <c r="M66" t="s">
        <v>1475</v>
      </c>
      <c r="N66" t="s">
        <v>3267</v>
      </c>
      <c r="O66" t="s">
        <v>5095</v>
      </c>
      <c r="P66" t="s">
        <v>3249</v>
      </c>
      <c r="Q66" t="s">
        <v>5111</v>
      </c>
      <c r="R66" t="s">
        <v>3267</v>
      </c>
      <c r="S66" t="s">
        <v>4853</v>
      </c>
      <c r="T66" t="s">
        <v>2654</v>
      </c>
      <c r="V66" s="9" t="s">
        <v>4855</v>
      </c>
      <c r="W66" t="s">
        <v>3267</v>
      </c>
      <c r="Y66" s="11" t="s">
        <v>2652</v>
      </c>
      <c r="Z66" t="str">
        <f t="shared" si="41"/>
        <v/>
      </c>
      <c r="AA66" t="str">
        <f t="shared" si="42"/>
        <v/>
      </c>
      <c r="AB66" t="str">
        <f t="shared" si="43"/>
        <v/>
      </c>
      <c r="AC66" t="str">
        <f t="shared" si="44"/>
        <v>得る</v>
      </c>
      <c r="AD66" t="b">
        <f t="shared" si="45"/>
        <v>1</v>
      </c>
      <c r="AE66" s="2">
        <v>176</v>
      </c>
      <c r="AF66" s="1" t="s">
        <v>3271</v>
      </c>
      <c r="AG66" s="1" t="s">
        <v>1540</v>
      </c>
      <c r="AH66" s="1" t="s">
        <v>1771</v>
      </c>
      <c r="AI66" s="1">
        <v>8</v>
      </c>
      <c r="AJ66" s="1" t="s">
        <v>2654</v>
      </c>
      <c r="AK66" s="1" t="s">
        <v>2653</v>
      </c>
      <c r="AL66" s="1" t="s">
        <v>1475</v>
      </c>
      <c r="AM66" s="1"/>
      <c r="AN66" s="1"/>
      <c r="AO66" s="1"/>
      <c r="AP66" s="1" t="s">
        <v>2652</v>
      </c>
      <c r="AQ66" s="1"/>
      <c r="AR66" s="1"/>
      <c r="AS66" s="1"/>
      <c r="AT66" s="1"/>
      <c r="AU66" s="1"/>
      <c r="AV66" s="14" t="s">
        <v>2652</v>
      </c>
    </row>
    <row r="67" spans="1:48" x14ac:dyDescent="0.15">
      <c r="A67" t="str">
        <f t="shared" si="36"/>
        <v>|ORI|無色|8|サポート|最初のクリーチャー&amp;br;このカードがいる間|《[[喧嘩屋の板金鎧]]》|</v>
      </c>
      <c r="B67" t="s">
        <v>3211</v>
      </c>
      <c r="C67" t="str">
        <f t="shared" si="37"/>
        <v>ORI</v>
      </c>
      <c r="D67">
        <f>IF(AF67="","",VLOOKUP(C67,tnpl!$Z$1:$AA$11,2,TRUE))</f>
        <v>1</v>
      </c>
      <c r="E67" t="s">
        <v>3211</v>
      </c>
      <c r="F67" t="str">
        <f t="shared" si="38"/>
        <v>無色</v>
      </c>
      <c r="G67">
        <f>IF(AG67="","",VLOOKUP(F67,tnpl!$X$1:$Y$16,2,TRUE))</f>
        <v>16</v>
      </c>
      <c r="H67" t="s">
        <v>3211</v>
      </c>
      <c r="I67">
        <f t="shared" si="39"/>
        <v>8</v>
      </c>
      <c r="J67" t="s">
        <v>3211</v>
      </c>
      <c r="K67">
        <f t="shared" si="40"/>
        <v>0</v>
      </c>
      <c r="L67">
        <f t="shared" si="40"/>
        <v>0</v>
      </c>
      <c r="M67" t="s">
        <v>297</v>
      </c>
      <c r="N67" t="s">
        <v>3267</v>
      </c>
      <c r="O67" t="s">
        <v>5094</v>
      </c>
      <c r="P67" t="s">
        <v>3249</v>
      </c>
      <c r="Q67" t="s">
        <v>5110</v>
      </c>
      <c r="R67" t="s">
        <v>3267</v>
      </c>
      <c r="S67" t="s">
        <v>4853</v>
      </c>
      <c r="T67" t="s">
        <v>2492</v>
      </c>
      <c r="V67" s="9" t="s">
        <v>4855</v>
      </c>
      <c r="W67" t="s">
        <v>3267</v>
      </c>
      <c r="Y67" s="11" t="s">
        <v>2490</v>
      </c>
      <c r="Z67" t="str">
        <f t="shared" si="41"/>
        <v/>
      </c>
      <c r="AA67" t="str">
        <f t="shared" si="42"/>
        <v/>
      </c>
      <c r="AB67" t="str">
        <f t="shared" si="43"/>
        <v/>
      </c>
      <c r="AC67" t="str">
        <f t="shared" si="44"/>
        <v>得る</v>
      </c>
      <c r="AD67" t="b">
        <f t="shared" si="45"/>
        <v>1</v>
      </c>
      <c r="AE67" s="2">
        <v>232</v>
      </c>
      <c r="AF67" s="1" t="s">
        <v>3271</v>
      </c>
      <c r="AG67" s="1" t="s">
        <v>301</v>
      </c>
      <c r="AH67" s="1" t="s">
        <v>1473</v>
      </c>
      <c r="AI67" s="1">
        <v>8</v>
      </c>
      <c r="AJ67" s="1" t="s">
        <v>2492</v>
      </c>
      <c r="AK67" s="1" t="s">
        <v>2491</v>
      </c>
      <c r="AL67" s="1" t="s">
        <v>297</v>
      </c>
      <c r="AM67" s="1"/>
      <c r="AN67" s="1"/>
      <c r="AO67" s="1"/>
      <c r="AP67" s="1" t="s">
        <v>2490</v>
      </c>
      <c r="AQ67" s="1"/>
      <c r="AR67" s="1"/>
      <c r="AS67" s="1">
        <v>3</v>
      </c>
      <c r="AT67" s="1"/>
      <c r="AU67" s="1"/>
      <c r="AV67" s="14" t="s">
        <v>2490</v>
      </c>
    </row>
    <row r="68" spans="1:48" x14ac:dyDescent="0.15">
      <c r="A68" t="str">
        <f t="shared" si="36"/>
        <v>|BFZ|無色|8|サポート|最初のクリーチャー&amp;br;自ターン開始時無色クリーチャーがいるなら：ターン終了時まで|《[[面晶体の刃]]》|</v>
      </c>
      <c r="B68" t="s">
        <v>3211</v>
      </c>
      <c r="C68" t="str">
        <f t="shared" si="37"/>
        <v>BFZ</v>
      </c>
      <c r="D68">
        <f>IF(AF68="","",VLOOKUP(C68,tnpl!$Z$1:$AA$11,2,TRUE))</f>
        <v>2</v>
      </c>
      <c r="E68" t="s">
        <v>3211</v>
      </c>
      <c r="F68" t="str">
        <f t="shared" si="38"/>
        <v>無色</v>
      </c>
      <c r="G68">
        <f>IF(AG68="","",VLOOKUP(F68,tnpl!$X$1:$Y$16,2,TRUE))</f>
        <v>16</v>
      </c>
      <c r="H68" t="s">
        <v>3211</v>
      </c>
      <c r="I68">
        <f t="shared" si="39"/>
        <v>8</v>
      </c>
      <c r="J68" t="s">
        <v>3211</v>
      </c>
      <c r="K68">
        <f t="shared" si="40"/>
        <v>0</v>
      </c>
      <c r="L68">
        <f t="shared" si="40"/>
        <v>0</v>
      </c>
      <c r="M68" t="s">
        <v>297</v>
      </c>
      <c r="N68" t="s">
        <v>3267</v>
      </c>
      <c r="O68" t="s">
        <v>5094</v>
      </c>
      <c r="P68" t="s">
        <v>3249</v>
      </c>
      <c r="Q68" t="s">
        <v>5112</v>
      </c>
      <c r="R68" t="s">
        <v>3267</v>
      </c>
      <c r="S68" t="s">
        <v>4853</v>
      </c>
      <c r="T68" t="s">
        <v>1780</v>
      </c>
      <c r="V68" s="9" t="s">
        <v>4855</v>
      </c>
      <c r="W68" t="s">
        <v>3267</v>
      </c>
      <c r="Y68" s="11" t="s">
        <v>1778</v>
      </c>
      <c r="Z68" t="str">
        <f t="shared" si="41"/>
        <v/>
      </c>
      <c r="AA68" t="str">
        <f t="shared" si="42"/>
        <v/>
      </c>
      <c r="AB68" t="str">
        <f t="shared" si="43"/>
        <v/>
      </c>
      <c r="AC68" t="str">
        <f t="shared" si="44"/>
        <v>得る</v>
      </c>
      <c r="AD68" t="b">
        <f t="shared" si="45"/>
        <v>1</v>
      </c>
      <c r="AE68" s="2">
        <v>452</v>
      </c>
      <c r="AF68" s="1" t="s">
        <v>3213</v>
      </c>
      <c r="AG68" s="1" t="s">
        <v>301</v>
      </c>
      <c r="AH68" s="1" t="s">
        <v>1771</v>
      </c>
      <c r="AI68" s="1">
        <v>8</v>
      </c>
      <c r="AJ68" s="1" t="s">
        <v>1780</v>
      </c>
      <c r="AK68" s="1" t="s">
        <v>1779</v>
      </c>
      <c r="AL68" s="1" t="s">
        <v>297</v>
      </c>
      <c r="AM68" s="1"/>
      <c r="AN68" s="1"/>
      <c r="AO68" s="1"/>
      <c r="AP68" s="1" t="s">
        <v>1778</v>
      </c>
      <c r="AQ68" s="1"/>
      <c r="AR68" s="1"/>
      <c r="AS68" s="1">
        <v>2</v>
      </c>
      <c r="AT68" s="1"/>
      <c r="AU68" s="1"/>
      <c r="AV68" s="14" t="s">
        <v>1778</v>
      </c>
    </row>
    <row r="69" spans="1:48" x14ac:dyDescent="0.15">
      <c r="A69" t="str">
        <f t="shared" si="36"/>
        <v>|OGW|白|15|呪文|各クリーチャー&amp;br;詠唱時ターン終了時まで|《[[抗戦]]》|</v>
      </c>
      <c r="B69" t="s">
        <v>3211</v>
      </c>
      <c r="C69" t="str">
        <f t="shared" si="37"/>
        <v>OGW</v>
      </c>
      <c r="D69">
        <f>IF(AF69="","",VLOOKUP(C69,tnpl!$Z$1:$AA$11,2,TRUE))</f>
        <v>3</v>
      </c>
      <c r="E69" t="s">
        <v>3211</v>
      </c>
      <c r="F69" t="str">
        <f t="shared" si="38"/>
        <v>白</v>
      </c>
      <c r="G69">
        <f>IF(AG69="","",VLOOKUP(F69,tnpl!$X$1:$Y$16,2,TRUE))</f>
        <v>1</v>
      </c>
      <c r="H69" t="s">
        <v>3211</v>
      </c>
      <c r="I69">
        <f t="shared" si="39"/>
        <v>15</v>
      </c>
      <c r="J69" t="s">
        <v>3211</v>
      </c>
      <c r="K69">
        <f t="shared" si="40"/>
        <v>0</v>
      </c>
      <c r="L69">
        <f t="shared" si="40"/>
        <v>0</v>
      </c>
      <c r="M69" t="s">
        <v>1475</v>
      </c>
      <c r="N69" t="s">
        <v>3267</v>
      </c>
      <c r="O69" t="s">
        <v>5091</v>
      </c>
      <c r="P69" t="s">
        <v>3249</v>
      </c>
      <c r="Q69" t="s">
        <v>5114</v>
      </c>
      <c r="R69" t="s">
        <v>3267</v>
      </c>
      <c r="S69" t="s">
        <v>4853</v>
      </c>
      <c r="T69" t="s">
        <v>1675</v>
      </c>
      <c r="V69" s="9" t="s">
        <v>4855</v>
      </c>
      <c r="W69" t="s">
        <v>3267</v>
      </c>
      <c r="Y69" s="11" t="s">
        <v>1673</v>
      </c>
      <c r="Z69" t="str">
        <f t="shared" si="41"/>
        <v/>
      </c>
      <c r="AA69" t="str">
        <f t="shared" si="42"/>
        <v/>
      </c>
      <c r="AB69" t="str">
        <f t="shared" si="43"/>
        <v/>
      </c>
      <c r="AC69" t="str">
        <f t="shared" si="44"/>
        <v>得る</v>
      </c>
      <c r="AD69" t="b">
        <f t="shared" si="45"/>
        <v>1</v>
      </c>
      <c r="AE69" s="2">
        <v>487</v>
      </c>
      <c r="AF69" s="1" t="s">
        <v>3214</v>
      </c>
      <c r="AG69" s="1" t="s">
        <v>1653</v>
      </c>
      <c r="AH69" s="1" t="s">
        <v>1473</v>
      </c>
      <c r="AI69" s="1">
        <v>15</v>
      </c>
      <c r="AJ69" s="1" t="s">
        <v>1675</v>
      </c>
      <c r="AK69" s="1" t="s">
        <v>1674</v>
      </c>
      <c r="AL69" s="1" t="s">
        <v>1475</v>
      </c>
      <c r="AM69" s="1"/>
      <c r="AN69" s="1"/>
      <c r="AO69" s="1"/>
      <c r="AP69" s="1" t="s">
        <v>1673</v>
      </c>
      <c r="AQ69" s="1"/>
      <c r="AR69" s="1"/>
      <c r="AS69" s="1"/>
      <c r="AT69" s="1"/>
      <c r="AU69" s="1"/>
      <c r="AV69" s="14" t="s">
        <v>1673</v>
      </c>
    </row>
    <row r="70" spans="1:48" x14ac:dyDescent="0.15">
      <c r="A70" t="str">
        <f t="shared" si="36"/>
        <v>|KLD|赤|5|呪文|対象1体&amp;br;詠唱時：永続|《[[巨人の光景]]》|</v>
      </c>
      <c r="B70" t="s">
        <v>3211</v>
      </c>
      <c r="C70" t="str">
        <f t="shared" si="37"/>
        <v>KLD</v>
      </c>
      <c r="D70">
        <f>IF(AF70="","",VLOOKUP(C70,tnpl!$Z$1:$AA$11,2,TRUE))</f>
        <v>6</v>
      </c>
      <c r="E70" t="s">
        <v>3211</v>
      </c>
      <c r="F70" t="str">
        <f t="shared" si="38"/>
        <v>赤</v>
      </c>
      <c r="G70">
        <f>IF(AG70="","",VLOOKUP(F70,tnpl!$X$1:$Y$16,2,TRUE))</f>
        <v>4</v>
      </c>
      <c r="H70" t="s">
        <v>3211</v>
      </c>
      <c r="I70">
        <f t="shared" si="39"/>
        <v>5</v>
      </c>
      <c r="J70" t="s">
        <v>3211</v>
      </c>
      <c r="K70">
        <f t="shared" si="40"/>
        <v>0</v>
      </c>
      <c r="L70">
        <f t="shared" si="40"/>
        <v>0</v>
      </c>
      <c r="M70" t="s">
        <v>1475</v>
      </c>
      <c r="N70" t="s">
        <v>3267</v>
      </c>
      <c r="O70" t="s">
        <v>5095</v>
      </c>
      <c r="P70" t="s">
        <v>3249</v>
      </c>
      <c r="Q70" t="s">
        <v>5113</v>
      </c>
      <c r="R70" t="s">
        <v>3267</v>
      </c>
      <c r="S70" t="s">
        <v>4853</v>
      </c>
      <c r="T70" t="s">
        <v>691</v>
      </c>
      <c r="V70" s="9" t="s">
        <v>4855</v>
      </c>
      <c r="W70" t="s">
        <v>3267</v>
      </c>
      <c r="Y70" s="11" t="s">
        <v>4182</v>
      </c>
      <c r="Z70" t="str">
        <f t="shared" si="41"/>
        <v/>
      </c>
      <c r="AA70" t="str">
        <f t="shared" si="42"/>
        <v/>
      </c>
      <c r="AB70" t="str">
        <f t="shared" si="43"/>
        <v/>
      </c>
      <c r="AC70" t="str">
        <f t="shared" si="44"/>
        <v>得る</v>
      </c>
      <c r="AD70" t="b">
        <f t="shared" si="45"/>
        <v>1</v>
      </c>
      <c r="AE70" s="2">
        <v>923</v>
      </c>
      <c r="AF70" s="1" t="s">
        <v>4035</v>
      </c>
      <c r="AG70" s="1" t="s">
        <v>1575</v>
      </c>
      <c r="AH70" s="1" t="s">
        <v>1771</v>
      </c>
      <c r="AI70" s="1">
        <v>5</v>
      </c>
      <c r="AJ70" s="1" t="s">
        <v>691</v>
      </c>
      <c r="AK70" s="1" t="s">
        <v>690</v>
      </c>
      <c r="AL70" s="1" t="s">
        <v>1475</v>
      </c>
      <c r="AM70" s="1"/>
      <c r="AN70" s="1"/>
      <c r="AO70" s="1"/>
      <c r="AP70" s="1" t="s">
        <v>4182</v>
      </c>
      <c r="AQ70" s="1"/>
      <c r="AR70" s="1"/>
      <c r="AS70" s="1"/>
      <c r="AT70" s="1"/>
      <c r="AU70" s="1"/>
      <c r="AV70" s="14" t="s">
        <v>4182</v>
      </c>
    </row>
    <row r="71" spans="1:48" ht="14.25" thickBot="1" x14ac:dyDescent="0.2">
      <c r="A71" t="str">
        <f t="shared" si="36"/>
        <v>|AKH|赤|4|呪文|各クリーチャー&amp;br;詠唱時：ターン終了時まで|《[[栄光の幕切れ]]》|</v>
      </c>
      <c r="B71" t="s">
        <v>3211</v>
      </c>
      <c r="C71" t="str">
        <f t="shared" si="37"/>
        <v>AKH</v>
      </c>
      <c r="D71">
        <f>IF(AF71="","",VLOOKUP(C71,tnpl!$Z$1:$AA$11,2,TRUE))</f>
        <v>10</v>
      </c>
      <c r="E71" t="s">
        <v>3211</v>
      </c>
      <c r="F71" t="str">
        <f t="shared" si="38"/>
        <v>赤</v>
      </c>
      <c r="G71">
        <f>IF(AG71="","",VLOOKUP(F71,tnpl!$X$1:$Y$16,2,TRUE))</f>
        <v>4</v>
      </c>
      <c r="H71" t="s">
        <v>3211</v>
      </c>
      <c r="I71">
        <f t="shared" si="39"/>
        <v>4</v>
      </c>
      <c r="J71" t="s">
        <v>3211</v>
      </c>
      <c r="K71">
        <f t="shared" si="40"/>
        <v>0</v>
      </c>
      <c r="L71">
        <f t="shared" si="40"/>
        <v>0</v>
      </c>
      <c r="M71" t="s">
        <v>1475</v>
      </c>
      <c r="N71" t="s">
        <v>3267</v>
      </c>
      <c r="O71" t="s">
        <v>5091</v>
      </c>
      <c r="P71" t="s">
        <v>3249</v>
      </c>
      <c r="Q71" t="s">
        <v>5115</v>
      </c>
      <c r="R71" t="s">
        <v>3267</v>
      </c>
      <c r="S71" t="s">
        <v>4853</v>
      </c>
      <c r="T71" t="s">
        <v>101</v>
      </c>
      <c r="V71" s="9" t="s">
        <v>4855</v>
      </c>
      <c r="W71" t="s">
        <v>3267</v>
      </c>
      <c r="Y71" s="11" t="s">
        <v>4642</v>
      </c>
      <c r="Z71" t="str">
        <f t="shared" si="41"/>
        <v/>
      </c>
      <c r="AA71" t="str">
        <f t="shared" si="42"/>
        <v/>
      </c>
      <c r="AB71" t="str">
        <f t="shared" si="43"/>
        <v/>
      </c>
      <c r="AC71" t="str">
        <f t="shared" si="44"/>
        <v>得る</v>
      </c>
      <c r="AD71" t="b">
        <f t="shared" si="45"/>
        <v>1</v>
      </c>
      <c r="AE71" s="15">
        <v>1201</v>
      </c>
      <c r="AF71" s="16" t="s">
        <v>4450</v>
      </c>
      <c r="AG71" s="16" t="s">
        <v>1575</v>
      </c>
      <c r="AH71" s="16" t="s">
        <v>1453</v>
      </c>
      <c r="AI71" s="16">
        <v>4</v>
      </c>
      <c r="AJ71" s="16" t="s">
        <v>101</v>
      </c>
      <c r="AK71" s="16" t="s">
        <v>100</v>
      </c>
      <c r="AL71" s="16" t="s">
        <v>1475</v>
      </c>
      <c r="AM71" s="16"/>
      <c r="AN71" s="16"/>
      <c r="AO71" s="16"/>
      <c r="AP71" s="16" t="s">
        <v>4642</v>
      </c>
      <c r="AQ71" s="16"/>
      <c r="AR71" s="16"/>
      <c r="AS71" s="16"/>
      <c r="AT71" s="16"/>
      <c r="AU71" s="16"/>
      <c r="AV71" s="17" t="s">
        <v>4642</v>
      </c>
    </row>
    <row r="80" spans="1:48" x14ac:dyDescent="0.15">
      <c r="V80" s="9"/>
    </row>
  </sheetData>
  <autoFilter ref="Y3:AD17"/>
  <phoneticPr fontId="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V105"/>
  <sheetViews>
    <sheetView topLeftCell="A73" zoomScale="85" zoomScaleNormal="85" workbookViewId="0">
      <selection activeCell="Q86" sqref="Q86"/>
    </sheetView>
  </sheetViews>
  <sheetFormatPr defaultRowHeight="13.5" x14ac:dyDescent="0.15"/>
  <cols>
    <col min="1" max="1" width="27.375" customWidth="1"/>
    <col min="2" max="2" width="1.25" customWidth="1"/>
    <col min="3" max="3" width="5.5" customWidth="1"/>
    <col min="4" max="4" width="4" customWidth="1"/>
    <col min="5" max="5" width="2" bestFit="1" customWidth="1"/>
    <col min="6" max="6" width="6.625" customWidth="1"/>
    <col min="7" max="7" width="3.5" bestFit="1" customWidth="1"/>
    <col min="8" max="8" width="2" bestFit="1" customWidth="1"/>
    <col min="9" max="9" width="5.375" customWidth="1"/>
    <col min="10" max="10" width="2" bestFit="1" customWidth="1"/>
    <col min="11" max="12" width="2" customWidth="1"/>
    <col min="14" max="15" width="5.875" customWidth="1"/>
    <col min="16" max="16" width="2" bestFit="1" customWidth="1"/>
    <col min="17" max="17" width="3.75" bestFit="1" customWidth="1"/>
    <col min="19" max="19" width="10.25" customWidth="1"/>
    <col min="20" max="20" width="3.75" bestFit="1" customWidth="1"/>
    <col min="21" max="21" width="2" bestFit="1" customWidth="1"/>
    <col min="22" max="22" width="2.5" bestFit="1" customWidth="1"/>
    <col min="23" max="23" width="2.75" bestFit="1" customWidth="1"/>
    <col min="24" max="24" width="2.5" bestFit="1" customWidth="1"/>
    <col min="25" max="25" width="15.125" style="11" customWidth="1"/>
    <col min="26" max="26" width="8.5" bestFit="1" customWidth="1"/>
    <col min="27" max="27" width="6" bestFit="1" customWidth="1"/>
    <col min="28" max="28" width="8.125" bestFit="1" customWidth="1"/>
    <col min="29" max="29" width="3.5" bestFit="1" customWidth="1"/>
    <col min="30" max="30" width="3.5" customWidth="1"/>
    <col min="31" max="32" width="5.5" bestFit="1" customWidth="1"/>
    <col min="33" max="33" width="5.25" bestFit="1" customWidth="1"/>
    <col min="34" max="34" width="9.5" bestFit="1" customWidth="1"/>
    <col min="35" max="35" width="5" bestFit="1" customWidth="1"/>
    <col min="36" max="36" width="14.875" customWidth="1"/>
    <col min="37" max="37" width="9" customWidth="1"/>
    <col min="39" max="44" width="0" hidden="1" customWidth="1"/>
    <col min="45" max="45" width="4.875" bestFit="1" customWidth="1"/>
    <col min="46" max="47" width="3.5" bestFit="1" customWidth="1"/>
  </cols>
  <sheetData>
    <row r="1" spans="1:48" x14ac:dyDescent="0.15">
      <c r="A1" t="s">
        <v>5068</v>
      </c>
    </row>
    <row r="3" spans="1:48" x14ac:dyDescent="0.15">
      <c r="A3" t="str">
        <f>B3&amp;C3&amp;E3&amp;F3&amp;H3&amp;I3&amp;J3&amp;M3&amp;O3&amp;P3&amp;Q3&amp;R3&amp;S3&amp;T3&amp;U3&amp;V3&amp;W3&amp;X3</f>
        <v>*先制攻撃カード一覧</v>
      </c>
      <c r="B3" t="s">
        <v>3229</v>
      </c>
      <c r="C3" t="s">
        <v>5116</v>
      </c>
      <c r="F3" t="s">
        <v>3228</v>
      </c>
    </row>
    <row r="4" spans="1:48" x14ac:dyDescent="0.15">
      <c r="A4" t="str">
        <f t="shared" ref="A4:A5" si="0">B4&amp;C4&amp;E4&amp;F4&amp;H4&amp;I4&amp;J4&amp;M4&amp;O4&amp;P4&amp;Q4&amp;R4&amp;S4&amp;T4&amp;U4&amp;V4&amp;W4&amp;X4</f>
        <v>[[先制攻撃]]</v>
      </c>
      <c r="B4" t="s">
        <v>4991</v>
      </c>
      <c r="C4" t="str">
        <f>C3</f>
        <v>先制攻撃</v>
      </c>
      <c r="E4" t="s">
        <v>5070</v>
      </c>
    </row>
    <row r="5" spans="1:48" x14ac:dyDescent="0.15">
      <c r="A5" t="str">
        <f t="shared" si="0"/>
        <v/>
      </c>
    </row>
    <row r="6" spans="1:48" x14ac:dyDescent="0.15">
      <c r="A6" t="str">
        <f>B6&amp;C6&amp;E6&amp;F6&amp;H6&amp;I6&amp;J6&amp;M6&amp;O6&amp;P6&amp;Q6&amp;R6&amp;S6&amp;T6&amp;U6&amp;V6&amp;W6&amp;X6</f>
        <v>**マジック:オリジン</v>
      </c>
      <c r="B6" t="s">
        <v>4856</v>
      </c>
      <c r="C6" t="s">
        <v>4860</v>
      </c>
    </row>
    <row r="7" spans="1:48" x14ac:dyDescent="0.15">
      <c r="A7" t="str">
        <f>B7&amp;C7&amp;E7&amp;F7&amp;H7&amp;I7&amp;J7&amp;M7&amp;O7&amp;P7&amp;Q7&amp;R7&amp;S7&amp;T7&amp;U7&amp;V7&amp;W7&amp;X7</f>
        <v>|LEFT:50|LEFT:50|LEFT:50|LEFT:50|LEFT:500|c</v>
      </c>
      <c r="B7" t="s">
        <v>3211</v>
      </c>
      <c r="C7" t="s">
        <v>3204</v>
      </c>
      <c r="E7" t="s">
        <v>3211</v>
      </c>
      <c r="F7" t="s">
        <v>3204</v>
      </c>
      <c r="H7" t="s">
        <v>3211</v>
      </c>
      <c r="I7" t="s">
        <v>3204</v>
      </c>
      <c r="J7" t="s">
        <v>3211</v>
      </c>
      <c r="M7" t="s">
        <v>3204</v>
      </c>
      <c r="P7" t="s">
        <v>3267</v>
      </c>
      <c r="R7" t="s">
        <v>3205</v>
      </c>
      <c r="U7" t="s">
        <v>3267</v>
      </c>
      <c r="V7" t="s">
        <v>3206</v>
      </c>
    </row>
    <row r="8" spans="1:48" x14ac:dyDescent="0.15">
      <c r="A8" t="str">
        <f>B8&amp;C8&amp;E8&amp;F8&amp;H8&amp;I8&amp;J8&amp;M8&amp;O8&amp;P8&amp;Q8&amp;R8&amp;S8&amp;T8&amp;U8&amp;V8&amp;W8&amp;X8</f>
        <v>|セット|色|コスト|P/T|カード名|</v>
      </c>
      <c r="B8" t="s">
        <v>3211</v>
      </c>
      <c r="C8" t="s">
        <v>3212</v>
      </c>
      <c r="E8" t="s">
        <v>3211</v>
      </c>
      <c r="F8" t="s">
        <v>3181</v>
      </c>
      <c r="H8" t="s">
        <v>3211</v>
      </c>
      <c r="I8" t="s">
        <v>3207</v>
      </c>
      <c r="J8" t="s">
        <v>3211</v>
      </c>
      <c r="K8" t="s">
        <v>3168</v>
      </c>
      <c r="L8" t="s">
        <v>3167</v>
      </c>
      <c r="M8" t="str">
        <f>K8&amp;"/"&amp;L8</f>
        <v>P/T</v>
      </c>
      <c r="P8" t="s">
        <v>3267</v>
      </c>
      <c r="R8" t="s">
        <v>3208</v>
      </c>
      <c r="U8" t="s">
        <v>3267</v>
      </c>
      <c r="AD8" t="b">
        <f>OR(AB8="与える",AC8="得る")</f>
        <v>0</v>
      </c>
      <c r="AE8" s="1"/>
      <c r="AF8" s="1"/>
      <c r="AG8" s="1"/>
      <c r="AH8" s="1"/>
      <c r="AI8" s="1"/>
      <c r="AJ8" s="1"/>
      <c r="AK8" s="1"/>
      <c r="AL8" s="1"/>
      <c r="AM8" s="1"/>
      <c r="AN8" s="1"/>
      <c r="AO8" s="1"/>
      <c r="AP8" s="1"/>
      <c r="AQ8" s="1"/>
      <c r="AR8" s="1"/>
      <c r="AS8" s="1"/>
      <c r="AT8" s="1"/>
      <c r="AU8" s="1"/>
      <c r="AV8" s="1"/>
    </row>
    <row r="9" spans="1:48" x14ac:dyDescent="0.15">
      <c r="A9" t="str">
        <f>B9&amp;C9&amp;E9&amp;F9&amp;H9&amp;I9&amp;J9&amp;M9&amp;O9&amp;P9&amp;Q9&amp;R9&amp;S9&amp;T9&amp;U9&amp;V9&amp;W9&amp;X9</f>
        <v>|ORI|白|12|4/3|《[[領事補佐官]]》|</v>
      </c>
      <c r="B9" t="s">
        <v>3211</v>
      </c>
      <c r="C9" t="str">
        <f t="shared" ref="C9" si="1">AF9</f>
        <v>ORI</v>
      </c>
      <c r="D9">
        <f>IF(AF9="","",VLOOKUP(C9,tnpl!$Z$1:$AA$11,2,TRUE))</f>
        <v>1</v>
      </c>
      <c r="E9" t="s">
        <v>3211</v>
      </c>
      <c r="F9" t="str">
        <f t="shared" ref="F9" si="2">AG9</f>
        <v>白</v>
      </c>
      <c r="G9">
        <f>IF(AG9="","",VLOOKUP(F9,tnpl!$X$1:$Y$16,2,TRUE))</f>
        <v>1</v>
      </c>
      <c r="H9" t="s">
        <v>3211</v>
      </c>
      <c r="I9">
        <f t="shared" ref="I9" si="3">AI9</f>
        <v>12</v>
      </c>
      <c r="J9" t="s">
        <v>3211</v>
      </c>
      <c r="K9">
        <f t="shared" ref="K9:L9" si="4">AT9</f>
        <v>4</v>
      </c>
      <c r="L9">
        <f t="shared" si="4"/>
        <v>3</v>
      </c>
      <c r="M9" t="str">
        <f t="shared" ref="M9" si="5">IF(AL9="クリーチャー",K9&amp;"/"&amp;L9,"")</f>
        <v>4/3</v>
      </c>
      <c r="P9" t="s">
        <v>3267</v>
      </c>
      <c r="Q9" t="s">
        <v>4854</v>
      </c>
      <c r="R9" t="str">
        <f t="shared" ref="R9" si="6">AJ9</f>
        <v>領事補佐官</v>
      </c>
      <c r="T9" t="s">
        <v>4855</v>
      </c>
      <c r="U9" t="s">
        <v>3267</v>
      </c>
      <c r="V9" s="9"/>
      <c r="Y9" s="11" t="s">
        <v>3280</v>
      </c>
      <c r="Z9" t="str">
        <f>IF(SEARCH(LEFT($C$3,1),Y9,1)&lt;10,$C$3,"")</f>
        <v>先制攻撃</v>
      </c>
      <c r="AA9" t="str">
        <f>IF(ISERR(SEARCH("召",Y9,1)),"","召喚")</f>
        <v/>
      </c>
      <c r="AB9" t="str">
        <f>IF(ISERR(SEARCH("与",Y9,1)),"","与える")</f>
        <v/>
      </c>
      <c r="AC9" t="str">
        <f>IF(ISERR(SEARCH("得",Y9,1)),"","得る")</f>
        <v/>
      </c>
      <c r="AD9" t="b">
        <f t="shared" ref="AD9" si="7">OR(AB9="与える",AC9="得る")</f>
        <v>0</v>
      </c>
      <c r="AE9" s="3">
        <v>19</v>
      </c>
      <c r="AF9" s="2" t="s">
        <v>3271</v>
      </c>
      <c r="AG9" s="1" t="s">
        <v>1653</v>
      </c>
      <c r="AH9" s="1" t="s">
        <v>1473</v>
      </c>
      <c r="AI9" s="1">
        <v>12</v>
      </c>
      <c r="AJ9" s="1" t="s">
        <v>3114</v>
      </c>
      <c r="AK9" s="1" t="s">
        <v>3113</v>
      </c>
      <c r="AL9" s="1" t="s">
        <v>349</v>
      </c>
      <c r="AM9" s="1" t="s">
        <v>1511</v>
      </c>
      <c r="AN9" s="1" t="s">
        <v>1826</v>
      </c>
      <c r="AO9" s="1"/>
      <c r="AP9" s="1" t="s">
        <v>3279</v>
      </c>
      <c r="AQ9" s="1" t="s">
        <v>3112</v>
      </c>
      <c r="AR9" s="1"/>
      <c r="AS9" s="1"/>
      <c r="AT9" s="1">
        <v>4</v>
      </c>
      <c r="AU9" s="1">
        <v>3</v>
      </c>
      <c r="AV9" s="1" t="s">
        <v>3280</v>
      </c>
    </row>
    <row r="10" spans="1:48" x14ac:dyDescent="0.15">
      <c r="A10" t="str">
        <f t="shared" ref="A10:A79" si="8">B10&amp;C10&amp;E10&amp;F10&amp;H10&amp;I10&amp;J10&amp;M10&amp;O10&amp;P10&amp;Q10&amp;R10&amp;S10&amp;T10&amp;U10&amp;V10&amp;W10&amp;X10</f>
        <v>|ORI|白|16|4/4|《[[白蘭の騎士]]》|</v>
      </c>
      <c r="B10" t="s">
        <v>3211</v>
      </c>
      <c r="C10" t="str">
        <f t="shared" ref="C10:C79" si="9">AF10</f>
        <v>ORI</v>
      </c>
      <c r="D10">
        <f>IF(AF10="","",VLOOKUP(C10,tnpl!$Z$1:$AA$11,2,TRUE))</f>
        <v>1</v>
      </c>
      <c r="E10" t="s">
        <v>3211</v>
      </c>
      <c r="F10" t="str">
        <f t="shared" ref="F10:F79" si="10">AG10</f>
        <v>白</v>
      </c>
      <c r="G10">
        <f>IF(AG10="","",VLOOKUP(F10,tnpl!$X$1:$Y$16,2,TRUE))</f>
        <v>1</v>
      </c>
      <c r="H10" t="s">
        <v>3211</v>
      </c>
      <c r="I10">
        <f t="shared" ref="I10:I79" si="11">AI10</f>
        <v>16</v>
      </c>
      <c r="J10" t="s">
        <v>3211</v>
      </c>
      <c r="K10">
        <f t="shared" ref="K10:K79" si="12">AT10</f>
        <v>4</v>
      </c>
      <c r="L10">
        <f t="shared" ref="L10:L79" si="13">AU10</f>
        <v>4</v>
      </c>
      <c r="M10" t="str">
        <f t="shared" ref="M10:M79" si="14">IF(AL10="クリーチャー",K10&amp;"/"&amp;L10,"")</f>
        <v>4/4</v>
      </c>
      <c r="P10" t="s">
        <v>3267</v>
      </c>
      <c r="Q10" t="s">
        <v>4854</v>
      </c>
      <c r="R10" t="str">
        <f t="shared" ref="R10:R79" si="15">AJ10</f>
        <v>白蘭の騎士</v>
      </c>
      <c r="T10" t="s">
        <v>4855</v>
      </c>
      <c r="U10" t="s">
        <v>3267</v>
      </c>
      <c r="V10" s="9"/>
      <c r="Y10" s="11" t="s">
        <v>3284</v>
      </c>
      <c r="Z10" t="str">
        <f t="shared" ref="Z10:Z40" si="16">IF(SEARCH(LEFT($C$3,1),Y10,1)&lt;10,$C$3,"")</f>
        <v>先制攻撃</v>
      </c>
      <c r="AA10" t="str">
        <f t="shared" ref="AA10:AA40" si="17">IF(ISERR(SEARCH("召",Y10,1)),"","召喚")</f>
        <v/>
      </c>
      <c r="AB10" t="str">
        <f t="shared" ref="AB10:AB40" si="18">IF(ISERR(SEARCH("与",Y10,1)),"","与える")</f>
        <v/>
      </c>
      <c r="AC10" t="str">
        <f t="shared" ref="AC10:AC40" si="19">IF(ISERR(SEARCH("得",Y10,1)),"","得る")</f>
        <v/>
      </c>
      <c r="AD10" t="b">
        <f t="shared" ref="AD10:AD40" si="20">OR(AB10="与える",AC10="得る")</f>
        <v>0</v>
      </c>
      <c r="AE10" s="3">
        <v>29</v>
      </c>
      <c r="AF10" s="2" t="s">
        <v>3271</v>
      </c>
      <c r="AG10" s="1" t="s">
        <v>1653</v>
      </c>
      <c r="AH10" s="1" t="s">
        <v>1463</v>
      </c>
      <c r="AI10" s="1">
        <v>16</v>
      </c>
      <c r="AJ10" s="1" t="s">
        <v>3082</v>
      </c>
      <c r="AK10" s="1" t="s">
        <v>3081</v>
      </c>
      <c r="AL10" s="1" t="s">
        <v>349</v>
      </c>
      <c r="AM10" s="1" t="s">
        <v>1511</v>
      </c>
      <c r="AN10" s="1" t="s">
        <v>1555</v>
      </c>
      <c r="AO10" s="1"/>
      <c r="AP10" s="1" t="s">
        <v>3283</v>
      </c>
      <c r="AQ10" s="1" t="s">
        <v>3080</v>
      </c>
      <c r="AR10" s="1"/>
      <c r="AS10" s="1"/>
      <c r="AT10" s="1">
        <v>4</v>
      </c>
      <c r="AU10" s="1">
        <v>4</v>
      </c>
      <c r="AV10" s="1" t="s">
        <v>3284</v>
      </c>
    </row>
    <row r="11" spans="1:48" x14ac:dyDescent="0.15">
      <c r="A11" t="str">
        <f t="shared" si="8"/>
        <v>|ORI|赤|9|2/2|《[[アクロスの兵長]]》|</v>
      </c>
      <c r="B11" t="s">
        <v>3211</v>
      </c>
      <c r="C11" t="str">
        <f t="shared" si="9"/>
        <v>ORI</v>
      </c>
      <c r="D11">
        <f>IF(AF11="","",VLOOKUP(C11,tnpl!$Z$1:$AA$11,2,TRUE))</f>
        <v>1</v>
      </c>
      <c r="E11" t="s">
        <v>3211</v>
      </c>
      <c r="F11" t="str">
        <f t="shared" si="10"/>
        <v>赤</v>
      </c>
      <c r="G11">
        <f>IF(AG11="","",VLOOKUP(F11,tnpl!$X$1:$Y$16,2,TRUE))</f>
        <v>4</v>
      </c>
      <c r="H11" t="s">
        <v>3211</v>
      </c>
      <c r="I11">
        <f t="shared" si="11"/>
        <v>9</v>
      </c>
      <c r="J11" t="s">
        <v>3211</v>
      </c>
      <c r="K11">
        <f t="shared" si="12"/>
        <v>2</v>
      </c>
      <c r="L11">
        <f t="shared" si="13"/>
        <v>2</v>
      </c>
      <c r="M11" t="str">
        <f t="shared" si="14"/>
        <v>2/2</v>
      </c>
      <c r="P11" t="s">
        <v>3267</v>
      </c>
      <c r="Q11" t="s">
        <v>4854</v>
      </c>
      <c r="R11" t="str">
        <f t="shared" si="15"/>
        <v>アクロスの兵長</v>
      </c>
      <c r="T11" t="s">
        <v>4855</v>
      </c>
      <c r="U11" t="s">
        <v>3267</v>
      </c>
      <c r="V11" s="9"/>
      <c r="Y11" s="11" t="s">
        <v>3279</v>
      </c>
      <c r="Z11" t="str">
        <f t="shared" si="16"/>
        <v>先制攻撃</v>
      </c>
      <c r="AA11" t="str">
        <f t="shared" si="17"/>
        <v/>
      </c>
      <c r="AB11" t="str">
        <f t="shared" si="18"/>
        <v/>
      </c>
      <c r="AC11" t="str">
        <f t="shared" si="19"/>
        <v/>
      </c>
      <c r="AD11" t="b">
        <f t="shared" si="20"/>
        <v>0</v>
      </c>
      <c r="AE11" s="3">
        <v>124</v>
      </c>
      <c r="AF11" s="2" t="s">
        <v>3271</v>
      </c>
      <c r="AG11" s="1" t="s">
        <v>1575</v>
      </c>
      <c r="AH11" s="1" t="s">
        <v>1771</v>
      </c>
      <c r="AI11" s="1">
        <v>9</v>
      </c>
      <c r="AJ11" s="1" t="s">
        <v>2798</v>
      </c>
      <c r="AK11" s="1" t="s">
        <v>2797</v>
      </c>
      <c r="AL11" s="1" t="s">
        <v>349</v>
      </c>
      <c r="AM11" s="1" t="s">
        <v>1511</v>
      </c>
      <c r="AN11" s="1" t="s">
        <v>1826</v>
      </c>
      <c r="AO11" s="1"/>
      <c r="AP11" s="1" t="s">
        <v>3279</v>
      </c>
      <c r="AQ11" s="1"/>
      <c r="AR11" s="1"/>
      <c r="AS11" s="1"/>
      <c r="AT11" s="1">
        <v>2</v>
      </c>
      <c r="AU11" s="1">
        <v>2</v>
      </c>
      <c r="AV11" s="1" t="s">
        <v>3279</v>
      </c>
    </row>
    <row r="12" spans="1:48" x14ac:dyDescent="0.15">
      <c r="V12" s="9"/>
      <c r="AE12" s="9"/>
      <c r="AF12" s="9"/>
      <c r="AG12" s="9"/>
      <c r="AH12" s="9"/>
      <c r="AI12" s="9"/>
      <c r="AJ12" s="9"/>
      <c r="AK12" s="9"/>
      <c r="AL12" s="9"/>
      <c r="AM12" s="9"/>
      <c r="AN12" s="9"/>
      <c r="AO12" s="9"/>
      <c r="AP12" s="9"/>
      <c r="AQ12" s="9"/>
      <c r="AR12" s="9"/>
      <c r="AS12" s="9"/>
      <c r="AT12" s="9"/>
      <c r="AU12" s="9"/>
      <c r="AV12" s="9"/>
    </row>
    <row r="13" spans="1:48" x14ac:dyDescent="0.15">
      <c r="A13" t="s">
        <v>4861</v>
      </c>
    </row>
    <row r="14" spans="1:48" x14ac:dyDescent="0.15">
      <c r="A14" t="str">
        <f>B14&amp;C14&amp;E14&amp;F14&amp;H14&amp;I14&amp;J14&amp;M14&amp;O14&amp;P14&amp;Q14&amp;R14&amp;S14&amp;T14&amp;U14&amp;V14&amp;W14&amp;X14</f>
        <v>|LEFT:50|LEFT:50|LEFT:50|LEFT:50|LEFT:500|c</v>
      </c>
      <c r="B14" t="s">
        <v>3211</v>
      </c>
      <c r="C14" t="s">
        <v>3204</v>
      </c>
      <c r="E14" t="s">
        <v>3211</v>
      </c>
      <c r="F14" t="s">
        <v>3204</v>
      </c>
      <c r="H14" t="s">
        <v>3211</v>
      </c>
      <c r="I14" t="s">
        <v>3204</v>
      </c>
      <c r="J14" t="s">
        <v>3211</v>
      </c>
      <c r="M14" t="s">
        <v>3204</v>
      </c>
      <c r="P14" t="s">
        <v>3267</v>
      </c>
      <c r="R14" t="s">
        <v>3205</v>
      </c>
      <c r="U14" t="s">
        <v>3267</v>
      </c>
      <c r="V14" t="s">
        <v>3206</v>
      </c>
    </row>
    <row r="15" spans="1:48" x14ac:dyDescent="0.15">
      <c r="A15" t="str">
        <f>B15&amp;C15&amp;E15&amp;F15&amp;H15&amp;I15&amp;J15&amp;M15&amp;O15&amp;P15&amp;Q15&amp;R15&amp;S15&amp;T15&amp;U15&amp;V15&amp;W15&amp;X15</f>
        <v>|セット|色|コスト|P/T|カード名|</v>
      </c>
      <c r="B15" t="s">
        <v>3211</v>
      </c>
      <c r="C15" t="s">
        <v>3212</v>
      </c>
      <c r="E15" t="s">
        <v>3211</v>
      </c>
      <c r="F15" t="s">
        <v>3181</v>
      </c>
      <c r="H15" t="s">
        <v>3211</v>
      </c>
      <c r="I15" t="s">
        <v>3207</v>
      </c>
      <c r="J15" t="s">
        <v>3211</v>
      </c>
      <c r="K15" t="s">
        <v>3168</v>
      </c>
      <c r="L15" t="s">
        <v>3167</v>
      </c>
      <c r="M15" t="str">
        <f>K15&amp;"/"&amp;L15</f>
        <v>P/T</v>
      </c>
      <c r="P15" t="s">
        <v>3267</v>
      </c>
      <c r="R15" t="s">
        <v>3208</v>
      </c>
      <c r="U15" t="s">
        <v>3267</v>
      </c>
      <c r="AD15" t="b">
        <f>OR(AB15="与える",AC15="得る")</f>
        <v>0</v>
      </c>
      <c r="AE15" s="1"/>
      <c r="AF15" s="1"/>
      <c r="AG15" s="1"/>
      <c r="AH15" s="1"/>
      <c r="AI15" s="1"/>
      <c r="AJ15" s="1"/>
      <c r="AK15" s="1"/>
      <c r="AL15" s="1"/>
      <c r="AM15" s="1"/>
      <c r="AN15" s="1"/>
      <c r="AO15" s="1"/>
      <c r="AP15" s="1"/>
      <c r="AQ15" s="1"/>
      <c r="AR15" s="1"/>
      <c r="AS15" s="1"/>
      <c r="AT15" s="1"/>
      <c r="AU15" s="1"/>
      <c r="AV15" s="1"/>
    </row>
    <row r="16" spans="1:48" x14ac:dyDescent="0.15">
      <c r="A16" t="str">
        <f t="shared" si="8"/>
        <v>|BFZ|白|8|1/2|《[[オンドゥの大角]]》|</v>
      </c>
      <c r="B16" t="s">
        <v>3211</v>
      </c>
      <c r="C16" t="str">
        <f t="shared" si="9"/>
        <v>BFZ</v>
      </c>
      <c r="D16">
        <f>IF(AF16="","",VLOOKUP(C16,tnpl!$Z$1:$AA$11,2,TRUE))</f>
        <v>2</v>
      </c>
      <c r="E16" t="s">
        <v>3211</v>
      </c>
      <c r="F16" t="str">
        <f t="shared" si="10"/>
        <v>白</v>
      </c>
      <c r="G16">
        <f>IF(AG16="","",VLOOKUP(F16,tnpl!$X$1:$Y$16,2,TRUE))</f>
        <v>1</v>
      </c>
      <c r="H16" t="s">
        <v>3211</v>
      </c>
      <c r="I16">
        <f t="shared" si="11"/>
        <v>8</v>
      </c>
      <c r="J16" t="s">
        <v>3211</v>
      </c>
      <c r="K16">
        <f t="shared" si="12"/>
        <v>1</v>
      </c>
      <c r="L16">
        <f t="shared" si="13"/>
        <v>2</v>
      </c>
      <c r="M16" t="str">
        <f t="shared" si="14"/>
        <v>1/2</v>
      </c>
      <c r="P16" t="s">
        <v>3267</v>
      </c>
      <c r="Q16" t="s">
        <v>4854</v>
      </c>
      <c r="R16" t="str">
        <f t="shared" si="15"/>
        <v>オンドゥの大角</v>
      </c>
      <c r="T16" t="s">
        <v>4855</v>
      </c>
      <c r="U16" t="s">
        <v>3267</v>
      </c>
      <c r="V16" s="9"/>
      <c r="Y16" s="11" t="s">
        <v>3407</v>
      </c>
      <c r="Z16" t="str">
        <f t="shared" si="16"/>
        <v>先制攻撃</v>
      </c>
      <c r="AA16" t="str">
        <f t="shared" si="17"/>
        <v/>
      </c>
      <c r="AB16" t="str">
        <f t="shared" si="18"/>
        <v/>
      </c>
      <c r="AC16" t="str">
        <f t="shared" si="19"/>
        <v/>
      </c>
      <c r="AD16" t="b">
        <f t="shared" si="20"/>
        <v>0</v>
      </c>
      <c r="AE16" s="3">
        <v>254</v>
      </c>
      <c r="AF16" s="2" t="s">
        <v>3213</v>
      </c>
      <c r="AG16" s="1" t="s">
        <v>1653</v>
      </c>
      <c r="AH16" s="1" t="s">
        <v>1771</v>
      </c>
      <c r="AI16" s="1">
        <v>8</v>
      </c>
      <c r="AJ16" s="1" t="s">
        <v>2427</v>
      </c>
      <c r="AK16" s="1" t="s">
        <v>2426</v>
      </c>
      <c r="AL16" s="1" t="s">
        <v>349</v>
      </c>
      <c r="AM16" s="1" t="s">
        <v>367</v>
      </c>
      <c r="AN16" s="1"/>
      <c r="AO16" s="1"/>
      <c r="AP16" s="1" t="s">
        <v>3406</v>
      </c>
      <c r="AQ16" s="1" t="s">
        <v>1858</v>
      </c>
      <c r="AR16" s="1"/>
      <c r="AS16" s="1"/>
      <c r="AT16" s="1">
        <v>1</v>
      </c>
      <c r="AU16" s="1">
        <v>2</v>
      </c>
      <c r="AV16" s="1" t="s">
        <v>3407</v>
      </c>
    </row>
    <row r="17" spans="1:48" x14ac:dyDescent="0.15">
      <c r="A17" t="str">
        <f t="shared" si="8"/>
        <v>|BFZ|黒|12|2/3|《[[マラキールの解放者、ドラーナ]]》|</v>
      </c>
      <c r="B17" t="s">
        <v>3211</v>
      </c>
      <c r="C17" t="str">
        <f t="shared" si="9"/>
        <v>BFZ</v>
      </c>
      <c r="D17">
        <f>IF(AF17="","",VLOOKUP(C17,tnpl!$Z$1:$AA$11,2,TRUE))</f>
        <v>2</v>
      </c>
      <c r="E17" t="s">
        <v>3211</v>
      </c>
      <c r="F17" t="str">
        <f t="shared" si="10"/>
        <v>黒</v>
      </c>
      <c r="G17">
        <f>IF(AG17="","",VLOOKUP(F17,tnpl!$X$1:$Y$16,2,TRUE))</f>
        <v>3</v>
      </c>
      <c r="H17" t="s">
        <v>3211</v>
      </c>
      <c r="I17">
        <f t="shared" si="11"/>
        <v>12</v>
      </c>
      <c r="J17" t="s">
        <v>3211</v>
      </c>
      <c r="K17">
        <f t="shared" si="12"/>
        <v>2</v>
      </c>
      <c r="L17">
        <f t="shared" si="13"/>
        <v>3</v>
      </c>
      <c r="M17" t="str">
        <f t="shared" si="14"/>
        <v>2/3</v>
      </c>
      <c r="P17" t="s">
        <v>3267</v>
      </c>
      <c r="Q17" t="s">
        <v>4854</v>
      </c>
      <c r="R17" t="str">
        <f t="shared" si="15"/>
        <v>マラキールの解放者、ドラーナ</v>
      </c>
      <c r="T17" t="s">
        <v>4855</v>
      </c>
      <c r="U17" t="s">
        <v>3267</v>
      </c>
      <c r="V17" s="9"/>
      <c r="Y17" s="11" t="s">
        <v>3452</v>
      </c>
      <c r="Z17" t="str">
        <f t="shared" si="16"/>
        <v>先制攻撃</v>
      </c>
      <c r="AA17" t="str">
        <f t="shared" si="17"/>
        <v/>
      </c>
      <c r="AB17" t="str">
        <f t="shared" si="18"/>
        <v>与える</v>
      </c>
      <c r="AC17" t="str">
        <f t="shared" si="19"/>
        <v/>
      </c>
      <c r="AD17" t="b">
        <f t="shared" si="20"/>
        <v>1</v>
      </c>
      <c r="AE17" s="3">
        <v>350</v>
      </c>
      <c r="AF17" s="2" t="s">
        <v>3213</v>
      </c>
      <c r="AG17" s="1" t="s">
        <v>1606</v>
      </c>
      <c r="AH17" s="1" t="s">
        <v>1453</v>
      </c>
      <c r="AI17" s="1">
        <v>12</v>
      </c>
      <c r="AJ17" s="1" t="s">
        <v>2111</v>
      </c>
      <c r="AK17" s="1" t="s">
        <v>2110</v>
      </c>
      <c r="AL17" s="1" t="s">
        <v>349</v>
      </c>
      <c r="AM17" s="1" t="s">
        <v>1516</v>
      </c>
      <c r="AN17" s="1" t="s">
        <v>1500</v>
      </c>
      <c r="AO17" s="1"/>
      <c r="AP17" s="1" t="s">
        <v>3451</v>
      </c>
      <c r="AQ17" s="1" t="s">
        <v>2339</v>
      </c>
      <c r="AR17" s="1" t="s">
        <v>2109</v>
      </c>
      <c r="AS17" s="1"/>
      <c r="AT17" s="1">
        <v>2</v>
      </c>
      <c r="AU17" s="1">
        <v>3</v>
      </c>
      <c r="AV17" s="1" t="s">
        <v>3452</v>
      </c>
    </row>
    <row r="18" spans="1:48" x14ac:dyDescent="0.15">
      <c r="A18" t="str">
        <f t="shared" si="8"/>
        <v>|OGW|黒赤|15|4/2|《[[鞭打ちドローン]]》|</v>
      </c>
      <c r="B18" t="s">
        <v>3211</v>
      </c>
      <c r="C18" t="str">
        <f t="shared" si="9"/>
        <v>OGW</v>
      </c>
      <c r="D18">
        <f>IF(AF18="","",VLOOKUP(C18,tnpl!$Z$1:$AA$11,2,TRUE))</f>
        <v>3</v>
      </c>
      <c r="E18" t="s">
        <v>3211</v>
      </c>
      <c r="F18" t="str">
        <f t="shared" si="10"/>
        <v>黒赤</v>
      </c>
      <c r="G18">
        <f>IF(AG18="","",VLOOKUP(F18,tnpl!$X$1:$Y$16,2,TRUE))</f>
        <v>8</v>
      </c>
      <c r="H18" t="s">
        <v>3211</v>
      </c>
      <c r="I18">
        <f t="shared" si="11"/>
        <v>15</v>
      </c>
      <c r="J18" t="s">
        <v>3211</v>
      </c>
      <c r="K18">
        <f t="shared" si="12"/>
        <v>4</v>
      </c>
      <c r="L18">
        <f t="shared" si="13"/>
        <v>2</v>
      </c>
      <c r="M18" t="str">
        <f t="shared" si="14"/>
        <v>4/2</v>
      </c>
      <c r="P18" t="s">
        <v>3267</v>
      </c>
      <c r="Q18" t="s">
        <v>4854</v>
      </c>
      <c r="R18" t="str">
        <f t="shared" si="15"/>
        <v>鞭打ちドローン</v>
      </c>
      <c r="T18" t="s">
        <v>4855</v>
      </c>
      <c r="U18" t="s">
        <v>3267</v>
      </c>
      <c r="V18" s="9"/>
      <c r="Y18" s="11" t="s">
        <v>3519</v>
      </c>
      <c r="Z18" t="str">
        <f t="shared" si="16"/>
        <v>先制攻撃</v>
      </c>
      <c r="AA18" t="str">
        <f t="shared" si="17"/>
        <v/>
      </c>
      <c r="AB18" t="str">
        <f t="shared" si="18"/>
        <v>与える</v>
      </c>
      <c r="AC18" t="str">
        <f t="shared" si="19"/>
        <v/>
      </c>
      <c r="AD18" t="b">
        <f t="shared" si="20"/>
        <v>1</v>
      </c>
      <c r="AE18" s="3">
        <v>521</v>
      </c>
      <c r="AF18" s="2" t="s">
        <v>3214</v>
      </c>
      <c r="AG18" s="1" t="s">
        <v>1526</v>
      </c>
      <c r="AH18" s="1" t="s">
        <v>1473</v>
      </c>
      <c r="AI18" s="1">
        <v>15</v>
      </c>
      <c r="AJ18" s="1" t="s">
        <v>1525</v>
      </c>
      <c r="AK18" s="1" t="s">
        <v>1524</v>
      </c>
      <c r="AL18" s="1" t="s">
        <v>349</v>
      </c>
      <c r="AM18" s="1" t="s">
        <v>1457</v>
      </c>
      <c r="AN18" s="1" t="s">
        <v>1523</v>
      </c>
      <c r="AO18" s="1"/>
      <c r="AP18" s="1" t="s">
        <v>3518</v>
      </c>
      <c r="AQ18" s="1" t="s">
        <v>1522</v>
      </c>
      <c r="AR18" s="1"/>
      <c r="AS18" s="1"/>
      <c r="AT18" s="1">
        <v>4</v>
      </c>
      <c r="AU18" s="1">
        <v>2</v>
      </c>
      <c r="AV18" s="1" t="s">
        <v>3519</v>
      </c>
    </row>
    <row r="19" spans="1:48" x14ac:dyDescent="0.15">
      <c r="V19" s="9"/>
      <c r="AE19" s="9"/>
      <c r="AF19" s="9"/>
      <c r="AG19" s="9"/>
      <c r="AH19" s="9"/>
      <c r="AI19" s="9"/>
      <c r="AJ19" s="9"/>
      <c r="AK19" s="9"/>
      <c r="AL19" s="9"/>
      <c r="AM19" s="9"/>
      <c r="AN19" s="9"/>
      <c r="AO19" s="9"/>
      <c r="AP19" s="9"/>
      <c r="AQ19" s="9"/>
      <c r="AR19" s="9"/>
      <c r="AS19" s="9"/>
      <c r="AT19" s="9"/>
      <c r="AU19" s="9"/>
      <c r="AV19" s="9"/>
    </row>
    <row r="20" spans="1:48" x14ac:dyDescent="0.15">
      <c r="A20" t="s">
        <v>4862</v>
      </c>
    </row>
    <row r="21" spans="1:48" x14ac:dyDescent="0.15">
      <c r="A21" t="str">
        <f>B21&amp;C21&amp;E21&amp;F21&amp;H21&amp;I21&amp;J21&amp;M21&amp;O21&amp;P21&amp;Q21&amp;R21&amp;S21&amp;T21&amp;U21&amp;V21&amp;W21&amp;X21</f>
        <v>|LEFT:50|LEFT:50|LEFT:50|LEFT:50|LEFT:500|c</v>
      </c>
      <c r="B21" t="s">
        <v>3211</v>
      </c>
      <c r="C21" t="s">
        <v>3204</v>
      </c>
      <c r="E21" t="s">
        <v>3211</v>
      </c>
      <c r="F21" t="s">
        <v>3204</v>
      </c>
      <c r="H21" t="s">
        <v>3211</v>
      </c>
      <c r="I21" t="s">
        <v>3204</v>
      </c>
      <c r="J21" t="s">
        <v>3211</v>
      </c>
      <c r="M21" t="s">
        <v>3204</v>
      </c>
      <c r="P21" t="s">
        <v>3267</v>
      </c>
      <c r="R21" t="s">
        <v>3205</v>
      </c>
      <c r="U21" t="s">
        <v>3267</v>
      </c>
      <c r="V21" t="s">
        <v>3206</v>
      </c>
    </row>
    <row r="22" spans="1:48" x14ac:dyDescent="0.15">
      <c r="A22" t="str">
        <f>B22&amp;C22&amp;E22&amp;F22&amp;H22&amp;I22&amp;J22&amp;M22&amp;O22&amp;P22&amp;Q22&amp;R22&amp;S22&amp;T22&amp;U22&amp;V22&amp;W22&amp;X22</f>
        <v>|セット|色|コスト|P/T|カード名|</v>
      </c>
      <c r="B22" t="s">
        <v>3211</v>
      </c>
      <c r="C22" t="s">
        <v>3212</v>
      </c>
      <c r="E22" t="s">
        <v>3211</v>
      </c>
      <c r="F22" t="s">
        <v>3181</v>
      </c>
      <c r="H22" t="s">
        <v>3211</v>
      </c>
      <c r="I22" t="s">
        <v>3207</v>
      </c>
      <c r="J22" t="s">
        <v>3211</v>
      </c>
      <c r="K22" t="s">
        <v>3168</v>
      </c>
      <c r="L22" t="s">
        <v>3167</v>
      </c>
      <c r="M22" t="str">
        <f>K22&amp;"/"&amp;L22</f>
        <v>P/T</v>
      </c>
      <c r="P22" t="s">
        <v>3267</v>
      </c>
      <c r="R22" t="s">
        <v>3208</v>
      </c>
      <c r="U22" t="s">
        <v>3267</v>
      </c>
      <c r="AD22" t="b">
        <f>OR(AB22="与える",AC22="得る")</f>
        <v>0</v>
      </c>
      <c r="AE22" s="1"/>
      <c r="AF22" s="1"/>
      <c r="AG22" s="1"/>
      <c r="AH22" s="1"/>
      <c r="AI22" s="1"/>
      <c r="AJ22" s="1"/>
      <c r="AK22" s="1"/>
      <c r="AL22" s="1"/>
      <c r="AM22" s="1"/>
      <c r="AN22" s="1"/>
      <c r="AO22" s="1"/>
      <c r="AP22" s="1"/>
      <c r="AQ22" s="1"/>
      <c r="AR22" s="1"/>
      <c r="AS22" s="1"/>
      <c r="AT22" s="1"/>
      <c r="AU22" s="1"/>
      <c r="AV22" s="1"/>
    </row>
    <row r="23" spans="1:48" x14ac:dyDescent="0.15">
      <c r="A23" t="str">
        <f t="shared" si="8"/>
        <v>|SOI|赤|8|4/4|《[[災いの狼]]》|</v>
      </c>
      <c r="B23" t="s">
        <v>3211</v>
      </c>
      <c r="C23" t="str">
        <f t="shared" si="9"/>
        <v>SOI</v>
      </c>
      <c r="D23">
        <f>IF(AF23="","",VLOOKUP(C23,tnpl!$Z$1:$AA$11,2,TRUE))</f>
        <v>4</v>
      </c>
      <c r="E23" t="s">
        <v>3211</v>
      </c>
      <c r="F23" t="str">
        <f t="shared" si="10"/>
        <v>赤</v>
      </c>
      <c r="G23">
        <f>IF(AG23="","",VLOOKUP(F23,tnpl!$X$1:$Y$16,2,TRUE))</f>
        <v>4</v>
      </c>
      <c r="H23" t="s">
        <v>3211</v>
      </c>
      <c r="I23">
        <f t="shared" si="11"/>
        <v>8</v>
      </c>
      <c r="J23" t="s">
        <v>3211</v>
      </c>
      <c r="K23">
        <f t="shared" si="12"/>
        <v>4</v>
      </c>
      <c r="L23">
        <f t="shared" si="13"/>
        <v>4</v>
      </c>
      <c r="M23" t="str">
        <f t="shared" si="14"/>
        <v>4/4</v>
      </c>
      <c r="P23" t="s">
        <v>3267</v>
      </c>
      <c r="Q23" t="s">
        <v>4854</v>
      </c>
      <c r="R23" t="str">
        <f t="shared" si="15"/>
        <v>災いの狼</v>
      </c>
      <c r="T23" t="s">
        <v>4855</v>
      </c>
      <c r="U23" t="s">
        <v>3267</v>
      </c>
      <c r="V23" s="9"/>
      <c r="Y23" s="11" t="s">
        <v>3737</v>
      </c>
      <c r="Z23" t="str">
        <f t="shared" si="16"/>
        <v>先制攻撃</v>
      </c>
      <c r="AA23" t="str">
        <f t="shared" si="17"/>
        <v/>
      </c>
      <c r="AB23" t="str">
        <f t="shared" si="18"/>
        <v/>
      </c>
      <c r="AC23" t="str">
        <f t="shared" si="19"/>
        <v>得る</v>
      </c>
      <c r="AD23" t="b">
        <f t="shared" si="20"/>
        <v>1</v>
      </c>
      <c r="AE23" s="3">
        <v>671</v>
      </c>
      <c r="AF23" s="2" t="s">
        <v>3528</v>
      </c>
      <c r="AG23" s="1" t="s">
        <v>1575</v>
      </c>
      <c r="AH23" s="1" t="s">
        <v>1463</v>
      </c>
      <c r="AI23" s="1">
        <v>8</v>
      </c>
      <c r="AJ23" s="1" t="s">
        <v>1217</v>
      </c>
      <c r="AK23" s="1" t="s">
        <v>1216</v>
      </c>
      <c r="AL23" s="1" t="s">
        <v>349</v>
      </c>
      <c r="AM23" s="1" t="s">
        <v>2637</v>
      </c>
      <c r="AN23" s="1" t="s">
        <v>2837</v>
      </c>
      <c r="AO23" s="1"/>
      <c r="AP23" s="1" t="s">
        <v>3406</v>
      </c>
      <c r="AQ23" s="1" t="s">
        <v>3736</v>
      </c>
      <c r="AR23" s="1"/>
      <c r="AS23" s="1"/>
      <c r="AT23" s="1">
        <v>4</v>
      </c>
      <c r="AU23" s="1">
        <v>4</v>
      </c>
      <c r="AV23" s="1" t="s">
        <v>3737</v>
      </c>
    </row>
    <row r="24" spans="1:48" x14ac:dyDescent="0.15">
      <c r="A24" t="str">
        <f t="shared" si="8"/>
        <v>|EMN|白|4|1/1|《[[単体騎手]]》|</v>
      </c>
      <c r="B24" t="s">
        <v>3211</v>
      </c>
      <c r="C24" t="str">
        <f t="shared" si="9"/>
        <v>EMN</v>
      </c>
      <c r="D24">
        <f>IF(AF24="","",VLOOKUP(C24,tnpl!$Z$1:$AA$11,2,TRUE))</f>
        <v>5</v>
      </c>
      <c r="E24" t="s">
        <v>3211</v>
      </c>
      <c r="F24" t="str">
        <f t="shared" si="10"/>
        <v>白</v>
      </c>
      <c r="G24">
        <f>IF(AG24="","",VLOOKUP(F24,tnpl!$X$1:$Y$16,2,TRUE))</f>
        <v>1</v>
      </c>
      <c r="H24" t="s">
        <v>3211</v>
      </c>
      <c r="I24">
        <f t="shared" si="11"/>
        <v>4</v>
      </c>
      <c r="J24" t="s">
        <v>3211</v>
      </c>
      <c r="K24">
        <f t="shared" si="12"/>
        <v>1</v>
      </c>
      <c r="L24">
        <f t="shared" si="13"/>
        <v>1</v>
      </c>
      <c r="M24" t="str">
        <f t="shared" si="14"/>
        <v>1/1</v>
      </c>
      <c r="P24" t="s">
        <v>3267</v>
      </c>
      <c r="Q24" t="s">
        <v>4854</v>
      </c>
      <c r="R24" t="str">
        <f t="shared" si="15"/>
        <v>単体騎手</v>
      </c>
      <c r="T24" t="s">
        <v>4855</v>
      </c>
      <c r="U24" t="s">
        <v>3267</v>
      </c>
      <c r="V24" s="9"/>
      <c r="Y24" s="11" t="s">
        <v>3876</v>
      </c>
      <c r="Z24" t="str">
        <f t="shared" si="16"/>
        <v>先制攻撃</v>
      </c>
      <c r="AA24" t="str">
        <f t="shared" si="17"/>
        <v/>
      </c>
      <c r="AB24" t="str">
        <f t="shared" si="18"/>
        <v/>
      </c>
      <c r="AC24" t="str">
        <f t="shared" si="19"/>
        <v>得る</v>
      </c>
      <c r="AD24" t="b">
        <f t="shared" si="20"/>
        <v>1</v>
      </c>
      <c r="AE24" s="3">
        <v>757</v>
      </c>
      <c r="AF24" s="2" t="s">
        <v>3870</v>
      </c>
      <c r="AG24" s="1" t="s">
        <v>1653</v>
      </c>
      <c r="AH24" s="1" t="s">
        <v>1473</v>
      </c>
      <c r="AI24" s="1">
        <v>4</v>
      </c>
      <c r="AJ24" s="1" t="s">
        <v>1009</v>
      </c>
      <c r="AK24" s="1" t="s">
        <v>1008</v>
      </c>
      <c r="AL24" s="1" t="s">
        <v>349</v>
      </c>
      <c r="AM24" s="1" t="s">
        <v>1511</v>
      </c>
      <c r="AN24" s="1" t="s">
        <v>1555</v>
      </c>
      <c r="AO24" s="1"/>
      <c r="AP24" s="1" t="s">
        <v>3874</v>
      </c>
      <c r="AQ24" s="1" t="s">
        <v>3875</v>
      </c>
      <c r="AR24" s="1"/>
      <c r="AS24" s="1"/>
      <c r="AT24" s="1">
        <v>1</v>
      </c>
      <c r="AU24" s="1">
        <v>1</v>
      </c>
      <c r="AV24" s="1" t="s">
        <v>3876</v>
      </c>
    </row>
    <row r="25" spans="1:48" x14ac:dyDescent="0.15">
      <c r="A25" t="str">
        <f t="shared" si="8"/>
        <v>|EMN|白|1|4/4|《[[同体騎手&gt;単体騎手]]》|</v>
      </c>
      <c r="B25" t="s">
        <v>3211</v>
      </c>
      <c r="C25" t="str">
        <f t="shared" si="9"/>
        <v>EMN</v>
      </c>
      <c r="D25">
        <f>IF(AF25="","",VLOOKUP(C25,tnpl!$Z$1:$AA$11,2,TRUE))</f>
        <v>5</v>
      </c>
      <c r="E25" t="s">
        <v>3211</v>
      </c>
      <c r="F25" t="str">
        <f t="shared" si="10"/>
        <v>白</v>
      </c>
      <c r="G25">
        <f>IF(AG25="","",VLOOKUP(F25,tnpl!$X$1:$Y$16,2,TRUE))</f>
        <v>1</v>
      </c>
      <c r="H25" t="s">
        <v>3211</v>
      </c>
      <c r="I25">
        <f t="shared" si="11"/>
        <v>1</v>
      </c>
      <c r="J25" t="s">
        <v>3211</v>
      </c>
      <c r="K25">
        <f t="shared" si="12"/>
        <v>4</v>
      </c>
      <c r="L25">
        <f t="shared" si="13"/>
        <v>4</v>
      </c>
      <c r="M25" t="str">
        <f t="shared" si="14"/>
        <v>4/4</v>
      </c>
      <c r="P25" t="s">
        <v>3267</v>
      </c>
      <c r="Q25" t="s">
        <v>4854</v>
      </c>
      <c r="R25" t="str">
        <f t="shared" si="15"/>
        <v>同体騎手</v>
      </c>
      <c r="S25" t="s">
        <v>5119</v>
      </c>
      <c r="T25" t="s">
        <v>4855</v>
      </c>
      <c r="U25" t="s">
        <v>3267</v>
      </c>
      <c r="V25" s="9"/>
      <c r="Y25" s="11" t="s">
        <v>3877</v>
      </c>
      <c r="Z25" t="str">
        <f t="shared" si="16"/>
        <v>先制攻撃</v>
      </c>
      <c r="AA25" t="str">
        <f t="shared" si="17"/>
        <v/>
      </c>
      <c r="AB25" t="str">
        <f t="shared" si="18"/>
        <v/>
      </c>
      <c r="AC25" t="str">
        <f t="shared" si="19"/>
        <v/>
      </c>
      <c r="AD25" t="b">
        <f t="shared" si="20"/>
        <v>0</v>
      </c>
      <c r="AE25" s="3">
        <v>758</v>
      </c>
      <c r="AF25" s="2" t="s">
        <v>3870</v>
      </c>
      <c r="AG25" s="1" t="s">
        <v>1653</v>
      </c>
      <c r="AH25" s="1" t="s">
        <v>1473</v>
      </c>
      <c r="AI25" s="1">
        <v>1</v>
      </c>
      <c r="AJ25" s="1" t="s">
        <v>877</v>
      </c>
      <c r="AK25" s="1" t="s">
        <v>876</v>
      </c>
      <c r="AL25" s="1" t="s">
        <v>349</v>
      </c>
      <c r="AM25" s="1" t="s">
        <v>1457</v>
      </c>
      <c r="AN25" s="1" t="s">
        <v>2837</v>
      </c>
      <c r="AO25" s="1"/>
      <c r="AP25" s="1" t="s">
        <v>3877</v>
      </c>
      <c r="AQ25" s="1"/>
      <c r="AR25" s="1"/>
      <c r="AS25" s="1"/>
      <c r="AT25" s="1">
        <v>4</v>
      </c>
      <c r="AU25" s="1">
        <v>4</v>
      </c>
      <c r="AV25" s="1" t="s">
        <v>3877</v>
      </c>
    </row>
    <row r="26" spans="1:48" x14ac:dyDescent="0.15">
      <c r="A26" t="str">
        <f t="shared" si="8"/>
        <v>|EMN|白|15|6/5|《[[異端聖戦士、サリア]]》|</v>
      </c>
      <c r="B26" t="s">
        <v>3211</v>
      </c>
      <c r="C26" t="str">
        <f t="shared" si="9"/>
        <v>EMN</v>
      </c>
      <c r="D26">
        <f>IF(AF26="","",VLOOKUP(C26,tnpl!$Z$1:$AA$11,2,TRUE))</f>
        <v>5</v>
      </c>
      <c r="E26" t="s">
        <v>3211</v>
      </c>
      <c r="F26" t="str">
        <f t="shared" si="10"/>
        <v>白</v>
      </c>
      <c r="G26">
        <f>IF(AG26="","",VLOOKUP(F26,tnpl!$X$1:$Y$16,2,TRUE))</f>
        <v>1</v>
      </c>
      <c r="H26" t="s">
        <v>3211</v>
      </c>
      <c r="I26">
        <f t="shared" si="11"/>
        <v>15</v>
      </c>
      <c r="J26" t="s">
        <v>3211</v>
      </c>
      <c r="K26">
        <f t="shared" si="12"/>
        <v>6</v>
      </c>
      <c r="L26">
        <f t="shared" si="13"/>
        <v>5</v>
      </c>
      <c r="M26" t="str">
        <f t="shared" si="14"/>
        <v>6/5</v>
      </c>
      <c r="P26" t="s">
        <v>3267</v>
      </c>
      <c r="Q26" t="s">
        <v>4854</v>
      </c>
      <c r="R26" t="str">
        <f t="shared" si="15"/>
        <v>異端聖戦士、サリア</v>
      </c>
      <c r="T26" t="s">
        <v>4855</v>
      </c>
      <c r="U26" t="s">
        <v>3267</v>
      </c>
      <c r="V26" s="9"/>
      <c r="Y26" s="11" t="s">
        <v>3885</v>
      </c>
      <c r="Z26" t="str">
        <f t="shared" si="16"/>
        <v>先制攻撃</v>
      </c>
      <c r="AA26" t="str">
        <f t="shared" si="17"/>
        <v/>
      </c>
      <c r="AB26" t="str">
        <f t="shared" si="18"/>
        <v/>
      </c>
      <c r="AC26" t="str">
        <f t="shared" si="19"/>
        <v/>
      </c>
      <c r="AD26" t="b">
        <f t="shared" si="20"/>
        <v>0</v>
      </c>
      <c r="AE26" s="3">
        <v>761</v>
      </c>
      <c r="AF26" s="2" t="s">
        <v>3870</v>
      </c>
      <c r="AG26" s="1" t="s">
        <v>1653</v>
      </c>
      <c r="AH26" s="1" t="s">
        <v>1463</v>
      </c>
      <c r="AI26" s="1">
        <v>15</v>
      </c>
      <c r="AJ26" s="1" t="s">
        <v>1005</v>
      </c>
      <c r="AK26" s="1" t="s">
        <v>1004</v>
      </c>
      <c r="AL26" s="1" t="s">
        <v>349</v>
      </c>
      <c r="AM26" s="1" t="s">
        <v>1511</v>
      </c>
      <c r="AN26" s="1" t="s">
        <v>1826</v>
      </c>
      <c r="AO26" s="1"/>
      <c r="AP26" s="1" t="s">
        <v>3406</v>
      </c>
      <c r="AQ26" s="1" t="s">
        <v>3884</v>
      </c>
      <c r="AR26" s="1"/>
      <c r="AS26" s="1"/>
      <c r="AT26" s="1">
        <v>6</v>
      </c>
      <c r="AU26" s="1">
        <v>5</v>
      </c>
      <c r="AV26" s="1" t="s">
        <v>3885</v>
      </c>
    </row>
    <row r="27" spans="1:48" x14ac:dyDescent="0.15">
      <c r="A27" t="str">
        <f t="shared" si="8"/>
        <v>|EMN|白|12|8/8|《[[折れた刃、ギセラ]]》|</v>
      </c>
      <c r="B27" t="s">
        <v>3211</v>
      </c>
      <c r="C27" t="str">
        <f t="shared" si="9"/>
        <v>EMN</v>
      </c>
      <c r="D27">
        <f>IF(AF27="","",VLOOKUP(C27,tnpl!$Z$1:$AA$11,2,TRUE))</f>
        <v>5</v>
      </c>
      <c r="E27" t="s">
        <v>3211</v>
      </c>
      <c r="F27" t="str">
        <f t="shared" si="10"/>
        <v>白</v>
      </c>
      <c r="G27">
        <f>IF(AG27="","",VLOOKUP(F27,tnpl!$X$1:$Y$16,2,TRUE))</f>
        <v>1</v>
      </c>
      <c r="H27" t="s">
        <v>3211</v>
      </c>
      <c r="I27">
        <f t="shared" si="11"/>
        <v>12</v>
      </c>
      <c r="J27" t="s">
        <v>3211</v>
      </c>
      <c r="K27">
        <f t="shared" si="12"/>
        <v>8</v>
      </c>
      <c r="L27">
        <f t="shared" si="13"/>
        <v>8</v>
      </c>
      <c r="M27" t="str">
        <f t="shared" si="14"/>
        <v>8/8</v>
      </c>
      <c r="P27" t="s">
        <v>3267</v>
      </c>
      <c r="Q27" t="s">
        <v>4854</v>
      </c>
      <c r="R27" t="str">
        <f t="shared" si="15"/>
        <v>折れた刃、ギセラ</v>
      </c>
      <c r="T27" t="s">
        <v>4855</v>
      </c>
      <c r="U27" t="s">
        <v>3267</v>
      </c>
      <c r="V27" s="9"/>
      <c r="Y27" s="11" t="s">
        <v>3896</v>
      </c>
      <c r="Z27" t="str">
        <f t="shared" si="16"/>
        <v>先制攻撃</v>
      </c>
      <c r="AA27" t="str">
        <f t="shared" si="17"/>
        <v/>
      </c>
      <c r="AB27" t="str">
        <f t="shared" si="18"/>
        <v/>
      </c>
      <c r="AC27" t="str">
        <f t="shared" si="19"/>
        <v/>
      </c>
      <c r="AD27" t="b">
        <f t="shared" si="20"/>
        <v>0</v>
      </c>
      <c r="AE27" s="3">
        <v>765</v>
      </c>
      <c r="AF27" s="2" t="s">
        <v>3870</v>
      </c>
      <c r="AG27" s="1" t="s">
        <v>1653</v>
      </c>
      <c r="AH27" s="1" t="s">
        <v>1453</v>
      </c>
      <c r="AI27" s="1">
        <v>12</v>
      </c>
      <c r="AJ27" s="1" t="s">
        <v>997</v>
      </c>
      <c r="AK27" s="1" t="s">
        <v>996</v>
      </c>
      <c r="AL27" s="1" t="s">
        <v>349</v>
      </c>
      <c r="AM27" s="1" t="s">
        <v>358</v>
      </c>
      <c r="AN27" s="1" t="s">
        <v>2837</v>
      </c>
      <c r="AO27" s="1"/>
      <c r="AP27" s="1" t="s">
        <v>3894</v>
      </c>
      <c r="AQ27" s="1" t="s">
        <v>3895</v>
      </c>
      <c r="AR27" s="1"/>
      <c r="AS27" s="1"/>
      <c r="AT27" s="1">
        <v>8</v>
      </c>
      <c r="AU27" s="1">
        <v>8</v>
      </c>
      <c r="AV27" s="1" t="s">
        <v>3896</v>
      </c>
    </row>
    <row r="28" spans="1:48" x14ac:dyDescent="0.15">
      <c r="A28" t="str">
        <f t="shared" si="8"/>
        <v>|EMN|白|1|9/10|《[[悪夢の声、ブリセラ&gt;折れた刃、ギセラ]]》|</v>
      </c>
      <c r="B28" t="s">
        <v>3211</v>
      </c>
      <c r="C28" t="str">
        <f t="shared" si="9"/>
        <v>EMN</v>
      </c>
      <c r="D28">
        <f>IF(AF28="","",VLOOKUP(C28,tnpl!$Z$1:$AA$11,2,TRUE))</f>
        <v>5</v>
      </c>
      <c r="E28" t="s">
        <v>3211</v>
      </c>
      <c r="F28" t="str">
        <f t="shared" si="10"/>
        <v>白</v>
      </c>
      <c r="G28">
        <f>IF(AG28="","",VLOOKUP(F28,tnpl!$X$1:$Y$16,2,TRUE))</f>
        <v>1</v>
      </c>
      <c r="H28" t="s">
        <v>3211</v>
      </c>
      <c r="I28">
        <f t="shared" si="11"/>
        <v>1</v>
      </c>
      <c r="J28" t="s">
        <v>3211</v>
      </c>
      <c r="K28">
        <f t="shared" si="12"/>
        <v>9</v>
      </c>
      <c r="L28">
        <f t="shared" si="13"/>
        <v>10</v>
      </c>
      <c r="M28" t="str">
        <f t="shared" si="14"/>
        <v>9/10</v>
      </c>
      <c r="P28" t="s">
        <v>3267</v>
      </c>
      <c r="Q28" t="s">
        <v>4854</v>
      </c>
      <c r="R28" t="str">
        <f t="shared" si="15"/>
        <v>悪夢の声、ブリセラ</v>
      </c>
      <c r="S28" t="s">
        <v>5118</v>
      </c>
      <c r="T28" t="s">
        <v>4855</v>
      </c>
      <c r="U28" t="s">
        <v>3267</v>
      </c>
      <c r="V28" s="9"/>
      <c r="Y28" s="11" t="s">
        <v>3899</v>
      </c>
      <c r="Z28" t="str">
        <f t="shared" si="16"/>
        <v>先制攻撃</v>
      </c>
      <c r="AA28" t="str">
        <f t="shared" si="17"/>
        <v/>
      </c>
      <c r="AB28" t="str">
        <f t="shared" si="18"/>
        <v/>
      </c>
      <c r="AC28" t="str">
        <f t="shared" si="19"/>
        <v/>
      </c>
      <c r="AD28" t="b">
        <f t="shared" si="20"/>
        <v>0</v>
      </c>
      <c r="AE28" s="3">
        <v>766</v>
      </c>
      <c r="AF28" s="2" t="s">
        <v>3870</v>
      </c>
      <c r="AG28" s="1" t="s">
        <v>1653</v>
      </c>
      <c r="AH28" s="1" t="s">
        <v>1453</v>
      </c>
      <c r="AI28" s="1">
        <v>1</v>
      </c>
      <c r="AJ28" s="1" t="s">
        <v>873</v>
      </c>
      <c r="AK28" s="1" t="s">
        <v>872</v>
      </c>
      <c r="AL28" s="1" t="s">
        <v>349</v>
      </c>
      <c r="AM28" s="1" t="s">
        <v>1457</v>
      </c>
      <c r="AN28" s="1" t="s">
        <v>358</v>
      </c>
      <c r="AO28" s="1"/>
      <c r="AP28" s="1" t="s">
        <v>3897</v>
      </c>
      <c r="AQ28" s="1" t="s">
        <v>3898</v>
      </c>
      <c r="AR28" s="1"/>
      <c r="AS28" s="1"/>
      <c r="AT28" s="1">
        <v>9</v>
      </c>
      <c r="AU28" s="1">
        <v>10</v>
      </c>
      <c r="AV28" s="1" t="s">
        <v>3899</v>
      </c>
    </row>
    <row r="29" spans="1:48" x14ac:dyDescent="0.15">
      <c r="V29" s="9"/>
      <c r="AE29" s="9"/>
      <c r="AF29" s="9"/>
      <c r="AG29" s="9"/>
      <c r="AH29" s="9"/>
      <c r="AI29" s="9"/>
      <c r="AJ29" s="9"/>
      <c r="AK29" s="9"/>
      <c r="AL29" s="9"/>
      <c r="AM29" s="9"/>
      <c r="AN29" s="9"/>
      <c r="AO29" s="9"/>
      <c r="AP29" s="9"/>
      <c r="AQ29" s="9"/>
      <c r="AR29" s="9"/>
      <c r="AS29" s="9"/>
      <c r="AT29" s="9"/>
      <c r="AU29" s="9"/>
      <c r="AV29" s="9"/>
    </row>
    <row r="30" spans="1:48" x14ac:dyDescent="0.15">
      <c r="A30" t="s">
        <v>4864</v>
      </c>
    </row>
    <row r="31" spans="1:48" x14ac:dyDescent="0.15">
      <c r="A31" t="str">
        <f>B31&amp;C31&amp;E31&amp;F31&amp;H31&amp;I31&amp;J31&amp;M31&amp;O31&amp;P31&amp;Q31&amp;R31&amp;S31&amp;T31&amp;U31&amp;V31&amp;W31&amp;X31</f>
        <v>|LEFT:50|LEFT:50|LEFT:50|LEFT:50|LEFT:500|c</v>
      </c>
      <c r="B31" t="s">
        <v>3211</v>
      </c>
      <c r="C31" t="s">
        <v>3204</v>
      </c>
      <c r="E31" t="s">
        <v>3211</v>
      </c>
      <c r="F31" t="s">
        <v>3204</v>
      </c>
      <c r="H31" t="s">
        <v>3211</v>
      </c>
      <c r="I31" t="s">
        <v>3204</v>
      </c>
      <c r="J31" t="s">
        <v>3211</v>
      </c>
      <c r="M31" t="s">
        <v>3204</v>
      </c>
      <c r="P31" t="s">
        <v>3267</v>
      </c>
      <c r="R31" t="s">
        <v>3205</v>
      </c>
      <c r="U31" t="s">
        <v>3267</v>
      </c>
      <c r="V31" t="s">
        <v>3206</v>
      </c>
    </row>
    <row r="32" spans="1:48" x14ac:dyDescent="0.15">
      <c r="A32" t="str">
        <f>B32&amp;C32&amp;E32&amp;F32&amp;H32&amp;I32&amp;J32&amp;M32&amp;O32&amp;P32&amp;Q32&amp;R32&amp;S32&amp;T32&amp;U32&amp;V32&amp;W32&amp;X32</f>
        <v>|セット|色|コスト|P/T|カード名|</v>
      </c>
      <c r="B32" t="s">
        <v>3211</v>
      </c>
      <c r="C32" t="s">
        <v>3212</v>
      </c>
      <c r="E32" t="s">
        <v>3211</v>
      </c>
      <c r="F32" t="s">
        <v>3181</v>
      </c>
      <c r="H32" t="s">
        <v>3211</v>
      </c>
      <c r="I32" t="s">
        <v>3207</v>
      </c>
      <c r="J32" t="s">
        <v>3211</v>
      </c>
      <c r="K32" t="s">
        <v>3168</v>
      </c>
      <c r="L32" t="s">
        <v>3167</v>
      </c>
      <c r="M32" t="str">
        <f>K32&amp;"/"&amp;L32</f>
        <v>P/T</v>
      </c>
      <c r="P32" t="s">
        <v>3267</v>
      </c>
      <c r="R32" t="s">
        <v>3208</v>
      </c>
      <c r="U32" t="s">
        <v>3267</v>
      </c>
      <c r="AD32" t="b">
        <f>OR(AB32="与える",AC32="得る")</f>
        <v>0</v>
      </c>
      <c r="AE32" s="1"/>
      <c r="AF32" s="1"/>
      <c r="AG32" s="1"/>
      <c r="AH32" s="1"/>
      <c r="AI32" s="1"/>
      <c r="AJ32" s="1"/>
      <c r="AK32" s="1"/>
      <c r="AL32" s="1"/>
      <c r="AM32" s="1"/>
      <c r="AN32" s="1"/>
      <c r="AO32" s="1"/>
      <c r="AP32" s="1"/>
      <c r="AQ32" s="1"/>
      <c r="AR32" s="1"/>
      <c r="AS32" s="1"/>
      <c r="AT32" s="1"/>
      <c r="AU32" s="1"/>
      <c r="AV32" s="1"/>
    </row>
    <row r="33" spans="1:48" x14ac:dyDescent="0.15">
      <c r="A33" t="str">
        <f t="shared" si="8"/>
        <v>|KLD|白|11|4/3|《[[変速の名手]]》|</v>
      </c>
      <c r="B33" t="s">
        <v>3211</v>
      </c>
      <c r="C33" t="str">
        <f t="shared" si="9"/>
        <v>KLD</v>
      </c>
      <c r="D33">
        <f>IF(AF33="","",VLOOKUP(C33,tnpl!$Z$1:$AA$11,2,TRUE))</f>
        <v>6</v>
      </c>
      <c r="E33" t="s">
        <v>3211</v>
      </c>
      <c r="F33" t="str">
        <f t="shared" si="10"/>
        <v>白</v>
      </c>
      <c r="G33">
        <f>IF(AG33="","",VLOOKUP(F33,tnpl!$X$1:$Y$16,2,TRUE))</f>
        <v>1</v>
      </c>
      <c r="H33" t="s">
        <v>3211</v>
      </c>
      <c r="I33">
        <f t="shared" si="11"/>
        <v>11</v>
      </c>
      <c r="J33" t="s">
        <v>3211</v>
      </c>
      <c r="K33">
        <f t="shared" si="12"/>
        <v>4</v>
      </c>
      <c r="L33">
        <f t="shared" si="13"/>
        <v>3</v>
      </c>
      <c r="M33" t="str">
        <f t="shared" si="14"/>
        <v>4/3</v>
      </c>
      <c r="P33" t="s">
        <v>3267</v>
      </c>
      <c r="Q33" t="s">
        <v>4854</v>
      </c>
      <c r="R33" t="str">
        <f t="shared" si="15"/>
        <v>変速の名手</v>
      </c>
      <c r="T33" t="s">
        <v>4855</v>
      </c>
      <c r="U33" t="s">
        <v>3267</v>
      </c>
      <c r="V33" s="9"/>
      <c r="Y33" s="11" t="s">
        <v>4057</v>
      </c>
      <c r="Z33" t="str">
        <f t="shared" si="16"/>
        <v>先制攻撃</v>
      </c>
      <c r="AA33" t="str">
        <f t="shared" si="17"/>
        <v/>
      </c>
      <c r="AB33" t="str">
        <f t="shared" si="18"/>
        <v/>
      </c>
      <c r="AC33" t="str">
        <f t="shared" si="19"/>
        <v>得る</v>
      </c>
      <c r="AD33" t="b">
        <f t="shared" si="20"/>
        <v>1</v>
      </c>
      <c r="AE33" s="3">
        <v>848</v>
      </c>
      <c r="AF33" s="2" t="s">
        <v>4035</v>
      </c>
      <c r="AG33" s="1" t="s">
        <v>1653</v>
      </c>
      <c r="AH33" s="1" t="s">
        <v>1473</v>
      </c>
      <c r="AI33" s="1">
        <v>11</v>
      </c>
      <c r="AJ33" s="1" t="s">
        <v>825</v>
      </c>
      <c r="AK33" s="1" t="s">
        <v>824</v>
      </c>
      <c r="AL33" s="1" t="s">
        <v>349</v>
      </c>
      <c r="AM33" s="1" t="s">
        <v>4036</v>
      </c>
      <c r="AN33" s="1" t="s">
        <v>4055</v>
      </c>
      <c r="AO33" s="1"/>
      <c r="AP33" s="1" t="s">
        <v>3406</v>
      </c>
      <c r="AQ33" s="1" t="s">
        <v>4056</v>
      </c>
      <c r="AR33" s="1"/>
      <c r="AS33" s="1"/>
      <c r="AT33" s="1">
        <v>4</v>
      </c>
      <c r="AU33" s="1">
        <v>3</v>
      </c>
      <c r="AV33" s="1" t="s">
        <v>4057</v>
      </c>
    </row>
    <row r="34" spans="1:48" x14ac:dyDescent="0.15">
      <c r="A34" t="str">
        <f t="shared" si="8"/>
        <v>|AER|赤|9|2/3|《[[無謀なレーサー]]》|</v>
      </c>
      <c r="B34" t="s">
        <v>3211</v>
      </c>
      <c r="C34" t="str">
        <f t="shared" si="9"/>
        <v>AER</v>
      </c>
      <c r="D34">
        <f>IF(AF34="","",VLOOKUP(C34,tnpl!$Z$1:$AA$11,2,TRUE))</f>
        <v>7</v>
      </c>
      <c r="E34" t="s">
        <v>3211</v>
      </c>
      <c r="F34" t="str">
        <f t="shared" si="10"/>
        <v>赤</v>
      </c>
      <c r="G34">
        <f>IF(AG34="","",VLOOKUP(F34,tnpl!$X$1:$Y$16,2,TRUE))</f>
        <v>4</v>
      </c>
      <c r="H34" t="s">
        <v>3211</v>
      </c>
      <c r="I34">
        <f t="shared" si="11"/>
        <v>9</v>
      </c>
      <c r="J34" t="s">
        <v>3211</v>
      </c>
      <c r="K34">
        <f t="shared" si="12"/>
        <v>2</v>
      </c>
      <c r="L34">
        <f t="shared" si="13"/>
        <v>3</v>
      </c>
      <c r="M34" t="str">
        <f t="shared" si="14"/>
        <v>2/3</v>
      </c>
      <c r="P34" t="s">
        <v>3267</v>
      </c>
      <c r="Q34" t="s">
        <v>4854</v>
      </c>
      <c r="R34" t="str">
        <f t="shared" si="15"/>
        <v>無謀なレーサー</v>
      </c>
      <c r="T34" t="s">
        <v>4855</v>
      </c>
      <c r="U34" t="s">
        <v>3267</v>
      </c>
      <c r="V34" s="9"/>
      <c r="Y34" s="11" t="s">
        <v>4379</v>
      </c>
      <c r="Z34" t="str">
        <f t="shared" si="16"/>
        <v>先制攻撃</v>
      </c>
      <c r="AA34" t="str">
        <f t="shared" si="17"/>
        <v/>
      </c>
      <c r="AB34" t="str">
        <f t="shared" si="18"/>
        <v/>
      </c>
      <c r="AC34" t="str">
        <f t="shared" si="19"/>
        <v/>
      </c>
      <c r="AD34" t="b">
        <f t="shared" si="20"/>
        <v>0</v>
      </c>
      <c r="AE34" s="3">
        <v>1048</v>
      </c>
      <c r="AF34" s="2" t="s">
        <v>4335</v>
      </c>
      <c r="AG34" s="1" t="s">
        <v>1575</v>
      </c>
      <c r="AH34" s="1" t="s">
        <v>1473</v>
      </c>
      <c r="AI34" s="1">
        <v>9</v>
      </c>
      <c r="AJ34" s="1" t="s">
        <v>429</v>
      </c>
      <c r="AK34" s="1" t="s">
        <v>428</v>
      </c>
      <c r="AL34" s="1" t="s">
        <v>349</v>
      </c>
      <c r="AM34" s="1" t="s">
        <v>1511</v>
      </c>
      <c r="AN34" s="1" t="s">
        <v>4055</v>
      </c>
      <c r="AO34" s="1"/>
      <c r="AP34" s="1" t="s">
        <v>3406</v>
      </c>
      <c r="AQ34" s="1" t="s">
        <v>4316</v>
      </c>
      <c r="AR34" s="1"/>
      <c r="AS34" s="1"/>
      <c r="AT34" s="1">
        <v>2</v>
      </c>
      <c r="AU34" s="1">
        <v>3</v>
      </c>
      <c r="AV34" s="1" t="s">
        <v>4379</v>
      </c>
    </row>
    <row r="35" spans="1:48" x14ac:dyDescent="0.15">
      <c r="A35" t="str">
        <f t="shared" si="8"/>
        <v>|AER|赤|5|1/3|《[[航空船を強襲する者、カーリ・ゼヴ]]》|</v>
      </c>
      <c r="B35" t="s">
        <v>3211</v>
      </c>
      <c r="C35" t="str">
        <f t="shared" si="9"/>
        <v>AER</v>
      </c>
      <c r="D35">
        <f>IF(AF35="","",VLOOKUP(C35,tnpl!$Z$1:$AA$11,2,TRUE))</f>
        <v>7</v>
      </c>
      <c r="E35" t="s">
        <v>3211</v>
      </c>
      <c r="F35" t="str">
        <f t="shared" si="10"/>
        <v>赤</v>
      </c>
      <c r="G35">
        <f>IF(AG35="","",VLOOKUP(F35,tnpl!$X$1:$Y$16,2,TRUE))</f>
        <v>4</v>
      </c>
      <c r="H35" t="s">
        <v>3211</v>
      </c>
      <c r="I35">
        <f t="shared" si="11"/>
        <v>5</v>
      </c>
      <c r="J35" t="s">
        <v>3211</v>
      </c>
      <c r="K35">
        <f t="shared" si="12"/>
        <v>1</v>
      </c>
      <c r="L35">
        <f t="shared" si="13"/>
        <v>3</v>
      </c>
      <c r="M35" t="str">
        <f t="shared" si="14"/>
        <v>1/3</v>
      </c>
      <c r="P35" t="s">
        <v>3267</v>
      </c>
      <c r="Q35" t="s">
        <v>4854</v>
      </c>
      <c r="R35" t="str">
        <f t="shared" si="15"/>
        <v>航空船を強襲する者、カーリ・ゼヴ</v>
      </c>
      <c r="T35" t="s">
        <v>4855</v>
      </c>
      <c r="U35" t="s">
        <v>3267</v>
      </c>
      <c r="V35" s="9"/>
      <c r="Y35" s="11" t="s">
        <v>4391</v>
      </c>
      <c r="Z35" t="str">
        <f t="shared" si="16"/>
        <v>先制攻撃</v>
      </c>
      <c r="AA35" t="str">
        <f t="shared" si="17"/>
        <v/>
      </c>
      <c r="AB35" t="str">
        <f t="shared" si="18"/>
        <v/>
      </c>
      <c r="AC35" t="str">
        <f t="shared" si="19"/>
        <v/>
      </c>
      <c r="AD35" t="b">
        <f t="shared" si="20"/>
        <v>0</v>
      </c>
      <c r="AE35" s="3">
        <v>1054</v>
      </c>
      <c r="AF35" s="2" t="s">
        <v>4335</v>
      </c>
      <c r="AG35" s="1" t="s">
        <v>1575</v>
      </c>
      <c r="AH35" s="1" t="s">
        <v>1453</v>
      </c>
      <c r="AI35" s="1">
        <v>5</v>
      </c>
      <c r="AJ35" s="1" t="s">
        <v>417</v>
      </c>
      <c r="AK35" s="1" t="s">
        <v>416</v>
      </c>
      <c r="AL35" s="1" t="s">
        <v>349</v>
      </c>
      <c r="AM35" s="1" t="s">
        <v>1511</v>
      </c>
      <c r="AN35" s="1" t="s">
        <v>4388</v>
      </c>
      <c r="AO35" s="1"/>
      <c r="AP35" s="1" t="s">
        <v>4389</v>
      </c>
      <c r="AQ35" s="1" t="s">
        <v>4147</v>
      </c>
      <c r="AR35" s="1" t="s">
        <v>4390</v>
      </c>
      <c r="AS35" s="1"/>
      <c r="AT35" s="1">
        <v>1</v>
      </c>
      <c r="AU35" s="1">
        <v>3</v>
      </c>
      <c r="AV35" s="1" t="s">
        <v>4391</v>
      </c>
    </row>
    <row r="36" spans="1:48" x14ac:dyDescent="0.15">
      <c r="V36" s="9"/>
      <c r="AE36" s="9"/>
      <c r="AF36" s="9"/>
      <c r="AG36" s="9"/>
      <c r="AH36" s="9"/>
      <c r="AI36" s="9"/>
      <c r="AJ36" s="9"/>
      <c r="AK36" s="9"/>
      <c r="AL36" s="9"/>
      <c r="AM36" s="9"/>
      <c r="AN36" s="9"/>
      <c r="AO36" s="9"/>
      <c r="AP36" s="9"/>
      <c r="AQ36" s="9"/>
      <c r="AR36" s="9"/>
      <c r="AS36" s="9"/>
      <c r="AT36" s="9"/>
      <c r="AU36" s="9"/>
      <c r="AV36" s="9"/>
    </row>
    <row r="37" spans="1:48" x14ac:dyDescent="0.15">
      <c r="A37" t="s">
        <v>4866</v>
      </c>
    </row>
    <row r="38" spans="1:48" x14ac:dyDescent="0.15">
      <c r="A38" t="str">
        <f>B38&amp;C38&amp;E38&amp;F38&amp;H38&amp;I38&amp;J38&amp;M38&amp;O38&amp;P38&amp;Q38&amp;R38&amp;S38&amp;T38&amp;U38&amp;V38&amp;W38&amp;X38</f>
        <v>|LEFT:50|LEFT:50|LEFT:50|LEFT:50|LEFT:500|c</v>
      </c>
      <c r="B38" t="s">
        <v>3211</v>
      </c>
      <c r="C38" t="s">
        <v>3204</v>
      </c>
      <c r="E38" t="s">
        <v>3211</v>
      </c>
      <c r="F38" t="s">
        <v>3204</v>
      </c>
      <c r="H38" t="s">
        <v>3211</v>
      </c>
      <c r="I38" t="s">
        <v>3204</v>
      </c>
      <c r="J38" t="s">
        <v>3211</v>
      </c>
      <c r="M38" t="s">
        <v>3204</v>
      </c>
      <c r="P38" t="s">
        <v>3267</v>
      </c>
      <c r="R38" t="s">
        <v>3205</v>
      </c>
      <c r="U38" t="s">
        <v>3267</v>
      </c>
      <c r="V38" t="s">
        <v>3206</v>
      </c>
    </row>
    <row r="39" spans="1:48" x14ac:dyDescent="0.15">
      <c r="A39" t="str">
        <f>B39&amp;C39&amp;E39&amp;F39&amp;H39&amp;I39&amp;J39&amp;M39&amp;O39&amp;P39&amp;Q39&amp;R39&amp;S39&amp;T39&amp;U39&amp;V39&amp;W39&amp;X39</f>
        <v>|セット|色|コスト|P/T|カード名|</v>
      </c>
      <c r="B39" t="s">
        <v>3211</v>
      </c>
      <c r="C39" t="s">
        <v>3212</v>
      </c>
      <c r="E39" t="s">
        <v>3211</v>
      </c>
      <c r="F39" t="s">
        <v>3181</v>
      </c>
      <c r="H39" t="s">
        <v>3211</v>
      </c>
      <c r="I39" t="s">
        <v>3207</v>
      </c>
      <c r="J39" t="s">
        <v>3211</v>
      </c>
      <c r="K39" t="s">
        <v>3168</v>
      </c>
      <c r="L39" t="s">
        <v>3167</v>
      </c>
      <c r="M39" t="str">
        <f>K39&amp;"/"&amp;L39</f>
        <v>P/T</v>
      </c>
      <c r="P39" t="s">
        <v>3267</v>
      </c>
      <c r="R39" t="s">
        <v>3208</v>
      </c>
      <c r="U39" t="s">
        <v>3267</v>
      </c>
      <c r="AD39" t="b">
        <f>OR(AB39="与える",AC39="得る")</f>
        <v>0</v>
      </c>
      <c r="AE39" s="1"/>
      <c r="AF39" s="1"/>
      <c r="AG39" s="1"/>
      <c r="AH39" s="1"/>
      <c r="AI39" s="1"/>
      <c r="AJ39" s="1"/>
      <c r="AK39" s="1"/>
      <c r="AL39" s="1"/>
      <c r="AM39" s="1"/>
      <c r="AN39" s="1"/>
      <c r="AO39" s="1"/>
      <c r="AP39" s="1"/>
      <c r="AQ39" s="1"/>
      <c r="AR39" s="1"/>
      <c r="AS39" s="1"/>
      <c r="AT39" s="1"/>
      <c r="AU39" s="1"/>
      <c r="AV39" s="1"/>
    </row>
    <row r="40" spans="1:48" x14ac:dyDescent="0.15">
      <c r="A40" t="str">
        <f t="shared" si="8"/>
        <v>|AKH|白|10|2/2|《[[信念の決闘者]]》|</v>
      </c>
      <c r="B40" t="s">
        <v>3211</v>
      </c>
      <c r="C40" t="str">
        <f t="shared" si="9"/>
        <v>AKH</v>
      </c>
      <c r="D40">
        <f>IF(AF40="","",VLOOKUP(C40,tnpl!$Z$1:$AA$11,2,TRUE))</f>
        <v>10</v>
      </c>
      <c r="E40" t="s">
        <v>3211</v>
      </c>
      <c r="F40" t="str">
        <f t="shared" si="10"/>
        <v>白</v>
      </c>
      <c r="G40">
        <f>IF(AG40="","",VLOOKUP(F40,tnpl!$X$1:$Y$16,2,TRUE))</f>
        <v>1</v>
      </c>
      <c r="H40" t="s">
        <v>3211</v>
      </c>
      <c r="I40">
        <f t="shared" si="11"/>
        <v>10</v>
      </c>
      <c r="J40" t="s">
        <v>3211</v>
      </c>
      <c r="K40">
        <f t="shared" si="12"/>
        <v>2</v>
      </c>
      <c r="L40">
        <f t="shared" si="13"/>
        <v>2</v>
      </c>
      <c r="M40" t="str">
        <f t="shared" si="14"/>
        <v>2/2</v>
      </c>
      <c r="P40" t="s">
        <v>3267</v>
      </c>
      <c r="Q40" t="s">
        <v>4854</v>
      </c>
      <c r="R40" t="str">
        <f t="shared" si="15"/>
        <v>信念の決闘者</v>
      </c>
      <c r="T40" t="s">
        <v>4855</v>
      </c>
      <c r="U40" t="s">
        <v>3267</v>
      </c>
      <c r="V40" s="9"/>
      <c r="Y40" s="11" t="s">
        <v>4762</v>
      </c>
      <c r="Z40" t="str">
        <f t="shared" si="16"/>
        <v>先制攻撃</v>
      </c>
      <c r="AA40" t="str">
        <f t="shared" si="17"/>
        <v/>
      </c>
      <c r="AB40" t="str">
        <f t="shared" si="18"/>
        <v/>
      </c>
      <c r="AC40" t="str">
        <f t="shared" si="19"/>
        <v/>
      </c>
      <c r="AD40" t="b">
        <f t="shared" si="20"/>
        <v>0</v>
      </c>
      <c r="AE40" s="3">
        <v>1264</v>
      </c>
      <c r="AF40" s="2" t="s">
        <v>4450</v>
      </c>
      <c r="AG40" s="1" t="s">
        <v>1653</v>
      </c>
      <c r="AH40" s="1" t="s">
        <v>1473</v>
      </c>
      <c r="AI40" s="1">
        <v>10</v>
      </c>
      <c r="AJ40" s="1" t="s">
        <v>4759</v>
      </c>
      <c r="AK40" s="1" t="s">
        <v>4760</v>
      </c>
      <c r="AL40" s="1" t="s">
        <v>349</v>
      </c>
      <c r="AM40" s="1" t="s">
        <v>1511</v>
      </c>
      <c r="AN40" s="1" t="s">
        <v>1515</v>
      </c>
      <c r="AO40" s="1"/>
      <c r="AP40" s="1" t="s">
        <v>4761</v>
      </c>
      <c r="AQ40" s="1" t="s">
        <v>4452</v>
      </c>
      <c r="AR40" s="1"/>
      <c r="AS40" s="1"/>
      <c r="AT40" s="1">
        <v>2</v>
      </c>
      <c r="AU40" s="1">
        <v>2</v>
      </c>
      <c r="AV40" s="1" t="s">
        <v>4762</v>
      </c>
    </row>
    <row r="41" spans="1:48" x14ac:dyDescent="0.15">
      <c r="V41" s="9"/>
      <c r="AE41" s="9"/>
      <c r="AF41" s="9"/>
      <c r="AG41" s="9"/>
      <c r="AH41" s="9"/>
      <c r="AI41" s="9"/>
      <c r="AJ41" s="9"/>
      <c r="AK41" s="9"/>
      <c r="AL41" s="9"/>
      <c r="AM41" s="9"/>
      <c r="AN41" s="9"/>
      <c r="AO41" s="9"/>
      <c r="AP41" s="9"/>
      <c r="AQ41" s="9"/>
      <c r="AR41" s="9"/>
      <c r="AS41" s="9"/>
      <c r="AT41" s="9"/>
      <c r="AU41" s="9"/>
      <c r="AV41" s="9"/>
    </row>
    <row r="42" spans="1:48" x14ac:dyDescent="0.15">
      <c r="V42" s="9"/>
      <c r="AE42" s="9"/>
      <c r="AF42" s="9"/>
      <c r="AG42" s="9"/>
      <c r="AH42" s="9"/>
      <c r="AI42" s="9"/>
      <c r="AJ42" s="9"/>
      <c r="AK42" s="9"/>
      <c r="AL42" s="9"/>
      <c r="AM42" s="9"/>
      <c r="AN42" s="9"/>
      <c r="AO42" s="9"/>
      <c r="AP42" s="9"/>
      <c r="AQ42" s="9"/>
      <c r="AR42" s="9"/>
      <c r="AS42" s="9"/>
      <c r="AT42" s="9"/>
      <c r="AU42" s="9"/>
      <c r="AV42" s="9"/>
    </row>
    <row r="43" spans="1:48" x14ac:dyDescent="0.15">
      <c r="A43" t="s">
        <v>5121</v>
      </c>
      <c r="AC43" t="str">
        <f t="shared" ref="AC43:AC45" si="21">IF(ISERR(SEARCH("得",Y43,1)),"","得る")</f>
        <v/>
      </c>
    </row>
    <row r="44" spans="1:48" x14ac:dyDescent="0.15">
      <c r="A44" t="str">
        <f>B44&amp;C44&amp;E44&amp;F44&amp;H44&amp;I44&amp;J44&amp;M44&amp;N44&amp;O44&amp;P44&amp;Q44&amp;R44&amp;S44&amp;T44&amp;U44&amp;V44&amp;W44&amp;X44</f>
        <v>|LEFT:50|LEFT:50|LEFT:50|LEFT:50|LEFT:250|LEFT:250|c</v>
      </c>
      <c r="B44" t="s">
        <v>3211</v>
      </c>
      <c r="C44" t="s">
        <v>3204</v>
      </c>
      <c r="E44" t="s">
        <v>3211</v>
      </c>
      <c r="F44" t="s">
        <v>3204</v>
      </c>
      <c r="H44" t="s">
        <v>3211</v>
      </c>
      <c r="I44" t="s">
        <v>3204</v>
      </c>
      <c r="J44" t="s">
        <v>3211</v>
      </c>
      <c r="M44" t="s">
        <v>5148</v>
      </c>
      <c r="N44" t="s">
        <v>3267</v>
      </c>
      <c r="O44" t="s">
        <v>4871</v>
      </c>
      <c r="P44" t="s">
        <v>3267</v>
      </c>
      <c r="R44" t="s">
        <v>4871</v>
      </c>
      <c r="U44" t="s">
        <v>3267</v>
      </c>
      <c r="V44" t="s">
        <v>3206</v>
      </c>
      <c r="AC44" t="str">
        <f t="shared" si="21"/>
        <v/>
      </c>
    </row>
    <row r="45" spans="1:48" x14ac:dyDescent="0.15">
      <c r="A45" t="str">
        <f>B45&amp;C45&amp;E45&amp;F45&amp;H45&amp;I45&amp;J45&amp;M45&amp;N45&amp;O45&amp;P45&amp;Q45&amp;R45&amp;S45&amp;T45&amp;U45&amp;V45&amp;W45&amp;X45</f>
        <v>|セット|色|コスト|P/T|能力|カード名|</v>
      </c>
      <c r="B45" t="s">
        <v>3211</v>
      </c>
      <c r="C45" t="s">
        <v>3212</v>
      </c>
      <c r="E45" t="s">
        <v>3211</v>
      </c>
      <c r="F45" t="s">
        <v>3181</v>
      </c>
      <c r="H45" t="s">
        <v>3211</v>
      </c>
      <c r="I45" t="s">
        <v>3207</v>
      </c>
      <c r="J45" t="s">
        <v>3211</v>
      </c>
      <c r="K45" t="s">
        <v>3168</v>
      </c>
      <c r="L45" t="s">
        <v>3167</v>
      </c>
      <c r="M45" t="str">
        <f>K45&amp;"/"&amp;L45</f>
        <v>P/T</v>
      </c>
      <c r="N45" t="s">
        <v>3267</v>
      </c>
      <c r="O45" t="s">
        <v>3231</v>
      </c>
      <c r="P45" t="s">
        <v>3267</v>
      </c>
      <c r="R45" t="s">
        <v>3208</v>
      </c>
      <c r="U45" t="s">
        <v>3267</v>
      </c>
      <c r="AC45" t="str">
        <f t="shared" si="21"/>
        <v/>
      </c>
    </row>
    <row r="46" spans="1:48" x14ac:dyDescent="0.15">
      <c r="A46" t="str">
        <f>B46&amp;C46&amp;E46&amp;F46&amp;H46&amp;I46&amp;J46&amp;M46&amp;N46&amp;O46&amp;P46&amp;Q46&amp;R46&amp;S46&amp;T46&amp;U46&amp;V46&amp;W46&amp;X46</f>
        <v>|ORI|赤|11|3/3|自身のみ&amp;br;ブロックされた時：ターン終了時まで|《[[トゲイノシシ]]》|</v>
      </c>
      <c r="B46" t="s">
        <v>3267</v>
      </c>
      <c r="C46" t="s">
        <v>3271</v>
      </c>
      <c r="D46">
        <v>1</v>
      </c>
      <c r="E46" t="s">
        <v>3267</v>
      </c>
      <c r="F46" t="s">
        <v>1575</v>
      </c>
      <c r="G46">
        <v>4</v>
      </c>
      <c r="H46" t="s">
        <v>3267</v>
      </c>
      <c r="I46">
        <v>11</v>
      </c>
      <c r="J46" t="s">
        <v>3267</v>
      </c>
      <c r="K46">
        <v>3</v>
      </c>
      <c r="L46">
        <v>3</v>
      </c>
      <c r="M46" t="s">
        <v>3254</v>
      </c>
      <c r="N46" t="s">
        <v>3267</v>
      </c>
      <c r="O46" t="s">
        <v>5057</v>
      </c>
      <c r="P46" t="s">
        <v>3249</v>
      </c>
      <c r="Q46" t="s">
        <v>5127</v>
      </c>
      <c r="R46" t="s">
        <v>3267</v>
      </c>
      <c r="S46" t="s">
        <v>4853</v>
      </c>
      <c r="T46" t="s">
        <v>2752</v>
      </c>
      <c r="V46" s="9" t="s">
        <v>4855</v>
      </c>
      <c r="W46" t="s">
        <v>3267</v>
      </c>
      <c r="Y46" s="11" t="s">
        <v>2749</v>
      </c>
      <c r="Z46" t="s">
        <v>4912</v>
      </c>
      <c r="AA46" t="s">
        <v>4912</v>
      </c>
      <c r="AB46" t="s">
        <v>4912</v>
      </c>
      <c r="AC46" t="s">
        <v>4913</v>
      </c>
      <c r="AD46" t="b">
        <v>1</v>
      </c>
      <c r="AE46">
        <v>141</v>
      </c>
      <c r="AF46" t="s">
        <v>3271</v>
      </c>
      <c r="AG46" t="s">
        <v>1575</v>
      </c>
      <c r="AH46" t="s">
        <v>1473</v>
      </c>
      <c r="AI46">
        <v>11</v>
      </c>
      <c r="AJ46" t="s">
        <v>2752</v>
      </c>
      <c r="AK46" t="s">
        <v>2751</v>
      </c>
      <c r="AL46" t="s">
        <v>349</v>
      </c>
      <c r="AN46">
        <v>3</v>
      </c>
      <c r="AO46">
        <v>3</v>
      </c>
      <c r="AP46" t="s">
        <v>2749</v>
      </c>
    </row>
    <row r="47" spans="1:48" x14ac:dyDescent="0.15">
      <c r="A47" t="str">
        <f t="shared" ref="A47:A55" si="22">B47&amp;C47&amp;E47&amp;F47&amp;H47&amp;I47&amp;J47&amp;M47&amp;N47&amp;O47&amp;P47&amp;Q47&amp;R47&amp;S47&amp;T47&amp;U47&amp;V47&amp;W47&amp;X47</f>
        <v>|BFZ|白|13|4/4|各クリーチャー&amp;br;結集：ターン終了時まで|《[[コーの刃振り]]》|</v>
      </c>
      <c r="B47" t="s">
        <v>3267</v>
      </c>
      <c r="C47" t="s">
        <v>3213</v>
      </c>
      <c r="D47">
        <v>2</v>
      </c>
      <c r="E47" t="s">
        <v>3267</v>
      </c>
      <c r="F47" t="s">
        <v>1653</v>
      </c>
      <c r="G47">
        <v>1</v>
      </c>
      <c r="H47" t="s">
        <v>3267</v>
      </c>
      <c r="I47">
        <v>13</v>
      </c>
      <c r="J47" t="s">
        <v>3267</v>
      </c>
      <c r="K47">
        <v>4</v>
      </c>
      <c r="L47">
        <v>4</v>
      </c>
      <c r="M47" t="s">
        <v>3253</v>
      </c>
      <c r="N47" t="s">
        <v>3267</v>
      </c>
      <c r="O47" t="s">
        <v>4894</v>
      </c>
      <c r="P47" t="s">
        <v>3249</v>
      </c>
      <c r="Q47" t="s">
        <v>5053</v>
      </c>
      <c r="R47" t="s">
        <v>3267</v>
      </c>
      <c r="S47" t="s">
        <v>4853</v>
      </c>
      <c r="T47" t="s">
        <v>2389</v>
      </c>
      <c r="V47" s="9" t="s">
        <v>4855</v>
      </c>
      <c r="W47" t="s">
        <v>3267</v>
      </c>
      <c r="Y47" s="11" t="s">
        <v>2387</v>
      </c>
      <c r="Z47" t="s">
        <v>4912</v>
      </c>
      <c r="AA47" t="s">
        <v>4912</v>
      </c>
      <c r="AB47" t="s">
        <v>4915</v>
      </c>
      <c r="AC47" t="s">
        <v>4912</v>
      </c>
      <c r="AD47" t="b">
        <v>1</v>
      </c>
      <c r="AE47">
        <v>266</v>
      </c>
      <c r="AF47" t="s">
        <v>3213</v>
      </c>
      <c r="AG47" t="s">
        <v>1653</v>
      </c>
      <c r="AH47" t="s">
        <v>1473</v>
      </c>
      <c r="AI47">
        <v>13</v>
      </c>
      <c r="AJ47" t="s">
        <v>2389</v>
      </c>
      <c r="AK47" t="s">
        <v>2388</v>
      </c>
      <c r="AL47" t="s">
        <v>349</v>
      </c>
      <c r="AN47">
        <v>4</v>
      </c>
      <c r="AO47">
        <v>4</v>
      </c>
      <c r="AP47" t="s">
        <v>2387</v>
      </c>
    </row>
    <row r="48" spans="1:48" x14ac:dyDescent="0.15">
      <c r="A48" t="str">
        <f t="shared" si="22"/>
        <v>|BFZ|赤|5|3/1|自身のみ&amp;br;上陸：ターン終了時まで|《[[好戦的な鞭尾]]》|</v>
      </c>
      <c r="B48" t="s">
        <v>3267</v>
      </c>
      <c r="C48" t="s">
        <v>3213</v>
      </c>
      <c r="D48">
        <v>2</v>
      </c>
      <c r="E48" t="s">
        <v>3267</v>
      </c>
      <c r="F48" t="s">
        <v>1575</v>
      </c>
      <c r="G48">
        <v>4</v>
      </c>
      <c r="H48" t="s">
        <v>3267</v>
      </c>
      <c r="I48">
        <v>5</v>
      </c>
      <c r="J48" t="s">
        <v>3267</v>
      </c>
      <c r="K48">
        <v>3</v>
      </c>
      <c r="L48">
        <v>1</v>
      </c>
      <c r="M48" t="s">
        <v>3251</v>
      </c>
      <c r="N48" t="s">
        <v>3267</v>
      </c>
      <c r="O48" t="s">
        <v>5057</v>
      </c>
      <c r="P48" t="s">
        <v>3249</v>
      </c>
      <c r="Q48" t="s">
        <v>5129</v>
      </c>
      <c r="R48" t="s">
        <v>3267</v>
      </c>
      <c r="S48" t="s">
        <v>4853</v>
      </c>
      <c r="T48" t="s">
        <v>2102</v>
      </c>
      <c r="V48" t="s">
        <v>4855</v>
      </c>
      <c r="W48" t="s">
        <v>3267</v>
      </c>
      <c r="Y48" s="11" t="s">
        <v>2100</v>
      </c>
      <c r="Z48" t="s">
        <v>4912</v>
      </c>
      <c r="AA48" t="s">
        <v>4912</v>
      </c>
      <c r="AB48" t="s">
        <v>4912</v>
      </c>
      <c r="AC48" t="s">
        <v>4913</v>
      </c>
      <c r="AD48" t="b">
        <v>1</v>
      </c>
      <c r="AE48">
        <v>353</v>
      </c>
      <c r="AF48" t="s">
        <v>3213</v>
      </c>
      <c r="AG48" t="s">
        <v>1575</v>
      </c>
      <c r="AH48" t="s">
        <v>1771</v>
      </c>
      <c r="AI48">
        <v>5</v>
      </c>
      <c r="AJ48" t="s">
        <v>2102</v>
      </c>
      <c r="AK48" t="s">
        <v>2101</v>
      </c>
      <c r="AL48" t="s">
        <v>349</v>
      </c>
      <c r="AN48">
        <v>3</v>
      </c>
      <c r="AO48">
        <v>1</v>
      </c>
      <c r="AP48" t="s">
        <v>2100</v>
      </c>
    </row>
    <row r="49" spans="1:48" x14ac:dyDescent="0.15">
      <c r="A49" t="str">
        <f t="shared" si="22"/>
        <v>|BFZ|緑白|15|1/1|自身のみ&amp;br;攻撃時同盟者が2体なら：ターン終了時まで|《[[古参の戦導者]]》|</v>
      </c>
      <c r="B49" t="s">
        <v>3267</v>
      </c>
      <c r="C49" t="s">
        <v>3213</v>
      </c>
      <c r="D49">
        <v>2</v>
      </c>
      <c r="E49" t="s">
        <v>3267</v>
      </c>
      <c r="F49" t="s">
        <v>1829</v>
      </c>
      <c r="G49">
        <v>10</v>
      </c>
      <c r="H49" t="s">
        <v>3267</v>
      </c>
      <c r="I49">
        <v>15</v>
      </c>
      <c r="J49" t="s">
        <v>3267</v>
      </c>
      <c r="K49">
        <v>1</v>
      </c>
      <c r="L49">
        <v>1</v>
      </c>
      <c r="M49" t="s">
        <v>3262</v>
      </c>
      <c r="N49" t="s">
        <v>3267</v>
      </c>
      <c r="O49" t="s">
        <v>5057</v>
      </c>
      <c r="P49" t="s">
        <v>3249</v>
      </c>
      <c r="Q49" t="s">
        <v>5128</v>
      </c>
      <c r="R49" t="s">
        <v>3267</v>
      </c>
      <c r="S49" t="s">
        <v>4853</v>
      </c>
      <c r="T49" t="s">
        <v>1828</v>
      </c>
      <c r="V49" t="s">
        <v>4855</v>
      </c>
      <c r="W49" t="s">
        <v>3267</v>
      </c>
      <c r="Y49" s="11" t="s">
        <v>1822</v>
      </c>
      <c r="Z49" t="s">
        <v>4912</v>
      </c>
      <c r="AA49" t="s">
        <v>4912</v>
      </c>
      <c r="AB49" t="s">
        <v>4912</v>
      </c>
      <c r="AC49" t="s">
        <v>4913</v>
      </c>
      <c r="AD49" t="b">
        <v>1</v>
      </c>
      <c r="AE49">
        <v>439</v>
      </c>
      <c r="AF49" t="s">
        <v>3213</v>
      </c>
      <c r="AG49" t="s">
        <v>1829</v>
      </c>
      <c r="AH49" t="s">
        <v>1463</v>
      </c>
      <c r="AI49">
        <v>15</v>
      </c>
      <c r="AJ49" t="s">
        <v>1828</v>
      </c>
      <c r="AK49" t="s">
        <v>1827</v>
      </c>
      <c r="AL49" t="s">
        <v>349</v>
      </c>
      <c r="AN49">
        <v>1</v>
      </c>
      <c r="AO49">
        <v>1</v>
      </c>
      <c r="AP49" t="s">
        <v>1822</v>
      </c>
    </row>
    <row r="50" spans="1:48" x14ac:dyDescent="0.15">
      <c r="A50" t="str">
        <f t="shared" si="22"/>
        <v>|SOI|白|6|4/3|自身のみ&amp;br;昂揚している間|《[[偏執的な教区刃]]》|</v>
      </c>
      <c r="B50" t="s">
        <v>3267</v>
      </c>
      <c r="C50" t="s">
        <v>3528</v>
      </c>
      <c r="D50">
        <v>4</v>
      </c>
      <c r="E50" t="s">
        <v>3267</v>
      </c>
      <c r="F50" t="s">
        <v>1653</v>
      </c>
      <c r="G50">
        <v>1</v>
      </c>
      <c r="H50" t="s">
        <v>3267</v>
      </c>
      <c r="I50">
        <v>6</v>
      </c>
      <c r="J50" t="s">
        <v>3267</v>
      </c>
      <c r="K50">
        <v>4</v>
      </c>
      <c r="L50">
        <v>3</v>
      </c>
      <c r="M50" t="s">
        <v>3258</v>
      </c>
      <c r="N50" t="s">
        <v>3267</v>
      </c>
      <c r="O50" t="s">
        <v>5057</v>
      </c>
      <c r="P50" t="s">
        <v>3249</v>
      </c>
      <c r="Q50" t="s">
        <v>5130</v>
      </c>
      <c r="R50" t="s">
        <v>3267</v>
      </c>
      <c r="S50" t="s">
        <v>4853</v>
      </c>
      <c r="T50" t="s">
        <v>1415</v>
      </c>
      <c r="V50" t="s">
        <v>4855</v>
      </c>
      <c r="W50" t="s">
        <v>3267</v>
      </c>
      <c r="Y50" s="11" t="s">
        <v>5125</v>
      </c>
      <c r="Z50" t="s">
        <v>4912</v>
      </c>
      <c r="AA50" t="s">
        <v>4912</v>
      </c>
      <c r="AB50" t="s">
        <v>4912</v>
      </c>
      <c r="AC50" t="s">
        <v>4913</v>
      </c>
      <c r="AD50" t="b">
        <v>1</v>
      </c>
      <c r="AE50">
        <v>555</v>
      </c>
      <c r="AF50" t="s">
        <v>3528</v>
      </c>
      <c r="AG50" t="s">
        <v>1653</v>
      </c>
      <c r="AH50" t="s">
        <v>1473</v>
      </c>
      <c r="AI50">
        <v>6</v>
      </c>
      <c r="AJ50" t="s">
        <v>1415</v>
      </c>
      <c r="AK50" t="s">
        <v>1414</v>
      </c>
      <c r="AL50" t="s">
        <v>349</v>
      </c>
      <c r="AN50">
        <v>4</v>
      </c>
      <c r="AO50">
        <v>3</v>
      </c>
      <c r="AP50" t="s">
        <v>3555</v>
      </c>
    </row>
    <row r="51" spans="1:48" x14ac:dyDescent="0.15">
      <c r="A51" t="str">
        <f t="shared" si="22"/>
        <v>|KLD|白|11|4/3|手札の各機体&amp;br;CIP：永続|《[[変速の名手]]》|</v>
      </c>
      <c r="B51" t="s">
        <v>3211</v>
      </c>
      <c r="C51" t="str">
        <f t="shared" ref="C51" si="23">AF51</f>
        <v>KLD</v>
      </c>
      <c r="D51">
        <f>IF(AF51="","",VLOOKUP(C51,tnpl!$Z$1:$AA$11,2,TRUE))</f>
        <v>6</v>
      </c>
      <c r="E51" t="s">
        <v>3211</v>
      </c>
      <c r="F51" t="str">
        <f t="shared" ref="F51" si="24">AG51</f>
        <v>白</v>
      </c>
      <c r="G51">
        <f>IF(AG51="","",VLOOKUP(F51,tnpl!$X$1:$Y$16,2,TRUE))</f>
        <v>1</v>
      </c>
      <c r="H51" t="s">
        <v>3211</v>
      </c>
      <c r="I51">
        <f t="shared" ref="I51" si="25">AI51</f>
        <v>11</v>
      </c>
      <c r="J51" t="s">
        <v>3211</v>
      </c>
      <c r="K51">
        <f t="shared" ref="K51" si="26">AT51</f>
        <v>4</v>
      </c>
      <c r="L51">
        <f t="shared" ref="L51" si="27">AU51</f>
        <v>3</v>
      </c>
      <c r="M51" t="str">
        <f t="shared" ref="M51" si="28">IF(AL51="クリーチャー",K51&amp;"/"&amp;L51,"")</f>
        <v>4/3</v>
      </c>
      <c r="N51" t="s">
        <v>3267</v>
      </c>
      <c r="O51" t="s">
        <v>4934</v>
      </c>
      <c r="P51" t="s">
        <v>3249</v>
      </c>
      <c r="Q51" t="s">
        <v>4947</v>
      </c>
      <c r="R51" t="s">
        <v>3267</v>
      </c>
      <c r="S51" t="s">
        <v>4853</v>
      </c>
      <c r="T51" t="s">
        <v>825</v>
      </c>
      <c r="V51" s="9" t="s">
        <v>4855</v>
      </c>
      <c r="W51" t="s">
        <v>3267</v>
      </c>
      <c r="Y51" s="11" t="s">
        <v>4057</v>
      </c>
      <c r="Z51" t="str">
        <f t="shared" ref="Z51" si="29">IF(SEARCH(LEFT($C$3,1),Y51,1)&lt;10,$C$3,"")</f>
        <v>先制攻撃</v>
      </c>
      <c r="AA51" t="str">
        <f t="shared" ref="AA51" si="30">IF(ISERR(SEARCH("召",Y51,1)),"","召喚")</f>
        <v/>
      </c>
      <c r="AB51" t="str">
        <f t="shared" ref="AB51" si="31">IF(ISERR(SEARCH("与",Y51,1)),"","与える")</f>
        <v/>
      </c>
      <c r="AC51" t="str">
        <f t="shared" ref="AC51" si="32">IF(ISERR(SEARCH("得",Y51,1)),"","得る")</f>
        <v>得る</v>
      </c>
      <c r="AD51" t="b">
        <f t="shared" ref="AD51" si="33">OR(AB51="与える",AC51="得る")</f>
        <v>1</v>
      </c>
      <c r="AE51" s="3">
        <v>848</v>
      </c>
      <c r="AF51" s="2" t="s">
        <v>4035</v>
      </c>
      <c r="AG51" s="1" t="s">
        <v>1653</v>
      </c>
      <c r="AH51" s="1" t="s">
        <v>1473</v>
      </c>
      <c r="AI51" s="1">
        <v>11</v>
      </c>
      <c r="AJ51" s="1" t="s">
        <v>825</v>
      </c>
      <c r="AK51" s="1" t="s">
        <v>824</v>
      </c>
      <c r="AL51" s="1" t="s">
        <v>349</v>
      </c>
      <c r="AM51" s="1" t="s">
        <v>4036</v>
      </c>
      <c r="AN51" s="1" t="s">
        <v>4055</v>
      </c>
      <c r="AO51" s="1"/>
      <c r="AP51" s="1" t="s">
        <v>3406</v>
      </c>
      <c r="AQ51" s="1" t="s">
        <v>4056</v>
      </c>
      <c r="AR51" s="1"/>
      <c r="AS51" s="1"/>
      <c r="AT51" s="1">
        <v>4</v>
      </c>
      <c r="AU51" s="1">
        <v>3</v>
      </c>
      <c r="AV51" s="1" t="s">
        <v>4057</v>
      </c>
    </row>
    <row r="52" spans="1:48" x14ac:dyDescent="0.15">
      <c r="A52" t="str">
        <f t="shared" si="22"/>
        <v>|KLD|白|16|6/6|自身のみ&amp;br;ターン開始時自サポート3以上：ターン終了時まで|《[[模範的な造り手]]》|</v>
      </c>
      <c r="B52" t="s">
        <v>3267</v>
      </c>
      <c r="C52" t="s">
        <v>4035</v>
      </c>
      <c r="D52">
        <v>6</v>
      </c>
      <c r="E52" t="s">
        <v>3267</v>
      </c>
      <c r="F52" t="s">
        <v>1653</v>
      </c>
      <c r="G52">
        <v>1</v>
      </c>
      <c r="H52" t="s">
        <v>3267</v>
      </c>
      <c r="I52">
        <v>16</v>
      </c>
      <c r="J52" t="s">
        <v>3267</v>
      </c>
      <c r="K52">
        <v>6</v>
      </c>
      <c r="L52">
        <v>6</v>
      </c>
      <c r="M52" t="s">
        <v>3264</v>
      </c>
      <c r="N52" t="s">
        <v>3267</v>
      </c>
      <c r="O52" t="s">
        <v>5057</v>
      </c>
      <c r="P52" t="s">
        <v>3249</v>
      </c>
      <c r="Q52" t="s">
        <v>5131</v>
      </c>
      <c r="R52" t="s">
        <v>3267</v>
      </c>
      <c r="S52" t="s">
        <v>4853</v>
      </c>
      <c r="T52" t="s">
        <v>809</v>
      </c>
      <c r="V52" t="s">
        <v>4855</v>
      </c>
      <c r="W52" t="s">
        <v>3267</v>
      </c>
      <c r="Y52" s="11" t="s">
        <v>4068</v>
      </c>
      <c r="Z52" t="s">
        <v>4912</v>
      </c>
      <c r="AA52" t="s">
        <v>4912</v>
      </c>
      <c r="AB52" t="s">
        <v>4912</v>
      </c>
      <c r="AC52" t="s">
        <v>4913</v>
      </c>
      <c r="AD52" t="b">
        <v>1</v>
      </c>
      <c r="AE52">
        <v>853</v>
      </c>
      <c r="AF52" t="s">
        <v>4035</v>
      </c>
      <c r="AG52" t="s">
        <v>1653</v>
      </c>
      <c r="AH52" t="s">
        <v>1463</v>
      </c>
      <c r="AI52">
        <v>16</v>
      </c>
      <c r="AJ52" t="s">
        <v>809</v>
      </c>
      <c r="AK52" t="s">
        <v>808</v>
      </c>
      <c r="AL52" t="s">
        <v>349</v>
      </c>
      <c r="AN52">
        <v>6</v>
      </c>
      <c r="AO52">
        <v>6</v>
      </c>
      <c r="AP52" t="s">
        <v>4068</v>
      </c>
    </row>
    <row r="53" spans="1:48" x14ac:dyDescent="0.15">
      <c r="A53" t="str">
        <f t="shared" si="22"/>
        <v>|KLD|赤|15|6/6|自身のみ&amp;br;起動：ターン終了時まで|《[[航空船に忍び寄るもの]]》|</v>
      </c>
      <c r="B53" t="s">
        <v>3267</v>
      </c>
      <c r="C53" t="s">
        <v>4035</v>
      </c>
      <c r="D53">
        <v>6</v>
      </c>
      <c r="E53" t="s">
        <v>3267</v>
      </c>
      <c r="F53" t="s">
        <v>1575</v>
      </c>
      <c r="G53">
        <v>4</v>
      </c>
      <c r="H53" t="s">
        <v>3267</v>
      </c>
      <c r="I53">
        <v>15</v>
      </c>
      <c r="J53" t="s">
        <v>3267</v>
      </c>
      <c r="K53">
        <v>6</v>
      </c>
      <c r="L53">
        <v>6</v>
      </c>
      <c r="M53" t="s">
        <v>3264</v>
      </c>
      <c r="N53" t="s">
        <v>3267</v>
      </c>
      <c r="O53" t="s">
        <v>5057</v>
      </c>
      <c r="P53" t="s">
        <v>3249</v>
      </c>
      <c r="Q53" t="s">
        <v>5029</v>
      </c>
      <c r="R53" t="s">
        <v>3267</v>
      </c>
      <c r="S53" t="s">
        <v>4853</v>
      </c>
      <c r="T53" t="s">
        <v>647</v>
      </c>
      <c r="V53" t="s">
        <v>4855</v>
      </c>
      <c r="W53" t="s">
        <v>3267</v>
      </c>
      <c r="Y53" s="11" t="s">
        <v>4200</v>
      </c>
      <c r="Z53" t="s">
        <v>4912</v>
      </c>
      <c r="AA53" t="s">
        <v>4912</v>
      </c>
      <c r="AB53" t="s">
        <v>4912</v>
      </c>
      <c r="AC53" t="s">
        <v>4913</v>
      </c>
      <c r="AD53" t="b">
        <v>1</v>
      </c>
      <c r="AE53">
        <v>936</v>
      </c>
      <c r="AF53" t="s">
        <v>4035</v>
      </c>
      <c r="AG53" t="s">
        <v>1575</v>
      </c>
      <c r="AH53" t="s">
        <v>1463</v>
      </c>
      <c r="AI53">
        <v>15</v>
      </c>
      <c r="AJ53" t="s">
        <v>647</v>
      </c>
      <c r="AK53" t="s">
        <v>646</v>
      </c>
      <c r="AL53" t="s">
        <v>349</v>
      </c>
      <c r="AN53">
        <v>6</v>
      </c>
      <c r="AO53">
        <v>6</v>
      </c>
      <c r="AP53" t="s">
        <v>4200</v>
      </c>
    </row>
    <row r="54" spans="1:48" x14ac:dyDescent="0.15">
      <c r="A54" t="str">
        <f t="shared" si="22"/>
        <v>|AKH|白|4|3/1|自身のみ&amp;br;督励3：ターン終了時まで|《[[レト一門の槍の達人]]》|</v>
      </c>
      <c r="B54" t="s">
        <v>3267</v>
      </c>
      <c r="C54" t="s">
        <v>4450</v>
      </c>
      <c r="D54">
        <v>10</v>
      </c>
      <c r="E54" t="s">
        <v>3267</v>
      </c>
      <c r="F54" t="s">
        <v>1653</v>
      </c>
      <c r="G54">
        <v>1</v>
      </c>
      <c r="H54" t="s">
        <v>3267</v>
      </c>
      <c r="I54">
        <v>4</v>
      </c>
      <c r="J54" t="s">
        <v>3267</v>
      </c>
      <c r="K54">
        <v>3</v>
      </c>
      <c r="L54">
        <v>1</v>
      </c>
      <c r="M54" t="s">
        <v>3251</v>
      </c>
      <c r="N54" t="s">
        <v>3267</v>
      </c>
      <c r="O54" t="s">
        <v>5057</v>
      </c>
      <c r="P54" t="s">
        <v>3249</v>
      </c>
      <c r="Q54" t="s">
        <v>5132</v>
      </c>
      <c r="R54" t="s">
        <v>3267</v>
      </c>
      <c r="S54" t="s">
        <v>4853</v>
      </c>
      <c r="T54" t="s">
        <v>289</v>
      </c>
      <c r="V54" t="s">
        <v>4855</v>
      </c>
      <c r="W54" t="s">
        <v>3267</v>
      </c>
      <c r="Y54" s="11" t="s">
        <v>4456</v>
      </c>
      <c r="Z54" t="s">
        <v>4912</v>
      </c>
      <c r="AA54" t="s">
        <v>4912</v>
      </c>
      <c r="AB54" t="s">
        <v>4912</v>
      </c>
      <c r="AC54" t="s">
        <v>4913</v>
      </c>
      <c r="AD54" t="b">
        <v>1</v>
      </c>
      <c r="AE54">
        <v>1105</v>
      </c>
      <c r="AF54" t="s">
        <v>4450</v>
      </c>
      <c r="AG54" t="s">
        <v>1653</v>
      </c>
      <c r="AH54" t="s">
        <v>1771</v>
      </c>
      <c r="AI54">
        <v>4</v>
      </c>
      <c r="AJ54" t="s">
        <v>289</v>
      </c>
      <c r="AK54" t="s">
        <v>288</v>
      </c>
      <c r="AL54" t="s">
        <v>349</v>
      </c>
      <c r="AN54">
        <v>3</v>
      </c>
      <c r="AO54">
        <v>1</v>
      </c>
      <c r="AP54" t="s">
        <v>4456</v>
      </c>
    </row>
    <row r="55" spans="1:48" x14ac:dyDescent="0.15">
      <c r="A55" t="str">
        <f t="shared" si="22"/>
        <v>|AKH|赤黒|11|4/4|各ミノタウルス&amp;br;このカードがいる間|《[[蓋世の英雄、ネヘブ]]》|</v>
      </c>
      <c r="B55" t="s">
        <v>3267</v>
      </c>
      <c r="C55" t="s">
        <v>4450</v>
      </c>
      <c r="D55">
        <v>10</v>
      </c>
      <c r="E55" t="s">
        <v>3267</v>
      </c>
      <c r="F55" t="s">
        <v>2572</v>
      </c>
      <c r="G55">
        <v>4</v>
      </c>
      <c r="H55" t="s">
        <v>3267</v>
      </c>
      <c r="I55">
        <v>11</v>
      </c>
      <c r="J55" t="s">
        <v>3267</v>
      </c>
      <c r="K55">
        <v>4</v>
      </c>
      <c r="L55">
        <v>4</v>
      </c>
      <c r="M55" t="s">
        <v>3253</v>
      </c>
      <c r="N55" t="s">
        <v>3267</v>
      </c>
      <c r="O55" t="s">
        <v>5126</v>
      </c>
      <c r="P55" t="s">
        <v>3249</v>
      </c>
      <c r="Q55" t="s">
        <v>4883</v>
      </c>
      <c r="R55" t="s">
        <v>3267</v>
      </c>
      <c r="S55" t="s">
        <v>4853</v>
      </c>
      <c r="T55" t="s">
        <v>35</v>
      </c>
      <c r="V55" t="s">
        <v>4855</v>
      </c>
      <c r="W55" t="s">
        <v>3267</v>
      </c>
      <c r="Y55" s="11" t="s">
        <v>4703</v>
      </c>
      <c r="Z55" t="s">
        <v>4912</v>
      </c>
      <c r="AA55" t="s">
        <v>4912</v>
      </c>
      <c r="AB55" t="s">
        <v>4915</v>
      </c>
      <c r="AC55" t="s">
        <v>4913</v>
      </c>
      <c r="AD55" t="b">
        <v>1</v>
      </c>
      <c r="AE55">
        <v>1235</v>
      </c>
      <c r="AF55" t="s">
        <v>4450</v>
      </c>
      <c r="AG55" t="s">
        <v>2572</v>
      </c>
      <c r="AH55" t="s">
        <v>1453</v>
      </c>
      <c r="AI55">
        <v>11</v>
      </c>
      <c r="AJ55" t="s">
        <v>35</v>
      </c>
      <c r="AK55" t="s">
        <v>34</v>
      </c>
      <c r="AL55" t="s">
        <v>349</v>
      </c>
      <c r="AN55">
        <v>4</v>
      </c>
      <c r="AO55">
        <v>4</v>
      </c>
      <c r="AP55" t="s">
        <v>4703</v>
      </c>
    </row>
    <row r="57" spans="1:48" x14ac:dyDescent="0.15">
      <c r="A57" t="s">
        <v>5120</v>
      </c>
      <c r="AC57" t="str">
        <f t="shared" ref="AC57:AC59" si="34">IF(ISERR(SEARCH("得",Y57,1)),"","得る")</f>
        <v/>
      </c>
    </row>
    <row r="58" spans="1:48" x14ac:dyDescent="0.15">
      <c r="A58" t="str">
        <f>B58&amp;C58&amp;E58&amp;F58&amp;H58&amp;I58&amp;J58&amp;M58&amp;N58&amp;O58&amp;P58&amp;Q58&amp;R58&amp;S58&amp;T58&amp;U58&amp;V58&amp;W58&amp;X58</f>
        <v>|LEFT:50|LEFT:50|LEFT:50|LEFT:120|LEFT:250|LEFT:250|c</v>
      </c>
      <c r="B58" t="s">
        <v>3211</v>
      </c>
      <c r="C58" t="s">
        <v>3204</v>
      </c>
      <c r="E58" t="s">
        <v>3211</v>
      </c>
      <c r="F58" t="s">
        <v>3204</v>
      </c>
      <c r="H58" t="s">
        <v>3211</v>
      </c>
      <c r="I58" t="s">
        <v>3204</v>
      </c>
      <c r="J58" t="s">
        <v>3211</v>
      </c>
      <c r="M58" t="s">
        <v>5031</v>
      </c>
      <c r="N58" t="s">
        <v>3267</v>
      </c>
      <c r="O58" t="s">
        <v>4871</v>
      </c>
      <c r="P58" t="s">
        <v>3267</v>
      </c>
      <c r="R58" t="s">
        <v>4871</v>
      </c>
      <c r="U58" t="s">
        <v>3267</v>
      </c>
      <c r="V58" t="s">
        <v>3206</v>
      </c>
      <c r="AC58" t="str">
        <f t="shared" si="34"/>
        <v/>
      </c>
    </row>
    <row r="59" spans="1:48" x14ac:dyDescent="0.15">
      <c r="A59" t="str">
        <f t="shared" ref="A59" si="35">B59&amp;C59&amp;E59&amp;F59&amp;H59&amp;I59&amp;J59&amp;M59&amp;N59&amp;O59&amp;P59&amp;Q59&amp;R59&amp;S59&amp;T59&amp;U59&amp;V59&amp;W59&amp;X59</f>
        <v>|セット|色|コスト|カード種|能力|カード名|</v>
      </c>
      <c r="B59" t="s">
        <v>3211</v>
      </c>
      <c r="C59" t="s">
        <v>3212</v>
      </c>
      <c r="E59" t="s">
        <v>3211</v>
      </c>
      <c r="F59" t="s">
        <v>3181</v>
      </c>
      <c r="H59" t="s">
        <v>3211</v>
      </c>
      <c r="I59" t="s">
        <v>3207</v>
      </c>
      <c r="J59" t="s">
        <v>3211</v>
      </c>
      <c r="K59" t="s">
        <v>3168</v>
      </c>
      <c r="L59" t="s">
        <v>3167</v>
      </c>
      <c r="M59" t="s">
        <v>4902</v>
      </c>
      <c r="N59" t="s">
        <v>3267</v>
      </c>
      <c r="O59" t="s">
        <v>3231</v>
      </c>
      <c r="P59" t="s">
        <v>3267</v>
      </c>
      <c r="R59" t="s">
        <v>3208</v>
      </c>
      <c r="U59" t="s">
        <v>3267</v>
      </c>
      <c r="AC59" t="str">
        <f t="shared" si="34"/>
        <v/>
      </c>
    </row>
    <row r="60" spans="1:48" x14ac:dyDescent="0.15">
      <c r="A60" t="str">
        <f t="shared" ref="A60:A66" si="36">B60&amp;C60&amp;E60&amp;F60&amp;H60&amp;I60&amp;J60&amp;M60&amp;N60&amp;O60&amp;P60&amp;Q60&amp;R60&amp;S60&amp;T60&amp;U60&amp;V60&amp;W60&amp;X60</f>
        <v>|ORI|無色|7|呪文|対象1体&amp;br;詠唱時：永続|《[[神々の兜]]》|</v>
      </c>
      <c r="B60" t="s">
        <v>3267</v>
      </c>
      <c r="C60" t="s">
        <v>3271</v>
      </c>
      <c r="D60">
        <v>1</v>
      </c>
      <c r="E60" t="s">
        <v>3267</v>
      </c>
      <c r="F60" t="s">
        <v>301</v>
      </c>
      <c r="G60">
        <v>16</v>
      </c>
      <c r="H60" t="s">
        <v>3267</v>
      </c>
      <c r="I60">
        <v>7</v>
      </c>
      <c r="J60" t="s">
        <v>3267</v>
      </c>
      <c r="K60">
        <v>0</v>
      </c>
      <c r="L60">
        <v>0</v>
      </c>
      <c r="M60" t="s">
        <v>1475</v>
      </c>
      <c r="N60" t="s">
        <v>3267</v>
      </c>
      <c r="O60" t="s">
        <v>4899</v>
      </c>
      <c r="P60" t="s">
        <v>3249</v>
      </c>
      <c r="Q60" t="s">
        <v>5054</v>
      </c>
      <c r="R60" t="s">
        <v>3267</v>
      </c>
      <c r="S60" t="s">
        <v>4853</v>
      </c>
      <c r="T60" t="s">
        <v>2468</v>
      </c>
      <c r="V60" s="9" t="s">
        <v>4855</v>
      </c>
      <c r="W60" t="s">
        <v>3267</v>
      </c>
      <c r="Y60" s="11" t="s">
        <v>2466</v>
      </c>
      <c r="Z60" t="s">
        <v>4912</v>
      </c>
      <c r="AA60" t="s">
        <v>4912</v>
      </c>
      <c r="AB60" t="s">
        <v>4912</v>
      </c>
      <c r="AC60" t="s">
        <v>4913</v>
      </c>
      <c r="AD60" t="b">
        <v>1</v>
      </c>
      <c r="AE60">
        <v>240</v>
      </c>
      <c r="AF60" t="s">
        <v>3271</v>
      </c>
      <c r="AG60" t="s">
        <v>301</v>
      </c>
      <c r="AH60" t="s">
        <v>1463</v>
      </c>
      <c r="AI60">
        <v>7</v>
      </c>
      <c r="AJ60" t="s">
        <v>2468</v>
      </c>
      <c r="AK60" t="s">
        <v>2467</v>
      </c>
      <c r="AL60" t="s">
        <v>1475</v>
      </c>
      <c r="AP60" t="s">
        <v>2466</v>
      </c>
    </row>
    <row r="61" spans="1:48" x14ac:dyDescent="0.15">
      <c r="A61" t="str">
        <f t="shared" si="36"/>
        <v>|BFZ|赤|1|呪文|対象1体&amp;br;詠唱時：ターン終了時まで|《[[確実な一撃]]》|</v>
      </c>
      <c r="B61" t="s">
        <v>3267</v>
      </c>
      <c r="C61" t="s">
        <v>3213</v>
      </c>
      <c r="D61">
        <v>2</v>
      </c>
      <c r="E61" t="s">
        <v>3267</v>
      </c>
      <c r="F61" t="s">
        <v>1575</v>
      </c>
      <c r="G61">
        <v>4</v>
      </c>
      <c r="H61" t="s">
        <v>3267</v>
      </c>
      <c r="I61">
        <v>1</v>
      </c>
      <c r="J61" t="s">
        <v>3267</v>
      </c>
      <c r="K61">
        <v>0</v>
      </c>
      <c r="L61">
        <v>0</v>
      </c>
      <c r="M61" t="s">
        <v>1475</v>
      </c>
      <c r="N61" t="s">
        <v>3267</v>
      </c>
      <c r="O61" t="s">
        <v>4899</v>
      </c>
      <c r="P61" t="s">
        <v>3249</v>
      </c>
      <c r="Q61" t="s">
        <v>5061</v>
      </c>
      <c r="R61" t="s">
        <v>3267</v>
      </c>
      <c r="S61" t="s">
        <v>4853</v>
      </c>
      <c r="T61" t="s">
        <v>2056</v>
      </c>
      <c r="V61" t="s">
        <v>4855</v>
      </c>
      <c r="W61" t="s">
        <v>3267</v>
      </c>
      <c r="Y61" s="11" t="s">
        <v>2054</v>
      </c>
      <c r="Z61" t="s">
        <v>4912</v>
      </c>
      <c r="AA61" t="s">
        <v>4912</v>
      </c>
      <c r="AB61" t="s">
        <v>4915</v>
      </c>
      <c r="AC61" t="s">
        <v>4912</v>
      </c>
      <c r="AD61" t="b">
        <v>1</v>
      </c>
      <c r="AE61">
        <v>368</v>
      </c>
      <c r="AF61" t="s">
        <v>3213</v>
      </c>
      <c r="AG61" t="s">
        <v>1575</v>
      </c>
      <c r="AH61" t="s">
        <v>1771</v>
      </c>
      <c r="AI61">
        <v>1</v>
      </c>
      <c r="AJ61" t="s">
        <v>2056</v>
      </c>
      <c r="AK61" t="s">
        <v>2055</v>
      </c>
      <c r="AL61" t="s">
        <v>1475</v>
      </c>
      <c r="AP61" t="s">
        <v>2054</v>
      </c>
    </row>
    <row r="62" spans="1:48" x14ac:dyDescent="0.15">
      <c r="A62" t="str">
        <f t="shared" si="36"/>
        <v>|BFZ|赤|15|サポート|対象1体&amp;br;CIP：ターン終了時まで|《[[そびえる尖頂]]》|</v>
      </c>
      <c r="B62" t="s">
        <v>3267</v>
      </c>
      <c r="C62" t="s">
        <v>3213</v>
      </c>
      <c r="D62">
        <v>2</v>
      </c>
      <c r="E62" t="s">
        <v>3267</v>
      </c>
      <c r="F62" t="s">
        <v>1575</v>
      </c>
      <c r="G62">
        <v>4</v>
      </c>
      <c r="H62" t="s">
        <v>3267</v>
      </c>
      <c r="I62">
        <v>15</v>
      </c>
      <c r="J62" t="s">
        <v>3267</v>
      </c>
      <c r="K62">
        <v>0</v>
      </c>
      <c r="L62">
        <v>0</v>
      </c>
      <c r="M62" t="s">
        <v>297</v>
      </c>
      <c r="N62" t="s">
        <v>3267</v>
      </c>
      <c r="O62" t="s">
        <v>4899</v>
      </c>
      <c r="P62" t="s">
        <v>3249</v>
      </c>
      <c r="Q62" t="s">
        <v>5133</v>
      </c>
      <c r="R62" t="s">
        <v>3267</v>
      </c>
      <c r="S62" t="s">
        <v>4853</v>
      </c>
      <c r="T62" t="s">
        <v>2047</v>
      </c>
      <c r="V62" t="s">
        <v>4855</v>
      </c>
      <c r="W62" t="s">
        <v>3267</v>
      </c>
      <c r="Y62" s="11" t="s">
        <v>2044</v>
      </c>
      <c r="Z62" t="s">
        <v>4912</v>
      </c>
      <c r="AA62" t="s">
        <v>4912</v>
      </c>
      <c r="AB62" t="s">
        <v>4915</v>
      </c>
      <c r="AC62" t="s">
        <v>4913</v>
      </c>
      <c r="AD62" t="b">
        <v>1</v>
      </c>
      <c r="AE62">
        <v>371</v>
      </c>
      <c r="AF62" t="s">
        <v>3213</v>
      </c>
      <c r="AG62" t="s">
        <v>1575</v>
      </c>
      <c r="AH62" t="s">
        <v>1771</v>
      </c>
      <c r="AI62">
        <v>15</v>
      </c>
      <c r="AJ62" t="s">
        <v>2047</v>
      </c>
      <c r="AK62" t="s">
        <v>2046</v>
      </c>
      <c r="AL62" t="s">
        <v>297</v>
      </c>
      <c r="AM62">
        <v>2</v>
      </c>
      <c r="AP62" t="s">
        <v>2044</v>
      </c>
    </row>
    <row r="63" spans="1:48" x14ac:dyDescent="0.15">
      <c r="A63" t="str">
        <f t="shared" si="36"/>
        <v>|SOI|白|5|呪文|最初のクリーチャー&amp;br;詠唱時：永続|《[[死中に活]]》|</v>
      </c>
      <c r="B63" t="s">
        <v>3267</v>
      </c>
      <c r="C63" t="s">
        <v>3528</v>
      </c>
      <c r="D63">
        <v>4</v>
      </c>
      <c r="E63" t="s">
        <v>3267</v>
      </c>
      <c r="F63" t="s">
        <v>1653</v>
      </c>
      <c r="G63">
        <v>1</v>
      </c>
      <c r="H63" t="s">
        <v>3267</v>
      </c>
      <c r="I63">
        <v>5</v>
      </c>
      <c r="J63" t="s">
        <v>3267</v>
      </c>
      <c r="K63">
        <v>0</v>
      </c>
      <c r="L63">
        <v>0</v>
      </c>
      <c r="M63" t="s">
        <v>1475</v>
      </c>
      <c r="N63" t="s">
        <v>3267</v>
      </c>
      <c r="O63" t="s">
        <v>4895</v>
      </c>
      <c r="P63" t="s">
        <v>3249</v>
      </c>
      <c r="Q63" t="s">
        <v>5054</v>
      </c>
      <c r="R63" t="s">
        <v>3267</v>
      </c>
      <c r="S63" t="s">
        <v>4853</v>
      </c>
      <c r="T63" t="s">
        <v>1403</v>
      </c>
      <c r="V63" t="s">
        <v>4855</v>
      </c>
      <c r="W63" t="s">
        <v>3267</v>
      </c>
      <c r="Y63" s="11" t="s">
        <v>3565</v>
      </c>
      <c r="Z63" t="s">
        <v>4912</v>
      </c>
      <c r="AA63" t="s">
        <v>4912</v>
      </c>
      <c r="AB63" t="s">
        <v>4912</v>
      </c>
      <c r="AC63" t="s">
        <v>4912</v>
      </c>
      <c r="AD63" t="b">
        <v>0</v>
      </c>
      <c r="AE63">
        <v>563</v>
      </c>
      <c r="AF63" t="s">
        <v>3528</v>
      </c>
      <c r="AG63" t="s">
        <v>1653</v>
      </c>
      <c r="AH63" t="s">
        <v>1473</v>
      </c>
      <c r="AI63">
        <v>5</v>
      </c>
      <c r="AJ63" t="s">
        <v>1403</v>
      </c>
      <c r="AK63" t="s">
        <v>1402</v>
      </c>
      <c r="AL63" t="s">
        <v>1475</v>
      </c>
      <c r="AP63" t="s">
        <v>3565</v>
      </c>
    </row>
    <row r="64" spans="1:48" x14ac:dyDescent="0.15">
      <c r="A64" t="str">
        <f t="shared" si="36"/>
        <v>|SOI|赤|11|呪文|各クリーチャー&amp;br;詠唱時：ターン終了時まで|《[[ステンシア仮面舞踏会]]》|</v>
      </c>
      <c r="B64" t="s">
        <v>3267</v>
      </c>
      <c r="C64" t="s">
        <v>3528</v>
      </c>
      <c r="D64">
        <v>4</v>
      </c>
      <c r="E64" t="s">
        <v>3267</v>
      </c>
      <c r="F64" t="s">
        <v>1575</v>
      </c>
      <c r="G64">
        <v>4</v>
      </c>
      <c r="H64" t="s">
        <v>3267</v>
      </c>
      <c r="I64">
        <v>11</v>
      </c>
      <c r="J64" t="s">
        <v>3267</v>
      </c>
      <c r="K64">
        <v>0</v>
      </c>
      <c r="L64">
        <v>0</v>
      </c>
      <c r="M64" t="s">
        <v>1475</v>
      </c>
      <c r="N64" t="s">
        <v>3267</v>
      </c>
      <c r="O64" t="s">
        <v>4894</v>
      </c>
      <c r="P64" t="s">
        <v>3249</v>
      </c>
      <c r="Q64" t="s">
        <v>5061</v>
      </c>
      <c r="R64" t="s">
        <v>3267</v>
      </c>
      <c r="S64" t="s">
        <v>4853</v>
      </c>
      <c r="T64" t="s">
        <v>1223</v>
      </c>
      <c r="V64" t="s">
        <v>4855</v>
      </c>
      <c r="W64" t="s">
        <v>3267</v>
      </c>
      <c r="Y64" s="11" t="s">
        <v>3732</v>
      </c>
      <c r="Z64" t="s">
        <v>4912</v>
      </c>
      <c r="AA64" t="s">
        <v>4912</v>
      </c>
      <c r="AB64" t="s">
        <v>4912</v>
      </c>
      <c r="AC64" t="s">
        <v>4913</v>
      </c>
      <c r="AD64" t="b">
        <v>1</v>
      </c>
      <c r="AE64">
        <v>668</v>
      </c>
      <c r="AF64" t="s">
        <v>3528</v>
      </c>
      <c r="AG64" t="s">
        <v>1575</v>
      </c>
      <c r="AH64" t="s">
        <v>1473</v>
      </c>
      <c r="AI64">
        <v>11</v>
      </c>
      <c r="AJ64" t="s">
        <v>1223</v>
      </c>
      <c r="AK64" t="s">
        <v>1222</v>
      </c>
      <c r="AL64" t="s">
        <v>1475</v>
      </c>
      <c r="AP64" t="s">
        <v>3732</v>
      </c>
    </row>
    <row r="65" spans="1:48" x14ac:dyDescent="0.15">
      <c r="A65" t="str">
        <f t="shared" si="36"/>
        <v>|AKH|白|9|サポート|最初のクリーチャー&amp;br;このカードがいる間|《[[結束のカルトーシュ]]》|</v>
      </c>
      <c r="B65" t="s">
        <v>3267</v>
      </c>
      <c r="C65" t="s">
        <v>4450</v>
      </c>
      <c r="D65">
        <v>10</v>
      </c>
      <c r="E65" t="s">
        <v>3267</v>
      </c>
      <c r="F65" t="s">
        <v>1653</v>
      </c>
      <c r="G65">
        <v>1</v>
      </c>
      <c r="H65" t="s">
        <v>3267</v>
      </c>
      <c r="I65">
        <v>9</v>
      </c>
      <c r="J65" t="s">
        <v>3267</v>
      </c>
      <c r="K65">
        <v>0</v>
      </c>
      <c r="L65">
        <v>0</v>
      </c>
      <c r="M65" t="s">
        <v>297</v>
      </c>
      <c r="N65" t="s">
        <v>3267</v>
      </c>
      <c r="O65" t="s">
        <v>4895</v>
      </c>
      <c r="P65" t="s">
        <v>3249</v>
      </c>
      <c r="Q65" t="s">
        <v>4883</v>
      </c>
      <c r="R65" t="s">
        <v>3267</v>
      </c>
      <c r="S65" t="s">
        <v>4853</v>
      </c>
      <c r="T65" t="s">
        <v>271</v>
      </c>
      <c r="V65" t="s">
        <v>4855</v>
      </c>
      <c r="W65" t="s">
        <v>3267</v>
      </c>
      <c r="Y65" s="11" t="s">
        <v>4472</v>
      </c>
      <c r="Z65" t="s">
        <v>4912</v>
      </c>
      <c r="AB65" t="s">
        <v>4912</v>
      </c>
      <c r="AC65" t="s">
        <v>4913</v>
      </c>
      <c r="AD65" t="b">
        <v>1</v>
      </c>
      <c r="AE65">
        <v>1114</v>
      </c>
      <c r="AF65" t="s">
        <v>4450</v>
      </c>
      <c r="AG65" t="s">
        <v>1653</v>
      </c>
      <c r="AH65" t="s">
        <v>1771</v>
      </c>
      <c r="AI65">
        <v>9</v>
      </c>
      <c r="AJ65" t="s">
        <v>271</v>
      </c>
      <c r="AK65" t="s">
        <v>270</v>
      </c>
      <c r="AL65" t="s">
        <v>297</v>
      </c>
      <c r="AM65">
        <v>3</v>
      </c>
      <c r="AP65" t="s">
        <v>4472</v>
      </c>
    </row>
    <row r="66" spans="1:48" x14ac:dyDescent="0.15">
      <c r="A66" t="str">
        <f t="shared" si="36"/>
        <v>|AKH|赤|4|呪文|各クリーチャー&amp;br;詠唱時：永続&amp;br;(ただしエンド時に破壊)|《[[栄光の幕切れ]]》|</v>
      </c>
      <c r="B66" t="s">
        <v>3267</v>
      </c>
      <c r="C66" t="s">
        <v>4450</v>
      </c>
      <c r="D66">
        <v>10</v>
      </c>
      <c r="E66" t="s">
        <v>3267</v>
      </c>
      <c r="F66" t="s">
        <v>1575</v>
      </c>
      <c r="G66">
        <v>4</v>
      </c>
      <c r="H66" t="s">
        <v>3267</v>
      </c>
      <c r="I66">
        <v>4</v>
      </c>
      <c r="J66" t="s">
        <v>3267</v>
      </c>
      <c r="K66">
        <v>0</v>
      </c>
      <c r="L66">
        <v>0</v>
      </c>
      <c r="M66" t="s">
        <v>1475</v>
      </c>
      <c r="N66" t="s">
        <v>3267</v>
      </c>
      <c r="O66" t="s">
        <v>4894</v>
      </c>
      <c r="P66" t="s">
        <v>5134</v>
      </c>
      <c r="Q66" t="s">
        <v>5135</v>
      </c>
      <c r="R66" t="s">
        <v>3267</v>
      </c>
      <c r="S66" t="s">
        <v>4853</v>
      </c>
      <c r="T66" t="s">
        <v>101</v>
      </c>
      <c r="V66" t="s">
        <v>4855</v>
      </c>
      <c r="W66" t="s">
        <v>3267</v>
      </c>
      <c r="Y66" s="11" t="s">
        <v>4642</v>
      </c>
      <c r="Z66" t="s">
        <v>4912</v>
      </c>
      <c r="AA66" t="s">
        <v>4912</v>
      </c>
      <c r="AB66" t="s">
        <v>4912</v>
      </c>
      <c r="AC66" t="s">
        <v>4913</v>
      </c>
      <c r="AD66" t="b">
        <v>1</v>
      </c>
      <c r="AE66">
        <v>1201</v>
      </c>
      <c r="AF66" t="s">
        <v>4450</v>
      </c>
      <c r="AG66" t="s">
        <v>1575</v>
      </c>
      <c r="AH66" t="s">
        <v>1453</v>
      </c>
      <c r="AI66">
        <v>4</v>
      </c>
      <c r="AJ66" t="s">
        <v>101</v>
      </c>
      <c r="AK66" t="s">
        <v>100</v>
      </c>
      <c r="AL66" t="s">
        <v>1475</v>
      </c>
      <c r="AP66" t="s">
        <v>4642</v>
      </c>
    </row>
    <row r="70" spans="1:48" x14ac:dyDescent="0.15">
      <c r="A70" t="str">
        <f>B70&amp;C70&amp;E70&amp;F70&amp;H70&amp;I70&amp;J70&amp;M70&amp;O70&amp;P70&amp;Q70&amp;R70&amp;S70&amp;T70&amp;U70&amp;V70&amp;W70&amp;X70</f>
        <v>*二段攻撃カード一覧</v>
      </c>
      <c r="B70" t="s">
        <v>3229</v>
      </c>
      <c r="C70" t="s">
        <v>5117</v>
      </c>
      <c r="F70" t="s">
        <v>3228</v>
      </c>
    </row>
    <row r="71" spans="1:48" x14ac:dyDescent="0.15">
      <c r="A71" t="str">
        <f t="shared" ref="A71:A72" si="37">B71&amp;C71&amp;E71&amp;F71&amp;H71&amp;I71&amp;J71&amp;M71&amp;O71&amp;P71&amp;Q71&amp;R71&amp;S71&amp;T71&amp;U71&amp;V71&amp;W71&amp;X71</f>
        <v>[[二段攻撃]]</v>
      </c>
      <c r="B71" t="s">
        <v>4991</v>
      </c>
      <c r="C71" t="str">
        <f>C70</f>
        <v>二段攻撃</v>
      </c>
      <c r="E71" t="s">
        <v>5070</v>
      </c>
    </row>
    <row r="72" spans="1:48" x14ac:dyDescent="0.15">
      <c r="A72" t="str">
        <f t="shared" si="37"/>
        <v/>
      </c>
    </row>
    <row r="73" spans="1:48" x14ac:dyDescent="0.15">
      <c r="A73" t="s">
        <v>5124</v>
      </c>
      <c r="B73" t="s">
        <v>4856</v>
      </c>
      <c r="C73" t="s">
        <v>4860</v>
      </c>
    </row>
    <row r="74" spans="1:48" x14ac:dyDescent="0.15">
      <c r="A74" t="str">
        <f>B74&amp;C74&amp;E74&amp;F74&amp;H74&amp;I74&amp;J74&amp;M74&amp;O74&amp;P74&amp;Q74&amp;R74&amp;S74&amp;T74&amp;U74&amp;V74&amp;W74&amp;X74</f>
        <v>|LEFT:50|LEFT:50|LEFT:50|LEFT:50|LEFT:500|c</v>
      </c>
      <c r="B74" t="s">
        <v>3211</v>
      </c>
      <c r="C74" t="s">
        <v>3204</v>
      </c>
      <c r="E74" t="s">
        <v>3211</v>
      </c>
      <c r="F74" t="s">
        <v>3204</v>
      </c>
      <c r="H74" t="s">
        <v>3211</v>
      </c>
      <c r="I74" t="s">
        <v>3204</v>
      </c>
      <c r="J74" t="s">
        <v>3211</v>
      </c>
      <c r="M74" t="s">
        <v>3204</v>
      </c>
      <c r="P74" t="s">
        <v>3267</v>
      </c>
      <c r="R74" t="s">
        <v>3205</v>
      </c>
      <c r="U74" t="s">
        <v>3267</v>
      </c>
      <c r="V74" t="s">
        <v>3206</v>
      </c>
    </row>
    <row r="75" spans="1:48" x14ac:dyDescent="0.15">
      <c r="A75" t="str">
        <f>B75&amp;C75&amp;E75&amp;F75&amp;H75&amp;I75&amp;J75&amp;M75&amp;O75&amp;P75&amp;Q75&amp;R75&amp;S75&amp;T75&amp;U75&amp;V75&amp;W75&amp;X75</f>
        <v>|セット|色|コスト|P/T|カード名|</v>
      </c>
      <c r="B75" t="s">
        <v>3211</v>
      </c>
      <c r="C75" t="s">
        <v>3212</v>
      </c>
      <c r="E75" t="s">
        <v>3211</v>
      </c>
      <c r="F75" t="s">
        <v>3181</v>
      </c>
      <c r="H75" t="s">
        <v>3211</v>
      </c>
      <c r="I75" t="s">
        <v>3207</v>
      </c>
      <c r="J75" t="s">
        <v>3211</v>
      </c>
      <c r="K75" t="s">
        <v>3168</v>
      </c>
      <c r="L75" t="s">
        <v>3167</v>
      </c>
      <c r="M75" t="str">
        <f>K75&amp;"/"&amp;L75</f>
        <v>P/T</v>
      </c>
      <c r="P75" t="s">
        <v>3267</v>
      </c>
      <c r="R75" t="s">
        <v>3208</v>
      </c>
      <c r="U75" t="s">
        <v>3267</v>
      </c>
      <c r="AD75" t="b">
        <f>OR(AB75="与える",AC75="得る")</f>
        <v>0</v>
      </c>
      <c r="AE75" s="1"/>
      <c r="AF75" s="1"/>
      <c r="AG75" s="1"/>
      <c r="AH75" s="1"/>
      <c r="AI75" s="1"/>
      <c r="AJ75" s="1"/>
      <c r="AK75" s="1"/>
      <c r="AL75" s="1"/>
      <c r="AM75" s="1"/>
      <c r="AN75" s="1"/>
      <c r="AO75" s="1"/>
      <c r="AP75" s="1"/>
      <c r="AQ75" s="1"/>
      <c r="AR75" s="1"/>
      <c r="AS75" s="1"/>
      <c r="AT75" s="1"/>
      <c r="AU75" s="1"/>
      <c r="AV75" s="1"/>
    </row>
    <row r="76" spans="1:48" x14ac:dyDescent="0.15">
      <c r="A76" t="str">
        <f t="shared" si="8"/>
        <v>|ORI|赤白|19|4/4|《[[イロアスの勇者]]》|</v>
      </c>
      <c r="B76" t="s">
        <v>3211</v>
      </c>
      <c r="C76" t="str">
        <f t="shared" si="9"/>
        <v>ORI</v>
      </c>
      <c r="D76">
        <f>IF(AF76="","",VLOOKUP(C76,tnpl!$Z$1:$AA$11,2,TRUE))</f>
        <v>1</v>
      </c>
      <c r="E76" t="s">
        <v>3211</v>
      </c>
      <c r="F76" t="str">
        <f t="shared" si="10"/>
        <v>赤白</v>
      </c>
      <c r="G76">
        <f>IF(AG76="","",VLOOKUP(F76,tnpl!$X$1:$Y$16,2,TRUE))</f>
        <v>14</v>
      </c>
      <c r="H76" t="s">
        <v>3211</v>
      </c>
      <c r="I76">
        <f t="shared" si="11"/>
        <v>19</v>
      </c>
      <c r="J76" t="s">
        <v>3211</v>
      </c>
      <c r="K76">
        <f t="shared" si="12"/>
        <v>4</v>
      </c>
      <c r="L76">
        <f t="shared" si="13"/>
        <v>4</v>
      </c>
      <c r="M76" t="str">
        <f t="shared" si="14"/>
        <v>4/4</v>
      </c>
      <c r="P76" t="s">
        <v>3267</v>
      </c>
      <c r="Q76" t="s">
        <v>4854</v>
      </c>
      <c r="R76" t="str">
        <f t="shared" si="15"/>
        <v>イロアスの勇者</v>
      </c>
      <c r="T76" t="s">
        <v>4855</v>
      </c>
      <c r="U76" t="s">
        <v>3267</v>
      </c>
      <c r="V76" s="9"/>
      <c r="Y76" s="11" t="s">
        <v>3386</v>
      </c>
      <c r="Z76" t="str">
        <f>IF(SEARCH(LEFT($C$70,1),Y76,1)&lt;10,$C$70,"")</f>
        <v>二段攻撃</v>
      </c>
      <c r="AA76" t="str">
        <f t="shared" ref="AA76:AA78" si="38">IF(ISERR(SEARCH("召",Y76,1)),"","召喚")</f>
        <v/>
      </c>
      <c r="AB76" t="str">
        <f t="shared" ref="AB76:AB79" si="39">IF(ISERR(SEARCH("与",Y76,1)),"","与える")</f>
        <v/>
      </c>
      <c r="AC76" t="str">
        <f t="shared" ref="AC76:AC79" si="40">IF(ISERR(SEARCH("得",Y76,1)),"","得る")</f>
        <v/>
      </c>
      <c r="AD76" t="b">
        <f t="shared" ref="AD76:AD79" si="41">OR(AB76="与える",AC76="得る")</f>
        <v>0</v>
      </c>
      <c r="AE76" s="3">
        <v>208</v>
      </c>
      <c r="AF76" s="2" t="s">
        <v>3271</v>
      </c>
      <c r="AG76" s="1" t="s">
        <v>1811</v>
      </c>
      <c r="AH76" s="1" t="s">
        <v>1473</v>
      </c>
      <c r="AI76" s="1">
        <v>19</v>
      </c>
      <c r="AJ76" s="1" t="s">
        <v>2559</v>
      </c>
      <c r="AK76" s="1" t="s">
        <v>2558</v>
      </c>
      <c r="AL76" s="1" t="s">
        <v>349</v>
      </c>
      <c r="AM76" s="1" t="s">
        <v>1511</v>
      </c>
      <c r="AN76" s="1" t="s">
        <v>1826</v>
      </c>
      <c r="AO76" s="1"/>
      <c r="AP76" s="1" t="s">
        <v>3386</v>
      </c>
      <c r="AQ76" s="1"/>
      <c r="AR76" s="1"/>
      <c r="AS76" s="1"/>
      <c r="AT76" s="1">
        <v>4</v>
      </c>
      <c r="AU76" s="1">
        <v>4</v>
      </c>
      <c r="AV76" s="1" t="s">
        <v>3386</v>
      </c>
    </row>
    <row r="77" spans="1:48" x14ac:dyDescent="0.15">
      <c r="A77" t="str">
        <f t="shared" si="8"/>
        <v>|AER|白|6|3/3|《[[生真面目な補充兵]]》|</v>
      </c>
      <c r="B77" t="s">
        <v>3211</v>
      </c>
      <c r="C77" t="str">
        <f t="shared" si="9"/>
        <v>AER</v>
      </c>
      <c r="D77">
        <f>IF(AF77="","",VLOOKUP(C77,tnpl!$Z$1:$AA$11,2,TRUE))</f>
        <v>7</v>
      </c>
      <c r="E77" t="s">
        <v>3211</v>
      </c>
      <c r="F77" t="str">
        <f t="shared" si="10"/>
        <v>白</v>
      </c>
      <c r="G77">
        <f>IF(AG77="","",VLOOKUP(F77,tnpl!$X$1:$Y$16,2,TRUE))</f>
        <v>1</v>
      </c>
      <c r="H77" t="s">
        <v>3211</v>
      </c>
      <c r="I77">
        <f t="shared" si="11"/>
        <v>6</v>
      </c>
      <c r="J77" t="s">
        <v>3211</v>
      </c>
      <c r="K77">
        <f t="shared" si="12"/>
        <v>3</v>
      </c>
      <c r="L77">
        <f t="shared" si="13"/>
        <v>3</v>
      </c>
      <c r="M77" t="str">
        <f t="shared" si="14"/>
        <v>3/3</v>
      </c>
      <c r="P77" t="s">
        <v>3267</v>
      </c>
      <c r="Q77" t="s">
        <v>4854</v>
      </c>
      <c r="R77" t="str">
        <f t="shared" si="15"/>
        <v>生真面目な補充兵</v>
      </c>
      <c r="T77" t="s">
        <v>4855</v>
      </c>
      <c r="U77" t="s">
        <v>3267</v>
      </c>
      <c r="V77" s="9"/>
      <c r="Y77" s="11" t="s">
        <v>4341</v>
      </c>
      <c r="Z77" t="str">
        <f t="shared" ref="Z77:Z79" si="42">IF(SEARCH(LEFT($C$70,1),Y77,1)&lt;10,$C$70,"")</f>
        <v>二段攻撃</v>
      </c>
      <c r="AA77" t="str">
        <f t="shared" si="38"/>
        <v/>
      </c>
      <c r="AB77" t="str">
        <f t="shared" si="39"/>
        <v/>
      </c>
      <c r="AC77" t="str">
        <f t="shared" si="40"/>
        <v/>
      </c>
      <c r="AD77" t="b">
        <f t="shared" si="41"/>
        <v>0</v>
      </c>
      <c r="AE77" s="3">
        <v>1024</v>
      </c>
      <c r="AF77" s="2" t="s">
        <v>4335</v>
      </c>
      <c r="AG77" s="1" t="s">
        <v>1653</v>
      </c>
      <c r="AH77" s="1" t="s">
        <v>1463</v>
      </c>
      <c r="AI77" s="1">
        <v>6</v>
      </c>
      <c r="AJ77" s="1" t="s">
        <v>477</v>
      </c>
      <c r="AK77" s="1" t="s">
        <v>476</v>
      </c>
      <c r="AL77" s="1" t="s">
        <v>349</v>
      </c>
      <c r="AM77" s="1" t="s">
        <v>4036</v>
      </c>
      <c r="AN77" s="1" t="s">
        <v>1515</v>
      </c>
      <c r="AO77" s="1"/>
      <c r="AP77" s="1" t="s">
        <v>4341</v>
      </c>
      <c r="AQ77" s="1"/>
      <c r="AR77" s="1"/>
      <c r="AS77" s="1"/>
      <c r="AT77" s="1">
        <v>3</v>
      </c>
      <c r="AU77" s="1">
        <v>3</v>
      </c>
      <c r="AV77" s="1" t="s">
        <v>4341</v>
      </c>
    </row>
    <row r="78" spans="1:48" x14ac:dyDescent="0.15">
      <c r="A78" t="str">
        <f t="shared" si="8"/>
        <v>|AER|赤|6|2/2|《[[稲妻駆け]]》|</v>
      </c>
      <c r="B78" t="s">
        <v>3211</v>
      </c>
      <c r="C78" t="str">
        <f t="shared" si="9"/>
        <v>AER</v>
      </c>
      <c r="D78">
        <f>IF(AF78="","",VLOOKUP(C78,tnpl!$Z$1:$AA$11,2,TRUE))</f>
        <v>7</v>
      </c>
      <c r="E78" t="s">
        <v>3211</v>
      </c>
      <c r="F78" t="str">
        <f t="shared" si="10"/>
        <v>赤</v>
      </c>
      <c r="G78">
        <f>IF(AG78="","",VLOOKUP(F78,tnpl!$X$1:$Y$16,2,TRUE))</f>
        <v>4</v>
      </c>
      <c r="H78" t="s">
        <v>3211</v>
      </c>
      <c r="I78">
        <f t="shared" si="11"/>
        <v>6</v>
      </c>
      <c r="J78" t="s">
        <v>3211</v>
      </c>
      <c r="K78">
        <f t="shared" si="12"/>
        <v>2</v>
      </c>
      <c r="L78">
        <f t="shared" si="13"/>
        <v>2</v>
      </c>
      <c r="M78" t="str">
        <f t="shared" si="14"/>
        <v>2/2</v>
      </c>
      <c r="P78" t="s">
        <v>3267</v>
      </c>
      <c r="Q78" t="s">
        <v>4854</v>
      </c>
      <c r="R78" t="str">
        <f t="shared" si="15"/>
        <v>稲妻駆け</v>
      </c>
      <c r="T78" t="s">
        <v>4855</v>
      </c>
      <c r="U78" t="s">
        <v>3267</v>
      </c>
      <c r="V78" s="9"/>
      <c r="Y78" s="11" t="s">
        <v>4394</v>
      </c>
      <c r="Z78" t="str">
        <f t="shared" si="42"/>
        <v>二段攻撃</v>
      </c>
      <c r="AA78" t="str">
        <f t="shared" si="38"/>
        <v/>
      </c>
      <c r="AC78" t="str">
        <f t="shared" si="40"/>
        <v/>
      </c>
      <c r="AD78" t="b">
        <f t="shared" si="41"/>
        <v>0</v>
      </c>
      <c r="AE78" s="3">
        <v>1055</v>
      </c>
      <c r="AF78" s="2" t="s">
        <v>4335</v>
      </c>
      <c r="AG78" s="1" t="s">
        <v>1575</v>
      </c>
      <c r="AH78" s="1" t="s">
        <v>1453</v>
      </c>
      <c r="AI78" s="1">
        <v>6</v>
      </c>
      <c r="AJ78" s="1" t="s">
        <v>415</v>
      </c>
      <c r="AK78" s="1" t="s">
        <v>414</v>
      </c>
      <c r="AL78" s="1" t="s">
        <v>349</v>
      </c>
      <c r="AM78" s="1" t="s">
        <v>1511</v>
      </c>
      <c r="AN78" s="1" t="s">
        <v>1515</v>
      </c>
      <c r="AO78" s="1"/>
      <c r="AP78" s="1" t="s">
        <v>4392</v>
      </c>
      <c r="AQ78" s="1" t="s">
        <v>4344</v>
      </c>
      <c r="AR78" s="1" t="s">
        <v>4393</v>
      </c>
      <c r="AS78" s="1"/>
      <c r="AT78" s="1">
        <v>2</v>
      </c>
      <c r="AU78" s="1">
        <v>2</v>
      </c>
      <c r="AV78" s="1" t="s">
        <v>4394</v>
      </c>
    </row>
    <row r="79" spans="1:48" x14ac:dyDescent="0.15">
      <c r="A79" t="str">
        <f t="shared" si="8"/>
        <v>|AKH|白|10|3/6|《[[信義の神オケチラ]]》|</v>
      </c>
      <c r="B79" t="s">
        <v>3211</v>
      </c>
      <c r="C79" t="str">
        <f t="shared" si="9"/>
        <v>AKH</v>
      </c>
      <c r="D79">
        <f>IF(AF79="","",VLOOKUP(C79,tnpl!$Z$1:$AA$11,2,TRUE))</f>
        <v>10</v>
      </c>
      <c r="E79" t="s">
        <v>3211</v>
      </c>
      <c r="F79" t="str">
        <f t="shared" si="10"/>
        <v>白</v>
      </c>
      <c r="G79">
        <f>IF(AG79="","",VLOOKUP(F79,tnpl!$X$1:$Y$16,2,TRUE))</f>
        <v>1</v>
      </c>
      <c r="H79" t="s">
        <v>3211</v>
      </c>
      <c r="I79">
        <f t="shared" si="11"/>
        <v>10</v>
      </c>
      <c r="J79" t="s">
        <v>3211</v>
      </c>
      <c r="K79">
        <f t="shared" si="12"/>
        <v>3</v>
      </c>
      <c r="L79">
        <f t="shared" si="13"/>
        <v>6</v>
      </c>
      <c r="M79" t="str">
        <f t="shared" si="14"/>
        <v>3/6</v>
      </c>
      <c r="P79" t="s">
        <v>3267</v>
      </c>
      <c r="Q79" t="s">
        <v>4854</v>
      </c>
      <c r="R79" t="str">
        <f t="shared" si="15"/>
        <v>信義の神オケチラ</v>
      </c>
      <c r="T79" t="s">
        <v>4855</v>
      </c>
      <c r="U79" t="s">
        <v>3267</v>
      </c>
      <c r="V79" s="9"/>
      <c r="Y79" s="11" t="s">
        <v>4503</v>
      </c>
      <c r="Z79" t="str">
        <f t="shared" si="42"/>
        <v>二段攻撃</v>
      </c>
      <c r="AB79" t="str">
        <f t="shared" si="39"/>
        <v/>
      </c>
      <c r="AC79" t="str">
        <f t="shared" si="40"/>
        <v/>
      </c>
      <c r="AD79" t="b">
        <f t="shared" si="41"/>
        <v>0</v>
      </c>
      <c r="AE79" s="3">
        <v>1126</v>
      </c>
      <c r="AF79" s="2" t="s">
        <v>4450</v>
      </c>
      <c r="AG79" s="1" t="s">
        <v>1653</v>
      </c>
      <c r="AH79" s="1" t="s">
        <v>1453</v>
      </c>
      <c r="AI79" s="1">
        <v>10</v>
      </c>
      <c r="AJ79" s="1" t="s">
        <v>249</v>
      </c>
      <c r="AK79" s="1" t="s">
        <v>248</v>
      </c>
      <c r="AL79" s="1" t="s">
        <v>349</v>
      </c>
      <c r="AM79" s="1" t="s">
        <v>4499</v>
      </c>
      <c r="AN79" s="1"/>
      <c r="AO79" s="1"/>
      <c r="AP79" s="1" t="s">
        <v>4500</v>
      </c>
      <c r="AQ79" s="1" t="s">
        <v>4501</v>
      </c>
      <c r="AR79" s="1" t="s">
        <v>4502</v>
      </c>
      <c r="AS79" s="1"/>
      <c r="AT79" s="1">
        <v>3</v>
      </c>
      <c r="AU79" s="1">
        <v>6</v>
      </c>
      <c r="AV79" s="1" t="s">
        <v>4503</v>
      </c>
    </row>
    <row r="80" spans="1:48" x14ac:dyDescent="0.15">
      <c r="A80" t="str">
        <f>B80&amp;C80&amp;E80&amp;F80&amp;H80&amp;I80&amp;J80&amp;M80&amp;O80&amp;P80&amp;Q80&amp;R80&amp;S80&amp;T80&amp;U80&amp;V80&amp;W80&amp;X80</f>
        <v>|AKH|赤緑|24|7/8|《[[造反の代弁者、サムト]]》|</v>
      </c>
      <c r="B80" t="s">
        <v>3211</v>
      </c>
      <c r="C80" t="str">
        <f>AF80</f>
        <v>AKH</v>
      </c>
      <c r="D80">
        <f>IF(AF80="","",VLOOKUP(C80,tnpl!$Z$1:$AA$11,2,TRUE))</f>
        <v>10</v>
      </c>
      <c r="E80" t="s">
        <v>3211</v>
      </c>
      <c r="F80" t="str">
        <f>AG80</f>
        <v>赤緑</v>
      </c>
      <c r="G80">
        <f>IF(AG80="","",VLOOKUP(F80,tnpl!$X$1:$Y$16,2,TRUE))</f>
        <v>9</v>
      </c>
      <c r="H80" t="s">
        <v>3211</v>
      </c>
      <c r="I80">
        <f>AI80</f>
        <v>24</v>
      </c>
      <c r="J80" t="s">
        <v>3211</v>
      </c>
      <c r="K80">
        <f>AT80</f>
        <v>7</v>
      </c>
      <c r="L80">
        <f>AU80</f>
        <v>8</v>
      </c>
      <c r="M80" t="str">
        <f>IF(AL80="クリーチャー",K80&amp;"/"&amp;L80,"")</f>
        <v>7/8</v>
      </c>
      <c r="P80" t="s">
        <v>3267</v>
      </c>
      <c r="Q80" t="s">
        <v>4854</v>
      </c>
      <c r="R80" t="str">
        <f>AJ80</f>
        <v>造反の代弁者、サムト</v>
      </c>
      <c r="T80" t="s">
        <v>4855</v>
      </c>
      <c r="U80" t="s">
        <v>3267</v>
      </c>
      <c r="V80" s="9"/>
      <c r="Y80" s="11" t="s">
        <v>4849</v>
      </c>
      <c r="Z80" t="str">
        <f>IF(SEARCH(LEFT($C$70,1),Y80,1)&lt;10,$C$70,"")</f>
        <v>二段攻撃</v>
      </c>
      <c r="AA80" t="str">
        <f>IF(ISERR(SEARCH("召",Y80,1)),"","召喚")</f>
        <v/>
      </c>
      <c r="AB80" t="str">
        <f>IF(ISERR(SEARCH("与",Y80,1)),"","与える")</f>
        <v/>
      </c>
      <c r="AC80" t="str">
        <f>IF(ISERR(SEARCH("得",Y80,1)),"","得る")</f>
        <v>得る</v>
      </c>
      <c r="AD80" t="b">
        <f>OR(AB80="与える",AC80="得る")</f>
        <v>1</v>
      </c>
      <c r="AE80" s="3">
        <v>1290</v>
      </c>
      <c r="AF80" s="2" t="s">
        <v>4450</v>
      </c>
      <c r="AG80" s="1" t="s">
        <v>1504</v>
      </c>
      <c r="AH80" s="1" t="s">
        <v>1453</v>
      </c>
      <c r="AI80" s="1">
        <v>24</v>
      </c>
      <c r="AJ80" s="1" t="s">
        <v>4845</v>
      </c>
      <c r="AK80" s="1" t="s">
        <v>4846</v>
      </c>
      <c r="AL80" s="1" t="s">
        <v>349</v>
      </c>
      <c r="AM80" s="1" t="s">
        <v>1511</v>
      </c>
      <c r="AN80" s="1" t="s">
        <v>1515</v>
      </c>
      <c r="AO80" s="1"/>
      <c r="AP80" s="1" t="s">
        <v>4341</v>
      </c>
      <c r="AQ80" s="1" t="s">
        <v>4847</v>
      </c>
      <c r="AR80" s="1" t="s">
        <v>4848</v>
      </c>
      <c r="AS80" s="1"/>
      <c r="AT80" s="1">
        <v>7</v>
      </c>
      <c r="AU80" s="1">
        <v>8</v>
      </c>
      <c r="AV80" s="1" t="s">
        <v>4849</v>
      </c>
    </row>
    <row r="81" spans="1:48" x14ac:dyDescent="0.15">
      <c r="V81" s="9"/>
    </row>
    <row r="82" spans="1:48" x14ac:dyDescent="0.15">
      <c r="A82" t="s">
        <v>5122</v>
      </c>
      <c r="B82" t="s">
        <v>5122</v>
      </c>
      <c r="AC82" t="str">
        <f t="shared" ref="AC82:AC84" si="43">IF(ISERR(SEARCH("得",Y82,1)),"","得る")</f>
        <v/>
      </c>
    </row>
    <row r="83" spans="1:48" x14ac:dyDescent="0.15">
      <c r="A83" t="str">
        <f>B83&amp;C83&amp;E83&amp;F83&amp;H83&amp;I83&amp;J83&amp;M83&amp;N83&amp;O83&amp;P83&amp;Q83&amp;R83&amp;S83&amp;T83&amp;U83&amp;V83&amp;W83&amp;X83</f>
        <v>|LEFT:50|LEFT:50|LEFT:50|LEFT:50|LEFT:250|LEFT:250|c</v>
      </c>
      <c r="B83" t="s">
        <v>3211</v>
      </c>
      <c r="C83" t="s">
        <v>3204</v>
      </c>
      <c r="E83" t="s">
        <v>3211</v>
      </c>
      <c r="F83" t="s">
        <v>3204</v>
      </c>
      <c r="H83" t="s">
        <v>3211</v>
      </c>
      <c r="I83" t="s">
        <v>3204</v>
      </c>
      <c r="J83" t="s">
        <v>3211</v>
      </c>
      <c r="M83" t="s">
        <v>3204</v>
      </c>
      <c r="N83" t="s">
        <v>3267</v>
      </c>
      <c r="O83" t="s">
        <v>4871</v>
      </c>
      <c r="P83" t="s">
        <v>3267</v>
      </c>
      <c r="R83" t="s">
        <v>4871</v>
      </c>
      <c r="U83" t="s">
        <v>3267</v>
      </c>
      <c r="V83" t="s">
        <v>3206</v>
      </c>
      <c r="AC83" t="str">
        <f t="shared" si="43"/>
        <v/>
      </c>
    </row>
    <row r="84" spans="1:48" x14ac:dyDescent="0.15">
      <c r="A84" t="str">
        <f>B84&amp;C84&amp;E84&amp;F84&amp;H84&amp;I84&amp;J84&amp;M84&amp;N84&amp;O84&amp;P84&amp;Q84&amp;R84&amp;S84&amp;T84&amp;U84&amp;V84&amp;W84&amp;X84</f>
        <v>|セット|色|コスト|P/T|能力|カード名|</v>
      </c>
      <c r="B84" t="s">
        <v>3211</v>
      </c>
      <c r="C84" t="s">
        <v>3212</v>
      </c>
      <c r="E84" t="s">
        <v>3211</v>
      </c>
      <c r="F84" t="s">
        <v>3181</v>
      </c>
      <c r="H84" t="s">
        <v>3211</v>
      </c>
      <c r="I84" t="s">
        <v>3207</v>
      </c>
      <c r="J84" t="s">
        <v>3211</v>
      </c>
      <c r="K84" t="s">
        <v>3168</v>
      </c>
      <c r="L84" t="s">
        <v>3167</v>
      </c>
      <c r="M84" t="str">
        <f>K84&amp;"/"&amp;L84</f>
        <v>P/T</v>
      </c>
      <c r="N84" t="s">
        <v>3267</v>
      </c>
      <c r="O84" t="s">
        <v>3231</v>
      </c>
      <c r="P84" t="s">
        <v>3267</v>
      </c>
      <c r="R84" t="s">
        <v>3208</v>
      </c>
      <c r="U84" t="s">
        <v>3267</v>
      </c>
      <c r="AC84" t="str">
        <f t="shared" si="43"/>
        <v/>
      </c>
    </row>
    <row r="85" spans="1:48" x14ac:dyDescent="0.15">
      <c r="A85" t="str">
        <f t="shared" ref="A85:A89" si="44">B85&amp;C85&amp;E85&amp;F85&amp;H85&amp;I85&amp;J85&amp;M85&amp;N85&amp;O85&amp;P85&amp;Q85&amp;R85&amp;S85&amp;T85&amp;U85&amp;V85&amp;W85&amp;X85</f>
        <v>|BFZ|赤白|17|4/4|各クリーチャー&amp;br;結集：ターン終了時まで|《[[毅然たる刃の達人]]》|</v>
      </c>
      <c r="B85" t="s">
        <v>3211</v>
      </c>
      <c r="C85" t="str">
        <f>AF85</f>
        <v>BFZ</v>
      </c>
      <c r="D85">
        <f>IF(AF85="","",VLOOKUP(C85,tnpl!$Z$1:$AA$11,2,TRUE))</f>
        <v>2</v>
      </c>
      <c r="E85" t="s">
        <v>3211</v>
      </c>
      <c r="F85" t="str">
        <f>AG85</f>
        <v>赤白</v>
      </c>
      <c r="G85">
        <f>IF(AG85="","",VLOOKUP(F85,tnpl!$X$1:$Y$16,2,TRUE))</f>
        <v>14</v>
      </c>
      <c r="H85" t="s">
        <v>3211</v>
      </c>
      <c r="I85">
        <f>AI85</f>
        <v>17</v>
      </c>
      <c r="J85" t="s">
        <v>3211</v>
      </c>
      <c r="K85">
        <f t="shared" ref="K85:L89" si="45">AT85</f>
        <v>4</v>
      </c>
      <c r="L85">
        <f t="shared" si="45"/>
        <v>4</v>
      </c>
      <c r="M85" t="str">
        <f>IF(AL85="クリーチャー",K85&amp;"/"&amp;L85,"")</f>
        <v>4/4</v>
      </c>
      <c r="N85" t="s">
        <v>3267</v>
      </c>
      <c r="O85" t="s">
        <v>5136</v>
      </c>
      <c r="P85" t="s">
        <v>3249</v>
      </c>
      <c r="Q85" t="s">
        <v>5141</v>
      </c>
      <c r="R85" t="s">
        <v>3267</v>
      </c>
      <c r="S85" t="s">
        <v>4853</v>
      </c>
      <c r="T85" t="s">
        <v>1845</v>
      </c>
      <c r="V85" s="9" t="s">
        <v>4855</v>
      </c>
      <c r="W85" t="s">
        <v>3267</v>
      </c>
      <c r="Y85" s="11" t="s">
        <v>3489</v>
      </c>
      <c r="Z85" t="str">
        <f>IF(SEARCH(LEFT($C$70,1),Y85,1)&lt;10,$C$70,"")</f>
        <v/>
      </c>
      <c r="AA85" t="str">
        <f>IF(ISERR(SEARCH("召",Y85,1)),"","召喚")</f>
        <v/>
      </c>
      <c r="AB85" t="str">
        <f>IF(ISERR(SEARCH("与",Y85,1)),"","与える")</f>
        <v/>
      </c>
      <c r="AC85" t="str">
        <f>IF(ISERR(SEARCH("得",Y85,1)),"","得る")</f>
        <v>得る</v>
      </c>
      <c r="AD85" t="b">
        <f>OR(AB85="与える",AC85="得る")</f>
        <v>1</v>
      </c>
      <c r="AE85" s="3">
        <v>434</v>
      </c>
      <c r="AF85" s="2" t="s">
        <v>3213</v>
      </c>
      <c r="AG85" s="1" t="s">
        <v>1811</v>
      </c>
      <c r="AH85" s="1" t="s">
        <v>1473</v>
      </c>
      <c r="AI85" s="1">
        <v>17</v>
      </c>
      <c r="AJ85" s="1" t="s">
        <v>1845</v>
      </c>
      <c r="AK85" s="1" t="s">
        <v>1844</v>
      </c>
      <c r="AL85" s="1" t="s">
        <v>349</v>
      </c>
      <c r="AM85" s="1" t="s">
        <v>1511</v>
      </c>
      <c r="AN85" s="1" t="s">
        <v>1826</v>
      </c>
      <c r="AO85" s="1" t="s">
        <v>1500</v>
      </c>
      <c r="AP85" s="1" t="s">
        <v>2627</v>
      </c>
      <c r="AQ85" s="1" t="s">
        <v>1843</v>
      </c>
      <c r="AR85" s="1"/>
      <c r="AS85" s="1"/>
      <c r="AT85" s="1">
        <v>4</v>
      </c>
      <c r="AU85" s="1">
        <v>4</v>
      </c>
      <c r="AV85" s="1" t="s">
        <v>3489</v>
      </c>
    </row>
    <row r="86" spans="1:48" x14ac:dyDescent="0.15">
      <c r="A86" t="str">
        <f t="shared" si="44"/>
        <v>|SOI|赤|8|4/4|自分のみ&amp;br;昂揚中|《[[災いの狼]]》|</v>
      </c>
      <c r="B86" t="s">
        <v>3211</v>
      </c>
      <c r="C86" t="str">
        <f>AF86</f>
        <v>SOI</v>
      </c>
      <c r="D86">
        <f>IF(AF86="","",VLOOKUP(C86,tnpl!$Z$1:$AA$11,2,TRUE))</f>
        <v>4</v>
      </c>
      <c r="E86" t="s">
        <v>3211</v>
      </c>
      <c r="F86" t="str">
        <f>AG86</f>
        <v>赤</v>
      </c>
      <c r="G86">
        <f>IF(AG86="","",VLOOKUP(F86,tnpl!$X$1:$Y$16,2,TRUE))</f>
        <v>4</v>
      </c>
      <c r="H86" t="s">
        <v>3211</v>
      </c>
      <c r="I86">
        <f>AI86</f>
        <v>8</v>
      </c>
      <c r="J86" t="s">
        <v>3211</v>
      </c>
      <c r="K86">
        <f t="shared" si="45"/>
        <v>4</v>
      </c>
      <c r="L86">
        <f t="shared" si="45"/>
        <v>4</v>
      </c>
      <c r="M86" t="str">
        <f>IF(AL86="クリーチャー",K86&amp;"/"&amp;L86,"")</f>
        <v>4/4</v>
      </c>
      <c r="N86" t="s">
        <v>3267</v>
      </c>
      <c r="O86" t="s">
        <v>5137</v>
      </c>
      <c r="P86" t="s">
        <v>3249</v>
      </c>
      <c r="Q86" t="s">
        <v>5142</v>
      </c>
      <c r="R86" t="s">
        <v>3267</v>
      </c>
      <c r="S86" t="s">
        <v>4853</v>
      </c>
      <c r="T86" t="s">
        <v>1217</v>
      </c>
      <c r="V86" s="9" t="s">
        <v>4855</v>
      </c>
      <c r="W86" t="s">
        <v>3267</v>
      </c>
      <c r="Y86" s="11" t="s">
        <v>3737</v>
      </c>
      <c r="Z86" t="str">
        <f>IF(SEARCH(LEFT($C$70,1),Y86,1)&lt;10,$C$70,"")</f>
        <v/>
      </c>
      <c r="AA86" t="str">
        <f>IF(ISERR(SEARCH("召",Y86,1)),"","召喚")</f>
        <v/>
      </c>
      <c r="AB86" t="str">
        <f>IF(ISERR(SEARCH("与",Y86,1)),"","与える")</f>
        <v/>
      </c>
      <c r="AC86" t="str">
        <f>IF(ISERR(SEARCH("得",Y86,1)),"","得る")</f>
        <v>得る</v>
      </c>
      <c r="AD86" t="b">
        <f>OR(AB86="与える",AC86="得る")</f>
        <v>1</v>
      </c>
      <c r="AE86" s="3">
        <v>671</v>
      </c>
      <c r="AF86" s="2" t="s">
        <v>3528</v>
      </c>
      <c r="AG86" s="1" t="s">
        <v>1575</v>
      </c>
      <c r="AH86" s="1" t="s">
        <v>1463</v>
      </c>
      <c r="AI86" s="1">
        <v>8</v>
      </c>
      <c r="AJ86" s="1" t="s">
        <v>1217</v>
      </c>
      <c r="AK86" s="1" t="s">
        <v>1216</v>
      </c>
      <c r="AL86" s="1" t="s">
        <v>349</v>
      </c>
      <c r="AM86" s="1" t="s">
        <v>2637</v>
      </c>
      <c r="AN86" s="1" t="s">
        <v>2837</v>
      </c>
      <c r="AO86" s="1"/>
      <c r="AP86" s="1" t="s">
        <v>3406</v>
      </c>
      <c r="AQ86" s="1" t="s">
        <v>3736</v>
      </c>
      <c r="AR86" s="1"/>
      <c r="AS86" s="1"/>
      <c r="AT86" s="1">
        <v>4</v>
      </c>
      <c r="AU86" s="1">
        <v>4</v>
      </c>
      <c r="AV86" s="1" t="s">
        <v>3737</v>
      </c>
    </row>
    <row r="87" spans="1:48" x14ac:dyDescent="0.15">
      <c r="A87" t="str">
        <f t="shared" si="44"/>
        <v>|SOI|緑|9|2/2|各人間&amp;br;起動：ターン終了時まで|《[[古参の聖戦士]]》|</v>
      </c>
      <c r="B87" t="s">
        <v>3211</v>
      </c>
      <c r="C87" t="str">
        <f>AF87</f>
        <v>SOI</v>
      </c>
      <c r="D87">
        <f>IF(AF87="","",VLOOKUP(C87,tnpl!$Z$1:$AA$11,2,TRUE))</f>
        <v>4</v>
      </c>
      <c r="E87" t="s">
        <v>3211</v>
      </c>
      <c r="F87" t="str">
        <f>AG87</f>
        <v>緑</v>
      </c>
      <c r="G87">
        <f>IF(AG87="","",VLOOKUP(F87,tnpl!$X$1:$Y$16,2,TRUE))</f>
        <v>5</v>
      </c>
      <c r="H87" t="s">
        <v>3211</v>
      </c>
      <c r="I87">
        <f>AI87</f>
        <v>9</v>
      </c>
      <c r="J87" t="s">
        <v>3211</v>
      </c>
      <c r="K87">
        <f t="shared" si="45"/>
        <v>2</v>
      </c>
      <c r="L87">
        <f t="shared" si="45"/>
        <v>2</v>
      </c>
      <c r="M87" t="str">
        <f>IF(AL87="クリーチャー",K87&amp;"/"&amp;L87,"")</f>
        <v>2/2</v>
      </c>
      <c r="N87" t="s">
        <v>3267</v>
      </c>
      <c r="O87" t="s">
        <v>5138</v>
      </c>
      <c r="P87" t="s">
        <v>3249</v>
      </c>
      <c r="Q87" t="s">
        <v>5143</v>
      </c>
      <c r="R87" t="s">
        <v>3267</v>
      </c>
      <c r="S87" t="s">
        <v>4853</v>
      </c>
      <c r="T87" t="s">
        <v>1165</v>
      </c>
      <c r="V87" s="9" t="s">
        <v>4855</v>
      </c>
      <c r="W87" t="s">
        <v>3267</v>
      </c>
      <c r="Y87" s="11" t="s">
        <v>3776</v>
      </c>
      <c r="Z87" t="str">
        <f>IF(SEARCH(LEFT($C$70,1),Y87,1)&lt;10,$C$70,"")</f>
        <v/>
      </c>
      <c r="AA87" t="str">
        <f>IF(ISERR(SEARCH("召",Y87,1)),"","召喚")</f>
        <v/>
      </c>
      <c r="AB87" t="str">
        <f>IF(ISERR(SEARCH("与",Y87,1)),"","与える")</f>
        <v/>
      </c>
      <c r="AC87" t="str">
        <f>IF(ISERR(SEARCH("得",Y87,1)),"","得る")</f>
        <v>得る</v>
      </c>
      <c r="AD87" t="b">
        <f>OR(AB87="与える",AC87="得る")</f>
        <v>1</v>
      </c>
      <c r="AE87" s="3">
        <v>703</v>
      </c>
      <c r="AF87" s="2" t="s">
        <v>3528</v>
      </c>
      <c r="AG87" s="1" t="s">
        <v>1540</v>
      </c>
      <c r="AH87" s="1" t="s">
        <v>1473</v>
      </c>
      <c r="AI87" s="1">
        <v>9</v>
      </c>
      <c r="AJ87" s="1" t="s">
        <v>1165</v>
      </c>
      <c r="AK87" s="1" t="s">
        <v>1164</v>
      </c>
      <c r="AL87" s="1" t="s">
        <v>349</v>
      </c>
      <c r="AM87" s="1" t="s">
        <v>1511</v>
      </c>
      <c r="AN87" s="1" t="s">
        <v>1826</v>
      </c>
      <c r="AO87" s="1"/>
      <c r="AP87" s="1" t="s">
        <v>3776</v>
      </c>
      <c r="AQ87" s="1"/>
      <c r="AR87" s="1"/>
      <c r="AS87" s="1"/>
      <c r="AT87" s="1">
        <v>2</v>
      </c>
      <c r="AU87" s="1">
        <v>2</v>
      </c>
      <c r="AV87" s="1" t="s">
        <v>3776</v>
      </c>
    </row>
    <row r="88" spans="1:48" x14ac:dyDescent="0.15">
      <c r="A88" t="str">
        <f t="shared" si="44"/>
        <v>|AKH|赤|6|4/4|各クリーチャー&amp;br;督励3：ターン終了時まで|《[[戦闘の祝賀者]]》|</v>
      </c>
      <c r="B88" t="s">
        <v>3211</v>
      </c>
      <c r="C88" t="str">
        <f>AF88</f>
        <v>AKH</v>
      </c>
      <c r="D88">
        <f>IF(AF88="","",VLOOKUP(C88,tnpl!$Z$1:$AA$11,2,TRUE))</f>
        <v>10</v>
      </c>
      <c r="E88" t="s">
        <v>3211</v>
      </c>
      <c r="F88" t="str">
        <f>AG88</f>
        <v>赤</v>
      </c>
      <c r="G88">
        <f>IF(AG88="","",VLOOKUP(F88,tnpl!$X$1:$Y$16,2,TRUE))</f>
        <v>4</v>
      </c>
      <c r="H88" t="s">
        <v>3211</v>
      </c>
      <c r="I88">
        <f>AI88</f>
        <v>6</v>
      </c>
      <c r="J88" t="s">
        <v>3211</v>
      </c>
      <c r="K88">
        <f t="shared" si="45"/>
        <v>4</v>
      </c>
      <c r="L88">
        <f t="shared" si="45"/>
        <v>4</v>
      </c>
      <c r="M88" t="str">
        <f>IF(AL88="クリーチャー",K88&amp;"/"&amp;L88,"")</f>
        <v>4/4</v>
      </c>
      <c r="N88" t="s">
        <v>3267</v>
      </c>
      <c r="O88" t="s">
        <v>5136</v>
      </c>
      <c r="P88" t="s">
        <v>3249</v>
      </c>
      <c r="Q88" t="s">
        <v>5144</v>
      </c>
      <c r="R88" t="s">
        <v>3267</v>
      </c>
      <c r="S88" t="s">
        <v>4853</v>
      </c>
      <c r="T88" t="s">
        <v>107</v>
      </c>
      <c r="V88" s="9" t="s">
        <v>4855</v>
      </c>
      <c r="W88" t="s">
        <v>3267</v>
      </c>
      <c r="Y88" s="11" t="s">
        <v>4635</v>
      </c>
      <c r="Z88" t="str">
        <f>IF(SEARCH(LEFT($C$70,1),Y88,1)&lt;10,$C$70,"")</f>
        <v/>
      </c>
      <c r="AA88" t="str">
        <f>IF(ISERR(SEARCH("召",Y88,1)),"","召喚")</f>
        <v/>
      </c>
      <c r="AB88" t="str">
        <f>IF(ISERR(SEARCH("与",Y88,1)),"","与える")</f>
        <v/>
      </c>
      <c r="AC88" t="str">
        <f>IF(ISERR(SEARCH("得",Y88,1)),"","得る")</f>
        <v>得る</v>
      </c>
      <c r="AD88" t="b">
        <f>OR(AB88="与える",AC88="得る")</f>
        <v>1</v>
      </c>
      <c r="AE88" s="3">
        <v>1198</v>
      </c>
      <c r="AF88" s="2" t="s">
        <v>4450</v>
      </c>
      <c r="AG88" s="1" t="s">
        <v>1575</v>
      </c>
      <c r="AH88" s="1" t="s">
        <v>1453</v>
      </c>
      <c r="AI88" s="1">
        <v>6</v>
      </c>
      <c r="AJ88" s="1" t="s">
        <v>107</v>
      </c>
      <c r="AK88" s="1" t="s">
        <v>106</v>
      </c>
      <c r="AL88" s="1" t="s">
        <v>349</v>
      </c>
      <c r="AM88" s="1" t="s">
        <v>1511</v>
      </c>
      <c r="AN88" s="1" t="s">
        <v>1515</v>
      </c>
      <c r="AO88" s="1"/>
      <c r="AP88" s="1" t="s">
        <v>4635</v>
      </c>
      <c r="AQ88" s="1"/>
      <c r="AR88" s="1"/>
      <c r="AS88" s="1"/>
      <c r="AT88" s="1">
        <v>4</v>
      </c>
      <c r="AU88" s="1">
        <v>4</v>
      </c>
      <c r="AV88" s="1" t="s">
        <v>4635</v>
      </c>
    </row>
    <row r="89" spans="1:48" x14ac:dyDescent="0.15">
      <c r="A89" t="str">
        <f t="shared" si="44"/>
        <v>|AKH|赤緑|24|7/8|他の最初のクリーチャー&amp;br;起動：ターン終了時まで|《[[造反の代弁者、サムト]]》|</v>
      </c>
      <c r="B89" t="s">
        <v>3211</v>
      </c>
      <c r="C89" t="str">
        <f>AF89</f>
        <v>AKH</v>
      </c>
      <c r="D89">
        <f>IF(AF89="","",VLOOKUP(C89,tnpl!$Z$1:$AA$11,2,TRUE))</f>
        <v>10</v>
      </c>
      <c r="E89" t="s">
        <v>3211</v>
      </c>
      <c r="F89" t="str">
        <f>AG89</f>
        <v>赤緑</v>
      </c>
      <c r="G89">
        <f>IF(AG89="","",VLOOKUP(F89,tnpl!$X$1:$Y$16,2,TRUE))</f>
        <v>9</v>
      </c>
      <c r="H89" t="s">
        <v>3211</v>
      </c>
      <c r="I89">
        <f>AI89</f>
        <v>24</v>
      </c>
      <c r="J89" t="s">
        <v>3211</v>
      </c>
      <c r="K89">
        <f t="shared" si="45"/>
        <v>7</v>
      </c>
      <c r="L89">
        <f t="shared" si="45"/>
        <v>8</v>
      </c>
      <c r="M89" t="str">
        <f>IF(AL89="クリーチャー",K89&amp;"/"&amp;L89,"")</f>
        <v>7/8</v>
      </c>
      <c r="N89" t="s">
        <v>3267</v>
      </c>
      <c r="O89" t="s">
        <v>5145</v>
      </c>
      <c r="P89" t="s">
        <v>3249</v>
      </c>
      <c r="Q89" t="s">
        <v>5143</v>
      </c>
      <c r="R89" t="s">
        <v>3267</v>
      </c>
      <c r="S89" t="s">
        <v>4853</v>
      </c>
      <c r="T89" t="s">
        <v>4845</v>
      </c>
      <c r="V89" s="9" t="s">
        <v>4855</v>
      </c>
      <c r="W89" t="s">
        <v>3267</v>
      </c>
      <c r="Y89" s="11" t="s">
        <v>4849</v>
      </c>
      <c r="Z89" t="str">
        <f>IF(SEARCH(LEFT($C$70,1),Y89,1)&lt;10,$C$70,"")</f>
        <v>二段攻撃</v>
      </c>
      <c r="AA89" t="str">
        <f>IF(ISERR(SEARCH("召",Y89,1)),"","召喚")</f>
        <v/>
      </c>
      <c r="AB89" t="str">
        <f>IF(ISERR(SEARCH("与",Y89,1)),"","与える")</f>
        <v/>
      </c>
      <c r="AC89" t="str">
        <f>IF(ISERR(SEARCH("得",Y89,1)),"","得る")</f>
        <v>得る</v>
      </c>
      <c r="AD89" t="b">
        <f>OR(AB89="与える",AC89="得る")</f>
        <v>1</v>
      </c>
      <c r="AE89" s="3">
        <v>1290</v>
      </c>
      <c r="AF89" s="2" t="s">
        <v>4450</v>
      </c>
      <c r="AG89" s="1" t="s">
        <v>1504</v>
      </c>
      <c r="AH89" s="1" t="s">
        <v>1453</v>
      </c>
      <c r="AI89" s="1">
        <v>24</v>
      </c>
      <c r="AJ89" s="1" t="s">
        <v>4845</v>
      </c>
      <c r="AK89" s="1" t="s">
        <v>4846</v>
      </c>
      <c r="AL89" s="1" t="s">
        <v>349</v>
      </c>
      <c r="AM89" s="1" t="s">
        <v>1511</v>
      </c>
      <c r="AN89" s="1" t="s">
        <v>1515</v>
      </c>
      <c r="AO89" s="1"/>
      <c r="AP89" s="1" t="s">
        <v>4341</v>
      </c>
      <c r="AQ89" s="1" t="s">
        <v>4847</v>
      </c>
      <c r="AR89" s="1" t="s">
        <v>4848</v>
      </c>
      <c r="AS89" s="1"/>
      <c r="AT89" s="1">
        <v>7</v>
      </c>
      <c r="AU89" s="1">
        <v>8</v>
      </c>
      <c r="AV89" s="1" t="s">
        <v>4849</v>
      </c>
    </row>
    <row r="91" spans="1:48" x14ac:dyDescent="0.15">
      <c r="A91" t="s">
        <v>5123</v>
      </c>
      <c r="AC91" t="str">
        <f t="shared" ref="AC91:AC93" si="46">IF(ISERR(SEARCH("得",Y91,1)),"","得る")</f>
        <v/>
      </c>
    </row>
    <row r="92" spans="1:48" x14ac:dyDescent="0.15">
      <c r="A92" t="str">
        <f>B92&amp;C92&amp;E92&amp;F92&amp;H92&amp;I92&amp;J92&amp;M92&amp;N92&amp;O92&amp;P92&amp;Q92&amp;R92&amp;S92&amp;T92&amp;U92&amp;V92&amp;W92&amp;X92</f>
        <v>|LEFT:50|LEFT:50|LEFT:50|LEFT:120|LEFT:250|LEFT:250|c</v>
      </c>
      <c r="B92" t="s">
        <v>3211</v>
      </c>
      <c r="C92" t="s">
        <v>3204</v>
      </c>
      <c r="E92" t="s">
        <v>3211</v>
      </c>
      <c r="F92" t="s">
        <v>3204</v>
      </c>
      <c r="H92" t="s">
        <v>3211</v>
      </c>
      <c r="I92" t="s">
        <v>3204</v>
      </c>
      <c r="J92" t="s">
        <v>3211</v>
      </c>
      <c r="M92" t="s">
        <v>5031</v>
      </c>
      <c r="N92" t="s">
        <v>3267</v>
      </c>
      <c r="O92" t="s">
        <v>4871</v>
      </c>
      <c r="P92" t="s">
        <v>3267</v>
      </c>
      <c r="R92" t="s">
        <v>4871</v>
      </c>
      <c r="U92" t="s">
        <v>3267</v>
      </c>
      <c r="V92" t="s">
        <v>3206</v>
      </c>
      <c r="AC92" t="str">
        <f t="shared" si="46"/>
        <v/>
      </c>
    </row>
    <row r="93" spans="1:48" x14ac:dyDescent="0.15">
      <c r="A93" t="str">
        <f t="shared" ref="A93" si="47">B93&amp;C93&amp;E93&amp;F93&amp;H93&amp;I93&amp;J93&amp;M93&amp;N93&amp;O93&amp;P93&amp;Q93&amp;R93&amp;S93&amp;T93&amp;U93&amp;V93&amp;W93&amp;X93</f>
        <v>|セット|色|コスト|カード種|能力|カード名|</v>
      </c>
      <c r="B93" t="s">
        <v>3211</v>
      </c>
      <c r="C93" t="s">
        <v>3212</v>
      </c>
      <c r="E93" t="s">
        <v>3211</v>
      </c>
      <c r="F93" t="s">
        <v>3181</v>
      </c>
      <c r="H93" t="s">
        <v>3211</v>
      </c>
      <c r="I93" t="s">
        <v>3207</v>
      </c>
      <c r="J93" t="s">
        <v>3211</v>
      </c>
      <c r="K93" t="s">
        <v>3168</v>
      </c>
      <c r="L93" t="s">
        <v>3167</v>
      </c>
      <c r="M93" t="s">
        <v>4902</v>
      </c>
      <c r="N93" t="s">
        <v>3267</v>
      </c>
      <c r="O93" t="s">
        <v>3231</v>
      </c>
      <c r="P93" t="s">
        <v>3267</v>
      </c>
      <c r="R93" t="s">
        <v>3208</v>
      </c>
      <c r="U93" t="s">
        <v>3267</v>
      </c>
      <c r="AC93" t="str">
        <f t="shared" si="46"/>
        <v/>
      </c>
    </row>
    <row r="94" spans="1:48" x14ac:dyDescent="0.15">
      <c r="A94" t="str">
        <f t="shared" ref="A94:A95" si="48">B94&amp;C94&amp;E94&amp;F94&amp;H94&amp;I94&amp;J94&amp;M94&amp;N94&amp;O94&amp;P94&amp;Q94&amp;R94&amp;S94&amp;T94&amp;U94&amp;V94&amp;W94&amp;X94</f>
        <v>|SOI|赤|5|呪文|対象一体&amp;br;詠唱時：ターン終了時まで|《[[放たれた怒り]]》|</v>
      </c>
      <c r="B94" t="s">
        <v>3211</v>
      </c>
      <c r="C94" t="str">
        <f>AF94</f>
        <v>SOI</v>
      </c>
      <c r="D94">
        <f>IF(AF94="","",VLOOKUP(C94,tnpl!$Z$1:$AA$11,2,TRUE))</f>
        <v>4</v>
      </c>
      <c r="E94" t="s">
        <v>3211</v>
      </c>
      <c r="F94" t="str">
        <f>AG94</f>
        <v>赤</v>
      </c>
      <c r="G94">
        <f>IF(AG94="","",VLOOKUP(F94,tnpl!$X$1:$Y$16,2,TRUE))</f>
        <v>4</v>
      </c>
      <c r="H94" t="s">
        <v>3211</v>
      </c>
      <c r="I94">
        <f>AI94</f>
        <v>5</v>
      </c>
      <c r="J94" t="s">
        <v>3211</v>
      </c>
      <c r="K94">
        <f>AT94</f>
        <v>0</v>
      </c>
      <c r="L94">
        <f>AU94</f>
        <v>0</v>
      </c>
      <c r="M94" t="s">
        <v>1475</v>
      </c>
      <c r="N94" t="s">
        <v>3267</v>
      </c>
      <c r="O94" t="s">
        <v>5139</v>
      </c>
      <c r="P94" t="s">
        <v>3249</v>
      </c>
      <c r="Q94" t="s">
        <v>5146</v>
      </c>
      <c r="R94" t="s">
        <v>3267</v>
      </c>
      <c r="S94" t="s">
        <v>4853</v>
      </c>
      <c r="T94" t="s">
        <v>1243</v>
      </c>
      <c r="V94" s="9" t="s">
        <v>4855</v>
      </c>
      <c r="W94" t="s">
        <v>3267</v>
      </c>
      <c r="Y94" s="11" t="s">
        <v>3712</v>
      </c>
      <c r="Z94" t="str">
        <f>IF(SEARCH(LEFT($C$70,1),Y94,1)&lt;10,$C$70,"")</f>
        <v/>
      </c>
      <c r="AA94" t="str">
        <f>IF(ISERR(SEARCH("召",Y94,1)),"","召喚")</f>
        <v/>
      </c>
      <c r="AB94" t="str">
        <f>IF(ISERR(SEARCH("与",Y94,1)),"","与える")</f>
        <v/>
      </c>
      <c r="AC94" t="str">
        <f>IF(ISERR(SEARCH("得",Y94,1)),"","得る")</f>
        <v>得る</v>
      </c>
      <c r="AD94" t="b">
        <f>OR(AB94="与える",AC94="得る")</f>
        <v>1</v>
      </c>
      <c r="AE94" s="3">
        <v>655</v>
      </c>
      <c r="AF94" s="2" t="s">
        <v>3528</v>
      </c>
      <c r="AG94" s="1" t="s">
        <v>1575</v>
      </c>
      <c r="AH94" s="1" t="s">
        <v>1771</v>
      </c>
      <c r="AI94" s="1">
        <v>5</v>
      </c>
      <c r="AJ94" s="1" t="s">
        <v>1243</v>
      </c>
      <c r="AK94" s="1" t="s">
        <v>1242</v>
      </c>
      <c r="AL94" s="1" t="s">
        <v>1475</v>
      </c>
      <c r="AM94" s="1"/>
      <c r="AN94" s="1"/>
      <c r="AO94" s="1"/>
      <c r="AP94" s="1" t="s">
        <v>3712</v>
      </c>
      <c r="AQ94" s="1"/>
      <c r="AR94" s="1"/>
      <c r="AS94" s="1"/>
      <c r="AT94" s="1"/>
      <c r="AU94" s="1"/>
      <c r="AV94" s="1" t="s">
        <v>3712</v>
      </c>
    </row>
    <row r="95" spans="1:48" x14ac:dyDescent="0.15">
      <c r="A95" t="str">
        <f t="shared" si="48"/>
        <v>|KLDM|無色|6|サポート|最初のクリーチャー&amp;br;該当カードが出ている間|《[[魔力の篭手]]》|</v>
      </c>
      <c r="B95" t="s">
        <v>3211</v>
      </c>
      <c r="C95" t="str">
        <f>AF95</f>
        <v>KLDM</v>
      </c>
      <c r="D95">
        <f>IF(AF95="","",VLOOKUP(C95,tnpl!$Z$1:$AA$11,2,TRUE))</f>
        <v>9</v>
      </c>
      <c r="E95" t="s">
        <v>3211</v>
      </c>
      <c r="F95" t="str">
        <f>AG95</f>
        <v>無色</v>
      </c>
      <c r="G95">
        <f>IF(AG95="","",VLOOKUP(F95,tnpl!$X$1:$Y$16,2,TRUE))</f>
        <v>16</v>
      </c>
      <c r="H95" t="s">
        <v>3211</v>
      </c>
      <c r="I95">
        <f>AI95</f>
        <v>6</v>
      </c>
      <c r="J95" t="s">
        <v>3211</v>
      </c>
      <c r="K95">
        <f>AT95</f>
        <v>0</v>
      </c>
      <c r="L95">
        <f>AU95</f>
        <v>0</v>
      </c>
      <c r="M95" t="s">
        <v>297</v>
      </c>
      <c r="N95" t="s">
        <v>3267</v>
      </c>
      <c r="O95" t="s">
        <v>5140</v>
      </c>
      <c r="P95" t="s">
        <v>3249</v>
      </c>
      <c r="Q95" t="s">
        <v>5147</v>
      </c>
      <c r="R95" t="s">
        <v>3267</v>
      </c>
      <c r="S95" t="s">
        <v>4853</v>
      </c>
      <c r="T95" t="s">
        <v>332</v>
      </c>
      <c r="V95" s="9" t="s">
        <v>4855</v>
      </c>
      <c r="W95" t="s">
        <v>3267</v>
      </c>
      <c r="Y95" s="11" t="s">
        <v>328</v>
      </c>
      <c r="Z95" t="str">
        <f>IF(SEARCH(LEFT($C$70,1),Y95,1)&lt;10,$C$70,"")</f>
        <v/>
      </c>
      <c r="AA95" t="str">
        <f>IF(ISERR(SEARCH("召",Y95,1)),"","召喚")</f>
        <v/>
      </c>
      <c r="AB95" t="str">
        <f>IF(ISERR(SEARCH("与",Y95,1)),"","与える")</f>
        <v/>
      </c>
      <c r="AC95" t="str">
        <f>IF(ISERR(SEARCH("得",Y95,1)),"","得る")</f>
        <v>得る</v>
      </c>
      <c r="AD95" t="b">
        <f>OR(AB95="与える",AC95="得る")</f>
        <v>1</v>
      </c>
      <c r="AE95" s="3">
        <v>1091</v>
      </c>
      <c r="AF95" s="2" t="s">
        <v>4443</v>
      </c>
      <c r="AG95" s="1" t="s">
        <v>301</v>
      </c>
      <c r="AH95" s="1" t="s">
        <v>300</v>
      </c>
      <c r="AI95" s="1">
        <v>6</v>
      </c>
      <c r="AJ95" s="1" t="s">
        <v>332</v>
      </c>
      <c r="AK95" s="1" t="s">
        <v>331</v>
      </c>
      <c r="AL95" s="1" t="s">
        <v>297</v>
      </c>
      <c r="AM95" s="1"/>
      <c r="AN95" s="1"/>
      <c r="AO95" s="1"/>
      <c r="AP95" s="1" t="s">
        <v>330</v>
      </c>
      <c r="AQ95" s="1" t="s">
        <v>329</v>
      </c>
      <c r="AR95" s="1"/>
      <c r="AS95" s="1">
        <v>2</v>
      </c>
      <c r="AT95" s="1"/>
      <c r="AU95" s="1"/>
      <c r="AV95" s="1" t="s">
        <v>328</v>
      </c>
    </row>
    <row r="96" spans="1:48" x14ac:dyDescent="0.15">
      <c r="V96" s="9"/>
    </row>
    <row r="97" spans="22:22" x14ac:dyDescent="0.15">
      <c r="V97" s="9"/>
    </row>
    <row r="98" spans="22:22" x14ac:dyDescent="0.15">
      <c r="V98" s="9"/>
    </row>
    <row r="99" spans="22:22" x14ac:dyDescent="0.15">
      <c r="V99" s="9"/>
    </row>
    <row r="100" spans="22:22" x14ac:dyDescent="0.15">
      <c r="V100" s="9"/>
    </row>
    <row r="101" spans="22:22" x14ac:dyDescent="0.15">
      <c r="V101" s="9"/>
    </row>
    <row r="102" spans="22:22" x14ac:dyDescent="0.15">
      <c r="V102" s="9"/>
    </row>
    <row r="103" spans="22:22" x14ac:dyDescent="0.15">
      <c r="V103" s="9"/>
    </row>
    <row r="104" spans="22:22" x14ac:dyDescent="0.15">
      <c r="V104" s="9"/>
    </row>
    <row r="105" spans="22:22" x14ac:dyDescent="0.15">
      <c r="V105" s="9"/>
    </row>
  </sheetData>
  <autoFilter ref="Y3:AD40"/>
  <phoneticPr fontId="1"/>
  <dataValidations count="1">
    <dataValidation type="list" allowBlank="1" showInputMessage="1" showErrorMessage="1" sqref="AH9:AH10">
      <formula1>#REF!</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105"/>
  <sheetViews>
    <sheetView topLeftCell="A52" zoomScale="85" zoomScaleNormal="85" workbookViewId="0">
      <selection activeCell="A59" sqref="A59:XFD60"/>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1" customWidth="1"/>
    <col min="27" max="27" width="8.5" bestFit="1" customWidth="1"/>
    <col min="28" max="28" width="6" bestFit="1" customWidth="1"/>
    <col min="29" max="29" width="8.125" bestFit="1" customWidth="1"/>
    <col min="30" max="30" width="3.5" bestFit="1" customWidth="1"/>
    <col min="31" max="31" width="7.125" customWidth="1"/>
    <col min="32" max="33" width="5.5" bestFit="1" customWidth="1"/>
    <col min="34" max="34" width="5.25" bestFit="1" customWidth="1"/>
    <col min="35" max="35" width="9.5" bestFit="1" customWidth="1"/>
    <col min="36" max="36" width="5" bestFit="1" customWidth="1"/>
    <col min="37" max="37" width="14.875" customWidth="1"/>
    <col min="38" max="38" width="9" customWidth="1"/>
    <col min="40" max="45" width="0" hidden="1" customWidth="1"/>
    <col min="46" max="46" width="4.875" bestFit="1" customWidth="1"/>
    <col min="47" max="48" width="3.5" bestFit="1" customWidth="1"/>
  </cols>
  <sheetData>
    <row r="1" spans="1:49" x14ac:dyDescent="0.15">
      <c r="A1" t="s">
        <v>5068</v>
      </c>
    </row>
    <row r="2" spans="1:49" x14ac:dyDescent="0.15">
      <c r="A2" t="str">
        <f>B2&amp;C2&amp;E2&amp;F2&amp;H2&amp;I2&amp;J2&amp;M2&amp;N2&amp;O2&amp;P2&amp;Q2&amp;R2&amp;S2&amp;T2&amp;V2&amp;W2&amp;X2&amp;Y2</f>
        <v/>
      </c>
    </row>
    <row r="3" spans="1:49" x14ac:dyDescent="0.15">
      <c r="A3" t="str">
        <f>B3&amp;C3&amp;E3&amp;F3&amp;H3&amp;I3&amp;J3&amp;M3&amp;N3&amp;O3&amp;P3&amp;Q3&amp;R3&amp;S3&amp;T3&amp;V3&amp;W3&amp;X3&amp;Y3</f>
        <v>*トランプルカード一覧</v>
      </c>
      <c r="B3" t="s">
        <v>3229</v>
      </c>
      <c r="C3" t="s">
        <v>5149</v>
      </c>
      <c r="F3" t="s">
        <v>3228</v>
      </c>
    </row>
    <row r="4" spans="1:49" x14ac:dyDescent="0.15">
      <c r="A4" t="str">
        <f>B4&amp;C4&amp;E4&amp;F4&amp;H4&amp;I4&amp;J4&amp;M4&amp;N4&amp;O4&amp;P4&amp;Q4&amp;R4&amp;S4&amp;T4&amp;V4&amp;W4&amp;X4&amp;Y4</f>
        <v>[[トランプル]]</v>
      </c>
      <c r="B4" t="s">
        <v>4991</v>
      </c>
      <c r="C4" t="str">
        <f>C3</f>
        <v>トランプル</v>
      </c>
      <c r="E4" t="s">
        <v>5070</v>
      </c>
    </row>
    <row r="5" spans="1:49" x14ac:dyDescent="0.15">
      <c r="A5" t="str">
        <f>B5&amp;C5&amp;E5&amp;F5&amp;H5&amp;I5&amp;J5&amp;M5&amp;N5&amp;O5&amp;P5&amp;Q5&amp;R5&amp;S5&amp;T5&amp;V5&amp;W5&amp;X5&amp;Y5</f>
        <v/>
      </c>
    </row>
    <row r="6" spans="1:49" x14ac:dyDescent="0.15">
      <c r="A6" t="str">
        <f>B6&amp;C6&amp;E6&amp;F6&amp;H6&amp;I6&amp;J6&amp;M6&amp;N6&amp;O6&amp;P6&amp;Q6&amp;R6&amp;S6&amp;T6&amp;V6&amp;W6&amp;X6&amp;Y6</f>
        <v>**マジック:オリジン</v>
      </c>
      <c r="B6" t="s">
        <v>4856</v>
      </c>
      <c r="C6" t="s">
        <v>4860</v>
      </c>
    </row>
    <row r="7" spans="1:49" x14ac:dyDescent="0.15">
      <c r="A7" t="str">
        <f>B7&amp;C7&amp;E7&amp;F7&amp;H7&amp;I7&amp;J7&amp;M7&amp;N7&amp;O7&amp;P7&amp;Q7&amp;R7&amp;S7&amp;T7&amp;U7&amp;V7&amp;W7&amp;X7&amp;Y7</f>
        <v>|LEFT:50|LEFT:50|LEFT:50|LEFT:50|LEFT:500|c</v>
      </c>
      <c r="B7" t="s">
        <v>3211</v>
      </c>
      <c r="C7" t="s">
        <v>3204</v>
      </c>
      <c r="E7" t="s">
        <v>3211</v>
      </c>
      <c r="F7" t="s">
        <v>3204</v>
      </c>
      <c r="H7" t="s">
        <v>3211</v>
      </c>
      <c r="I7" t="s">
        <v>3204</v>
      </c>
      <c r="J7" t="s">
        <v>3211</v>
      </c>
      <c r="M7" t="s">
        <v>3204</v>
      </c>
      <c r="R7" t="s">
        <v>3267</v>
      </c>
      <c r="T7" t="s">
        <v>3205</v>
      </c>
      <c r="X7" t="s">
        <v>3267</v>
      </c>
      <c r="Y7" t="s">
        <v>3206</v>
      </c>
    </row>
    <row r="8" spans="1:49" ht="14.25" thickBot="1" x14ac:dyDescent="0.2">
      <c r="A8" t="str">
        <f t="shared" ref="A8:A71" si="0">B8&amp;C8&amp;E8&amp;F8&amp;H8&amp;I8&amp;J8&amp;M8&amp;N8&amp;O8&amp;P8&amp;Q8&amp;R8&amp;S8&amp;T8&amp;U8&amp;V8&amp;W8&amp;X8&amp;Y8</f>
        <v>|セット|色|コスト|P/T|カード名|</v>
      </c>
      <c r="B8" t="s">
        <v>3211</v>
      </c>
      <c r="C8" t="s">
        <v>3212</v>
      </c>
      <c r="E8" t="s">
        <v>3211</v>
      </c>
      <c r="F8" t="s">
        <v>3181</v>
      </c>
      <c r="H8" t="s">
        <v>3211</v>
      </c>
      <c r="I8" t="s">
        <v>3207</v>
      </c>
      <c r="J8" t="s">
        <v>3211</v>
      </c>
      <c r="K8" t="s">
        <v>3168</v>
      </c>
      <c r="L8" t="s">
        <v>3167</v>
      </c>
      <c r="M8" t="str">
        <f>K8&amp;"/"&amp;L8</f>
        <v>P/T</v>
      </c>
      <c r="R8" t="s">
        <v>3267</v>
      </c>
      <c r="T8" t="s">
        <v>3208</v>
      </c>
      <c r="X8" t="s">
        <v>3267</v>
      </c>
      <c r="AE8" t="b">
        <f>OR(AC8="与える",AD8="得る")</f>
        <v>0</v>
      </c>
      <c r="AF8" s="18"/>
      <c r="AG8" s="18"/>
      <c r="AH8" s="18"/>
      <c r="AI8" s="18"/>
      <c r="AJ8" s="18"/>
      <c r="AK8" s="18"/>
      <c r="AL8" s="18"/>
      <c r="AM8" s="18"/>
      <c r="AN8" s="18"/>
      <c r="AO8" s="18"/>
      <c r="AP8" s="18"/>
      <c r="AQ8" s="18"/>
      <c r="AR8" s="18"/>
      <c r="AS8" s="18"/>
      <c r="AT8" s="18"/>
      <c r="AU8" s="18"/>
      <c r="AV8" s="18"/>
      <c r="AW8" s="18"/>
    </row>
    <row r="9" spans="1:49" x14ac:dyDescent="0.15">
      <c r="A9" t="str">
        <f t="shared" si="0"/>
        <v>|ORI|青|12|1/3|《[[スカーブの大巨人]]》|</v>
      </c>
      <c r="B9" t="s">
        <v>3211</v>
      </c>
      <c r="C9" t="str">
        <f>AG9</f>
        <v>ORI</v>
      </c>
      <c r="D9">
        <f>IF(AG9="","",VLOOKUP(C9,tnpl!$Z$1:$AA$11,2,TRUE))</f>
        <v>1</v>
      </c>
      <c r="E9" t="s">
        <v>3211</v>
      </c>
      <c r="F9" t="str">
        <f>AH9</f>
        <v>青</v>
      </c>
      <c r="G9">
        <f>IF(AH9="","",VLOOKUP(F9,tnpl!$X$1:$Y$16,2,TRUE))</f>
        <v>2</v>
      </c>
      <c r="H9" t="s">
        <v>3211</v>
      </c>
      <c r="I9">
        <f>AJ9</f>
        <v>12</v>
      </c>
      <c r="J9" t="s">
        <v>3211</v>
      </c>
      <c r="K9">
        <f t="shared" ref="K9:L11" si="1">AU9</f>
        <v>1</v>
      </c>
      <c r="L9">
        <f t="shared" si="1"/>
        <v>3</v>
      </c>
      <c r="M9" t="str">
        <f>IF(AM9="クリーチャー",K9&amp;"/"&amp;L9,"")</f>
        <v>1/3</v>
      </c>
      <c r="R9" t="s">
        <v>3267</v>
      </c>
      <c r="S9" t="s">
        <v>4854</v>
      </c>
      <c r="T9" t="str">
        <f>AK9</f>
        <v>スカーブの大巨人</v>
      </c>
      <c r="W9" t="s">
        <v>4855</v>
      </c>
      <c r="X9" t="s">
        <v>3267</v>
      </c>
      <c r="Y9" s="9"/>
      <c r="Z9" s="11" t="s">
        <v>3315</v>
      </c>
      <c r="AA9" t="str">
        <f>IF(SEARCH(LEFT($C$3,2),Z9,1)&lt;10,$C$3,"")</f>
        <v>トランプル</v>
      </c>
      <c r="AB9" t="str">
        <f>IF(ISERR(SEARCH("召",Z9,1)),"","召喚")</f>
        <v/>
      </c>
      <c r="AC9" t="str">
        <f>IF(ISERR(SEARCH("与",Z9,1)),"","与える")</f>
        <v/>
      </c>
      <c r="AD9" t="str">
        <f>IF(ISERR(SEARCH("得",Z9,1)),"","得る")</f>
        <v/>
      </c>
      <c r="AE9" t="b">
        <f t="shared" ref="AE9" si="2">OR(AC9="与える",AD9="得る")</f>
        <v>0</v>
      </c>
      <c r="AF9" s="7">
        <v>79</v>
      </c>
      <c r="AG9" s="5" t="s">
        <v>3271</v>
      </c>
      <c r="AH9" s="5" t="s">
        <v>1631</v>
      </c>
      <c r="AI9" s="5" t="s">
        <v>1453</v>
      </c>
      <c r="AJ9" s="5">
        <v>12</v>
      </c>
      <c r="AK9" s="5" t="s">
        <v>2926</v>
      </c>
      <c r="AL9" s="5" t="s">
        <v>2925</v>
      </c>
      <c r="AM9" s="5" t="s">
        <v>349</v>
      </c>
      <c r="AN9" s="5" t="s">
        <v>1506</v>
      </c>
      <c r="AO9" s="5" t="s">
        <v>2077</v>
      </c>
      <c r="AP9" s="5"/>
      <c r="AQ9" s="5" t="s">
        <v>3313</v>
      </c>
      <c r="AR9" s="5" t="s">
        <v>3314</v>
      </c>
      <c r="AS9" s="5"/>
      <c r="AT9" s="5"/>
      <c r="AU9" s="5">
        <v>1</v>
      </c>
      <c r="AV9" s="5">
        <v>3</v>
      </c>
      <c r="AW9" s="13" t="s">
        <v>3315</v>
      </c>
    </row>
    <row r="10" spans="1:49" x14ac:dyDescent="0.15">
      <c r="A10" t="str">
        <f t="shared" si="0"/>
        <v>|ORI|赤|16|5/6|《[[燃えさし口のヘリオン]]》|</v>
      </c>
      <c r="B10" t="s">
        <v>3211</v>
      </c>
      <c r="C10" t="str">
        <f>AG10</f>
        <v>ORI</v>
      </c>
      <c r="D10">
        <f>IF(AG10="","",VLOOKUP(C10,tnpl!$Z$1:$AA$11,2,TRUE))</f>
        <v>1</v>
      </c>
      <c r="E10" t="s">
        <v>3211</v>
      </c>
      <c r="F10" t="str">
        <f>AH10</f>
        <v>赤</v>
      </c>
      <c r="G10">
        <f>IF(AH10="","",VLOOKUP(F10,tnpl!$X$1:$Y$16,2,TRUE))</f>
        <v>4</v>
      </c>
      <c r="H10" t="s">
        <v>3211</v>
      </c>
      <c r="I10">
        <f>AJ10</f>
        <v>16</v>
      </c>
      <c r="J10" t="s">
        <v>3211</v>
      </c>
      <c r="K10">
        <f t="shared" si="1"/>
        <v>5</v>
      </c>
      <c r="L10">
        <f t="shared" si="1"/>
        <v>6</v>
      </c>
      <c r="M10" t="str">
        <f>IF(AM10="クリーチャー",K10&amp;"/"&amp;L10,"")</f>
        <v>5/6</v>
      </c>
      <c r="R10" t="s">
        <v>3267</v>
      </c>
      <c r="S10" t="s">
        <v>4854</v>
      </c>
      <c r="T10" t="str">
        <f>AK10</f>
        <v>燃えさし口のヘリオン</v>
      </c>
      <c r="W10" t="s">
        <v>4855</v>
      </c>
      <c r="X10" t="s">
        <v>3267</v>
      </c>
      <c r="Y10" s="9"/>
      <c r="Z10" s="11" t="s">
        <v>3351</v>
      </c>
      <c r="AA10" t="str">
        <f t="shared" ref="AA10:AA63" si="3">IF(SEARCH(LEFT($C$3,2),Z10,1)&lt;10,$C$3,"")</f>
        <v>トランプル</v>
      </c>
      <c r="AB10" t="str">
        <f t="shared" ref="AB10:AB63" si="4">IF(ISERR(SEARCH("召",Z10,1)),"","召喚")</f>
        <v/>
      </c>
      <c r="AC10" t="str">
        <f t="shared" ref="AC10:AC63" si="5">IF(ISERR(SEARCH("与",Z10,1)),"","与える")</f>
        <v/>
      </c>
      <c r="AD10" t="str">
        <f t="shared" ref="AD10:AD63" si="6">IF(ISERR(SEARCH("得",Z10,1)),"","得る")</f>
        <v/>
      </c>
      <c r="AE10" t="b">
        <f t="shared" ref="AE10:AE63" si="7">OR(AC10="与える",AD10="得る")</f>
        <v>0</v>
      </c>
      <c r="AF10" s="2">
        <v>154</v>
      </c>
      <c r="AG10" s="1" t="s">
        <v>3271</v>
      </c>
      <c r="AH10" s="1" t="s">
        <v>1575</v>
      </c>
      <c r="AI10" s="1" t="s">
        <v>1463</v>
      </c>
      <c r="AJ10" s="1">
        <v>16</v>
      </c>
      <c r="AK10" s="1" t="s">
        <v>2713</v>
      </c>
      <c r="AL10" s="1" t="s">
        <v>2712</v>
      </c>
      <c r="AM10" s="1" t="s">
        <v>349</v>
      </c>
      <c r="AN10" s="1" t="s">
        <v>2711</v>
      </c>
      <c r="AO10" s="1"/>
      <c r="AP10" s="1"/>
      <c r="AQ10" s="1" t="s">
        <v>3313</v>
      </c>
      <c r="AR10" s="1" t="s">
        <v>3350</v>
      </c>
      <c r="AS10" s="1"/>
      <c r="AT10" s="1"/>
      <c r="AU10" s="1">
        <v>5</v>
      </c>
      <c r="AV10" s="1">
        <v>6</v>
      </c>
      <c r="AW10" s="14" t="s">
        <v>3351</v>
      </c>
    </row>
    <row r="11" spans="1:49" x14ac:dyDescent="0.15">
      <c r="A11" t="str">
        <f t="shared" si="0"/>
        <v>|ORI|緑|8|3/3|《[[マナ喰らいのハイドラ]]》|</v>
      </c>
      <c r="B11" t="s">
        <v>3211</v>
      </c>
      <c r="C11" t="str">
        <f>AG11</f>
        <v>ORI</v>
      </c>
      <c r="D11">
        <f>IF(AG11="","",VLOOKUP(C11,tnpl!$Z$1:$AA$11,2,TRUE))</f>
        <v>1</v>
      </c>
      <c r="E11" t="s">
        <v>3211</v>
      </c>
      <c r="F11" t="str">
        <f>AH11</f>
        <v>緑</v>
      </c>
      <c r="G11">
        <f>IF(AH11="","",VLOOKUP(F11,tnpl!$X$1:$Y$16,2,TRUE))</f>
        <v>5</v>
      </c>
      <c r="H11" t="s">
        <v>3211</v>
      </c>
      <c r="I11">
        <f>AJ11</f>
        <v>8</v>
      </c>
      <c r="J11" t="s">
        <v>3211</v>
      </c>
      <c r="K11">
        <f t="shared" si="1"/>
        <v>3</v>
      </c>
      <c r="L11">
        <f t="shared" si="1"/>
        <v>3</v>
      </c>
      <c r="M11" t="str">
        <f>IF(AM11="クリーチャー",K11&amp;"/"&amp;L11,"")</f>
        <v>3/3</v>
      </c>
      <c r="R11" t="s">
        <v>3267</v>
      </c>
      <c r="S11" t="s">
        <v>4854</v>
      </c>
      <c r="T11" t="str">
        <f>AK11</f>
        <v>マナ喰らいのハイドラ</v>
      </c>
      <c r="W11" t="s">
        <v>4855</v>
      </c>
      <c r="X11" t="s">
        <v>3267</v>
      </c>
      <c r="Y11" s="9"/>
      <c r="Z11" s="11" t="s">
        <v>3377</v>
      </c>
      <c r="AA11" t="str">
        <f t="shared" si="3"/>
        <v>トランプル</v>
      </c>
      <c r="AB11" t="str">
        <f t="shared" si="4"/>
        <v/>
      </c>
      <c r="AC11" t="str">
        <f t="shared" si="5"/>
        <v/>
      </c>
      <c r="AD11" t="str">
        <f t="shared" si="6"/>
        <v/>
      </c>
      <c r="AE11" t="b">
        <f t="shared" si="7"/>
        <v>0</v>
      </c>
      <c r="AF11" s="2">
        <v>193</v>
      </c>
      <c r="AG11" s="1" t="s">
        <v>3271</v>
      </c>
      <c r="AH11" s="1" t="s">
        <v>1540</v>
      </c>
      <c r="AI11" s="1" t="s">
        <v>1463</v>
      </c>
      <c r="AJ11" s="1">
        <v>8</v>
      </c>
      <c r="AK11" s="1" t="s">
        <v>2603</v>
      </c>
      <c r="AL11" s="1" t="s">
        <v>2602</v>
      </c>
      <c r="AM11" s="1" t="s">
        <v>349</v>
      </c>
      <c r="AN11" s="1" t="s">
        <v>1890</v>
      </c>
      <c r="AO11" s="1"/>
      <c r="AP11" s="1"/>
      <c r="AQ11" s="1" t="s">
        <v>1733</v>
      </c>
      <c r="AR11" s="1" t="s">
        <v>3376</v>
      </c>
      <c r="AS11" s="1"/>
      <c r="AT11" s="1"/>
      <c r="AU11" s="1">
        <v>3</v>
      </c>
      <c r="AV11" s="1">
        <v>3</v>
      </c>
      <c r="AW11" s="14" t="s">
        <v>3377</v>
      </c>
    </row>
    <row r="12" spans="1:49" x14ac:dyDescent="0.15">
      <c r="A12" t="str">
        <f t="shared" si="0"/>
        <v/>
      </c>
      <c r="V12" s="9"/>
      <c r="Y12" s="11"/>
      <c r="Z12"/>
      <c r="AC12" s="9"/>
      <c r="AD12" s="9"/>
      <c r="AE12" s="9"/>
      <c r="AF12" s="9"/>
      <c r="AG12" s="9"/>
      <c r="AH12" s="9"/>
      <c r="AI12" s="9"/>
      <c r="AJ12" s="9"/>
      <c r="AK12" s="9"/>
      <c r="AL12" s="9"/>
      <c r="AM12" s="9"/>
      <c r="AN12" s="9"/>
      <c r="AO12" s="9"/>
      <c r="AP12" s="9"/>
      <c r="AQ12" s="9"/>
      <c r="AR12" s="9"/>
      <c r="AS12" s="9"/>
      <c r="AT12" s="9"/>
    </row>
    <row r="13" spans="1:49" x14ac:dyDescent="0.15">
      <c r="A13" t="str">
        <f t="shared" si="0"/>
        <v>**戦乱のゼンディカーブロック</v>
      </c>
      <c r="B13" t="s">
        <v>4861</v>
      </c>
      <c r="Y13" s="11"/>
      <c r="Z13"/>
    </row>
    <row r="14" spans="1:49" x14ac:dyDescent="0.15">
      <c r="A14" t="str">
        <f t="shared" si="0"/>
        <v>|LEFT:50|LEFT:50|LEFT:50|LEFT:50|LEFT:500|c</v>
      </c>
      <c r="B14" t="s">
        <v>3211</v>
      </c>
      <c r="C14" t="s">
        <v>3204</v>
      </c>
      <c r="E14" t="s">
        <v>3211</v>
      </c>
      <c r="F14" t="s">
        <v>3204</v>
      </c>
      <c r="H14" t="s">
        <v>3211</v>
      </c>
      <c r="I14" t="s">
        <v>3204</v>
      </c>
      <c r="J14" t="s">
        <v>3211</v>
      </c>
      <c r="M14" t="s">
        <v>3204</v>
      </c>
      <c r="R14" t="s">
        <v>3267</v>
      </c>
      <c r="T14" t="s">
        <v>3205</v>
      </c>
      <c r="X14" t="s">
        <v>3267</v>
      </c>
      <c r="Y14" s="11" t="s">
        <v>3206</v>
      </c>
      <c r="Z14"/>
    </row>
    <row r="15" spans="1:49" x14ac:dyDescent="0.15">
      <c r="A15" t="str">
        <f t="shared" si="0"/>
        <v>|セット|色|コスト|P/T|カード名|</v>
      </c>
      <c r="B15" t="s">
        <v>3211</v>
      </c>
      <c r="C15" t="s">
        <v>3212</v>
      </c>
      <c r="E15" t="s">
        <v>3211</v>
      </c>
      <c r="F15" t="s">
        <v>3181</v>
      </c>
      <c r="H15" t="s">
        <v>3211</v>
      </c>
      <c r="I15" t="s">
        <v>3207</v>
      </c>
      <c r="J15" t="s">
        <v>3211</v>
      </c>
      <c r="K15" t="s">
        <v>3168</v>
      </c>
      <c r="L15" t="s">
        <v>3167</v>
      </c>
      <c r="M15" t="str">
        <f>K15&amp;"/"&amp;L15</f>
        <v>P/T</v>
      </c>
      <c r="R15" t="s">
        <v>3267</v>
      </c>
      <c r="T15" t="s">
        <v>3208</v>
      </c>
      <c r="X15" t="s">
        <v>3267</v>
      </c>
      <c r="Y15" s="11"/>
      <c r="Z15"/>
      <c r="AB15" t="b">
        <f>OR(Z15="与える",AA15="得る")</f>
        <v>0</v>
      </c>
      <c r="AC15" s="1"/>
      <c r="AD15" s="1"/>
      <c r="AE15" s="1"/>
      <c r="AF15" s="1"/>
      <c r="AG15" s="1"/>
      <c r="AH15" s="1"/>
      <c r="AI15" s="1"/>
      <c r="AJ15" s="1"/>
      <c r="AK15" s="1"/>
      <c r="AL15" s="1"/>
      <c r="AM15" s="1"/>
      <c r="AN15" s="1"/>
      <c r="AO15" s="1"/>
      <c r="AP15" s="1"/>
      <c r="AQ15" s="1"/>
      <c r="AR15" s="1"/>
      <c r="AS15" s="1"/>
      <c r="AT15" s="1"/>
    </row>
    <row r="16" spans="1:49" x14ac:dyDescent="0.15">
      <c r="A16" t="str">
        <f t="shared" si="0"/>
        <v>|BFZ|赤|8|2/1|《[[マキンディの滑り駆け]]》|</v>
      </c>
      <c r="B16" t="s">
        <v>3211</v>
      </c>
      <c r="C16" t="str">
        <f t="shared" ref="C16:C25" si="8">AG16</f>
        <v>BFZ</v>
      </c>
      <c r="D16">
        <f>IF(AG16="","",VLOOKUP(C16,tnpl!$Z$1:$AA$11,2,TRUE))</f>
        <v>2</v>
      </c>
      <c r="E16" t="s">
        <v>3211</v>
      </c>
      <c r="F16" t="str">
        <f t="shared" ref="F16:F25" si="9">AH16</f>
        <v>赤</v>
      </c>
      <c r="G16">
        <f>IF(AH16="","",VLOOKUP(F16,tnpl!$X$1:$Y$16,2,TRUE))</f>
        <v>4</v>
      </c>
      <c r="H16" t="s">
        <v>3211</v>
      </c>
      <c r="I16">
        <f t="shared" ref="I16:I25" si="10">AJ16</f>
        <v>8</v>
      </c>
      <c r="J16" t="s">
        <v>3211</v>
      </c>
      <c r="K16">
        <f t="shared" ref="K16:K25" si="11">AU16</f>
        <v>2</v>
      </c>
      <c r="L16">
        <f t="shared" ref="L16:L25" si="12">AV16</f>
        <v>1</v>
      </c>
      <c r="M16" t="str">
        <f t="shared" ref="M16:M25" si="13">IF(AM16="クリーチャー",K16&amp;"/"&amp;L16,"")</f>
        <v>2/1</v>
      </c>
      <c r="R16" t="s">
        <v>3267</v>
      </c>
      <c r="S16" t="s">
        <v>4854</v>
      </c>
      <c r="T16" t="str">
        <f t="shared" ref="T16:T25" si="14">AK16</f>
        <v>マキンディの滑り駆け</v>
      </c>
      <c r="W16" t="s">
        <v>4855</v>
      </c>
      <c r="X16" t="s">
        <v>3267</v>
      </c>
      <c r="Y16" s="9"/>
      <c r="Z16" s="11" t="s">
        <v>3457</v>
      </c>
      <c r="AA16" t="str">
        <f t="shared" si="3"/>
        <v>トランプル</v>
      </c>
      <c r="AB16" t="str">
        <f t="shared" si="4"/>
        <v/>
      </c>
      <c r="AC16" t="str">
        <f t="shared" si="5"/>
        <v/>
      </c>
      <c r="AD16" t="str">
        <f t="shared" si="6"/>
        <v/>
      </c>
      <c r="AE16" t="b">
        <f t="shared" si="7"/>
        <v>0</v>
      </c>
      <c r="AF16" s="2">
        <v>357</v>
      </c>
      <c r="AG16" s="1" t="s">
        <v>3213</v>
      </c>
      <c r="AH16" s="1" t="s">
        <v>1575</v>
      </c>
      <c r="AI16" s="1" t="s">
        <v>1771</v>
      </c>
      <c r="AJ16" s="1">
        <v>8</v>
      </c>
      <c r="AK16" s="1" t="s">
        <v>2090</v>
      </c>
      <c r="AL16" s="1" t="s">
        <v>2089</v>
      </c>
      <c r="AM16" s="1" t="s">
        <v>349</v>
      </c>
      <c r="AN16" s="1" t="s">
        <v>367</v>
      </c>
      <c r="AO16" s="1"/>
      <c r="AP16" s="1"/>
      <c r="AQ16" s="1" t="s">
        <v>1733</v>
      </c>
      <c r="AR16" s="1" t="s">
        <v>1916</v>
      </c>
      <c r="AS16" s="1"/>
      <c r="AT16" s="1"/>
      <c r="AU16" s="1">
        <v>2</v>
      </c>
      <c r="AV16" s="1">
        <v>1</v>
      </c>
      <c r="AW16" s="14" t="s">
        <v>3457</v>
      </c>
    </row>
    <row r="17" spans="1:49" x14ac:dyDescent="0.15">
      <c r="A17" t="str">
        <f t="shared" si="0"/>
        <v>|BFZ|赤|10|3/4|《[[エムラクールの名残]]》|</v>
      </c>
      <c r="B17" t="s">
        <v>3211</v>
      </c>
      <c r="C17" t="str">
        <f t="shared" si="8"/>
        <v>BFZ</v>
      </c>
      <c r="D17">
        <f>IF(AG17="","",VLOOKUP(C17,tnpl!$Z$1:$AA$11,2,TRUE))</f>
        <v>2</v>
      </c>
      <c r="E17" t="s">
        <v>3211</v>
      </c>
      <c r="F17" t="str">
        <f t="shared" si="9"/>
        <v>赤</v>
      </c>
      <c r="G17">
        <f>IF(AH17="","",VLOOKUP(F17,tnpl!$X$1:$Y$16,2,TRUE))</f>
        <v>4</v>
      </c>
      <c r="H17" t="s">
        <v>3211</v>
      </c>
      <c r="I17">
        <f t="shared" si="10"/>
        <v>10</v>
      </c>
      <c r="J17" t="s">
        <v>3211</v>
      </c>
      <c r="K17">
        <f t="shared" si="11"/>
        <v>3</v>
      </c>
      <c r="L17">
        <f t="shared" si="12"/>
        <v>4</v>
      </c>
      <c r="M17" t="str">
        <f t="shared" si="13"/>
        <v>3/4</v>
      </c>
      <c r="R17" t="s">
        <v>3267</v>
      </c>
      <c r="S17" t="s">
        <v>4854</v>
      </c>
      <c r="T17" t="str">
        <f t="shared" si="14"/>
        <v>エムラクールの名残</v>
      </c>
      <c r="W17" t="s">
        <v>4855</v>
      </c>
      <c r="X17" t="s">
        <v>3267</v>
      </c>
      <c r="Y17" s="9"/>
      <c r="Z17" s="11" t="s">
        <v>2032</v>
      </c>
      <c r="AA17" t="str">
        <f t="shared" si="3"/>
        <v>トランプル</v>
      </c>
      <c r="AB17" t="str">
        <f t="shared" si="4"/>
        <v/>
      </c>
      <c r="AC17" t="str">
        <f t="shared" si="5"/>
        <v/>
      </c>
      <c r="AD17" t="str">
        <f t="shared" si="6"/>
        <v/>
      </c>
      <c r="AE17" t="b">
        <f t="shared" si="7"/>
        <v>0</v>
      </c>
      <c r="AF17" s="2">
        <v>375</v>
      </c>
      <c r="AG17" s="1" t="s">
        <v>3213</v>
      </c>
      <c r="AH17" s="1" t="s">
        <v>1575</v>
      </c>
      <c r="AI17" s="1" t="s">
        <v>1473</v>
      </c>
      <c r="AJ17" s="1">
        <v>10</v>
      </c>
      <c r="AK17" s="1" t="s">
        <v>2034</v>
      </c>
      <c r="AL17" s="1" t="s">
        <v>2033</v>
      </c>
      <c r="AM17" s="1" t="s">
        <v>349</v>
      </c>
      <c r="AN17" s="1" t="s">
        <v>1457</v>
      </c>
      <c r="AO17" s="1" t="s">
        <v>1523</v>
      </c>
      <c r="AP17" s="1"/>
      <c r="AQ17" s="1" t="s">
        <v>2032</v>
      </c>
      <c r="AR17" s="1"/>
      <c r="AS17" s="1"/>
      <c r="AT17" s="1"/>
      <c r="AU17" s="1">
        <v>3</v>
      </c>
      <c r="AV17" s="1">
        <v>4</v>
      </c>
      <c r="AW17" s="14" t="s">
        <v>2032</v>
      </c>
    </row>
    <row r="18" spans="1:49" x14ac:dyDescent="0.15">
      <c r="A18" t="str">
        <f t="shared" si="0"/>
        <v>|BFZ|赤|10|0/5|《[[不快な集合体]]》|</v>
      </c>
      <c r="B18" t="s">
        <v>3211</v>
      </c>
      <c r="C18" t="str">
        <f t="shared" si="8"/>
        <v>BFZ</v>
      </c>
      <c r="D18">
        <f>IF(AG18="","",VLOOKUP(C18,tnpl!$Z$1:$AA$11,2,TRUE))</f>
        <v>2</v>
      </c>
      <c r="E18" t="s">
        <v>3211</v>
      </c>
      <c r="F18" t="str">
        <f t="shared" si="9"/>
        <v>赤</v>
      </c>
      <c r="G18">
        <f>IF(AH18="","",VLOOKUP(F18,tnpl!$X$1:$Y$16,2,TRUE))</f>
        <v>4</v>
      </c>
      <c r="H18" t="s">
        <v>3211</v>
      </c>
      <c r="I18">
        <f t="shared" si="10"/>
        <v>10</v>
      </c>
      <c r="J18" t="s">
        <v>3211</v>
      </c>
      <c r="K18">
        <f t="shared" si="11"/>
        <v>0</v>
      </c>
      <c r="L18">
        <f t="shared" si="12"/>
        <v>5</v>
      </c>
      <c r="M18" t="str">
        <f t="shared" si="13"/>
        <v>0/5</v>
      </c>
      <c r="R18" t="s">
        <v>3267</v>
      </c>
      <c r="S18" t="s">
        <v>4854</v>
      </c>
      <c r="T18" t="str">
        <f t="shared" si="14"/>
        <v>不快な集合体</v>
      </c>
      <c r="W18" t="s">
        <v>4855</v>
      </c>
      <c r="X18" t="s">
        <v>3267</v>
      </c>
      <c r="Y18" s="9"/>
      <c r="Z18" s="11" t="s">
        <v>3461</v>
      </c>
      <c r="AA18" t="str">
        <f t="shared" si="3"/>
        <v>トランプル</v>
      </c>
      <c r="AB18" t="str">
        <f t="shared" si="4"/>
        <v/>
      </c>
      <c r="AD18" t="str">
        <f t="shared" si="6"/>
        <v/>
      </c>
      <c r="AE18" t="b">
        <f t="shared" si="7"/>
        <v>0</v>
      </c>
      <c r="AF18" s="2">
        <v>376</v>
      </c>
      <c r="AG18" s="1" t="s">
        <v>3213</v>
      </c>
      <c r="AH18" s="1" t="s">
        <v>1575</v>
      </c>
      <c r="AI18" s="1" t="s">
        <v>1473</v>
      </c>
      <c r="AJ18" s="1">
        <v>10</v>
      </c>
      <c r="AK18" s="1" t="s">
        <v>2031</v>
      </c>
      <c r="AL18" s="1" t="s">
        <v>2030</v>
      </c>
      <c r="AM18" s="1" t="s">
        <v>349</v>
      </c>
      <c r="AN18" s="1" t="s">
        <v>1457</v>
      </c>
      <c r="AO18" s="1" t="s">
        <v>1523</v>
      </c>
      <c r="AP18" s="1"/>
      <c r="AQ18" s="1" t="s">
        <v>2032</v>
      </c>
      <c r="AR18" s="1" t="s">
        <v>2029</v>
      </c>
      <c r="AS18" s="1"/>
      <c r="AT18" s="1"/>
      <c r="AU18" s="1">
        <v>0</v>
      </c>
      <c r="AV18" s="1">
        <v>5</v>
      </c>
      <c r="AW18" s="14" t="s">
        <v>3461</v>
      </c>
    </row>
    <row r="19" spans="1:49" x14ac:dyDescent="0.15">
      <c r="A19" t="str">
        <f t="shared" si="0"/>
        <v>|BFZ|緑|18|7/6|《[[板金鎧の破壊屋]]》|</v>
      </c>
      <c r="B19" t="s">
        <v>3211</v>
      </c>
      <c r="C19" t="str">
        <f t="shared" si="8"/>
        <v>BFZ</v>
      </c>
      <c r="D19">
        <f>IF(AG19="","",VLOOKUP(C19,tnpl!$Z$1:$AA$11,2,TRUE))</f>
        <v>2</v>
      </c>
      <c r="E19" t="s">
        <v>3211</v>
      </c>
      <c r="F19" t="str">
        <f t="shared" si="9"/>
        <v>緑</v>
      </c>
      <c r="G19">
        <f>IF(AH19="","",VLOOKUP(F19,tnpl!$X$1:$Y$16,2,TRUE))</f>
        <v>5</v>
      </c>
      <c r="H19" t="s">
        <v>3211</v>
      </c>
      <c r="I19">
        <f t="shared" si="10"/>
        <v>18</v>
      </c>
      <c r="J19" t="s">
        <v>3211</v>
      </c>
      <c r="K19">
        <f t="shared" si="11"/>
        <v>7</v>
      </c>
      <c r="L19">
        <f t="shared" si="12"/>
        <v>6</v>
      </c>
      <c r="M19" t="str">
        <f t="shared" si="13"/>
        <v>7/6</v>
      </c>
      <c r="R19" t="s">
        <v>3267</v>
      </c>
      <c r="S19" t="s">
        <v>4854</v>
      </c>
      <c r="T19" t="str">
        <f t="shared" si="14"/>
        <v>板金鎧の破壊屋</v>
      </c>
      <c r="W19" t="s">
        <v>4855</v>
      </c>
      <c r="X19" t="s">
        <v>3267</v>
      </c>
      <c r="Y19" s="9"/>
      <c r="Z19" s="11" t="s">
        <v>1920</v>
      </c>
      <c r="AA19" t="str">
        <f t="shared" si="3"/>
        <v>トランプル</v>
      </c>
      <c r="AB19" t="str">
        <f t="shared" si="4"/>
        <v/>
      </c>
      <c r="AC19" t="str">
        <f t="shared" si="5"/>
        <v/>
      </c>
      <c r="AD19" t="str">
        <f t="shared" si="6"/>
        <v/>
      </c>
      <c r="AE19" t="b">
        <f t="shared" si="7"/>
        <v>0</v>
      </c>
      <c r="AF19" s="2">
        <v>411</v>
      </c>
      <c r="AG19" s="1" t="s">
        <v>3213</v>
      </c>
      <c r="AH19" s="1" t="s">
        <v>1540</v>
      </c>
      <c r="AI19" s="1" t="s">
        <v>1473</v>
      </c>
      <c r="AJ19" s="1">
        <v>18</v>
      </c>
      <c r="AK19" s="1" t="s">
        <v>1922</v>
      </c>
      <c r="AL19" s="1" t="s">
        <v>1921</v>
      </c>
      <c r="AM19" s="1" t="s">
        <v>349</v>
      </c>
      <c r="AN19" s="1" t="s">
        <v>367</v>
      </c>
      <c r="AO19" s="1"/>
      <c r="AP19" s="1"/>
      <c r="AQ19" s="1" t="s">
        <v>1920</v>
      </c>
      <c r="AR19" s="1"/>
      <c r="AS19" s="1"/>
      <c r="AT19" s="1"/>
      <c r="AU19" s="1">
        <v>7</v>
      </c>
      <c r="AV19" s="1">
        <v>6</v>
      </c>
      <c r="AW19" s="14" t="s">
        <v>1920</v>
      </c>
    </row>
    <row r="20" spans="1:49" x14ac:dyDescent="0.15">
      <c r="A20" t="str">
        <f t="shared" si="0"/>
        <v>|BFZ|緑|15|5/5|《[[オラン＝リーフのハイドラ]]》|</v>
      </c>
      <c r="B20" t="s">
        <v>3211</v>
      </c>
      <c r="C20" t="str">
        <f t="shared" si="8"/>
        <v>BFZ</v>
      </c>
      <c r="D20">
        <f>IF(AG20="","",VLOOKUP(C20,tnpl!$Z$1:$AA$11,2,TRUE))</f>
        <v>2</v>
      </c>
      <c r="E20" t="s">
        <v>3211</v>
      </c>
      <c r="F20" t="str">
        <f t="shared" si="9"/>
        <v>緑</v>
      </c>
      <c r="G20">
        <f>IF(AH20="","",VLOOKUP(F20,tnpl!$X$1:$Y$16,2,TRUE))</f>
        <v>5</v>
      </c>
      <c r="H20" t="s">
        <v>3211</v>
      </c>
      <c r="I20">
        <f t="shared" si="10"/>
        <v>15</v>
      </c>
      <c r="J20" t="s">
        <v>3211</v>
      </c>
      <c r="K20">
        <f t="shared" si="11"/>
        <v>5</v>
      </c>
      <c r="L20">
        <f t="shared" si="12"/>
        <v>5</v>
      </c>
      <c r="M20" t="str">
        <f t="shared" si="13"/>
        <v>5/5</v>
      </c>
      <c r="R20" t="s">
        <v>3267</v>
      </c>
      <c r="S20" t="s">
        <v>4854</v>
      </c>
      <c r="T20" t="str">
        <f t="shared" si="14"/>
        <v>オラン＝リーフのハイドラ</v>
      </c>
      <c r="W20" t="s">
        <v>4855</v>
      </c>
      <c r="X20" t="s">
        <v>3267</v>
      </c>
      <c r="Y20" s="9"/>
      <c r="Z20" s="11" t="s">
        <v>3478</v>
      </c>
      <c r="AA20" t="str">
        <f t="shared" si="3"/>
        <v>トランプル</v>
      </c>
      <c r="AB20" t="str">
        <f t="shared" si="4"/>
        <v/>
      </c>
      <c r="AC20" t="str">
        <f t="shared" si="5"/>
        <v/>
      </c>
      <c r="AD20" t="str">
        <f t="shared" si="6"/>
        <v/>
      </c>
      <c r="AE20" t="b">
        <f t="shared" si="7"/>
        <v>0</v>
      </c>
      <c r="AF20" s="2">
        <v>420</v>
      </c>
      <c r="AG20" s="1" t="s">
        <v>3213</v>
      </c>
      <c r="AH20" s="1" t="s">
        <v>1540</v>
      </c>
      <c r="AI20" s="1" t="s">
        <v>1463</v>
      </c>
      <c r="AJ20" s="1">
        <v>15</v>
      </c>
      <c r="AK20" s="1" t="s">
        <v>1892</v>
      </c>
      <c r="AL20" s="1" t="s">
        <v>1891</v>
      </c>
      <c r="AM20" s="1" t="s">
        <v>349</v>
      </c>
      <c r="AN20" s="1" t="s">
        <v>1890</v>
      </c>
      <c r="AO20" s="1"/>
      <c r="AP20" s="1"/>
      <c r="AQ20" s="1" t="s">
        <v>1733</v>
      </c>
      <c r="AR20" s="1" t="s">
        <v>1889</v>
      </c>
      <c r="AS20" s="1" t="s">
        <v>1875</v>
      </c>
      <c r="AT20" s="1"/>
      <c r="AU20" s="1">
        <v>5</v>
      </c>
      <c r="AV20" s="1">
        <v>5</v>
      </c>
      <c r="AW20" s="14" t="s">
        <v>3478</v>
      </c>
    </row>
    <row r="21" spans="1:49" x14ac:dyDescent="0.15">
      <c r="A21" t="str">
        <f t="shared" si="0"/>
        <v>|BFZ|緑|15|3/3|《[[放浪する森林]]》|</v>
      </c>
      <c r="B21" t="s">
        <v>3211</v>
      </c>
      <c r="C21" t="str">
        <f t="shared" si="8"/>
        <v>BFZ</v>
      </c>
      <c r="D21">
        <f>IF(AG21="","",VLOOKUP(C21,tnpl!$Z$1:$AA$11,2,TRUE))</f>
        <v>2</v>
      </c>
      <c r="E21" t="s">
        <v>3211</v>
      </c>
      <c r="F21" t="str">
        <f t="shared" si="9"/>
        <v>緑</v>
      </c>
      <c r="G21">
        <f>IF(AH21="","",VLOOKUP(F21,tnpl!$X$1:$Y$16,2,TRUE))</f>
        <v>5</v>
      </c>
      <c r="H21" t="s">
        <v>3211</v>
      </c>
      <c r="I21">
        <f t="shared" si="10"/>
        <v>15</v>
      </c>
      <c r="J21" t="s">
        <v>3211</v>
      </c>
      <c r="K21">
        <f t="shared" si="11"/>
        <v>3</v>
      </c>
      <c r="L21">
        <f t="shared" si="12"/>
        <v>3</v>
      </c>
      <c r="M21" t="str">
        <f t="shared" si="13"/>
        <v>3/3</v>
      </c>
      <c r="R21" t="s">
        <v>3267</v>
      </c>
      <c r="S21" t="s">
        <v>4854</v>
      </c>
      <c r="T21" t="str">
        <f t="shared" si="14"/>
        <v>放浪する森林</v>
      </c>
      <c r="W21" t="s">
        <v>4855</v>
      </c>
      <c r="X21" t="s">
        <v>3267</v>
      </c>
      <c r="Y21" s="9"/>
      <c r="Z21" s="11" t="s">
        <v>3480</v>
      </c>
      <c r="AA21" t="str">
        <f t="shared" si="3"/>
        <v>トランプル</v>
      </c>
      <c r="AB21" t="str">
        <f t="shared" si="4"/>
        <v/>
      </c>
      <c r="AC21" t="str">
        <f t="shared" si="5"/>
        <v/>
      </c>
      <c r="AD21" t="str">
        <f t="shared" si="6"/>
        <v/>
      </c>
      <c r="AE21" t="b">
        <f t="shared" si="7"/>
        <v>0</v>
      </c>
      <c r="AF21" s="2">
        <v>421</v>
      </c>
      <c r="AG21" s="1" t="s">
        <v>3213</v>
      </c>
      <c r="AH21" s="1" t="s">
        <v>1540</v>
      </c>
      <c r="AI21" s="1" t="s">
        <v>1463</v>
      </c>
      <c r="AJ21" s="1">
        <v>15</v>
      </c>
      <c r="AK21" s="1" t="s">
        <v>1888</v>
      </c>
      <c r="AL21" s="1" t="s">
        <v>1887</v>
      </c>
      <c r="AM21" s="1" t="s">
        <v>349</v>
      </c>
      <c r="AN21" s="1" t="s">
        <v>1559</v>
      </c>
      <c r="AO21" s="1"/>
      <c r="AP21" s="1"/>
      <c r="AQ21" s="1" t="s">
        <v>3479</v>
      </c>
      <c r="AR21" s="1" t="s">
        <v>1886</v>
      </c>
      <c r="AS21" s="1"/>
      <c r="AT21" s="1"/>
      <c r="AU21" s="1">
        <v>3</v>
      </c>
      <c r="AV21" s="1">
        <v>3</v>
      </c>
      <c r="AW21" s="14" t="s">
        <v>3480</v>
      </c>
    </row>
    <row r="22" spans="1:49" x14ac:dyDescent="0.15">
      <c r="A22" t="str">
        <f t="shared" si="0"/>
        <v>|BFZ|赤緑|13|4/4|《[[林の喧騒者]]》|</v>
      </c>
      <c r="B22" t="s">
        <v>3211</v>
      </c>
      <c r="C22" t="str">
        <f t="shared" si="8"/>
        <v>BFZ</v>
      </c>
      <c r="D22">
        <f>IF(AG22="","",VLOOKUP(C22,tnpl!$Z$1:$AA$11,2,TRUE))</f>
        <v>2</v>
      </c>
      <c r="E22" t="s">
        <v>3211</v>
      </c>
      <c r="F22" t="str">
        <f t="shared" si="9"/>
        <v>赤緑</v>
      </c>
      <c r="G22">
        <f>IF(AH22="","",VLOOKUP(F22,tnpl!$X$1:$Y$16,2,TRUE))</f>
        <v>9</v>
      </c>
      <c r="H22" t="s">
        <v>3211</v>
      </c>
      <c r="I22">
        <f t="shared" si="10"/>
        <v>13</v>
      </c>
      <c r="J22" t="s">
        <v>3211</v>
      </c>
      <c r="K22">
        <f t="shared" si="11"/>
        <v>4</v>
      </c>
      <c r="L22">
        <f t="shared" si="12"/>
        <v>4</v>
      </c>
      <c r="M22" t="str">
        <f t="shared" si="13"/>
        <v>4/4</v>
      </c>
      <c r="R22" t="s">
        <v>3267</v>
      </c>
      <c r="S22" t="s">
        <v>4854</v>
      </c>
      <c r="T22" t="str">
        <f t="shared" si="14"/>
        <v>林の喧騒者</v>
      </c>
      <c r="W22" t="s">
        <v>4855</v>
      </c>
      <c r="X22" t="s">
        <v>3267</v>
      </c>
      <c r="Y22" s="9"/>
      <c r="Z22" s="11" t="s">
        <v>3485</v>
      </c>
      <c r="AA22" t="str">
        <f t="shared" si="3"/>
        <v>トランプル</v>
      </c>
      <c r="AB22" t="str">
        <f t="shared" si="4"/>
        <v/>
      </c>
      <c r="AC22" t="str">
        <f t="shared" si="5"/>
        <v/>
      </c>
      <c r="AD22" t="str">
        <f t="shared" si="6"/>
        <v/>
      </c>
      <c r="AE22" t="b">
        <f t="shared" si="7"/>
        <v>0</v>
      </c>
      <c r="AF22" s="2">
        <v>429</v>
      </c>
      <c r="AG22" s="1" t="s">
        <v>3213</v>
      </c>
      <c r="AH22" s="1" t="s">
        <v>1504</v>
      </c>
      <c r="AI22" s="1" t="s">
        <v>1473</v>
      </c>
      <c r="AJ22" s="1">
        <v>13</v>
      </c>
      <c r="AK22" s="1" t="s">
        <v>1860</v>
      </c>
      <c r="AL22" s="1" t="s">
        <v>1859</v>
      </c>
      <c r="AM22" s="1" t="s">
        <v>349</v>
      </c>
      <c r="AN22" s="1" t="s">
        <v>1559</v>
      </c>
      <c r="AO22" s="1"/>
      <c r="AP22" s="1"/>
      <c r="AQ22" s="1" t="s">
        <v>1733</v>
      </c>
      <c r="AR22" s="1" t="s">
        <v>1858</v>
      </c>
      <c r="AS22" s="1"/>
      <c r="AT22" s="1"/>
      <c r="AU22" s="1">
        <v>4</v>
      </c>
      <c r="AV22" s="1">
        <v>4</v>
      </c>
      <c r="AW22" s="14" t="s">
        <v>3485</v>
      </c>
    </row>
    <row r="23" spans="1:49" x14ac:dyDescent="0.15">
      <c r="A23" t="str">
        <f t="shared" si="0"/>
        <v>|BFZ|無色|18|8/9|《[[エルドラージの壊滅させるもの]]》|</v>
      </c>
      <c r="B23" t="s">
        <v>3211</v>
      </c>
      <c r="C23" t="str">
        <f t="shared" si="8"/>
        <v>BFZ</v>
      </c>
      <c r="D23">
        <f>IF(AG23="","",VLOOKUP(C23,tnpl!$Z$1:$AA$11,2,TRUE))</f>
        <v>2</v>
      </c>
      <c r="E23" t="s">
        <v>3211</v>
      </c>
      <c r="F23" t="str">
        <f t="shared" si="9"/>
        <v>無色</v>
      </c>
      <c r="G23">
        <f>IF(AH23="","",VLOOKUP(F23,tnpl!$X$1:$Y$16,2,TRUE))</f>
        <v>16</v>
      </c>
      <c r="H23" t="s">
        <v>3211</v>
      </c>
      <c r="I23">
        <f t="shared" si="10"/>
        <v>18</v>
      </c>
      <c r="J23" t="s">
        <v>3211</v>
      </c>
      <c r="K23">
        <f t="shared" si="11"/>
        <v>8</v>
      </c>
      <c r="L23">
        <f t="shared" si="12"/>
        <v>9</v>
      </c>
      <c r="M23" t="str">
        <f t="shared" si="13"/>
        <v>8/9</v>
      </c>
      <c r="R23" t="s">
        <v>3267</v>
      </c>
      <c r="S23" t="s">
        <v>4854</v>
      </c>
      <c r="T23" t="str">
        <f t="shared" si="14"/>
        <v>エルドラージの壊滅させるもの</v>
      </c>
      <c r="W23" t="s">
        <v>4855</v>
      </c>
      <c r="X23" t="s">
        <v>3267</v>
      </c>
      <c r="Y23" s="9"/>
      <c r="Z23" s="11" t="s">
        <v>1733</v>
      </c>
      <c r="AA23" t="str">
        <f t="shared" si="3"/>
        <v>トランプル</v>
      </c>
      <c r="AB23" t="str">
        <f t="shared" si="4"/>
        <v/>
      </c>
      <c r="AC23" t="str">
        <f t="shared" si="5"/>
        <v/>
      </c>
      <c r="AD23" t="str">
        <f t="shared" si="6"/>
        <v/>
      </c>
      <c r="AE23" t="b">
        <f t="shared" si="7"/>
        <v>0</v>
      </c>
      <c r="AF23" s="2">
        <v>467</v>
      </c>
      <c r="AG23" s="1" t="s">
        <v>3213</v>
      </c>
      <c r="AH23" s="1" t="s">
        <v>301</v>
      </c>
      <c r="AI23" s="1" t="s">
        <v>1463</v>
      </c>
      <c r="AJ23" s="1">
        <v>18</v>
      </c>
      <c r="AK23" s="1" t="s">
        <v>1735</v>
      </c>
      <c r="AL23" s="1" t="s">
        <v>1734</v>
      </c>
      <c r="AM23" s="1" t="s">
        <v>349</v>
      </c>
      <c r="AN23" s="1" t="s">
        <v>1457</v>
      </c>
      <c r="AO23" s="1"/>
      <c r="AP23" s="1"/>
      <c r="AQ23" s="1" t="s">
        <v>1733</v>
      </c>
      <c r="AR23" s="1"/>
      <c r="AS23" s="1"/>
      <c r="AT23" s="1"/>
      <c r="AU23" s="1">
        <v>8</v>
      </c>
      <c r="AV23" s="1">
        <v>9</v>
      </c>
      <c r="AW23" s="14" t="s">
        <v>1733</v>
      </c>
    </row>
    <row r="24" spans="1:49" x14ac:dyDescent="0.15">
      <c r="A24" t="str">
        <f t="shared" si="0"/>
        <v>|OGW|無色|15|4/4|《[[荒地を歩くもの]]》|</v>
      </c>
      <c r="B24" t="s">
        <v>3211</v>
      </c>
      <c r="C24" t="str">
        <f t="shared" si="8"/>
        <v>OGW</v>
      </c>
      <c r="D24">
        <f>IF(AG24="","",VLOOKUP(C24,tnpl!$Z$1:$AA$11,2,TRUE))</f>
        <v>3</v>
      </c>
      <c r="E24" t="s">
        <v>3211</v>
      </c>
      <c r="F24" t="str">
        <f t="shared" si="9"/>
        <v>無色</v>
      </c>
      <c r="G24">
        <f>IF(AH24="","",VLOOKUP(F24,tnpl!$X$1:$Y$16,2,TRUE))</f>
        <v>16</v>
      </c>
      <c r="H24" t="s">
        <v>3211</v>
      </c>
      <c r="I24">
        <f t="shared" si="10"/>
        <v>15</v>
      </c>
      <c r="J24" t="s">
        <v>3211</v>
      </c>
      <c r="K24">
        <f t="shared" si="11"/>
        <v>4</v>
      </c>
      <c r="L24">
        <f t="shared" si="12"/>
        <v>4</v>
      </c>
      <c r="M24" t="str">
        <f t="shared" si="13"/>
        <v>4/4</v>
      </c>
      <c r="R24" t="s">
        <v>3267</v>
      </c>
      <c r="S24" t="s">
        <v>4854</v>
      </c>
      <c r="T24" t="str">
        <f t="shared" si="14"/>
        <v>荒地を歩くもの</v>
      </c>
      <c r="W24" t="s">
        <v>4855</v>
      </c>
      <c r="X24" t="s">
        <v>3267</v>
      </c>
      <c r="Y24" s="9"/>
      <c r="Z24" s="11" t="s">
        <v>3524</v>
      </c>
      <c r="AA24" t="str">
        <f t="shared" si="3"/>
        <v>トランプル</v>
      </c>
      <c r="AB24" t="str">
        <f t="shared" si="4"/>
        <v/>
      </c>
      <c r="AC24" t="str">
        <f t="shared" si="5"/>
        <v/>
      </c>
      <c r="AD24" t="str">
        <f t="shared" si="6"/>
        <v/>
      </c>
      <c r="AE24" t="b">
        <f t="shared" si="7"/>
        <v>0</v>
      </c>
      <c r="AF24" s="2">
        <v>529</v>
      </c>
      <c r="AG24" s="1" t="s">
        <v>3214</v>
      </c>
      <c r="AH24" s="1" t="s">
        <v>301</v>
      </c>
      <c r="AI24" s="1" t="s">
        <v>1473</v>
      </c>
      <c r="AJ24" s="1">
        <v>15</v>
      </c>
      <c r="AK24" s="1" t="s">
        <v>1483</v>
      </c>
      <c r="AL24" s="1" t="s">
        <v>1482</v>
      </c>
      <c r="AM24" s="1" t="s">
        <v>349</v>
      </c>
      <c r="AN24" s="1" t="s">
        <v>1457</v>
      </c>
      <c r="AO24" s="1"/>
      <c r="AP24" s="1"/>
      <c r="AQ24" s="1" t="s">
        <v>1733</v>
      </c>
      <c r="AR24" s="1" t="s">
        <v>1481</v>
      </c>
      <c r="AS24" s="1"/>
      <c r="AT24" s="1"/>
      <c r="AU24" s="1">
        <v>4</v>
      </c>
      <c r="AV24" s="1">
        <v>4</v>
      </c>
      <c r="AW24" s="14" t="s">
        <v>3524</v>
      </c>
    </row>
    <row r="25" spans="1:49" x14ac:dyDescent="0.15">
      <c r="A25" t="str">
        <f t="shared" si="0"/>
        <v>|OGW|無色|20|5/5|《[[現実を砕くもの]]》|</v>
      </c>
      <c r="B25" t="s">
        <v>3211</v>
      </c>
      <c r="C25" t="str">
        <f t="shared" si="8"/>
        <v>OGW</v>
      </c>
      <c r="D25">
        <f>IF(AG25="","",VLOOKUP(C25,tnpl!$Z$1:$AA$11,2,TRUE))</f>
        <v>3</v>
      </c>
      <c r="E25" t="s">
        <v>3211</v>
      </c>
      <c r="F25" t="str">
        <f t="shared" si="9"/>
        <v>無色</v>
      </c>
      <c r="G25">
        <f>IF(AH25="","",VLOOKUP(F25,tnpl!$X$1:$Y$16,2,TRUE))</f>
        <v>16</v>
      </c>
      <c r="H25" t="s">
        <v>3211</v>
      </c>
      <c r="I25">
        <f t="shared" si="10"/>
        <v>20</v>
      </c>
      <c r="J25" t="s">
        <v>3211</v>
      </c>
      <c r="K25">
        <f t="shared" si="11"/>
        <v>5</v>
      </c>
      <c r="L25">
        <f t="shared" si="12"/>
        <v>5</v>
      </c>
      <c r="M25" t="str">
        <f t="shared" si="13"/>
        <v>5/5</v>
      </c>
      <c r="R25" t="s">
        <v>3267</v>
      </c>
      <c r="S25" t="s">
        <v>4854</v>
      </c>
      <c r="T25" t="str">
        <f t="shared" si="14"/>
        <v>現実を砕くもの</v>
      </c>
      <c r="W25" t="s">
        <v>4855</v>
      </c>
      <c r="X25" t="s">
        <v>3267</v>
      </c>
      <c r="Y25" s="9"/>
      <c r="Z25" s="11" t="s">
        <v>3526</v>
      </c>
      <c r="AA25" t="str">
        <f>IF(SEARCH(LEFT($C$3,2),Z25,1)&lt;15,$C$3,"")</f>
        <v>トランプル</v>
      </c>
      <c r="AB25" t="str">
        <f t="shared" si="4"/>
        <v/>
      </c>
      <c r="AC25" t="str">
        <f t="shared" si="5"/>
        <v/>
      </c>
      <c r="AD25" t="str">
        <f t="shared" si="6"/>
        <v/>
      </c>
      <c r="AE25" t="b">
        <f t="shared" si="7"/>
        <v>0</v>
      </c>
      <c r="AF25" s="2">
        <v>534</v>
      </c>
      <c r="AG25" s="1" t="s">
        <v>3214</v>
      </c>
      <c r="AH25" s="1" t="s">
        <v>301</v>
      </c>
      <c r="AI25" s="1" t="s">
        <v>1463</v>
      </c>
      <c r="AJ25" s="1">
        <v>20</v>
      </c>
      <c r="AK25" s="1" t="s">
        <v>1466</v>
      </c>
      <c r="AL25" s="1" t="s">
        <v>1465</v>
      </c>
      <c r="AM25" s="1" t="s">
        <v>349</v>
      </c>
      <c r="AN25" s="1" t="s">
        <v>1457</v>
      </c>
      <c r="AO25" s="1"/>
      <c r="AP25" s="1"/>
      <c r="AQ25" s="1" t="s">
        <v>3525</v>
      </c>
      <c r="AR25" s="1" t="s">
        <v>1464</v>
      </c>
      <c r="AS25" s="1"/>
      <c r="AT25" s="1"/>
      <c r="AU25" s="1">
        <v>5</v>
      </c>
      <c r="AV25" s="1">
        <v>5</v>
      </c>
      <c r="AW25" s="14" t="s">
        <v>3526</v>
      </c>
    </row>
    <row r="26" spans="1:49" x14ac:dyDescent="0.15">
      <c r="A26" t="str">
        <f t="shared" si="0"/>
        <v/>
      </c>
      <c r="V26" s="9"/>
      <c r="Y26" s="11"/>
      <c r="Z26"/>
      <c r="AC26" s="9"/>
      <c r="AD26" s="9"/>
      <c r="AE26" s="9"/>
      <c r="AF26" s="9"/>
      <c r="AG26" s="9"/>
      <c r="AH26" s="9"/>
      <c r="AI26" s="9"/>
      <c r="AJ26" s="9"/>
      <c r="AK26" s="9"/>
      <c r="AL26" s="9"/>
      <c r="AM26" s="9"/>
      <c r="AN26" s="9"/>
      <c r="AO26" s="9"/>
      <c r="AP26" s="9"/>
      <c r="AQ26" s="9"/>
      <c r="AR26" s="9"/>
      <c r="AS26" s="9"/>
      <c r="AT26" s="9"/>
    </row>
    <row r="27" spans="1:49" x14ac:dyDescent="0.15">
      <c r="A27" t="str">
        <f t="shared" si="0"/>
        <v>**イニストラードを覆う影ブロック</v>
      </c>
      <c r="B27" t="s">
        <v>4862</v>
      </c>
      <c r="Y27" s="11"/>
      <c r="Z27"/>
    </row>
    <row r="28" spans="1:49" x14ac:dyDescent="0.15">
      <c r="A28" t="str">
        <f t="shared" si="0"/>
        <v>|LEFT:50|LEFT:50|LEFT:50|LEFT:50|LEFT:500|c</v>
      </c>
      <c r="B28" t="s">
        <v>3211</v>
      </c>
      <c r="C28" t="s">
        <v>3204</v>
      </c>
      <c r="E28" t="s">
        <v>3211</v>
      </c>
      <c r="F28" t="s">
        <v>3204</v>
      </c>
      <c r="H28" t="s">
        <v>3211</v>
      </c>
      <c r="I28" t="s">
        <v>3204</v>
      </c>
      <c r="J28" t="s">
        <v>3211</v>
      </c>
      <c r="M28" t="s">
        <v>3204</v>
      </c>
      <c r="R28" t="s">
        <v>3267</v>
      </c>
      <c r="T28" t="s">
        <v>3205</v>
      </c>
      <c r="X28" t="s">
        <v>3267</v>
      </c>
      <c r="Y28" s="11" t="s">
        <v>3206</v>
      </c>
      <c r="Z28"/>
    </row>
    <row r="29" spans="1:49" x14ac:dyDescent="0.15">
      <c r="A29" t="str">
        <f t="shared" si="0"/>
        <v>|セット|色|コスト|P/T|カード名|</v>
      </c>
      <c r="B29" t="s">
        <v>3211</v>
      </c>
      <c r="C29" t="s">
        <v>3212</v>
      </c>
      <c r="E29" t="s">
        <v>3211</v>
      </c>
      <c r="F29" t="s">
        <v>3181</v>
      </c>
      <c r="H29" t="s">
        <v>3211</v>
      </c>
      <c r="I29" t="s">
        <v>3207</v>
      </c>
      <c r="J29" t="s">
        <v>3211</v>
      </c>
      <c r="K29" t="s">
        <v>3168</v>
      </c>
      <c r="L29" t="s">
        <v>3167</v>
      </c>
      <c r="M29" t="str">
        <f>K29&amp;"/"&amp;L29</f>
        <v>P/T</v>
      </c>
      <c r="R29" t="s">
        <v>3267</v>
      </c>
      <c r="T29" t="s">
        <v>3208</v>
      </c>
      <c r="X29" t="s">
        <v>3267</v>
      </c>
      <c r="Y29" s="11"/>
      <c r="Z29"/>
      <c r="AB29" t="b">
        <f>OR(Z29="与える",AA29="得る")</f>
        <v>0</v>
      </c>
      <c r="AC29" s="1"/>
      <c r="AD29" s="1"/>
      <c r="AE29" s="1"/>
      <c r="AF29" s="1"/>
      <c r="AG29" s="1"/>
      <c r="AH29" s="1"/>
      <c r="AI29" s="1"/>
      <c r="AJ29" s="1"/>
      <c r="AK29" s="1"/>
      <c r="AL29" s="1"/>
      <c r="AM29" s="1"/>
      <c r="AN29" s="1"/>
      <c r="AO29" s="1"/>
      <c r="AP29" s="1"/>
      <c r="AQ29" s="1"/>
      <c r="AR29" s="1"/>
      <c r="AS29" s="1"/>
      <c r="AT29" s="1"/>
    </row>
    <row r="30" spans="1:49" x14ac:dyDescent="0.15">
      <c r="A30" t="str">
        <f t="shared" si="0"/>
        <v>|SOI|黒|8|7/8|《[[精神壊しの悪魔]]》|</v>
      </c>
      <c r="B30" t="s">
        <v>3211</v>
      </c>
      <c r="C30" t="str">
        <f t="shared" ref="C30:C44" si="15">AG30</f>
        <v>SOI</v>
      </c>
      <c r="D30">
        <f>IF(AG30="","",VLOOKUP(C30,tnpl!$Z$1:$AA$11,2,TRUE))</f>
        <v>4</v>
      </c>
      <c r="E30" t="s">
        <v>3211</v>
      </c>
      <c r="F30" t="str">
        <f t="shared" ref="F30:F44" si="16">AH30</f>
        <v>黒</v>
      </c>
      <c r="G30">
        <f>IF(AH30="","",VLOOKUP(F30,tnpl!$X$1:$Y$16,2,TRUE))</f>
        <v>3</v>
      </c>
      <c r="H30" t="s">
        <v>3211</v>
      </c>
      <c r="I30">
        <f t="shared" ref="I30:I44" si="17">AJ30</f>
        <v>8</v>
      </c>
      <c r="J30" t="s">
        <v>3211</v>
      </c>
      <c r="K30">
        <f t="shared" ref="K30:K44" si="18">AU30</f>
        <v>7</v>
      </c>
      <c r="L30">
        <f t="shared" ref="L30:L44" si="19">AV30</f>
        <v>8</v>
      </c>
      <c r="M30" t="str">
        <f t="shared" ref="M30:M44" si="20">IF(AM30="クリーチャー",K30&amp;"/"&amp;L30,"")</f>
        <v>7/8</v>
      </c>
      <c r="R30" t="s">
        <v>3267</v>
      </c>
      <c r="S30" t="s">
        <v>4854</v>
      </c>
      <c r="T30" t="str">
        <f t="shared" ref="T30:T44" si="21">AK30</f>
        <v>精神壊しの悪魔</v>
      </c>
      <c r="W30" t="s">
        <v>4855</v>
      </c>
      <c r="X30" t="s">
        <v>3267</v>
      </c>
      <c r="Y30" s="9"/>
      <c r="Z30" s="11" t="s">
        <v>3696</v>
      </c>
      <c r="AA30" t="str">
        <f t="shared" si="3"/>
        <v>トランプル</v>
      </c>
      <c r="AB30" t="str">
        <f t="shared" si="4"/>
        <v/>
      </c>
      <c r="AC30" t="str">
        <f t="shared" si="5"/>
        <v/>
      </c>
      <c r="AD30" t="str">
        <f t="shared" si="6"/>
        <v/>
      </c>
      <c r="AE30" t="b">
        <f t="shared" si="7"/>
        <v>0</v>
      </c>
      <c r="AF30" s="2">
        <v>640</v>
      </c>
      <c r="AG30" s="1" t="s">
        <v>3528</v>
      </c>
      <c r="AH30" s="1" t="s">
        <v>1606</v>
      </c>
      <c r="AI30" s="1" t="s">
        <v>1453</v>
      </c>
      <c r="AJ30" s="1">
        <v>8</v>
      </c>
      <c r="AK30" s="1" t="s">
        <v>1269</v>
      </c>
      <c r="AL30" s="1" t="s">
        <v>1268</v>
      </c>
      <c r="AM30" s="1" t="s">
        <v>349</v>
      </c>
      <c r="AN30" s="1" t="s">
        <v>2828</v>
      </c>
      <c r="AO30" s="1"/>
      <c r="AP30" s="1"/>
      <c r="AQ30" s="1" t="s">
        <v>3693</v>
      </c>
      <c r="AR30" s="1" t="s">
        <v>3694</v>
      </c>
      <c r="AS30" s="1" t="s">
        <v>3695</v>
      </c>
      <c r="AT30" s="1"/>
      <c r="AU30" s="1">
        <v>7</v>
      </c>
      <c r="AV30" s="1">
        <v>8</v>
      </c>
      <c r="AW30" s="14" t="s">
        <v>3696</v>
      </c>
    </row>
    <row r="31" spans="1:49" x14ac:dyDescent="0.15">
      <c r="A31" t="str">
        <f t="shared" si="0"/>
        <v>|SOI|赤|6|1/2|《[[火の猟犬]]》|</v>
      </c>
      <c r="B31" t="s">
        <v>3211</v>
      </c>
      <c r="C31" t="str">
        <f t="shared" si="15"/>
        <v>SOI</v>
      </c>
      <c r="D31">
        <f>IF(AG31="","",VLOOKUP(C31,tnpl!$Z$1:$AA$11,2,TRUE))</f>
        <v>4</v>
      </c>
      <c r="E31" t="s">
        <v>3211</v>
      </c>
      <c r="F31" t="str">
        <f t="shared" si="16"/>
        <v>赤</v>
      </c>
      <c r="G31">
        <f>IF(AH31="","",VLOOKUP(F31,tnpl!$X$1:$Y$16,2,TRUE))</f>
        <v>4</v>
      </c>
      <c r="H31" t="s">
        <v>3211</v>
      </c>
      <c r="I31">
        <f t="shared" si="17"/>
        <v>6</v>
      </c>
      <c r="J31" t="s">
        <v>3211</v>
      </c>
      <c r="K31">
        <f t="shared" si="18"/>
        <v>1</v>
      </c>
      <c r="L31">
        <f t="shared" si="19"/>
        <v>2</v>
      </c>
      <c r="M31" t="str">
        <f t="shared" si="20"/>
        <v>1/2</v>
      </c>
      <c r="R31" t="s">
        <v>3267</v>
      </c>
      <c r="S31" t="s">
        <v>4854</v>
      </c>
      <c r="T31" t="str">
        <f t="shared" si="21"/>
        <v>火の猟犬</v>
      </c>
      <c r="W31" t="s">
        <v>4855</v>
      </c>
      <c r="X31" t="s">
        <v>3267</v>
      </c>
      <c r="Y31" s="9"/>
      <c r="Z31" s="11" t="s">
        <v>3708</v>
      </c>
      <c r="AA31" t="str">
        <f t="shared" si="3"/>
        <v>トランプル</v>
      </c>
      <c r="AB31" t="str">
        <f t="shared" si="4"/>
        <v/>
      </c>
      <c r="AC31" t="str">
        <f t="shared" si="5"/>
        <v/>
      </c>
      <c r="AD31" t="str">
        <f t="shared" si="6"/>
        <v/>
      </c>
      <c r="AE31" t="b">
        <f t="shared" si="7"/>
        <v>0</v>
      </c>
      <c r="AF31" s="2">
        <v>649</v>
      </c>
      <c r="AG31" s="1" t="s">
        <v>3528</v>
      </c>
      <c r="AH31" s="1" t="s">
        <v>1575</v>
      </c>
      <c r="AI31" s="1" t="s">
        <v>1771</v>
      </c>
      <c r="AJ31" s="1">
        <v>6</v>
      </c>
      <c r="AK31" s="1" t="s">
        <v>1255</v>
      </c>
      <c r="AL31" s="1" t="s">
        <v>1254</v>
      </c>
      <c r="AM31" s="1" t="s">
        <v>349</v>
      </c>
      <c r="AN31" s="1" t="s">
        <v>1559</v>
      </c>
      <c r="AO31" s="1" t="s">
        <v>2569</v>
      </c>
      <c r="AP31" s="1"/>
      <c r="AQ31" s="1" t="s">
        <v>1733</v>
      </c>
      <c r="AR31" s="1" t="s">
        <v>3707</v>
      </c>
      <c r="AS31" s="1"/>
      <c r="AT31" s="1"/>
      <c r="AU31" s="1">
        <v>1</v>
      </c>
      <c r="AV31" s="1">
        <v>2</v>
      </c>
      <c r="AW31" s="14" t="s">
        <v>3708</v>
      </c>
    </row>
    <row r="32" spans="1:49" x14ac:dyDescent="0.15">
      <c r="A32" t="str">
        <f t="shared" si="0"/>
        <v>|SOI|緑|1|4/2|《[[森林を切り裂くもの&gt;内陸の木こり]]》|</v>
      </c>
      <c r="B32" t="s">
        <v>3211</v>
      </c>
      <c r="C32" t="str">
        <f t="shared" si="15"/>
        <v>SOI</v>
      </c>
      <c r="D32">
        <f>IF(AG32="","",VLOOKUP(C32,tnpl!$Z$1:$AA$11,2,TRUE))</f>
        <v>4</v>
      </c>
      <c r="E32" t="s">
        <v>3211</v>
      </c>
      <c r="F32" t="str">
        <f t="shared" si="16"/>
        <v>緑</v>
      </c>
      <c r="G32">
        <f>IF(AH32="","",VLOOKUP(F32,tnpl!$X$1:$Y$16,2,TRUE))</f>
        <v>5</v>
      </c>
      <c r="H32" t="s">
        <v>3211</v>
      </c>
      <c r="I32">
        <f t="shared" si="17"/>
        <v>1</v>
      </c>
      <c r="J32" t="s">
        <v>3211</v>
      </c>
      <c r="K32">
        <f t="shared" si="18"/>
        <v>4</v>
      </c>
      <c r="L32">
        <f t="shared" si="19"/>
        <v>2</v>
      </c>
      <c r="M32" t="str">
        <f t="shared" si="20"/>
        <v>4/2</v>
      </c>
      <c r="R32" t="s">
        <v>3267</v>
      </c>
      <c r="S32" t="s">
        <v>4854</v>
      </c>
      <c r="T32" t="str">
        <f t="shared" si="21"/>
        <v>森林を切り裂くもの</v>
      </c>
      <c r="U32" t="s">
        <v>5162</v>
      </c>
      <c r="V32" t="s">
        <v>1201</v>
      </c>
      <c r="W32" t="s">
        <v>4855</v>
      </c>
      <c r="X32" t="s">
        <v>3267</v>
      </c>
      <c r="Y32" s="9"/>
      <c r="Z32" s="11" t="s">
        <v>3750</v>
      </c>
      <c r="AA32" t="str">
        <f t="shared" si="3"/>
        <v>トランプル</v>
      </c>
      <c r="AB32" t="str">
        <f t="shared" si="4"/>
        <v/>
      </c>
      <c r="AC32" t="str">
        <f t="shared" si="5"/>
        <v/>
      </c>
      <c r="AD32" t="str">
        <f t="shared" si="6"/>
        <v/>
      </c>
      <c r="AE32" t="b">
        <f t="shared" si="7"/>
        <v>0</v>
      </c>
      <c r="AF32" s="2">
        <v>681</v>
      </c>
      <c r="AG32" s="1" t="s">
        <v>3528</v>
      </c>
      <c r="AH32" s="1" t="s">
        <v>1540</v>
      </c>
      <c r="AI32" s="1" t="s">
        <v>1771</v>
      </c>
      <c r="AJ32" s="1">
        <v>1</v>
      </c>
      <c r="AK32" s="1" t="s">
        <v>1029</v>
      </c>
      <c r="AL32" s="1" t="s">
        <v>1028</v>
      </c>
      <c r="AM32" s="1" t="s">
        <v>349</v>
      </c>
      <c r="AN32" s="1" t="s">
        <v>3702</v>
      </c>
      <c r="AO32" s="1"/>
      <c r="AP32" s="1"/>
      <c r="AQ32" s="1" t="s">
        <v>1733</v>
      </c>
      <c r="AR32" s="1" t="s">
        <v>3704</v>
      </c>
      <c r="AS32" s="1"/>
      <c r="AT32" s="1"/>
      <c r="AU32" s="1">
        <v>4</v>
      </c>
      <c r="AV32" s="1">
        <v>2</v>
      </c>
      <c r="AW32" s="14" t="s">
        <v>3750</v>
      </c>
    </row>
    <row r="33" spans="1:49" x14ac:dyDescent="0.15">
      <c r="A33" t="str">
        <f t="shared" si="0"/>
        <v>|SOI|緑|9|2/2|《[[剛胆な補給兵]]》|</v>
      </c>
      <c r="B33" t="s">
        <v>3211</v>
      </c>
      <c r="C33" t="str">
        <f t="shared" si="15"/>
        <v>SOI</v>
      </c>
      <c r="D33">
        <f>IF(AG33="","",VLOOKUP(C33,tnpl!$Z$1:$AA$11,2,TRUE))</f>
        <v>4</v>
      </c>
      <c r="E33" t="s">
        <v>3211</v>
      </c>
      <c r="F33" t="str">
        <f t="shared" si="16"/>
        <v>緑</v>
      </c>
      <c r="G33">
        <f>IF(AH33="","",VLOOKUP(F33,tnpl!$X$1:$Y$16,2,TRUE))</f>
        <v>5</v>
      </c>
      <c r="H33" t="s">
        <v>3211</v>
      </c>
      <c r="I33">
        <f t="shared" si="17"/>
        <v>9</v>
      </c>
      <c r="J33" t="s">
        <v>3211</v>
      </c>
      <c r="K33">
        <f t="shared" si="18"/>
        <v>2</v>
      </c>
      <c r="L33">
        <f t="shared" si="19"/>
        <v>2</v>
      </c>
      <c r="M33" t="str">
        <f t="shared" si="20"/>
        <v>2/2</v>
      </c>
      <c r="R33" t="s">
        <v>3267</v>
      </c>
      <c r="S33" t="s">
        <v>4854</v>
      </c>
      <c r="T33" t="str">
        <f t="shared" si="21"/>
        <v>剛胆な補給兵</v>
      </c>
      <c r="W33" t="s">
        <v>4855</v>
      </c>
      <c r="X33" t="s">
        <v>3267</v>
      </c>
      <c r="Y33" s="9"/>
      <c r="Z33" s="11" t="s">
        <v>3752</v>
      </c>
      <c r="AA33" t="str">
        <f t="shared" si="3"/>
        <v>トランプル</v>
      </c>
      <c r="AB33" t="str">
        <f t="shared" si="4"/>
        <v/>
      </c>
      <c r="AC33" t="str">
        <f t="shared" si="5"/>
        <v/>
      </c>
      <c r="AD33" t="str">
        <f t="shared" si="6"/>
        <v/>
      </c>
      <c r="AE33" t="b">
        <f t="shared" si="7"/>
        <v>0</v>
      </c>
      <c r="AF33" s="2">
        <v>682</v>
      </c>
      <c r="AG33" s="1" t="s">
        <v>3528</v>
      </c>
      <c r="AH33" s="1" t="s">
        <v>1540</v>
      </c>
      <c r="AI33" s="1" t="s">
        <v>1771</v>
      </c>
      <c r="AJ33" s="1">
        <v>9</v>
      </c>
      <c r="AK33" s="1" t="s">
        <v>1199</v>
      </c>
      <c r="AL33" s="1" t="s">
        <v>1198</v>
      </c>
      <c r="AM33" s="1" t="s">
        <v>349</v>
      </c>
      <c r="AN33" s="1" t="s">
        <v>1511</v>
      </c>
      <c r="AO33" s="1" t="s">
        <v>1956</v>
      </c>
      <c r="AP33" s="1"/>
      <c r="AQ33" s="1" t="s">
        <v>1733</v>
      </c>
      <c r="AR33" s="1" t="s">
        <v>3751</v>
      </c>
      <c r="AS33" s="1"/>
      <c r="AT33" s="1"/>
      <c r="AU33" s="1">
        <v>2</v>
      </c>
      <c r="AV33" s="1">
        <v>2</v>
      </c>
      <c r="AW33" s="14" t="s">
        <v>3752</v>
      </c>
    </row>
    <row r="34" spans="1:49" x14ac:dyDescent="0.15">
      <c r="A34" t="str">
        <f t="shared" si="0"/>
        <v>|SOI|緑|24|6/6|《[[ケッシグの不吉な豚]]》|</v>
      </c>
      <c r="B34" t="s">
        <v>3211</v>
      </c>
      <c r="C34" t="str">
        <f t="shared" si="15"/>
        <v>SOI</v>
      </c>
      <c r="D34">
        <f>IF(AG34="","",VLOOKUP(C34,tnpl!$Z$1:$AA$11,2,TRUE))</f>
        <v>4</v>
      </c>
      <c r="E34" t="s">
        <v>3211</v>
      </c>
      <c r="F34" t="str">
        <f t="shared" si="16"/>
        <v>緑</v>
      </c>
      <c r="G34">
        <f>IF(AH34="","",VLOOKUP(F34,tnpl!$X$1:$Y$16,2,TRUE))</f>
        <v>5</v>
      </c>
      <c r="H34" t="s">
        <v>3211</v>
      </c>
      <c r="I34">
        <f t="shared" si="17"/>
        <v>24</v>
      </c>
      <c r="J34" t="s">
        <v>3211</v>
      </c>
      <c r="K34">
        <f t="shared" si="18"/>
        <v>6</v>
      </c>
      <c r="L34">
        <f t="shared" si="19"/>
        <v>6</v>
      </c>
      <c r="M34" t="str">
        <f t="shared" si="20"/>
        <v>6/6</v>
      </c>
      <c r="R34" t="s">
        <v>3267</v>
      </c>
      <c r="S34" t="s">
        <v>4854</v>
      </c>
      <c r="T34" t="str">
        <f t="shared" si="21"/>
        <v>ケッシグの不吉な豚</v>
      </c>
      <c r="W34" t="s">
        <v>4855</v>
      </c>
      <c r="X34" t="s">
        <v>3267</v>
      </c>
      <c r="Y34" s="9"/>
      <c r="Z34" s="11" t="s">
        <v>1733</v>
      </c>
      <c r="AA34" t="str">
        <f t="shared" si="3"/>
        <v>トランプル</v>
      </c>
      <c r="AB34" t="str">
        <f t="shared" si="4"/>
        <v/>
      </c>
      <c r="AC34" t="str">
        <f t="shared" si="5"/>
        <v/>
      </c>
      <c r="AD34" t="str">
        <f t="shared" si="6"/>
        <v/>
      </c>
      <c r="AE34" t="b">
        <f t="shared" si="7"/>
        <v>0</v>
      </c>
      <c r="AF34" s="2">
        <v>683</v>
      </c>
      <c r="AG34" s="1" t="s">
        <v>3528</v>
      </c>
      <c r="AH34" s="1" t="s">
        <v>1540</v>
      </c>
      <c r="AI34" s="1" t="s">
        <v>1771</v>
      </c>
      <c r="AJ34" s="1">
        <v>24</v>
      </c>
      <c r="AK34" s="1" t="s">
        <v>1197</v>
      </c>
      <c r="AL34" s="1" t="s">
        <v>1196</v>
      </c>
      <c r="AM34" s="1" t="s">
        <v>349</v>
      </c>
      <c r="AN34" s="1" t="s">
        <v>2750</v>
      </c>
      <c r="AO34" s="1" t="s">
        <v>2837</v>
      </c>
      <c r="AP34" s="1"/>
      <c r="AQ34" s="1" t="s">
        <v>1733</v>
      </c>
      <c r="AR34" s="1"/>
      <c r="AS34" s="1"/>
      <c r="AT34" s="1"/>
      <c r="AU34" s="1">
        <v>6</v>
      </c>
      <c r="AV34" s="1">
        <v>6</v>
      </c>
      <c r="AW34" s="14" t="s">
        <v>1733</v>
      </c>
    </row>
    <row r="35" spans="1:49" x14ac:dyDescent="0.15">
      <c r="A35" t="str">
        <f t="shared" si="0"/>
        <v>|SOI|緑|13|2/2|《[[銀毛の援護者]]》|</v>
      </c>
      <c r="B35" t="s">
        <v>3211</v>
      </c>
      <c r="C35" t="str">
        <f t="shared" si="15"/>
        <v>SOI</v>
      </c>
      <c r="D35">
        <f>IF(AG35="","",VLOOKUP(C35,tnpl!$Z$1:$AA$11,2,TRUE))</f>
        <v>4</v>
      </c>
      <c r="E35" t="s">
        <v>3211</v>
      </c>
      <c r="F35" t="str">
        <f t="shared" si="16"/>
        <v>緑</v>
      </c>
      <c r="G35">
        <f>IF(AH35="","",VLOOKUP(F35,tnpl!$X$1:$Y$16,2,TRUE))</f>
        <v>5</v>
      </c>
      <c r="H35" t="s">
        <v>3211</v>
      </c>
      <c r="I35">
        <f t="shared" si="17"/>
        <v>13</v>
      </c>
      <c r="J35" t="s">
        <v>3211</v>
      </c>
      <c r="K35">
        <f t="shared" si="18"/>
        <v>2</v>
      </c>
      <c r="L35">
        <f t="shared" si="19"/>
        <v>2</v>
      </c>
      <c r="M35" t="str">
        <f t="shared" si="20"/>
        <v>2/2</v>
      </c>
      <c r="R35" t="s">
        <v>3267</v>
      </c>
      <c r="S35" t="s">
        <v>4854</v>
      </c>
      <c r="T35" t="str">
        <f t="shared" si="21"/>
        <v>銀毛の援護者</v>
      </c>
      <c r="W35" t="s">
        <v>4855</v>
      </c>
      <c r="X35" t="s">
        <v>3267</v>
      </c>
      <c r="Y35" s="9"/>
      <c r="Z35" s="11" t="s">
        <v>3795</v>
      </c>
      <c r="AA35" t="str">
        <f t="shared" si="3"/>
        <v>トランプル</v>
      </c>
      <c r="AB35" t="str">
        <f t="shared" si="4"/>
        <v/>
      </c>
      <c r="AC35" t="str">
        <f t="shared" si="5"/>
        <v/>
      </c>
      <c r="AD35" t="str">
        <f t="shared" si="6"/>
        <v/>
      </c>
      <c r="AE35" t="b">
        <f t="shared" si="7"/>
        <v>0</v>
      </c>
      <c r="AF35" s="2">
        <v>711</v>
      </c>
      <c r="AG35" s="1" t="s">
        <v>3528</v>
      </c>
      <c r="AH35" s="1" t="s">
        <v>1540</v>
      </c>
      <c r="AI35" s="1" t="s">
        <v>1463</v>
      </c>
      <c r="AJ35" s="1">
        <v>13</v>
      </c>
      <c r="AK35" s="1" t="s">
        <v>1151</v>
      </c>
      <c r="AL35" s="1" t="s">
        <v>1150</v>
      </c>
      <c r="AM35" s="1" t="s">
        <v>349</v>
      </c>
      <c r="AN35" s="1" t="s">
        <v>2637</v>
      </c>
      <c r="AO35" s="1" t="s">
        <v>1515</v>
      </c>
      <c r="AP35" s="1"/>
      <c r="AQ35" s="1" t="s">
        <v>1733</v>
      </c>
      <c r="AR35" s="1" t="s">
        <v>3794</v>
      </c>
      <c r="AS35" s="1"/>
      <c r="AT35" s="1"/>
      <c r="AU35" s="1">
        <v>2</v>
      </c>
      <c r="AV35" s="1">
        <v>2</v>
      </c>
      <c r="AW35" s="14" t="s">
        <v>3795</v>
      </c>
    </row>
    <row r="36" spans="1:49" x14ac:dyDescent="0.15">
      <c r="A36" t="str">
        <f t="shared" si="0"/>
        <v>|SOI|緑|10|6/6|《[[魂を飲み込むもの]]》|</v>
      </c>
      <c r="B36" t="s">
        <v>3211</v>
      </c>
      <c r="C36" t="str">
        <f t="shared" si="15"/>
        <v>SOI</v>
      </c>
      <c r="D36">
        <f>IF(AG36="","",VLOOKUP(C36,tnpl!$Z$1:$AA$11,2,TRUE))</f>
        <v>4</v>
      </c>
      <c r="E36" t="s">
        <v>3211</v>
      </c>
      <c r="F36" t="str">
        <f t="shared" si="16"/>
        <v>緑</v>
      </c>
      <c r="G36">
        <f>IF(AH36="","",VLOOKUP(F36,tnpl!$X$1:$Y$16,2,TRUE))</f>
        <v>5</v>
      </c>
      <c r="H36" t="s">
        <v>3211</v>
      </c>
      <c r="I36">
        <f t="shared" si="17"/>
        <v>10</v>
      </c>
      <c r="J36" t="s">
        <v>3211</v>
      </c>
      <c r="K36">
        <f t="shared" si="18"/>
        <v>6</v>
      </c>
      <c r="L36">
        <f t="shared" si="19"/>
        <v>6</v>
      </c>
      <c r="M36" t="str">
        <f t="shared" si="20"/>
        <v>6/6</v>
      </c>
      <c r="R36" t="s">
        <v>3267</v>
      </c>
      <c r="S36" t="s">
        <v>4854</v>
      </c>
      <c r="T36" t="str">
        <f t="shared" si="21"/>
        <v>魂を飲み込むもの</v>
      </c>
      <c r="W36" t="s">
        <v>4855</v>
      </c>
      <c r="X36" t="s">
        <v>3267</v>
      </c>
      <c r="Y36" s="9"/>
      <c r="Z36" s="11" t="s">
        <v>3798</v>
      </c>
      <c r="AA36" t="str">
        <f t="shared" si="3"/>
        <v>トランプル</v>
      </c>
      <c r="AB36" t="str">
        <f t="shared" si="4"/>
        <v/>
      </c>
      <c r="AC36" t="str">
        <f t="shared" si="5"/>
        <v/>
      </c>
      <c r="AD36" t="str">
        <f t="shared" si="6"/>
        <v/>
      </c>
      <c r="AE36" t="b">
        <f t="shared" si="7"/>
        <v>0</v>
      </c>
      <c r="AF36" s="2">
        <v>713</v>
      </c>
      <c r="AG36" s="1" t="s">
        <v>3528</v>
      </c>
      <c r="AH36" s="1" t="s">
        <v>1540</v>
      </c>
      <c r="AI36" s="1" t="s">
        <v>1453</v>
      </c>
      <c r="AJ36" s="1">
        <v>10</v>
      </c>
      <c r="AK36" s="1" t="s">
        <v>1147</v>
      </c>
      <c r="AL36" s="1" t="s">
        <v>1146</v>
      </c>
      <c r="AM36" s="1" t="s">
        <v>349</v>
      </c>
      <c r="AN36" s="1" t="s">
        <v>348</v>
      </c>
      <c r="AO36" s="1"/>
      <c r="AP36" s="1"/>
      <c r="AQ36" s="1" t="s">
        <v>1733</v>
      </c>
      <c r="AR36" s="1" t="s">
        <v>3797</v>
      </c>
      <c r="AS36" s="1"/>
      <c r="AT36" s="1"/>
      <c r="AU36" s="1">
        <v>6</v>
      </c>
      <c r="AV36" s="1">
        <v>6</v>
      </c>
      <c r="AW36" s="14" t="s">
        <v>3798</v>
      </c>
    </row>
    <row r="37" spans="1:49" x14ac:dyDescent="0.15">
      <c r="A37" t="str">
        <f t="shared" si="0"/>
        <v>|SOI|無色|10|5/1|《[[遁走する馬車]]》|</v>
      </c>
      <c r="B37" t="s">
        <v>3211</v>
      </c>
      <c r="C37" t="str">
        <f t="shared" si="15"/>
        <v>SOI</v>
      </c>
      <c r="D37">
        <f>IF(AG37="","",VLOOKUP(C37,tnpl!$Z$1:$AA$11,2,TRUE))</f>
        <v>4</v>
      </c>
      <c r="E37" t="s">
        <v>3211</v>
      </c>
      <c r="F37" t="str">
        <f t="shared" si="16"/>
        <v>無色</v>
      </c>
      <c r="G37">
        <f>IF(AH37="","",VLOOKUP(F37,tnpl!$X$1:$Y$16,2,TRUE))</f>
        <v>16</v>
      </c>
      <c r="H37" t="s">
        <v>3211</v>
      </c>
      <c r="I37">
        <f t="shared" si="17"/>
        <v>10</v>
      </c>
      <c r="J37" t="s">
        <v>3211</v>
      </c>
      <c r="K37">
        <f t="shared" si="18"/>
        <v>5</v>
      </c>
      <c r="L37">
        <f t="shared" si="19"/>
        <v>1</v>
      </c>
      <c r="M37" t="str">
        <f t="shared" si="20"/>
        <v>5/1</v>
      </c>
      <c r="R37" t="s">
        <v>3267</v>
      </c>
      <c r="S37" t="s">
        <v>4854</v>
      </c>
      <c r="T37" t="str">
        <f t="shared" si="21"/>
        <v>遁走する馬車</v>
      </c>
      <c r="W37" t="s">
        <v>4855</v>
      </c>
      <c r="X37" t="s">
        <v>3267</v>
      </c>
      <c r="Y37" s="9"/>
      <c r="Z37" s="11" t="s">
        <v>3836</v>
      </c>
      <c r="AA37" t="str">
        <f t="shared" si="3"/>
        <v>トランプル</v>
      </c>
      <c r="AB37" t="str">
        <f t="shared" si="4"/>
        <v/>
      </c>
      <c r="AC37" t="str">
        <f t="shared" si="5"/>
        <v/>
      </c>
      <c r="AD37" t="str">
        <f t="shared" si="6"/>
        <v/>
      </c>
      <c r="AE37" t="b">
        <f t="shared" si="7"/>
        <v>0</v>
      </c>
      <c r="AF37" s="2">
        <v>737</v>
      </c>
      <c r="AG37" s="1" t="s">
        <v>3528</v>
      </c>
      <c r="AH37" s="1" t="s">
        <v>301</v>
      </c>
      <c r="AI37" s="1" t="s">
        <v>1473</v>
      </c>
      <c r="AJ37" s="1">
        <v>10</v>
      </c>
      <c r="AK37" s="1" t="s">
        <v>1099</v>
      </c>
      <c r="AL37" s="1" t="s">
        <v>1098</v>
      </c>
      <c r="AM37" s="1" t="s">
        <v>349</v>
      </c>
      <c r="AN37" s="1" t="s">
        <v>362</v>
      </c>
      <c r="AO37" s="1"/>
      <c r="AP37" s="1"/>
      <c r="AQ37" s="1" t="s">
        <v>3836</v>
      </c>
      <c r="AR37" s="1"/>
      <c r="AS37" s="1"/>
      <c r="AT37" s="1"/>
      <c r="AU37" s="1">
        <v>5</v>
      </c>
      <c r="AV37" s="1">
        <v>1</v>
      </c>
      <c r="AW37" s="14" t="s">
        <v>3836</v>
      </c>
    </row>
    <row r="38" spans="1:49" x14ac:dyDescent="0.15">
      <c r="A38" t="str">
        <f t="shared" si="0"/>
        <v>|EMN|白|1|4/4|《[[同体騎手&gt;単体騎手]]》|</v>
      </c>
      <c r="B38" t="s">
        <v>3211</v>
      </c>
      <c r="C38" t="str">
        <f t="shared" si="15"/>
        <v>EMN</v>
      </c>
      <c r="D38">
        <f>IF(AG38="","",VLOOKUP(C38,tnpl!$Z$1:$AA$11,2,TRUE))</f>
        <v>5</v>
      </c>
      <c r="E38" t="s">
        <v>3211</v>
      </c>
      <c r="F38" t="str">
        <f t="shared" si="16"/>
        <v>白</v>
      </c>
      <c r="G38">
        <f>IF(AH38="","",VLOOKUP(F38,tnpl!$X$1:$Y$16,2,TRUE))</f>
        <v>1</v>
      </c>
      <c r="H38" t="s">
        <v>3211</v>
      </c>
      <c r="I38">
        <f t="shared" si="17"/>
        <v>1</v>
      </c>
      <c r="J38" t="s">
        <v>3211</v>
      </c>
      <c r="K38">
        <f t="shared" si="18"/>
        <v>4</v>
      </c>
      <c r="L38">
        <f t="shared" si="19"/>
        <v>4</v>
      </c>
      <c r="M38" t="str">
        <f t="shared" si="20"/>
        <v>4/4</v>
      </c>
      <c r="R38" t="s">
        <v>3267</v>
      </c>
      <c r="S38" t="s">
        <v>4854</v>
      </c>
      <c r="T38" t="str">
        <f t="shared" si="21"/>
        <v>同体騎手</v>
      </c>
      <c r="U38" t="s">
        <v>5162</v>
      </c>
      <c r="V38" t="s">
        <v>5163</v>
      </c>
      <c r="W38" t="s">
        <v>4855</v>
      </c>
      <c r="X38" t="s">
        <v>3267</v>
      </c>
      <c r="Y38" s="9"/>
      <c r="Z38" s="11" t="s">
        <v>3877</v>
      </c>
      <c r="AA38" t="str">
        <f t="shared" si="3"/>
        <v>トランプル</v>
      </c>
      <c r="AB38" t="str">
        <f t="shared" si="4"/>
        <v/>
      </c>
      <c r="AC38" t="str">
        <f t="shared" si="5"/>
        <v/>
      </c>
      <c r="AD38" t="str">
        <f t="shared" si="6"/>
        <v/>
      </c>
      <c r="AE38" t="b">
        <f t="shared" si="7"/>
        <v>0</v>
      </c>
      <c r="AF38" s="2">
        <v>758</v>
      </c>
      <c r="AG38" s="1" t="s">
        <v>3870</v>
      </c>
      <c r="AH38" s="1" t="s">
        <v>1653</v>
      </c>
      <c r="AI38" s="1" t="s">
        <v>1473</v>
      </c>
      <c r="AJ38" s="1">
        <v>1</v>
      </c>
      <c r="AK38" s="1" t="s">
        <v>877</v>
      </c>
      <c r="AL38" s="1" t="s">
        <v>876</v>
      </c>
      <c r="AM38" s="1" t="s">
        <v>349</v>
      </c>
      <c r="AN38" s="1" t="s">
        <v>1457</v>
      </c>
      <c r="AO38" s="1" t="s">
        <v>2837</v>
      </c>
      <c r="AP38" s="1"/>
      <c r="AQ38" s="1" t="s">
        <v>3877</v>
      </c>
      <c r="AR38" s="1"/>
      <c r="AS38" s="1"/>
      <c r="AT38" s="1"/>
      <c r="AU38" s="1">
        <v>4</v>
      </c>
      <c r="AV38" s="1">
        <v>4</v>
      </c>
      <c r="AW38" s="14" t="s">
        <v>3877</v>
      </c>
    </row>
    <row r="39" spans="1:49" x14ac:dyDescent="0.15">
      <c r="A39" t="str">
        <f t="shared" si="0"/>
        <v>|EMN|赤|10|3/4|《[[怒り刃の吸血鬼]]》|</v>
      </c>
      <c r="B39" t="s">
        <v>3211</v>
      </c>
      <c r="C39" t="str">
        <f t="shared" si="15"/>
        <v>EMN</v>
      </c>
      <c r="D39">
        <f>IF(AG39="","",VLOOKUP(C39,tnpl!$Z$1:$AA$11,2,TRUE))</f>
        <v>5</v>
      </c>
      <c r="E39" t="s">
        <v>3211</v>
      </c>
      <c r="F39" t="str">
        <f t="shared" si="16"/>
        <v>赤</v>
      </c>
      <c r="G39">
        <f>IF(AH39="","",VLOOKUP(F39,tnpl!$X$1:$Y$16,2,TRUE))</f>
        <v>4</v>
      </c>
      <c r="H39" t="s">
        <v>3211</v>
      </c>
      <c r="I39">
        <f t="shared" si="17"/>
        <v>10</v>
      </c>
      <c r="J39" t="s">
        <v>3211</v>
      </c>
      <c r="K39">
        <f t="shared" si="18"/>
        <v>3</v>
      </c>
      <c r="L39">
        <f t="shared" si="19"/>
        <v>4</v>
      </c>
      <c r="M39" t="str">
        <f t="shared" si="20"/>
        <v>3/4</v>
      </c>
      <c r="R39" t="s">
        <v>3267</v>
      </c>
      <c r="S39" t="s">
        <v>4854</v>
      </c>
      <c r="T39" t="str">
        <f t="shared" si="21"/>
        <v>怒り刃の吸血鬼</v>
      </c>
      <c r="W39" t="s">
        <v>4855</v>
      </c>
      <c r="X39" t="s">
        <v>3267</v>
      </c>
      <c r="Y39" s="9"/>
      <c r="Z39" s="11" t="s">
        <v>3954</v>
      </c>
      <c r="AA39" t="str">
        <f t="shared" si="3"/>
        <v>トランプル</v>
      </c>
      <c r="AB39" t="str">
        <f t="shared" si="4"/>
        <v/>
      </c>
      <c r="AC39" t="str">
        <f t="shared" si="5"/>
        <v/>
      </c>
      <c r="AD39" t="str">
        <f t="shared" si="6"/>
        <v/>
      </c>
      <c r="AE39" t="b">
        <f t="shared" si="7"/>
        <v>0</v>
      </c>
      <c r="AF39" s="2">
        <v>793</v>
      </c>
      <c r="AG39" s="1" t="s">
        <v>3870</v>
      </c>
      <c r="AH39" s="1" t="s">
        <v>1575</v>
      </c>
      <c r="AI39" s="1" t="s">
        <v>1473</v>
      </c>
      <c r="AJ39" s="1">
        <v>10</v>
      </c>
      <c r="AK39" s="1" t="s">
        <v>951</v>
      </c>
      <c r="AL39" s="1" t="s">
        <v>950</v>
      </c>
      <c r="AM39" s="1" t="s">
        <v>349</v>
      </c>
      <c r="AN39" s="1" t="s">
        <v>1516</v>
      </c>
      <c r="AO39" s="1" t="s">
        <v>1765</v>
      </c>
      <c r="AP39" s="1"/>
      <c r="AQ39" s="1" t="s">
        <v>3313</v>
      </c>
      <c r="AR39" s="1" t="s">
        <v>3953</v>
      </c>
      <c r="AS39" s="1"/>
      <c r="AT39" s="1"/>
      <c r="AU39" s="1">
        <v>3</v>
      </c>
      <c r="AV39" s="1">
        <v>4</v>
      </c>
      <c r="AW39" s="14" t="s">
        <v>3954</v>
      </c>
    </row>
    <row r="40" spans="1:49" x14ac:dyDescent="0.15">
      <c r="A40" t="str">
        <f t="shared" si="0"/>
        <v>|EMN|赤|3|6/1|《[[性急な悪魔]]》|</v>
      </c>
      <c r="B40" t="s">
        <v>3211</v>
      </c>
      <c r="C40" t="str">
        <f t="shared" si="15"/>
        <v>EMN</v>
      </c>
      <c r="D40">
        <f>IF(AG40="","",VLOOKUP(C40,tnpl!$Z$1:$AA$11,2,TRUE))</f>
        <v>5</v>
      </c>
      <c r="E40" t="s">
        <v>3211</v>
      </c>
      <c r="F40" t="str">
        <f t="shared" si="16"/>
        <v>赤</v>
      </c>
      <c r="G40">
        <f>IF(AH40="","",VLOOKUP(F40,tnpl!$X$1:$Y$16,2,TRUE))</f>
        <v>4</v>
      </c>
      <c r="H40" t="s">
        <v>3211</v>
      </c>
      <c r="I40">
        <f t="shared" si="17"/>
        <v>3</v>
      </c>
      <c r="J40" t="s">
        <v>3211</v>
      </c>
      <c r="K40">
        <f t="shared" si="18"/>
        <v>6</v>
      </c>
      <c r="L40">
        <f t="shared" si="19"/>
        <v>1</v>
      </c>
      <c r="M40" t="str">
        <f t="shared" si="20"/>
        <v>6/1</v>
      </c>
      <c r="R40" t="s">
        <v>3267</v>
      </c>
      <c r="S40" t="s">
        <v>4854</v>
      </c>
      <c r="T40" t="str">
        <f t="shared" si="21"/>
        <v>性急な悪魔</v>
      </c>
      <c r="W40" t="s">
        <v>4855</v>
      </c>
      <c r="X40" t="s">
        <v>3267</v>
      </c>
      <c r="Y40" s="9"/>
      <c r="Z40" s="11" t="s">
        <v>3967</v>
      </c>
      <c r="AA40" t="str">
        <f t="shared" si="3"/>
        <v>トランプル</v>
      </c>
      <c r="AB40" t="str">
        <f t="shared" si="4"/>
        <v/>
      </c>
      <c r="AC40" t="str">
        <f t="shared" si="5"/>
        <v/>
      </c>
      <c r="AE40" t="b">
        <f t="shared" si="7"/>
        <v>0</v>
      </c>
      <c r="AF40" s="2">
        <v>799</v>
      </c>
      <c r="AG40" s="1" t="s">
        <v>3870</v>
      </c>
      <c r="AH40" s="1" t="s">
        <v>1575</v>
      </c>
      <c r="AI40" s="1" t="s">
        <v>1463</v>
      </c>
      <c r="AJ40" s="1">
        <v>3</v>
      </c>
      <c r="AK40" s="1" t="s">
        <v>941</v>
      </c>
      <c r="AL40" s="1" t="s">
        <v>940</v>
      </c>
      <c r="AM40" s="1" t="s">
        <v>349</v>
      </c>
      <c r="AN40" s="1" t="s">
        <v>3706</v>
      </c>
      <c r="AO40" s="1"/>
      <c r="AP40" s="1"/>
      <c r="AQ40" s="1" t="s">
        <v>3964</v>
      </c>
      <c r="AR40" s="1" t="s">
        <v>3965</v>
      </c>
      <c r="AS40" s="1" t="s">
        <v>3966</v>
      </c>
      <c r="AT40" s="1"/>
      <c r="AU40" s="1">
        <v>6</v>
      </c>
      <c r="AV40" s="1">
        <v>1</v>
      </c>
      <c r="AW40" s="14" t="s">
        <v>3967</v>
      </c>
    </row>
    <row r="41" spans="1:49" x14ac:dyDescent="0.15">
      <c r="A41" t="str">
        <f t="shared" si="0"/>
        <v>|EMN|赤|1|8/8|《[[のたうつ居住区、ハンウィアー&gt;ハンウィアー守備隊]]》|</v>
      </c>
      <c r="B41" t="s">
        <v>3211</v>
      </c>
      <c r="C41" t="str">
        <f t="shared" si="15"/>
        <v>EMN</v>
      </c>
      <c r="D41">
        <f>IF(AG41="","",VLOOKUP(C41,tnpl!$Z$1:$AA$11,2,TRUE))</f>
        <v>5</v>
      </c>
      <c r="E41" t="s">
        <v>3211</v>
      </c>
      <c r="F41" t="str">
        <f t="shared" si="16"/>
        <v>赤</v>
      </c>
      <c r="G41">
        <f>IF(AH41="","",VLOOKUP(F41,tnpl!$X$1:$Y$16,2,TRUE))</f>
        <v>4</v>
      </c>
      <c r="H41" t="s">
        <v>3211</v>
      </c>
      <c r="I41">
        <f t="shared" si="17"/>
        <v>1</v>
      </c>
      <c r="J41" t="s">
        <v>3211</v>
      </c>
      <c r="K41">
        <f t="shared" si="18"/>
        <v>8</v>
      </c>
      <c r="L41">
        <f t="shared" si="19"/>
        <v>8</v>
      </c>
      <c r="M41" t="str">
        <f t="shared" si="20"/>
        <v>8/8</v>
      </c>
      <c r="R41" t="s">
        <v>3267</v>
      </c>
      <c r="S41" t="s">
        <v>4854</v>
      </c>
      <c r="T41" t="str">
        <f t="shared" si="21"/>
        <v>のたうつ居住区、ハンウィアー</v>
      </c>
      <c r="U41" t="s">
        <v>5162</v>
      </c>
      <c r="V41" t="s">
        <v>937</v>
      </c>
      <c r="W41" t="s">
        <v>4855</v>
      </c>
      <c r="X41" t="s">
        <v>3267</v>
      </c>
      <c r="Y41" s="9"/>
      <c r="Z41" s="11" t="s">
        <v>3977</v>
      </c>
      <c r="AA41" t="str">
        <f t="shared" si="3"/>
        <v>トランプル</v>
      </c>
      <c r="AC41" t="str">
        <f t="shared" si="5"/>
        <v/>
      </c>
      <c r="AD41" t="str">
        <f t="shared" si="6"/>
        <v/>
      </c>
      <c r="AE41" t="b">
        <f t="shared" si="7"/>
        <v>0</v>
      </c>
      <c r="AF41" s="2">
        <v>803</v>
      </c>
      <c r="AG41" s="1" t="s">
        <v>3870</v>
      </c>
      <c r="AH41" s="1" t="s">
        <v>1575</v>
      </c>
      <c r="AI41" s="1" t="s">
        <v>1463</v>
      </c>
      <c r="AJ41" s="1">
        <v>1</v>
      </c>
      <c r="AK41" s="1" t="s">
        <v>861</v>
      </c>
      <c r="AL41" s="1" t="s">
        <v>860</v>
      </c>
      <c r="AM41" s="1" t="s">
        <v>349</v>
      </c>
      <c r="AN41" s="1" t="s">
        <v>1457</v>
      </c>
      <c r="AO41" s="1" t="s">
        <v>3787</v>
      </c>
      <c r="AP41" s="1"/>
      <c r="AQ41" s="1" t="s">
        <v>3964</v>
      </c>
      <c r="AR41" s="1" t="s">
        <v>3898</v>
      </c>
      <c r="AS41" s="1" t="s">
        <v>3976</v>
      </c>
      <c r="AT41" s="1"/>
      <c r="AU41" s="1">
        <v>8</v>
      </c>
      <c r="AV41" s="1">
        <v>8</v>
      </c>
      <c r="AW41" s="14" t="s">
        <v>3977</v>
      </c>
    </row>
    <row r="42" spans="1:49" x14ac:dyDescent="0.15">
      <c r="A42" t="str">
        <f t="shared" si="0"/>
        <v>|EMN|黒緑|11|2/2|《[[残忍な剥ぎ取り]]》|</v>
      </c>
      <c r="B42" t="s">
        <v>3211</v>
      </c>
      <c r="C42" t="str">
        <f t="shared" si="15"/>
        <v>EMN</v>
      </c>
      <c r="D42">
        <f>IF(AG42="","",VLOOKUP(C42,tnpl!$Z$1:$AA$11,2,TRUE))</f>
        <v>5</v>
      </c>
      <c r="E42" t="s">
        <v>3211</v>
      </c>
      <c r="F42" t="str">
        <f t="shared" si="16"/>
        <v>黒緑</v>
      </c>
      <c r="G42">
        <f>IF(AH42="","",VLOOKUP(F42,tnpl!$X$1:$Y$16,2,TRUE))</f>
        <v>13</v>
      </c>
      <c r="H42" t="s">
        <v>3211</v>
      </c>
      <c r="I42">
        <f t="shared" si="17"/>
        <v>11</v>
      </c>
      <c r="J42" t="s">
        <v>3211</v>
      </c>
      <c r="K42">
        <f t="shared" si="18"/>
        <v>2</v>
      </c>
      <c r="L42">
        <f t="shared" si="19"/>
        <v>2</v>
      </c>
      <c r="M42" t="str">
        <f t="shared" si="20"/>
        <v>2/2</v>
      </c>
      <c r="R42" t="s">
        <v>3267</v>
      </c>
      <c r="S42" t="s">
        <v>4854</v>
      </c>
      <c r="T42" t="str">
        <f t="shared" si="21"/>
        <v>残忍な剥ぎ取り</v>
      </c>
      <c r="W42" t="s">
        <v>4855</v>
      </c>
      <c r="X42" t="s">
        <v>3267</v>
      </c>
      <c r="Y42" s="9"/>
      <c r="Z42" s="11" t="s">
        <v>4007</v>
      </c>
      <c r="AA42" t="str">
        <f t="shared" si="3"/>
        <v>トランプル</v>
      </c>
      <c r="AB42" t="str">
        <f t="shared" si="4"/>
        <v/>
      </c>
      <c r="AD42" t="str">
        <f t="shared" si="6"/>
        <v/>
      </c>
      <c r="AE42" t="b">
        <f t="shared" si="7"/>
        <v>0</v>
      </c>
      <c r="AF42" s="2">
        <v>822</v>
      </c>
      <c r="AG42" s="1" t="s">
        <v>3870</v>
      </c>
      <c r="AH42" s="1" t="s">
        <v>1509</v>
      </c>
      <c r="AI42" s="1" t="s">
        <v>1453</v>
      </c>
      <c r="AJ42" s="1">
        <v>11</v>
      </c>
      <c r="AK42" s="1" t="s">
        <v>903</v>
      </c>
      <c r="AL42" s="1" t="s">
        <v>902</v>
      </c>
      <c r="AM42" s="1" t="s">
        <v>349</v>
      </c>
      <c r="AN42" s="1" t="s">
        <v>1511</v>
      </c>
      <c r="AO42" s="1" t="s">
        <v>1515</v>
      </c>
      <c r="AP42" s="1"/>
      <c r="AQ42" s="1" t="s">
        <v>1733</v>
      </c>
      <c r="AR42" s="1" t="s">
        <v>4005</v>
      </c>
      <c r="AS42" s="1" t="s">
        <v>4006</v>
      </c>
      <c r="AT42" s="1"/>
      <c r="AU42" s="1">
        <v>2</v>
      </c>
      <c r="AV42" s="1">
        <v>2</v>
      </c>
      <c r="AW42" s="14" t="s">
        <v>4007</v>
      </c>
    </row>
    <row r="43" spans="1:49" x14ac:dyDescent="0.15">
      <c r="A43" t="str">
        <f t="shared" si="0"/>
        <v>|EMN|無色|21|8/8|《[[州民を滅ぼすもの]]》|</v>
      </c>
      <c r="B43" t="s">
        <v>3211</v>
      </c>
      <c r="C43" t="str">
        <f t="shared" si="15"/>
        <v>EMN</v>
      </c>
      <c r="D43">
        <f>IF(AG43="","",VLOOKUP(C43,tnpl!$Z$1:$AA$11,2,TRUE))</f>
        <v>5</v>
      </c>
      <c r="E43" t="s">
        <v>3211</v>
      </c>
      <c r="F43" t="str">
        <f t="shared" si="16"/>
        <v>無色</v>
      </c>
      <c r="G43">
        <f>IF(AH43="","",VLOOKUP(F43,tnpl!$X$1:$Y$16,2,TRUE))</f>
        <v>16</v>
      </c>
      <c r="H43" t="s">
        <v>3211</v>
      </c>
      <c r="I43">
        <f t="shared" si="17"/>
        <v>21</v>
      </c>
      <c r="J43" t="s">
        <v>3211</v>
      </c>
      <c r="K43">
        <f t="shared" si="18"/>
        <v>8</v>
      </c>
      <c r="L43">
        <f t="shared" si="19"/>
        <v>8</v>
      </c>
      <c r="M43" t="str">
        <f t="shared" si="20"/>
        <v>8/8</v>
      </c>
      <c r="R43" t="s">
        <v>3267</v>
      </c>
      <c r="S43" t="s">
        <v>4854</v>
      </c>
      <c r="T43" t="str">
        <f t="shared" si="21"/>
        <v>州民を滅ぼすもの</v>
      </c>
      <c r="W43" t="s">
        <v>4855</v>
      </c>
      <c r="X43" t="s">
        <v>3267</v>
      </c>
      <c r="Y43" s="9"/>
      <c r="Z43" s="11" t="s">
        <v>4032</v>
      </c>
      <c r="AA43" t="str">
        <f t="shared" si="3"/>
        <v>トランプル</v>
      </c>
      <c r="AB43" t="str">
        <f t="shared" si="4"/>
        <v/>
      </c>
      <c r="AC43" t="str">
        <f t="shared" si="5"/>
        <v/>
      </c>
      <c r="AD43" t="str">
        <f t="shared" si="6"/>
        <v>得る</v>
      </c>
      <c r="AE43" t="b">
        <f t="shared" si="7"/>
        <v>1</v>
      </c>
      <c r="AF43" s="2">
        <v>834</v>
      </c>
      <c r="AG43" s="1" t="s">
        <v>3870</v>
      </c>
      <c r="AH43" s="1" t="s">
        <v>301</v>
      </c>
      <c r="AI43" s="1" t="s">
        <v>1453</v>
      </c>
      <c r="AJ43" s="1">
        <v>21</v>
      </c>
      <c r="AK43" s="1" t="s">
        <v>881</v>
      </c>
      <c r="AL43" s="1" t="s">
        <v>880</v>
      </c>
      <c r="AM43" s="1" t="s">
        <v>349</v>
      </c>
      <c r="AN43" s="1" t="s">
        <v>1457</v>
      </c>
      <c r="AO43" s="1" t="s">
        <v>2750</v>
      </c>
      <c r="AP43" s="1"/>
      <c r="AQ43" s="1" t="s">
        <v>3964</v>
      </c>
      <c r="AR43" s="1" t="s">
        <v>4030</v>
      </c>
      <c r="AS43" s="1" t="s">
        <v>4031</v>
      </c>
      <c r="AT43" s="1"/>
      <c r="AU43" s="1">
        <v>8</v>
      </c>
      <c r="AV43" s="1">
        <v>8</v>
      </c>
      <c r="AW43" s="14" t="s">
        <v>4032</v>
      </c>
    </row>
    <row r="44" spans="1:49" x14ac:dyDescent="0.15">
      <c r="A44" t="str">
        <f t="shared" si="0"/>
        <v>|EMN|無色|20|13/13|《[[約束された終末、エムラクール]]》|</v>
      </c>
      <c r="B44" t="s">
        <v>3211</v>
      </c>
      <c r="C44" t="str">
        <f t="shared" si="15"/>
        <v>EMN</v>
      </c>
      <c r="D44">
        <f>IF(AG44="","",VLOOKUP(C44,tnpl!$Z$1:$AA$11,2,TRUE))</f>
        <v>5</v>
      </c>
      <c r="E44" t="s">
        <v>3211</v>
      </c>
      <c r="F44" t="str">
        <f t="shared" si="16"/>
        <v>無色</v>
      </c>
      <c r="G44">
        <f>IF(AH44="","",VLOOKUP(F44,tnpl!$X$1:$Y$16,2,TRUE))</f>
        <v>16</v>
      </c>
      <c r="H44" t="s">
        <v>3211</v>
      </c>
      <c r="I44">
        <f t="shared" si="17"/>
        <v>20</v>
      </c>
      <c r="J44" t="s">
        <v>3211</v>
      </c>
      <c r="K44">
        <f t="shared" si="18"/>
        <v>13</v>
      </c>
      <c r="L44">
        <f t="shared" si="19"/>
        <v>13</v>
      </c>
      <c r="M44" t="str">
        <f t="shared" si="20"/>
        <v>13/13</v>
      </c>
      <c r="R44" t="s">
        <v>3267</v>
      </c>
      <c r="S44" t="s">
        <v>4854</v>
      </c>
      <c r="T44" t="str">
        <f t="shared" si="21"/>
        <v>約束された終末、エムラクール</v>
      </c>
      <c r="W44" t="s">
        <v>4855</v>
      </c>
      <c r="X44" t="s">
        <v>3267</v>
      </c>
      <c r="Y44" s="9"/>
      <c r="Z44" s="11" t="s">
        <v>4034</v>
      </c>
      <c r="AA44" t="str">
        <f t="shared" si="3"/>
        <v>トランプル</v>
      </c>
      <c r="AB44" t="str">
        <f t="shared" si="4"/>
        <v/>
      </c>
      <c r="AC44" t="str">
        <f t="shared" si="5"/>
        <v/>
      </c>
      <c r="AD44" t="str">
        <f t="shared" si="6"/>
        <v/>
      </c>
      <c r="AE44" t="b">
        <f t="shared" si="7"/>
        <v>0</v>
      </c>
      <c r="AF44" s="2">
        <v>835</v>
      </c>
      <c r="AG44" s="1" t="s">
        <v>3870</v>
      </c>
      <c r="AH44" s="1" t="s">
        <v>301</v>
      </c>
      <c r="AI44" s="1" t="s">
        <v>1453</v>
      </c>
      <c r="AJ44" s="1">
        <v>20</v>
      </c>
      <c r="AK44" s="1" t="s">
        <v>879</v>
      </c>
      <c r="AL44" s="1" t="s">
        <v>878</v>
      </c>
      <c r="AM44" s="1" t="s">
        <v>349</v>
      </c>
      <c r="AN44" s="1" t="s">
        <v>1457</v>
      </c>
      <c r="AO44" s="1"/>
      <c r="AP44" s="1"/>
      <c r="AQ44" s="1" t="s">
        <v>3693</v>
      </c>
      <c r="AR44" s="1" t="s">
        <v>4033</v>
      </c>
      <c r="AS44" s="1"/>
      <c r="AT44" s="1"/>
      <c r="AU44" s="1">
        <v>13</v>
      </c>
      <c r="AV44" s="1">
        <v>13</v>
      </c>
      <c r="AW44" s="14" t="s">
        <v>4034</v>
      </c>
    </row>
    <row r="45" spans="1:49" x14ac:dyDescent="0.15">
      <c r="A45" t="str">
        <f t="shared" si="0"/>
        <v/>
      </c>
      <c r="V45" s="9"/>
      <c r="Y45" s="11"/>
      <c r="Z45"/>
      <c r="AC45" s="9"/>
      <c r="AD45" s="9"/>
      <c r="AE45" s="9"/>
      <c r="AF45" s="9"/>
      <c r="AG45" s="9"/>
      <c r="AH45" s="9"/>
      <c r="AI45" s="9"/>
      <c r="AJ45" s="9"/>
      <c r="AK45" s="9"/>
      <c r="AL45" s="9"/>
      <c r="AM45" s="9"/>
      <c r="AN45" s="9"/>
      <c r="AO45" s="9"/>
      <c r="AP45" s="9"/>
      <c r="AQ45" s="9"/>
      <c r="AR45" s="9"/>
      <c r="AS45" s="9"/>
      <c r="AT45" s="9"/>
    </row>
    <row r="46" spans="1:49" x14ac:dyDescent="0.15">
      <c r="A46" t="str">
        <f t="shared" si="0"/>
        <v>**カラデシュブロック</v>
      </c>
      <c r="B46" t="s">
        <v>4863</v>
      </c>
      <c r="Y46" s="11"/>
      <c r="Z46"/>
    </row>
    <row r="47" spans="1:49" x14ac:dyDescent="0.15">
      <c r="A47" t="str">
        <f t="shared" si="0"/>
        <v>|LEFT:50|LEFT:50|LEFT:50|LEFT:50|LEFT:500|c</v>
      </c>
      <c r="B47" t="s">
        <v>3211</v>
      </c>
      <c r="C47" t="s">
        <v>3204</v>
      </c>
      <c r="E47" t="s">
        <v>3211</v>
      </c>
      <c r="F47" t="s">
        <v>3204</v>
      </c>
      <c r="H47" t="s">
        <v>3211</v>
      </c>
      <c r="I47" t="s">
        <v>3204</v>
      </c>
      <c r="J47" t="s">
        <v>3211</v>
      </c>
      <c r="M47" t="s">
        <v>3204</v>
      </c>
      <c r="R47" t="s">
        <v>3267</v>
      </c>
      <c r="T47" t="s">
        <v>3205</v>
      </c>
      <c r="X47" t="s">
        <v>3267</v>
      </c>
      <c r="Y47" s="11" t="s">
        <v>3206</v>
      </c>
      <c r="Z47"/>
    </row>
    <row r="48" spans="1:49" x14ac:dyDescent="0.15">
      <c r="A48" t="str">
        <f t="shared" si="0"/>
        <v>|セット|色|コスト|P/T|カード名|</v>
      </c>
      <c r="B48" t="s">
        <v>3211</v>
      </c>
      <c r="C48" t="s">
        <v>3212</v>
      </c>
      <c r="E48" t="s">
        <v>3211</v>
      </c>
      <c r="F48" t="s">
        <v>3181</v>
      </c>
      <c r="H48" t="s">
        <v>3211</v>
      </c>
      <c r="I48" t="s">
        <v>3207</v>
      </c>
      <c r="J48" t="s">
        <v>3211</v>
      </c>
      <c r="K48" t="s">
        <v>3168</v>
      </c>
      <c r="L48" t="s">
        <v>3167</v>
      </c>
      <c r="M48" t="str">
        <f>K48&amp;"/"&amp;L48</f>
        <v>P/T</v>
      </c>
      <c r="R48" t="s">
        <v>3267</v>
      </c>
      <c r="T48" t="s">
        <v>3208</v>
      </c>
      <c r="X48" t="s">
        <v>3267</v>
      </c>
      <c r="Y48" s="11"/>
      <c r="Z48"/>
      <c r="AB48" t="b">
        <f>OR(Z48="与える",AA48="得る")</f>
        <v>0</v>
      </c>
      <c r="AC48" s="1"/>
      <c r="AD48" s="1"/>
      <c r="AE48" s="1"/>
      <c r="AF48" s="1"/>
      <c r="AG48" s="1"/>
      <c r="AH48" s="1"/>
      <c r="AI48" s="1"/>
      <c r="AJ48" s="1"/>
      <c r="AK48" s="1"/>
      <c r="AL48" s="1"/>
      <c r="AM48" s="1"/>
      <c r="AN48" s="1"/>
      <c r="AO48" s="1"/>
      <c r="AP48" s="1"/>
      <c r="AQ48" s="1"/>
      <c r="AR48" s="1"/>
      <c r="AS48" s="1"/>
      <c r="AT48" s="1"/>
    </row>
    <row r="49" spans="1:49" x14ac:dyDescent="0.15">
      <c r="A49" t="str">
        <f t="shared" si="0"/>
        <v>|KLD|赤|11|2/2|《[[縄張り持ちの大喰らい]]》|</v>
      </c>
      <c r="B49" t="s">
        <v>3211</v>
      </c>
      <c r="C49" t="str">
        <f t="shared" ref="C49:C58" si="22">AG49</f>
        <v>KLD</v>
      </c>
      <c r="D49">
        <f>IF(AG49="","",VLOOKUP(C49,tnpl!$Z$1:$AA$11,2,TRUE))</f>
        <v>6</v>
      </c>
      <c r="E49" t="s">
        <v>3211</v>
      </c>
      <c r="F49" t="str">
        <f t="shared" ref="F49:F58" si="23">AH49</f>
        <v>赤</v>
      </c>
      <c r="G49">
        <f>IF(AH49="","",VLOOKUP(F49,tnpl!$X$1:$Y$16,2,TRUE))</f>
        <v>4</v>
      </c>
      <c r="H49" t="s">
        <v>3211</v>
      </c>
      <c r="I49">
        <f t="shared" ref="I49:I58" si="24">AJ49</f>
        <v>11</v>
      </c>
      <c r="J49" t="s">
        <v>3211</v>
      </c>
      <c r="K49">
        <f t="shared" ref="K49:K58" si="25">AU49</f>
        <v>2</v>
      </c>
      <c r="L49">
        <f t="shared" ref="L49:L58" si="26">AV49</f>
        <v>2</v>
      </c>
      <c r="M49" t="str">
        <f t="shared" ref="M49:M58" si="27">IF(AM49="クリーチャー",K49&amp;"/"&amp;L49,"")</f>
        <v>2/2</v>
      </c>
      <c r="R49" t="s">
        <v>3267</v>
      </c>
      <c r="S49" t="s">
        <v>4854</v>
      </c>
      <c r="T49" t="str">
        <f t="shared" ref="T49:T58" si="28">AK49</f>
        <v>縄張り持ちの大喰らい</v>
      </c>
      <c r="W49" t="s">
        <v>4855</v>
      </c>
      <c r="X49" t="s">
        <v>3267</v>
      </c>
      <c r="Y49" s="9"/>
      <c r="Z49" s="11" t="s">
        <v>4211</v>
      </c>
      <c r="AA49" t="str">
        <f t="shared" si="3"/>
        <v>トランプル</v>
      </c>
      <c r="AB49" t="str">
        <f t="shared" si="4"/>
        <v/>
      </c>
      <c r="AC49" t="str">
        <f t="shared" si="5"/>
        <v/>
      </c>
      <c r="AD49" t="str">
        <f t="shared" si="6"/>
        <v/>
      </c>
      <c r="AE49" t="b">
        <f t="shared" si="7"/>
        <v>0</v>
      </c>
      <c r="AF49" s="2">
        <v>942</v>
      </c>
      <c r="AG49" s="1" t="s">
        <v>4035</v>
      </c>
      <c r="AH49" s="1" t="s">
        <v>1575</v>
      </c>
      <c r="AI49" s="1" t="s">
        <v>1453</v>
      </c>
      <c r="AJ49" s="1">
        <v>11</v>
      </c>
      <c r="AK49" s="1" t="s">
        <v>641</v>
      </c>
      <c r="AL49" s="1" t="s">
        <v>640</v>
      </c>
      <c r="AM49" s="1" t="s">
        <v>349</v>
      </c>
      <c r="AN49" s="1" t="s">
        <v>4174</v>
      </c>
      <c r="AO49" s="1"/>
      <c r="AP49" s="1"/>
      <c r="AQ49" s="1" t="s">
        <v>1733</v>
      </c>
      <c r="AR49" s="1" t="s">
        <v>4210</v>
      </c>
      <c r="AS49" s="1"/>
      <c r="AT49" s="1"/>
      <c r="AU49" s="1">
        <v>2</v>
      </c>
      <c r="AV49" s="1">
        <v>2</v>
      </c>
      <c r="AW49" s="14" t="s">
        <v>4211</v>
      </c>
    </row>
    <row r="50" spans="1:49" x14ac:dyDescent="0.15">
      <c r="A50" t="str">
        <f t="shared" si="0"/>
        <v>|KLD|緑|9|2/2|《[[ピーマの先導]]》|</v>
      </c>
      <c r="B50" t="s">
        <v>3211</v>
      </c>
      <c r="C50" t="str">
        <f t="shared" si="22"/>
        <v>KLD</v>
      </c>
      <c r="D50">
        <f>IF(AG50="","",VLOOKUP(C50,tnpl!$Z$1:$AA$11,2,TRUE))</f>
        <v>6</v>
      </c>
      <c r="E50" t="s">
        <v>3211</v>
      </c>
      <c r="F50" t="str">
        <f t="shared" si="23"/>
        <v>緑</v>
      </c>
      <c r="G50">
        <f>IF(AH50="","",VLOOKUP(F50,tnpl!$X$1:$Y$16,2,TRUE))</f>
        <v>5</v>
      </c>
      <c r="H50" t="s">
        <v>3211</v>
      </c>
      <c r="I50">
        <f t="shared" si="24"/>
        <v>9</v>
      </c>
      <c r="J50" t="s">
        <v>3211</v>
      </c>
      <c r="K50">
        <f t="shared" si="25"/>
        <v>2</v>
      </c>
      <c r="L50">
        <f t="shared" si="26"/>
        <v>2</v>
      </c>
      <c r="M50" t="str">
        <f t="shared" si="27"/>
        <v>2/2</v>
      </c>
      <c r="R50" t="s">
        <v>3267</v>
      </c>
      <c r="S50" t="s">
        <v>4854</v>
      </c>
      <c r="T50" t="str">
        <f t="shared" si="28"/>
        <v>ピーマの先導</v>
      </c>
      <c r="W50" t="s">
        <v>4855</v>
      </c>
      <c r="X50" t="s">
        <v>3267</v>
      </c>
      <c r="Y50" s="9"/>
      <c r="Z50" s="11" t="s">
        <v>4213</v>
      </c>
      <c r="AA50" t="str">
        <f t="shared" si="3"/>
        <v>トランプル</v>
      </c>
      <c r="AB50" t="str">
        <f t="shared" si="4"/>
        <v/>
      </c>
      <c r="AC50" t="str">
        <f t="shared" si="5"/>
        <v/>
      </c>
      <c r="AD50" t="str">
        <f t="shared" si="6"/>
        <v/>
      </c>
      <c r="AE50" t="b">
        <f t="shared" si="7"/>
        <v>0</v>
      </c>
      <c r="AF50" s="2">
        <v>945</v>
      </c>
      <c r="AG50" s="1" t="s">
        <v>4035</v>
      </c>
      <c r="AH50" s="1" t="s">
        <v>1540</v>
      </c>
      <c r="AI50" s="1" t="s">
        <v>1771</v>
      </c>
      <c r="AJ50" s="1">
        <v>9</v>
      </c>
      <c r="AK50" s="1" t="s">
        <v>627</v>
      </c>
      <c r="AL50" s="1" t="s">
        <v>626</v>
      </c>
      <c r="AM50" s="1" t="s">
        <v>349</v>
      </c>
      <c r="AN50" s="1" t="s">
        <v>1501</v>
      </c>
      <c r="AO50" s="1" t="s">
        <v>1667</v>
      </c>
      <c r="AP50" s="1"/>
      <c r="AQ50" s="1" t="s">
        <v>1733</v>
      </c>
      <c r="AR50" s="1" t="s">
        <v>4041</v>
      </c>
      <c r="AS50" s="1"/>
      <c r="AT50" s="1"/>
      <c r="AU50" s="1">
        <v>2</v>
      </c>
      <c r="AV50" s="1">
        <v>2</v>
      </c>
      <c r="AW50" s="14" t="s">
        <v>4213</v>
      </c>
    </row>
    <row r="51" spans="1:49" x14ac:dyDescent="0.15">
      <c r="A51" t="str">
        <f t="shared" si="0"/>
        <v>|KLD|緑|11|2/2|《[[水辺の虎]]》|</v>
      </c>
      <c r="B51" t="s">
        <v>3211</v>
      </c>
      <c r="C51" t="str">
        <f t="shared" si="22"/>
        <v>KLD</v>
      </c>
      <c r="D51">
        <f>IF(AG51="","",VLOOKUP(C51,tnpl!$Z$1:$AA$11,2,TRUE))</f>
        <v>6</v>
      </c>
      <c r="E51" t="s">
        <v>3211</v>
      </c>
      <c r="F51" t="str">
        <f t="shared" si="23"/>
        <v>緑</v>
      </c>
      <c r="G51">
        <f>IF(AH51="","",VLOOKUP(F51,tnpl!$X$1:$Y$16,2,TRUE))</f>
        <v>5</v>
      </c>
      <c r="H51" t="s">
        <v>3211</v>
      </c>
      <c r="I51">
        <f t="shared" si="24"/>
        <v>11</v>
      </c>
      <c r="J51" t="s">
        <v>3211</v>
      </c>
      <c r="K51">
        <f t="shared" si="25"/>
        <v>2</v>
      </c>
      <c r="L51">
        <f t="shared" si="26"/>
        <v>2</v>
      </c>
      <c r="M51" t="str">
        <f t="shared" si="27"/>
        <v>2/2</v>
      </c>
      <c r="R51" t="s">
        <v>3267</v>
      </c>
      <c r="S51" t="s">
        <v>4854</v>
      </c>
      <c r="T51" t="str">
        <f t="shared" si="28"/>
        <v>水辺の虎</v>
      </c>
      <c r="W51" t="s">
        <v>4855</v>
      </c>
      <c r="X51" t="s">
        <v>3267</v>
      </c>
      <c r="Y51" s="9"/>
      <c r="Z51" s="11" t="s">
        <v>4215</v>
      </c>
      <c r="AA51" t="str">
        <f t="shared" si="3"/>
        <v>トランプル</v>
      </c>
      <c r="AB51" t="str">
        <f t="shared" si="4"/>
        <v/>
      </c>
      <c r="AC51" t="str">
        <f t="shared" si="5"/>
        <v/>
      </c>
      <c r="AD51" t="str">
        <f t="shared" si="6"/>
        <v/>
      </c>
      <c r="AE51" t="b">
        <f t="shared" si="7"/>
        <v>0</v>
      </c>
      <c r="AF51" s="2">
        <v>946</v>
      </c>
      <c r="AG51" s="1" t="s">
        <v>4035</v>
      </c>
      <c r="AH51" s="1" t="s">
        <v>1540</v>
      </c>
      <c r="AI51" s="1" t="s">
        <v>1771</v>
      </c>
      <c r="AJ51" s="1">
        <v>11</v>
      </c>
      <c r="AK51" s="1" t="s">
        <v>625</v>
      </c>
      <c r="AL51" s="1" t="s">
        <v>624</v>
      </c>
      <c r="AM51" s="1" t="s">
        <v>349</v>
      </c>
      <c r="AN51" s="1" t="s">
        <v>1917</v>
      </c>
      <c r="AO51" s="1"/>
      <c r="AP51" s="1"/>
      <c r="AQ51" s="1" t="s">
        <v>1733</v>
      </c>
      <c r="AR51" s="1" t="s">
        <v>4038</v>
      </c>
      <c r="AS51" s="1" t="s">
        <v>4214</v>
      </c>
      <c r="AT51" s="1"/>
      <c r="AU51" s="1">
        <v>2</v>
      </c>
      <c r="AV51" s="1">
        <v>2</v>
      </c>
      <c r="AW51" s="14" t="s">
        <v>4215</v>
      </c>
    </row>
    <row r="52" spans="1:49" x14ac:dyDescent="0.15">
      <c r="A52" t="str">
        <f t="shared" si="0"/>
        <v>|KLD|緑|14|6/5|《[[高木背の踏みつけ]]》|</v>
      </c>
      <c r="B52" t="s">
        <v>3211</v>
      </c>
      <c r="C52" t="str">
        <f t="shared" si="22"/>
        <v>KLD</v>
      </c>
      <c r="D52">
        <f>IF(AG52="","",VLOOKUP(C52,tnpl!$Z$1:$AA$11,2,TRUE))</f>
        <v>6</v>
      </c>
      <c r="E52" t="s">
        <v>3211</v>
      </c>
      <c r="F52" t="str">
        <f t="shared" si="23"/>
        <v>緑</v>
      </c>
      <c r="G52">
        <f>IF(AH52="","",VLOOKUP(F52,tnpl!$X$1:$Y$16,2,TRUE))</f>
        <v>5</v>
      </c>
      <c r="H52" t="s">
        <v>3211</v>
      </c>
      <c r="I52">
        <f t="shared" si="24"/>
        <v>14</v>
      </c>
      <c r="J52" t="s">
        <v>3211</v>
      </c>
      <c r="K52">
        <f t="shared" si="25"/>
        <v>6</v>
      </c>
      <c r="L52">
        <f t="shared" si="26"/>
        <v>5</v>
      </c>
      <c r="M52" t="str">
        <f t="shared" si="27"/>
        <v>6/5</v>
      </c>
      <c r="R52" t="s">
        <v>3267</v>
      </c>
      <c r="S52" t="s">
        <v>4854</v>
      </c>
      <c r="T52" t="str">
        <f t="shared" si="28"/>
        <v>高木背の踏みつけ</v>
      </c>
      <c r="W52" t="s">
        <v>4855</v>
      </c>
      <c r="X52" t="s">
        <v>3267</v>
      </c>
      <c r="Y52" s="9"/>
      <c r="Z52" s="11" t="s">
        <v>4232</v>
      </c>
      <c r="AA52" t="str">
        <f t="shared" si="3"/>
        <v>トランプル</v>
      </c>
      <c r="AB52" t="str">
        <f t="shared" si="4"/>
        <v/>
      </c>
      <c r="AC52" t="str">
        <f t="shared" si="5"/>
        <v/>
      </c>
      <c r="AE52" t="b">
        <f t="shared" si="7"/>
        <v>0</v>
      </c>
      <c r="AF52" s="2">
        <v>962</v>
      </c>
      <c r="AG52" s="1" t="s">
        <v>4035</v>
      </c>
      <c r="AH52" s="1" t="s">
        <v>1540</v>
      </c>
      <c r="AI52" s="1" t="s">
        <v>1463</v>
      </c>
      <c r="AJ52" s="1">
        <v>14</v>
      </c>
      <c r="AK52" s="1" t="s">
        <v>601</v>
      </c>
      <c r="AL52" s="1" t="s">
        <v>600</v>
      </c>
      <c r="AM52" s="1" t="s">
        <v>349</v>
      </c>
      <c r="AN52" s="1" t="s">
        <v>367</v>
      </c>
      <c r="AO52" s="1"/>
      <c r="AP52" s="1"/>
      <c r="AQ52" s="1" t="s">
        <v>1733</v>
      </c>
      <c r="AR52" s="1" t="s">
        <v>4230</v>
      </c>
      <c r="AS52" s="1" t="s">
        <v>4231</v>
      </c>
      <c r="AT52" s="1"/>
      <c r="AU52" s="1">
        <v>6</v>
      </c>
      <c r="AV52" s="1">
        <v>5</v>
      </c>
      <c r="AW52" s="14" t="s">
        <v>4232</v>
      </c>
    </row>
    <row r="53" spans="1:49" x14ac:dyDescent="0.15">
      <c r="A53" t="str">
        <f t="shared" si="0"/>
        <v>|KLD|緑|22|8/8|《[[新緑の機械巨人]]》|</v>
      </c>
      <c r="B53" t="s">
        <v>3211</v>
      </c>
      <c r="C53" t="str">
        <f t="shared" si="22"/>
        <v>KLD</v>
      </c>
      <c r="D53">
        <f>IF(AG53="","",VLOOKUP(C53,tnpl!$Z$1:$AA$11,2,TRUE))</f>
        <v>6</v>
      </c>
      <c r="E53" t="s">
        <v>3211</v>
      </c>
      <c r="F53" t="str">
        <f t="shared" si="23"/>
        <v>緑</v>
      </c>
      <c r="G53">
        <f>IF(AH53="","",VLOOKUP(F53,tnpl!$X$1:$Y$16,2,TRUE))</f>
        <v>5</v>
      </c>
      <c r="H53" t="s">
        <v>3211</v>
      </c>
      <c r="I53">
        <f t="shared" si="24"/>
        <v>22</v>
      </c>
      <c r="J53" t="s">
        <v>3211</v>
      </c>
      <c r="K53">
        <f t="shared" si="25"/>
        <v>8</v>
      </c>
      <c r="L53">
        <f t="shared" si="26"/>
        <v>8</v>
      </c>
      <c r="M53" t="str">
        <f t="shared" si="27"/>
        <v>8/8</v>
      </c>
      <c r="R53" t="s">
        <v>3267</v>
      </c>
      <c r="S53" t="s">
        <v>4854</v>
      </c>
      <c r="T53" t="str">
        <f t="shared" si="28"/>
        <v>新緑の機械巨人</v>
      </c>
      <c r="W53" t="s">
        <v>4855</v>
      </c>
      <c r="X53" t="s">
        <v>3267</v>
      </c>
      <c r="Y53" s="9"/>
      <c r="Z53" s="11" t="s">
        <v>4252</v>
      </c>
      <c r="AA53" t="str">
        <f t="shared" si="3"/>
        <v>トランプル</v>
      </c>
      <c r="AB53" t="str">
        <f t="shared" si="4"/>
        <v/>
      </c>
      <c r="AC53" t="str">
        <f t="shared" si="5"/>
        <v/>
      </c>
      <c r="AD53" t="str">
        <f t="shared" si="6"/>
        <v/>
      </c>
      <c r="AE53" t="b">
        <f t="shared" si="7"/>
        <v>0</v>
      </c>
      <c r="AF53" s="2">
        <v>971</v>
      </c>
      <c r="AG53" s="1" t="s">
        <v>4035</v>
      </c>
      <c r="AH53" s="1" t="s">
        <v>1540</v>
      </c>
      <c r="AI53" s="1" t="s">
        <v>1453</v>
      </c>
      <c r="AJ53" s="1">
        <v>22</v>
      </c>
      <c r="AK53" s="1" t="s">
        <v>583</v>
      </c>
      <c r="AL53" s="1" t="s">
        <v>582</v>
      </c>
      <c r="AM53" s="1" t="s">
        <v>349</v>
      </c>
      <c r="AN53" s="1" t="s">
        <v>362</v>
      </c>
      <c r="AO53" s="1"/>
      <c r="AP53" s="1"/>
      <c r="AQ53" s="1" t="s">
        <v>4250</v>
      </c>
      <c r="AR53" s="1" t="s">
        <v>4251</v>
      </c>
      <c r="AS53" s="1"/>
      <c r="AT53" s="1"/>
      <c r="AU53" s="1">
        <v>8</v>
      </c>
      <c r="AV53" s="1">
        <v>8</v>
      </c>
      <c r="AW53" s="14" t="s">
        <v>4252</v>
      </c>
    </row>
    <row r="54" spans="1:49" x14ac:dyDescent="0.15">
      <c r="A54" t="str">
        <f t="shared" si="0"/>
        <v>|KLD|緑青|16|3/4|《[[崇高な飛行士]]》|</v>
      </c>
      <c r="B54" t="s">
        <v>3211</v>
      </c>
      <c r="C54" t="str">
        <f t="shared" si="22"/>
        <v>KLD</v>
      </c>
      <c r="D54">
        <f>IF(AG54="","",VLOOKUP(C54,tnpl!$Z$1:$AA$11,2,TRUE))</f>
        <v>6</v>
      </c>
      <c r="E54" t="s">
        <v>3211</v>
      </c>
      <c r="F54" t="str">
        <f t="shared" si="23"/>
        <v>緑青</v>
      </c>
      <c r="G54">
        <f>IF(AH54="","",VLOOKUP(F54,tnpl!$X$1:$Y$16,2,TRUE))</f>
        <v>15</v>
      </c>
      <c r="H54" t="s">
        <v>3211</v>
      </c>
      <c r="I54">
        <f t="shared" si="24"/>
        <v>16</v>
      </c>
      <c r="J54" t="s">
        <v>3211</v>
      </c>
      <c r="K54">
        <f t="shared" si="25"/>
        <v>3</v>
      </c>
      <c r="L54">
        <f t="shared" si="26"/>
        <v>4</v>
      </c>
      <c r="M54" t="str">
        <f t="shared" si="27"/>
        <v>3/4</v>
      </c>
      <c r="R54" t="s">
        <v>3267</v>
      </c>
      <c r="S54" t="s">
        <v>4854</v>
      </c>
      <c r="T54" t="str">
        <f t="shared" si="28"/>
        <v>崇高な飛行士</v>
      </c>
      <c r="W54" t="s">
        <v>4855</v>
      </c>
      <c r="X54" t="s">
        <v>3267</v>
      </c>
      <c r="Y54" s="9"/>
      <c r="Z54" s="11" t="s">
        <v>4258</v>
      </c>
      <c r="AA54" t="str">
        <f t="shared" si="3"/>
        <v>トランプル</v>
      </c>
      <c r="AB54" t="str">
        <f t="shared" si="4"/>
        <v/>
      </c>
      <c r="AD54" t="str">
        <f t="shared" si="6"/>
        <v/>
      </c>
      <c r="AE54" t="b">
        <f t="shared" si="7"/>
        <v>0</v>
      </c>
      <c r="AF54" s="2">
        <v>974</v>
      </c>
      <c r="AG54" s="1" t="s">
        <v>4035</v>
      </c>
      <c r="AH54" s="1" t="s">
        <v>1799</v>
      </c>
      <c r="AI54" s="1" t="s">
        <v>1473</v>
      </c>
      <c r="AJ54" s="1">
        <v>16</v>
      </c>
      <c r="AK54" s="1" t="s">
        <v>577</v>
      </c>
      <c r="AL54" s="1" t="s">
        <v>576</v>
      </c>
      <c r="AM54" s="1" t="s">
        <v>349</v>
      </c>
      <c r="AN54" s="1" t="s">
        <v>2949</v>
      </c>
      <c r="AO54" s="1" t="s">
        <v>1956</v>
      </c>
      <c r="AP54" s="1"/>
      <c r="AQ54" s="1" t="s">
        <v>3693</v>
      </c>
      <c r="AR54" s="1" t="s">
        <v>4257</v>
      </c>
      <c r="AS54" s="1"/>
      <c r="AT54" s="1"/>
      <c r="AU54" s="1">
        <v>3</v>
      </c>
      <c r="AV54" s="1">
        <v>4</v>
      </c>
      <c r="AW54" s="14" t="s">
        <v>4258</v>
      </c>
    </row>
    <row r="55" spans="1:49" x14ac:dyDescent="0.15">
      <c r="A55" t="str">
        <f t="shared" si="0"/>
        <v>|AER|赤|13|4/4|《[[怒れる巨人]]》|</v>
      </c>
      <c r="B55" t="s">
        <v>3211</v>
      </c>
      <c r="C55" t="str">
        <f t="shared" si="22"/>
        <v>AER</v>
      </c>
      <c r="D55">
        <f>IF(AG55="","",VLOOKUP(C55,tnpl!$Z$1:$AA$11,2,TRUE))</f>
        <v>7</v>
      </c>
      <c r="E55" t="s">
        <v>3211</v>
      </c>
      <c r="F55" t="str">
        <f t="shared" si="23"/>
        <v>赤</v>
      </c>
      <c r="G55">
        <f>IF(AH55="","",VLOOKUP(F55,tnpl!$X$1:$Y$16,2,TRUE))</f>
        <v>4</v>
      </c>
      <c r="H55" t="s">
        <v>3211</v>
      </c>
      <c r="I55">
        <f t="shared" si="24"/>
        <v>13</v>
      </c>
      <c r="J55" t="s">
        <v>3211</v>
      </c>
      <c r="K55">
        <f t="shared" si="25"/>
        <v>4</v>
      </c>
      <c r="L55">
        <f t="shared" si="26"/>
        <v>4</v>
      </c>
      <c r="M55" t="str">
        <f t="shared" si="27"/>
        <v>4/4</v>
      </c>
      <c r="R55" t="s">
        <v>3267</v>
      </c>
      <c r="S55" t="s">
        <v>4854</v>
      </c>
      <c r="T55" t="str">
        <f t="shared" si="28"/>
        <v>怒れる巨人</v>
      </c>
      <c r="W55" t="s">
        <v>4855</v>
      </c>
      <c r="X55" t="s">
        <v>3267</v>
      </c>
      <c r="Y55" s="9"/>
      <c r="Z55" s="11" t="s">
        <v>3964</v>
      </c>
      <c r="AA55" t="str">
        <f t="shared" si="3"/>
        <v>トランプル</v>
      </c>
      <c r="AB55" t="str">
        <f t="shared" si="4"/>
        <v/>
      </c>
      <c r="AC55" t="str">
        <f t="shared" si="5"/>
        <v/>
      </c>
      <c r="AD55" t="str">
        <f t="shared" si="6"/>
        <v/>
      </c>
      <c r="AE55" t="b">
        <f t="shared" si="7"/>
        <v>0</v>
      </c>
      <c r="AF55" s="2">
        <v>1047</v>
      </c>
      <c r="AG55" s="1" t="s">
        <v>4335</v>
      </c>
      <c r="AH55" s="1" t="s">
        <v>1575</v>
      </c>
      <c r="AI55" s="1" t="s">
        <v>1473</v>
      </c>
      <c r="AJ55" s="1">
        <v>13</v>
      </c>
      <c r="AK55" s="1" t="s">
        <v>431</v>
      </c>
      <c r="AL55" s="1" t="s">
        <v>430</v>
      </c>
      <c r="AM55" s="1" t="s">
        <v>349</v>
      </c>
      <c r="AN55" s="1" t="s">
        <v>2077</v>
      </c>
      <c r="AO55" s="1"/>
      <c r="AP55" s="1"/>
      <c r="AQ55" s="1" t="s">
        <v>3964</v>
      </c>
      <c r="AR55" s="1"/>
      <c r="AS55" s="1"/>
      <c r="AT55" s="1"/>
      <c r="AU55" s="1">
        <v>4</v>
      </c>
      <c r="AV55" s="1">
        <v>4</v>
      </c>
      <c r="AW55" s="14" t="s">
        <v>3964</v>
      </c>
    </row>
    <row r="56" spans="1:49" x14ac:dyDescent="0.15">
      <c r="A56" t="str">
        <f t="shared" si="0"/>
        <v>|AER|緑|20|8/8|《[[霊気風浴び]]》|</v>
      </c>
      <c r="B56" t="s">
        <v>3211</v>
      </c>
      <c r="C56" t="str">
        <f t="shared" si="22"/>
        <v>AER</v>
      </c>
      <c r="D56">
        <f>IF(AG56="","",VLOOKUP(C56,tnpl!$Z$1:$AA$11,2,TRUE))</f>
        <v>7</v>
      </c>
      <c r="E56" t="s">
        <v>3211</v>
      </c>
      <c r="F56" t="str">
        <f t="shared" si="23"/>
        <v>緑</v>
      </c>
      <c r="G56">
        <f>IF(AH56="","",VLOOKUP(F56,tnpl!$X$1:$Y$16,2,TRUE))</f>
        <v>5</v>
      </c>
      <c r="H56" t="s">
        <v>3211</v>
      </c>
      <c r="I56">
        <f t="shared" si="24"/>
        <v>20</v>
      </c>
      <c r="J56" t="s">
        <v>3211</v>
      </c>
      <c r="K56">
        <f t="shared" si="25"/>
        <v>8</v>
      </c>
      <c r="L56">
        <f t="shared" si="26"/>
        <v>8</v>
      </c>
      <c r="M56" t="str">
        <f t="shared" si="27"/>
        <v>8/8</v>
      </c>
      <c r="R56" t="s">
        <v>3267</v>
      </c>
      <c r="S56" t="s">
        <v>4854</v>
      </c>
      <c r="T56" t="str">
        <f t="shared" si="28"/>
        <v>霊気風浴び</v>
      </c>
      <c r="W56" t="s">
        <v>4855</v>
      </c>
      <c r="X56" t="s">
        <v>3267</v>
      </c>
      <c r="Y56" s="9"/>
      <c r="Z56" s="11" t="s">
        <v>4404</v>
      </c>
      <c r="AA56" t="str">
        <f t="shared" si="3"/>
        <v>トランプル</v>
      </c>
      <c r="AB56" t="str">
        <f t="shared" si="4"/>
        <v/>
      </c>
      <c r="AD56" t="str">
        <f t="shared" si="6"/>
        <v/>
      </c>
      <c r="AE56" t="b">
        <f t="shared" si="7"/>
        <v>0</v>
      </c>
      <c r="AF56" s="2">
        <v>1061</v>
      </c>
      <c r="AG56" s="1" t="s">
        <v>4335</v>
      </c>
      <c r="AH56" s="1" t="s">
        <v>1540</v>
      </c>
      <c r="AI56" s="1" t="s">
        <v>1453</v>
      </c>
      <c r="AJ56" s="1">
        <v>20</v>
      </c>
      <c r="AK56" s="1" t="s">
        <v>403</v>
      </c>
      <c r="AL56" s="1" t="s">
        <v>402</v>
      </c>
      <c r="AM56" s="1" t="s">
        <v>349</v>
      </c>
      <c r="AN56" s="1" t="s">
        <v>2563</v>
      </c>
      <c r="AO56" s="1"/>
      <c r="AP56" s="1"/>
      <c r="AQ56" s="1" t="s">
        <v>1733</v>
      </c>
      <c r="AR56" s="1" t="s">
        <v>4402</v>
      </c>
      <c r="AS56" s="1" t="s">
        <v>4403</v>
      </c>
      <c r="AT56" s="1"/>
      <c r="AU56" s="1">
        <v>8</v>
      </c>
      <c r="AV56" s="1">
        <v>8</v>
      </c>
      <c r="AW56" s="14" t="s">
        <v>4404</v>
      </c>
    </row>
    <row r="57" spans="1:49" x14ac:dyDescent="0.15">
      <c r="A57" t="str">
        <f t="shared" si="0"/>
        <v>|AER|無色|18|4/4|《[[暴走急行]]》|</v>
      </c>
      <c r="B57" t="s">
        <v>3211</v>
      </c>
      <c r="C57" t="str">
        <f t="shared" si="22"/>
        <v>AER</v>
      </c>
      <c r="D57">
        <f>IF(AG57="","",VLOOKUP(C57,tnpl!$Z$1:$AA$11,2,TRUE))</f>
        <v>7</v>
      </c>
      <c r="E57" t="s">
        <v>3211</v>
      </c>
      <c r="F57" t="str">
        <f t="shared" si="23"/>
        <v>無色</v>
      </c>
      <c r="G57">
        <f>IF(AH57="","",VLOOKUP(F57,tnpl!$X$1:$Y$16,2,TRUE))</f>
        <v>16</v>
      </c>
      <c r="H57" t="s">
        <v>3211</v>
      </c>
      <c r="I57">
        <f t="shared" si="24"/>
        <v>18</v>
      </c>
      <c r="J57" t="s">
        <v>3211</v>
      </c>
      <c r="K57">
        <f t="shared" si="25"/>
        <v>4</v>
      </c>
      <c r="L57">
        <f t="shared" si="26"/>
        <v>4</v>
      </c>
      <c r="M57" t="str">
        <f t="shared" si="27"/>
        <v>4/4</v>
      </c>
      <c r="R57" t="s">
        <v>3267</v>
      </c>
      <c r="S57" t="s">
        <v>4854</v>
      </c>
      <c r="T57" t="str">
        <f t="shared" si="28"/>
        <v>暴走急行</v>
      </c>
      <c r="W57" t="s">
        <v>4855</v>
      </c>
      <c r="X57" t="s">
        <v>3267</v>
      </c>
      <c r="Y57" s="9"/>
      <c r="Z57" s="11" t="s">
        <v>4417</v>
      </c>
      <c r="AA57" t="str">
        <f t="shared" si="3"/>
        <v>トランプル</v>
      </c>
      <c r="AB57" t="str">
        <f t="shared" si="4"/>
        <v/>
      </c>
      <c r="AC57" t="str">
        <f t="shared" si="5"/>
        <v/>
      </c>
      <c r="AD57" t="str">
        <f t="shared" si="6"/>
        <v/>
      </c>
      <c r="AE57" t="b">
        <f t="shared" si="7"/>
        <v>0</v>
      </c>
      <c r="AF57" s="2">
        <v>1071</v>
      </c>
      <c r="AG57" s="1" t="s">
        <v>4335</v>
      </c>
      <c r="AH57" s="1" t="s">
        <v>301</v>
      </c>
      <c r="AI57" s="1" t="s">
        <v>1473</v>
      </c>
      <c r="AJ57" s="1">
        <v>18</v>
      </c>
      <c r="AK57" s="1" t="s">
        <v>383</v>
      </c>
      <c r="AL57" s="1" t="s">
        <v>382</v>
      </c>
      <c r="AM57" s="1" t="s">
        <v>349</v>
      </c>
      <c r="AN57" s="1" t="s">
        <v>4273</v>
      </c>
      <c r="AO57" s="1"/>
      <c r="AP57" s="1"/>
      <c r="AQ57" s="1" t="s">
        <v>1733</v>
      </c>
      <c r="AR57" s="1" t="s">
        <v>4416</v>
      </c>
      <c r="AS57" s="1" t="s">
        <v>4289</v>
      </c>
      <c r="AT57" s="1"/>
      <c r="AU57" s="1">
        <v>4</v>
      </c>
      <c r="AV57" s="1">
        <v>4</v>
      </c>
      <c r="AW57" s="14" t="s">
        <v>4417</v>
      </c>
    </row>
    <row r="58" spans="1:49" x14ac:dyDescent="0.15">
      <c r="A58" t="str">
        <f t="shared" si="0"/>
        <v>|KLDP|赤|12|6/5|《[[むら気な巨人]]》|</v>
      </c>
      <c r="B58" t="s">
        <v>3211</v>
      </c>
      <c r="C58" t="str">
        <f t="shared" si="22"/>
        <v>KLDP</v>
      </c>
      <c r="D58">
        <f>IF(AG58="","",VLOOKUP(C58,tnpl!$Z$1:$AA$11,2,TRUE))</f>
        <v>8</v>
      </c>
      <c r="E58" t="s">
        <v>3211</v>
      </c>
      <c r="F58" t="str">
        <f t="shared" si="23"/>
        <v>赤</v>
      </c>
      <c r="G58">
        <f>IF(AH58="","",VLOOKUP(F58,tnpl!$X$1:$Y$16,2,TRUE))</f>
        <v>4</v>
      </c>
      <c r="H58" t="s">
        <v>3211</v>
      </c>
      <c r="I58">
        <f t="shared" si="24"/>
        <v>12</v>
      </c>
      <c r="J58" t="s">
        <v>3211</v>
      </c>
      <c r="K58">
        <f t="shared" si="25"/>
        <v>6</v>
      </c>
      <c r="L58">
        <f t="shared" si="26"/>
        <v>5</v>
      </c>
      <c r="M58" t="str">
        <f t="shared" si="27"/>
        <v>6/5</v>
      </c>
      <c r="R58" t="s">
        <v>3267</v>
      </c>
      <c r="S58" t="s">
        <v>4854</v>
      </c>
      <c r="T58" t="str">
        <f t="shared" si="28"/>
        <v>むら気な巨人</v>
      </c>
      <c r="W58" t="s">
        <v>4855</v>
      </c>
      <c r="X58" t="s">
        <v>3267</v>
      </c>
      <c r="Y58" s="9"/>
      <c r="Z58" s="11" t="s">
        <v>4437</v>
      </c>
      <c r="AA58" t="str">
        <f t="shared" si="3"/>
        <v>トランプル</v>
      </c>
      <c r="AB58" t="str">
        <f t="shared" si="4"/>
        <v/>
      </c>
      <c r="AC58" t="str">
        <f t="shared" si="5"/>
        <v/>
      </c>
      <c r="AD58" t="str">
        <f t="shared" si="6"/>
        <v/>
      </c>
      <c r="AE58" t="b">
        <f t="shared" si="7"/>
        <v>0</v>
      </c>
      <c r="AF58" s="2">
        <v>1079</v>
      </c>
      <c r="AG58" s="1" t="s">
        <v>4431</v>
      </c>
      <c r="AH58" s="1" t="s">
        <v>1575</v>
      </c>
      <c r="AI58" s="1" t="s">
        <v>1463</v>
      </c>
      <c r="AJ58" s="1">
        <v>12</v>
      </c>
      <c r="AK58" s="1" t="s">
        <v>4435</v>
      </c>
      <c r="AL58" s="1" t="s">
        <v>4436</v>
      </c>
      <c r="AM58" s="1" t="s">
        <v>349</v>
      </c>
      <c r="AN58" s="1" t="s">
        <v>2077</v>
      </c>
      <c r="AO58" s="1"/>
      <c r="AP58" s="1"/>
      <c r="AQ58" s="1" t="s">
        <v>4437</v>
      </c>
      <c r="AR58" s="1"/>
      <c r="AS58" s="1"/>
      <c r="AT58" s="1"/>
      <c r="AU58" s="1">
        <v>6</v>
      </c>
      <c r="AV58" s="1">
        <v>5</v>
      </c>
      <c r="AW58" s="14" t="s">
        <v>4437</v>
      </c>
    </row>
    <row r="59" spans="1:49" x14ac:dyDescent="0.15">
      <c r="A59" t="str">
        <f t="shared" si="0"/>
        <v/>
      </c>
      <c r="V59" s="9"/>
      <c r="Y59" s="11"/>
      <c r="Z59"/>
      <c r="AC59" s="9"/>
      <c r="AD59" s="9"/>
      <c r="AE59" s="9"/>
      <c r="AF59" s="9"/>
      <c r="AG59" s="9"/>
      <c r="AH59" s="9"/>
      <c r="AI59" s="9"/>
      <c r="AJ59" s="9"/>
      <c r="AK59" s="9"/>
      <c r="AL59" s="9"/>
      <c r="AM59" s="9"/>
      <c r="AN59" s="9"/>
      <c r="AO59" s="9"/>
      <c r="AP59" s="9"/>
      <c r="AQ59" s="9"/>
      <c r="AR59" s="9"/>
      <c r="AS59" s="9"/>
      <c r="AT59" s="9"/>
    </row>
    <row r="60" spans="1:49" x14ac:dyDescent="0.15">
      <c r="A60" t="str">
        <f t="shared" si="0"/>
        <v>**アモンケットブロック</v>
      </c>
      <c r="B60" t="s">
        <v>4865</v>
      </c>
      <c r="Y60" s="11"/>
      <c r="Z60"/>
    </row>
    <row r="61" spans="1:49" x14ac:dyDescent="0.15">
      <c r="A61" t="str">
        <f t="shared" si="0"/>
        <v>|LEFT:50|LEFT:50|LEFT:50|LEFT:50|LEFT:500|c</v>
      </c>
      <c r="B61" t="s">
        <v>3211</v>
      </c>
      <c r="C61" t="s">
        <v>3204</v>
      </c>
      <c r="E61" t="s">
        <v>3211</v>
      </c>
      <c r="F61" t="s">
        <v>3204</v>
      </c>
      <c r="H61" t="s">
        <v>3211</v>
      </c>
      <c r="I61" t="s">
        <v>3204</v>
      </c>
      <c r="J61" t="s">
        <v>3211</v>
      </c>
      <c r="M61" t="s">
        <v>3204</v>
      </c>
      <c r="R61" t="s">
        <v>3267</v>
      </c>
      <c r="T61" t="s">
        <v>3205</v>
      </c>
      <c r="X61" t="s">
        <v>3267</v>
      </c>
      <c r="Y61" s="11" t="s">
        <v>3206</v>
      </c>
      <c r="Z61"/>
    </row>
    <row r="62" spans="1:49" x14ac:dyDescent="0.15">
      <c r="A62" t="str">
        <f t="shared" si="0"/>
        <v>|セット|色|コスト|P/T|カード名|</v>
      </c>
      <c r="B62" t="s">
        <v>3211</v>
      </c>
      <c r="C62" t="s">
        <v>3212</v>
      </c>
      <c r="E62" t="s">
        <v>3211</v>
      </c>
      <c r="F62" t="s">
        <v>3181</v>
      </c>
      <c r="H62" t="s">
        <v>3211</v>
      </c>
      <c r="I62" t="s">
        <v>3207</v>
      </c>
      <c r="J62" t="s">
        <v>3211</v>
      </c>
      <c r="K62" t="s">
        <v>3168</v>
      </c>
      <c r="L62" t="s">
        <v>3167</v>
      </c>
      <c r="M62" t="str">
        <f>K62&amp;"/"&amp;L62</f>
        <v>P/T</v>
      </c>
      <c r="R62" t="s">
        <v>3267</v>
      </c>
      <c r="T62" t="s">
        <v>3208</v>
      </c>
      <c r="X62" t="s">
        <v>3267</v>
      </c>
      <c r="Y62" s="11"/>
      <c r="Z62"/>
      <c r="AB62" t="b">
        <f>OR(Z62="与える",AA62="得る")</f>
        <v>0</v>
      </c>
      <c r="AC62" s="1"/>
      <c r="AD62" s="1"/>
      <c r="AE62" s="1"/>
      <c r="AF62" s="1"/>
      <c r="AG62" s="1"/>
      <c r="AH62" s="1"/>
      <c r="AI62" s="1"/>
      <c r="AJ62" s="1"/>
      <c r="AK62" s="1"/>
      <c r="AL62" s="1"/>
      <c r="AM62" s="1"/>
      <c r="AN62" s="1"/>
      <c r="AO62" s="1"/>
      <c r="AP62" s="1"/>
      <c r="AQ62" s="1"/>
      <c r="AR62" s="1"/>
      <c r="AS62" s="1"/>
      <c r="AT62" s="1"/>
    </row>
    <row r="63" spans="1:49" x14ac:dyDescent="0.15">
      <c r="A63" t="str">
        <f t="shared" si="0"/>
        <v>|AKH|赤|5|2/1|《[[ネフ一門の鉄球戦士]]》|</v>
      </c>
      <c r="B63" t="s">
        <v>3211</v>
      </c>
      <c r="C63" t="str">
        <f>AG63</f>
        <v>AKH</v>
      </c>
      <c r="D63">
        <f>IF(AG63="","",VLOOKUP(C63,tnpl!$Z$1:$AA$11,2,TRUE))</f>
        <v>10</v>
      </c>
      <c r="E63" t="s">
        <v>3211</v>
      </c>
      <c r="F63" t="str">
        <f>AH63</f>
        <v>赤</v>
      </c>
      <c r="G63">
        <f>IF(AH63="","",VLOOKUP(F63,tnpl!$X$1:$Y$16,2,TRUE))</f>
        <v>4</v>
      </c>
      <c r="H63" t="s">
        <v>3211</v>
      </c>
      <c r="I63">
        <f>AJ63</f>
        <v>5</v>
      </c>
      <c r="J63" t="s">
        <v>3211</v>
      </c>
      <c r="K63">
        <f>AU63</f>
        <v>2</v>
      </c>
      <c r="L63">
        <f>AV63</f>
        <v>1</v>
      </c>
      <c r="M63" t="str">
        <f>IF(AM63="クリーチャー",K63&amp;"/"&amp;L63,"")</f>
        <v>2/1</v>
      </c>
      <c r="R63" t="s">
        <v>3267</v>
      </c>
      <c r="S63" t="s">
        <v>4854</v>
      </c>
      <c r="T63" t="str">
        <f>AK63</f>
        <v>ネフ一門の鉄球戦士</v>
      </c>
      <c r="W63" t="s">
        <v>4855</v>
      </c>
      <c r="X63" t="s">
        <v>3267</v>
      </c>
      <c r="Y63" s="9"/>
      <c r="Z63" s="11" t="s">
        <v>4606</v>
      </c>
      <c r="AA63" t="str">
        <f t="shared" si="3"/>
        <v>トランプル</v>
      </c>
      <c r="AB63" t="str">
        <f t="shared" si="4"/>
        <v/>
      </c>
      <c r="AC63" t="str">
        <f t="shared" si="5"/>
        <v/>
      </c>
      <c r="AD63" t="str">
        <f t="shared" si="6"/>
        <v/>
      </c>
      <c r="AE63" t="b">
        <f t="shared" si="7"/>
        <v>0</v>
      </c>
      <c r="AF63" s="2">
        <v>1180</v>
      </c>
      <c r="AG63" s="1" t="s">
        <v>4450</v>
      </c>
      <c r="AH63" s="1" t="s">
        <v>1575</v>
      </c>
      <c r="AI63" s="1" t="s">
        <v>1771</v>
      </c>
      <c r="AJ63" s="1">
        <v>5</v>
      </c>
      <c r="AK63" s="1" t="s">
        <v>143</v>
      </c>
      <c r="AL63" s="1" t="s">
        <v>142</v>
      </c>
      <c r="AM63" s="1" t="s">
        <v>349</v>
      </c>
      <c r="AN63" s="1" t="s">
        <v>1511</v>
      </c>
      <c r="AO63" s="1" t="s">
        <v>1515</v>
      </c>
      <c r="AP63" s="1"/>
      <c r="AQ63" s="1" t="s">
        <v>1733</v>
      </c>
      <c r="AR63" s="1" t="s">
        <v>4605</v>
      </c>
      <c r="AS63" s="1"/>
      <c r="AT63" s="1"/>
      <c r="AU63" s="1">
        <v>2</v>
      </c>
      <c r="AV63" s="1">
        <v>1</v>
      </c>
      <c r="AW63" s="14" t="s">
        <v>4606</v>
      </c>
    </row>
    <row r="64" spans="1:49" x14ac:dyDescent="0.15">
      <c r="A64" t="str">
        <f t="shared" si="0"/>
        <v>|AKH|緑|20|8/8|《[[名誉あるハイドラ]]》|</v>
      </c>
      <c r="B64" t="s">
        <v>3211</v>
      </c>
      <c r="C64" t="str">
        <f>AG64</f>
        <v>AKH</v>
      </c>
      <c r="D64">
        <f>IF(AG64="","",VLOOKUP(C64,tnpl!$Z$1:$AA$11,2,TRUE))</f>
        <v>10</v>
      </c>
      <c r="E64" t="s">
        <v>3211</v>
      </c>
      <c r="F64" t="str">
        <f>AH64</f>
        <v>緑</v>
      </c>
      <c r="G64">
        <f>IF(AH64="","",VLOOKUP(F64,tnpl!$X$1:$Y$16,2,TRUE))</f>
        <v>5</v>
      </c>
      <c r="H64" t="s">
        <v>3211</v>
      </c>
      <c r="I64">
        <f>AJ64</f>
        <v>20</v>
      </c>
      <c r="J64" t="s">
        <v>3211</v>
      </c>
      <c r="K64">
        <f>AU64</f>
        <v>8</v>
      </c>
      <c r="L64">
        <f>AV64</f>
        <v>8</v>
      </c>
      <c r="M64" t="str">
        <f>IF(AM64="クリーチャー",K64&amp;"/"&amp;L64,"")</f>
        <v>8/8</v>
      </c>
      <c r="R64" t="s">
        <v>3267</v>
      </c>
      <c r="S64" t="s">
        <v>4854</v>
      </c>
      <c r="T64" t="str">
        <f>AK64</f>
        <v>名誉あるハイドラ</v>
      </c>
      <c r="W64" t="s">
        <v>4855</v>
      </c>
      <c r="X64" t="s">
        <v>3267</v>
      </c>
      <c r="Y64" s="9"/>
      <c r="Z64" s="11" t="s">
        <v>4664</v>
      </c>
      <c r="AA64" t="str">
        <f t="shared" ref="AA64" si="29">IF(SEARCH(LEFT($C$3,2),Z64,1)&lt;10,$C$3,"")</f>
        <v>トランプル</v>
      </c>
      <c r="AB64" t="str">
        <f t="shared" ref="AB64" si="30">IF(ISERR(SEARCH("召",Z64,1)),"","召喚")</f>
        <v/>
      </c>
      <c r="AC64" t="str">
        <f t="shared" ref="AC64" si="31">IF(ISERR(SEARCH("与",Z64,1)),"","与える")</f>
        <v/>
      </c>
      <c r="AD64" t="str">
        <f t="shared" ref="AD64" si="32">IF(ISERR(SEARCH("得",Z64,1)),"","得る")</f>
        <v/>
      </c>
      <c r="AE64" t="b">
        <f t="shared" ref="AE64" si="33">OR(AC64="与える",AD64="得る")</f>
        <v>0</v>
      </c>
      <c r="AF64" s="2">
        <v>1217</v>
      </c>
      <c r="AG64" s="1" t="s">
        <v>4450</v>
      </c>
      <c r="AH64" s="1" t="s">
        <v>1540</v>
      </c>
      <c r="AI64" s="1" t="s">
        <v>1463</v>
      </c>
      <c r="AJ64" s="1">
        <v>20</v>
      </c>
      <c r="AK64" s="1" t="s">
        <v>69</v>
      </c>
      <c r="AL64" s="1" t="s">
        <v>68</v>
      </c>
      <c r="AM64" s="1" t="s">
        <v>349</v>
      </c>
      <c r="AN64" s="1" t="s">
        <v>1890</v>
      </c>
      <c r="AO64" s="1"/>
      <c r="AP64" s="1"/>
      <c r="AQ64" s="1" t="s">
        <v>1733</v>
      </c>
      <c r="AR64" s="1" t="s">
        <v>4461</v>
      </c>
      <c r="AS64" s="1"/>
      <c r="AT64" s="1"/>
      <c r="AU64" s="1">
        <v>8</v>
      </c>
      <c r="AV64" s="1">
        <v>8</v>
      </c>
      <c r="AW64" s="14" t="s">
        <v>4664</v>
      </c>
    </row>
    <row r="65" spans="1:49" x14ac:dyDescent="0.15">
      <c r="A65" t="str">
        <f t="shared" si="0"/>
        <v/>
      </c>
      <c r="Y65" s="9"/>
      <c r="Z65"/>
    </row>
    <row r="66" spans="1:49" x14ac:dyDescent="0.15">
      <c r="A66" t="str">
        <f t="shared" si="0"/>
        <v>*能力によってトランプルを得るまたは与えるクリーチャー</v>
      </c>
      <c r="B66" t="s">
        <v>5159</v>
      </c>
      <c r="F66" t="str">
        <f>$C$4</f>
        <v>トランプル</v>
      </c>
      <c r="M66" t="s">
        <v>5158</v>
      </c>
      <c r="Y66" s="9"/>
      <c r="Z66"/>
    </row>
    <row r="67" spans="1:49" x14ac:dyDescent="0.15">
      <c r="A67" t="str">
        <f t="shared" si="0"/>
        <v>|LEFT:50|LEFT:50|LEFT:50|LEFT:50|LEFT:250|LEFT:250|c</v>
      </c>
      <c r="B67" t="s">
        <v>3267</v>
      </c>
      <c r="C67" t="s">
        <v>3204</v>
      </c>
      <c r="E67" t="s">
        <v>3267</v>
      </c>
      <c r="F67" t="s">
        <v>3204</v>
      </c>
      <c r="H67" t="s">
        <v>3267</v>
      </c>
      <c r="I67" t="s">
        <v>3204</v>
      </c>
      <c r="J67" t="s">
        <v>3267</v>
      </c>
      <c r="M67" t="s">
        <v>3204</v>
      </c>
      <c r="N67" t="s">
        <v>3267</v>
      </c>
      <c r="O67" t="s">
        <v>5042</v>
      </c>
      <c r="R67" t="s">
        <v>3267</v>
      </c>
      <c r="T67" t="s">
        <v>5042</v>
      </c>
      <c r="X67" t="s">
        <v>3267</v>
      </c>
      <c r="Y67" s="9" t="s">
        <v>3206</v>
      </c>
      <c r="Z67"/>
    </row>
    <row r="68" spans="1:49" x14ac:dyDescent="0.15">
      <c r="A68" t="str">
        <f t="shared" si="0"/>
        <v>|セット|色|コスト|P/T|能力|カード名|</v>
      </c>
      <c r="B68" t="s">
        <v>3267</v>
      </c>
      <c r="C68" t="s">
        <v>5153</v>
      </c>
      <c r="E68" t="s">
        <v>3267</v>
      </c>
      <c r="F68" t="s">
        <v>3181</v>
      </c>
      <c r="H68" t="s">
        <v>3267</v>
      </c>
      <c r="I68" t="s">
        <v>3207</v>
      </c>
      <c r="J68" t="s">
        <v>3267</v>
      </c>
      <c r="K68" t="s">
        <v>5154</v>
      </c>
      <c r="L68" t="s">
        <v>5155</v>
      </c>
      <c r="M68" t="s">
        <v>5156</v>
      </c>
      <c r="N68" t="s">
        <v>3267</v>
      </c>
      <c r="O68" t="s">
        <v>3231</v>
      </c>
      <c r="R68" t="s">
        <v>3267</v>
      </c>
      <c r="T68" t="s">
        <v>3208</v>
      </c>
      <c r="X68" t="s">
        <v>3267</v>
      </c>
      <c r="Y68" s="9"/>
      <c r="Z68"/>
    </row>
    <row r="69" spans="1:49" x14ac:dyDescent="0.15">
      <c r="A69" t="str">
        <f t="shared" si="0"/>
        <v>|ORI|緑|11|5/3|ブロックされたクリーチャー&amp;br;ブロックされた時：ターン終了時まで|《[[ソンバーワルドの頭目]]》|</v>
      </c>
      <c r="B69" t="s">
        <v>3211</v>
      </c>
      <c r="C69" t="s">
        <v>3271</v>
      </c>
      <c r="D69">
        <v>1</v>
      </c>
      <c r="E69" t="s">
        <v>3211</v>
      </c>
      <c r="F69" t="s">
        <v>1540</v>
      </c>
      <c r="G69">
        <v>5</v>
      </c>
      <c r="H69" t="s">
        <v>3211</v>
      </c>
      <c r="I69">
        <v>11</v>
      </c>
      <c r="J69" t="s">
        <v>3211</v>
      </c>
      <c r="K69">
        <v>5</v>
      </c>
      <c r="L69">
        <v>3</v>
      </c>
      <c r="M69" t="s">
        <v>5150</v>
      </c>
      <c r="N69" t="s">
        <v>3267</v>
      </c>
      <c r="O69" t="s">
        <v>5165</v>
      </c>
      <c r="P69" t="s">
        <v>3249</v>
      </c>
      <c r="Q69" t="s">
        <v>5127</v>
      </c>
      <c r="R69" t="s">
        <v>3267</v>
      </c>
      <c r="S69" t="s">
        <v>4854</v>
      </c>
      <c r="T69" t="s">
        <v>2639</v>
      </c>
      <c r="W69" t="s">
        <v>4855</v>
      </c>
      <c r="X69" t="s">
        <v>3267</v>
      </c>
      <c r="Y69" s="9"/>
      <c r="Z69" s="19" t="s">
        <v>2636</v>
      </c>
      <c r="AA69" t="s">
        <v>4912</v>
      </c>
      <c r="AB69" t="s">
        <v>4912</v>
      </c>
      <c r="AC69" t="s">
        <v>4912</v>
      </c>
      <c r="AD69" t="s">
        <v>4913</v>
      </c>
      <c r="AE69" t="b">
        <v>1</v>
      </c>
      <c r="AF69" s="2">
        <v>181</v>
      </c>
      <c r="AG69" s="1" t="s">
        <v>3271</v>
      </c>
      <c r="AH69" s="1" t="s">
        <v>1540</v>
      </c>
      <c r="AI69" s="1" t="s">
        <v>1473</v>
      </c>
      <c r="AJ69" s="1">
        <v>11</v>
      </c>
      <c r="AK69" s="1" t="s">
        <v>2639</v>
      </c>
      <c r="AL69" s="1" t="s">
        <v>2638</v>
      </c>
      <c r="AM69" s="1" t="s">
        <v>349</v>
      </c>
      <c r="AN69" s="1"/>
      <c r="AO69" s="1">
        <v>5</v>
      </c>
      <c r="AP69" s="1">
        <v>3</v>
      </c>
      <c r="AQ69" s="14" t="s">
        <v>2636</v>
      </c>
    </row>
    <row r="70" spans="1:49" x14ac:dyDescent="0.15">
      <c r="A70" t="str">
        <f t="shared" si="0"/>
        <v>|BFZ|赤|8|2/1|各クリーチャー&amp;br;結集：ターン終了時まで|《[[オンドゥの勇者]]》|</v>
      </c>
      <c r="B70" t="s">
        <v>3211</v>
      </c>
      <c r="C70" t="s">
        <v>3213</v>
      </c>
      <c r="D70">
        <v>2</v>
      </c>
      <c r="E70" t="s">
        <v>3211</v>
      </c>
      <c r="F70" t="s">
        <v>1575</v>
      </c>
      <c r="G70">
        <v>4</v>
      </c>
      <c r="H70" t="s">
        <v>3211</v>
      </c>
      <c r="I70">
        <v>8</v>
      </c>
      <c r="J70" t="s">
        <v>3211</v>
      </c>
      <c r="K70">
        <v>2</v>
      </c>
      <c r="L70">
        <v>1</v>
      </c>
      <c r="M70" t="s">
        <v>3250</v>
      </c>
      <c r="N70" t="s">
        <v>3267</v>
      </c>
      <c r="O70" t="s">
        <v>4894</v>
      </c>
      <c r="P70" t="s">
        <v>3249</v>
      </c>
      <c r="Q70" t="s">
        <v>5053</v>
      </c>
      <c r="R70" t="s">
        <v>3267</v>
      </c>
      <c r="S70" t="s">
        <v>4854</v>
      </c>
      <c r="T70" t="s">
        <v>2085</v>
      </c>
      <c r="W70" t="s">
        <v>4855</v>
      </c>
      <c r="X70" t="s">
        <v>3267</v>
      </c>
      <c r="Y70" s="9"/>
      <c r="Z70" s="19" t="s">
        <v>3459</v>
      </c>
      <c r="AA70" t="s">
        <v>4912</v>
      </c>
      <c r="AB70" t="s">
        <v>4912</v>
      </c>
      <c r="AC70" t="s">
        <v>4912</v>
      </c>
      <c r="AD70" t="s">
        <v>4913</v>
      </c>
      <c r="AE70" t="b">
        <v>1</v>
      </c>
      <c r="AF70" s="2">
        <v>359</v>
      </c>
      <c r="AG70" s="1" t="s">
        <v>3213</v>
      </c>
      <c r="AH70" s="1" t="s">
        <v>1575</v>
      </c>
      <c r="AI70" s="1" t="s">
        <v>1771</v>
      </c>
      <c r="AJ70" s="1">
        <v>8</v>
      </c>
      <c r="AK70" s="1" t="s">
        <v>2085</v>
      </c>
      <c r="AL70" s="1" t="s">
        <v>2084</v>
      </c>
      <c r="AM70" s="1" t="s">
        <v>349</v>
      </c>
      <c r="AN70" s="1"/>
      <c r="AO70" s="1">
        <v>2</v>
      </c>
      <c r="AP70" s="1">
        <v>1</v>
      </c>
      <c r="AQ70" s="14" t="s">
        <v>3459</v>
      </c>
    </row>
    <row r="71" spans="1:49" x14ac:dyDescent="0.15">
      <c r="A71" t="str">
        <f t="shared" si="0"/>
        <v>|BFZ|緑|11|2/2|自身のみ&amp;br;起動：ターン終了時まで|《[[オラン＝リーフの発動者]]》|</v>
      </c>
      <c r="B71" t="s">
        <v>3211</v>
      </c>
      <c r="C71" t="s">
        <v>3213</v>
      </c>
      <c r="D71">
        <v>2</v>
      </c>
      <c r="E71" t="s">
        <v>3211</v>
      </c>
      <c r="F71" t="s">
        <v>1540</v>
      </c>
      <c r="G71">
        <v>5</v>
      </c>
      <c r="H71" t="s">
        <v>3211</v>
      </c>
      <c r="I71">
        <v>11</v>
      </c>
      <c r="J71" t="s">
        <v>3211</v>
      </c>
      <c r="K71">
        <v>2</v>
      </c>
      <c r="L71">
        <v>2</v>
      </c>
      <c r="M71" t="s">
        <v>3259</v>
      </c>
      <c r="N71" t="s">
        <v>3267</v>
      </c>
      <c r="O71" t="s">
        <v>5057</v>
      </c>
      <c r="P71" t="s">
        <v>3249</v>
      </c>
      <c r="Q71" t="s">
        <v>5029</v>
      </c>
      <c r="R71" t="s">
        <v>3267</v>
      </c>
      <c r="S71" t="s">
        <v>4854</v>
      </c>
      <c r="T71" t="s">
        <v>1970</v>
      </c>
      <c r="W71" t="s">
        <v>4855</v>
      </c>
      <c r="X71" t="s">
        <v>3267</v>
      </c>
      <c r="Y71" s="9"/>
      <c r="Z71" s="19" t="s">
        <v>1968</v>
      </c>
      <c r="AA71" t="s">
        <v>4912</v>
      </c>
      <c r="AB71" t="s">
        <v>4912</v>
      </c>
      <c r="AC71" t="s">
        <v>4912</v>
      </c>
      <c r="AD71" t="s">
        <v>4913</v>
      </c>
      <c r="AE71" t="b">
        <v>1</v>
      </c>
      <c r="AF71" s="2">
        <v>395</v>
      </c>
      <c r="AG71" s="1" t="s">
        <v>3213</v>
      </c>
      <c r="AH71" s="1" t="s">
        <v>1540</v>
      </c>
      <c r="AI71" s="1" t="s">
        <v>1771</v>
      </c>
      <c r="AJ71" s="1">
        <v>11</v>
      </c>
      <c r="AK71" s="1" t="s">
        <v>1970</v>
      </c>
      <c r="AL71" s="1" t="s">
        <v>1969</v>
      </c>
      <c r="AM71" s="1" t="s">
        <v>349</v>
      </c>
      <c r="AN71" s="1"/>
      <c r="AO71" s="1">
        <v>2</v>
      </c>
      <c r="AP71" s="1">
        <v>2</v>
      </c>
      <c r="AQ71" s="14" t="s">
        <v>1968</v>
      </c>
    </row>
    <row r="72" spans="1:49" x14ac:dyDescent="0.15">
      <c r="A72" t="str">
        <f t="shared" ref="A72:A105" si="34">B72&amp;C72&amp;E72&amp;F72&amp;H72&amp;I72&amp;J72&amp;M72&amp;N72&amp;O72&amp;P72&amp;Q72&amp;R72&amp;S72&amp;T72&amp;U72&amp;V72&amp;W72&amp;X72&amp;Y72</f>
        <v>|BFZ|緑白|15|1/1|自身のみ&amp;br;攻撃時同盟者が1体なら：ターン終了時まで|《[[古参の戦導者]]》|</v>
      </c>
      <c r="B72" t="s">
        <v>3211</v>
      </c>
      <c r="C72" t="s">
        <v>3213</v>
      </c>
      <c r="D72">
        <v>2</v>
      </c>
      <c r="E72" t="s">
        <v>3211</v>
      </c>
      <c r="F72" t="s">
        <v>1829</v>
      </c>
      <c r="G72">
        <v>10</v>
      </c>
      <c r="H72" t="s">
        <v>3211</v>
      </c>
      <c r="I72">
        <v>15</v>
      </c>
      <c r="J72" t="s">
        <v>3211</v>
      </c>
      <c r="K72">
        <v>1</v>
      </c>
      <c r="L72">
        <v>1</v>
      </c>
      <c r="M72" t="s">
        <v>3262</v>
      </c>
      <c r="N72" t="s">
        <v>3267</v>
      </c>
      <c r="O72" t="s">
        <v>5057</v>
      </c>
      <c r="P72" t="s">
        <v>5166</v>
      </c>
      <c r="Q72" t="s">
        <v>5169</v>
      </c>
      <c r="R72" t="s">
        <v>3267</v>
      </c>
      <c r="S72" t="s">
        <v>4854</v>
      </c>
      <c r="T72" t="s">
        <v>1828</v>
      </c>
      <c r="W72" t="s">
        <v>4855</v>
      </c>
      <c r="X72" t="s">
        <v>3267</v>
      </c>
      <c r="Y72" s="9"/>
      <c r="Z72" s="19" t="s">
        <v>1822</v>
      </c>
      <c r="AA72" t="s">
        <v>4912</v>
      </c>
      <c r="AB72" t="s">
        <v>4912</v>
      </c>
      <c r="AC72" t="s">
        <v>4912</v>
      </c>
      <c r="AD72" t="s">
        <v>4913</v>
      </c>
      <c r="AE72" t="b">
        <v>1</v>
      </c>
      <c r="AF72" s="2">
        <v>439</v>
      </c>
      <c r="AG72" s="1" t="s">
        <v>3213</v>
      </c>
      <c r="AH72" s="1" t="s">
        <v>1829</v>
      </c>
      <c r="AI72" s="1" t="s">
        <v>1463</v>
      </c>
      <c r="AJ72" s="1">
        <v>15</v>
      </c>
      <c r="AK72" s="1" t="s">
        <v>1828</v>
      </c>
      <c r="AL72" s="1" t="s">
        <v>1827</v>
      </c>
      <c r="AM72" s="1" t="s">
        <v>349</v>
      </c>
      <c r="AN72" s="1"/>
      <c r="AO72" s="1">
        <v>1</v>
      </c>
      <c r="AP72" s="1">
        <v>1</v>
      </c>
      <c r="AQ72" s="14" t="s">
        <v>1822</v>
      </c>
    </row>
    <row r="73" spans="1:49" x14ac:dyDescent="0.15">
      <c r="A73" t="str">
        <f t="shared" si="34"/>
        <v>|OGW|赤緑|10|4/4|自身のみ&amp;br;起動：ターン終了時まで|《[[執拗な狩人]]》|</v>
      </c>
      <c r="B73" t="s">
        <v>3211</v>
      </c>
      <c r="C73" t="s">
        <v>3214</v>
      </c>
      <c r="D73">
        <v>3</v>
      </c>
      <c r="E73" t="s">
        <v>3211</v>
      </c>
      <c r="F73" t="s">
        <v>1504</v>
      </c>
      <c r="G73">
        <v>9</v>
      </c>
      <c r="H73" t="s">
        <v>3211</v>
      </c>
      <c r="I73">
        <v>10</v>
      </c>
      <c r="J73" t="s">
        <v>3211</v>
      </c>
      <c r="K73">
        <v>4</v>
      </c>
      <c r="L73">
        <v>4</v>
      </c>
      <c r="M73" t="s">
        <v>3253</v>
      </c>
      <c r="N73" t="s">
        <v>3267</v>
      </c>
      <c r="O73" t="s">
        <v>5057</v>
      </c>
      <c r="P73" t="s">
        <v>3249</v>
      </c>
      <c r="Q73" t="s">
        <v>5029</v>
      </c>
      <c r="R73" t="s">
        <v>3267</v>
      </c>
      <c r="S73" t="s">
        <v>4854</v>
      </c>
      <c r="T73" t="s">
        <v>1521</v>
      </c>
      <c r="W73" t="s">
        <v>4855</v>
      </c>
      <c r="X73" t="s">
        <v>3267</v>
      </c>
      <c r="Y73" s="9"/>
      <c r="Z73" s="19" t="s">
        <v>1519</v>
      </c>
      <c r="AA73" t="s">
        <v>4912</v>
      </c>
      <c r="AB73" t="s">
        <v>4912</v>
      </c>
      <c r="AC73" t="s">
        <v>4912</v>
      </c>
      <c r="AD73" t="s">
        <v>4913</v>
      </c>
      <c r="AE73" t="b">
        <v>1</v>
      </c>
      <c r="AF73" s="2">
        <v>522</v>
      </c>
      <c r="AG73" s="1" t="s">
        <v>3214</v>
      </c>
      <c r="AH73" s="1" t="s">
        <v>1504</v>
      </c>
      <c r="AI73" s="1" t="s">
        <v>1473</v>
      </c>
      <c r="AJ73" s="1">
        <v>10</v>
      </c>
      <c r="AK73" s="1" t="s">
        <v>1521</v>
      </c>
      <c r="AL73" s="1" t="s">
        <v>1520</v>
      </c>
      <c r="AM73" s="1" t="s">
        <v>349</v>
      </c>
      <c r="AN73" s="1"/>
      <c r="AO73" s="1">
        <v>4</v>
      </c>
      <c r="AP73" s="1">
        <v>4</v>
      </c>
      <c r="AQ73" s="14" t="s">
        <v>1519</v>
      </c>
    </row>
    <row r="74" spans="1:49" x14ac:dyDescent="0.15">
      <c r="A74" t="str">
        <f t="shared" si="34"/>
        <v>|OGW|赤緑|14|6/6|他の各クリーチャー&amp;br;起動：ターン終了時まで|《[[野生生まれのミーナとデーン]]》|</v>
      </c>
      <c r="B74" t="s">
        <v>3211</v>
      </c>
      <c r="C74" t="s">
        <v>3214</v>
      </c>
      <c r="D74">
        <v>3</v>
      </c>
      <c r="E74" t="s">
        <v>3211</v>
      </c>
      <c r="F74" t="s">
        <v>1504</v>
      </c>
      <c r="G74">
        <v>9</v>
      </c>
      <c r="H74" t="s">
        <v>3211</v>
      </c>
      <c r="I74">
        <v>14</v>
      </c>
      <c r="J74" t="s">
        <v>3211</v>
      </c>
      <c r="K74">
        <v>6</v>
      </c>
      <c r="L74">
        <v>6</v>
      </c>
      <c r="M74" t="s">
        <v>3264</v>
      </c>
      <c r="N74" t="s">
        <v>3267</v>
      </c>
      <c r="O74" t="s">
        <v>5092</v>
      </c>
      <c r="P74" t="s">
        <v>3249</v>
      </c>
      <c r="Q74" t="s">
        <v>5029</v>
      </c>
      <c r="R74" t="s">
        <v>3267</v>
      </c>
      <c r="S74" t="s">
        <v>4854</v>
      </c>
      <c r="T74" t="s">
        <v>1503</v>
      </c>
      <c r="W74" t="s">
        <v>4855</v>
      </c>
      <c r="X74" t="s">
        <v>3267</v>
      </c>
      <c r="Y74" s="9"/>
      <c r="Z74" s="19" t="s">
        <v>1497</v>
      </c>
      <c r="AA74" t="s">
        <v>4912</v>
      </c>
      <c r="AB74" t="s">
        <v>4912</v>
      </c>
      <c r="AC74" t="s">
        <v>4912</v>
      </c>
      <c r="AD74" t="s">
        <v>4913</v>
      </c>
      <c r="AE74" t="b">
        <v>1</v>
      </c>
      <c r="AF74" s="2">
        <v>526</v>
      </c>
      <c r="AG74" s="1" t="s">
        <v>3214</v>
      </c>
      <c r="AH74" s="1" t="s">
        <v>1504</v>
      </c>
      <c r="AI74" s="1" t="s">
        <v>1463</v>
      </c>
      <c r="AJ74" s="1">
        <v>14</v>
      </c>
      <c r="AK74" s="1" t="s">
        <v>1503</v>
      </c>
      <c r="AL74" s="1" t="s">
        <v>1502</v>
      </c>
      <c r="AM74" s="1" t="s">
        <v>349</v>
      </c>
      <c r="AN74" s="1"/>
      <c r="AO74" s="1">
        <v>6</v>
      </c>
      <c r="AP74" s="1">
        <v>6</v>
      </c>
      <c r="AQ74" s="14" t="s">
        <v>1497</v>
      </c>
    </row>
    <row r="75" spans="1:49" x14ac:dyDescent="0.15">
      <c r="A75" t="str">
        <f t="shared" si="34"/>
        <v>|SOI|白|24|8/8|各クリーチャー&amp;br;自ターン攻撃時：ターン終了時まで|《[[月皇の司令官、オドリック]]》|</v>
      </c>
      <c r="B75" t="s">
        <v>3211</v>
      </c>
      <c r="C75" t="s">
        <v>3528</v>
      </c>
      <c r="D75">
        <v>4</v>
      </c>
      <c r="E75" t="s">
        <v>3211</v>
      </c>
      <c r="F75" t="s">
        <v>1653</v>
      </c>
      <c r="G75">
        <v>1</v>
      </c>
      <c r="H75" t="s">
        <v>3211</v>
      </c>
      <c r="I75">
        <v>24</v>
      </c>
      <c r="J75" t="s">
        <v>3211</v>
      </c>
      <c r="K75">
        <v>8</v>
      </c>
      <c r="L75">
        <v>8</v>
      </c>
      <c r="M75" t="s">
        <v>5151</v>
      </c>
      <c r="N75" t="s">
        <v>3267</v>
      </c>
      <c r="O75" t="s">
        <v>4894</v>
      </c>
      <c r="P75" t="s">
        <v>3249</v>
      </c>
      <c r="Q75" t="s">
        <v>5167</v>
      </c>
      <c r="R75" t="s">
        <v>3267</v>
      </c>
      <c r="S75" t="s">
        <v>4854</v>
      </c>
      <c r="T75" t="s">
        <v>1385</v>
      </c>
      <c r="W75" t="s">
        <v>4855</v>
      </c>
      <c r="X75" t="s">
        <v>3267</v>
      </c>
      <c r="Y75" s="9"/>
      <c r="Z75" s="19" t="s">
        <v>3589</v>
      </c>
      <c r="AA75" t="s">
        <v>4912</v>
      </c>
      <c r="AB75" t="s">
        <v>4912</v>
      </c>
      <c r="AC75" t="s">
        <v>4912</v>
      </c>
      <c r="AD75" t="s">
        <v>4913</v>
      </c>
      <c r="AE75" t="b">
        <v>1</v>
      </c>
      <c r="AF75" s="2">
        <v>574</v>
      </c>
      <c r="AG75" s="1" t="s">
        <v>3528</v>
      </c>
      <c r="AH75" s="1" t="s">
        <v>1653</v>
      </c>
      <c r="AI75" s="1" t="s">
        <v>1453</v>
      </c>
      <c r="AJ75" s="1">
        <v>24</v>
      </c>
      <c r="AK75" s="1" t="s">
        <v>1385</v>
      </c>
      <c r="AL75" s="1" t="s">
        <v>1384</v>
      </c>
      <c r="AM75" s="1" t="s">
        <v>349</v>
      </c>
      <c r="AN75" s="1"/>
      <c r="AO75" s="1">
        <v>8</v>
      </c>
      <c r="AP75" s="1">
        <v>8</v>
      </c>
      <c r="AQ75" s="14" t="s">
        <v>3589</v>
      </c>
    </row>
    <row r="76" spans="1:49" x14ac:dyDescent="0.15">
      <c r="A76" t="str">
        <f t="shared" si="34"/>
        <v>|SOI|赤|1|5/5|各クリーチャー&amp;br;自ターン開始時：ターン終了時まで|《[[首折り&gt;首折れ道の乗り手]]》|</v>
      </c>
      <c r="B76" t="s">
        <v>3211</v>
      </c>
      <c r="C76" t="s">
        <v>3528</v>
      </c>
      <c r="D76">
        <v>4</v>
      </c>
      <c r="E76" t="s">
        <v>3211</v>
      </c>
      <c r="F76" t="s">
        <v>1575</v>
      </c>
      <c r="G76">
        <v>4</v>
      </c>
      <c r="H76" t="s">
        <v>3211</v>
      </c>
      <c r="I76">
        <v>1</v>
      </c>
      <c r="J76" t="s">
        <v>3211</v>
      </c>
      <c r="K76">
        <v>5</v>
      </c>
      <c r="L76">
        <v>5</v>
      </c>
      <c r="M76" t="s">
        <v>5152</v>
      </c>
      <c r="N76" t="s">
        <v>3267</v>
      </c>
      <c r="O76" t="s">
        <v>4894</v>
      </c>
      <c r="P76" t="s">
        <v>3249</v>
      </c>
      <c r="Q76" t="s">
        <v>5104</v>
      </c>
      <c r="R76" t="s">
        <v>3267</v>
      </c>
      <c r="S76" t="s">
        <v>4854</v>
      </c>
      <c r="T76" t="s">
        <v>1037</v>
      </c>
      <c r="U76" t="s">
        <v>5164</v>
      </c>
      <c r="V76" t="s">
        <v>1239</v>
      </c>
      <c r="W76" t="s">
        <v>4855</v>
      </c>
      <c r="X76" t="s">
        <v>3267</v>
      </c>
      <c r="Y76" s="9"/>
      <c r="Z76" s="19" t="s">
        <v>3715</v>
      </c>
      <c r="AA76" t="s">
        <v>4912</v>
      </c>
      <c r="AB76" t="s">
        <v>4912</v>
      </c>
      <c r="AC76" t="s">
        <v>4912</v>
      </c>
      <c r="AD76" t="s">
        <v>4913</v>
      </c>
      <c r="AE76" t="b">
        <v>1</v>
      </c>
      <c r="AF76" s="2">
        <v>658</v>
      </c>
      <c r="AG76" s="1" t="s">
        <v>3528</v>
      </c>
      <c r="AH76" s="1" t="s">
        <v>1575</v>
      </c>
      <c r="AI76" s="1" t="s">
        <v>1473</v>
      </c>
      <c r="AJ76" s="1">
        <v>1</v>
      </c>
      <c r="AK76" s="1" t="s">
        <v>1037</v>
      </c>
      <c r="AL76" s="1" t="s">
        <v>1036</v>
      </c>
      <c r="AM76" s="1" t="s">
        <v>349</v>
      </c>
      <c r="AN76" s="1"/>
      <c r="AO76" s="1">
        <v>5</v>
      </c>
      <c r="AP76" s="1">
        <v>5</v>
      </c>
      <c r="AQ76" s="14" t="s">
        <v>3715</v>
      </c>
    </row>
    <row r="77" spans="1:49" x14ac:dyDescent="0.15">
      <c r="A77" t="str">
        <f t="shared" si="34"/>
        <v>|EMN|無色|21|8/8|各クリーチャー&amp;br;CIP：永続|《[[州民を滅ぼすもの]]》|</v>
      </c>
      <c r="B77" t="s">
        <v>3211</v>
      </c>
      <c r="C77" t="str">
        <f t="shared" ref="C77" si="35">AG77</f>
        <v>EMN</v>
      </c>
      <c r="D77">
        <f>IF(AG77="","",VLOOKUP(C77,tnpl!$Z$1:$AA$11,2,TRUE))</f>
        <v>5</v>
      </c>
      <c r="E77" t="s">
        <v>3211</v>
      </c>
      <c r="F77" t="str">
        <f t="shared" ref="F77" si="36">AH77</f>
        <v>無色</v>
      </c>
      <c r="G77">
        <f>IF(AH77="","",VLOOKUP(F77,tnpl!$X$1:$Y$16,2,TRUE))</f>
        <v>16</v>
      </c>
      <c r="H77" t="s">
        <v>3211</v>
      </c>
      <c r="I77">
        <f t="shared" ref="I77" si="37">AJ77</f>
        <v>21</v>
      </c>
      <c r="J77" t="s">
        <v>3211</v>
      </c>
      <c r="K77">
        <f t="shared" ref="K77" si="38">AU77</f>
        <v>8</v>
      </c>
      <c r="L77">
        <f t="shared" ref="L77" si="39">AV77</f>
        <v>8</v>
      </c>
      <c r="M77" t="str">
        <f>IF(AM77="クリーチャー",K77&amp;"/"&amp;L77,"")</f>
        <v>8/8</v>
      </c>
      <c r="N77" t="s">
        <v>3267</v>
      </c>
      <c r="O77" t="s">
        <v>4894</v>
      </c>
      <c r="P77" t="s">
        <v>3249</v>
      </c>
      <c r="Q77" t="s">
        <v>4947</v>
      </c>
      <c r="R77" t="s">
        <v>3267</v>
      </c>
      <c r="S77" t="s">
        <v>4854</v>
      </c>
      <c r="T77" t="str">
        <f t="shared" ref="T77" si="40">AK77</f>
        <v>州民を滅ぼすもの</v>
      </c>
      <c r="W77" t="s">
        <v>4855</v>
      </c>
      <c r="X77" t="s">
        <v>3267</v>
      </c>
      <c r="Y77" s="9"/>
      <c r="Z77" s="11" t="s">
        <v>4032</v>
      </c>
      <c r="AA77" t="str">
        <f t="shared" ref="AA77" si="41">IF(SEARCH(LEFT($C$3,2),Z77,1)&lt;10,$C$3,"")</f>
        <v>トランプル</v>
      </c>
      <c r="AB77" t="str">
        <f t="shared" ref="AB77" si="42">IF(ISERR(SEARCH("召",Z77,1)),"","召喚")</f>
        <v/>
      </c>
      <c r="AC77" t="str">
        <f t="shared" ref="AC77" si="43">IF(ISERR(SEARCH("与",Z77,1)),"","与える")</f>
        <v/>
      </c>
      <c r="AD77" t="str">
        <f t="shared" ref="AD77" si="44">IF(ISERR(SEARCH("得",Z77,1)),"","得る")</f>
        <v>得る</v>
      </c>
      <c r="AE77" t="b">
        <f t="shared" ref="AE77" si="45">OR(AC77="与える",AD77="得る")</f>
        <v>1</v>
      </c>
      <c r="AF77" s="2">
        <v>834</v>
      </c>
      <c r="AG77" s="1" t="s">
        <v>3870</v>
      </c>
      <c r="AH77" s="1" t="s">
        <v>301</v>
      </c>
      <c r="AI77" s="1" t="s">
        <v>1453</v>
      </c>
      <c r="AJ77" s="1">
        <v>21</v>
      </c>
      <c r="AK77" s="1" t="s">
        <v>881</v>
      </c>
      <c r="AL77" s="1" t="s">
        <v>880</v>
      </c>
      <c r="AM77" s="1" t="s">
        <v>349</v>
      </c>
      <c r="AN77" s="1" t="s">
        <v>1457</v>
      </c>
      <c r="AO77" s="1" t="s">
        <v>2750</v>
      </c>
      <c r="AP77" s="1"/>
      <c r="AQ77" s="1" t="s">
        <v>3964</v>
      </c>
      <c r="AR77" s="1" t="s">
        <v>4030</v>
      </c>
      <c r="AS77" s="1" t="s">
        <v>4031</v>
      </c>
      <c r="AT77" s="1"/>
      <c r="AU77" s="1">
        <v>8</v>
      </c>
      <c r="AV77" s="1">
        <v>8</v>
      </c>
      <c r="AW77" s="14" t="s">
        <v>4032</v>
      </c>
    </row>
    <row r="78" spans="1:49" x14ac:dyDescent="0.15">
      <c r="A78" t="str">
        <f t="shared" si="34"/>
        <v>|KLD|赤|5|1/2|自身のみ&amp;br;サポートCIP：ターン終了時まで|《[[垂涎グレムリン]]》|</v>
      </c>
      <c r="B78" t="s">
        <v>3211</v>
      </c>
      <c r="C78" t="s">
        <v>4035</v>
      </c>
      <c r="D78">
        <v>6</v>
      </c>
      <c r="E78" t="s">
        <v>3211</v>
      </c>
      <c r="F78" t="s">
        <v>1575</v>
      </c>
      <c r="G78">
        <v>4</v>
      </c>
      <c r="H78" t="s">
        <v>3211</v>
      </c>
      <c r="I78">
        <v>5</v>
      </c>
      <c r="J78" t="s">
        <v>3211</v>
      </c>
      <c r="K78">
        <v>1</v>
      </c>
      <c r="L78">
        <v>2</v>
      </c>
      <c r="M78" t="s">
        <v>3252</v>
      </c>
      <c r="N78" t="s">
        <v>3267</v>
      </c>
      <c r="O78" t="s">
        <v>5057</v>
      </c>
      <c r="P78" t="s">
        <v>3249</v>
      </c>
      <c r="Q78" t="s">
        <v>4945</v>
      </c>
      <c r="R78" t="s">
        <v>3267</v>
      </c>
      <c r="S78" t="s">
        <v>4854</v>
      </c>
      <c r="T78" t="s">
        <v>683</v>
      </c>
      <c r="W78" t="s">
        <v>4855</v>
      </c>
      <c r="X78" t="s">
        <v>3267</v>
      </c>
      <c r="Y78" s="9"/>
      <c r="Z78" s="19" t="s">
        <v>4176</v>
      </c>
      <c r="AA78" t="s">
        <v>4912</v>
      </c>
      <c r="AB78" t="s">
        <v>4912</v>
      </c>
      <c r="AC78" t="s">
        <v>4912</v>
      </c>
      <c r="AD78" t="s">
        <v>4913</v>
      </c>
      <c r="AE78" t="b">
        <v>1</v>
      </c>
      <c r="AF78" s="2">
        <v>917</v>
      </c>
      <c r="AG78" s="1" t="s">
        <v>4035</v>
      </c>
      <c r="AH78" s="1" t="s">
        <v>1575</v>
      </c>
      <c r="AI78" s="1" t="s">
        <v>1771</v>
      </c>
      <c r="AJ78" s="1">
        <v>5</v>
      </c>
      <c r="AK78" s="1" t="s">
        <v>683</v>
      </c>
      <c r="AL78" s="1" t="s">
        <v>682</v>
      </c>
      <c r="AM78" s="1" t="s">
        <v>349</v>
      </c>
      <c r="AN78" s="1"/>
      <c r="AO78" s="1">
        <v>1</v>
      </c>
      <c r="AP78" s="1">
        <v>2</v>
      </c>
      <c r="AQ78" s="14" t="s">
        <v>4176</v>
      </c>
    </row>
    <row r="79" spans="1:49" x14ac:dyDescent="0.15">
      <c r="A79" t="str">
        <f t="shared" si="34"/>
        <v>|KLD|赤緑|9|4/3|自身のみ&amp;br;超過1：ターン終了時まで|《[[通電の喧嘩屋]]》|</v>
      </c>
      <c r="B79" t="s">
        <v>3211</v>
      </c>
      <c r="C79" t="s">
        <v>4035</v>
      </c>
      <c r="D79">
        <v>6</v>
      </c>
      <c r="E79" t="s">
        <v>3211</v>
      </c>
      <c r="F79" t="s">
        <v>1504</v>
      </c>
      <c r="G79">
        <v>9</v>
      </c>
      <c r="H79" t="s">
        <v>3211</v>
      </c>
      <c r="I79">
        <v>9</v>
      </c>
      <c r="J79" t="s">
        <v>3211</v>
      </c>
      <c r="K79">
        <v>4</v>
      </c>
      <c r="L79">
        <v>3</v>
      </c>
      <c r="M79" t="s">
        <v>3258</v>
      </c>
      <c r="N79" t="s">
        <v>3267</v>
      </c>
      <c r="O79" t="s">
        <v>5057</v>
      </c>
      <c r="P79" t="s">
        <v>3249</v>
      </c>
      <c r="Q79" t="s">
        <v>4944</v>
      </c>
      <c r="R79" t="s">
        <v>3267</v>
      </c>
      <c r="S79" t="s">
        <v>4854</v>
      </c>
      <c r="T79" t="s">
        <v>567</v>
      </c>
      <c r="W79" t="s">
        <v>4855</v>
      </c>
      <c r="X79" t="s">
        <v>3267</v>
      </c>
      <c r="Y79" s="9"/>
      <c r="Z79" s="19" t="s">
        <v>4262</v>
      </c>
      <c r="AA79" t="s">
        <v>4912</v>
      </c>
      <c r="AB79" t="s">
        <v>4912</v>
      </c>
      <c r="AC79" t="s">
        <v>4912</v>
      </c>
      <c r="AD79" t="s">
        <v>4913</v>
      </c>
      <c r="AE79" t="b">
        <v>1</v>
      </c>
      <c r="AF79" s="2">
        <v>977</v>
      </c>
      <c r="AG79" s="1" t="s">
        <v>4035</v>
      </c>
      <c r="AH79" s="1" t="s">
        <v>1504</v>
      </c>
      <c r="AI79" s="1" t="s">
        <v>1473</v>
      </c>
      <c r="AJ79" s="1">
        <v>9</v>
      </c>
      <c r="AK79" s="1" t="s">
        <v>567</v>
      </c>
      <c r="AL79" s="1" t="s">
        <v>566</v>
      </c>
      <c r="AM79" s="1" t="s">
        <v>349</v>
      </c>
      <c r="AN79" s="1"/>
      <c r="AO79" s="1">
        <v>4</v>
      </c>
      <c r="AP79" s="1">
        <v>3</v>
      </c>
      <c r="AQ79" s="14" t="s">
        <v>4262</v>
      </c>
    </row>
    <row r="80" spans="1:49" x14ac:dyDescent="0.15">
      <c r="A80" t="str">
        <f t="shared" si="34"/>
        <v>|KLD|無色|9|2/2|自身のみ&amp;br;攻撃時：ターン終了時まで|《[[改革派の貨物車]]》|</v>
      </c>
      <c r="B80" t="s">
        <v>3211</v>
      </c>
      <c r="C80" t="s">
        <v>4035</v>
      </c>
      <c r="D80">
        <v>6</v>
      </c>
      <c r="E80" t="s">
        <v>3211</v>
      </c>
      <c r="F80" t="s">
        <v>301</v>
      </c>
      <c r="G80">
        <v>16</v>
      </c>
      <c r="H80" t="s">
        <v>3211</v>
      </c>
      <c r="I80">
        <v>9</v>
      </c>
      <c r="J80" t="s">
        <v>3211</v>
      </c>
      <c r="K80">
        <v>2</v>
      </c>
      <c r="L80">
        <v>2</v>
      </c>
      <c r="M80" t="s">
        <v>3259</v>
      </c>
      <c r="N80" t="s">
        <v>3267</v>
      </c>
      <c r="O80" t="s">
        <v>5057</v>
      </c>
      <c r="P80" t="s">
        <v>3249</v>
      </c>
      <c r="Q80" t="s">
        <v>5168</v>
      </c>
      <c r="R80" t="s">
        <v>3267</v>
      </c>
      <c r="S80" t="s">
        <v>4854</v>
      </c>
      <c r="T80" t="s">
        <v>543</v>
      </c>
      <c r="W80" t="s">
        <v>4855</v>
      </c>
      <c r="X80" t="s">
        <v>3267</v>
      </c>
      <c r="Y80" s="9"/>
      <c r="Z80" s="19" t="s">
        <v>4282</v>
      </c>
      <c r="AA80" t="s">
        <v>4912</v>
      </c>
      <c r="AB80" t="s">
        <v>4912</v>
      </c>
      <c r="AC80" t="s">
        <v>4912</v>
      </c>
      <c r="AD80" t="s">
        <v>4913</v>
      </c>
      <c r="AE80" t="b">
        <v>1</v>
      </c>
      <c r="AF80" s="2">
        <v>991</v>
      </c>
      <c r="AG80" s="1" t="s">
        <v>4035</v>
      </c>
      <c r="AH80" s="1" t="s">
        <v>301</v>
      </c>
      <c r="AI80" s="1" t="s">
        <v>1771</v>
      </c>
      <c r="AJ80" s="1">
        <v>9</v>
      </c>
      <c r="AK80" s="1" t="s">
        <v>543</v>
      </c>
      <c r="AL80" s="1" t="s">
        <v>542</v>
      </c>
      <c r="AM80" s="1" t="s">
        <v>349</v>
      </c>
      <c r="AN80" s="1"/>
      <c r="AO80" s="1">
        <v>2</v>
      </c>
      <c r="AP80" s="1">
        <v>2</v>
      </c>
      <c r="AQ80" s="14" t="s">
        <v>4282</v>
      </c>
    </row>
    <row r="81" spans="1:43" x14ac:dyDescent="0.15">
      <c r="A81" t="str">
        <f t="shared" si="34"/>
        <v>|AKH|赤緑|12|4/4|各クリーチャー&amp;br;このカードがいる間|《[[ケンラの戦車乗り]]》|</v>
      </c>
      <c r="B81" t="s">
        <v>3211</v>
      </c>
      <c r="C81" t="s">
        <v>4450</v>
      </c>
      <c r="D81">
        <v>10</v>
      </c>
      <c r="E81" t="s">
        <v>3211</v>
      </c>
      <c r="F81" t="s">
        <v>1504</v>
      </c>
      <c r="G81">
        <v>9</v>
      </c>
      <c r="H81" t="s">
        <v>3211</v>
      </c>
      <c r="I81">
        <v>12</v>
      </c>
      <c r="J81" t="s">
        <v>3211</v>
      </c>
      <c r="K81">
        <v>4</v>
      </c>
      <c r="L81">
        <v>4</v>
      </c>
      <c r="M81" t="s">
        <v>3253</v>
      </c>
      <c r="N81" t="s">
        <v>3267</v>
      </c>
      <c r="O81" t="s">
        <v>4894</v>
      </c>
      <c r="P81" t="s">
        <v>3249</v>
      </c>
      <c r="Q81" t="s">
        <v>4883</v>
      </c>
      <c r="R81" t="s">
        <v>3267</v>
      </c>
      <c r="S81" t="s">
        <v>4854</v>
      </c>
      <c r="T81" t="s">
        <v>47</v>
      </c>
      <c r="W81" t="s">
        <v>4855</v>
      </c>
      <c r="X81" t="s">
        <v>3267</v>
      </c>
      <c r="Y81" s="9"/>
      <c r="Z81" s="19" t="s">
        <v>4693</v>
      </c>
      <c r="AA81" t="s">
        <v>4912</v>
      </c>
      <c r="AB81" t="s">
        <v>4912</v>
      </c>
      <c r="AC81" t="s">
        <v>4912</v>
      </c>
      <c r="AD81" t="s">
        <v>4913</v>
      </c>
      <c r="AE81" t="b">
        <v>1</v>
      </c>
      <c r="AF81" s="2">
        <v>1229</v>
      </c>
      <c r="AG81" s="1" t="s">
        <v>4450</v>
      </c>
      <c r="AH81" s="1" t="s">
        <v>1504</v>
      </c>
      <c r="AI81" s="1" t="s">
        <v>1473</v>
      </c>
      <c r="AJ81" s="1">
        <v>12</v>
      </c>
      <c r="AK81" s="1" t="s">
        <v>47</v>
      </c>
      <c r="AL81" s="1" t="s">
        <v>46</v>
      </c>
      <c r="AM81" s="1" t="s">
        <v>349</v>
      </c>
      <c r="AN81" s="1"/>
      <c r="AO81" s="1">
        <v>4</v>
      </c>
      <c r="AP81" s="1">
        <v>4</v>
      </c>
      <c r="AQ81" s="14" t="s">
        <v>4693</v>
      </c>
    </row>
    <row r="82" spans="1:43" x14ac:dyDescent="0.15">
      <c r="A82" t="str">
        <f t="shared" si="34"/>
        <v/>
      </c>
    </row>
    <row r="83" spans="1:43" x14ac:dyDescent="0.15">
      <c r="A83" t="str">
        <f t="shared" si="34"/>
        <v>*トランプルを与える呪文やサポート</v>
      </c>
      <c r="B83" t="s">
        <v>3229</v>
      </c>
      <c r="F83" t="str">
        <f>$C$4</f>
        <v>トランプル</v>
      </c>
      <c r="M83" t="s">
        <v>5160</v>
      </c>
    </row>
    <row r="84" spans="1:43" x14ac:dyDescent="0.15">
      <c r="A84" t="str">
        <f t="shared" si="34"/>
        <v>|LEFT:50|LEFT:50|LEFT:50|LEFT:120|LEFT:250|LEFT:250|c</v>
      </c>
      <c r="B84" t="s">
        <v>3267</v>
      </c>
      <c r="C84" t="s">
        <v>3204</v>
      </c>
      <c r="E84" t="s">
        <v>3267</v>
      </c>
      <c r="F84" t="s">
        <v>3204</v>
      </c>
      <c r="H84" t="s">
        <v>3267</v>
      </c>
      <c r="I84" t="s">
        <v>3204</v>
      </c>
      <c r="J84" t="s">
        <v>3267</v>
      </c>
      <c r="M84" t="s">
        <v>5157</v>
      </c>
      <c r="N84" t="s">
        <v>3267</v>
      </c>
      <c r="O84" t="s">
        <v>5042</v>
      </c>
      <c r="R84" t="s">
        <v>3267</v>
      </c>
      <c r="T84" t="s">
        <v>5042</v>
      </c>
      <c r="X84" t="s">
        <v>3267</v>
      </c>
      <c r="Y84" t="s">
        <v>3206</v>
      </c>
    </row>
    <row r="85" spans="1:43" x14ac:dyDescent="0.15">
      <c r="A85" t="str">
        <f t="shared" si="34"/>
        <v>|セット|色|コスト|カード種|能力|カード名|</v>
      </c>
      <c r="B85" t="s">
        <v>3267</v>
      </c>
      <c r="C85" t="s">
        <v>5153</v>
      </c>
      <c r="E85" t="s">
        <v>3267</v>
      </c>
      <c r="F85" t="s">
        <v>3181</v>
      </c>
      <c r="H85" t="s">
        <v>3267</v>
      </c>
      <c r="I85" t="s">
        <v>3207</v>
      </c>
      <c r="J85" t="s">
        <v>3267</v>
      </c>
      <c r="K85" t="s">
        <v>5154</v>
      </c>
      <c r="L85" t="s">
        <v>5155</v>
      </c>
      <c r="M85" t="s">
        <v>4902</v>
      </c>
      <c r="N85" t="s">
        <v>3267</v>
      </c>
      <c r="O85" t="s">
        <v>3231</v>
      </c>
      <c r="R85" t="s">
        <v>3267</v>
      </c>
      <c r="T85" t="s">
        <v>3208</v>
      </c>
      <c r="X85" t="s">
        <v>3267</v>
      </c>
    </row>
    <row r="86" spans="1:43" x14ac:dyDescent="0.15">
      <c r="A86" t="str">
        <f t="shared" si="34"/>
        <v>|ORI|赤|13|サポート|最初のクリーチャー&amp;br;このカードがいる間|《[[満月の呼び声]]》|</v>
      </c>
      <c r="B86" t="s">
        <v>3211</v>
      </c>
      <c r="C86" t="s">
        <v>3271</v>
      </c>
      <c r="D86">
        <v>1</v>
      </c>
      <c r="E86" t="s">
        <v>3211</v>
      </c>
      <c r="F86" t="s">
        <v>1575</v>
      </c>
      <c r="G86">
        <v>4</v>
      </c>
      <c r="H86" t="s">
        <v>3211</v>
      </c>
      <c r="I86">
        <v>13</v>
      </c>
      <c r="J86" t="s">
        <v>3211</v>
      </c>
      <c r="K86">
        <v>0</v>
      </c>
      <c r="L86">
        <v>0</v>
      </c>
      <c r="M86" t="s">
        <v>297</v>
      </c>
      <c r="N86" t="s">
        <v>3267</v>
      </c>
      <c r="O86" t="s">
        <v>4895</v>
      </c>
      <c r="P86" t="s">
        <v>3249</v>
      </c>
      <c r="Q86" t="s">
        <v>4883</v>
      </c>
      <c r="R86" t="s">
        <v>3267</v>
      </c>
      <c r="S86" t="s">
        <v>4854</v>
      </c>
      <c r="T86" t="s">
        <v>2719</v>
      </c>
      <c r="W86" t="s">
        <v>4855</v>
      </c>
      <c r="X86" t="s">
        <v>3267</v>
      </c>
      <c r="Y86" s="9"/>
      <c r="Z86" s="19" t="s">
        <v>2717</v>
      </c>
      <c r="AA86" t="s">
        <v>4912</v>
      </c>
      <c r="AB86" t="s">
        <v>4912</v>
      </c>
      <c r="AC86" t="s">
        <v>4912</v>
      </c>
      <c r="AD86" t="s">
        <v>4913</v>
      </c>
      <c r="AE86" t="b">
        <v>1</v>
      </c>
      <c r="AF86" s="2">
        <v>152</v>
      </c>
      <c r="AG86" s="1" t="s">
        <v>3271</v>
      </c>
      <c r="AH86" s="1" t="s">
        <v>1575</v>
      </c>
      <c r="AI86" s="1" t="s">
        <v>1473</v>
      </c>
      <c r="AJ86" s="1">
        <v>13</v>
      </c>
      <c r="AK86" s="1" t="s">
        <v>2719</v>
      </c>
      <c r="AL86" s="1" t="s">
        <v>2718</v>
      </c>
      <c r="AM86" s="1" t="s">
        <v>297</v>
      </c>
      <c r="AN86" s="1">
        <v>2</v>
      </c>
      <c r="AO86" s="1"/>
      <c r="AP86" s="1"/>
      <c r="AQ86" s="14" t="s">
        <v>2717</v>
      </c>
    </row>
    <row r="87" spans="1:43" x14ac:dyDescent="0.15">
      <c r="A87" t="str">
        <f t="shared" si="34"/>
        <v>|BFZ|緑|16|呪文|対象1体&amp;br;詠唱時：ターン終了時まで|《[[大自然の注入]]》|</v>
      </c>
      <c r="B87" t="s">
        <v>3211</v>
      </c>
      <c r="C87" t="s">
        <v>3213</v>
      </c>
      <c r="D87">
        <v>2</v>
      </c>
      <c r="E87" t="s">
        <v>3211</v>
      </c>
      <c r="F87" t="s">
        <v>1540</v>
      </c>
      <c r="G87">
        <v>5</v>
      </c>
      <c r="H87" t="s">
        <v>3211</v>
      </c>
      <c r="I87">
        <v>16</v>
      </c>
      <c r="J87" t="s">
        <v>3211</v>
      </c>
      <c r="K87">
        <v>0</v>
      </c>
      <c r="L87">
        <v>0</v>
      </c>
      <c r="M87" t="s">
        <v>1475</v>
      </c>
      <c r="N87" t="s">
        <v>3267</v>
      </c>
      <c r="O87" t="s">
        <v>4899</v>
      </c>
      <c r="P87" t="s">
        <v>3249</v>
      </c>
      <c r="Q87" t="s">
        <v>5061</v>
      </c>
      <c r="R87" t="s">
        <v>3267</v>
      </c>
      <c r="S87" t="s">
        <v>4854</v>
      </c>
      <c r="T87" t="s">
        <v>1909</v>
      </c>
      <c r="W87" t="s">
        <v>4855</v>
      </c>
      <c r="X87" t="s">
        <v>3267</v>
      </c>
      <c r="Y87" s="9"/>
      <c r="Z87" s="19" t="s">
        <v>1907</v>
      </c>
      <c r="AA87" t="s">
        <v>4912</v>
      </c>
      <c r="AB87" t="s">
        <v>4912</v>
      </c>
      <c r="AC87" t="s">
        <v>4915</v>
      </c>
      <c r="AD87" t="s">
        <v>4912</v>
      </c>
      <c r="AE87" t="b">
        <v>1</v>
      </c>
      <c r="AF87" s="2">
        <v>415</v>
      </c>
      <c r="AG87" s="1" t="s">
        <v>3213</v>
      </c>
      <c r="AH87" s="1" t="s">
        <v>1540</v>
      </c>
      <c r="AI87" s="1" t="s">
        <v>1473</v>
      </c>
      <c r="AJ87" s="1">
        <v>16</v>
      </c>
      <c r="AK87" s="1" t="s">
        <v>1909</v>
      </c>
      <c r="AL87" s="1" t="s">
        <v>1908</v>
      </c>
      <c r="AM87" s="1" t="s">
        <v>1475</v>
      </c>
      <c r="AN87" s="1"/>
      <c r="AO87" s="1"/>
      <c r="AP87" s="1"/>
      <c r="AQ87" s="14" t="s">
        <v>1907</v>
      </c>
    </row>
    <row r="88" spans="1:43" x14ac:dyDescent="0.15">
      <c r="A88" t="str">
        <f t="shared" si="34"/>
        <v>|SOI|赤|3|呪文|対象1体&amp;br;詠唱時：ターン終了時まで|《[[アドレナリン作用]]》|</v>
      </c>
      <c r="B88" t="s">
        <v>3211</v>
      </c>
      <c r="C88" t="s">
        <v>3528</v>
      </c>
      <c r="D88">
        <v>4</v>
      </c>
      <c r="E88" t="s">
        <v>3211</v>
      </c>
      <c r="F88" t="s">
        <v>1575</v>
      </c>
      <c r="G88">
        <v>4</v>
      </c>
      <c r="H88" t="s">
        <v>3211</v>
      </c>
      <c r="I88">
        <v>3</v>
      </c>
      <c r="J88" t="s">
        <v>3211</v>
      </c>
      <c r="K88">
        <v>0</v>
      </c>
      <c r="L88">
        <v>0</v>
      </c>
      <c r="M88" t="s">
        <v>1475</v>
      </c>
      <c r="N88" t="s">
        <v>3267</v>
      </c>
      <c r="O88" t="s">
        <v>4899</v>
      </c>
      <c r="P88" t="s">
        <v>3249</v>
      </c>
      <c r="Q88" t="s">
        <v>5061</v>
      </c>
      <c r="R88" t="s">
        <v>3267</v>
      </c>
      <c r="S88" t="s">
        <v>4854</v>
      </c>
      <c r="T88" t="s">
        <v>1249</v>
      </c>
      <c r="W88" t="s">
        <v>4855</v>
      </c>
      <c r="X88" t="s">
        <v>3267</v>
      </c>
      <c r="Y88" s="9"/>
      <c r="Z88" s="19" t="s">
        <v>3710</v>
      </c>
      <c r="AA88" t="s">
        <v>4912</v>
      </c>
      <c r="AB88" t="s">
        <v>4912</v>
      </c>
      <c r="AC88" t="s">
        <v>4912</v>
      </c>
      <c r="AD88" t="s">
        <v>4913</v>
      </c>
      <c r="AE88" t="b">
        <v>1</v>
      </c>
      <c r="AF88" s="2">
        <v>652</v>
      </c>
      <c r="AG88" s="1" t="s">
        <v>3528</v>
      </c>
      <c r="AH88" s="1" t="s">
        <v>1575</v>
      </c>
      <c r="AI88" s="1" t="s">
        <v>1771</v>
      </c>
      <c r="AJ88" s="1">
        <v>3</v>
      </c>
      <c r="AK88" s="1" t="s">
        <v>1249</v>
      </c>
      <c r="AL88" s="1" t="s">
        <v>1248</v>
      </c>
      <c r="AM88" s="1" t="s">
        <v>1475</v>
      </c>
      <c r="AN88" s="1"/>
      <c r="AO88" s="1"/>
      <c r="AP88" s="1"/>
      <c r="AQ88" s="14" t="s">
        <v>3710</v>
      </c>
    </row>
    <row r="89" spans="1:43" x14ac:dyDescent="0.15">
      <c r="A89" t="str">
        <f t="shared" si="34"/>
        <v>|SOI|緑|10|サポート|最初のクリーチャー&amp;br;このカードがいる間|《[[乗馬術]]》|</v>
      </c>
      <c r="B89" t="s">
        <v>3211</v>
      </c>
      <c r="C89" t="s">
        <v>3528</v>
      </c>
      <c r="D89">
        <v>4</v>
      </c>
      <c r="E89" t="s">
        <v>3211</v>
      </c>
      <c r="F89" t="s">
        <v>1540</v>
      </c>
      <c r="G89">
        <v>5</v>
      </c>
      <c r="H89" t="s">
        <v>3211</v>
      </c>
      <c r="I89">
        <v>10</v>
      </c>
      <c r="J89" t="s">
        <v>3211</v>
      </c>
      <c r="K89">
        <v>0</v>
      </c>
      <c r="L89">
        <v>0</v>
      </c>
      <c r="M89" t="s">
        <v>297</v>
      </c>
      <c r="N89" t="s">
        <v>3267</v>
      </c>
      <c r="O89" t="s">
        <v>4895</v>
      </c>
      <c r="P89" t="s">
        <v>3249</v>
      </c>
      <c r="Q89" t="s">
        <v>4883</v>
      </c>
      <c r="R89" t="s">
        <v>3267</v>
      </c>
      <c r="S89" t="s">
        <v>4854</v>
      </c>
      <c r="T89" t="s">
        <v>1181</v>
      </c>
      <c r="W89" t="s">
        <v>4855</v>
      </c>
      <c r="X89" t="s">
        <v>3267</v>
      </c>
      <c r="Y89" s="9"/>
      <c r="Z89" s="19" t="s">
        <v>3758</v>
      </c>
      <c r="AA89" t="s">
        <v>4912</v>
      </c>
      <c r="AB89" t="s">
        <v>4912</v>
      </c>
      <c r="AC89" t="s">
        <v>4912</v>
      </c>
      <c r="AD89" t="s">
        <v>4913</v>
      </c>
      <c r="AE89" t="b">
        <v>1</v>
      </c>
      <c r="AF89" s="2">
        <v>692</v>
      </c>
      <c r="AG89" s="1" t="s">
        <v>3528</v>
      </c>
      <c r="AH89" s="1" t="s">
        <v>1540</v>
      </c>
      <c r="AI89" s="1" t="s">
        <v>1771</v>
      </c>
      <c r="AJ89" s="1">
        <v>10</v>
      </c>
      <c r="AK89" s="1" t="s">
        <v>1181</v>
      </c>
      <c r="AL89" s="1" t="s">
        <v>1180</v>
      </c>
      <c r="AM89" s="1" t="s">
        <v>297</v>
      </c>
      <c r="AN89" s="1">
        <v>1</v>
      </c>
      <c r="AO89" s="1"/>
      <c r="AP89" s="1"/>
      <c r="AQ89" s="14" t="s">
        <v>3758</v>
      </c>
    </row>
    <row r="90" spans="1:43" x14ac:dyDescent="0.15">
      <c r="A90" t="str">
        <f t="shared" si="34"/>
        <v>|SOI|緑|3|サポート|各狼と各狼男&amp;br;このカードがいる間|《[[吠え群れの復活]]》|</v>
      </c>
      <c r="B90" t="s">
        <v>3211</v>
      </c>
      <c r="C90" t="s">
        <v>3528</v>
      </c>
      <c r="D90">
        <v>4</v>
      </c>
      <c r="E90" t="s">
        <v>3211</v>
      </c>
      <c r="F90" t="s">
        <v>1540</v>
      </c>
      <c r="G90">
        <v>5</v>
      </c>
      <c r="H90" t="s">
        <v>3211</v>
      </c>
      <c r="I90">
        <v>3</v>
      </c>
      <c r="J90" t="s">
        <v>3211</v>
      </c>
      <c r="K90">
        <v>0</v>
      </c>
      <c r="L90">
        <v>0</v>
      </c>
      <c r="M90" t="s">
        <v>297</v>
      </c>
      <c r="N90" t="s">
        <v>3267</v>
      </c>
      <c r="O90" t="s">
        <v>5174</v>
      </c>
      <c r="P90" t="s">
        <v>3249</v>
      </c>
      <c r="Q90" t="s">
        <v>4883</v>
      </c>
      <c r="R90" t="s">
        <v>3267</v>
      </c>
      <c r="S90" t="s">
        <v>4854</v>
      </c>
      <c r="T90" t="s">
        <v>1163</v>
      </c>
      <c r="W90" t="s">
        <v>4855</v>
      </c>
      <c r="X90" t="s">
        <v>3267</v>
      </c>
      <c r="Y90" s="9"/>
      <c r="Z90" s="19" t="s">
        <v>3777</v>
      </c>
      <c r="AA90" t="s">
        <v>4912</v>
      </c>
      <c r="AB90" t="s">
        <v>4912</v>
      </c>
      <c r="AC90" t="s">
        <v>4912</v>
      </c>
      <c r="AD90" t="s">
        <v>4913</v>
      </c>
      <c r="AE90" t="b">
        <v>1</v>
      </c>
      <c r="AF90" s="2">
        <v>704</v>
      </c>
      <c r="AG90" s="1" t="s">
        <v>3528</v>
      </c>
      <c r="AH90" s="1" t="s">
        <v>1540</v>
      </c>
      <c r="AI90" s="1" t="s">
        <v>1473</v>
      </c>
      <c r="AJ90" s="1">
        <v>3</v>
      </c>
      <c r="AK90" s="1" t="s">
        <v>1163</v>
      </c>
      <c r="AL90" s="1" t="s">
        <v>1162</v>
      </c>
      <c r="AM90" s="1" t="s">
        <v>297</v>
      </c>
      <c r="AN90" s="1">
        <v>3</v>
      </c>
      <c r="AO90" s="1"/>
      <c r="AP90" s="1"/>
      <c r="AQ90" s="14" t="s">
        <v>3777</v>
      </c>
    </row>
    <row r="91" spans="1:43" x14ac:dyDescent="0.15">
      <c r="A91" t="str">
        <f t="shared" si="34"/>
        <v>|SOI|無色|1|呪文|対象1体&amp;br;詠唱時：永続|《[[憑依の外套]]》|</v>
      </c>
      <c r="B91" t="s">
        <v>3211</v>
      </c>
      <c r="C91" t="s">
        <v>3528</v>
      </c>
      <c r="D91">
        <v>4</v>
      </c>
      <c r="E91" t="s">
        <v>3211</v>
      </c>
      <c r="F91" t="s">
        <v>301</v>
      </c>
      <c r="G91">
        <v>16</v>
      </c>
      <c r="H91" t="s">
        <v>3211</v>
      </c>
      <c r="I91">
        <v>1</v>
      </c>
      <c r="J91" t="s">
        <v>3211</v>
      </c>
      <c r="K91">
        <v>0</v>
      </c>
      <c r="L91">
        <v>0</v>
      </c>
      <c r="M91" t="s">
        <v>1475</v>
      </c>
      <c r="N91" t="s">
        <v>3267</v>
      </c>
      <c r="O91" t="s">
        <v>4899</v>
      </c>
      <c r="P91" t="s">
        <v>3249</v>
      </c>
      <c r="Q91" t="s">
        <v>5054</v>
      </c>
      <c r="R91" t="s">
        <v>3267</v>
      </c>
      <c r="S91" t="s">
        <v>4854</v>
      </c>
      <c r="T91" t="s">
        <v>1079</v>
      </c>
      <c r="W91" t="s">
        <v>4855</v>
      </c>
      <c r="X91" t="s">
        <v>3267</v>
      </c>
      <c r="Y91" s="9"/>
      <c r="Z91" s="19" t="s">
        <v>3862</v>
      </c>
      <c r="AA91" t="s">
        <v>4912</v>
      </c>
      <c r="AB91" t="s">
        <v>4912</v>
      </c>
      <c r="AC91" t="s">
        <v>4912</v>
      </c>
      <c r="AD91" t="s">
        <v>4913</v>
      </c>
      <c r="AE91" t="b">
        <v>1</v>
      </c>
      <c r="AF91" s="2">
        <v>749</v>
      </c>
      <c r="AG91" s="1" t="s">
        <v>3528</v>
      </c>
      <c r="AH91" s="1" t="s">
        <v>301</v>
      </c>
      <c r="AI91" s="1" t="s">
        <v>1463</v>
      </c>
      <c r="AJ91" s="1">
        <v>1</v>
      </c>
      <c r="AK91" s="1" t="s">
        <v>1079</v>
      </c>
      <c r="AL91" s="1" t="s">
        <v>1078</v>
      </c>
      <c r="AM91" s="1" t="s">
        <v>1475</v>
      </c>
      <c r="AN91" s="1"/>
      <c r="AO91" s="1"/>
      <c r="AP91" s="1"/>
      <c r="AQ91" s="14" t="s">
        <v>3862</v>
      </c>
    </row>
    <row r="92" spans="1:43" x14ac:dyDescent="0.15">
      <c r="A92" t="str">
        <f t="shared" si="34"/>
        <v>|KLD|赤|3|呪文|対象1体&amp;br;詠唱時：永続|《[[撃砕確約]]》|</v>
      </c>
      <c r="B92" t="s">
        <v>3211</v>
      </c>
      <c r="C92" t="s">
        <v>4035</v>
      </c>
      <c r="D92">
        <v>6</v>
      </c>
      <c r="E92" t="s">
        <v>3211</v>
      </c>
      <c r="F92" t="s">
        <v>1575</v>
      </c>
      <c r="G92">
        <v>4</v>
      </c>
      <c r="H92" t="s">
        <v>3211</v>
      </c>
      <c r="I92">
        <v>3</v>
      </c>
      <c r="J92" t="s">
        <v>3211</v>
      </c>
      <c r="K92">
        <v>0</v>
      </c>
      <c r="L92">
        <v>0</v>
      </c>
      <c r="M92" t="s">
        <v>1475</v>
      </c>
      <c r="N92" t="s">
        <v>3267</v>
      </c>
      <c r="O92" t="s">
        <v>4899</v>
      </c>
      <c r="P92" t="s">
        <v>3249</v>
      </c>
      <c r="Q92" t="s">
        <v>5054</v>
      </c>
      <c r="R92" t="s">
        <v>3267</v>
      </c>
      <c r="S92" t="s">
        <v>4854</v>
      </c>
      <c r="T92" t="s">
        <v>695</v>
      </c>
      <c r="W92" t="s">
        <v>4855</v>
      </c>
      <c r="X92" t="s">
        <v>3267</v>
      </c>
      <c r="Y92" s="9"/>
      <c r="Z92" s="19" t="s">
        <v>4180</v>
      </c>
      <c r="AA92" t="s">
        <v>4912</v>
      </c>
      <c r="AB92" t="s">
        <v>4912</v>
      </c>
      <c r="AC92" t="s">
        <v>4912</v>
      </c>
      <c r="AD92" t="s">
        <v>4913</v>
      </c>
      <c r="AE92" t="b">
        <v>1</v>
      </c>
      <c r="AF92" s="2">
        <v>921</v>
      </c>
      <c r="AG92" s="1" t="s">
        <v>4035</v>
      </c>
      <c r="AH92" s="1" t="s">
        <v>1575</v>
      </c>
      <c r="AI92" s="1" t="s">
        <v>1771</v>
      </c>
      <c r="AJ92" s="1">
        <v>3</v>
      </c>
      <c r="AK92" s="1" t="s">
        <v>695</v>
      </c>
      <c r="AL92" s="1" t="s">
        <v>694</v>
      </c>
      <c r="AM92" s="1" t="s">
        <v>1475</v>
      </c>
      <c r="AN92" s="1"/>
      <c r="AO92" s="1"/>
      <c r="AP92" s="1"/>
      <c r="AQ92" s="14" t="s">
        <v>4180</v>
      </c>
    </row>
    <row r="93" spans="1:43" x14ac:dyDescent="0.15">
      <c r="A93" t="str">
        <f t="shared" si="34"/>
        <v>|KLD|赤|5|呪文|対象1体&amp;br;詠唱時：永続|《[[巨人の光景]]》|</v>
      </c>
      <c r="B93" t="s">
        <v>3211</v>
      </c>
      <c r="C93" t="s">
        <v>4035</v>
      </c>
      <c r="D93">
        <v>6</v>
      </c>
      <c r="E93" t="s">
        <v>3211</v>
      </c>
      <c r="F93" t="s">
        <v>1575</v>
      </c>
      <c r="G93">
        <v>4</v>
      </c>
      <c r="H93" t="s">
        <v>3211</v>
      </c>
      <c r="I93">
        <v>5</v>
      </c>
      <c r="J93" t="s">
        <v>3211</v>
      </c>
      <c r="K93">
        <v>0</v>
      </c>
      <c r="L93">
        <v>0</v>
      </c>
      <c r="M93" t="s">
        <v>1475</v>
      </c>
      <c r="N93" t="s">
        <v>3267</v>
      </c>
      <c r="O93" t="s">
        <v>4899</v>
      </c>
      <c r="P93" t="s">
        <v>3249</v>
      </c>
      <c r="Q93" t="s">
        <v>5054</v>
      </c>
      <c r="R93" t="s">
        <v>3267</v>
      </c>
      <c r="S93" t="s">
        <v>4854</v>
      </c>
      <c r="T93" t="s">
        <v>691</v>
      </c>
      <c r="W93" t="s">
        <v>4855</v>
      </c>
      <c r="X93" t="s">
        <v>3267</v>
      </c>
      <c r="Y93" s="9"/>
      <c r="Z93" s="19" t="s">
        <v>4182</v>
      </c>
      <c r="AA93" t="s">
        <v>4912</v>
      </c>
      <c r="AB93" t="s">
        <v>4912</v>
      </c>
      <c r="AC93" t="s">
        <v>4912</v>
      </c>
      <c r="AD93" t="s">
        <v>4913</v>
      </c>
      <c r="AE93" t="b">
        <v>1</v>
      </c>
      <c r="AF93" s="2">
        <v>923</v>
      </c>
      <c r="AG93" s="1" t="s">
        <v>4035</v>
      </c>
      <c r="AH93" s="1" t="s">
        <v>1575</v>
      </c>
      <c r="AI93" s="1" t="s">
        <v>1771</v>
      </c>
      <c r="AJ93" s="1">
        <v>5</v>
      </c>
      <c r="AK93" s="1" t="s">
        <v>691</v>
      </c>
      <c r="AL93" s="1" t="s">
        <v>690</v>
      </c>
      <c r="AM93" s="1" t="s">
        <v>1475</v>
      </c>
      <c r="AN93" s="1"/>
      <c r="AO93" s="1"/>
      <c r="AP93" s="1"/>
      <c r="AQ93" s="14" t="s">
        <v>4182</v>
      </c>
    </row>
    <row r="94" spans="1:43" x14ac:dyDescent="0.15">
      <c r="A94" t="str">
        <f t="shared" si="34"/>
        <v>|KLD|緑|4|呪文|対象1体&amp;br;詠唱時：ターン終了時まで|《[[気宇壮大]]》|</v>
      </c>
      <c r="B94" t="s">
        <v>3211</v>
      </c>
      <c r="C94" t="s">
        <v>4035</v>
      </c>
      <c r="D94">
        <v>6</v>
      </c>
      <c r="E94" t="s">
        <v>3211</v>
      </c>
      <c r="F94" t="s">
        <v>1540</v>
      </c>
      <c r="G94">
        <v>5</v>
      </c>
      <c r="H94" t="s">
        <v>3211</v>
      </c>
      <c r="I94">
        <v>4</v>
      </c>
      <c r="J94" t="s">
        <v>3211</v>
      </c>
      <c r="K94">
        <v>0</v>
      </c>
      <c r="L94">
        <v>0</v>
      </c>
      <c r="M94" t="s">
        <v>1475</v>
      </c>
      <c r="N94" t="s">
        <v>3267</v>
      </c>
      <c r="O94" t="s">
        <v>4899</v>
      </c>
      <c r="P94" t="s">
        <v>3249</v>
      </c>
      <c r="Q94" t="s">
        <v>5061</v>
      </c>
      <c r="R94" t="s">
        <v>3267</v>
      </c>
      <c r="S94" t="s">
        <v>4854</v>
      </c>
      <c r="T94" t="s">
        <v>631</v>
      </c>
      <c r="W94" t="s">
        <v>4855</v>
      </c>
      <c r="X94" t="s">
        <v>3267</v>
      </c>
      <c r="Y94" s="9"/>
      <c r="Z94" s="19" t="s">
        <v>4219</v>
      </c>
      <c r="AA94" t="s">
        <v>4912</v>
      </c>
      <c r="AB94" t="s">
        <v>4912</v>
      </c>
      <c r="AC94" t="s">
        <v>4912</v>
      </c>
      <c r="AD94" t="s">
        <v>4913</v>
      </c>
      <c r="AE94" t="b">
        <v>1</v>
      </c>
      <c r="AF94" s="2">
        <v>952</v>
      </c>
      <c r="AG94" s="1" t="s">
        <v>4035</v>
      </c>
      <c r="AH94" s="1" t="s">
        <v>1540</v>
      </c>
      <c r="AI94" s="1" t="s">
        <v>1771</v>
      </c>
      <c r="AJ94" s="1">
        <v>4</v>
      </c>
      <c r="AK94" s="1" t="s">
        <v>631</v>
      </c>
      <c r="AL94" s="1" t="s">
        <v>630</v>
      </c>
      <c r="AM94" s="1" t="s">
        <v>1475</v>
      </c>
      <c r="AN94" s="1"/>
      <c r="AO94" s="1"/>
      <c r="AP94" s="1"/>
      <c r="AQ94" s="14" t="s">
        <v>4219</v>
      </c>
    </row>
    <row r="95" spans="1:43" x14ac:dyDescent="0.15">
      <c r="A95" t="str">
        <f t="shared" si="34"/>
        <v>|KLD|緑|2|呪文|対象1体&amp;br;詠唱時：次ターンまで|《[[自然の流儀]]》|</v>
      </c>
      <c r="B95" t="s">
        <v>3211</v>
      </c>
      <c r="C95" t="s">
        <v>4035</v>
      </c>
      <c r="D95">
        <v>6</v>
      </c>
      <c r="E95" t="s">
        <v>3211</v>
      </c>
      <c r="F95" t="s">
        <v>1540</v>
      </c>
      <c r="G95">
        <v>5</v>
      </c>
      <c r="H95" t="s">
        <v>3211</v>
      </c>
      <c r="I95">
        <v>2</v>
      </c>
      <c r="J95" t="s">
        <v>3211</v>
      </c>
      <c r="K95">
        <v>0</v>
      </c>
      <c r="L95">
        <v>0</v>
      </c>
      <c r="M95" t="s">
        <v>1475</v>
      </c>
      <c r="N95" t="s">
        <v>3267</v>
      </c>
      <c r="O95" t="s">
        <v>4899</v>
      </c>
      <c r="P95" t="s">
        <v>3249</v>
      </c>
      <c r="Q95" t="s">
        <v>5080</v>
      </c>
      <c r="R95" t="s">
        <v>3267</v>
      </c>
      <c r="S95" t="s">
        <v>4854</v>
      </c>
      <c r="T95" t="s">
        <v>603</v>
      </c>
      <c r="W95" t="s">
        <v>4855</v>
      </c>
      <c r="X95" t="s">
        <v>3267</v>
      </c>
      <c r="Y95" s="9"/>
      <c r="Z95" s="19" t="s">
        <v>4228</v>
      </c>
      <c r="AA95" t="s">
        <v>4912</v>
      </c>
      <c r="AB95" t="s">
        <v>4912</v>
      </c>
      <c r="AC95" t="s">
        <v>4912</v>
      </c>
      <c r="AD95" t="s">
        <v>4913</v>
      </c>
      <c r="AE95" t="b">
        <v>1</v>
      </c>
      <c r="AF95" s="2">
        <v>960</v>
      </c>
      <c r="AG95" s="1" t="s">
        <v>4035</v>
      </c>
      <c r="AH95" s="1" t="s">
        <v>1540</v>
      </c>
      <c r="AI95" s="1" t="s">
        <v>1473</v>
      </c>
      <c r="AJ95" s="1">
        <v>2</v>
      </c>
      <c r="AK95" s="1" t="s">
        <v>603</v>
      </c>
      <c r="AL95" s="1" t="s">
        <v>602</v>
      </c>
      <c r="AM95" s="1" t="s">
        <v>1475</v>
      </c>
      <c r="AN95" s="1"/>
      <c r="AO95" s="1"/>
      <c r="AP95" s="1"/>
      <c r="AQ95" s="14" t="s">
        <v>4228</v>
      </c>
    </row>
    <row r="96" spans="1:43" x14ac:dyDescent="0.15">
      <c r="A96" t="str">
        <f t="shared" si="34"/>
        <v>|AKH|赤|3|呪文|対象1体&amp;br;詠唱時：永続|《[[凶暴な力]]》|</v>
      </c>
      <c r="B96" t="s">
        <v>3211</v>
      </c>
      <c r="C96" t="s">
        <v>4450</v>
      </c>
      <c r="D96">
        <v>10</v>
      </c>
      <c r="E96" t="s">
        <v>3211</v>
      </c>
      <c r="F96" t="s">
        <v>1575</v>
      </c>
      <c r="G96">
        <v>4</v>
      </c>
      <c r="H96" t="s">
        <v>3211</v>
      </c>
      <c r="I96">
        <v>3</v>
      </c>
      <c r="J96" t="s">
        <v>3211</v>
      </c>
      <c r="K96">
        <v>0</v>
      </c>
      <c r="L96">
        <v>0</v>
      </c>
      <c r="M96" t="s">
        <v>1475</v>
      </c>
      <c r="N96" t="s">
        <v>3267</v>
      </c>
      <c r="O96" t="s">
        <v>4899</v>
      </c>
      <c r="P96" t="s">
        <v>3249</v>
      </c>
      <c r="Q96" t="s">
        <v>5054</v>
      </c>
      <c r="R96" t="s">
        <v>3267</v>
      </c>
      <c r="S96" t="s">
        <v>4854</v>
      </c>
      <c r="T96" t="s">
        <v>137</v>
      </c>
      <c r="W96" t="s">
        <v>4855</v>
      </c>
      <c r="X96" t="s">
        <v>3267</v>
      </c>
      <c r="Y96" s="9"/>
      <c r="Z96" s="19" t="s">
        <v>4609</v>
      </c>
      <c r="AA96" t="s">
        <v>4912</v>
      </c>
      <c r="AB96" t="s">
        <v>4912</v>
      </c>
      <c r="AC96" t="s">
        <v>4912</v>
      </c>
      <c r="AD96" t="s">
        <v>4913</v>
      </c>
      <c r="AE96" t="b">
        <v>1</v>
      </c>
      <c r="AF96" s="2">
        <v>1183</v>
      </c>
      <c r="AG96" s="1" t="s">
        <v>4450</v>
      </c>
      <c r="AH96" s="1" t="s">
        <v>1575</v>
      </c>
      <c r="AI96" s="1" t="s">
        <v>1771</v>
      </c>
      <c r="AJ96" s="1">
        <v>3</v>
      </c>
      <c r="AK96" s="1" t="s">
        <v>137</v>
      </c>
      <c r="AL96" s="1" t="s">
        <v>136</v>
      </c>
      <c r="AM96" s="1" t="s">
        <v>1475</v>
      </c>
      <c r="AN96" s="1"/>
      <c r="AO96" s="1"/>
      <c r="AP96" s="1"/>
      <c r="AQ96" s="14" t="s">
        <v>4609</v>
      </c>
    </row>
    <row r="97" spans="1:43" x14ac:dyDescent="0.15">
      <c r="A97" t="str">
        <f t="shared" si="34"/>
        <v>|AKH|赤|4|呪文|各クリーチャー&amp;br;詠唱時：永続&amp;br;(ただしエンド時に破壊)|《[[栄光の幕切れ]]》|</v>
      </c>
      <c r="B97" t="s">
        <v>3211</v>
      </c>
      <c r="C97" t="s">
        <v>4450</v>
      </c>
      <c r="D97">
        <v>10</v>
      </c>
      <c r="E97" t="s">
        <v>3211</v>
      </c>
      <c r="F97" t="s">
        <v>1575</v>
      </c>
      <c r="G97">
        <v>4</v>
      </c>
      <c r="H97" t="s">
        <v>3211</v>
      </c>
      <c r="I97">
        <v>4</v>
      </c>
      <c r="J97" t="s">
        <v>3211</v>
      </c>
      <c r="K97">
        <v>0</v>
      </c>
      <c r="L97">
        <v>0</v>
      </c>
      <c r="M97" t="s">
        <v>1475</v>
      </c>
      <c r="N97" t="s">
        <v>3267</v>
      </c>
      <c r="O97" t="s">
        <v>4894</v>
      </c>
      <c r="P97" t="s">
        <v>3249</v>
      </c>
      <c r="Q97" t="s">
        <v>5175</v>
      </c>
      <c r="R97" t="s">
        <v>3267</v>
      </c>
      <c r="S97" t="s">
        <v>4854</v>
      </c>
      <c r="T97" t="s">
        <v>101</v>
      </c>
      <c r="W97" t="s">
        <v>4855</v>
      </c>
      <c r="X97" t="s">
        <v>3267</v>
      </c>
      <c r="Y97" s="9"/>
      <c r="Z97" s="19" t="s">
        <v>4642</v>
      </c>
      <c r="AA97" t="s">
        <v>4912</v>
      </c>
      <c r="AB97" t="s">
        <v>4912</v>
      </c>
      <c r="AC97" t="s">
        <v>4912</v>
      </c>
      <c r="AD97" t="s">
        <v>4913</v>
      </c>
      <c r="AE97" t="b">
        <v>1</v>
      </c>
      <c r="AF97" s="2">
        <v>1201</v>
      </c>
      <c r="AG97" s="1" t="s">
        <v>4450</v>
      </c>
      <c r="AH97" s="1" t="s">
        <v>1575</v>
      </c>
      <c r="AI97" s="1" t="s">
        <v>1453</v>
      </c>
      <c r="AJ97" s="1">
        <v>4</v>
      </c>
      <c r="AK97" s="1" t="s">
        <v>101</v>
      </c>
      <c r="AL97" s="1" t="s">
        <v>100</v>
      </c>
      <c r="AM97" s="1" t="s">
        <v>1475</v>
      </c>
      <c r="AN97" s="1"/>
      <c r="AO97" s="1"/>
      <c r="AP97" s="1"/>
      <c r="AQ97" s="14" t="s">
        <v>4642</v>
      </c>
    </row>
    <row r="98" spans="1:43" x14ac:dyDescent="0.15">
      <c r="A98" t="str">
        <f t="shared" si="34"/>
        <v>|AKH|緑|9|サポート|最初のクリーチャー&amp;br;このカードがいる間|《[[活力のカルトーシュ]]》|</v>
      </c>
      <c r="B98" t="s">
        <v>3211</v>
      </c>
      <c r="C98" t="s">
        <v>4450</v>
      </c>
      <c r="D98">
        <v>10</v>
      </c>
      <c r="E98" t="s">
        <v>3211</v>
      </c>
      <c r="F98" t="s">
        <v>1540</v>
      </c>
      <c r="G98">
        <v>5</v>
      </c>
      <c r="H98" t="s">
        <v>3211</v>
      </c>
      <c r="I98">
        <v>9</v>
      </c>
      <c r="J98" t="s">
        <v>3211</v>
      </c>
      <c r="K98">
        <v>0</v>
      </c>
      <c r="L98">
        <v>0</v>
      </c>
      <c r="M98" t="s">
        <v>297</v>
      </c>
      <c r="N98" t="s">
        <v>3267</v>
      </c>
      <c r="O98" t="s">
        <v>4895</v>
      </c>
      <c r="P98" t="s">
        <v>3249</v>
      </c>
      <c r="Q98" t="s">
        <v>4883</v>
      </c>
      <c r="R98" t="s">
        <v>3267</v>
      </c>
      <c r="S98" t="s">
        <v>4854</v>
      </c>
      <c r="T98" t="s">
        <v>79</v>
      </c>
      <c r="W98" t="s">
        <v>4855</v>
      </c>
      <c r="X98" t="s">
        <v>3267</v>
      </c>
      <c r="Y98" s="9"/>
      <c r="Z98" s="19" t="s">
        <v>4655</v>
      </c>
      <c r="AA98" t="s">
        <v>4912</v>
      </c>
      <c r="AB98" t="s">
        <v>4912</v>
      </c>
      <c r="AC98" t="s">
        <v>4912</v>
      </c>
      <c r="AD98" t="s">
        <v>4913</v>
      </c>
      <c r="AE98" t="b">
        <v>1</v>
      </c>
      <c r="AF98" s="2">
        <v>1212</v>
      </c>
      <c r="AG98" s="1" t="s">
        <v>4450</v>
      </c>
      <c r="AH98" s="1" t="s">
        <v>1540</v>
      </c>
      <c r="AI98" s="1" t="s">
        <v>1771</v>
      </c>
      <c r="AJ98" s="1">
        <v>9</v>
      </c>
      <c r="AK98" s="1" t="s">
        <v>79</v>
      </c>
      <c r="AL98" s="1" t="s">
        <v>78</v>
      </c>
      <c r="AM98" s="1" t="s">
        <v>297</v>
      </c>
      <c r="AN98" s="1">
        <v>3</v>
      </c>
      <c r="AO98" s="1"/>
      <c r="AP98" s="1"/>
      <c r="AQ98" s="14" t="s">
        <v>4655</v>
      </c>
    </row>
    <row r="99" spans="1:43" ht="14.25" thickBot="1" x14ac:dyDescent="0.2">
      <c r="A99" t="str">
        <f t="shared" si="34"/>
        <v>|AKH|無色|15|サポート|最初のクリーチャー&amp;br;クリーチャー詠唱時：ターン終了時まで|《[[ロナスの碑]]》|</v>
      </c>
      <c r="B99" t="s">
        <v>3211</v>
      </c>
      <c r="C99" t="s">
        <v>4450</v>
      </c>
      <c r="D99">
        <v>10</v>
      </c>
      <c r="E99" t="s">
        <v>3211</v>
      </c>
      <c r="F99" t="s">
        <v>301</v>
      </c>
      <c r="G99">
        <v>16</v>
      </c>
      <c r="H99" t="s">
        <v>3211</v>
      </c>
      <c r="I99">
        <v>15</v>
      </c>
      <c r="J99" t="s">
        <v>3211</v>
      </c>
      <c r="K99">
        <v>0</v>
      </c>
      <c r="L99">
        <v>0</v>
      </c>
      <c r="M99" t="s">
        <v>297</v>
      </c>
      <c r="N99" t="s">
        <v>3267</v>
      </c>
      <c r="O99" t="s">
        <v>4895</v>
      </c>
      <c r="P99" t="s">
        <v>3249</v>
      </c>
      <c r="Q99" t="s">
        <v>5176</v>
      </c>
      <c r="R99" t="s">
        <v>3267</v>
      </c>
      <c r="S99" t="s">
        <v>4854</v>
      </c>
      <c r="T99" t="s">
        <v>15</v>
      </c>
      <c r="W99" t="s">
        <v>4855</v>
      </c>
      <c r="X99" t="s">
        <v>3267</v>
      </c>
      <c r="Y99" s="9"/>
      <c r="Z99" s="19" t="s">
        <v>4730</v>
      </c>
      <c r="AA99" t="s">
        <v>4912</v>
      </c>
      <c r="AB99" t="s">
        <v>4912</v>
      </c>
      <c r="AC99" t="s">
        <v>4912</v>
      </c>
      <c r="AD99" t="s">
        <v>4913</v>
      </c>
      <c r="AE99" t="b">
        <v>1</v>
      </c>
      <c r="AF99" s="15">
        <v>1245</v>
      </c>
      <c r="AG99" s="16" t="s">
        <v>4450</v>
      </c>
      <c r="AH99" s="16" t="s">
        <v>301</v>
      </c>
      <c r="AI99" s="16" t="s">
        <v>1473</v>
      </c>
      <c r="AJ99" s="16">
        <v>15</v>
      </c>
      <c r="AK99" s="16" t="s">
        <v>15</v>
      </c>
      <c r="AL99" s="16" t="s">
        <v>14</v>
      </c>
      <c r="AM99" s="16" t="s">
        <v>297</v>
      </c>
      <c r="AN99" s="16">
        <v>3</v>
      </c>
      <c r="AO99" s="16"/>
      <c r="AP99" s="16"/>
      <c r="AQ99" s="17" t="s">
        <v>4730</v>
      </c>
    </row>
    <row r="100" spans="1:43" x14ac:dyDescent="0.15">
      <c r="A100" t="str">
        <f t="shared" si="34"/>
        <v/>
      </c>
    </row>
    <row r="101" spans="1:43" x14ac:dyDescent="0.15">
      <c r="A101" t="str">
        <f t="shared" si="34"/>
        <v>*トランプルを持つトークンを召喚するカード</v>
      </c>
      <c r="B101" t="s">
        <v>3229</v>
      </c>
      <c r="F101" t="str">
        <f>$C$4</f>
        <v>トランプル</v>
      </c>
      <c r="M101" t="s">
        <v>5161</v>
      </c>
    </row>
    <row r="102" spans="1:43" x14ac:dyDescent="0.15">
      <c r="A102" t="str">
        <f t="shared" si="34"/>
        <v>|LEFT:50|LEFT:50|LEFT:50|LEFT:120|LEFT:250|LEFT:250|c</v>
      </c>
      <c r="B102" t="s">
        <v>3267</v>
      </c>
      <c r="C102" t="s">
        <v>3204</v>
      </c>
      <c r="E102" t="s">
        <v>3267</v>
      </c>
      <c r="F102" t="s">
        <v>3204</v>
      </c>
      <c r="H102" t="s">
        <v>3267</v>
      </c>
      <c r="I102" t="s">
        <v>3204</v>
      </c>
      <c r="J102" t="s">
        <v>3267</v>
      </c>
      <c r="M102" t="s">
        <v>5157</v>
      </c>
      <c r="N102" t="s">
        <v>3267</v>
      </c>
      <c r="O102" t="s">
        <v>5042</v>
      </c>
      <c r="R102" t="s">
        <v>3267</v>
      </c>
      <c r="T102" t="s">
        <v>5042</v>
      </c>
      <c r="X102" t="s">
        <v>3267</v>
      </c>
      <c r="Y102" t="s">
        <v>3206</v>
      </c>
    </row>
    <row r="103" spans="1:43" x14ac:dyDescent="0.15">
      <c r="A103" t="str">
        <f t="shared" si="34"/>
        <v>|セット|色|コスト|カード種|能力|カード名|</v>
      </c>
      <c r="B103" t="s">
        <v>3267</v>
      </c>
      <c r="C103" t="s">
        <v>5153</v>
      </c>
      <c r="E103" t="s">
        <v>3267</v>
      </c>
      <c r="F103" t="s">
        <v>3181</v>
      </c>
      <c r="H103" t="s">
        <v>3267</v>
      </c>
      <c r="I103" t="s">
        <v>3207</v>
      </c>
      <c r="J103" t="s">
        <v>3267</v>
      </c>
      <c r="K103" t="s">
        <v>5154</v>
      </c>
      <c r="L103" t="s">
        <v>5155</v>
      </c>
      <c r="M103" t="s">
        <v>4902</v>
      </c>
      <c r="N103" t="s">
        <v>3267</v>
      </c>
      <c r="O103" t="s">
        <v>3231</v>
      </c>
      <c r="R103" t="s">
        <v>3267</v>
      </c>
      <c r="T103" t="s">
        <v>3208</v>
      </c>
      <c r="X103" t="s">
        <v>3267</v>
      </c>
    </row>
    <row r="104" spans="1:43" x14ac:dyDescent="0.15">
      <c r="A104" t="str">
        <f t="shared" si="34"/>
        <v>|BFZ|赤|8|クリーチャー|どちらかが上陸時&amp;br;エレメンタル3/1|《[[アクームの石覚まし]]》|</v>
      </c>
      <c r="B104" t="s">
        <v>3211</v>
      </c>
      <c r="C104" t="s">
        <v>3213</v>
      </c>
      <c r="D104">
        <v>2</v>
      </c>
      <c r="E104" t="s">
        <v>3211</v>
      </c>
      <c r="F104" t="s">
        <v>1575</v>
      </c>
      <c r="G104">
        <v>4</v>
      </c>
      <c r="H104" t="s">
        <v>3211</v>
      </c>
      <c r="I104">
        <v>8</v>
      </c>
      <c r="J104" t="s">
        <v>3211</v>
      </c>
      <c r="K104">
        <v>2</v>
      </c>
      <c r="L104">
        <v>2</v>
      </c>
      <c r="M104" t="s">
        <v>349</v>
      </c>
      <c r="N104" t="s">
        <v>3267</v>
      </c>
      <c r="O104" t="s">
        <v>5170</v>
      </c>
      <c r="P104" t="s">
        <v>3249</v>
      </c>
      <c r="Q104" t="s">
        <v>5172</v>
      </c>
      <c r="R104" t="s">
        <v>3267</v>
      </c>
      <c r="S104" t="s">
        <v>4854</v>
      </c>
      <c r="T104" t="s">
        <v>2043</v>
      </c>
      <c r="W104" t="s">
        <v>4855</v>
      </c>
      <c r="X104" t="s">
        <v>3267</v>
      </c>
      <c r="Y104" s="9"/>
      <c r="Z104" s="19" t="s">
        <v>5171</v>
      </c>
      <c r="AA104" t="s">
        <v>4912</v>
      </c>
      <c r="AB104" t="s">
        <v>4914</v>
      </c>
      <c r="AC104" t="s">
        <v>4912</v>
      </c>
      <c r="AD104" t="s">
        <v>4912</v>
      </c>
      <c r="AE104" t="b">
        <v>0</v>
      </c>
      <c r="AF104" s="2">
        <v>372</v>
      </c>
      <c r="AG104" s="1" t="s">
        <v>3213</v>
      </c>
      <c r="AH104" s="1" t="s">
        <v>1575</v>
      </c>
      <c r="AI104" s="1" t="s">
        <v>1473</v>
      </c>
      <c r="AJ104" s="1">
        <v>8</v>
      </c>
      <c r="AK104" s="1" t="s">
        <v>2043</v>
      </c>
      <c r="AL104" s="1" t="s">
        <v>2042</v>
      </c>
      <c r="AM104" s="1" t="s">
        <v>349</v>
      </c>
      <c r="AN104" s="1"/>
      <c r="AO104" s="1">
        <v>2</v>
      </c>
      <c r="AP104" s="1">
        <v>2</v>
      </c>
      <c r="AQ104" s="14" t="s">
        <v>2041</v>
      </c>
    </row>
    <row r="105" spans="1:43" x14ac:dyDescent="0.15">
      <c r="A105" t="str">
        <f t="shared" si="34"/>
        <v>|OGW|青|21|呪文|詠唱時&amp;br;タコ8/8を2体|《[[押し潰す触手]]》|</v>
      </c>
      <c r="B105" t="s">
        <v>3211</v>
      </c>
      <c r="C105" t="s">
        <v>3214</v>
      </c>
      <c r="D105">
        <v>3</v>
      </c>
      <c r="E105" t="s">
        <v>3211</v>
      </c>
      <c r="F105" t="s">
        <v>1631</v>
      </c>
      <c r="G105">
        <v>2</v>
      </c>
      <c r="H105" t="s">
        <v>3211</v>
      </c>
      <c r="I105">
        <v>21</v>
      </c>
      <c r="J105" t="s">
        <v>3211</v>
      </c>
      <c r="K105">
        <v>0</v>
      </c>
      <c r="L105">
        <v>0</v>
      </c>
      <c r="M105" t="s">
        <v>1475</v>
      </c>
      <c r="N105" t="s">
        <v>3267</v>
      </c>
      <c r="O105" t="s">
        <v>4972</v>
      </c>
      <c r="P105" t="s">
        <v>3249</v>
      </c>
      <c r="Q105" t="s">
        <v>5173</v>
      </c>
      <c r="R105" t="s">
        <v>3267</v>
      </c>
      <c r="S105" t="s">
        <v>4854</v>
      </c>
      <c r="T105" t="s">
        <v>1630</v>
      </c>
      <c r="W105" t="s">
        <v>4855</v>
      </c>
      <c r="X105" t="s">
        <v>3267</v>
      </c>
      <c r="Y105" s="9"/>
      <c r="Z105" s="19" t="s">
        <v>1626</v>
      </c>
      <c r="AA105" t="s">
        <v>4912</v>
      </c>
      <c r="AB105" t="s">
        <v>4914</v>
      </c>
      <c r="AC105" t="s">
        <v>4912</v>
      </c>
      <c r="AD105" t="s">
        <v>4912</v>
      </c>
      <c r="AE105" t="b">
        <v>0</v>
      </c>
      <c r="AF105" s="2">
        <v>497</v>
      </c>
      <c r="AG105" s="1" t="s">
        <v>3214</v>
      </c>
      <c r="AH105" s="1" t="s">
        <v>1631</v>
      </c>
      <c r="AI105" s="1" t="s">
        <v>1453</v>
      </c>
      <c r="AJ105" s="1">
        <v>21</v>
      </c>
      <c r="AK105" s="1" t="s">
        <v>1630</v>
      </c>
      <c r="AL105" s="1" t="s">
        <v>1629</v>
      </c>
      <c r="AM105" s="1" t="s">
        <v>1475</v>
      </c>
      <c r="AN105" s="1"/>
      <c r="AO105" s="1"/>
      <c r="AP105" s="1"/>
      <c r="AQ105" s="14" t="s">
        <v>1626</v>
      </c>
    </row>
  </sheetData>
  <autoFilter ref="Z3:AE64"/>
  <phoneticPr fontId="1"/>
  <dataValidations count="1">
    <dataValidation type="list" allowBlank="1" showInputMessage="1" showErrorMessage="1" sqref="AI9 AI86">
      <formula1>#REF!</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40"/>
  <sheetViews>
    <sheetView topLeftCell="A7" zoomScale="85" zoomScaleNormal="85" workbookViewId="0">
      <selection activeCell="U21" sqref="U21"/>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1" customWidth="1"/>
    <col min="27" max="27" width="8.5" bestFit="1" customWidth="1"/>
    <col min="28" max="28" width="6" bestFit="1" customWidth="1"/>
    <col min="29" max="29" width="8.125" bestFit="1" customWidth="1"/>
    <col min="30" max="30" width="3.5" bestFit="1" customWidth="1"/>
    <col min="31" max="31" width="7.125" customWidth="1"/>
    <col min="32" max="33" width="5.5" bestFit="1" customWidth="1"/>
    <col min="34" max="34" width="5.25" bestFit="1" customWidth="1"/>
    <col min="35" max="35" width="9.5" bestFit="1" customWidth="1"/>
    <col min="36" max="36" width="5" bestFit="1" customWidth="1"/>
    <col min="37" max="37" width="14.875" customWidth="1"/>
    <col min="38" max="38" width="9" customWidth="1"/>
    <col min="40" max="45" width="0" hidden="1" customWidth="1"/>
    <col min="46" max="46" width="4.875" bestFit="1" customWidth="1"/>
    <col min="47" max="48" width="3.5" bestFit="1" customWidth="1"/>
  </cols>
  <sheetData>
    <row r="1" spans="1:49" x14ac:dyDescent="0.15">
      <c r="A1" t="s">
        <v>5068</v>
      </c>
    </row>
    <row r="2" spans="1:49" x14ac:dyDescent="0.15">
      <c r="A2" t="str">
        <f>B2&amp;C2&amp;E2&amp;F2&amp;H2&amp;I2&amp;J2&amp;M2&amp;N2&amp;O2&amp;P2&amp;Q2&amp;R2&amp;S2&amp;T2&amp;V2&amp;W2&amp;X2&amp;Y2</f>
        <v/>
      </c>
    </row>
    <row r="3" spans="1:49" x14ac:dyDescent="0.15">
      <c r="A3" t="str">
        <f>B3&amp;C3&amp;E3&amp;F3&amp;H3&amp;I3&amp;J3&amp;M3&amp;N3&amp;O3&amp;P3&amp;Q3&amp;R3&amp;S3&amp;T3&amp;V3&amp;W3&amp;X3&amp;Y3</f>
        <v>*ダメージ軽減カード一覧</v>
      </c>
      <c r="B3" t="s">
        <v>3229</v>
      </c>
      <c r="C3" t="s">
        <v>5177</v>
      </c>
      <c r="F3" t="s">
        <v>3228</v>
      </c>
    </row>
    <row r="4" spans="1:49" x14ac:dyDescent="0.15">
      <c r="A4" t="str">
        <f>B4&amp;C4&amp;E4&amp;F4&amp;H4&amp;I4&amp;J4&amp;M4&amp;N4&amp;O4&amp;P4&amp;Q4&amp;R4&amp;S4&amp;T4&amp;V4&amp;W4&amp;X4&amp;Y4</f>
        <v>[[ダメージ軽減]]</v>
      </c>
      <c r="B4" t="s">
        <v>4991</v>
      </c>
      <c r="C4" t="str">
        <f>C3</f>
        <v>ダメージ軽減</v>
      </c>
      <c r="E4" t="s">
        <v>5070</v>
      </c>
    </row>
    <row r="5" spans="1:49" x14ac:dyDescent="0.15">
      <c r="A5" t="str">
        <f>B5&amp;C5&amp;E5&amp;F5&amp;H5&amp;I5&amp;J5&amp;M5&amp;N5&amp;O5&amp;P5&amp;Q5&amp;R5&amp;S5&amp;T5&amp;V5&amp;W5&amp;X5&amp;Y5</f>
        <v/>
      </c>
    </row>
    <row r="6" spans="1:49" x14ac:dyDescent="0.15">
      <c r="A6" t="str">
        <f>B6&amp;C6&amp;E6&amp;F6&amp;H6&amp;I6&amp;J6&amp;M6&amp;N6&amp;O6&amp;P6&amp;Q6&amp;R6&amp;S6&amp;T6&amp;V6&amp;W6&amp;X6&amp;Y6</f>
        <v>**マジック:オリジン</v>
      </c>
      <c r="B6" t="s">
        <v>4856</v>
      </c>
      <c r="C6" t="s">
        <v>4860</v>
      </c>
    </row>
    <row r="7" spans="1:49" x14ac:dyDescent="0.15">
      <c r="A7" t="str">
        <f>B7&amp;C7&amp;E7&amp;F7&amp;H7&amp;I7&amp;J7&amp;M7&amp;N7&amp;O7&amp;P7&amp;Q7&amp;R7&amp;S7&amp;T7&amp;U7&amp;V7&amp;W7&amp;X7&amp;Y7</f>
        <v>|LEFT:50|LEFT:50|LEFT:50|LEFT:50|LEFT:500|c</v>
      </c>
      <c r="B7" t="s">
        <v>3211</v>
      </c>
      <c r="C7" t="s">
        <v>3204</v>
      </c>
      <c r="E7" t="s">
        <v>3211</v>
      </c>
      <c r="F7" t="s">
        <v>3204</v>
      </c>
      <c r="H7" t="s">
        <v>3211</v>
      </c>
      <c r="I7" t="s">
        <v>3204</v>
      </c>
      <c r="J7" t="s">
        <v>3211</v>
      </c>
      <c r="M7" t="s">
        <v>3204</v>
      </c>
      <c r="R7" t="s">
        <v>3267</v>
      </c>
      <c r="T7" t="s">
        <v>3205</v>
      </c>
      <c r="X7" t="s">
        <v>3267</v>
      </c>
      <c r="Y7" t="s">
        <v>3206</v>
      </c>
    </row>
    <row r="8" spans="1:49" x14ac:dyDescent="0.15">
      <c r="A8" t="str">
        <f t="shared" ref="A8:A18" si="0">B8&amp;C8&amp;E8&amp;F8&amp;H8&amp;I8&amp;J8&amp;M8&amp;N8&amp;O8&amp;P8&amp;Q8&amp;R8&amp;S8&amp;T8&amp;U8&amp;V8&amp;W8&amp;X8&amp;Y8</f>
        <v>|セット|色|コスト|P/T|カード名|</v>
      </c>
      <c r="B8" t="s">
        <v>3211</v>
      </c>
      <c r="C8" t="s">
        <v>3212</v>
      </c>
      <c r="E8" t="s">
        <v>3211</v>
      </c>
      <c r="F8" t="s">
        <v>3181</v>
      </c>
      <c r="H8" t="s">
        <v>3211</v>
      </c>
      <c r="I8" t="s">
        <v>3207</v>
      </c>
      <c r="J8" t="s">
        <v>3211</v>
      </c>
      <c r="K8" t="s">
        <v>3168</v>
      </c>
      <c r="L8" t="s">
        <v>3167</v>
      </c>
      <c r="M8" t="str">
        <f>K8&amp;"/"&amp;L8</f>
        <v>P/T</v>
      </c>
      <c r="R8" t="s">
        <v>3267</v>
      </c>
      <c r="T8" t="s">
        <v>3208</v>
      </c>
      <c r="X8" t="s">
        <v>3267</v>
      </c>
      <c r="AE8" t="b">
        <f>OR(AC8="与える",AD8="得る")</f>
        <v>0</v>
      </c>
      <c r="AF8" s="18"/>
      <c r="AG8" s="18"/>
      <c r="AH8" s="18"/>
      <c r="AI8" s="18"/>
      <c r="AJ8" s="18"/>
      <c r="AK8" s="18"/>
      <c r="AL8" s="18"/>
      <c r="AM8" s="18"/>
      <c r="AN8" s="18"/>
      <c r="AO8" s="18"/>
      <c r="AP8" s="18"/>
      <c r="AQ8" s="18"/>
      <c r="AR8" s="18"/>
      <c r="AS8" s="18"/>
      <c r="AT8" s="18"/>
      <c r="AU8" s="18"/>
      <c r="AV8" s="18"/>
      <c r="AW8" s="18"/>
    </row>
    <row r="9" spans="1:49" x14ac:dyDescent="0.15">
      <c r="A9" t="str">
        <f t="shared" ref="A9:A14" si="1">B9&amp;C9&amp;E9&amp;F9&amp;H9&amp;I9&amp;J9&amp;M9&amp;N9&amp;O9&amp;P9&amp;Q9&amp;R9&amp;S9&amp;T9&amp;U9&amp;V9&amp;W9&amp;X9&amp;Y9</f>
        <v>|AKH|白|10|3/6|《[[信義の神オケチラ]]》|</v>
      </c>
      <c r="B9" t="s">
        <v>3211</v>
      </c>
      <c r="C9" t="str">
        <f t="shared" ref="C9:C14" si="2">AG9</f>
        <v>AKH</v>
      </c>
      <c r="D9">
        <f>IF(AG9="","",VLOOKUP(C9,tnpl!$Z$1:$AA$11,2,TRUE))</f>
        <v>10</v>
      </c>
      <c r="E9" t="s">
        <v>3211</v>
      </c>
      <c r="F9" t="str">
        <f t="shared" ref="F9:F14" si="3">AH9</f>
        <v>白</v>
      </c>
      <c r="G9">
        <f>IF(AH9="","",VLOOKUP(F9,tnpl!$X$1:$Y$16,2,TRUE))</f>
        <v>1</v>
      </c>
      <c r="H9" t="s">
        <v>3211</v>
      </c>
      <c r="I9">
        <f t="shared" ref="I9:I14" si="4">AJ9</f>
        <v>10</v>
      </c>
      <c r="J9" t="s">
        <v>3211</v>
      </c>
      <c r="K9">
        <f t="shared" ref="K9:K14" si="5">AU9</f>
        <v>3</v>
      </c>
      <c r="L9">
        <f t="shared" ref="L9:L14" si="6">AV9</f>
        <v>6</v>
      </c>
      <c r="M9" t="str">
        <f t="shared" ref="M9:M14" si="7">IF(AM9="クリーチャー",K9&amp;"/"&amp;L9,"")</f>
        <v>3/6</v>
      </c>
      <c r="R9" t="s">
        <v>3267</v>
      </c>
      <c r="S9" t="s">
        <v>4854</v>
      </c>
      <c r="T9" t="str">
        <f t="shared" ref="T9:T14" si="8">AK9</f>
        <v>信義の神オケチラ</v>
      </c>
      <c r="W9" t="s">
        <v>4855</v>
      </c>
      <c r="X9" t="s">
        <v>3267</v>
      </c>
      <c r="Y9" s="9"/>
      <c r="Z9" s="11" t="s">
        <v>4503</v>
      </c>
      <c r="AA9" t="str">
        <f t="shared" ref="AA9:AA14" si="9">IF(SEARCH(LEFT($C$3,2),Z9,1)&lt;10,$C$3,"")</f>
        <v>ダメージ軽減</v>
      </c>
      <c r="AB9" t="str">
        <f t="shared" ref="AB9:AB14" si="10">IF(ISERR(SEARCH("召",Z9,1)),"","召喚")</f>
        <v>召喚</v>
      </c>
      <c r="AC9" t="str">
        <f t="shared" ref="AC9:AC14" si="11">IF(ISERR(SEARCH("与",Z9,1)),"","与える")</f>
        <v/>
      </c>
      <c r="AD9" t="str">
        <f t="shared" ref="AD9:AD14" si="12">IF(ISERR(SEARCH("得",Z9,1)),"","得る")</f>
        <v/>
      </c>
      <c r="AE9" t="b">
        <f t="shared" ref="AE9:AE14" si="13">OR(AC9="与える",AD9="得る")</f>
        <v>0</v>
      </c>
      <c r="AF9" s="2">
        <v>1126</v>
      </c>
      <c r="AG9" s="1" t="s">
        <v>4450</v>
      </c>
      <c r="AH9" s="1" t="s">
        <v>1653</v>
      </c>
      <c r="AI9" s="1" t="s">
        <v>1453</v>
      </c>
      <c r="AJ9" s="1">
        <v>10</v>
      </c>
      <c r="AK9" s="1" t="s">
        <v>249</v>
      </c>
      <c r="AL9" s="1" t="s">
        <v>248</v>
      </c>
      <c r="AM9" s="1" t="s">
        <v>349</v>
      </c>
      <c r="AN9" s="1" t="s">
        <v>4499</v>
      </c>
      <c r="AO9" s="1"/>
      <c r="AP9" s="1"/>
      <c r="AQ9" s="1" t="s">
        <v>4500</v>
      </c>
      <c r="AR9" s="1" t="s">
        <v>4501</v>
      </c>
      <c r="AS9" s="1" t="s">
        <v>4502</v>
      </c>
      <c r="AT9" s="1"/>
      <c r="AU9" s="1">
        <v>3</v>
      </c>
      <c r="AV9" s="1">
        <v>6</v>
      </c>
      <c r="AW9" s="14" t="s">
        <v>4503</v>
      </c>
    </row>
    <row r="10" spans="1:49" x14ac:dyDescent="0.15">
      <c r="A10" t="str">
        <f t="shared" si="1"/>
        <v>|AKH|青|10|5/5|《[[周到の神ケフネト]]》|</v>
      </c>
      <c r="B10" t="s">
        <v>3211</v>
      </c>
      <c r="C10" t="str">
        <f t="shared" si="2"/>
        <v>AKH</v>
      </c>
      <c r="D10">
        <f>IF(AG10="","",VLOOKUP(C10,tnpl!$Z$1:$AA$11,2,TRUE))</f>
        <v>10</v>
      </c>
      <c r="E10" t="s">
        <v>3211</v>
      </c>
      <c r="F10" t="str">
        <f t="shared" si="3"/>
        <v>青</v>
      </c>
      <c r="G10">
        <f>IF(AH10="","",VLOOKUP(F10,tnpl!$X$1:$Y$16,2,TRUE))</f>
        <v>2</v>
      </c>
      <c r="H10" t="s">
        <v>3211</v>
      </c>
      <c r="I10">
        <f t="shared" si="4"/>
        <v>10</v>
      </c>
      <c r="J10" t="s">
        <v>3211</v>
      </c>
      <c r="K10">
        <f t="shared" si="5"/>
        <v>5</v>
      </c>
      <c r="L10">
        <f t="shared" si="6"/>
        <v>5</v>
      </c>
      <c r="M10" t="str">
        <f t="shared" si="7"/>
        <v>5/5</v>
      </c>
      <c r="R10" t="s">
        <v>3267</v>
      </c>
      <c r="S10" t="s">
        <v>4854</v>
      </c>
      <c r="T10" t="str">
        <f t="shared" si="8"/>
        <v>周到の神ケフネト</v>
      </c>
      <c r="W10" t="s">
        <v>4855</v>
      </c>
      <c r="X10" t="s">
        <v>3267</v>
      </c>
      <c r="Y10" s="9"/>
      <c r="Z10" s="11" t="s">
        <v>4546</v>
      </c>
      <c r="AA10" t="str">
        <f t="shared" si="9"/>
        <v>ダメージ軽減</v>
      </c>
      <c r="AB10" t="str">
        <f t="shared" si="10"/>
        <v/>
      </c>
      <c r="AC10" t="str">
        <f t="shared" si="11"/>
        <v/>
      </c>
      <c r="AD10" t="str">
        <f t="shared" si="12"/>
        <v/>
      </c>
      <c r="AE10" t="b">
        <f t="shared" si="13"/>
        <v>0</v>
      </c>
      <c r="AF10" s="2">
        <v>1149</v>
      </c>
      <c r="AG10" s="1" t="s">
        <v>4450</v>
      </c>
      <c r="AH10" s="1" t="s">
        <v>1631</v>
      </c>
      <c r="AI10" s="1" t="s">
        <v>1453</v>
      </c>
      <c r="AJ10" s="1">
        <v>10</v>
      </c>
      <c r="AK10" s="1" t="s">
        <v>203</v>
      </c>
      <c r="AL10" s="1" t="s">
        <v>202</v>
      </c>
      <c r="AM10" s="1" t="s">
        <v>349</v>
      </c>
      <c r="AN10" s="1" t="s">
        <v>4499</v>
      </c>
      <c r="AO10" s="1"/>
      <c r="AP10" s="1"/>
      <c r="AQ10" s="1" t="s">
        <v>4543</v>
      </c>
      <c r="AR10" s="1" t="s">
        <v>4544</v>
      </c>
      <c r="AS10" s="1" t="s">
        <v>4545</v>
      </c>
      <c r="AT10" s="1"/>
      <c r="AU10" s="1">
        <v>5</v>
      </c>
      <c r="AV10" s="1">
        <v>5</v>
      </c>
      <c r="AW10" s="14" t="s">
        <v>4546</v>
      </c>
    </row>
    <row r="11" spans="1:49" x14ac:dyDescent="0.15">
      <c r="A11" t="str">
        <f t="shared" si="1"/>
        <v>|AKH|黒|8|8/8|《[[栄光の神バントゥ]]》|</v>
      </c>
      <c r="B11" t="s">
        <v>3211</v>
      </c>
      <c r="C11" t="str">
        <f t="shared" si="2"/>
        <v>AKH</v>
      </c>
      <c r="D11">
        <f>IF(AG11="","",VLOOKUP(C11,tnpl!$Z$1:$AA$11,2,TRUE))</f>
        <v>10</v>
      </c>
      <c r="E11" t="s">
        <v>3211</v>
      </c>
      <c r="F11" t="str">
        <f t="shared" si="3"/>
        <v>黒</v>
      </c>
      <c r="G11">
        <f>IF(AH11="","",VLOOKUP(F11,tnpl!$X$1:$Y$16,2,TRUE))</f>
        <v>3</v>
      </c>
      <c r="H11" t="s">
        <v>3211</v>
      </c>
      <c r="I11">
        <f t="shared" si="4"/>
        <v>8</v>
      </c>
      <c r="J11" t="s">
        <v>3211</v>
      </c>
      <c r="K11">
        <f t="shared" si="5"/>
        <v>8</v>
      </c>
      <c r="L11">
        <f t="shared" si="6"/>
        <v>8</v>
      </c>
      <c r="M11" t="str">
        <f t="shared" si="7"/>
        <v>8/8</v>
      </c>
      <c r="R11" t="s">
        <v>3267</v>
      </c>
      <c r="S11" t="s">
        <v>4854</v>
      </c>
      <c r="T11" t="str">
        <f t="shared" si="8"/>
        <v>栄光の神バントゥ</v>
      </c>
      <c r="W11" t="s">
        <v>4855</v>
      </c>
      <c r="X11" t="s">
        <v>3267</v>
      </c>
      <c r="Y11" s="9"/>
      <c r="Z11" t="s">
        <v>4596</v>
      </c>
      <c r="AA11" t="str">
        <f t="shared" si="9"/>
        <v>ダメージ軽減</v>
      </c>
      <c r="AB11" t="str">
        <f t="shared" si="10"/>
        <v/>
      </c>
      <c r="AC11" t="str">
        <f t="shared" si="11"/>
        <v/>
      </c>
      <c r="AD11" t="str">
        <f t="shared" si="12"/>
        <v>得る</v>
      </c>
      <c r="AE11" t="b">
        <f t="shared" si="13"/>
        <v>1</v>
      </c>
      <c r="AF11" s="2">
        <v>1174</v>
      </c>
      <c r="AG11" s="1" t="s">
        <v>4450</v>
      </c>
      <c r="AH11" s="1" t="s">
        <v>1606</v>
      </c>
      <c r="AI11" s="1" t="s">
        <v>1453</v>
      </c>
      <c r="AJ11" s="1">
        <v>8</v>
      </c>
      <c r="AK11" s="1" t="s">
        <v>153</v>
      </c>
      <c r="AL11" s="1" t="s">
        <v>152</v>
      </c>
      <c r="AM11" s="1" t="s">
        <v>349</v>
      </c>
      <c r="AN11" s="1" t="s">
        <v>4499</v>
      </c>
      <c r="AO11" s="1"/>
      <c r="AP11" s="1"/>
      <c r="AQ11" s="1" t="s">
        <v>4593</v>
      </c>
      <c r="AR11" s="1" t="s">
        <v>4594</v>
      </c>
      <c r="AS11" s="1" t="s">
        <v>4595</v>
      </c>
      <c r="AT11" s="1"/>
      <c r="AU11" s="1">
        <v>8</v>
      </c>
      <c r="AV11" s="1">
        <v>8</v>
      </c>
      <c r="AW11" s="14" t="s">
        <v>4596</v>
      </c>
    </row>
    <row r="12" spans="1:49" x14ac:dyDescent="0.15">
      <c r="A12" t="str">
        <f t="shared" si="1"/>
        <v>|AKH|赤|10|5/4|《[[熱烈の神ハゾレト]]》|</v>
      </c>
      <c r="B12" t="s">
        <v>3211</v>
      </c>
      <c r="C12" t="str">
        <f t="shared" si="2"/>
        <v>AKH</v>
      </c>
      <c r="D12">
        <f>IF(AG12="","",VLOOKUP(C12,tnpl!$Z$1:$AA$11,2,TRUE))</f>
        <v>10</v>
      </c>
      <c r="E12" t="s">
        <v>3211</v>
      </c>
      <c r="F12" t="str">
        <f t="shared" si="3"/>
        <v>赤</v>
      </c>
      <c r="G12">
        <f>IF(AH12="","",VLOOKUP(F12,tnpl!$X$1:$Y$16,2,TRUE))</f>
        <v>4</v>
      </c>
      <c r="H12" t="s">
        <v>3211</v>
      </c>
      <c r="I12">
        <f t="shared" si="4"/>
        <v>10</v>
      </c>
      <c r="J12" t="s">
        <v>3211</v>
      </c>
      <c r="K12">
        <f t="shared" si="5"/>
        <v>5</v>
      </c>
      <c r="L12">
        <f t="shared" si="6"/>
        <v>4</v>
      </c>
      <c r="M12" t="str">
        <f t="shared" si="7"/>
        <v>5/4</v>
      </c>
      <c r="R12" t="s">
        <v>3267</v>
      </c>
      <c r="S12" t="s">
        <v>4854</v>
      </c>
      <c r="T12" t="str">
        <f t="shared" si="8"/>
        <v>熱烈の神ハゾレト</v>
      </c>
      <c r="W12" t="s">
        <v>4855</v>
      </c>
      <c r="X12" t="s">
        <v>3267</v>
      </c>
      <c r="Y12" s="9"/>
      <c r="Z12" t="s">
        <v>4641</v>
      </c>
      <c r="AA12" t="str">
        <f t="shared" si="9"/>
        <v>ダメージ軽減</v>
      </c>
      <c r="AB12" t="str">
        <f t="shared" si="10"/>
        <v/>
      </c>
      <c r="AC12" t="str">
        <f t="shared" si="11"/>
        <v/>
      </c>
      <c r="AD12" t="str">
        <f t="shared" si="12"/>
        <v/>
      </c>
      <c r="AE12" t="b">
        <f t="shared" si="13"/>
        <v>0</v>
      </c>
      <c r="AF12" s="2">
        <v>1200</v>
      </c>
      <c r="AG12" s="1" t="s">
        <v>4450</v>
      </c>
      <c r="AH12" s="1" t="s">
        <v>1575</v>
      </c>
      <c r="AI12" s="1" t="s">
        <v>1453</v>
      </c>
      <c r="AJ12" s="1">
        <v>10</v>
      </c>
      <c r="AK12" s="1" t="s">
        <v>103</v>
      </c>
      <c r="AL12" s="1" t="s">
        <v>102</v>
      </c>
      <c r="AM12" s="1" t="s">
        <v>349</v>
      </c>
      <c r="AN12" s="1" t="s">
        <v>4499</v>
      </c>
      <c r="AO12" s="1"/>
      <c r="AP12" s="1"/>
      <c r="AQ12" s="1" t="s">
        <v>4638</v>
      </c>
      <c r="AR12" s="1" t="s">
        <v>4639</v>
      </c>
      <c r="AS12" s="1" t="s">
        <v>4640</v>
      </c>
      <c r="AT12" s="1"/>
      <c r="AU12" s="1">
        <v>5</v>
      </c>
      <c r="AV12" s="1">
        <v>4</v>
      </c>
      <c r="AW12" s="14" t="s">
        <v>4641</v>
      </c>
    </row>
    <row r="13" spans="1:49" x14ac:dyDescent="0.15">
      <c r="A13" t="str">
        <f t="shared" si="1"/>
        <v>|AKH|緑|9|6/6|《[[不屈の神ロナス]]》|</v>
      </c>
      <c r="B13" t="s">
        <v>3211</v>
      </c>
      <c r="C13" t="str">
        <f t="shared" si="2"/>
        <v>AKH</v>
      </c>
      <c r="D13">
        <f>IF(AG13="","",VLOOKUP(C13,tnpl!$Z$1:$AA$11,2,TRUE))</f>
        <v>10</v>
      </c>
      <c r="E13" t="s">
        <v>3211</v>
      </c>
      <c r="F13" t="str">
        <f t="shared" si="3"/>
        <v>緑</v>
      </c>
      <c r="G13">
        <f>IF(AH13="","",VLOOKUP(F13,tnpl!$X$1:$Y$16,2,TRUE))</f>
        <v>5</v>
      </c>
      <c r="H13" t="s">
        <v>3211</v>
      </c>
      <c r="I13">
        <f t="shared" si="4"/>
        <v>9</v>
      </c>
      <c r="J13" t="s">
        <v>3211</v>
      </c>
      <c r="K13">
        <f t="shared" si="5"/>
        <v>6</v>
      </c>
      <c r="L13">
        <f t="shared" si="6"/>
        <v>6</v>
      </c>
      <c r="M13" t="str">
        <f t="shared" si="7"/>
        <v>6/6</v>
      </c>
      <c r="R13" t="s">
        <v>3267</v>
      </c>
      <c r="S13" t="s">
        <v>4854</v>
      </c>
      <c r="T13" t="str">
        <f t="shared" si="8"/>
        <v>不屈の神ロナス</v>
      </c>
      <c r="W13" t="s">
        <v>4855</v>
      </c>
      <c r="X13" t="s">
        <v>3267</v>
      </c>
      <c r="Y13" s="9"/>
      <c r="Z13" s="11" t="s">
        <v>4673</v>
      </c>
      <c r="AA13" t="str">
        <f t="shared" si="9"/>
        <v>ダメージ軽減</v>
      </c>
      <c r="AB13" t="str">
        <f t="shared" si="10"/>
        <v/>
      </c>
      <c r="AC13" t="str">
        <f t="shared" si="11"/>
        <v/>
      </c>
      <c r="AD13" t="str">
        <f t="shared" si="12"/>
        <v/>
      </c>
      <c r="AE13" t="b">
        <f t="shared" si="13"/>
        <v>0</v>
      </c>
      <c r="AF13" s="2">
        <v>1221</v>
      </c>
      <c r="AG13" s="1" t="s">
        <v>4450</v>
      </c>
      <c r="AH13" s="1" t="s">
        <v>1540</v>
      </c>
      <c r="AI13" s="1" t="s">
        <v>1453</v>
      </c>
      <c r="AJ13" s="1">
        <v>9</v>
      </c>
      <c r="AK13" s="1" t="s">
        <v>61</v>
      </c>
      <c r="AL13" s="1" t="s">
        <v>60</v>
      </c>
      <c r="AM13" s="1" t="s">
        <v>349</v>
      </c>
      <c r="AN13" s="1" t="s">
        <v>4499</v>
      </c>
      <c r="AO13" s="1"/>
      <c r="AP13" s="1"/>
      <c r="AQ13" s="1" t="s">
        <v>4670</v>
      </c>
      <c r="AR13" s="1" t="s">
        <v>4671</v>
      </c>
      <c r="AS13" s="1" t="s">
        <v>4672</v>
      </c>
      <c r="AT13" s="1"/>
      <c r="AU13" s="1">
        <v>6</v>
      </c>
      <c r="AV13" s="1">
        <v>6</v>
      </c>
      <c r="AW13" s="14" t="s">
        <v>4673</v>
      </c>
    </row>
    <row r="14" spans="1:49" ht="14.25" thickBot="1" x14ac:dyDescent="0.2">
      <c r="A14" t="str">
        <f t="shared" si="1"/>
        <v>|AKH|白|7|4/4|《[[双陽の熾天使]]》|</v>
      </c>
      <c r="B14" t="s">
        <v>3211</v>
      </c>
      <c r="C14" t="str">
        <f t="shared" si="2"/>
        <v>AKH</v>
      </c>
      <c r="D14">
        <f>IF(AG14="","",VLOOKUP(C14,tnpl!$Z$1:$AA$11,2,TRUE))</f>
        <v>10</v>
      </c>
      <c r="E14" t="s">
        <v>3211</v>
      </c>
      <c r="F14" t="str">
        <f t="shared" si="3"/>
        <v>白</v>
      </c>
      <c r="G14">
        <f>IF(AH14="","",VLOOKUP(F14,tnpl!$X$1:$Y$16,2,TRUE))</f>
        <v>1</v>
      </c>
      <c r="H14" t="s">
        <v>3211</v>
      </c>
      <c r="I14">
        <f t="shared" si="4"/>
        <v>7</v>
      </c>
      <c r="J14" t="s">
        <v>3211</v>
      </c>
      <c r="K14">
        <f t="shared" si="5"/>
        <v>4</v>
      </c>
      <c r="L14">
        <f t="shared" si="6"/>
        <v>4</v>
      </c>
      <c r="M14" t="str">
        <f t="shared" si="7"/>
        <v>4/4</v>
      </c>
      <c r="R14" t="s">
        <v>3267</v>
      </c>
      <c r="S14" t="s">
        <v>4854</v>
      </c>
      <c r="T14" t="str">
        <f t="shared" si="8"/>
        <v>双陽の熾天使</v>
      </c>
      <c r="W14" t="s">
        <v>4855</v>
      </c>
      <c r="X14" t="s">
        <v>3267</v>
      </c>
      <c r="Y14" s="9"/>
      <c r="Z14" s="11" t="s">
        <v>4773</v>
      </c>
      <c r="AA14" t="str">
        <f t="shared" si="9"/>
        <v>ダメージ軽減</v>
      </c>
      <c r="AB14" t="str">
        <f t="shared" si="10"/>
        <v/>
      </c>
      <c r="AC14" t="str">
        <f t="shared" si="11"/>
        <v/>
      </c>
      <c r="AD14" t="str">
        <f t="shared" si="12"/>
        <v/>
      </c>
      <c r="AE14" t="b">
        <f t="shared" si="13"/>
        <v>0</v>
      </c>
      <c r="AF14" s="15">
        <v>1267</v>
      </c>
      <c r="AG14" s="16" t="s">
        <v>4450</v>
      </c>
      <c r="AH14" s="16" t="s">
        <v>1653</v>
      </c>
      <c r="AI14" s="16" t="s">
        <v>1463</v>
      </c>
      <c r="AJ14" s="16">
        <v>7</v>
      </c>
      <c r="AK14" s="16" t="s">
        <v>4769</v>
      </c>
      <c r="AL14" s="16" t="s">
        <v>4770</v>
      </c>
      <c r="AM14" s="16" t="s">
        <v>349</v>
      </c>
      <c r="AN14" s="16" t="s">
        <v>358</v>
      </c>
      <c r="AO14" s="16"/>
      <c r="AP14" s="16"/>
      <c r="AQ14" s="16" t="s">
        <v>4543</v>
      </c>
      <c r="AR14" s="16" t="s">
        <v>4771</v>
      </c>
      <c r="AS14" s="16" t="s">
        <v>4772</v>
      </c>
      <c r="AT14" s="16"/>
      <c r="AU14" s="16">
        <v>4</v>
      </c>
      <c r="AV14" s="16">
        <v>4</v>
      </c>
      <c r="AW14" s="17" t="s">
        <v>4773</v>
      </c>
    </row>
    <row r="15" spans="1:49" x14ac:dyDescent="0.15">
      <c r="A15" t="str">
        <f t="shared" si="0"/>
        <v/>
      </c>
      <c r="Y15" s="9"/>
      <c r="Z15"/>
    </row>
    <row r="16" spans="1:49" x14ac:dyDescent="0.15">
      <c r="A16" t="str">
        <f t="shared" si="0"/>
        <v>*能力によってダメージ軽減を得るまたは与えるクリーチャー</v>
      </c>
      <c r="B16" t="s">
        <v>5159</v>
      </c>
      <c r="F16" t="str">
        <f>$C$4</f>
        <v>ダメージ軽減</v>
      </c>
      <c r="M16" t="s">
        <v>5158</v>
      </c>
      <c r="Y16" s="9"/>
      <c r="Z16"/>
    </row>
    <row r="17" spans="1:49" x14ac:dyDescent="0.15">
      <c r="A17" t="str">
        <f t="shared" si="0"/>
        <v>|LEFT:50|LEFT:50|LEFT:50|LEFT:50|LEFT:250|LEFT:250|c</v>
      </c>
      <c r="B17" t="s">
        <v>3267</v>
      </c>
      <c r="C17" t="s">
        <v>3204</v>
      </c>
      <c r="E17" t="s">
        <v>3267</v>
      </c>
      <c r="F17" t="s">
        <v>3204</v>
      </c>
      <c r="H17" t="s">
        <v>3267</v>
      </c>
      <c r="I17" t="s">
        <v>3204</v>
      </c>
      <c r="J17" t="s">
        <v>3267</v>
      </c>
      <c r="M17" t="s">
        <v>3204</v>
      </c>
      <c r="N17" t="s">
        <v>3267</v>
      </c>
      <c r="O17" t="s">
        <v>5042</v>
      </c>
      <c r="R17" t="s">
        <v>3267</v>
      </c>
      <c r="T17" t="s">
        <v>5042</v>
      </c>
      <c r="X17" t="s">
        <v>3267</v>
      </c>
      <c r="Y17" s="9" t="s">
        <v>3206</v>
      </c>
      <c r="Z17"/>
    </row>
    <row r="18" spans="1:49" x14ac:dyDescent="0.15">
      <c r="A18" t="str">
        <f t="shared" si="0"/>
        <v>|セット|色|コスト|P/T|能力|カード名|</v>
      </c>
      <c r="B18" t="s">
        <v>3267</v>
      </c>
      <c r="C18" t="s">
        <v>5153</v>
      </c>
      <c r="E18" t="s">
        <v>3267</v>
      </c>
      <c r="F18" t="s">
        <v>3181</v>
      </c>
      <c r="H18" t="s">
        <v>3267</v>
      </c>
      <c r="I18" t="s">
        <v>3207</v>
      </c>
      <c r="J18" t="s">
        <v>3267</v>
      </c>
      <c r="K18" t="s">
        <v>5154</v>
      </c>
      <c r="L18" t="s">
        <v>5155</v>
      </c>
      <c r="M18" t="s">
        <v>5156</v>
      </c>
      <c r="N18" t="s">
        <v>3267</v>
      </c>
      <c r="O18" t="s">
        <v>3231</v>
      </c>
      <c r="R18" t="s">
        <v>3267</v>
      </c>
      <c r="T18" t="s">
        <v>3208</v>
      </c>
      <c r="X18" t="s">
        <v>3267</v>
      </c>
      <c r="Y18" s="9"/>
      <c r="Z18"/>
    </row>
    <row r="19" spans="1:49" x14ac:dyDescent="0.15">
      <c r="A19" t="str">
        <f t="shared" ref="A19:A24" si="14">B19&amp;C19&amp;E19&amp;F19&amp;H19&amp;I19&amp;J19&amp;M19&amp;N19&amp;O19&amp;P19&amp;Q19&amp;R19&amp;S19&amp;T19&amp;U19&amp;V19&amp;W19&amp;X19&amp;Y19</f>
        <v>|BFZ|白|18|8/7|各クリーチャー&amp;br;結集：ターン終了時まで|《[[ゴーマ・ファーダの英雄]]》|</v>
      </c>
      <c r="B19" t="s">
        <v>3211</v>
      </c>
      <c r="C19" t="str">
        <f t="shared" ref="C19:C24" si="15">AG19</f>
        <v>BFZ</v>
      </c>
      <c r="D19">
        <f>IF(AG19="","",VLOOKUP(C19,tnpl!$Z$1:$AA$11,2,TRUE))</f>
        <v>2</v>
      </c>
      <c r="E19" t="s">
        <v>3211</v>
      </c>
      <c r="F19" t="str">
        <f t="shared" ref="F19:F24" si="16">AH19</f>
        <v>白</v>
      </c>
      <c r="G19">
        <f>IF(AH19="","",VLOOKUP(F19,tnpl!$X$1:$Y$16,2,TRUE))</f>
        <v>1</v>
      </c>
      <c r="H19" t="s">
        <v>3211</v>
      </c>
      <c r="I19">
        <f t="shared" ref="I19:I24" si="17">AJ19</f>
        <v>18</v>
      </c>
      <c r="J19" t="s">
        <v>3211</v>
      </c>
      <c r="K19">
        <f t="shared" ref="K19:L24" si="18">AU19</f>
        <v>8</v>
      </c>
      <c r="L19">
        <f t="shared" si="18"/>
        <v>7</v>
      </c>
      <c r="M19" t="str">
        <f t="shared" ref="M19:M24" si="19">IF(AM19="クリーチャー",K19&amp;"/"&amp;L19,"")</f>
        <v>8/7</v>
      </c>
      <c r="N19" t="s">
        <v>3267</v>
      </c>
      <c r="O19" t="s">
        <v>4894</v>
      </c>
      <c r="P19" t="s">
        <v>3249</v>
      </c>
      <c r="Q19" t="s">
        <v>5053</v>
      </c>
      <c r="R19" t="s">
        <v>3267</v>
      </c>
      <c r="S19" t="s">
        <v>4854</v>
      </c>
      <c r="T19" t="str">
        <f t="shared" ref="T19:T24" si="20">AK19</f>
        <v>ゴーマ・ファーダの英雄</v>
      </c>
      <c r="W19" t="s">
        <v>4855</v>
      </c>
      <c r="X19" t="s">
        <v>3267</v>
      </c>
      <c r="Y19" s="9"/>
      <c r="Z19" t="s">
        <v>2347</v>
      </c>
      <c r="AA19" t="str">
        <f t="shared" ref="AA19:AA24" si="21">IF(SEARCH(LEFT($C$3,2),Z19,1)&lt;10,$C$3,"")</f>
        <v/>
      </c>
      <c r="AB19" t="str">
        <f t="shared" ref="AB19:AB24" si="22">IF(ISERR(SEARCH("召",Z19,1)),"","召喚")</f>
        <v/>
      </c>
      <c r="AC19" t="str">
        <f t="shared" ref="AC19:AC24" si="23">IF(ISERR(SEARCH("与",Z19,1)),"","与える")</f>
        <v>与える</v>
      </c>
      <c r="AD19" t="str">
        <f t="shared" ref="AD19:AD24" si="24">IF(ISERR(SEARCH("得",Z19,1)),"","得る")</f>
        <v/>
      </c>
      <c r="AE19" t="b">
        <f t="shared" ref="AE19:AE24" si="25">OR(AC19="与える",AD19="得る")</f>
        <v>1</v>
      </c>
      <c r="AF19" s="2">
        <v>278</v>
      </c>
      <c r="AG19" s="1" t="s">
        <v>3213</v>
      </c>
      <c r="AH19" s="1" t="s">
        <v>1653</v>
      </c>
      <c r="AI19" s="1" t="s">
        <v>1453</v>
      </c>
      <c r="AJ19" s="1">
        <v>18</v>
      </c>
      <c r="AK19" s="1" t="s">
        <v>2349</v>
      </c>
      <c r="AL19" s="1" t="s">
        <v>2348</v>
      </c>
      <c r="AM19" s="1" t="s">
        <v>349</v>
      </c>
      <c r="AN19" s="1" t="s">
        <v>1511</v>
      </c>
      <c r="AO19" s="1" t="s">
        <v>1555</v>
      </c>
      <c r="AP19" s="1" t="s">
        <v>1500</v>
      </c>
      <c r="AQ19" s="1" t="s">
        <v>2347</v>
      </c>
      <c r="AR19" s="1"/>
      <c r="AS19" s="1"/>
      <c r="AT19" s="1"/>
      <c r="AU19" s="1">
        <v>8</v>
      </c>
      <c r="AV19" s="1">
        <v>7</v>
      </c>
      <c r="AW19" s="14" t="s">
        <v>2347</v>
      </c>
    </row>
    <row r="20" spans="1:49" x14ac:dyDescent="0.15">
      <c r="A20" t="str">
        <f t="shared" si="14"/>
        <v>|SOI|白|18|8/8|各クリーチャー&amp;br;CIP：ターン終了時まで|《[[大天使アヴァシン]]》|</v>
      </c>
      <c r="B20" t="s">
        <v>3211</v>
      </c>
      <c r="C20" t="str">
        <f t="shared" si="15"/>
        <v>SOI</v>
      </c>
      <c r="D20">
        <f>IF(AG20="","",VLOOKUP(C20,tnpl!$Z$1:$AA$11,2,TRUE))</f>
        <v>4</v>
      </c>
      <c r="E20" t="s">
        <v>3211</v>
      </c>
      <c r="F20" t="str">
        <f t="shared" si="16"/>
        <v>白</v>
      </c>
      <c r="G20">
        <f>IF(AH20="","",VLOOKUP(F20,tnpl!$X$1:$Y$16,2,TRUE))</f>
        <v>1</v>
      </c>
      <c r="H20" t="s">
        <v>3211</v>
      </c>
      <c r="I20">
        <f t="shared" si="17"/>
        <v>18</v>
      </c>
      <c r="J20" t="s">
        <v>3211</v>
      </c>
      <c r="K20">
        <f t="shared" si="18"/>
        <v>8</v>
      </c>
      <c r="L20">
        <f t="shared" si="18"/>
        <v>8</v>
      </c>
      <c r="M20" t="str">
        <f t="shared" si="19"/>
        <v>8/8</v>
      </c>
      <c r="N20" t="s">
        <v>3267</v>
      </c>
      <c r="O20" t="s">
        <v>4894</v>
      </c>
      <c r="P20" t="s">
        <v>3249</v>
      </c>
      <c r="Q20" t="s">
        <v>5133</v>
      </c>
      <c r="R20" t="s">
        <v>3267</v>
      </c>
      <c r="S20" t="s">
        <v>4854</v>
      </c>
      <c r="T20" t="str">
        <f t="shared" si="20"/>
        <v>大天使アヴァシン</v>
      </c>
      <c r="W20" t="s">
        <v>4855</v>
      </c>
      <c r="X20" t="s">
        <v>3267</v>
      </c>
      <c r="Y20" s="9"/>
      <c r="Z20" s="11" t="s">
        <v>3584</v>
      </c>
      <c r="AA20" t="str">
        <f t="shared" si="21"/>
        <v/>
      </c>
      <c r="AB20" t="str">
        <f t="shared" si="22"/>
        <v/>
      </c>
      <c r="AC20" t="str">
        <f t="shared" si="23"/>
        <v/>
      </c>
      <c r="AD20" t="str">
        <f t="shared" si="24"/>
        <v>得る</v>
      </c>
      <c r="AE20" t="b">
        <f t="shared" si="25"/>
        <v>1</v>
      </c>
      <c r="AF20" s="2">
        <v>572</v>
      </c>
      <c r="AG20" s="1" t="s">
        <v>3528</v>
      </c>
      <c r="AH20" s="1" t="s">
        <v>1653</v>
      </c>
      <c r="AI20" s="1" t="s">
        <v>1453</v>
      </c>
      <c r="AJ20" s="1">
        <v>18</v>
      </c>
      <c r="AK20" s="1" t="s">
        <v>1387</v>
      </c>
      <c r="AL20" s="1" t="s">
        <v>1386</v>
      </c>
      <c r="AM20" s="1" t="s">
        <v>349</v>
      </c>
      <c r="AN20" s="1" t="s">
        <v>358</v>
      </c>
      <c r="AO20" s="1"/>
      <c r="AP20" s="1"/>
      <c r="AQ20" s="1" t="s">
        <v>2435</v>
      </c>
      <c r="AR20" s="1" t="s">
        <v>3582</v>
      </c>
      <c r="AS20" s="1" t="s">
        <v>3583</v>
      </c>
      <c r="AT20" s="1"/>
      <c r="AU20" s="1">
        <v>8</v>
      </c>
      <c r="AV20" s="1">
        <v>8</v>
      </c>
      <c r="AW20" s="14" t="s">
        <v>3584</v>
      </c>
    </row>
    <row r="21" spans="1:49" x14ac:dyDescent="0.15">
      <c r="A21" t="str">
        <f t="shared" si="14"/>
        <v>|EMN|白|10|6/5|各クリーチャー&amp;br;起動：ターン終了時まで|《[[無私の霊魂]]》|</v>
      </c>
      <c r="B21" t="s">
        <v>3211</v>
      </c>
      <c r="C21" t="str">
        <f t="shared" si="15"/>
        <v>EMN</v>
      </c>
      <c r="D21">
        <f>IF(AG21="","",VLOOKUP(C21,tnpl!$Z$1:$AA$11,2,TRUE))</f>
        <v>5</v>
      </c>
      <c r="E21" t="s">
        <v>3211</v>
      </c>
      <c r="F21" t="str">
        <f t="shared" si="16"/>
        <v>白</v>
      </c>
      <c r="G21">
        <f>IF(AH21="","",VLOOKUP(F21,tnpl!$X$1:$Y$16,2,TRUE))</f>
        <v>1</v>
      </c>
      <c r="H21" t="s">
        <v>3211</v>
      </c>
      <c r="I21">
        <f t="shared" si="17"/>
        <v>10</v>
      </c>
      <c r="J21" t="s">
        <v>3211</v>
      </c>
      <c r="K21">
        <f t="shared" si="18"/>
        <v>6</v>
      </c>
      <c r="L21">
        <f t="shared" si="18"/>
        <v>5</v>
      </c>
      <c r="M21" t="str">
        <f t="shared" si="19"/>
        <v>6/5</v>
      </c>
      <c r="N21" t="s">
        <v>3267</v>
      </c>
      <c r="O21" t="s">
        <v>4894</v>
      </c>
      <c r="P21" t="s">
        <v>3249</v>
      </c>
      <c r="Q21" t="s">
        <v>5029</v>
      </c>
      <c r="R21" t="s">
        <v>3267</v>
      </c>
      <c r="S21" t="s">
        <v>4854</v>
      </c>
      <c r="T21" t="str">
        <f t="shared" si="20"/>
        <v>無私の霊魂</v>
      </c>
      <c r="W21" t="s">
        <v>4855</v>
      </c>
      <c r="X21" t="s">
        <v>3267</v>
      </c>
      <c r="Y21" s="9"/>
      <c r="Z21" s="11" t="s">
        <v>3890</v>
      </c>
      <c r="AA21" t="str">
        <f t="shared" si="21"/>
        <v/>
      </c>
      <c r="AB21" t="str">
        <f t="shared" si="22"/>
        <v/>
      </c>
      <c r="AC21" t="str">
        <f t="shared" si="23"/>
        <v/>
      </c>
      <c r="AD21" t="str">
        <f t="shared" si="24"/>
        <v>得る</v>
      </c>
      <c r="AE21" t="b">
        <f t="shared" si="25"/>
        <v>1</v>
      </c>
      <c r="AF21" s="2">
        <v>763</v>
      </c>
      <c r="AG21" s="1" t="s">
        <v>3870</v>
      </c>
      <c r="AH21" s="1" t="s">
        <v>1653</v>
      </c>
      <c r="AI21" s="1" t="s">
        <v>1463</v>
      </c>
      <c r="AJ21" s="1">
        <v>10</v>
      </c>
      <c r="AK21" s="1" t="s">
        <v>1001</v>
      </c>
      <c r="AL21" s="1" t="s">
        <v>1000</v>
      </c>
      <c r="AM21" s="1" t="s">
        <v>349</v>
      </c>
      <c r="AN21" s="1" t="s">
        <v>2436</v>
      </c>
      <c r="AO21" s="1" t="s">
        <v>1492</v>
      </c>
      <c r="AP21" s="1"/>
      <c r="AQ21" s="1" t="s">
        <v>361</v>
      </c>
      <c r="AR21" s="1" t="s">
        <v>3889</v>
      </c>
      <c r="AS21" s="1"/>
      <c r="AT21" s="1"/>
      <c r="AU21" s="1">
        <v>6</v>
      </c>
      <c r="AV21" s="1">
        <v>5</v>
      </c>
      <c r="AW21" s="14" t="s">
        <v>3890</v>
      </c>
    </row>
    <row r="22" spans="1:49" x14ac:dyDescent="0.15">
      <c r="A22" t="str">
        <f t="shared" si="14"/>
        <v>|KLD|白|11|3/4|最初のクリーチャー&amp;br;超過2：ターン終了時まで|《[[領事の盾護員]]》|</v>
      </c>
      <c r="B22" t="s">
        <v>3211</v>
      </c>
      <c r="C22" t="str">
        <f t="shared" si="15"/>
        <v>KLD</v>
      </c>
      <c r="D22">
        <f>IF(AG22="","",VLOOKUP(C22,tnpl!$Z$1:$AA$11,2,TRUE))</f>
        <v>6</v>
      </c>
      <c r="E22" t="s">
        <v>3211</v>
      </c>
      <c r="F22" t="str">
        <f t="shared" si="16"/>
        <v>白</v>
      </c>
      <c r="G22">
        <f>IF(AH22="","",VLOOKUP(F22,tnpl!$X$1:$Y$16,2,TRUE))</f>
        <v>1</v>
      </c>
      <c r="H22" t="s">
        <v>3211</v>
      </c>
      <c r="I22">
        <f t="shared" si="17"/>
        <v>11</v>
      </c>
      <c r="J22" t="s">
        <v>3211</v>
      </c>
      <c r="K22">
        <f t="shared" si="18"/>
        <v>3</v>
      </c>
      <c r="L22">
        <f t="shared" si="18"/>
        <v>4</v>
      </c>
      <c r="M22" t="str">
        <f t="shared" si="19"/>
        <v>3/4</v>
      </c>
      <c r="N22" t="s">
        <v>3267</v>
      </c>
      <c r="O22" t="s">
        <v>4895</v>
      </c>
      <c r="P22" t="s">
        <v>3249</v>
      </c>
      <c r="Q22" t="s">
        <v>5107</v>
      </c>
      <c r="R22" t="s">
        <v>3267</v>
      </c>
      <c r="S22" t="s">
        <v>4854</v>
      </c>
      <c r="T22" t="str">
        <f t="shared" si="20"/>
        <v>領事の盾護員</v>
      </c>
      <c r="W22" t="s">
        <v>4855</v>
      </c>
      <c r="X22" t="s">
        <v>3267</v>
      </c>
      <c r="Y22" s="9"/>
      <c r="Z22" s="11" t="s">
        <v>4054</v>
      </c>
      <c r="AA22" t="str">
        <f t="shared" si="21"/>
        <v/>
      </c>
      <c r="AB22" t="str">
        <f t="shared" si="22"/>
        <v/>
      </c>
      <c r="AC22" t="str">
        <f t="shared" si="23"/>
        <v/>
      </c>
      <c r="AD22" t="str">
        <f t="shared" si="24"/>
        <v>得る</v>
      </c>
      <c r="AE22" t="b">
        <f t="shared" si="25"/>
        <v>1</v>
      </c>
      <c r="AF22" s="2">
        <v>847</v>
      </c>
      <c r="AG22" s="1" t="s">
        <v>4035</v>
      </c>
      <c r="AH22" s="1" t="s">
        <v>1653</v>
      </c>
      <c r="AI22" s="1" t="s">
        <v>1473</v>
      </c>
      <c r="AJ22" s="1">
        <v>11</v>
      </c>
      <c r="AK22" s="1" t="s">
        <v>827</v>
      </c>
      <c r="AL22" s="1" t="s">
        <v>826</v>
      </c>
      <c r="AM22" s="1" t="s">
        <v>349</v>
      </c>
      <c r="AN22" s="1" t="s">
        <v>4036</v>
      </c>
      <c r="AO22" s="1" t="s">
        <v>1826</v>
      </c>
      <c r="AP22" s="1"/>
      <c r="AQ22" s="1" t="s">
        <v>2627</v>
      </c>
      <c r="AR22" s="1" t="s">
        <v>4038</v>
      </c>
      <c r="AS22" s="1" t="s">
        <v>4053</v>
      </c>
      <c r="AT22" s="1"/>
      <c r="AU22" s="1">
        <v>3</v>
      </c>
      <c r="AV22" s="1">
        <v>4</v>
      </c>
      <c r="AW22" s="14" t="s">
        <v>4054</v>
      </c>
    </row>
    <row r="23" spans="1:49" x14ac:dyDescent="0.15">
      <c r="A23" t="str">
        <f t="shared" si="14"/>
        <v>|AER|黒|11|2/2|自分のみ&amp;br;自軍クリーチャー死亡時：ターン終了時まで|《[[不死の援護者、ヤヘンニ]]》|</v>
      </c>
      <c r="B23" t="s">
        <v>3211</v>
      </c>
      <c r="C23" t="str">
        <f t="shared" si="15"/>
        <v>AER</v>
      </c>
      <c r="D23">
        <f>IF(AG23="","",VLOOKUP(C23,tnpl!$Z$1:$AA$11,2,TRUE))</f>
        <v>7</v>
      </c>
      <c r="E23" t="s">
        <v>3211</v>
      </c>
      <c r="F23" t="str">
        <f t="shared" si="16"/>
        <v>黒</v>
      </c>
      <c r="G23">
        <f>IF(AH23="","",VLOOKUP(F23,tnpl!$X$1:$Y$16,2,TRUE))</f>
        <v>3</v>
      </c>
      <c r="H23" t="s">
        <v>3211</v>
      </c>
      <c r="I23">
        <f t="shared" si="17"/>
        <v>11</v>
      </c>
      <c r="J23" t="s">
        <v>3211</v>
      </c>
      <c r="K23">
        <f t="shared" si="18"/>
        <v>2</v>
      </c>
      <c r="L23">
        <f t="shared" si="18"/>
        <v>2</v>
      </c>
      <c r="M23" t="str">
        <f t="shared" si="19"/>
        <v>2/2</v>
      </c>
      <c r="N23" t="s">
        <v>3267</v>
      </c>
      <c r="O23" t="s">
        <v>4930</v>
      </c>
      <c r="P23" t="s">
        <v>3249</v>
      </c>
      <c r="Q23" t="s">
        <v>5178</v>
      </c>
      <c r="R23" t="s">
        <v>3267</v>
      </c>
      <c r="S23" t="s">
        <v>4854</v>
      </c>
      <c r="T23" t="str">
        <f t="shared" si="20"/>
        <v>不死の援護者、ヤヘンニ</v>
      </c>
      <c r="W23" t="s">
        <v>4855</v>
      </c>
      <c r="X23" t="s">
        <v>3267</v>
      </c>
      <c r="Y23" s="9"/>
      <c r="Z23" s="11" t="s">
        <v>4378</v>
      </c>
      <c r="AA23" t="str">
        <f t="shared" si="21"/>
        <v/>
      </c>
      <c r="AB23" t="str">
        <f t="shared" si="22"/>
        <v/>
      </c>
      <c r="AC23" t="str">
        <f t="shared" si="23"/>
        <v/>
      </c>
      <c r="AD23" t="str">
        <f t="shared" si="24"/>
        <v>得る</v>
      </c>
      <c r="AE23" t="b">
        <f t="shared" si="25"/>
        <v>1</v>
      </c>
      <c r="AF23" s="2">
        <v>1046</v>
      </c>
      <c r="AG23" s="1" t="s">
        <v>4335</v>
      </c>
      <c r="AH23" s="1" t="s">
        <v>1606</v>
      </c>
      <c r="AI23" s="1" t="s">
        <v>1453</v>
      </c>
      <c r="AJ23" s="1">
        <v>11</v>
      </c>
      <c r="AK23" s="1" t="s">
        <v>433</v>
      </c>
      <c r="AL23" s="1" t="s">
        <v>432</v>
      </c>
      <c r="AM23" s="1" t="s">
        <v>349</v>
      </c>
      <c r="AN23" s="1" t="s">
        <v>4129</v>
      </c>
      <c r="AO23" s="1" t="s">
        <v>1516</v>
      </c>
      <c r="AP23" s="1"/>
      <c r="AQ23" s="1" t="s">
        <v>2789</v>
      </c>
      <c r="AR23" s="1" t="s">
        <v>4376</v>
      </c>
      <c r="AS23" s="1" t="s">
        <v>4377</v>
      </c>
      <c r="AT23" s="1"/>
      <c r="AU23" s="1">
        <v>2</v>
      </c>
      <c r="AV23" s="1">
        <v>2</v>
      </c>
      <c r="AW23" s="14" t="s">
        <v>4378</v>
      </c>
    </row>
    <row r="24" spans="1:49" x14ac:dyDescent="0.15">
      <c r="A24" t="str">
        <f t="shared" si="14"/>
        <v>|AKH|黒|9|3/2|自分のみ&amp;br;サイクリング時：ターン終了時まで|《[[冷酷な侍臣]]》|</v>
      </c>
      <c r="B24" t="s">
        <v>3211</v>
      </c>
      <c r="C24" t="str">
        <f t="shared" si="15"/>
        <v>AKH</v>
      </c>
      <c r="D24">
        <f>IF(AG24="","",VLOOKUP(C24,tnpl!$Z$1:$AA$11,2,TRUE))</f>
        <v>10</v>
      </c>
      <c r="E24" t="s">
        <v>3211</v>
      </c>
      <c r="F24" t="str">
        <f t="shared" si="16"/>
        <v>黒</v>
      </c>
      <c r="G24">
        <f>IF(AH24="","",VLOOKUP(F24,tnpl!$X$1:$Y$16,2,TRUE))</f>
        <v>3</v>
      </c>
      <c r="H24" t="s">
        <v>3211</v>
      </c>
      <c r="I24">
        <f t="shared" si="17"/>
        <v>9</v>
      </c>
      <c r="J24" t="s">
        <v>3211</v>
      </c>
      <c r="K24">
        <f t="shared" si="18"/>
        <v>3</v>
      </c>
      <c r="L24">
        <f t="shared" si="18"/>
        <v>2</v>
      </c>
      <c r="M24" t="str">
        <f t="shared" si="19"/>
        <v>3/2</v>
      </c>
      <c r="N24" t="s">
        <v>3267</v>
      </c>
      <c r="O24" t="s">
        <v>4930</v>
      </c>
      <c r="P24" t="s">
        <v>3249</v>
      </c>
      <c r="Q24" t="s">
        <v>4949</v>
      </c>
      <c r="R24" t="s">
        <v>3267</v>
      </c>
      <c r="S24" t="s">
        <v>4854</v>
      </c>
      <c r="T24" t="str">
        <f t="shared" si="20"/>
        <v>冷酷な侍臣</v>
      </c>
      <c r="W24" t="s">
        <v>4855</v>
      </c>
      <c r="X24" t="s">
        <v>3267</v>
      </c>
      <c r="Y24" s="9"/>
      <c r="Z24" t="s">
        <v>4558</v>
      </c>
      <c r="AA24" t="str">
        <f t="shared" si="21"/>
        <v/>
      </c>
      <c r="AB24" t="str">
        <f t="shared" si="22"/>
        <v/>
      </c>
      <c r="AC24" t="str">
        <f t="shared" si="23"/>
        <v/>
      </c>
      <c r="AD24" t="str">
        <f t="shared" si="24"/>
        <v>得る</v>
      </c>
      <c r="AE24" t="b">
        <f t="shared" si="25"/>
        <v>1</v>
      </c>
      <c r="AF24" s="2">
        <v>1155</v>
      </c>
      <c r="AG24" s="1" t="s">
        <v>4450</v>
      </c>
      <c r="AH24" s="1" t="s">
        <v>1606</v>
      </c>
      <c r="AI24" s="1" t="s">
        <v>1771</v>
      </c>
      <c r="AJ24" s="1">
        <v>9</v>
      </c>
      <c r="AK24" s="1" t="s">
        <v>191</v>
      </c>
      <c r="AL24" s="1" t="s">
        <v>190</v>
      </c>
      <c r="AM24" s="1" t="s">
        <v>349</v>
      </c>
      <c r="AN24" s="1" t="s">
        <v>4557</v>
      </c>
      <c r="AO24" s="1" t="s">
        <v>1492</v>
      </c>
      <c r="AP24" s="1"/>
      <c r="AQ24" s="1" t="s">
        <v>4558</v>
      </c>
      <c r="AR24" s="1"/>
      <c r="AS24" s="1"/>
      <c r="AT24" s="1"/>
      <c r="AU24" s="1">
        <v>3</v>
      </c>
      <c r="AV24" s="1">
        <v>2</v>
      </c>
      <c r="AW24" s="14" t="s">
        <v>4558</v>
      </c>
    </row>
    <row r="25" spans="1:49" x14ac:dyDescent="0.15">
      <c r="A25" t="str">
        <f t="shared" ref="A25:A28" si="26">B25&amp;C25&amp;E25&amp;F25&amp;H25&amp;I25&amp;J25&amp;M25&amp;N25&amp;O25&amp;P25&amp;Q25&amp;R25&amp;S25&amp;T25&amp;U25&amp;V25&amp;W25&amp;X25&amp;Y25</f>
        <v/>
      </c>
    </row>
    <row r="26" spans="1:49" x14ac:dyDescent="0.15">
      <c r="A26" t="str">
        <f t="shared" si="26"/>
        <v>*ダメージ軽減を与える呪文やサポート</v>
      </c>
      <c r="B26" t="s">
        <v>3229</v>
      </c>
      <c r="F26" t="str">
        <f>$C$4</f>
        <v>ダメージ軽減</v>
      </c>
      <c r="M26" t="s">
        <v>5160</v>
      </c>
    </row>
    <row r="27" spans="1:49" x14ac:dyDescent="0.15">
      <c r="A27" t="str">
        <f t="shared" si="26"/>
        <v>|LEFT:50|LEFT:50|LEFT:50|LEFT:120|LEFT:250|LEFT:250|c</v>
      </c>
      <c r="B27" t="s">
        <v>3267</v>
      </c>
      <c r="C27" t="s">
        <v>3204</v>
      </c>
      <c r="E27" t="s">
        <v>3267</v>
      </c>
      <c r="F27" t="s">
        <v>3204</v>
      </c>
      <c r="H27" t="s">
        <v>3267</v>
      </c>
      <c r="I27" t="s">
        <v>3204</v>
      </c>
      <c r="J27" t="s">
        <v>3267</v>
      </c>
      <c r="M27" t="s">
        <v>5157</v>
      </c>
      <c r="N27" t="s">
        <v>3267</v>
      </c>
      <c r="O27" t="s">
        <v>5042</v>
      </c>
      <c r="R27" t="s">
        <v>3267</v>
      </c>
      <c r="T27" t="s">
        <v>5042</v>
      </c>
      <c r="X27" t="s">
        <v>3267</v>
      </c>
      <c r="Y27" t="s">
        <v>3206</v>
      </c>
    </row>
    <row r="28" spans="1:49" ht="14.25" thickBot="1" x14ac:dyDescent="0.2">
      <c r="A28" t="str">
        <f t="shared" si="26"/>
        <v>|セット|色|コスト|カード種|能力|カード名|</v>
      </c>
      <c r="B28" t="s">
        <v>3267</v>
      </c>
      <c r="C28" t="s">
        <v>5153</v>
      </c>
      <c r="E28" t="s">
        <v>3267</v>
      </c>
      <c r="F28" t="s">
        <v>3181</v>
      </c>
      <c r="H28" t="s">
        <v>3267</v>
      </c>
      <c r="I28" t="s">
        <v>3207</v>
      </c>
      <c r="J28" t="s">
        <v>3267</v>
      </c>
      <c r="K28" t="s">
        <v>5154</v>
      </c>
      <c r="L28" t="s">
        <v>5155</v>
      </c>
      <c r="M28" t="s">
        <v>4902</v>
      </c>
      <c r="N28" t="s">
        <v>3267</v>
      </c>
      <c r="O28" t="s">
        <v>3231</v>
      </c>
      <c r="R28" t="s">
        <v>3267</v>
      </c>
      <c r="T28" t="s">
        <v>3208</v>
      </c>
      <c r="X28" t="s">
        <v>3267</v>
      </c>
    </row>
    <row r="29" spans="1:49" x14ac:dyDescent="0.15">
      <c r="A29" t="str">
        <f t="shared" ref="A29:A40" si="27">B29&amp;C29&amp;E29&amp;F29&amp;H29&amp;I29&amp;J29&amp;M29&amp;N29&amp;O29&amp;P29&amp;Q29&amp;R29&amp;S29&amp;T29&amp;U29&amp;V29&amp;W29&amp;X29&amp;Y29</f>
        <v>|ORI|白|5|呪文|対象1体&amp;br;詠唱時：次ターンまで|《[[包み込む霧]]》|</v>
      </c>
      <c r="B29" t="s">
        <v>3211</v>
      </c>
      <c r="C29" t="str">
        <f t="shared" ref="C29:C40" si="28">AG29</f>
        <v>ORI</v>
      </c>
      <c r="D29">
        <f>IF(AG29="","",VLOOKUP(C29,tnpl!$Z$1:$AA$11,2,TRUE))</f>
        <v>1</v>
      </c>
      <c r="E29" t="s">
        <v>3211</v>
      </c>
      <c r="F29" t="str">
        <f t="shared" ref="F29:F40" si="29">AH29</f>
        <v>白</v>
      </c>
      <c r="G29">
        <f>IF(AH29="","",VLOOKUP(F29,tnpl!$X$1:$Y$16,2,TRUE))</f>
        <v>1</v>
      </c>
      <c r="H29" t="s">
        <v>3211</v>
      </c>
      <c r="I29">
        <f t="shared" ref="I29:I40" si="30">AJ29</f>
        <v>5</v>
      </c>
      <c r="J29" t="s">
        <v>3211</v>
      </c>
      <c r="K29">
        <f t="shared" ref="K29:K40" si="31">AU29</f>
        <v>0</v>
      </c>
      <c r="L29">
        <f t="shared" ref="L29:L40" si="32">AV29</f>
        <v>0</v>
      </c>
      <c r="M29" t="s">
        <v>1475</v>
      </c>
      <c r="N29" t="s">
        <v>3267</v>
      </c>
      <c r="O29" t="s">
        <v>4899</v>
      </c>
      <c r="P29" t="s">
        <v>3249</v>
      </c>
      <c r="Q29" t="s">
        <v>5080</v>
      </c>
      <c r="R29" t="s">
        <v>3267</v>
      </c>
      <c r="S29" t="s">
        <v>4854</v>
      </c>
      <c r="T29" t="str">
        <f t="shared" ref="T29:T40" si="33">AK29</f>
        <v>包み込む霧</v>
      </c>
      <c r="W29" t="s">
        <v>4855</v>
      </c>
      <c r="X29" t="s">
        <v>3267</v>
      </c>
      <c r="Y29" s="9"/>
      <c r="Z29" s="11" t="s">
        <v>3140</v>
      </c>
      <c r="AA29" t="str">
        <f t="shared" ref="AA29:AA40" si="34">IF(SEARCH(LEFT($C$3,2),Z29,1)&lt;10,$C$3,"")</f>
        <v/>
      </c>
      <c r="AB29" t="str">
        <f t="shared" ref="AB29:AB40" si="35">IF(ISERR(SEARCH("召",Z29,1)),"","召喚")</f>
        <v/>
      </c>
      <c r="AC29" t="str">
        <f t="shared" ref="AC29:AC40" si="36">IF(ISERR(SEARCH("与",Z29,1)),"","与える")</f>
        <v>与える</v>
      </c>
      <c r="AD29" t="str">
        <f t="shared" ref="AD29:AD40" si="37">IF(ISERR(SEARCH("得",Z29,1)),"","得る")</f>
        <v/>
      </c>
      <c r="AE29" t="b">
        <f t="shared" ref="AE29" si="38">OR(AC29="与える",AD29="得る")</f>
        <v>1</v>
      </c>
      <c r="AF29" s="7">
        <v>10</v>
      </c>
      <c r="AG29" s="5" t="s">
        <v>3271</v>
      </c>
      <c r="AH29" s="5" t="s">
        <v>1653</v>
      </c>
      <c r="AI29" s="5" t="s">
        <v>1771</v>
      </c>
      <c r="AJ29" s="5">
        <v>5</v>
      </c>
      <c r="AK29" s="5" t="s">
        <v>3142</v>
      </c>
      <c r="AL29" s="5" t="s">
        <v>3141</v>
      </c>
      <c r="AM29" s="5" t="s">
        <v>1475</v>
      </c>
      <c r="AN29" s="5"/>
      <c r="AO29" s="5"/>
      <c r="AP29" s="5"/>
      <c r="AQ29" s="5" t="s">
        <v>3140</v>
      </c>
      <c r="AR29" s="5"/>
      <c r="AS29" s="5"/>
      <c r="AT29" s="5"/>
      <c r="AU29" s="5"/>
      <c r="AV29" s="5"/>
      <c r="AW29" s="13" t="s">
        <v>3140</v>
      </c>
    </row>
    <row r="30" spans="1:49" x14ac:dyDescent="0.15">
      <c r="A30" t="str">
        <f t="shared" si="27"/>
        <v>|ORI|白|18|呪文|各クリーチャー&amp;br;詠唱時：ターン終了時まで|《[[ギデオンの密集軍]]》|</v>
      </c>
      <c r="B30" t="s">
        <v>3211</v>
      </c>
      <c r="C30" t="str">
        <f t="shared" si="28"/>
        <v>ORI</v>
      </c>
      <c r="D30">
        <f>IF(AG30="","",VLOOKUP(C30,tnpl!$Z$1:$AA$11,2,TRUE))</f>
        <v>1</v>
      </c>
      <c r="E30" t="s">
        <v>3211</v>
      </c>
      <c r="F30" t="str">
        <f t="shared" si="29"/>
        <v>白</v>
      </c>
      <c r="G30">
        <f>IF(AH30="","",VLOOKUP(F30,tnpl!$X$1:$Y$16,2,TRUE))</f>
        <v>1</v>
      </c>
      <c r="H30" t="s">
        <v>3211</v>
      </c>
      <c r="I30">
        <f t="shared" si="30"/>
        <v>18</v>
      </c>
      <c r="J30" t="s">
        <v>3211</v>
      </c>
      <c r="K30">
        <f t="shared" si="31"/>
        <v>0</v>
      </c>
      <c r="L30">
        <f t="shared" si="32"/>
        <v>0</v>
      </c>
      <c r="M30" t="s">
        <v>1475</v>
      </c>
      <c r="N30" t="s">
        <v>3267</v>
      </c>
      <c r="O30" t="s">
        <v>4894</v>
      </c>
      <c r="P30" t="s">
        <v>3249</v>
      </c>
      <c r="Q30" t="s">
        <v>5061</v>
      </c>
      <c r="R30" t="s">
        <v>3267</v>
      </c>
      <c r="S30" t="s">
        <v>4854</v>
      </c>
      <c r="T30" t="str">
        <f t="shared" si="33"/>
        <v>ギデオンの密集軍</v>
      </c>
      <c r="W30" t="s">
        <v>4855</v>
      </c>
      <c r="X30" t="s">
        <v>3267</v>
      </c>
      <c r="Y30" s="9"/>
      <c r="Z30" s="11" t="s">
        <v>3062</v>
      </c>
      <c r="AA30" t="str">
        <f t="shared" si="34"/>
        <v/>
      </c>
      <c r="AB30" t="str">
        <f t="shared" si="35"/>
        <v>召喚</v>
      </c>
      <c r="AC30" t="str">
        <f t="shared" si="36"/>
        <v/>
      </c>
      <c r="AD30" t="str">
        <f t="shared" si="37"/>
        <v>得る</v>
      </c>
      <c r="AE30" t="b">
        <f t="shared" ref="AE30:AE40" si="39">OR(AC30="与える",AD30="得る")</f>
        <v>1</v>
      </c>
      <c r="AF30" s="2">
        <v>34</v>
      </c>
      <c r="AG30" s="1" t="s">
        <v>3271</v>
      </c>
      <c r="AH30" s="1" t="s">
        <v>1653</v>
      </c>
      <c r="AI30" s="1" t="s">
        <v>1463</v>
      </c>
      <c r="AJ30" s="1">
        <v>18</v>
      </c>
      <c r="AK30" s="1" t="s">
        <v>3066</v>
      </c>
      <c r="AL30" s="1" t="s">
        <v>3065</v>
      </c>
      <c r="AM30" s="1" t="s">
        <v>1475</v>
      </c>
      <c r="AN30" s="1"/>
      <c r="AO30" s="1"/>
      <c r="AP30" s="1"/>
      <c r="AQ30" s="1" t="s">
        <v>3064</v>
      </c>
      <c r="AR30" s="1" t="s">
        <v>3063</v>
      </c>
      <c r="AS30" s="1"/>
      <c r="AT30" s="1"/>
      <c r="AU30" s="1"/>
      <c r="AV30" s="1"/>
      <c r="AW30" s="14" t="s">
        <v>3062</v>
      </c>
    </row>
    <row r="31" spans="1:49" x14ac:dyDescent="0.15">
      <c r="A31" t="str">
        <f t="shared" si="27"/>
        <v>|ORI|赤|10|サポート|戦場に出たトークンでないクリーチャー&amp;br;トークンでないクリーチャーが出た時：ターン終了時まで|《[[炎影の妖術]]》|</v>
      </c>
      <c r="B31" t="s">
        <v>3211</v>
      </c>
      <c r="C31" t="str">
        <f t="shared" si="28"/>
        <v>ORI</v>
      </c>
      <c r="D31">
        <f>IF(AG31="","",VLOOKUP(C31,tnpl!$Z$1:$AA$11,2,TRUE))</f>
        <v>1</v>
      </c>
      <c r="E31" t="s">
        <v>3211</v>
      </c>
      <c r="F31" t="str">
        <f t="shared" si="29"/>
        <v>赤</v>
      </c>
      <c r="G31">
        <f>IF(AH31="","",VLOOKUP(F31,tnpl!$X$1:$Y$16,2,TRUE))</f>
        <v>4</v>
      </c>
      <c r="H31" t="s">
        <v>3211</v>
      </c>
      <c r="I31">
        <f t="shared" si="30"/>
        <v>10</v>
      </c>
      <c r="J31" t="s">
        <v>3211</v>
      </c>
      <c r="K31">
        <f t="shared" si="31"/>
        <v>0</v>
      </c>
      <c r="L31">
        <f t="shared" si="32"/>
        <v>0</v>
      </c>
      <c r="M31" t="s">
        <v>297</v>
      </c>
      <c r="N31" t="s">
        <v>3267</v>
      </c>
      <c r="O31" t="s">
        <v>5179</v>
      </c>
      <c r="P31" t="s">
        <v>3249</v>
      </c>
      <c r="Q31" t="s">
        <v>5181</v>
      </c>
      <c r="R31" t="s">
        <v>3267</v>
      </c>
      <c r="S31" t="s">
        <v>4854</v>
      </c>
      <c r="T31" t="str">
        <f t="shared" si="33"/>
        <v>炎影の妖術</v>
      </c>
      <c r="W31" t="s">
        <v>4855</v>
      </c>
      <c r="X31" t="s">
        <v>3267</v>
      </c>
      <c r="Y31" s="9"/>
      <c r="Z31" s="11" t="s">
        <v>2697</v>
      </c>
      <c r="AA31" t="str">
        <f t="shared" si="34"/>
        <v/>
      </c>
      <c r="AB31" t="str">
        <f t="shared" si="35"/>
        <v/>
      </c>
      <c r="AC31" t="str">
        <f t="shared" si="36"/>
        <v/>
      </c>
      <c r="AD31" t="str">
        <f t="shared" si="37"/>
        <v>得る</v>
      </c>
      <c r="AE31" t="b">
        <f t="shared" si="39"/>
        <v>1</v>
      </c>
      <c r="AF31" s="2">
        <v>159</v>
      </c>
      <c r="AG31" s="1" t="s">
        <v>3271</v>
      </c>
      <c r="AH31" s="1" t="s">
        <v>1575</v>
      </c>
      <c r="AI31" s="1" t="s">
        <v>1463</v>
      </c>
      <c r="AJ31" s="1">
        <v>10</v>
      </c>
      <c r="AK31" s="1" t="s">
        <v>2699</v>
      </c>
      <c r="AL31" s="1" t="s">
        <v>2698</v>
      </c>
      <c r="AM31" s="1" t="s">
        <v>297</v>
      </c>
      <c r="AN31" s="1"/>
      <c r="AO31" s="1"/>
      <c r="AP31" s="1"/>
      <c r="AQ31" s="1" t="s">
        <v>2697</v>
      </c>
      <c r="AR31" s="1"/>
      <c r="AS31" s="1"/>
      <c r="AT31" s="1">
        <v>2</v>
      </c>
      <c r="AU31" s="1"/>
      <c r="AV31" s="1"/>
      <c r="AW31" s="14" t="s">
        <v>2697</v>
      </c>
    </row>
    <row r="32" spans="1:49" x14ac:dyDescent="0.15">
      <c r="A32" t="str">
        <f t="shared" si="27"/>
        <v>|BFZ|白|3|呪文|対象1体&amp;br;詠唱時：ターン終了時まで|《[[石術師の焦点]]》|</v>
      </c>
      <c r="B32" t="s">
        <v>3211</v>
      </c>
      <c r="C32" t="str">
        <f t="shared" si="28"/>
        <v>BFZ</v>
      </c>
      <c r="D32">
        <f>IF(AG32="","",VLOOKUP(C32,tnpl!$Z$1:$AA$11,2,TRUE))</f>
        <v>2</v>
      </c>
      <c r="E32" t="s">
        <v>3211</v>
      </c>
      <c r="F32" t="str">
        <f t="shared" si="29"/>
        <v>白</v>
      </c>
      <c r="G32">
        <f>IF(AH32="","",VLOOKUP(F32,tnpl!$X$1:$Y$16,2,TRUE))</f>
        <v>1</v>
      </c>
      <c r="H32" t="s">
        <v>3211</v>
      </c>
      <c r="I32">
        <f t="shared" si="30"/>
        <v>3</v>
      </c>
      <c r="J32" t="s">
        <v>3211</v>
      </c>
      <c r="K32">
        <f t="shared" si="31"/>
        <v>0</v>
      </c>
      <c r="L32">
        <f t="shared" si="32"/>
        <v>0</v>
      </c>
      <c r="M32" t="s">
        <v>1475</v>
      </c>
      <c r="N32" t="s">
        <v>3267</v>
      </c>
      <c r="O32" t="s">
        <v>4899</v>
      </c>
      <c r="P32" t="s">
        <v>3249</v>
      </c>
      <c r="Q32" t="s">
        <v>5061</v>
      </c>
      <c r="R32" t="s">
        <v>3267</v>
      </c>
      <c r="S32" t="s">
        <v>4854</v>
      </c>
      <c r="T32" t="str">
        <f t="shared" si="33"/>
        <v>石術師の焦点</v>
      </c>
      <c r="W32" t="s">
        <v>4855</v>
      </c>
      <c r="X32" t="s">
        <v>3267</v>
      </c>
      <c r="Y32" s="9"/>
      <c r="Z32" t="s">
        <v>2412</v>
      </c>
      <c r="AA32" t="str">
        <f t="shared" si="34"/>
        <v/>
      </c>
      <c r="AB32" t="str">
        <f t="shared" si="35"/>
        <v/>
      </c>
      <c r="AC32" t="str">
        <f t="shared" si="36"/>
        <v>与える</v>
      </c>
      <c r="AD32" t="str">
        <f t="shared" si="37"/>
        <v/>
      </c>
      <c r="AE32" t="b">
        <f t="shared" si="39"/>
        <v>1</v>
      </c>
      <c r="AF32" s="2">
        <v>259</v>
      </c>
      <c r="AG32" s="1" t="s">
        <v>3213</v>
      </c>
      <c r="AH32" s="1" t="s">
        <v>1653</v>
      </c>
      <c r="AI32" s="1" t="s">
        <v>1771</v>
      </c>
      <c r="AJ32" s="1">
        <v>3</v>
      </c>
      <c r="AK32" s="1" t="s">
        <v>2414</v>
      </c>
      <c r="AL32" s="1" t="s">
        <v>2413</v>
      </c>
      <c r="AM32" s="1" t="s">
        <v>1475</v>
      </c>
      <c r="AN32" s="1"/>
      <c r="AO32" s="1"/>
      <c r="AP32" s="1"/>
      <c r="AQ32" s="1" t="s">
        <v>2412</v>
      </c>
      <c r="AR32" s="1"/>
      <c r="AS32" s="1"/>
      <c r="AT32" s="1"/>
      <c r="AU32" s="1"/>
      <c r="AV32" s="1"/>
      <c r="AW32" s="14" t="s">
        <v>2412</v>
      </c>
    </row>
    <row r="33" spans="1:49" x14ac:dyDescent="0.15">
      <c r="A33" t="str">
        <f t="shared" si="27"/>
        <v>|OGW|白|15|呪文|各クリーチャー&amp;br;詠唱時：ターン終了時まで|《[[抗戦]]》|</v>
      </c>
      <c r="B33" t="s">
        <v>3211</v>
      </c>
      <c r="C33" t="str">
        <f t="shared" si="28"/>
        <v>OGW</v>
      </c>
      <c r="D33">
        <f>IF(AG33="","",VLOOKUP(C33,tnpl!$Z$1:$AA$11,2,TRUE))</f>
        <v>3</v>
      </c>
      <c r="E33" t="s">
        <v>3211</v>
      </c>
      <c r="F33" t="str">
        <f t="shared" si="29"/>
        <v>白</v>
      </c>
      <c r="G33">
        <f>IF(AH33="","",VLOOKUP(F33,tnpl!$X$1:$Y$16,2,TRUE))</f>
        <v>1</v>
      </c>
      <c r="H33" t="s">
        <v>3211</v>
      </c>
      <c r="I33">
        <f t="shared" si="30"/>
        <v>15</v>
      </c>
      <c r="J33" t="s">
        <v>3211</v>
      </c>
      <c r="K33">
        <f t="shared" si="31"/>
        <v>0</v>
      </c>
      <c r="L33">
        <f t="shared" si="32"/>
        <v>0</v>
      </c>
      <c r="M33" t="s">
        <v>1475</v>
      </c>
      <c r="N33" t="s">
        <v>3267</v>
      </c>
      <c r="O33" t="s">
        <v>4894</v>
      </c>
      <c r="P33" t="s">
        <v>3249</v>
      </c>
      <c r="Q33" t="s">
        <v>5061</v>
      </c>
      <c r="R33" t="s">
        <v>3267</v>
      </c>
      <c r="S33" t="s">
        <v>4854</v>
      </c>
      <c r="T33" t="str">
        <f t="shared" si="33"/>
        <v>抗戦</v>
      </c>
      <c r="W33" t="s">
        <v>4855</v>
      </c>
      <c r="X33" t="s">
        <v>3267</v>
      </c>
      <c r="Y33" s="9"/>
      <c r="Z33" t="s">
        <v>1673</v>
      </c>
      <c r="AA33" t="str">
        <f t="shared" si="34"/>
        <v/>
      </c>
      <c r="AB33" t="str">
        <f t="shared" si="35"/>
        <v/>
      </c>
      <c r="AC33" t="str">
        <f t="shared" si="36"/>
        <v/>
      </c>
      <c r="AD33" t="str">
        <f t="shared" si="37"/>
        <v>得る</v>
      </c>
      <c r="AE33" t="b">
        <f t="shared" si="39"/>
        <v>1</v>
      </c>
      <c r="AF33" s="2">
        <v>487</v>
      </c>
      <c r="AG33" s="1" t="s">
        <v>3214</v>
      </c>
      <c r="AH33" s="1" t="s">
        <v>1653</v>
      </c>
      <c r="AI33" s="1" t="s">
        <v>1473</v>
      </c>
      <c r="AJ33" s="1">
        <v>15</v>
      </c>
      <c r="AK33" s="1" t="s">
        <v>1675</v>
      </c>
      <c r="AL33" s="1" t="s">
        <v>1674</v>
      </c>
      <c r="AM33" s="1" t="s">
        <v>1475</v>
      </c>
      <c r="AN33" s="1"/>
      <c r="AO33" s="1"/>
      <c r="AP33" s="1"/>
      <c r="AQ33" s="1" t="s">
        <v>1673</v>
      </c>
      <c r="AR33" s="1"/>
      <c r="AS33" s="1"/>
      <c r="AT33" s="1"/>
      <c r="AU33" s="1"/>
      <c r="AV33" s="1"/>
      <c r="AW33" s="14" t="s">
        <v>1673</v>
      </c>
    </row>
    <row r="34" spans="1:49" x14ac:dyDescent="0.15">
      <c r="A34" t="str">
        <f t="shared" si="27"/>
        <v>|SOI|白|3|呪文|対象1体&amp;br;詠唱時：ターン終了時まで|《[[今夜を生き延びる]]》|</v>
      </c>
      <c r="B34" t="s">
        <v>3211</v>
      </c>
      <c r="C34" t="str">
        <f t="shared" si="28"/>
        <v>SOI</v>
      </c>
      <c r="D34">
        <f>IF(AG34="","",VLOOKUP(C34,tnpl!$Z$1:$AA$11,2,TRUE))</f>
        <v>4</v>
      </c>
      <c r="E34" t="s">
        <v>3211</v>
      </c>
      <c r="F34" t="str">
        <f t="shared" si="29"/>
        <v>白</v>
      </c>
      <c r="G34">
        <f>IF(AH34="","",VLOOKUP(F34,tnpl!$X$1:$Y$16,2,TRUE))</f>
        <v>1</v>
      </c>
      <c r="H34" t="s">
        <v>3211</v>
      </c>
      <c r="I34">
        <f t="shared" si="30"/>
        <v>3</v>
      </c>
      <c r="J34" t="s">
        <v>3211</v>
      </c>
      <c r="K34">
        <f t="shared" si="31"/>
        <v>0</v>
      </c>
      <c r="L34">
        <f t="shared" si="32"/>
        <v>0</v>
      </c>
      <c r="M34" t="s">
        <v>1475</v>
      </c>
      <c r="N34" t="s">
        <v>3267</v>
      </c>
      <c r="O34" t="s">
        <v>4899</v>
      </c>
      <c r="P34" t="s">
        <v>3249</v>
      </c>
      <c r="Q34" t="s">
        <v>5061</v>
      </c>
      <c r="R34" t="s">
        <v>3267</v>
      </c>
      <c r="S34" t="s">
        <v>4854</v>
      </c>
      <c r="T34" t="str">
        <f t="shared" si="33"/>
        <v>今夜を生き延びる</v>
      </c>
      <c r="W34" t="s">
        <v>4855</v>
      </c>
      <c r="X34" t="s">
        <v>3267</v>
      </c>
      <c r="Y34" s="9"/>
      <c r="Z34" t="s">
        <v>3548</v>
      </c>
      <c r="AA34" t="str">
        <f t="shared" si="34"/>
        <v/>
      </c>
      <c r="AB34" t="str">
        <f t="shared" si="35"/>
        <v/>
      </c>
      <c r="AC34" t="str">
        <f t="shared" si="36"/>
        <v/>
      </c>
      <c r="AD34" t="str">
        <f t="shared" si="37"/>
        <v>得る</v>
      </c>
      <c r="AE34" t="b">
        <f t="shared" si="39"/>
        <v>1</v>
      </c>
      <c r="AF34" s="2">
        <v>550</v>
      </c>
      <c r="AG34" s="1" t="s">
        <v>3528</v>
      </c>
      <c r="AH34" s="1" t="s">
        <v>1653</v>
      </c>
      <c r="AI34" s="1" t="s">
        <v>1771</v>
      </c>
      <c r="AJ34" s="1">
        <v>3</v>
      </c>
      <c r="AK34" s="1" t="s">
        <v>1423</v>
      </c>
      <c r="AL34" s="1" t="s">
        <v>1422</v>
      </c>
      <c r="AM34" s="1" t="s">
        <v>1475</v>
      </c>
      <c r="AN34" s="1"/>
      <c r="AO34" s="1"/>
      <c r="AP34" s="1"/>
      <c r="AQ34" s="1" t="s">
        <v>3546</v>
      </c>
      <c r="AR34" s="1" t="s">
        <v>3547</v>
      </c>
      <c r="AS34" s="1"/>
      <c r="AT34" s="1"/>
      <c r="AU34" s="1"/>
      <c r="AV34" s="1"/>
      <c r="AW34" s="14" t="s">
        <v>3548</v>
      </c>
    </row>
    <row r="35" spans="1:49" x14ac:dyDescent="0.15">
      <c r="A35" t="str">
        <f t="shared" si="27"/>
        <v>|KLD|白|2|呪文|対象1体&amp;br;詠唱時：永続|《[[永存確約]]》|</v>
      </c>
      <c r="B35" t="s">
        <v>3211</v>
      </c>
      <c r="C35" t="str">
        <f t="shared" si="28"/>
        <v>KLD</v>
      </c>
      <c r="D35">
        <f>IF(AG35="","",VLOOKUP(C35,tnpl!$Z$1:$AA$11,2,TRUE))</f>
        <v>6</v>
      </c>
      <c r="E35" t="s">
        <v>3211</v>
      </c>
      <c r="F35" t="str">
        <f t="shared" si="29"/>
        <v>白</v>
      </c>
      <c r="G35">
        <f>IF(AH35="","",VLOOKUP(F35,tnpl!$X$1:$Y$16,2,TRUE))</f>
        <v>1</v>
      </c>
      <c r="H35" t="s">
        <v>3211</v>
      </c>
      <c r="I35">
        <f t="shared" si="30"/>
        <v>2</v>
      </c>
      <c r="J35" t="s">
        <v>3211</v>
      </c>
      <c r="K35">
        <f t="shared" si="31"/>
        <v>0</v>
      </c>
      <c r="L35">
        <f t="shared" si="32"/>
        <v>0</v>
      </c>
      <c r="M35" t="s">
        <v>1475</v>
      </c>
      <c r="N35" t="s">
        <v>3267</v>
      </c>
      <c r="O35" t="s">
        <v>4899</v>
      </c>
      <c r="P35" t="s">
        <v>3249</v>
      </c>
      <c r="Q35" t="s">
        <v>5054</v>
      </c>
      <c r="R35" t="s">
        <v>3267</v>
      </c>
      <c r="S35" t="s">
        <v>4854</v>
      </c>
      <c r="T35" t="str">
        <f t="shared" si="33"/>
        <v>永存確約</v>
      </c>
      <c r="W35" t="s">
        <v>4855</v>
      </c>
      <c r="X35" t="s">
        <v>3267</v>
      </c>
      <c r="Y35" s="9"/>
      <c r="Z35" s="11" t="s">
        <v>4049</v>
      </c>
      <c r="AA35" t="str">
        <f t="shared" si="34"/>
        <v/>
      </c>
      <c r="AB35" t="str">
        <f t="shared" si="35"/>
        <v/>
      </c>
      <c r="AC35" t="str">
        <f t="shared" si="36"/>
        <v/>
      </c>
      <c r="AD35" t="str">
        <f t="shared" si="37"/>
        <v>得る</v>
      </c>
      <c r="AE35" t="b">
        <f t="shared" si="39"/>
        <v>1</v>
      </c>
      <c r="AF35" s="2">
        <v>843</v>
      </c>
      <c r="AG35" s="1" t="s">
        <v>4035</v>
      </c>
      <c r="AH35" s="1" t="s">
        <v>1653</v>
      </c>
      <c r="AI35" s="1" t="s">
        <v>1771</v>
      </c>
      <c r="AJ35" s="1">
        <v>2</v>
      </c>
      <c r="AK35" s="1" t="s">
        <v>849</v>
      </c>
      <c r="AL35" s="1" t="s">
        <v>848</v>
      </c>
      <c r="AM35" s="1" t="s">
        <v>1475</v>
      </c>
      <c r="AN35" s="1"/>
      <c r="AO35" s="1"/>
      <c r="AP35" s="1"/>
      <c r="AQ35" s="1" t="s">
        <v>4049</v>
      </c>
      <c r="AR35" s="1"/>
      <c r="AS35" s="1"/>
      <c r="AT35" s="1"/>
      <c r="AU35" s="1"/>
      <c r="AV35" s="1"/>
      <c r="AW35" s="14" t="s">
        <v>4049</v>
      </c>
    </row>
    <row r="36" spans="1:49" x14ac:dyDescent="0.15">
      <c r="A36" t="str">
        <f t="shared" si="27"/>
        <v>|KLD|黒|4|呪文|対象1体&amp;br;詠唱時：ターン終了時まで|《[[活力の奔出]]》|</v>
      </c>
      <c r="B36" t="s">
        <v>3211</v>
      </c>
      <c r="C36" t="str">
        <f t="shared" si="28"/>
        <v>KLD</v>
      </c>
      <c r="D36">
        <f>IF(AG36="","",VLOOKUP(C36,tnpl!$Z$1:$AA$11,2,TRUE))</f>
        <v>6</v>
      </c>
      <c r="E36" t="s">
        <v>3211</v>
      </c>
      <c r="F36" t="str">
        <f t="shared" si="29"/>
        <v>黒</v>
      </c>
      <c r="G36">
        <f>IF(AH36="","",VLOOKUP(F36,tnpl!$X$1:$Y$16,2,TRUE))</f>
        <v>3</v>
      </c>
      <c r="H36" t="s">
        <v>3211</v>
      </c>
      <c r="I36">
        <f t="shared" si="30"/>
        <v>4</v>
      </c>
      <c r="J36" t="s">
        <v>3211</v>
      </c>
      <c r="K36">
        <f t="shared" si="31"/>
        <v>0</v>
      </c>
      <c r="L36">
        <f t="shared" si="32"/>
        <v>0</v>
      </c>
      <c r="M36" t="s">
        <v>1475</v>
      </c>
      <c r="N36" t="s">
        <v>3267</v>
      </c>
      <c r="O36" t="s">
        <v>4899</v>
      </c>
      <c r="P36" t="s">
        <v>3249</v>
      </c>
      <c r="Q36" t="s">
        <v>5061</v>
      </c>
      <c r="R36" t="s">
        <v>3267</v>
      </c>
      <c r="S36" t="s">
        <v>4854</v>
      </c>
      <c r="T36" t="str">
        <f t="shared" si="33"/>
        <v>活力の奔出</v>
      </c>
      <c r="W36" t="s">
        <v>4855</v>
      </c>
      <c r="X36" t="s">
        <v>3267</v>
      </c>
      <c r="Y36" s="9"/>
      <c r="Z36" s="11" t="s">
        <v>4142</v>
      </c>
      <c r="AA36" t="str">
        <f t="shared" si="34"/>
        <v/>
      </c>
      <c r="AB36" t="str">
        <f t="shared" si="35"/>
        <v/>
      </c>
      <c r="AC36" t="str">
        <f t="shared" si="36"/>
        <v/>
      </c>
      <c r="AD36" t="str">
        <f t="shared" si="37"/>
        <v>得る</v>
      </c>
      <c r="AE36" t="b">
        <f t="shared" si="39"/>
        <v>1</v>
      </c>
      <c r="AF36" s="2">
        <v>897</v>
      </c>
      <c r="AG36" s="1" t="s">
        <v>4035</v>
      </c>
      <c r="AH36" s="1" t="s">
        <v>1606</v>
      </c>
      <c r="AI36" s="1" t="s">
        <v>1771</v>
      </c>
      <c r="AJ36" s="1">
        <v>4</v>
      </c>
      <c r="AK36" s="1" t="s">
        <v>733</v>
      </c>
      <c r="AL36" s="1" t="s">
        <v>732</v>
      </c>
      <c r="AM36" s="1" t="s">
        <v>1475</v>
      </c>
      <c r="AN36" s="1"/>
      <c r="AO36" s="1"/>
      <c r="AP36" s="1"/>
      <c r="AQ36" s="1" t="s">
        <v>4142</v>
      </c>
      <c r="AR36" s="1"/>
      <c r="AS36" s="1"/>
      <c r="AT36" s="1"/>
      <c r="AU36" s="1"/>
      <c r="AV36" s="1"/>
      <c r="AW36" s="14" t="s">
        <v>4142</v>
      </c>
    </row>
    <row r="37" spans="1:49" x14ac:dyDescent="0.15">
      <c r="A37" t="str">
        <f t="shared" si="27"/>
        <v>|AER|緑|14|呪文|各クリーチャー&amp;br;詠唱時：次ターンまで|《[[英雄的介入]]》|</v>
      </c>
      <c r="B37" t="s">
        <v>3211</v>
      </c>
      <c r="C37" t="str">
        <f t="shared" si="28"/>
        <v>AER</v>
      </c>
      <c r="D37">
        <f>IF(AG37="","",VLOOKUP(C37,tnpl!$Z$1:$AA$11,2,TRUE))</f>
        <v>7</v>
      </c>
      <c r="E37" t="s">
        <v>3211</v>
      </c>
      <c r="F37" t="str">
        <f t="shared" si="29"/>
        <v>緑</v>
      </c>
      <c r="G37">
        <f>IF(AH37="","",VLOOKUP(F37,tnpl!$X$1:$Y$16,2,TRUE))</f>
        <v>5</v>
      </c>
      <c r="H37" t="s">
        <v>3211</v>
      </c>
      <c r="I37">
        <f t="shared" si="30"/>
        <v>14</v>
      </c>
      <c r="J37" t="s">
        <v>3211</v>
      </c>
      <c r="K37">
        <f t="shared" si="31"/>
        <v>0</v>
      </c>
      <c r="L37">
        <f t="shared" si="32"/>
        <v>0</v>
      </c>
      <c r="M37" t="s">
        <v>1475</v>
      </c>
      <c r="N37" t="s">
        <v>3267</v>
      </c>
      <c r="O37" t="s">
        <v>4894</v>
      </c>
      <c r="P37" t="s">
        <v>3249</v>
      </c>
      <c r="Q37" t="s">
        <v>5080</v>
      </c>
      <c r="R37" t="s">
        <v>3267</v>
      </c>
      <c r="S37" t="s">
        <v>4854</v>
      </c>
      <c r="T37" t="str">
        <f t="shared" si="33"/>
        <v>英雄的介入</v>
      </c>
      <c r="W37" t="s">
        <v>4855</v>
      </c>
      <c r="X37" t="s">
        <v>3267</v>
      </c>
      <c r="Y37" s="9"/>
      <c r="Z37" s="11" t="s">
        <v>4401</v>
      </c>
      <c r="AA37" t="str">
        <f t="shared" si="34"/>
        <v/>
      </c>
      <c r="AB37" t="str">
        <f t="shared" si="35"/>
        <v/>
      </c>
      <c r="AC37" t="str">
        <f t="shared" si="36"/>
        <v/>
      </c>
      <c r="AD37" t="str">
        <f t="shared" si="37"/>
        <v>得る</v>
      </c>
      <c r="AE37" t="b">
        <f t="shared" si="39"/>
        <v>1</v>
      </c>
      <c r="AF37" s="2">
        <v>1060</v>
      </c>
      <c r="AG37" s="1" t="s">
        <v>4335</v>
      </c>
      <c r="AH37" s="1" t="s">
        <v>1540</v>
      </c>
      <c r="AI37" s="1" t="s">
        <v>1463</v>
      </c>
      <c r="AJ37" s="1">
        <v>14</v>
      </c>
      <c r="AK37" s="1" t="s">
        <v>405</v>
      </c>
      <c r="AL37" s="1" t="s">
        <v>404</v>
      </c>
      <c r="AM37" s="1" t="s">
        <v>1475</v>
      </c>
      <c r="AN37" s="1"/>
      <c r="AO37" s="1"/>
      <c r="AP37" s="1"/>
      <c r="AQ37" s="1" t="s">
        <v>4401</v>
      </c>
      <c r="AR37" s="1"/>
      <c r="AS37" s="1"/>
      <c r="AT37" s="1"/>
      <c r="AU37" s="1"/>
      <c r="AV37" s="1"/>
      <c r="AW37" s="14" t="s">
        <v>4401</v>
      </c>
    </row>
    <row r="38" spans="1:49" x14ac:dyDescent="0.15">
      <c r="A38" t="str">
        <f t="shared" si="27"/>
        <v>|AKH|白|4|呪文|対象1体&amp;br;詠唱時：ターン終了時まで|《[[デジェルの決意]]》|</v>
      </c>
      <c r="B38" t="s">
        <v>3211</v>
      </c>
      <c r="C38" t="str">
        <f t="shared" si="28"/>
        <v>AKH</v>
      </c>
      <c r="D38">
        <f>IF(AG38="","",VLOOKUP(C38,tnpl!$Z$1:$AA$11,2,TRUE))</f>
        <v>10</v>
      </c>
      <c r="E38" t="s">
        <v>3211</v>
      </c>
      <c r="F38" t="str">
        <f t="shared" si="29"/>
        <v>白</v>
      </c>
      <c r="G38">
        <f>IF(AH38="","",VLOOKUP(F38,tnpl!$X$1:$Y$16,2,TRUE))</f>
        <v>1</v>
      </c>
      <c r="H38" t="s">
        <v>3211</v>
      </c>
      <c r="I38">
        <f t="shared" si="30"/>
        <v>4</v>
      </c>
      <c r="J38" t="s">
        <v>3211</v>
      </c>
      <c r="K38">
        <f t="shared" si="31"/>
        <v>0</v>
      </c>
      <c r="L38">
        <f t="shared" si="32"/>
        <v>0</v>
      </c>
      <c r="M38" t="s">
        <v>1475</v>
      </c>
      <c r="N38" t="s">
        <v>3267</v>
      </c>
      <c r="O38" t="s">
        <v>4899</v>
      </c>
      <c r="P38" t="s">
        <v>3249</v>
      </c>
      <c r="Q38" t="s">
        <v>5061</v>
      </c>
      <c r="R38" t="s">
        <v>3267</v>
      </c>
      <c r="S38" t="s">
        <v>4854</v>
      </c>
      <c r="T38" t="str">
        <f t="shared" si="33"/>
        <v>デジェルの決意</v>
      </c>
      <c r="W38" t="s">
        <v>4855</v>
      </c>
      <c r="X38" t="s">
        <v>3267</v>
      </c>
      <c r="Y38" s="9"/>
      <c r="Z38" s="11" t="s">
        <v>4466</v>
      </c>
      <c r="AA38" t="str">
        <f t="shared" si="34"/>
        <v/>
      </c>
      <c r="AB38" t="str">
        <f t="shared" si="35"/>
        <v/>
      </c>
      <c r="AC38" t="str">
        <f t="shared" si="36"/>
        <v/>
      </c>
      <c r="AD38" t="str">
        <f t="shared" si="37"/>
        <v>得る</v>
      </c>
      <c r="AE38" t="b">
        <f t="shared" si="39"/>
        <v>1</v>
      </c>
      <c r="AF38" s="2">
        <v>1111</v>
      </c>
      <c r="AG38" s="1" t="s">
        <v>4450</v>
      </c>
      <c r="AH38" s="1" t="s">
        <v>1653</v>
      </c>
      <c r="AI38" s="1" t="s">
        <v>1771</v>
      </c>
      <c r="AJ38" s="1">
        <v>4</v>
      </c>
      <c r="AK38" s="1" t="s">
        <v>277</v>
      </c>
      <c r="AL38" s="1" t="s">
        <v>276</v>
      </c>
      <c r="AM38" s="1" t="s">
        <v>1475</v>
      </c>
      <c r="AN38" s="1"/>
      <c r="AO38" s="1"/>
      <c r="AP38" s="1"/>
      <c r="AQ38" s="1" t="s">
        <v>4465</v>
      </c>
      <c r="AR38" s="1" t="s">
        <v>4463</v>
      </c>
      <c r="AS38" s="1"/>
      <c r="AT38" s="1"/>
      <c r="AU38" s="1"/>
      <c r="AV38" s="1"/>
      <c r="AW38" s="14" t="s">
        <v>4466</v>
      </c>
    </row>
    <row r="39" spans="1:49" x14ac:dyDescent="0.15">
      <c r="A39" t="str">
        <f t="shared" si="27"/>
        <v>|AKH|赤|4|呪文|各クリーチャー&amp;br;詠唱時：永続|《[[栄光の幕切れ]]》|</v>
      </c>
      <c r="B39" t="s">
        <v>3211</v>
      </c>
      <c r="C39" t="str">
        <f t="shared" si="28"/>
        <v>AKH</v>
      </c>
      <c r="D39">
        <f>IF(AG39="","",VLOOKUP(C39,tnpl!$Z$1:$AA$11,2,TRUE))</f>
        <v>10</v>
      </c>
      <c r="E39" t="s">
        <v>3211</v>
      </c>
      <c r="F39" t="str">
        <f t="shared" si="29"/>
        <v>赤</v>
      </c>
      <c r="G39">
        <f>IF(AH39="","",VLOOKUP(F39,tnpl!$X$1:$Y$16,2,TRUE))</f>
        <v>4</v>
      </c>
      <c r="H39" t="s">
        <v>3211</v>
      </c>
      <c r="I39">
        <f t="shared" si="30"/>
        <v>4</v>
      </c>
      <c r="J39" t="s">
        <v>3211</v>
      </c>
      <c r="K39">
        <f t="shared" si="31"/>
        <v>0</v>
      </c>
      <c r="L39">
        <f t="shared" si="32"/>
        <v>0</v>
      </c>
      <c r="M39" t="s">
        <v>1475</v>
      </c>
      <c r="N39" t="s">
        <v>3267</v>
      </c>
      <c r="O39" t="s">
        <v>4894</v>
      </c>
      <c r="P39" t="s">
        <v>3249</v>
      </c>
      <c r="Q39" t="s">
        <v>5054</v>
      </c>
      <c r="R39" t="s">
        <v>3267</v>
      </c>
      <c r="S39" t="s">
        <v>4854</v>
      </c>
      <c r="T39" t="str">
        <f t="shared" si="33"/>
        <v>栄光の幕切れ</v>
      </c>
      <c r="W39" t="s">
        <v>4855</v>
      </c>
      <c r="X39" t="s">
        <v>3267</v>
      </c>
      <c r="Y39" s="9"/>
      <c r="Z39" t="s">
        <v>4642</v>
      </c>
      <c r="AA39" t="str">
        <f t="shared" si="34"/>
        <v/>
      </c>
      <c r="AB39" t="str">
        <f t="shared" si="35"/>
        <v/>
      </c>
      <c r="AC39" t="str">
        <f t="shared" si="36"/>
        <v/>
      </c>
      <c r="AD39" t="str">
        <f t="shared" si="37"/>
        <v>得る</v>
      </c>
      <c r="AE39" t="b">
        <f t="shared" si="39"/>
        <v>1</v>
      </c>
      <c r="AF39" s="2">
        <v>1201</v>
      </c>
      <c r="AG39" s="1" t="s">
        <v>4450</v>
      </c>
      <c r="AH39" s="1" t="s">
        <v>1575</v>
      </c>
      <c r="AI39" s="1" t="s">
        <v>1453</v>
      </c>
      <c r="AJ39" s="1">
        <v>4</v>
      </c>
      <c r="AK39" s="1" t="s">
        <v>101</v>
      </c>
      <c r="AL39" s="1" t="s">
        <v>100</v>
      </c>
      <c r="AM39" s="1" t="s">
        <v>1475</v>
      </c>
      <c r="AN39" s="1"/>
      <c r="AO39" s="1"/>
      <c r="AP39" s="1"/>
      <c r="AQ39" s="1" t="s">
        <v>4642</v>
      </c>
      <c r="AR39" s="1"/>
      <c r="AS39" s="1"/>
      <c r="AT39" s="1"/>
      <c r="AU39" s="1"/>
      <c r="AV39" s="1"/>
      <c r="AW39" s="14" t="s">
        <v>4642</v>
      </c>
    </row>
    <row r="40" spans="1:49" x14ac:dyDescent="0.15">
      <c r="A40" t="str">
        <f t="shared" si="27"/>
        <v>|AKH|緑|12|呪文|各クリーチャーと各PW&amp;br;詠唱時：次ターンまで|《[[花粉のもや]]》|</v>
      </c>
      <c r="B40" t="s">
        <v>3211</v>
      </c>
      <c r="C40" t="str">
        <f t="shared" si="28"/>
        <v>AKH</v>
      </c>
      <c r="D40">
        <f>IF(AG40="","",VLOOKUP(C40,tnpl!$Z$1:$AA$11,2,TRUE))</f>
        <v>10</v>
      </c>
      <c r="E40" t="s">
        <v>3211</v>
      </c>
      <c r="F40" t="str">
        <f t="shared" si="29"/>
        <v>緑</v>
      </c>
      <c r="G40">
        <f>IF(AH40="","",VLOOKUP(F40,tnpl!$X$1:$Y$16,2,TRUE))</f>
        <v>5</v>
      </c>
      <c r="H40" t="s">
        <v>3211</v>
      </c>
      <c r="I40">
        <f t="shared" si="30"/>
        <v>12</v>
      </c>
      <c r="J40" t="s">
        <v>3211</v>
      </c>
      <c r="K40">
        <f t="shared" si="31"/>
        <v>0</v>
      </c>
      <c r="L40">
        <f t="shared" si="32"/>
        <v>0</v>
      </c>
      <c r="M40" t="s">
        <v>1475</v>
      </c>
      <c r="N40" t="s">
        <v>3267</v>
      </c>
      <c r="O40" t="s">
        <v>5180</v>
      </c>
      <c r="P40" t="s">
        <v>3249</v>
      </c>
      <c r="Q40" t="s">
        <v>5080</v>
      </c>
      <c r="R40" t="s">
        <v>3267</v>
      </c>
      <c r="S40" t="s">
        <v>4854</v>
      </c>
      <c r="T40" t="str">
        <f t="shared" si="33"/>
        <v>花粉のもや</v>
      </c>
      <c r="W40" t="s">
        <v>4855</v>
      </c>
      <c r="X40" t="s">
        <v>3267</v>
      </c>
      <c r="Y40" s="9"/>
      <c r="Z40" s="11" t="s">
        <v>4648</v>
      </c>
      <c r="AA40" t="str">
        <f t="shared" si="34"/>
        <v/>
      </c>
      <c r="AB40" t="str">
        <f t="shared" si="35"/>
        <v/>
      </c>
      <c r="AC40" t="str">
        <f t="shared" si="36"/>
        <v/>
      </c>
      <c r="AD40" t="str">
        <f t="shared" si="37"/>
        <v>得る</v>
      </c>
      <c r="AE40" t="b">
        <f t="shared" si="39"/>
        <v>1</v>
      </c>
      <c r="AF40" s="2">
        <v>1208</v>
      </c>
      <c r="AG40" s="1" t="s">
        <v>4450</v>
      </c>
      <c r="AH40" s="1" t="s">
        <v>1540</v>
      </c>
      <c r="AI40" s="1" t="s">
        <v>1771</v>
      </c>
      <c r="AJ40" s="1">
        <v>12</v>
      </c>
      <c r="AK40" s="1" t="s">
        <v>87</v>
      </c>
      <c r="AL40" s="1" t="s">
        <v>86</v>
      </c>
      <c r="AM40" s="1" t="s">
        <v>1475</v>
      </c>
      <c r="AN40" s="1"/>
      <c r="AO40" s="1"/>
      <c r="AP40" s="1"/>
      <c r="AQ40" s="1" t="s">
        <v>4647</v>
      </c>
      <c r="AR40" s="1" t="s">
        <v>4527</v>
      </c>
      <c r="AS40" s="1"/>
      <c r="AT40" s="1"/>
      <c r="AU40" s="1"/>
      <c r="AV40" s="1"/>
      <c r="AW40" s="14" t="s">
        <v>4648</v>
      </c>
    </row>
  </sheetData>
  <autoFilter ref="Z3:AE14"/>
  <phoneticPr fontId="1"/>
  <dataValidations count="1">
    <dataValidation type="list" allowBlank="1" showInputMessage="1" showErrorMessage="1" sqref="AI29">
      <formula1>#REF!</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W72"/>
  <sheetViews>
    <sheetView topLeftCell="A59" zoomScale="85" zoomScaleNormal="85" workbookViewId="0">
      <selection activeCell="P72" sqref="P72"/>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1" customWidth="1"/>
    <col min="27" max="27" width="8.5" bestFit="1" customWidth="1"/>
    <col min="28" max="28" width="6" bestFit="1" customWidth="1"/>
    <col min="29" max="29" width="8.125" bestFit="1" customWidth="1"/>
    <col min="30" max="30" width="3.5" bestFit="1" customWidth="1"/>
    <col min="31" max="31" width="7.125" customWidth="1"/>
    <col min="32" max="33" width="5.5" bestFit="1" customWidth="1"/>
    <col min="34" max="34" width="5.25" bestFit="1" customWidth="1"/>
    <col min="35" max="35" width="9.5" bestFit="1" customWidth="1"/>
    <col min="36" max="36" width="5" bestFit="1" customWidth="1"/>
    <col min="37" max="37" width="14.875" customWidth="1"/>
    <col min="38" max="38" width="9" customWidth="1"/>
    <col min="40" max="45" width="0" hidden="1" customWidth="1"/>
    <col min="46" max="46" width="4.875" bestFit="1" customWidth="1"/>
    <col min="47" max="48" width="3.5" bestFit="1" customWidth="1"/>
  </cols>
  <sheetData>
    <row r="1" spans="1:49" x14ac:dyDescent="0.15">
      <c r="A1" t="s">
        <v>5068</v>
      </c>
    </row>
    <row r="2" spans="1:49" x14ac:dyDescent="0.15">
      <c r="A2" t="str">
        <f>B2&amp;C2&amp;E2&amp;F2&amp;H2&amp;I2&amp;J2&amp;M2&amp;N2&amp;O2&amp;P2&amp;Q2&amp;R2&amp;S2&amp;T2&amp;V2&amp;W2&amp;X2&amp;Y2</f>
        <v/>
      </c>
    </row>
    <row r="3" spans="1:49" x14ac:dyDescent="0.15">
      <c r="A3" t="str">
        <f>B3&amp;C3&amp;E3&amp;F3&amp;H3&amp;I3&amp;J3&amp;M3&amp;N3&amp;O3&amp;P3&amp;Q3&amp;R3&amp;S3&amp;T3&amp;V3&amp;W3&amp;X3&amp;Y3</f>
        <v>*絆魂カード一覧</v>
      </c>
      <c r="B3" t="s">
        <v>3229</v>
      </c>
      <c r="C3" t="s">
        <v>5182</v>
      </c>
      <c r="F3" t="s">
        <v>3228</v>
      </c>
    </row>
    <row r="4" spans="1:49" x14ac:dyDescent="0.15">
      <c r="A4" t="str">
        <f>B4&amp;C4&amp;E4&amp;F4&amp;H4&amp;I4&amp;J4&amp;M4&amp;N4&amp;O4&amp;P4&amp;Q4&amp;R4&amp;S4&amp;T4&amp;V4&amp;W4&amp;X4&amp;Y4</f>
        <v>[[絆魂]]</v>
      </c>
      <c r="B4" t="s">
        <v>4991</v>
      </c>
      <c r="C4" t="str">
        <f>C3</f>
        <v>絆魂</v>
      </c>
      <c r="E4" t="s">
        <v>5070</v>
      </c>
    </row>
    <row r="5" spans="1:49" x14ac:dyDescent="0.15">
      <c r="A5" t="str">
        <f>B5&amp;C5&amp;E5&amp;F5&amp;H5&amp;I5&amp;J5&amp;M5&amp;N5&amp;O5&amp;P5&amp;Q5&amp;R5&amp;S5&amp;T5&amp;V5&amp;W5&amp;X5&amp;Y5</f>
        <v/>
      </c>
    </row>
    <row r="6" spans="1:49" x14ac:dyDescent="0.15">
      <c r="A6" t="str">
        <f>B6&amp;C6&amp;E6&amp;F6&amp;H6&amp;I6&amp;J6&amp;M6&amp;N6&amp;O6&amp;P6&amp;Q6&amp;R6&amp;S6&amp;T6&amp;V6&amp;W6&amp;X6&amp;Y6</f>
        <v>**マジック:オリジン</v>
      </c>
      <c r="B6" t="s">
        <v>4856</v>
      </c>
      <c r="C6" t="s">
        <v>4860</v>
      </c>
    </row>
    <row r="7" spans="1:49" x14ac:dyDescent="0.15">
      <c r="A7" t="str">
        <f>B7&amp;C7&amp;E7&amp;F7&amp;H7&amp;I7&amp;J7&amp;M7&amp;N7&amp;O7&amp;P7&amp;Q7&amp;R7&amp;S7&amp;T7&amp;U7&amp;V7&amp;W7&amp;X7&amp;Y7</f>
        <v>|LEFT:50|LEFT:50|LEFT:50|LEFT:50|LEFT:500|c</v>
      </c>
      <c r="B7" t="s">
        <v>3211</v>
      </c>
      <c r="C7" t="s">
        <v>3204</v>
      </c>
      <c r="E7" t="s">
        <v>3211</v>
      </c>
      <c r="F7" t="s">
        <v>3204</v>
      </c>
      <c r="H7" t="s">
        <v>3211</v>
      </c>
      <c r="I7" t="s">
        <v>3204</v>
      </c>
      <c r="J7" t="s">
        <v>3211</v>
      </c>
      <c r="M7" t="s">
        <v>3204</v>
      </c>
      <c r="R7" t="s">
        <v>3267</v>
      </c>
      <c r="T7" t="s">
        <v>3205</v>
      </c>
      <c r="X7" t="s">
        <v>3267</v>
      </c>
      <c r="Y7" t="s">
        <v>3206</v>
      </c>
    </row>
    <row r="8" spans="1:49" x14ac:dyDescent="0.15">
      <c r="A8" t="str">
        <f>B8&amp;C8&amp;E8&amp;F8&amp;H8&amp;I8&amp;J8&amp;M8&amp;N8&amp;O8&amp;P8&amp;Q8&amp;R8&amp;S8&amp;T8&amp;U8&amp;V8&amp;W8&amp;X8&amp;Y8</f>
        <v>|セット|色|コスト|P/T|カード名|</v>
      </c>
      <c r="B8" t="s">
        <v>3211</v>
      </c>
      <c r="C8" t="s">
        <v>3212</v>
      </c>
      <c r="E8" t="s">
        <v>3211</v>
      </c>
      <c r="F8" t="s">
        <v>3181</v>
      </c>
      <c r="H8" t="s">
        <v>3211</v>
      </c>
      <c r="I8" t="s">
        <v>3207</v>
      </c>
      <c r="J8" t="s">
        <v>3211</v>
      </c>
      <c r="K8" t="s">
        <v>3168</v>
      </c>
      <c r="L8" t="s">
        <v>3167</v>
      </c>
      <c r="M8" t="str">
        <f>K8&amp;"/"&amp;L8</f>
        <v>P/T</v>
      </c>
      <c r="R8" t="s">
        <v>3267</v>
      </c>
      <c r="T8" t="s">
        <v>3208</v>
      </c>
      <c r="X8" t="s">
        <v>3267</v>
      </c>
      <c r="AE8" t="b">
        <f>OR(AC8="与える",AD8="得る")</f>
        <v>0</v>
      </c>
      <c r="AF8" s="18"/>
      <c r="AG8" s="18"/>
      <c r="AH8" s="18"/>
      <c r="AI8" s="18"/>
      <c r="AJ8" s="18"/>
      <c r="AK8" s="18"/>
      <c r="AL8" s="18"/>
      <c r="AM8" s="18"/>
      <c r="AN8" s="18"/>
      <c r="AO8" s="18"/>
      <c r="AP8" s="18"/>
      <c r="AQ8" s="18"/>
      <c r="AR8" s="18"/>
      <c r="AS8" s="18"/>
      <c r="AT8" s="18"/>
      <c r="AU8" s="18"/>
      <c r="AV8" s="18"/>
      <c r="AW8" s="18"/>
    </row>
    <row r="9" spans="1:49" x14ac:dyDescent="0.15">
      <c r="A9" t="str">
        <f>B9&amp;C9&amp;E9&amp;F9&amp;H9&amp;I9&amp;J9&amp;M9&amp;N9&amp;O9&amp;P9&amp;Q9&amp;R9&amp;S9&amp;T9&amp;U9&amp;V9&amp;W9&amp;X9&amp;Y9</f>
        <v>|ORI|白|4|1/1|《[[悟った苦行者]]》|</v>
      </c>
      <c r="B9" t="s">
        <v>3211</v>
      </c>
      <c r="C9" t="str">
        <f t="shared" ref="C9" si="0">AG9</f>
        <v>ORI</v>
      </c>
      <c r="D9">
        <f>IF(AG9="","",VLOOKUP(C9,tnpl!$Z$1:$AA$11,2,TRUE))</f>
        <v>1</v>
      </c>
      <c r="E9" t="s">
        <v>3211</v>
      </c>
      <c r="F9" t="str">
        <f t="shared" ref="F9" si="1">AH9</f>
        <v>白</v>
      </c>
      <c r="G9">
        <f>IF(AH9="","",VLOOKUP(F9,tnpl!$X$1:$Y$16,2,TRUE))</f>
        <v>1</v>
      </c>
      <c r="H9" t="s">
        <v>3211</v>
      </c>
      <c r="I9">
        <f t="shared" ref="I9" si="2">AJ9</f>
        <v>4</v>
      </c>
      <c r="J9" t="s">
        <v>3211</v>
      </c>
      <c r="K9">
        <f t="shared" ref="K9:L9" si="3">AU9</f>
        <v>1</v>
      </c>
      <c r="L9">
        <f t="shared" si="3"/>
        <v>1</v>
      </c>
      <c r="M9" t="str">
        <f t="shared" ref="M9" si="4">IF(AM9="クリーチャー",K9&amp;"/"&amp;L9,"")</f>
        <v>1/1</v>
      </c>
      <c r="R9" t="s">
        <v>3267</v>
      </c>
      <c r="S9" t="s">
        <v>4854</v>
      </c>
      <c r="T9" t="str">
        <f t="shared" ref="T9" si="5">AK9</f>
        <v>悟った苦行者</v>
      </c>
      <c r="W9" t="s">
        <v>4855</v>
      </c>
      <c r="X9" t="s">
        <v>3267</v>
      </c>
      <c r="Y9" s="9"/>
      <c r="Z9" s="11" t="s">
        <v>3151</v>
      </c>
      <c r="AA9" t="str">
        <f t="shared" ref="AA9:AA44" si="6">IF(SEARCH(LEFT($C$3,2),Z9,1)&lt;15,$C$3,"")</f>
        <v>絆魂</v>
      </c>
      <c r="AB9" t="str">
        <f t="shared" ref="AB9" si="7">IF(ISERR(SEARCH("召",Z9,1)),"","召喚")</f>
        <v/>
      </c>
      <c r="AC9" t="str">
        <f t="shared" ref="AC9" si="8">IF(ISERR(SEARCH("与",Z9,1)),"","与える")</f>
        <v/>
      </c>
      <c r="AD9" t="str">
        <f t="shared" ref="AD9" si="9">IF(ISERR(SEARCH("得",Z9,1)),"","得る")</f>
        <v/>
      </c>
      <c r="AE9" t="b">
        <f t="shared" ref="AE9" si="10">OR(AC9="与える",AD9="得る")</f>
        <v>0</v>
      </c>
      <c r="AF9" s="3">
        <v>5</v>
      </c>
      <c r="AG9" s="2" t="s">
        <v>3271</v>
      </c>
      <c r="AH9" s="1" t="s">
        <v>1653</v>
      </c>
      <c r="AI9" s="1" t="s">
        <v>1771</v>
      </c>
      <c r="AJ9" s="1">
        <v>4</v>
      </c>
      <c r="AK9" s="1" t="s">
        <v>3153</v>
      </c>
      <c r="AL9" s="1" t="s">
        <v>3152</v>
      </c>
      <c r="AM9" s="1" t="s">
        <v>349</v>
      </c>
      <c r="AN9" s="1" t="s">
        <v>1917</v>
      </c>
      <c r="AO9" s="1" t="s">
        <v>2667</v>
      </c>
      <c r="AP9" s="1"/>
      <c r="AQ9" s="1" t="s">
        <v>3151</v>
      </c>
      <c r="AR9" s="1"/>
      <c r="AS9" s="1"/>
      <c r="AT9" s="1"/>
      <c r="AU9" s="1">
        <v>1</v>
      </c>
      <c r="AV9" s="1">
        <v>1</v>
      </c>
      <c r="AW9" s="1" t="s">
        <v>3151</v>
      </c>
    </row>
    <row r="10" spans="1:49" x14ac:dyDescent="0.15">
      <c r="A10" t="str">
        <f t="shared" ref="A10:A45" si="11">B10&amp;C10&amp;E10&amp;F10&amp;H10&amp;I10&amp;J10&amp;M10&amp;N10&amp;O10&amp;P10&amp;Q10&amp;R10&amp;S10&amp;T10&amp;U10&amp;V10&amp;W10&amp;X10&amp;Y10</f>
        <v>|ORI|白|11|3/3|《[[戦乱の神託者]]》|</v>
      </c>
      <c r="B10" t="s">
        <v>3211</v>
      </c>
      <c r="C10" t="str">
        <f t="shared" ref="C10:C45" si="12">AG10</f>
        <v>ORI</v>
      </c>
      <c r="D10">
        <f>IF(AG10="","",VLOOKUP(C10,tnpl!$Z$1:$AA$11,2,TRUE))</f>
        <v>1</v>
      </c>
      <c r="E10" t="s">
        <v>3211</v>
      </c>
      <c r="F10" t="str">
        <f t="shared" ref="F10:F45" si="13">AH10</f>
        <v>白</v>
      </c>
      <c r="G10">
        <f>IF(AH10="","",VLOOKUP(F10,tnpl!$X$1:$Y$16,2,TRUE))</f>
        <v>1</v>
      </c>
      <c r="H10" t="s">
        <v>3211</v>
      </c>
      <c r="I10">
        <f t="shared" ref="I10:I45" si="14">AJ10</f>
        <v>11</v>
      </c>
      <c r="J10" t="s">
        <v>3211</v>
      </c>
      <c r="K10">
        <f t="shared" ref="K10:K45" si="15">AU10</f>
        <v>3</v>
      </c>
      <c r="L10">
        <f t="shared" ref="L10:L45" si="16">AV10</f>
        <v>3</v>
      </c>
      <c r="M10" t="str">
        <f t="shared" ref="M10:M45" si="17">IF(AM10="クリーチャー",K10&amp;"/"&amp;L10,"")</f>
        <v>3/3</v>
      </c>
      <c r="R10" t="s">
        <v>3267</v>
      </c>
      <c r="S10" t="s">
        <v>4854</v>
      </c>
      <c r="T10" t="str">
        <f t="shared" ref="T10:T45" si="18">AK10</f>
        <v>戦乱の神託者</v>
      </c>
      <c r="W10" t="s">
        <v>4855</v>
      </c>
      <c r="X10" t="s">
        <v>3267</v>
      </c>
      <c r="Y10" s="9"/>
      <c r="Z10" s="11" t="s">
        <v>3282</v>
      </c>
      <c r="AA10" t="str">
        <f t="shared" si="6"/>
        <v>絆魂</v>
      </c>
      <c r="AB10" t="str">
        <f t="shared" ref="AB10:AB45" si="19">IF(ISERR(SEARCH("召",Z10,1)),"","召喚")</f>
        <v/>
      </c>
      <c r="AC10" t="str">
        <f t="shared" ref="AC10:AC45" si="20">IF(ISERR(SEARCH("与",Z10,1)),"","与える")</f>
        <v/>
      </c>
      <c r="AD10" t="str">
        <f t="shared" ref="AD10:AD45" si="21">IF(ISERR(SEARCH("得",Z10,1)),"","得る")</f>
        <v/>
      </c>
      <c r="AE10" t="b">
        <f t="shared" ref="AE10:AE45" si="22">OR(AC10="与える",AD10="得る")</f>
        <v>0</v>
      </c>
      <c r="AF10" s="3">
        <v>23</v>
      </c>
      <c r="AG10" s="2" t="s">
        <v>3271</v>
      </c>
      <c r="AH10" s="1" t="s">
        <v>1653</v>
      </c>
      <c r="AI10" s="1" t="s">
        <v>1473</v>
      </c>
      <c r="AJ10" s="1">
        <v>11</v>
      </c>
      <c r="AK10" s="1" t="s">
        <v>3102</v>
      </c>
      <c r="AL10" s="1" t="s">
        <v>3101</v>
      </c>
      <c r="AM10" s="1" t="s">
        <v>349</v>
      </c>
      <c r="AN10" s="1" t="s">
        <v>1511</v>
      </c>
      <c r="AO10" s="1" t="s">
        <v>1492</v>
      </c>
      <c r="AP10" s="1"/>
      <c r="AQ10" s="1" t="s">
        <v>3282</v>
      </c>
      <c r="AR10" s="1"/>
      <c r="AS10" s="1"/>
      <c r="AT10" s="1"/>
      <c r="AU10" s="1">
        <v>3</v>
      </c>
      <c r="AV10" s="1">
        <v>3</v>
      </c>
      <c r="AW10" s="1" t="s">
        <v>3282</v>
      </c>
    </row>
    <row r="11" spans="1:49" x14ac:dyDescent="0.15">
      <c r="A11" t="str">
        <f>B11&amp;C11&amp;E11&amp;F11&amp;H11&amp;I11&amp;J11&amp;M11&amp;N11&amp;O11&amp;P11&amp;Q11&amp;R11&amp;S11&amp;T11&amp;V11&amp;W11&amp;X11&amp;Y11</f>
        <v/>
      </c>
      <c r="Z11"/>
    </row>
    <row r="12" spans="1:49" x14ac:dyDescent="0.15">
      <c r="A12" t="str">
        <f>B12&amp;C12&amp;E12&amp;F12&amp;H12&amp;I12&amp;J12&amp;M12&amp;N12&amp;O12&amp;P12&amp;Q12&amp;R12&amp;S12&amp;T12&amp;V12&amp;W12&amp;X12&amp;Y12</f>
        <v>**戦乱のゼンディカーブロック</v>
      </c>
      <c r="B12" t="s">
        <v>4856</v>
      </c>
      <c r="C12" t="s">
        <v>5194</v>
      </c>
    </row>
    <row r="13" spans="1:49" x14ac:dyDescent="0.15">
      <c r="A13" t="str">
        <f>B13&amp;C13&amp;E13&amp;F13&amp;H13&amp;I13&amp;J13&amp;M13&amp;N13&amp;O13&amp;P13&amp;Q13&amp;R13&amp;S13&amp;T13&amp;U13&amp;V13&amp;W13&amp;X13&amp;Y13</f>
        <v>|LEFT:50|LEFT:50|LEFT:50|LEFT:50|LEFT:500|c</v>
      </c>
      <c r="B13" t="s">
        <v>3211</v>
      </c>
      <c r="C13" t="s">
        <v>3204</v>
      </c>
      <c r="E13" t="s">
        <v>3211</v>
      </c>
      <c r="F13" t="s">
        <v>3204</v>
      </c>
      <c r="H13" t="s">
        <v>3211</v>
      </c>
      <c r="I13" t="s">
        <v>3204</v>
      </c>
      <c r="J13" t="s">
        <v>3211</v>
      </c>
      <c r="M13" t="s">
        <v>3204</v>
      </c>
      <c r="R13" t="s">
        <v>3267</v>
      </c>
      <c r="T13" t="s">
        <v>3205</v>
      </c>
      <c r="X13" t="s">
        <v>3267</v>
      </c>
      <c r="Y13" t="s">
        <v>3206</v>
      </c>
    </row>
    <row r="14" spans="1:49" x14ac:dyDescent="0.15">
      <c r="A14" t="str">
        <f>B14&amp;C14&amp;E14&amp;F14&amp;H14&amp;I14&amp;J14&amp;M14&amp;N14&amp;O14&amp;P14&amp;Q14&amp;R14&amp;S14&amp;T14&amp;U14&amp;V14&amp;W14&amp;X14&amp;Y14</f>
        <v>|セット|色|コスト|P/T|カード名|</v>
      </c>
      <c r="B14" t="s">
        <v>3211</v>
      </c>
      <c r="C14" t="s">
        <v>3212</v>
      </c>
      <c r="E14" t="s">
        <v>3211</v>
      </c>
      <c r="F14" t="s">
        <v>3181</v>
      </c>
      <c r="H14" t="s">
        <v>3211</v>
      </c>
      <c r="I14" t="s">
        <v>3207</v>
      </c>
      <c r="J14" t="s">
        <v>3211</v>
      </c>
      <c r="K14" t="s">
        <v>3168</v>
      </c>
      <c r="L14" t="s">
        <v>3167</v>
      </c>
      <c r="M14" t="str">
        <f>K14&amp;"/"&amp;L14</f>
        <v>P/T</v>
      </c>
      <c r="R14" t="s">
        <v>3267</v>
      </c>
      <c r="T14" t="s">
        <v>3208</v>
      </c>
      <c r="X14" t="s">
        <v>3267</v>
      </c>
      <c r="AE14" t="b">
        <f>OR(AC14="与える",AD14="得る")</f>
        <v>0</v>
      </c>
      <c r="AF14" s="18"/>
      <c r="AG14" s="18"/>
      <c r="AH14" s="18"/>
      <c r="AI14" s="18"/>
      <c r="AJ14" s="18"/>
      <c r="AK14" s="18"/>
      <c r="AL14" s="18"/>
      <c r="AM14" s="18"/>
      <c r="AN14" s="18"/>
      <c r="AO14" s="18"/>
      <c r="AP14" s="18"/>
      <c r="AQ14" s="18"/>
      <c r="AR14" s="18"/>
      <c r="AS14" s="18"/>
      <c r="AT14" s="18"/>
      <c r="AU14" s="18"/>
      <c r="AV14" s="18"/>
      <c r="AW14" s="18"/>
    </row>
    <row r="15" spans="1:49" x14ac:dyDescent="0.15">
      <c r="A15" t="str">
        <f t="shared" si="11"/>
        <v>|BFZ|白|8|4/6|《[[フェリダーの君主]]》|</v>
      </c>
      <c r="B15" t="s">
        <v>3211</v>
      </c>
      <c r="C15" t="str">
        <f t="shared" si="12"/>
        <v>BFZ</v>
      </c>
      <c r="D15">
        <f>IF(AG15="","",VLOOKUP(C15,tnpl!$Z$1:$AA$11,2,TRUE))</f>
        <v>2</v>
      </c>
      <c r="E15" t="s">
        <v>3211</v>
      </c>
      <c r="F15" t="str">
        <f t="shared" si="13"/>
        <v>白</v>
      </c>
      <c r="G15">
        <f>IF(AH15="","",VLOOKUP(F15,tnpl!$X$1:$Y$16,2,TRUE))</f>
        <v>1</v>
      </c>
      <c r="H15" t="s">
        <v>3211</v>
      </c>
      <c r="I15">
        <f t="shared" si="14"/>
        <v>8</v>
      </c>
      <c r="J15" t="s">
        <v>3211</v>
      </c>
      <c r="K15">
        <f t="shared" si="15"/>
        <v>4</v>
      </c>
      <c r="L15">
        <f t="shared" si="16"/>
        <v>6</v>
      </c>
      <c r="M15" t="str">
        <f t="shared" si="17"/>
        <v>4/6</v>
      </c>
      <c r="R15" t="s">
        <v>3267</v>
      </c>
      <c r="S15" t="s">
        <v>4854</v>
      </c>
      <c r="T15" t="str">
        <f t="shared" si="18"/>
        <v>フェリダーの君主</v>
      </c>
      <c r="W15" t="s">
        <v>4855</v>
      </c>
      <c r="X15" t="s">
        <v>3267</v>
      </c>
      <c r="Y15" s="9"/>
      <c r="Z15" s="11" t="s">
        <v>2350</v>
      </c>
      <c r="AA15" t="str">
        <f t="shared" si="6"/>
        <v>絆魂</v>
      </c>
      <c r="AB15" t="str">
        <f t="shared" si="19"/>
        <v/>
      </c>
      <c r="AC15" t="str">
        <f t="shared" si="20"/>
        <v/>
      </c>
      <c r="AD15" t="str">
        <f t="shared" si="21"/>
        <v/>
      </c>
      <c r="AE15" t="b">
        <f t="shared" si="22"/>
        <v>0</v>
      </c>
      <c r="AF15" s="3">
        <v>277</v>
      </c>
      <c r="AG15" s="2" t="s">
        <v>3213</v>
      </c>
      <c r="AH15" s="1" t="s">
        <v>1653</v>
      </c>
      <c r="AI15" s="1" t="s">
        <v>1453</v>
      </c>
      <c r="AJ15" s="1">
        <v>8</v>
      </c>
      <c r="AK15" s="1" t="s">
        <v>2352</v>
      </c>
      <c r="AL15" s="1" t="s">
        <v>2351</v>
      </c>
      <c r="AM15" s="1" t="s">
        <v>349</v>
      </c>
      <c r="AN15" s="1" t="s">
        <v>1917</v>
      </c>
      <c r="AO15" s="1" t="s">
        <v>367</v>
      </c>
      <c r="AP15" s="1"/>
      <c r="AQ15" s="1" t="s">
        <v>2350</v>
      </c>
      <c r="AR15" s="1"/>
      <c r="AS15" s="1"/>
      <c r="AT15" s="1"/>
      <c r="AU15" s="1">
        <v>4</v>
      </c>
      <c r="AV15" s="1">
        <v>6</v>
      </c>
      <c r="AW15" s="1" t="s">
        <v>2350</v>
      </c>
    </row>
    <row r="16" spans="1:49" x14ac:dyDescent="0.15">
      <c r="A16" t="str">
        <f t="shared" si="11"/>
        <v>|OGW|黒|12|3/4|《[[ゲトの裏切り者、カリタス]]》|</v>
      </c>
      <c r="B16" t="s">
        <v>3211</v>
      </c>
      <c r="C16" t="str">
        <f t="shared" si="12"/>
        <v>OGW</v>
      </c>
      <c r="D16">
        <f>IF(AG16="","",VLOOKUP(C16,tnpl!$Z$1:$AA$11,2,TRUE))</f>
        <v>3</v>
      </c>
      <c r="E16" t="s">
        <v>3211</v>
      </c>
      <c r="F16" t="str">
        <f t="shared" si="13"/>
        <v>黒</v>
      </c>
      <c r="G16">
        <f>IF(AH16="","",VLOOKUP(F16,tnpl!$X$1:$Y$16,2,TRUE))</f>
        <v>3</v>
      </c>
      <c r="H16" t="s">
        <v>3211</v>
      </c>
      <c r="I16">
        <f t="shared" si="14"/>
        <v>12</v>
      </c>
      <c r="J16" t="s">
        <v>3211</v>
      </c>
      <c r="K16">
        <f t="shared" si="15"/>
        <v>3</v>
      </c>
      <c r="L16">
        <f t="shared" si="16"/>
        <v>4</v>
      </c>
      <c r="M16" t="str">
        <f t="shared" si="17"/>
        <v>3/4</v>
      </c>
      <c r="R16" t="s">
        <v>3267</v>
      </c>
      <c r="S16" t="s">
        <v>4854</v>
      </c>
      <c r="T16" t="str">
        <f t="shared" si="18"/>
        <v>ゲトの裏切り者、カリタス</v>
      </c>
      <c r="W16" t="s">
        <v>4855</v>
      </c>
      <c r="X16" t="s">
        <v>3267</v>
      </c>
      <c r="Y16" s="9"/>
      <c r="Z16" t="s">
        <v>3505</v>
      </c>
      <c r="AA16" t="str">
        <f t="shared" si="6"/>
        <v>絆魂</v>
      </c>
      <c r="AC16" t="str">
        <f t="shared" si="20"/>
        <v/>
      </c>
      <c r="AD16" t="str">
        <f t="shared" si="21"/>
        <v/>
      </c>
      <c r="AE16" t="b">
        <f t="shared" si="22"/>
        <v>0</v>
      </c>
      <c r="AF16" s="3">
        <v>503</v>
      </c>
      <c r="AG16" s="2" t="s">
        <v>3214</v>
      </c>
      <c r="AH16" s="1" t="s">
        <v>1606</v>
      </c>
      <c r="AI16" s="1" t="s">
        <v>1453</v>
      </c>
      <c r="AJ16" s="1">
        <v>12</v>
      </c>
      <c r="AK16" s="1" t="s">
        <v>1605</v>
      </c>
      <c r="AL16" s="1" t="s">
        <v>1604</v>
      </c>
      <c r="AM16" s="1" t="s">
        <v>349</v>
      </c>
      <c r="AN16" s="1" t="s">
        <v>1516</v>
      </c>
      <c r="AO16" s="1" t="s">
        <v>1515</v>
      </c>
      <c r="AP16" s="1"/>
      <c r="AQ16" s="1" t="s">
        <v>3151</v>
      </c>
      <c r="AR16" s="1" t="s">
        <v>1603</v>
      </c>
      <c r="AS16" s="1" t="s">
        <v>1602</v>
      </c>
      <c r="AT16" s="1"/>
      <c r="AU16" s="1">
        <v>3</v>
      </c>
      <c r="AV16" s="1">
        <v>4</v>
      </c>
      <c r="AW16" s="1" t="s">
        <v>3505</v>
      </c>
    </row>
    <row r="17" spans="1:49" x14ac:dyDescent="0.15">
      <c r="A17" t="str">
        <f>B17&amp;C17&amp;E17&amp;F17&amp;H17&amp;I17&amp;J17&amp;M17&amp;N17&amp;O17&amp;P17&amp;Q17&amp;R17&amp;S17&amp;T17&amp;V17&amp;W17&amp;X17&amp;Y17</f>
        <v/>
      </c>
      <c r="Z17"/>
    </row>
    <row r="18" spans="1:49" x14ac:dyDescent="0.15">
      <c r="A18" t="str">
        <f>B18&amp;C18&amp;E18&amp;F18&amp;H18&amp;I18&amp;J18&amp;M18&amp;N18&amp;O18&amp;P18&amp;Q18&amp;R18&amp;S18&amp;T18&amp;V18&amp;W18&amp;X18&amp;Y18</f>
        <v>**イニストラードを覆う影ブロック</v>
      </c>
      <c r="B18" t="s">
        <v>4856</v>
      </c>
      <c r="C18" t="s">
        <v>5195</v>
      </c>
    </row>
    <row r="19" spans="1:49" x14ac:dyDescent="0.15">
      <c r="A19" t="str">
        <f>B19&amp;C19&amp;E19&amp;F19&amp;H19&amp;I19&amp;J19&amp;M19&amp;N19&amp;O19&amp;P19&amp;Q19&amp;R19&amp;S19&amp;T19&amp;U19&amp;V19&amp;W19&amp;X19&amp;Y19</f>
        <v>|LEFT:50|LEFT:50|LEFT:50|LEFT:50|LEFT:500|c</v>
      </c>
      <c r="B19" t="s">
        <v>3211</v>
      </c>
      <c r="C19" t="s">
        <v>3204</v>
      </c>
      <c r="E19" t="s">
        <v>3211</v>
      </c>
      <c r="F19" t="s">
        <v>3204</v>
      </c>
      <c r="H19" t="s">
        <v>3211</v>
      </c>
      <c r="I19" t="s">
        <v>3204</v>
      </c>
      <c r="J19" t="s">
        <v>3211</v>
      </c>
      <c r="M19" t="s">
        <v>3204</v>
      </c>
      <c r="R19" t="s">
        <v>3267</v>
      </c>
      <c r="T19" t="s">
        <v>3205</v>
      </c>
      <c r="X19" t="s">
        <v>3267</v>
      </c>
      <c r="Y19" t="s">
        <v>3206</v>
      </c>
    </row>
    <row r="20" spans="1:49" x14ac:dyDescent="0.15">
      <c r="A20" t="str">
        <f>B20&amp;C20&amp;E20&amp;F20&amp;H20&amp;I20&amp;J20&amp;M20&amp;N20&amp;O20&amp;P20&amp;Q20&amp;R20&amp;S20&amp;T20&amp;U20&amp;V20&amp;W20&amp;X20&amp;Y20</f>
        <v>|セット|色|コスト|P/T|カード名|</v>
      </c>
      <c r="B20" t="s">
        <v>3211</v>
      </c>
      <c r="C20" t="s">
        <v>3212</v>
      </c>
      <c r="E20" t="s">
        <v>3211</v>
      </c>
      <c r="F20" t="s">
        <v>3181</v>
      </c>
      <c r="H20" t="s">
        <v>3211</v>
      </c>
      <c r="I20" t="s">
        <v>3207</v>
      </c>
      <c r="J20" t="s">
        <v>3211</v>
      </c>
      <c r="K20" t="s">
        <v>3168</v>
      </c>
      <c r="L20" t="s">
        <v>3167</v>
      </c>
      <c r="M20" t="str">
        <f>K20&amp;"/"&amp;L20</f>
        <v>P/T</v>
      </c>
      <c r="R20" t="s">
        <v>3267</v>
      </c>
      <c r="T20" t="s">
        <v>3208</v>
      </c>
      <c r="X20" t="s">
        <v>3267</v>
      </c>
      <c r="AE20" t="b">
        <f>OR(AC20="与える",AD20="得る")</f>
        <v>0</v>
      </c>
      <c r="AF20" s="18"/>
      <c r="AG20" s="18"/>
      <c r="AH20" s="18"/>
      <c r="AI20" s="18"/>
      <c r="AJ20" s="18"/>
      <c r="AK20" s="18"/>
      <c r="AL20" s="18"/>
      <c r="AM20" s="18"/>
      <c r="AN20" s="18"/>
      <c r="AO20" s="18"/>
      <c r="AP20" s="18"/>
      <c r="AQ20" s="18"/>
      <c r="AR20" s="18"/>
      <c r="AS20" s="18"/>
      <c r="AT20" s="18"/>
      <c r="AU20" s="18"/>
      <c r="AV20" s="18"/>
      <c r="AW20" s="18"/>
    </row>
    <row r="21" spans="1:49" x14ac:dyDescent="0.15">
      <c r="A21" t="str">
        <f t="shared" si="11"/>
        <v>|SOI|白|10|3/1|《[[近野の司祭]]》|</v>
      </c>
      <c r="B21" t="s">
        <v>3211</v>
      </c>
      <c r="C21" t="str">
        <f t="shared" si="12"/>
        <v>SOI</v>
      </c>
      <c r="D21">
        <f>IF(AG21="","",VLOOKUP(C21,tnpl!$Z$1:$AA$11,2,TRUE))</f>
        <v>4</v>
      </c>
      <c r="E21" t="s">
        <v>3211</v>
      </c>
      <c r="F21" t="str">
        <f t="shared" si="13"/>
        <v>白</v>
      </c>
      <c r="G21">
        <f>IF(AH21="","",VLOOKUP(F21,tnpl!$X$1:$Y$16,2,TRUE))</f>
        <v>1</v>
      </c>
      <c r="H21" t="s">
        <v>3211</v>
      </c>
      <c r="I21">
        <f t="shared" si="14"/>
        <v>10</v>
      </c>
      <c r="J21" t="s">
        <v>3211</v>
      </c>
      <c r="K21">
        <f t="shared" si="15"/>
        <v>3</v>
      </c>
      <c r="L21">
        <f t="shared" si="16"/>
        <v>1</v>
      </c>
      <c r="M21" t="str">
        <f t="shared" si="17"/>
        <v>3/1</v>
      </c>
      <c r="R21" t="s">
        <v>3267</v>
      </c>
      <c r="S21" t="s">
        <v>4854</v>
      </c>
      <c r="T21" t="str">
        <f t="shared" si="18"/>
        <v>近野の司祭</v>
      </c>
      <c r="U21" t="str">
        <f>IF(I21=0,"&gt;","")</f>
        <v/>
      </c>
      <c r="V21" t="str">
        <f>IF(I21=0,VLOOKUP(T21,Sheet4!A:B,2,TRUE),"")</f>
        <v/>
      </c>
      <c r="W21" t="s">
        <v>4855</v>
      </c>
      <c r="X21" t="s">
        <v>3267</v>
      </c>
      <c r="Y21" s="9"/>
      <c r="Z21" t="s">
        <v>3554</v>
      </c>
      <c r="AA21" t="str">
        <f t="shared" si="6"/>
        <v>絆魂</v>
      </c>
      <c r="AC21" t="str">
        <f t="shared" si="20"/>
        <v/>
      </c>
      <c r="AD21" t="str">
        <f t="shared" si="21"/>
        <v/>
      </c>
      <c r="AE21" t="b">
        <f t="shared" si="22"/>
        <v>0</v>
      </c>
      <c r="AF21" s="3">
        <v>554</v>
      </c>
      <c r="AG21" s="2" t="s">
        <v>3528</v>
      </c>
      <c r="AH21" s="1" t="s">
        <v>1653</v>
      </c>
      <c r="AI21" s="1" t="s">
        <v>1473</v>
      </c>
      <c r="AJ21" s="1">
        <v>10</v>
      </c>
      <c r="AK21" s="1" t="s">
        <v>1417</v>
      </c>
      <c r="AL21" s="1" t="s">
        <v>1416</v>
      </c>
      <c r="AM21" s="1" t="s">
        <v>349</v>
      </c>
      <c r="AN21" s="1" t="s">
        <v>1511</v>
      </c>
      <c r="AO21" s="1" t="s">
        <v>1492</v>
      </c>
      <c r="AP21" s="1"/>
      <c r="AQ21" s="1" t="s">
        <v>3552</v>
      </c>
      <c r="AR21" s="1" t="s">
        <v>3553</v>
      </c>
      <c r="AS21" s="1"/>
      <c r="AT21" s="1"/>
      <c r="AU21" s="1">
        <v>3</v>
      </c>
      <c r="AV21" s="1">
        <v>1</v>
      </c>
      <c r="AW21" s="1" t="s">
        <v>3554</v>
      </c>
    </row>
    <row r="22" spans="1:49" x14ac:dyDescent="0.15">
      <c r="A22" t="str">
        <f t="shared" si="11"/>
        <v>|SOI|黒|10|1/3|《[[遠沼の亡霊]]》|</v>
      </c>
      <c r="B22" t="s">
        <v>3211</v>
      </c>
      <c r="C22" t="str">
        <f t="shared" si="12"/>
        <v>SOI</v>
      </c>
      <c r="D22">
        <f>IF(AG22="","",VLOOKUP(C22,tnpl!$Z$1:$AA$11,2,TRUE))</f>
        <v>4</v>
      </c>
      <c r="E22" t="s">
        <v>3211</v>
      </c>
      <c r="F22" t="str">
        <f t="shared" si="13"/>
        <v>黒</v>
      </c>
      <c r="G22">
        <f>IF(AH22="","",VLOOKUP(F22,tnpl!$X$1:$Y$16,2,TRUE))</f>
        <v>3</v>
      </c>
      <c r="H22" t="s">
        <v>3211</v>
      </c>
      <c r="I22">
        <f t="shared" si="14"/>
        <v>10</v>
      </c>
      <c r="J22" t="s">
        <v>3211</v>
      </c>
      <c r="K22">
        <f t="shared" si="15"/>
        <v>1</v>
      </c>
      <c r="L22">
        <f t="shared" si="16"/>
        <v>3</v>
      </c>
      <c r="M22" t="str">
        <f t="shared" si="17"/>
        <v>1/3</v>
      </c>
      <c r="R22" t="s">
        <v>3267</v>
      </c>
      <c r="S22" t="s">
        <v>4854</v>
      </c>
      <c r="T22" t="str">
        <f t="shared" si="18"/>
        <v>遠沼の亡霊</v>
      </c>
      <c r="U22" t="str">
        <f>IF(I22=0,"&gt;","")</f>
        <v/>
      </c>
      <c r="V22" t="str">
        <f>IF(I22=0,VLOOKUP(T22,Sheet4!A:B,2,TRUE),"")</f>
        <v/>
      </c>
      <c r="W22" t="s">
        <v>4855</v>
      </c>
      <c r="X22" t="s">
        <v>3267</v>
      </c>
      <c r="Y22" s="9"/>
      <c r="Z22" t="s">
        <v>3653</v>
      </c>
      <c r="AA22" t="str">
        <f t="shared" si="6"/>
        <v>絆魂</v>
      </c>
      <c r="AB22" t="str">
        <f t="shared" si="19"/>
        <v/>
      </c>
      <c r="AC22" t="str">
        <f t="shared" si="20"/>
        <v/>
      </c>
      <c r="AD22" t="str">
        <f t="shared" si="21"/>
        <v/>
      </c>
      <c r="AE22" t="b">
        <f t="shared" si="22"/>
        <v>0</v>
      </c>
      <c r="AF22" s="3">
        <v>613</v>
      </c>
      <c r="AG22" s="2" t="s">
        <v>3528</v>
      </c>
      <c r="AH22" s="1" t="s">
        <v>1606</v>
      </c>
      <c r="AI22" s="1" t="s">
        <v>1771</v>
      </c>
      <c r="AJ22" s="1">
        <v>10</v>
      </c>
      <c r="AK22" s="1" t="s">
        <v>1317</v>
      </c>
      <c r="AL22" s="1" t="s">
        <v>1316</v>
      </c>
      <c r="AM22" s="1" t="s">
        <v>349</v>
      </c>
      <c r="AN22" s="1" t="s">
        <v>2436</v>
      </c>
      <c r="AO22" s="1"/>
      <c r="AP22" s="1"/>
      <c r="AQ22" s="1" t="s">
        <v>3653</v>
      </c>
      <c r="AR22" s="1"/>
      <c r="AS22" s="1"/>
      <c r="AT22" s="1"/>
      <c r="AU22" s="1">
        <v>1</v>
      </c>
      <c r="AV22" s="1">
        <v>3</v>
      </c>
      <c r="AW22" s="1" t="s">
        <v>3653</v>
      </c>
    </row>
    <row r="23" spans="1:49" x14ac:dyDescent="0.15">
      <c r="A23" t="str">
        <f t="shared" si="11"/>
        <v>|SOI|黒|12|2/2|《[[甘やかす貴種]]》|</v>
      </c>
      <c r="B23" t="s">
        <v>3211</v>
      </c>
      <c r="C23" t="str">
        <f t="shared" si="12"/>
        <v>SOI</v>
      </c>
      <c r="D23">
        <f>IF(AG23="","",VLOOKUP(C23,tnpl!$Z$1:$AA$11,2,TRUE))</f>
        <v>4</v>
      </c>
      <c r="E23" t="s">
        <v>3211</v>
      </c>
      <c r="F23" t="str">
        <f t="shared" si="13"/>
        <v>黒</v>
      </c>
      <c r="G23">
        <f>IF(AH23="","",VLOOKUP(F23,tnpl!$X$1:$Y$16,2,TRUE))</f>
        <v>3</v>
      </c>
      <c r="H23" t="s">
        <v>3211</v>
      </c>
      <c r="I23">
        <f t="shared" si="14"/>
        <v>12</v>
      </c>
      <c r="J23" t="s">
        <v>3211</v>
      </c>
      <c r="K23">
        <f t="shared" si="15"/>
        <v>2</v>
      </c>
      <c r="L23">
        <f t="shared" si="16"/>
        <v>2</v>
      </c>
      <c r="M23" t="str">
        <f t="shared" si="17"/>
        <v>2/2</v>
      </c>
      <c r="R23" t="s">
        <v>3267</v>
      </c>
      <c r="S23" t="s">
        <v>4854</v>
      </c>
      <c r="T23" t="str">
        <f t="shared" si="18"/>
        <v>甘やかす貴種</v>
      </c>
      <c r="U23" t="str">
        <f t="shared" ref="U23:U29" si="23">IF(I23=0,"&gt;","")</f>
        <v/>
      </c>
      <c r="V23" t="str">
        <f>IF(I23=0,VLOOKUP(T23,Sheet4!A:B,2,TRUE),"")</f>
        <v/>
      </c>
      <c r="W23" t="s">
        <v>4855</v>
      </c>
      <c r="X23" t="s">
        <v>3267</v>
      </c>
      <c r="Y23" s="9"/>
      <c r="Z23" s="11" t="s">
        <v>3671</v>
      </c>
      <c r="AA23" t="str">
        <f t="shared" si="6"/>
        <v>絆魂</v>
      </c>
      <c r="AB23" t="str">
        <f t="shared" si="19"/>
        <v/>
      </c>
      <c r="AC23" t="str">
        <f t="shared" si="20"/>
        <v/>
      </c>
      <c r="AD23" t="str">
        <f t="shared" si="21"/>
        <v/>
      </c>
      <c r="AE23" t="b">
        <f t="shared" si="22"/>
        <v>0</v>
      </c>
      <c r="AF23" s="3">
        <v>627</v>
      </c>
      <c r="AG23" s="2" t="s">
        <v>3528</v>
      </c>
      <c r="AH23" s="1" t="s">
        <v>1606</v>
      </c>
      <c r="AI23" s="1" t="s">
        <v>1473</v>
      </c>
      <c r="AJ23" s="1">
        <v>12</v>
      </c>
      <c r="AK23" s="1" t="s">
        <v>1291</v>
      </c>
      <c r="AL23" s="1" t="s">
        <v>1290</v>
      </c>
      <c r="AM23" s="1" t="s">
        <v>349</v>
      </c>
      <c r="AN23" s="1" t="s">
        <v>1516</v>
      </c>
      <c r="AO23" s="1"/>
      <c r="AP23" s="1"/>
      <c r="AQ23" s="1" t="s">
        <v>3151</v>
      </c>
      <c r="AR23" s="1" t="s">
        <v>3670</v>
      </c>
      <c r="AS23" s="1"/>
      <c r="AT23" s="1"/>
      <c r="AU23" s="1">
        <v>2</v>
      </c>
      <c r="AV23" s="1">
        <v>2</v>
      </c>
      <c r="AW23" s="1" t="s">
        <v>3671</v>
      </c>
    </row>
    <row r="24" spans="1:49" x14ac:dyDescent="0.15">
      <c r="A24" t="str">
        <f t="shared" si="11"/>
        <v>|SOI|無色|0|15/13|《[[不敬の皇子、オーメンダール&gt;ウェストヴェイルの修道院]]》|</v>
      </c>
      <c r="B24" t="s">
        <v>3211</v>
      </c>
      <c r="C24" t="str">
        <f t="shared" si="12"/>
        <v>SOI</v>
      </c>
      <c r="D24">
        <f>IF(AG24="","",VLOOKUP(C24,tnpl!$Z$1:$AA$11,2,TRUE))</f>
        <v>4</v>
      </c>
      <c r="E24" t="s">
        <v>3211</v>
      </c>
      <c r="F24" t="str">
        <f t="shared" si="13"/>
        <v>無色</v>
      </c>
      <c r="G24">
        <f>IF(AH24="","",VLOOKUP(F24,tnpl!$X$1:$Y$16,2,TRUE))</f>
        <v>16</v>
      </c>
      <c r="H24" t="s">
        <v>3211</v>
      </c>
      <c r="I24">
        <v>0</v>
      </c>
      <c r="J24" t="s">
        <v>3211</v>
      </c>
      <c r="K24">
        <f t="shared" si="15"/>
        <v>15</v>
      </c>
      <c r="L24">
        <f t="shared" si="16"/>
        <v>13</v>
      </c>
      <c r="M24" t="str">
        <f t="shared" si="17"/>
        <v>15/13</v>
      </c>
      <c r="R24" t="s">
        <v>3267</v>
      </c>
      <c r="S24" t="s">
        <v>4854</v>
      </c>
      <c r="T24" t="str">
        <f t="shared" si="18"/>
        <v>不敬の皇子、オーメンダール</v>
      </c>
      <c r="U24" t="str">
        <f t="shared" si="23"/>
        <v>&gt;</v>
      </c>
      <c r="V24" t="str">
        <f>IF(I24=0,VLOOKUP(T24,Sheet4!A:B,2,TRUE),"")</f>
        <v>ウェストヴェイルの修道院</v>
      </c>
      <c r="W24" t="s">
        <v>4855</v>
      </c>
      <c r="X24" t="s">
        <v>3267</v>
      </c>
      <c r="Y24" s="9"/>
      <c r="Z24" s="11" t="s">
        <v>3861</v>
      </c>
      <c r="AA24" t="str">
        <f t="shared" si="6"/>
        <v>絆魂</v>
      </c>
      <c r="AB24" t="str">
        <f t="shared" si="19"/>
        <v/>
      </c>
      <c r="AC24" t="str">
        <f t="shared" si="20"/>
        <v/>
      </c>
      <c r="AD24" t="str">
        <f t="shared" si="21"/>
        <v/>
      </c>
      <c r="AE24" t="b">
        <f t="shared" si="22"/>
        <v>0</v>
      </c>
      <c r="AF24" s="3">
        <v>748</v>
      </c>
      <c r="AG24" s="2" t="s">
        <v>3528</v>
      </c>
      <c r="AH24" s="1" t="s">
        <v>301</v>
      </c>
      <c r="AI24" s="1" t="s">
        <v>1463</v>
      </c>
      <c r="AJ24" s="1">
        <v>1</v>
      </c>
      <c r="AK24" s="1" t="s">
        <v>1015</v>
      </c>
      <c r="AL24" s="1" t="s">
        <v>1014</v>
      </c>
      <c r="AM24" s="1" t="s">
        <v>349</v>
      </c>
      <c r="AN24" s="1" t="s">
        <v>2828</v>
      </c>
      <c r="AO24" s="1"/>
      <c r="AP24" s="1"/>
      <c r="AQ24" s="1" t="s">
        <v>3861</v>
      </c>
      <c r="AR24" s="1"/>
      <c r="AS24" s="1"/>
      <c r="AT24" s="1"/>
      <c r="AU24" s="1">
        <v>15</v>
      </c>
      <c r="AV24" s="1">
        <v>13</v>
      </c>
      <c r="AW24" s="1" t="s">
        <v>3861</v>
      </c>
    </row>
    <row r="25" spans="1:49" x14ac:dyDescent="0.15">
      <c r="A25" t="str">
        <f t="shared" si="11"/>
        <v>|EMN|白|4|1/1|《[[単体騎手]]》|</v>
      </c>
      <c r="B25" t="s">
        <v>3211</v>
      </c>
      <c r="C25" t="str">
        <f t="shared" si="12"/>
        <v>EMN</v>
      </c>
      <c r="D25">
        <f>IF(AG25="","",VLOOKUP(C25,tnpl!$Z$1:$AA$11,2,TRUE))</f>
        <v>5</v>
      </c>
      <c r="E25" t="s">
        <v>3211</v>
      </c>
      <c r="F25" t="str">
        <f t="shared" si="13"/>
        <v>白</v>
      </c>
      <c r="G25">
        <f>IF(AH25="","",VLOOKUP(F25,tnpl!$X$1:$Y$16,2,TRUE))</f>
        <v>1</v>
      </c>
      <c r="H25" t="s">
        <v>3211</v>
      </c>
      <c r="I25">
        <f t="shared" si="14"/>
        <v>4</v>
      </c>
      <c r="J25" t="s">
        <v>3211</v>
      </c>
      <c r="K25">
        <f t="shared" si="15"/>
        <v>1</v>
      </c>
      <c r="L25">
        <f t="shared" si="16"/>
        <v>1</v>
      </c>
      <c r="M25" t="str">
        <f t="shared" si="17"/>
        <v>1/1</v>
      </c>
      <c r="R25" t="s">
        <v>3267</v>
      </c>
      <c r="S25" t="s">
        <v>4854</v>
      </c>
      <c r="T25" t="str">
        <f t="shared" si="18"/>
        <v>単体騎手</v>
      </c>
      <c r="U25" t="str">
        <f t="shared" si="23"/>
        <v/>
      </c>
      <c r="V25" t="str">
        <f>IF(I25=0,VLOOKUP(T25,Sheet4!A:B,2,TRUE),"")</f>
        <v/>
      </c>
      <c r="W25" t="s">
        <v>4855</v>
      </c>
      <c r="X25" t="s">
        <v>3267</v>
      </c>
      <c r="Y25" s="9"/>
      <c r="Z25" t="s">
        <v>3876</v>
      </c>
      <c r="AA25" t="str">
        <f t="shared" si="6"/>
        <v>絆魂</v>
      </c>
      <c r="AB25" t="str">
        <f t="shared" si="19"/>
        <v/>
      </c>
      <c r="AC25" t="str">
        <f t="shared" si="20"/>
        <v/>
      </c>
      <c r="AE25" t="b">
        <f t="shared" si="22"/>
        <v>0</v>
      </c>
      <c r="AF25" s="3">
        <v>757</v>
      </c>
      <c r="AG25" s="2" t="s">
        <v>3870</v>
      </c>
      <c r="AH25" s="1" t="s">
        <v>1653</v>
      </c>
      <c r="AI25" s="1" t="s">
        <v>1473</v>
      </c>
      <c r="AJ25" s="1">
        <v>4</v>
      </c>
      <c r="AK25" s="1" t="s">
        <v>1009</v>
      </c>
      <c r="AL25" s="1" t="s">
        <v>1008</v>
      </c>
      <c r="AM25" s="1" t="s">
        <v>349</v>
      </c>
      <c r="AN25" s="1" t="s">
        <v>1511</v>
      </c>
      <c r="AO25" s="1" t="s">
        <v>1555</v>
      </c>
      <c r="AP25" s="1"/>
      <c r="AQ25" s="1" t="s">
        <v>3874</v>
      </c>
      <c r="AR25" s="1" t="s">
        <v>3875</v>
      </c>
      <c r="AS25" s="1"/>
      <c r="AT25" s="1"/>
      <c r="AU25" s="1">
        <v>1</v>
      </c>
      <c r="AV25" s="1">
        <v>1</v>
      </c>
      <c r="AW25" s="1" t="s">
        <v>3876</v>
      </c>
    </row>
    <row r="26" spans="1:49" x14ac:dyDescent="0.15">
      <c r="A26" t="str">
        <f t="shared" si="11"/>
        <v>|EMN|白|0|4/4|《[[同体騎手&gt;単体騎手]]》|</v>
      </c>
      <c r="B26" t="s">
        <v>3211</v>
      </c>
      <c r="C26" t="str">
        <f t="shared" si="12"/>
        <v>EMN</v>
      </c>
      <c r="D26">
        <f>IF(AG26="","",VLOOKUP(C26,tnpl!$Z$1:$AA$11,2,TRUE))</f>
        <v>5</v>
      </c>
      <c r="E26" t="s">
        <v>3211</v>
      </c>
      <c r="F26" t="str">
        <f t="shared" si="13"/>
        <v>白</v>
      </c>
      <c r="G26">
        <f>IF(AH26="","",VLOOKUP(F26,tnpl!$X$1:$Y$16,2,TRUE))</f>
        <v>1</v>
      </c>
      <c r="H26" t="s">
        <v>3211</v>
      </c>
      <c r="I26">
        <v>0</v>
      </c>
      <c r="J26" t="s">
        <v>3211</v>
      </c>
      <c r="K26">
        <f t="shared" si="15"/>
        <v>4</v>
      </c>
      <c r="L26">
        <f t="shared" si="16"/>
        <v>4</v>
      </c>
      <c r="M26" t="str">
        <f t="shared" si="17"/>
        <v>4/4</v>
      </c>
      <c r="R26" t="s">
        <v>3267</v>
      </c>
      <c r="S26" t="s">
        <v>4854</v>
      </c>
      <c r="T26" t="str">
        <f t="shared" si="18"/>
        <v>同体騎手</v>
      </c>
      <c r="U26" t="str">
        <f t="shared" si="23"/>
        <v>&gt;</v>
      </c>
      <c r="V26" t="str">
        <f>IF(I26=0,VLOOKUP(T26,Sheet4!A:B,2,TRUE),"")</f>
        <v>単体騎手</v>
      </c>
      <c r="W26" t="s">
        <v>4855</v>
      </c>
      <c r="X26" t="s">
        <v>3267</v>
      </c>
      <c r="Y26" s="9"/>
      <c r="Z26" s="11" t="s">
        <v>3877</v>
      </c>
      <c r="AA26" t="str">
        <f>IF(SEARCH(LEFT($C$3,2),Z26,1)&lt;15,$C$3,"")</f>
        <v>絆魂</v>
      </c>
      <c r="AB26" t="str">
        <f t="shared" si="19"/>
        <v/>
      </c>
      <c r="AC26" t="str">
        <f t="shared" si="20"/>
        <v/>
      </c>
      <c r="AD26" t="str">
        <f t="shared" si="21"/>
        <v/>
      </c>
      <c r="AE26" t="b">
        <f t="shared" si="22"/>
        <v>0</v>
      </c>
      <c r="AF26" s="3">
        <v>758</v>
      </c>
      <c r="AG26" s="2" t="s">
        <v>3870</v>
      </c>
      <c r="AH26" s="1" t="s">
        <v>1653</v>
      </c>
      <c r="AI26" s="1" t="s">
        <v>1473</v>
      </c>
      <c r="AJ26" s="1">
        <v>1</v>
      </c>
      <c r="AK26" s="1" t="s">
        <v>877</v>
      </c>
      <c r="AL26" s="1" t="s">
        <v>876</v>
      </c>
      <c r="AM26" s="1" t="s">
        <v>349</v>
      </c>
      <c r="AN26" s="1" t="s">
        <v>1457</v>
      </c>
      <c r="AO26" s="1" t="s">
        <v>2837</v>
      </c>
      <c r="AP26" s="1"/>
      <c r="AQ26" s="1" t="s">
        <v>3877</v>
      </c>
      <c r="AR26" s="1"/>
      <c r="AS26" s="1"/>
      <c r="AT26" s="1"/>
      <c r="AU26" s="1">
        <v>4</v>
      </c>
      <c r="AV26" s="1">
        <v>4</v>
      </c>
      <c r="AW26" s="1" t="s">
        <v>3877</v>
      </c>
    </row>
    <row r="27" spans="1:49" x14ac:dyDescent="0.15">
      <c r="A27" t="str">
        <f t="shared" si="11"/>
        <v>|EMN|白|12|8/8|《[[折れた刃、ギセラ]]》|</v>
      </c>
      <c r="B27" t="s">
        <v>3211</v>
      </c>
      <c r="C27" t="str">
        <f t="shared" si="12"/>
        <v>EMN</v>
      </c>
      <c r="D27">
        <f>IF(AG27="","",VLOOKUP(C27,tnpl!$Z$1:$AA$11,2,TRUE))</f>
        <v>5</v>
      </c>
      <c r="E27" t="s">
        <v>3211</v>
      </c>
      <c r="F27" t="str">
        <f t="shared" si="13"/>
        <v>白</v>
      </c>
      <c r="G27">
        <f>IF(AH27="","",VLOOKUP(F27,tnpl!$X$1:$Y$16,2,TRUE))</f>
        <v>1</v>
      </c>
      <c r="H27" t="s">
        <v>3211</v>
      </c>
      <c r="I27">
        <f t="shared" si="14"/>
        <v>12</v>
      </c>
      <c r="J27" t="s">
        <v>3211</v>
      </c>
      <c r="K27">
        <f t="shared" si="15"/>
        <v>8</v>
      </c>
      <c r="L27">
        <f t="shared" si="16"/>
        <v>8</v>
      </c>
      <c r="M27" t="str">
        <f t="shared" si="17"/>
        <v>8/8</v>
      </c>
      <c r="R27" t="s">
        <v>3267</v>
      </c>
      <c r="S27" t="s">
        <v>4854</v>
      </c>
      <c r="T27" t="str">
        <f t="shared" si="18"/>
        <v>折れた刃、ギセラ</v>
      </c>
      <c r="U27" t="str">
        <f t="shared" si="23"/>
        <v/>
      </c>
      <c r="V27" t="str">
        <f>IF(I27=0,VLOOKUP(T27,Sheet4!A:B,2,TRUE),"")</f>
        <v/>
      </c>
      <c r="W27" t="s">
        <v>4855</v>
      </c>
      <c r="X27" t="s">
        <v>3267</v>
      </c>
      <c r="Y27" s="9"/>
      <c r="Z27" s="11" t="s">
        <v>3896</v>
      </c>
      <c r="AA27" t="str">
        <f t="shared" si="6"/>
        <v>絆魂</v>
      </c>
      <c r="AB27" t="str">
        <f t="shared" si="19"/>
        <v/>
      </c>
      <c r="AC27" t="str">
        <f t="shared" si="20"/>
        <v/>
      </c>
      <c r="AD27" t="str">
        <f t="shared" si="21"/>
        <v/>
      </c>
      <c r="AE27" t="b">
        <f t="shared" si="22"/>
        <v>0</v>
      </c>
      <c r="AF27" s="3">
        <v>765</v>
      </c>
      <c r="AG27" s="2" t="s">
        <v>3870</v>
      </c>
      <c r="AH27" s="1" t="s">
        <v>1653</v>
      </c>
      <c r="AI27" s="1" t="s">
        <v>1453</v>
      </c>
      <c r="AJ27" s="1">
        <v>12</v>
      </c>
      <c r="AK27" s="1" t="s">
        <v>997</v>
      </c>
      <c r="AL27" s="1" t="s">
        <v>996</v>
      </c>
      <c r="AM27" s="1" t="s">
        <v>349</v>
      </c>
      <c r="AN27" s="1" t="s">
        <v>358</v>
      </c>
      <c r="AO27" s="1" t="s">
        <v>2837</v>
      </c>
      <c r="AP27" s="1"/>
      <c r="AQ27" s="1" t="s">
        <v>3894</v>
      </c>
      <c r="AR27" s="1" t="s">
        <v>3895</v>
      </c>
      <c r="AS27" s="1"/>
      <c r="AT27" s="1"/>
      <c r="AU27" s="1">
        <v>8</v>
      </c>
      <c r="AV27" s="1">
        <v>8</v>
      </c>
      <c r="AW27" s="1" t="s">
        <v>3896</v>
      </c>
    </row>
    <row r="28" spans="1:49" x14ac:dyDescent="0.15">
      <c r="A28" t="str">
        <f t="shared" si="11"/>
        <v>|EMN|白|0|9/10|《[[悪夢の声、ブリセラ&gt;折れた刃、ギセラ]]》|</v>
      </c>
      <c r="B28" t="s">
        <v>3211</v>
      </c>
      <c r="C28" t="str">
        <f t="shared" si="12"/>
        <v>EMN</v>
      </c>
      <c r="D28">
        <f>IF(AG28="","",VLOOKUP(C28,tnpl!$Z$1:$AA$11,2,TRUE))</f>
        <v>5</v>
      </c>
      <c r="E28" t="s">
        <v>3211</v>
      </c>
      <c r="F28" t="str">
        <f t="shared" si="13"/>
        <v>白</v>
      </c>
      <c r="G28">
        <f>IF(AH28="","",VLOOKUP(F28,tnpl!$X$1:$Y$16,2,TRUE))</f>
        <v>1</v>
      </c>
      <c r="H28" t="s">
        <v>3211</v>
      </c>
      <c r="I28">
        <v>0</v>
      </c>
      <c r="J28" t="s">
        <v>3211</v>
      </c>
      <c r="K28">
        <f t="shared" si="15"/>
        <v>9</v>
      </c>
      <c r="L28">
        <f t="shared" si="16"/>
        <v>10</v>
      </c>
      <c r="M28" t="str">
        <f t="shared" si="17"/>
        <v>9/10</v>
      </c>
      <c r="R28" t="s">
        <v>3267</v>
      </c>
      <c r="S28" t="s">
        <v>4854</v>
      </c>
      <c r="T28" t="str">
        <f t="shared" si="18"/>
        <v>悪夢の声、ブリセラ</v>
      </c>
      <c r="U28" t="str">
        <f t="shared" si="23"/>
        <v>&gt;</v>
      </c>
      <c r="V28" t="str">
        <f>IF(I28=0,VLOOKUP(T28,Sheet4!A:B,2,TRUE),"")</f>
        <v>折れた刃、ギセラ</v>
      </c>
      <c r="W28" t="s">
        <v>4855</v>
      </c>
      <c r="X28" t="s">
        <v>3267</v>
      </c>
      <c r="Y28" s="9"/>
      <c r="Z28" s="11" t="s">
        <v>3899</v>
      </c>
      <c r="AA28" t="str">
        <f t="shared" si="6"/>
        <v>絆魂</v>
      </c>
      <c r="AB28" t="str">
        <f t="shared" si="19"/>
        <v/>
      </c>
      <c r="AC28" t="str">
        <f t="shared" si="20"/>
        <v/>
      </c>
      <c r="AD28" t="str">
        <f t="shared" si="21"/>
        <v/>
      </c>
      <c r="AE28" t="b">
        <f t="shared" si="22"/>
        <v>0</v>
      </c>
      <c r="AF28" s="3">
        <v>766</v>
      </c>
      <c r="AG28" s="2" t="s">
        <v>3870</v>
      </c>
      <c r="AH28" s="1" t="s">
        <v>1653</v>
      </c>
      <c r="AI28" s="1" t="s">
        <v>1453</v>
      </c>
      <c r="AJ28" s="1">
        <v>1</v>
      </c>
      <c r="AK28" s="1" t="s">
        <v>873</v>
      </c>
      <c r="AL28" s="1" t="s">
        <v>872</v>
      </c>
      <c r="AM28" s="1" t="s">
        <v>349</v>
      </c>
      <c r="AN28" s="1" t="s">
        <v>1457</v>
      </c>
      <c r="AO28" s="1" t="s">
        <v>358</v>
      </c>
      <c r="AP28" s="1"/>
      <c r="AQ28" s="1" t="s">
        <v>3897</v>
      </c>
      <c r="AR28" s="1" t="s">
        <v>3898</v>
      </c>
      <c r="AS28" s="1"/>
      <c r="AT28" s="1"/>
      <c r="AU28" s="1">
        <v>9</v>
      </c>
      <c r="AV28" s="1">
        <v>10</v>
      </c>
      <c r="AW28" s="1" t="s">
        <v>3899</v>
      </c>
    </row>
    <row r="29" spans="1:49" x14ac:dyDescent="0.15">
      <c r="A29" t="str">
        <f t="shared" si="11"/>
        <v>|EMN|緑白|16|6/6|《[[優雅な鷺の勇者]]》|</v>
      </c>
      <c r="B29" t="s">
        <v>3211</v>
      </c>
      <c r="C29" t="str">
        <f t="shared" si="12"/>
        <v>EMN</v>
      </c>
      <c r="D29">
        <f>IF(AG29="","",VLOOKUP(C29,tnpl!$Z$1:$AA$11,2,TRUE))</f>
        <v>5</v>
      </c>
      <c r="E29" t="s">
        <v>3211</v>
      </c>
      <c r="F29" t="str">
        <f t="shared" si="13"/>
        <v>緑白</v>
      </c>
      <c r="G29">
        <f>IF(AH29="","",VLOOKUP(F29,tnpl!$X$1:$Y$16,2,TRUE))</f>
        <v>10</v>
      </c>
      <c r="H29" t="s">
        <v>3211</v>
      </c>
      <c r="I29">
        <f t="shared" si="14"/>
        <v>16</v>
      </c>
      <c r="J29" t="s">
        <v>3211</v>
      </c>
      <c r="K29">
        <f t="shared" si="15"/>
        <v>6</v>
      </c>
      <c r="L29">
        <f t="shared" si="16"/>
        <v>6</v>
      </c>
      <c r="M29" t="str">
        <f t="shared" si="17"/>
        <v>6/6</v>
      </c>
      <c r="R29" t="s">
        <v>3267</v>
      </c>
      <c r="S29" t="s">
        <v>4854</v>
      </c>
      <c r="T29" t="str">
        <f t="shared" si="18"/>
        <v>優雅な鷺の勇者</v>
      </c>
      <c r="U29" t="str">
        <f t="shared" si="23"/>
        <v/>
      </c>
      <c r="V29" t="str">
        <f>IF(I29=0,VLOOKUP(T29,Sheet4!A:B,2,TRUE),"")</f>
        <v/>
      </c>
      <c r="W29" t="s">
        <v>4855</v>
      </c>
      <c r="X29" t="s">
        <v>3267</v>
      </c>
      <c r="Y29" s="9"/>
      <c r="Z29" s="11" t="s">
        <v>4013</v>
      </c>
      <c r="AA29" t="str">
        <f t="shared" si="6"/>
        <v>絆魂</v>
      </c>
      <c r="AB29" t="str">
        <f t="shared" si="19"/>
        <v/>
      </c>
      <c r="AC29" t="str">
        <f t="shared" si="20"/>
        <v/>
      </c>
      <c r="AD29" t="str">
        <f t="shared" si="21"/>
        <v>得る</v>
      </c>
      <c r="AE29" t="b">
        <f t="shared" si="22"/>
        <v>1</v>
      </c>
      <c r="AF29" s="3">
        <v>825</v>
      </c>
      <c r="AG29" s="2" t="s">
        <v>3870</v>
      </c>
      <c r="AH29" s="1" t="s">
        <v>1829</v>
      </c>
      <c r="AI29" s="1" t="s">
        <v>1463</v>
      </c>
      <c r="AJ29" s="1">
        <v>16</v>
      </c>
      <c r="AK29" s="1" t="s">
        <v>899</v>
      </c>
      <c r="AL29" s="1" t="s">
        <v>898</v>
      </c>
      <c r="AM29" s="1" t="s">
        <v>349</v>
      </c>
      <c r="AN29" s="1" t="s">
        <v>1511</v>
      </c>
      <c r="AO29" s="1" t="s">
        <v>1555</v>
      </c>
      <c r="AP29" s="1"/>
      <c r="AQ29" s="1" t="s">
        <v>3151</v>
      </c>
      <c r="AR29" s="1" t="s">
        <v>4012</v>
      </c>
      <c r="AS29" s="1"/>
      <c r="AT29" s="1"/>
      <c r="AU29" s="1">
        <v>6</v>
      </c>
      <c r="AV29" s="1">
        <v>6</v>
      </c>
      <c r="AW29" s="1" t="s">
        <v>4013</v>
      </c>
    </row>
    <row r="30" spans="1:49" x14ac:dyDescent="0.15">
      <c r="A30" t="str">
        <f>B30&amp;C30&amp;E30&amp;F30&amp;H30&amp;I30&amp;J30&amp;M30&amp;N30&amp;O30&amp;P30&amp;Q30&amp;R30&amp;S30&amp;T30&amp;V30&amp;W30&amp;X30&amp;Y30</f>
        <v/>
      </c>
      <c r="Z30"/>
    </row>
    <row r="31" spans="1:49" x14ac:dyDescent="0.15">
      <c r="A31" t="str">
        <f>B31&amp;C31&amp;E31&amp;F31&amp;H31&amp;I31&amp;J31&amp;M31&amp;N31&amp;O31&amp;P31&amp;Q31&amp;R31&amp;S31&amp;T31&amp;V31&amp;W31&amp;X31&amp;Y31</f>
        <v>**カラデシュブロック</v>
      </c>
      <c r="B31" t="s">
        <v>4856</v>
      </c>
      <c r="C31" t="s">
        <v>5197</v>
      </c>
    </row>
    <row r="32" spans="1:49" x14ac:dyDescent="0.15">
      <c r="A32" t="str">
        <f>B32&amp;C32&amp;E32&amp;F32&amp;H32&amp;I32&amp;J32&amp;M32&amp;N32&amp;O32&amp;P32&amp;Q32&amp;R32&amp;S32&amp;T32&amp;U32&amp;V32&amp;W32&amp;X32&amp;Y32</f>
        <v>|LEFT:50|LEFT:50|LEFT:50|LEFT:50|LEFT:500|c</v>
      </c>
      <c r="B32" t="s">
        <v>3211</v>
      </c>
      <c r="C32" t="s">
        <v>3204</v>
      </c>
      <c r="E32" t="s">
        <v>3211</v>
      </c>
      <c r="F32" t="s">
        <v>3204</v>
      </c>
      <c r="H32" t="s">
        <v>3211</v>
      </c>
      <c r="I32" t="s">
        <v>3204</v>
      </c>
      <c r="J32" t="s">
        <v>3211</v>
      </c>
      <c r="M32" t="s">
        <v>3204</v>
      </c>
      <c r="R32" t="s">
        <v>3267</v>
      </c>
      <c r="T32" t="s">
        <v>3205</v>
      </c>
      <c r="X32" t="s">
        <v>3267</v>
      </c>
      <c r="Y32" t="s">
        <v>3206</v>
      </c>
    </row>
    <row r="33" spans="1:49" x14ac:dyDescent="0.15">
      <c r="A33" t="str">
        <f>B33&amp;C33&amp;E33&amp;F33&amp;H33&amp;I33&amp;J33&amp;M33&amp;N33&amp;O33&amp;P33&amp;Q33&amp;R33&amp;S33&amp;T33&amp;U33&amp;V33&amp;W33&amp;X33&amp;Y33</f>
        <v>|セット|色|コスト|P/T|カード名|</v>
      </c>
      <c r="B33" t="s">
        <v>3211</v>
      </c>
      <c r="C33" t="s">
        <v>3212</v>
      </c>
      <c r="E33" t="s">
        <v>3211</v>
      </c>
      <c r="F33" t="s">
        <v>3181</v>
      </c>
      <c r="H33" t="s">
        <v>3211</v>
      </c>
      <c r="I33" t="s">
        <v>3207</v>
      </c>
      <c r="J33" t="s">
        <v>3211</v>
      </c>
      <c r="K33" t="s">
        <v>3168</v>
      </c>
      <c r="L33" t="s">
        <v>3167</v>
      </c>
      <c r="M33" t="str">
        <f>K33&amp;"/"&amp;L33</f>
        <v>P/T</v>
      </c>
      <c r="R33" t="s">
        <v>3267</v>
      </c>
      <c r="T33" t="s">
        <v>3208</v>
      </c>
      <c r="X33" t="s">
        <v>3267</v>
      </c>
      <c r="AE33" t="b">
        <f>OR(AC33="与える",AD33="得る")</f>
        <v>0</v>
      </c>
      <c r="AF33" s="18"/>
      <c r="AG33" s="18"/>
      <c r="AH33" s="18"/>
      <c r="AI33" s="18"/>
      <c r="AJ33" s="18"/>
      <c r="AK33" s="18"/>
      <c r="AL33" s="18"/>
      <c r="AM33" s="18"/>
      <c r="AN33" s="18"/>
      <c r="AO33" s="18"/>
      <c r="AP33" s="18"/>
      <c r="AQ33" s="18"/>
      <c r="AR33" s="18"/>
      <c r="AS33" s="18"/>
      <c r="AT33" s="18"/>
      <c r="AU33" s="18"/>
      <c r="AV33" s="18"/>
      <c r="AW33" s="18"/>
    </row>
    <row r="34" spans="1:49" x14ac:dyDescent="0.15">
      <c r="A34" t="str">
        <f t="shared" si="11"/>
        <v>|KLD|白|12|3/4|《[[空中対応員]]》|</v>
      </c>
      <c r="B34" t="s">
        <v>3211</v>
      </c>
      <c r="C34" t="str">
        <f t="shared" si="12"/>
        <v>KLD</v>
      </c>
      <c r="D34">
        <f>IF(AG34="","",VLOOKUP(C34,tnpl!$Z$1:$AA$11,2,TRUE))</f>
        <v>6</v>
      </c>
      <c r="E34" t="s">
        <v>3211</v>
      </c>
      <c r="F34" t="str">
        <f t="shared" si="13"/>
        <v>白</v>
      </c>
      <c r="G34">
        <f>IF(AH34="","",VLOOKUP(F34,tnpl!$X$1:$Y$16,2,TRUE))</f>
        <v>1</v>
      </c>
      <c r="H34" t="s">
        <v>3211</v>
      </c>
      <c r="I34">
        <f t="shared" si="14"/>
        <v>12</v>
      </c>
      <c r="J34" t="s">
        <v>3211</v>
      </c>
      <c r="K34">
        <f t="shared" si="15"/>
        <v>3</v>
      </c>
      <c r="L34">
        <f t="shared" si="16"/>
        <v>4</v>
      </c>
      <c r="M34" t="str">
        <f t="shared" si="17"/>
        <v>3/4</v>
      </c>
      <c r="R34" t="s">
        <v>3267</v>
      </c>
      <c r="S34" t="s">
        <v>4854</v>
      </c>
      <c r="T34" t="str">
        <f t="shared" si="18"/>
        <v>空中対応員</v>
      </c>
      <c r="W34" t="s">
        <v>4855</v>
      </c>
      <c r="X34" t="s">
        <v>3267</v>
      </c>
      <c r="Y34" s="9"/>
      <c r="Z34" s="11" t="s">
        <v>4052</v>
      </c>
      <c r="AA34" t="str">
        <f t="shared" si="6"/>
        <v>絆魂</v>
      </c>
      <c r="AB34" t="str">
        <f t="shared" si="19"/>
        <v/>
      </c>
      <c r="AC34" t="str">
        <f t="shared" si="20"/>
        <v/>
      </c>
      <c r="AD34" t="str">
        <f t="shared" si="21"/>
        <v/>
      </c>
      <c r="AE34" t="b">
        <f t="shared" si="22"/>
        <v>0</v>
      </c>
      <c r="AF34" s="3">
        <v>846</v>
      </c>
      <c r="AG34" s="2" t="s">
        <v>4035</v>
      </c>
      <c r="AH34" s="1" t="s">
        <v>1653</v>
      </c>
      <c r="AI34" s="1" t="s">
        <v>1473</v>
      </c>
      <c r="AJ34" s="1">
        <v>12</v>
      </c>
      <c r="AK34" s="1" t="s">
        <v>831</v>
      </c>
      <c r="AL34" s="1" t="s">
        <v>830</v>
      </c>
      <c r="AM34" s="1" t="s">
        <v>349</v>
      </c>
      <c r="AN34" s="1" t="s">
        <v>4036</v>
      </c>
      <c r="AO34" s="1" t="s">
        <v>1826</v>
      </c>
      <c r="AP34" s="1"/>
      <c r="AQ34" s="1" t="s">
        <v>4052</v>
      </c>
      <c r="AR34" s="1"/>
      <c r="AS34" s="1"/>
      <c r="AT34" s="1"/>
      <c r="AU34" s="1">
        <v>3</v>
      </c>
      <c r="AV34" s="1">
        <v>4</v>
      </c>
      <c r="AW34" s="1" t="s">
        <v>4052</v>
      </c>
    </row>
    <row r="35" spans="1:49" x14ac:dyDescent="0.15">
      <c r="A35" t="str">
        <f t="shared" si="11"/>
        <v>|KLD|白|18|8/8|《[[発明の天使]]》|</v>
      </c>
      <c r="B35" t="s">
        <v>3211</v>
      </c>
      <c r="C35" t="str">
        <f t="shared" si="12"/>
        <v>KLD</v>
      </c>
      <c r="D35">
        <f>IF(AG35="","",VLOOKUP(C35,tnpl!$Z$1:$AA$11,2,TRUE))</f>
        <v>6</v>
      </c>
      <c r="E35" t="s">
        <v>3211</v>
      </c>
      <c r="F35" t="str">
        <f t="shared" si="13"/>
        <v>白</v>
      </c>
      <c r="G35">
        <f>IF(AH35="","",VLOOKUP(F35,tnpl!$X$1:$Y$16,2,TRUE))</f>
        <v>1</v>
      </c>
      <c r="H35" t="s">
        <v>3211</v>
      </c>
      <c r="I35">
        <f t="shared" si="14"/>
        <v>18</v>
      </c>
      <c r="J35" t="s">
        <v>3211</v>
      </c>
      <c r="K35">
        <f t="shared" si="15"/>
        <v>8</v>
      </c>
      <c r="L35">
        <f t="shared" si="16"/>
        <v>8</v>
      </c>
      <c r="M35" t="str">
        <f t="shared" si="17"/>
        <v>8/8</v>
      </c>
      <c r="R35" t="s">
        <v>3267</v>
      </c>
      <c r="S35" t="s">
        <v>4854</v>
      </c>
      <c r="T35" t="str">
        <f t="shared" si="18"/>
        <v>発明の天使</v>
      </c>
      <c r="W35" t="s">
        <v>4855</v>
      </c>
      <c r="X35" t="s">
        <v>3267</v>
      </c>
      <c r="Y35" s="9"/>
      <c r="Z35" s="11" t="s">
        <v>4078</v>
      </c>
      <c r="AA35" t="str">
        <f t="shared" si="6"/>
        <v>絆魂</v>
      </c>
      <c r="AB35" t="str">
        <f t="shared" si="19"/>
        <v/>
      </c>
      <c r="AC35" t="str">
        <f t="shared" si="20"/>
        <v/>
      </c>
      <c r="AD35" t="str">
        <f t="shared" si="21"/>
        <v/>
      </c>
      <c r="AE35" t="b">
        <f t="shared" si="22"/>
        <v>0</v>
      </c>
      <c r="AF35" s="3">
        <v>859</v>
      </c>
      <c r="AG35" s="2" t="s">
        <v>4035</v>
      </c>
      <c r="AH35" s="1" t="s">
        <v>1653</v>
      </c>
      <c r="AI35" s="1" t="s">
        <v>1453</v>
      </c>
      <c r="AJ35" s="1">
        <v>18</v>
      </c>
      <c r="AK35" s="1" t="s">
        <v>805</v>
      </c>
      <c r="AL35" s="1" t="s">
        <v>804</v>
      </c>
      <c r="AM35" s="1" t="s">
        <v>349</v>
      </c>
      <c r="AN35" s="1" t="s">
        <v>358</v>
      </c>
      <c r="AO35" s="1"/>
      <c r="AP35" s="1"/>
      <c r="AQ35" s="1" t="s">
        <v>4052</v>
      </c>
      <c r="AR35" s="1" t="s">
        <v>4058</v>
      </c>
      <c r="AS35" s="1" t="s">
        <v>4077</v>
      </c>
      <c r="AT35" s="1"/>
      <c r="AU35" s="1">
        <v>8</v>
      </c>
      <c r="AV35" s="1">
        <v>8</v>
      </c>
      <c r="AW35" s="1" t="s">
        <v>4078</v>
      </c>
    </row>
    <row r="36" spans="1:49" x14ac:dyDescent="0.15">
      <c r="A36" t="str">
        <f t="shared" si="11"/>
        <v>|KLD|黒|20|4/4|《[[霊基体の匪賊]]》|</v>
      </c>
      <c r="B36" t="s">
        <v>3211</v>
      </c>
      <c r="C36" t="str">
        <f t="shared" si="12"/>
        <v>KLD</v>
      </c>
      <c r="D36">
        <f>IF(AG36="","",VLOOKUP(C36,tnpl!$Z$1:$AA$11,2,TRUE))</f>
        <v>6</v>
      </c>
      <c r="E36" t="s">
        <v>3211</v>
      </c>
      <c r="F36" t="str">
        <f t="shared" si="13"/>
        <v>黒</v>
      </c>
      <c r="G36">
        <f>IF(AH36="","",VLOOKUP(F36,tnpl!$X$1:$Y$16,2,TRUE))</f>
        <v>3</v>
      </c>
      <c r="H36" t="s">
        <v>3211</v>
      </c>
      <c r="I36">
        <f t="shared" si="14"/>
        <v>20</v>
      </c>
      <c r="J36" t="s">
        <v>3211</v>
      </c>
      <c r="K36">
        <f t="shared" si="15"/>
        <v>4</v>
      </c>
      <c r="L36">
        <f t="shared" si="16"/>
        <v>4</v>
      </c>
      <c r="M36" t="str">
        <f t="shared" si="17"/>
        <v>4/4</v>
      </c>
      <c r="R36" t="s">
        <v>3267</v>
      </c>
      <c r="S36" t="s">
        <v>4854</v>
      </c>
      <c r="T36" t="str">
        <f t="shared" si="18"/>
        <v>霊基体の匪賊</v>
      </c>
      <c r="W36" t="s">
        <v>4855</v>
      </c>
      <c r="X36" t="s">
        <v>3267</v>
      </c>
      <c r="Y36" s="9"/>
      <c r="Z36" t="s">
        <v>4146</v>
      </c>
      <c r="AA36" t="str">
        <f t="shared" si="6"/>
        <v>絆魂</v>
      </c>
      <c r="AB36" t="str">
        <f t="shared" si="19"/>
        <v/>
      </c>
      <c r="AC36" t="str">
        <f t="shared" si="20"/>
        <v/>
      </c>
      <c r="AD36" t="str">
        <f t="shared" si="21"/>
        <v/>
      </c>
      <c r="AE36" t="b">
        <f t="shared" si="22"/>
        <v>0</v>
      </c>
      <c r="AF36" s="3">
        <v>899</v>
      </c>
      <c r="AG36" s="2" t="s">
        <v>4035</v>
      </c>
      <c r="AH36" s="1" t="s">
        <v>1606</v>
      </c>
      <c r="AI36" s="1" t="s">
        <v>1473</v>
      </c>
      <c r="AJ36" s="1">
        <v>20</v>
      </c>
      <c r="AK36" s="1" t="s">
        <v>727</v>
      </c>
      <c r="AL36" s="1" t="s">
        <v>726</v>
      </c>
      <c r="AM36" s="1" t="s">
        <v>349</v>
      </c>
      <c r="AN36" s="1" t="s">
        <v>4129</v>
      </c>
      <c r="AO36" s="1" t="s">
        <v>2976</v>
      </c>
      <c r="AP36" s="1"/>
      <c r="AQ36" s="1" t="s">
        <v>4144</v>
      </c>
      <c r="AR36" s="1" t="s">
        <v>4145</v>
      </c>
      <c r="AS36" s="1"/>
      <c r="AT36" s="1"/>
      <c r="AU36" s="1">
        <v>4</v>
      </c>
      <c r="AV36" s="1">
        <v>4</v>
      </c>
      <c r="AW36" s="1" t="s">
        <v>4146</v>
      </c>
    </row>
    <row r="37" spans="1:49" x14ac:dyDescent="0.15">
      <c r="A37" t="str">
        <f t="shared" si="11"/>
        <v>|KLD|青黒|12|2/5|《[[禁制品の黒幕]]》|</v>
      </c>
      <c r="B37" t="s">
        <v>3211</v>
      </c>
      <c r="C37" t="str">
        <f t="shared" si="12"/>
        <v>KLD</v>
      </c>
      <c r="D37">
        <f>IF(AG37="","",VLOOKUP(C37,tnpl!$Z$1:$AA$11,2,TRUE))</f>
        <v>6</v>
      </c>
      <c r="E37" t="s">
        <v>3211</v>
      </c>
      <c r="F37" t="str">
        <f t="shared" si="13"/>
        <v>青黒</v>
      </c>
      <c r="G37">
        <f>IF(AH37="","",VLOOKUP(F37,tnpl!$X$1:$Y$16,2,TRUE))</f>
        <v>7</v>
      </c>
      <c r="H37" t="s">
        <v>3211</v>
      </c>
      <c r="I37">
        <f t="shared" si="14"/>
        <v>12</v>
      </c>
      <c r="J37" t="s">
        <v>3211</v>
      </c>
      <c r="K37">
        <f t="shared" si="15"/>
        <v>2</v>
      </c>
      <c r="L37">
        <f t="shared" si="16"/>
        <v>5</v>
      </c>
      <c r="M37" t="str">
        <f t="shared" si="17"/>
        <v>2/5</v>
      </c>
      <c r="R37" t="s">
        <v>3267</v>
      </c>
      <c r="S37" t="s">
        <v>4854</v>
      </c>
      <c r="T37" t="str">
        <f t="shared" si="18"/>
        <v>禁制品の黒幕</v>
      </c>
      <c r="W37" t="s">
        <v>4855</v>
      </c>
      <c r="X37" t="s">
        <v>3267</v>
      </c>
      <c r="Y37" s="9"/>
      <c r="Z37" t="s">
        <v>4256</v>
      </c>
      <c r="AA37" t="str">
        <f t="shared" si="6"/>
        <v>絆魂</v>
      </c>
      <c r="AB37" t="str">
        <f t="shared" si="19"/>
        <v/>
      </c>
      <c r="AC37" t="str">
        <f t="shared" si="20"/>
        <v/>
      </c>
      <c r="AD37" t="str">
        <f t="shared" si="21"/>
        <v/>
      </c>
      <c r="AE37" t="b">
        <f t="shared" si="22"/>
        <v>0</v>
      </c>
      <c r="AF37" s="3">
        <v>973</v>
      </c>
      <c r="AG37" s="2" t="s">
        <v>4035</v>
      </c>
      <c r="AH37" s="1" t="s">
        <v>1530</v>
      </c>
      <c r="AI37" s="1" t="s">
        <v>1473</v>
      </c>
      <c r="AJ37" s="1">
        <v>12</v>
      </c>
      <c r="AK37" s="1" t="s">
        <v>579</v>
      </c>
      <c r="AL37" s="1" t="s">
        <v>578</v>
      </c>
      <c r="AM37" s="1" t="s">
        <v>349</v>
      </c>
      <c r="AN37" s="1" t="s">
        <v>4129</v>
      </c>
      <c r="AO37" s="1" t="s">
        <v>2976</v>
      </c>
      <c r="AP37" s="1"/>
      <c r="AQ37" s="1" t="s">
        <v>3151</v>
      </c>
      <c r="AR37" s="1" t="s">
        <v>4255</v>
      </c>
      <c r="AS37" s="1"/>
      <c r="AT37" s="1"/>
      <c r="AU37" s="1">
        <v>2</v>
      </c>
      <c r="AV37" s="1">
        <v>5</v>
      </c>
      <c r="AW37" s="1" t="s">
        <v>4256</v>
      </c>
    </row>
    <row r="38" spans="1:49" x14ac:dyDescent="0.15">
      <c r="A38" t="str">
        <f t="shared" si="11"/>
        <v>|AER|黒|13|3/4|《[[才気ある霊基体]]》|</v>
      </c>
      <c r="B38" t="s">
        <v>3211</v>
      </c>
      <c r="C38" t="str">
        <f t="shared" si="12"/>
        <v>AER</v>
      </c>
      <c r="D38">
        <f>IF(AG38="","",VLOOKUP(C38,tnpl!$Z$1:$AA$11,2,TRUE))</f>
        <v>7</v>
      </c>
      <c r="E38" t="s">
        <v>3211</v>
      </c>
      <c r="F38" t="str">
        <f t="shared" si="13"/>
        <v>黒</v>
      </c>
      <c r="G38">
        <f>IF(AH38="","",VLOOKUP(F38,tnpl!$X$1:$Y$16,2,TRUE))</f>
        <v>3</v>
      </c>
      <c r="H38" t="s">
        <v>3211</v>
      </c>
      <c r="I38">
        <f t="shared" si="14"/>
        <v>13</v>
      </c>
      <c r="J38" t="s">
        <v>3211</v>
      </c>
      <c r="K38">
        <f t="shared" si="15"/>
        <v>3</v>
      </c>
      <c r="L38">
        <f t="shared" si="16"/>
        <v>4</v>
      </c>
      <c r="M38" t="str">
        <f t="shared" si="17"/>
        <v>3/4</v>
      </c>
      <c r="R38" t="s">
        <v>3267</v>
      </c>
      <c r="S38" t="s">
        <v>4854</v>
      </c>
      <c r="T38" t="str">
        <f t="shared" si="18"/>
        <v>才気ある霊基体</v>
      </c>
      <c r="W38" t="s">
        <v>4855</v>
      </c>
      <c r="X38" t="s">
        <v>3267</v>
      </c>
      <c r="Y38" s="9"/>
      <c r="Z38" s="11" t="s">
        <v>4362</v>
      </c>
      <c r="AA38" t="str">
        <f t="shared" si="6"/>
        <v>絆魂</v>
      </c>
      <c r="AB38" t="str">
        <f t="shared" si="19"/>
        <v/>
      </c>
      <c r="AC38" t="str">
        <f t="shared" si="20"/>
        <v/>
      </c>
      <c r="AD38" t="str">
        <f t="shared" si="21"/>
        <v/>
      </c>
      <c r="AE38" t="b">
        <f t="shared" si="22"/>
        <v>0</v>
      </c>
      <c r="AF38" s="3">
        <v>1038</v>
      </c>
      <c r="AG38" s="2" t="s">
        <v>4335</v>
      </c>
      <c r="AH38" s="1" t="s">
        <v>1606</v>
      </c>
      <c r="AI38" s="1" t="s">
        <v>1473</v>
      </c>
      <c r="AJ38" s="1">
        <v>13</v>
      </c>
      <c r="AK38" s="1" t="s">
        <v>449</v>
      </c>
      <c r="AL38" s="1" t="s">
        <v>448</v>
      </c>
      <c r="AM38" s="1" t="s">
        <v>349</v>
      </c>
      <c r="AN38" s="1" t="s">
        <v>4129</v>
      </c>
      <c r="AO38" s="1" t="s">
        <v>1516</v>
      </c>
      <c r="AP38" s="1"/>
      <c r="AQ38" s="1" t="s">
        <v>4362</v>
      </c>
      <c r="AR38" s="1"/>
      <c r="AS38" s="1"/>
      <c r="AT38" s="1"/>
      <c r="AU38" s="1">
        <v>3</v>
      </c>
      <c r="AV38" s="1">
        <v>4</v>
      </c>
      <c r="AW38" s="1" t="s">
        <v>4362</v>
      </c>
    </row>
    <row r="39" spans="1:49" x14ac:dyDescent="0.15">
      <c r="A39" t="str">
        <f t="shared" si="11"/>
        <v>|KLDM|無色|16|8/8|《[[ワームとぐろエンジン]]》|</v>
      </c>
      <c r="B39" t="s">
        <v>3211</v>
      </c>
      <c r="C39" t="str">
        <f t="shared" si="12"/>
        <v>KLDM</v>
      </c>
      <c r="D39">
        <f>IF(AG39="","",VLOOKUP(C39,tnpl!$Z$1:$AA$11,2,TRUE))</f>
        <v>9</v>
      </c>
      <c r="E39" t="s">
        <v>3211</v>
      </c>
      <c r="F39" t="str">
        <f t="shared" si="13"/>
        <v>無色</v>
      </c>
      <c r="G39">
        <f>IF(AH39="","",VLOOKUP(F39,tnpl!$X$1:$Y$16,2,TRUE))</f>
        <v>16</v>
      </c>
      <c r="H39" t="s">
        <v>3211</v>
      </c>
      <c r="I39">
        <f t="shared" si="14"/>
        <v>16</v>
      </c>
      <c r="J39" t="s">
        <v>3211</v>
      </c>
      <c r="K39">
        <f t="shared" si="15"/>
        <v>8</v>
      </c>
      <c r="L39">
        <f t="shared" si="16"/>
        <v>8</v>
      </c>
      <c r="M39" t="str">
        <f t="shared" si="17"/>
        <v>8/8</v>
      </c>
      <c r="R39" t="s">
        <v>3267</v>
      </c>
      <c r="S39" t="s">
        <v>4854</v>
      </c>
      <c r="T39" t="str">
        <f t="shared" si="18"/>
        <v>ワームとぐろエンジン</v>
      </c>
      <c r="W39" t="s">
        <v>4855</v>
      </c>
      <c r="X39" t="s">
        <v>3267</v>
      </c>
      <c r="Y39" s="9"/>
      <c r="Z39" s="11" t="s">
        <v>4446</v>
      </c>
      <c r="AA39" t="str">
        <f t="shared" si="6"/>
        <v>絆魂</v>
      </c>
      <c r="AB39" t="str">
        <f t="shared" si="19"/>
        <v/>
      </c>
      <c r="AC39" t="str">
        <f t="shared" si="20"/>
        <v/>
      </c>
      <c r="AE39" t="b">
        <f t="shared" si="22"/>
        <v>0</v>
      </c>
      <c r="AF39" s="3">
        <v>1086</v>
      </c>
      <c r="AG39" s="2" t="s">
        <v>4443</v>
      </c>
      <c r="AH39" s="1" t="s">
        <v>301</v>
      </c>
      <c r="AI39" s="1" t="s">
        <v>300</v>
      </c>
      <c r="AJ39" s="1">
        <v>16</v>
      </c>
      <c r="AK39" s="1" t="s">
        <v>351</v>
      </c>
      <c r="AL39" s="1" t="s">
        <v>350</v>
      </c>
      <c r="AM39" s="1" t="s">
        <v>349</v>
      </c>
      <c r="AN39" s="1" t="s">
        <v>348</v>
      </c>
      <c r="AO39" s="1"/>
      <c r="AP39" s="1"/>
      <c r="AQ39" s="1" t="s">
        <v>4362</v>
      </c>
      <c r="AR39" s="1" t="s">
        <v>347</v>
      </c>
      <c r="AS39" s="1" t="s">
        <v>4445</v>
      </c>
      <c r="AT39" s="1"/>
      <c r="AU39" s="1">
        <v>8</v>
      </c>
      <c r="AV39" s="1">
        <v>8</v>
      </c>
      <c r="AW39" s="1" t="s">
        <v>4446</v>
      </c>
    </row>
    <row r="40" spans="1:49" x14ac:dyDescent="0.15">
      <c r="A40" t="str">
        <f>B40&amp;C40&amp;E40&amp;F40&amp;H40&amp;I40&amp;J40&amp;M40&amp;N40&amp;O40&amp;P40&amp;Q40&amp;R40&amp;S40&amp;T40&amp;V40&amp;W40&amp;X40&amp;Y40</f>
        <v/>
      </c>
      <c r="Z40"/>
    </row>
    <row r="41" spans="1:49" x14ac:dyDescent="0.15">
      <c r="A41" t="str">
        <f>B41&amp;C41&amp;E41&amp;F41&amp;H41&amp;I41&amp;J41&amp;M41&amp;N41&amp;O41&amp;P41&amp;Q41&amp;R41&amp;S41&amp;T41&amp;V41&amp;W41&amp;X41&amp;Y41</f>
        <v>**アモンケットブロック</v>
      </c>
      <c r="B41" t="s">
        <v>4856</v>
      </c>
      <c r="C41" t="s">
        <v>5199</v>
      </c>
    </row>
    <row r="42" spans="1:49" x14ac:dyDescent="0.15">
      <c r="A42" t="str">
        <f>B42&amp;C42&amp;E42&amp;F42&amp;H42&amp;I42&amp;J42&amp;M42&amp;N42&amp;O42&amp;P42&amp;Q42&amp;R42&amp;S42&amp;T42&amp;U42&amp;V42&amp;W42&amp;X42&amp;Y42</f>
        <v>|LEFT:50|LEFT:50|LEFT:50|LEFT:50|LEFT:500|c</v>
      </c>
      <c r="B42" t="s">
        <v>3211</v>
      </c>
      <c r="C42" t="s">
        <v>3204</v>
      </c>
      <c r="E42" t="s">
        <v>3211</v>
      </c>
      <c r="F42" t="s">
        <v>3204</v>
      </c>
      <c r="H42" t="s">
        <v>3211</v>
      </c>
      <c r="I42" t="s">
        <v>3204</v>
      </c>
      <c r="J42" t="s">
        <v>3211</v>
      </c>
      <c r="M42" t="s">
        <v>3204</v>
      </c>
      <c r="R42" t="s">
        <v>3267</v>
      </c>
      <c r="T42" t="s">
        <v>3205</v>
      </c>
      <c r="X42" t="s">
        <v>3267</v>
      </c>
      <c r="Y42" t="s">
        <v>3206</v>
      </c>
    </row>
    <row r="43" spans="1:49" x14ac:dyDescent="0.15">
      <c r="A43" t="str">
        <f>B43&amp;C43&amp;E43&amp;F43&amp;H43&amp;I43&amp;J43&amp;M43&amp;N43&amp;O43&amp;P43&amp;Q43&amp;R43&amp;S43&amp;T43&amp;U43&amp;V43&amp;W43&amp;X43&amp;Y43</f>
        <v>|セット|色|コスト|P/T|カード名|</v>
      </c>
      <c r="B43" t="s">
        <v>3211</v>
      </c>
      <c r="C43" t="s">
        <v>3212</v>
      </c>
      <c r="E43" t="s">
        <v>3211</v>
      </c>
      <c r="F43" t="s">
        <v>3181</v>
      </c>
      <c r="H43" t="s">
        <v>3211</v>
      </c>
      <c r="I43" t="s">
        <v>3207</v>
      </c>
      <c r="J43" t="s">
        <v>3211</v>
      </c>
      <c r="K43" t="s">
        <v>3168</v>
      </c>
      <c r="L43" t="s">
        <v>3167</v>
      </c>
      <c r="M43" t="str">
        <f>K43&amp;"/"&amp;L43</f>
        <v>P/T</v>
      </c>
      <c r="R43" t="s">
        <v>3267</v>
      </c>
      <c r="T43" t="s">
        <v>3208</v>
      </c>
      <c r="X43" t="s">
        <v>3267</v>
      </c>
      <c r="AE43" t="b">
        <f>OR(AC43="与える",AD43="得る")</f>
        <v>0</v>
      </c>
      <c r="AF43" s="18"/>
      <c r="AG43" s="18"/>
      <c r="AH43" s="18"/>
      <c r="AI43" s="18"/>
      <c r="AJ43" s="18"/>
      <c r="AK43" s="18"/>
      <c r="AL43" s="18"/>
      <c r="AM43" s="18"/>
      <c r="AN43" s="18"/>
      <c r="AO43" s="18"/>
      <c r="AP43" s="18"/>
      <c r="AQ43" s="18"/>
      <c r="AR43" s="18"/>
      <c r="AS43" s="18"/>
      <c r="AT43" s="18"/>
      <c r="AU43" s="18"/>
      <c r="AV43" s="18"/>
      <c r="AW43" s="18"/>
    </row>
    <row r="44" spans="1:49" x14ac:dyDescent="0.15">
      <c r="A44" t="str">
        <f t="shared" si="11"/>
        <v>|AKH|白|8|2/2|《[[聖なる猫]]》|</v>
      </c>
      <c r="B44" t="s">
        <v>3211</v>
      </c>
      <c r="C44" t="str">
        <f t="shared" si="12"/>
        <v>AKH</v>
      </c>
      <c r="D44">
        <f>IF(AG44="","",VLOOKUP(C44,tnpl!$Z$1:$AA$11,2,TRUE))</f>
        <v>10</v>
      </c>
      <c r="E44" t="s">
        <v>3211</v>
      </c>
      <c r="F44" t="str">
        <f t="shared" si="13"/>
        <v>白</v>
      </c>
      <c r="G44">
        <f>IF(AH44="","",VLOOKUP(F44,tnpl!$X$1:$Y$16,2,TRUE))</f>
        <v>1</v>
      </c>
      <c r="H44" t="s">
        <v>3211</v>
      </c>
      <c r="I44">
        <f t="shared" si="14"/>
        <v>8</v>
      </c>
      <c r="J44" t="s">
        <v>3211</v>
      </c>
      <c r="K44">
        <f t="shared" si="15"/>
        <v>2</v>
      </c>
      <c r="L44">
        <f t="shared" si="16"/>
        <v>2</v>
      </c>
      <c r="M44" t="str">
        <f t="shared" si="17"/>
        <v>2/2</v>
      </c>
      <c r="R44" t="s">
        <v>3267</v>
      </c>
      <c r="S44" t="s">
        <v>4854</v>
      </c>
      <c r="T44" t="str">
        <f t="shared" si="18"/>
        <v>聖なる猫</v>
      </c>
      <c r="W44" t="s">
        <v>4855</v>
      </c>
      <c r="X44" t="s">
        <v>3267</v>
      </c>
      <c r="Y44" s="9"/>
      <c r="Z44" s="11" t="s">
        <v>4458</v>
      </c>
      <c r="AA44" t="str">
        <f t="shared" si="6"/>
        <v>絆魂</v>
      </c>
      <c r="AB44" t="str">
        <f t="shared" si="19"/>
        <v/>
      </c>
      <c r="AC44" t="str">
        <f t="shared" si="20"/>
        <v/>
      </c>
      <c r="AD44" t="str">
        <f t="shared" si="21"/>
        <v/>
      </c>
      <c r="AE44" t="b">
        <f t="shared" si="22"/>
        <v>0</v>
      </c>
      <c r="AF44" s="3">
        <v>1106</v>
      </c>
      <c r="AG44" s="2" t="s">
        <v>4450</v>
      </c>
      <c r="AH44" s="1" t="s">
        <v>1653</v>
      </c>
      <c r="AI44" s="1" t="s">
        <v>1771</v>
      </c>
      <c r="AJ44" s="1">
        <v>8</v>
      </c>
      <c r="AK44" s="1" t="s">
        <v>287</v>
      </c>
      <c r="AL44" s="1" t="s">
        <v>286</v>
      </c>
      <c r="AM44" s="1" t="s">
        <v>349</v>
      </c>
      <c r="AN44" s="1" t="s">
        <v>1917</v>
      </c>
      <c r="AO44" s="1"/>
      <c r="AP44" s="1"/>
      <c r="AQ44" s="1" t="s">
        <v>3151</v>
      </c>
      <c r="AR44" s="1" t="s">
        <v>4457</v>
      </c>
      <c r="AS44" s="1"/>
      <c r="AT44" s="1"/>
      <c r="AU44" s="1">
        <v>2</v>
      </c>
      <c r="AV44" s="1">
        <v>2</v>
      </c>
      <c r="AW44" s="1" t="s">
        <v>4458</v>
      </c>
    </row>
    <row r="45" spans="1:49" x14ac:dyDescent="0.15">
      <c r="A45" t="str">
        <f t="shared" si="11"/>
        <v>|AKH|黒|10|4/3|《[[悪意のアムムト]]》|</v>
      </c>
      <c r="B45" t="s">
        <v>3211</v>
      </c>
      <c r="C45" t="str">
        <f t="shared" si="12"/>
        <v>AKH</v>
      </c>
      <c r="D45">
        <f>IF(AG45="","",VLOOKUP(C45,tnpl!$Z$1:$AA$11,2,TRUE))</f>
        <v>10</v>
      </c>
      <c r="E45" t="s">
        <v>3211</v>
      </c>
      <c r="F45" t="str">
        <f t="shared" si="13"/>
        <v>黒</v>
      </c>
      <c r="G45">
        <f>IF(AH45="","",VLOOKUP(F45,tnpl!$X$1:$Y$16,2,TRUE))</f>
        <v>3</v>
      </c>
      <c r="H45" t="s">
        <v>3211</v>
      </c>
      <c r="I45">
        <f t="shared" si="14"/>
        <v>10</v>
      </c>
      <c r="J45" t="s">
        <v>3211</v>
      </c>
      <c r="K45">
        <f t="shared" si="15"/>
        <v>4</v>
      </c>
      <c r="L45">
        <f t="shared" si="16"/>
        <v>3</v>
      </c>
      <c r="M45" t="str">
        <f t="shared" si="17"/>
        <v>4/3</v>
      </c>
      <c r="R45" t="s">
        <v>3267</v>
      </c>
      <c r="S45" t="s">
        <v>4854</v>
      </c>
      <c r="T45" t="str">
        <f t="shared" si="18"/>
        <v>悪意のアムムト</v>
      </c>
      <c r="W45" t="s">
        <v>4855</v>
      </c>
      <c r="X45" t="s">
        <v>3267</v>
      </c>
      <c r="Y45" s="9"/>
      <c r="Z45" s="11" t="s">
        <v>4795</v>
      </c>
      <c r="AA45" t="str">
        <f>IF(SEARCH(LEFT($C$3,2),Z45,1)&lt;15,$C$3,"")</f>
        <v>絆魂</v>
      </c>
      <c r="AB45" t="str">
        <f t="shared" si="19"/>
        <v/>
      </c>
      <c r="AC45" t="str">
        <f t="shared" si="20"/>
        <v/>
      </c>
      <c r="AD45" t="str">
        <f t="shared" si="21"/>
        <v/>
      </c>
      <c r="AE45" t="b">
        <f t="shared" si="22"/>
        <v>0</v>
      </c>
      <c r="AF45" s="3">
        <v>1274</v>
      </c>
      <c r="AG45" s="2" t="s">
        <v>4450</v>
      </c>
      <c r="AH45" s="1" t="s">
        <v>1606</v>
      </c>
      <c r="AI45" s="1" t="s">
        <v>1473</v>
      </c>
      <c r="AJ45" s="1">
        <v>10</v>
      </c>
      <c r="AK45" s="1" t="s">
        <v>4793</v>
      </c>
      <c r="AL45" s="1" t="s">
        <v>4794</v>
      </c>
      <c r="AM45" s="1" t="s">
        <v>349</v>
      </c>
      <c r="AN45" s="1" t="s">
        <v>4130</v>
      </c>
      <c r="AO45" s="1" t="s">
        <v>2828</v>
      </c>
      <c r="AP45" s="1"/>
      <c r="AQ45" s="1" t="s">
        <v>3151</v>
      </c>
      <c r="AR45" s="1" t="s">
        <v>4688</v>
      </c>
      <c r="AS45" s="1"/>
      <c r="AT45" s="1"/>
      <c r="AU45" s="1">
        <v>4</v>
      </c>
      <c r="AV45" s="1">
        <v>3</v>
      </c>
      <c r="AW45" s="1" t="s">
        <v>4795</v>
      </c>
    </row>
    <row r="47" spans="1:49" x14ac:dyDescent="0.15">
      <c r="A47" t="str">
        <f t="shared" ref="A47:A48" si="24">B47&amp;C47&amp;E47&amp;F47&amp;H47&amp;I47&amp;J47&amp;M47&amp;N47&amp;O47&amp;P47&amp;Q47&amp;R47&amp;S47&amp;T47&amp;U47&amp;V47&amp;W47&amp;X47&amp;Y47</f>
        <v>*能力によって絆魂を得るまたは与えるクリーチャー</v>
      </c>
      <c r="B47" t="s">
        <v>5159</v>
      </c>
      <c r="F47" t="str">
        <f>$C$4</f>
        <v>絆魂</v>
      </c>
      <c r="M47" t="s">
        <v>5158</v>
      </c>
      <c r="Y47" s="9"/>
    </row>
    <row r="48" spans="1:49" x14ac:dyDescent="0.15">
      <c r="A48" t="str">
        <f t="shared" si="24"/>
        <v>|LEFT:50|LEFT:50|LEFT:50|LEFT:50|LEFT:250|LEFT:250|c</v>
      </c>
      <c r="B48" t="s">
        <v>3267</v>
      </c>
      <c r="C48" t="s">
        <v>3204</v>
      </c>
      <c r="E48" t="s">
        <v>3267</v>
      </c>
      <c r="F48" t="s">
        <v>3204</v>
      </c>
      <c r="H48" t="s">
        <v>3267</v>
      </c>
      <c r="I48" t="s">
        <v>3204</v>
      </c>
      <c r="J48" t="s">
        <v>3267</v>
      </c>
      <c r="M48" t="s">
        <v>3204</v>
      </c>
      <c r="N48" t="s">
        <v>3267</v>
      </c>
      <c r="O48" t="s">
        <v>5042</v>
      </c>
      <c r="R48" t="s">
        <v>3267</v>
      </c>
      <c r="T48" t="s">
        <v>5042</v>
      </c>
      <c r="X48" t="s">
        <v>3267</v>
      </c>
      <c r="Y48" s="9" t="s">
        <v>3206</v>
      </c>
    </row>
    <row r="49" spans="1:49" x14ac:dyDescent="0.15">
      <c r="A49" t="str">
        <f>B49&amp;C49&amp;E49&amp;F49&amp;H49&amp;I49&amp;J49&amp;M49&amp;N49&amp;O49&amp;P49&amp;Q49&amp;R49&amp;S49&amp;T49&amp;U49&amp;V49&amp;W49&amp;X49&amp;Y49</f>
        <v>|セット|色|コスト|P/T|能力|カード名|</v>
      </c>
      <c r="B49" t="s">
        <v>3211</v>
      </c>
      <c r="C49" t="s">
        <v>3212</v>
      </c>
      <c r="E49" t="s">
        <v>3211</v>
      </c>
      <c r="F49" t="s">
        <v>3181</v>
      </c>
      <c r="H49" t="s">
        <v>3211</v>
      </c>
      <c r="I49" t="s">
        <v>3207</v>
      </c>
      <c r="J49" t="s">
        <v>3211</v>
      </c>
      <c r="K49" t="s">
        <v>3168</v>
      </c>
      <c r="L49" t="s">
        <v>3167</v>
      </c>
      <c r="M49" t="str">
        <f>K49&amp;"/"&amp;L49</f>
        <v>P/T</v>
      </c>
      <c r="N49" t="s">
        <v>3267</v>
      </c>
      <c r="O49" t="s">
        <v>3231</v>
      </c>
      <c r="R49" t="s">
        <v>3267</v>
      </c>
      <c r="T49" t="s">
        <v>3208</v>
      </c>
      <c r="X49" t="s">
        <v>3267</v>
      </c>
      <c r="AE49" t="b">
        <f>OR(AC49="与える",AD49="得る")</f>
        <v>0</v>
      </c>
      <c r="AF49" s="18"/>
      <c r="AG49" s="18"/>
      <c r="AH49" s="18"/>
      <c r="AI49" s="18"/>
      <c r="AJ49" s="18"/>
      <c r="AK49" s="18"/>
      <c r="AL49" s="18"/>
      <c r="AM49" s="18"/>
      <c r="AN49" s="18"/>
      <c r="AO49" s="18"/>
      <c r="AP49" s="18"/>
      <c r="AQ49" s="18"/>
      <c r="AR49" s="18"/>
      <c r="AS49" s="18"/>
      <c r="AT49" s="18"/>
      <c r="AU49" s="18"/>
      <c r="AV49" s="18"/>
      <c r="AW49" s="18"/>
    </row>
    <row r="50" spans="1:49" x14ac:dyDescent="0.15">
      <c r="A50" t="str">
        <f>B50&amp;C50&amp;E50&amp;F50&amp;H50&amp;I50&amp;J50&amp;M50&amp;N50&amp;O50&amp;P50&amp;Q50&amp;R50&amp;S50&amp;T50&amp;U50&amp;V50&amp;W50&amp;X50&amp;Y50</f>
        <v>|ORI|白黒|17|4/3|自身のみ&amp;br;CIP時サポートがあれば：永続|《[[血に呪われた騎士]]》|</v>
      </c>
      <c r="B50" t="s">
        <v>3211</v>
      </c>
      <c r="C50" t="str">
        <f>AG50</f>
        <v>ORI</v>
      </c>
      <c r="D50">
        <f>IF(AG50="","",VLOOKUP(C50,tnpl!$Z$1:$AA$11,2,TRUE))</f>
        <v>1</v>
      </c>
      <c r="E50" t="s">
        <v>3211</v>
      </c>
      <c r="F50" t="str">
        <f>AH50</f>
        <v>白黒</v>
      </c>
      <c r="G50">
        <f>IF(AH50="","",VLOOKUP(F50,tnpl!$X$1:$Y$16,2,TRUE))</f>
        <v>11</v>
      </c>
      <c r="H50" t="s">
        <v>3211</v>
      </c>
      <c r="I50">
        <f>AJ50</f>
        <v>17</v>
      </c>
      <c r="J50" t="s">
        <v>3211</v>
      </c>
      <c r="K50">
        <f t="shared" ref="K50:L53" si="25">AU50</f>
        <v>4</v>
      </c>
      <c r="L50">
        <f t="shared" si="25"/>
        <v>3</v>
      </c>
      <c r="M50" t="str">
        <f>IF(AM50="クリーチャー",K50&amp;"/"&amp;L50,"")</f>
        <v>4/3</v>
      </c>
      <c r="N50" t="s">
        <v>3267</v>
      </c>
      <c r="O50" t="s">
        <v>5211</v>
      </c>
      <c r="P50" t="s">
        <v>3249</v>
      </c>
      <c r="Q50" t="s">
        <v>5223</v>
      </c>
      <c r="R50" t="s">
        <v>3267</v>
      </c>
      <c r="S50" t="s">
        <v>4854</v>
      </c>
      <c r="T50" t="str">
        <f>AK50</f>
        <v>血に呪われた騎士</v>
      </c>
      <c r="W50" t="s">
        <v>4855</v>
      </c>
      <c r="X50" t="s">
        <v>3267</v>
      </c>
      <c r="Y50" s="9"/>
      <c r="Z50" t="s">
        <v>2566</v>
      </c>
      <c r="AA50" t="str">
        <f>IF(SEARCH(LEFT($C$3,2),Z50,1)&lt;15,$C$3,"")</f>
        <v/>
      </c>
      <c r="AB50" t="str">
        <f>IF(ISERR(SEARCH("召",Z50,1)),"","召喚")</f>
        <v/>
      </c>
      <c r="AC50" t="str">
        <f>IF(ISERR(SEARCH("与",Z50,1)),"","与える")</f>
        <v/>
      </c>
      <c r="AD50" t="str">
        <f>IF(ISERR(SEARCH("得",Z50,1)),"","得る")</f>
        <v>得る</v>
      </c>
      <c r="AE50" t="b">
        <f>OR(AC50="与える",AD50="得る")</f>
        <v>1</v>
      </c>
      <c r="AF50" s="3">
        <v>205</v>
      </c>
      <c r="AG50" s="2" t="s">
        <v>3271</v>
      </c>
      <c r="AH50" s="1" t="s">
        <v>1496</v>
      </c>
      <c r="AI50" s="1" t="s">
        <v>1473</v>
      </c>
      <c r="AJ50" s="1">
        <v>17</v>
      </c>
      <c r="AK50" s="1" t="s">
        <v>2568</v>
      </c>
      <c r="AL50" s="1" t="s">
        <v>2567</v>
      </c>
      <c r="AM50" s="1" t="s">
        <v>349</v>
      </c>
      <c r="AN50" s="1" t="s">
        <v>1516</v>
      </c>
      <c r="AO50" s="1" t="s">
        <v>1555</v>
      </c>
      <c r="AP50" s="1"/>
      <c r="AQ50" s="1" t="s">
        <v>2566</v>
      </c>
      <c r="AR50" s="1"/>
      <c r="AS50" s="1"/>
      <c r="AT50" s="1"/>
      <c r="AU50" s="1">
        <v>4</v>
      </c>
      <c r="AV50" s="1">
        <v>3</v>
      </c>
      <c r="AW50" s="1" t="s">
        <v>2566</v>
      </c>
    </row>
    <row r="51" spans="1:49" x14ac:dyDescent="0.15">
      <c r="A51" t="str">
        <f>B51&amp;C51&amp;E51&amp;F51&amp;H51&amp;I51&amp;J51&amp;M51&amp;N51&amp;O51&amp;P51&amp;Q51&amp;R51&amp;S51&amp;T51&amp;U51&amp;V51&amp;W51&amp;X51&amp;Y51</f>
        <v>|BFZ|白|5|3/2|各クリーチャー&amp;br;結集：ターン終了時まで|《[[ランタンの斥候]]》|</v>
      </c>
      <c r="B51" t="s">
        <v>3211</v>
      </c>
      <c r="C51" t="str">
        <f>AG51</f>
        <v>BFZ</v>
      </c>
      <c r="D51">
        <f>IF(AG51="","",VLOOKUP(C51,tnpl!$Z$1:$AA$11,2,TRUE))</f>
        <v>2</v>
      </c>
      <c r="E51" t="s">
        <v>3211</v>
      </c>
      <c r="F51" t="str">
        <f>AH51</f>
        <v>白</v>
      </c>
      <c r="G51">
        <f>IF(AH51="","",VLOOKUP(F51,tnpl!$X$1:$Y$16,2,TRUE))</f>
        <v>1</v>
      </c>
      <c r="H51" t="s">
        <v>3211</v>
      </c>
      <c r="I51">
        <f>AJ51</f>
        <v>5</v>
      </c>
      <c r="J51" t="s">
        <v>3211</v>
      </c>
      <c r="K51">
        <f t="shared" si="25"/>
        <v>3</v>
      </c>
      <c r="L51">
        <f t="shared" si="25"/>
        <v>2</v>
      </c>
      <c r="M51" t="str">
        <f>IF(AM51="クリーチャー",K51&amp;"/"&amp;L51,"")</f>
        <v>3/2</v>
      </c>
      <c r="N51" t="s">
        <v>3267</v>
      </c>
      <c r="O51" t="s">
        <v>5212</v>
      </c>
      <c r="P51" t="s">
        <v>3249</v>
      </c>
      <c r="Q51" t="s">
        <v>5224</v>
      </c>
      <c r="R51" t="s">
        <v>3267</v>
      </c>
      <c r="S51" t="s">
        <v>4854</v>
      </c>
      <c r="T51" t="str">
        <f>AK51</f>
        <v>ランタンの斥候</v>
      </c>
      <c r="W51" t="s">
        <v>4855</v>
      </c>
      <c r="X51" t="s">
        <v>3267</v>
      </c>
      <c r="Y51" s="9"/>
      <c r="Z51" s="11" t="s">
        <v>2357</v>
      </c>
      <c r="AA51" t="str">
        <f>IF(SEARCH(LEFT($C$3,2),Z51,1)&lt;15,$C$3,"")</f>
        <v/>
      </c>
      <c r="AB51" t="str">
        <f>IF(ISERR(SEARCH("召",Z51,1)),"","召喚")</f>
        <v/>
      </c>
      <c r="AC51" t="str">
        <f>IF(ISERR(SEARCH("与",Z51,1)),"","与える")</f>
        <v>与える</v>
      </c>
      <c r="AD51" t="str">
        <f>IF(ISERR(SEARCH("得",Z51,1)),"","得る")</f>
        <v/>
      </c>
      <c r="AE51" t="b">
        <f>OR(AC51="与える",AD51="得る")</f>
        <v>1</v>
      </c>
      <c r="AF51" s="3">
        <v>275</v>
      </c>
      <c r="AG51" s="2" t="s">
        <v>3213</v>
      </c>
      <c r="AH51" s="1" t="s">
        <v>1653</v>
      </c>
      <c r="AI51" s="1" t="s">
        <v>1463</v>
      </c>
      <c r="AJ51" s="1">
        <v>5</v>
      </c>
      <c r="AK51" s="1" t="s">
        <v>2359</v>
      </c>
      <c r="AL51" s="1" t="s">
        <v>2358</v>
      </c>
      <c r="AM51" s="1" t="s">
        <v>349</v>
      </c>
      <c r="AN51" s="1" t="s">
        <v>1511</v>
      </c>
      <c r="AO51" s="1" t="s">
        <v>1956</v>
      </c>
      <c r="AP51" s="1" t="s">
        <v>1500</v>
      </c>
      <c r="AQ51" s="1" t="s">
        <v>2357</v>
      </c>
      <c r="AR51" s="1"/>
      <c r="AS51" s="1"/>
      <c r="AT51" s="1"/>
      <c r="AU51" s="1">
        <v>3</v>
      </c>
      <c r="AV51" s="1">
        <v>2</v>
      </c>
      <c r="AW51" s="1" t="s">
        <v>2357</v>
      </c>
    </row>
    <row r="52" spans="1:49" x14ac:dyDescent="0.15">
      <c r="A52" t="str">
        <f>B52&amp;C52&amp;E52&amp;F52&amp;H52&amp;I52&amp;J52&amp;M52&amp;N52&amp;O52&amp;P52&amp;Q52&amp;R52&amp;S52&amp;T52&amp;U52&amp;V52&amp;W52&amp;X52&amp;Y52</f>
        <v>|SOI|白|24|8/8|各クリーチャー&amp;br;敵戦闘開始時：ターン終了時まで|《[[月皇の司令官、オドリック]]》|</v>
      </c>
      <c r="B52" t="s">
        <v>3211</v>
      </c>
      <c r="C52" t="str">
        <f>AG52</f>
        <v>SOI</v>
      </c>
      <c r="D52">
        <f>IF(AG52="","",VLOOKUP(C52,tnpl!$Z$1:$AA$11,2,TRUE))</f>
        <v>4</v>
      </c>
      <c r="E52" t="s">
        <v>3211</v>
      </c>
      <c r="F52" t="str">
        <f>AH52</f>
        <v>白</v>
      </c>
      <c r="G52">
        <f>IF(AH52="","",VLOOKUP(F52,tnpl!$X$1:$Y$16,2,TRUE))</f>
        <v>1</v>
      </c>
      <c r="H52" t="s">
        <v>3211</v>
      </c>
      <c r="I52">
        <f>AJ52</f>
        <v>24</v>
      </c>
      <c r="J52" t="s">
        <v>3211</v>
      </c>
      <c r="K52">
        <f t="shared" si="25"/>
        <v>8</v>
      </c>
      <c r="L52">
        <f t="shared" si="25"/>
        <v>8</v>
      </c>
      <c r="M52" t="str">
        <f>IF(AM52="クリーチャー",K52&amp;"/"&amp;L52,"")</f>
        <v>8/8</v>
      </c>
      <c r="N52" t="s">
        <v>3267</v>
      </c>
      <c r="O52" t="s">
        <v>5212</v>
      </c>
      <c r="P52" t="s">
        <v>3249</v>
      </c>
      <c r="Q52" t="s">
        <v>5078</v>
      </c>
      <c r="R52" t="s">
        <v>3267</v>
      </c>
      <c r="S52" t="s">
        <v>4854</v>
      </c>
      <c r="T52" t="str">
        <f>AK52</f>
        <v>月皇の司令官、オドリック</v>
      </c>
      <c r="W52" t="s">
        <v>4855</v>
      </c>
      <c r="X52" t="s">
        <v>3267</v>
      </c>
      <c r="Y52" s="9"/>
      <c r="Z52" t="s">
        <v>3589</v>
      </c>
      <c r="AA52" t="str">
        <f>IF(SEARCH(LEFT($C$3,2),Z52,1)&lt;15,$C$3,"")</f>
        <v/>
      </c>
      <c r="AB52" t="str">
        <f>IF(ISERR(SEARCH("召",Z52,1)),"","召喚")</f>
        <v/>
      </c>
      <c r="AC52" t="str">
        <f>IF(ISERR(SEARCH("与",Z52,1)),"","与える")</f>
        <v/>
      </c>
      <c r="AD52" t="str">
        <f>IF(ISERR(SEARCH("得",Z52,1)),"","得る")</f>
        <v>得る</v>
      </c>
      <c r="AE52" t="b">
        <f>OR(AC52="与える",AD52="得る")</f>
        <v>1</v>
      </c>
      <c r="AF52" s="3">
        <v>574</v>
      </c>
      <c r="AG52" s="2" t="s">
        <v>3528</v>
      </c>
      <c r="AH52" s="1" t="s">
        <v>1653</v>
      </c>
      <c r="AI52" s="1" t="s">
        <v>1453</v>
      </c>
      <c r="AJ52" s="1">
        <v>24</v>
      </c>
      <c r="AK52" s="1" t="s">
        <v>1385</v>
      </c>
      <c r="AL52" s="1" t="s">
        <v>1384</v>
      </c>
      <c r="AM52" s="1" t="s">
        <v>349</v>
      </c>
      <c r="AN52" s="1" t="s">
        <v>1511</v>
      </c>
      <c r="AO52" s="1" t="s">
        <v>1826</v>
      </c>
      <c r="AP52" s="1"/>
      <c r="AQ52" s="1" t="s">
        <v>3587</v>
      </c>
      <c r="AR52" s="1" t="s">
        <v>3588</v>
      </c>
      <c r="AS52" s="1"/>
      <c r="AT52" s="1"/>
      <c r="AU52" s="1">
        <v>8</v>
      </c>
      <c r="AV52" s="1">
        <v>8</v>
      </c>
      <c r="AW52" s="1" t="s">
        <v>3589</v>
      </c>
    </row>
    <row r="53" spans="1:49" x14ac:dyDescent="0.15">
      <c r="A53" t="str">
        <f>B53&amp;C53&amp;E53&amp;F53&amp;H53&amp;I53&amp;J53&amp;M53&amp;N53&amp;O53&amp;P53&amp;Q53&amp;R53&amp;S53&amp;T53&amp;U53&amp;V53&amp;W53&amp;X53&amp;Y53</f>
        <v>|SOI|黒赤|20|8/8|場に出たクリーチャー&amp;br;CIP時手札捨てる：永続|《[[戦争に向かう者、オリヴィア]]》|</v>
      </c>
      <c r="B53" t="s">
        <v>3211</v>
      </c>
      <c r="C53" t="str">
        <f>AG53</f>
        <v>SOI</v>
      </c>
      <c r="D53">
        <f>IF(AG53="","",VLOOKUP(C53,tnpl!$Z$1:$AA$11,2,TRUE))</f>
        <v>4</v>
      </c>
      <c r="E53" t="s">
        <v>3211</v>
      </c>
      <c r="F53" t="str">
        <f>AH53</f>
        <v>黒赤</v>
      </c>
      <c r="G53">
        <f>IF(AH53="","",VLOOKUP(F53,tnpl!$X$1:$Y$16,2,TRUE))</f>
        <v>8</v>
      </c>
      <c r="H53" t="s">
        <v>3211</v>
      </c>
      <c r="I53">
        <f>AJ53</f>
        <v>20</v>
      </c>
      <c r="J53" t="s">
        <v>3211</v>
      </c>
      <c r="K53">
        <f t="shared" si="25"/>
        <v>8</v>
      </c>
      <c r="L53">
        <f t="shared" si="25"/>
        <v>8</v>
      </c>
      <c r="M53" t="str">
        <f>IF(AM53="クリーチャー",K53&amp;"/"&amp;L53,"")</f>
        <v>8/8</v>
      </c>
      <c r="N53" t="s">
        <v>3267</v>
      </c>
      <c r="O53" t="s">
        <v>5213</v>
      </c>
      <c r="P53" t="s">
        <v>3249</v>
      </c>
      <c r="Q53" t="s">
        <v>5225</v>
      </c>
      <c r="R53" t="s">
        <v>3267</v>
      </c>
      <c r="S53" t="s">
        <v>4854</v>
      </c>
      <c r="T53" t="str">
        <f>AK53</f>
        <v>戦争に向かう者、オリヴィア</v>
      </c>
      <c r="W53" t="s">
        <v>4855</v>
      </c>
      <c r="X53" t="s">
        <v>3267</v>
      </c>
      <c r="Y53" s="9"/>
      <c r="Z53" s="11" t="s">
        <v>3817</v>
      </c>
      <c r="AA53" t="str">
        <f>IF(SEARCH(LEFT($C$3,2),Z53,1)&lt;15,$C$3,"")</f>
        <v/>
      </c>
      <c r="AB53" t="str">
        <f>IF(ISERR(SEARCH("召",Z53,1)),"","召喚")</f>
        <v/>
      </c>
      <c r="AC53" t="str">
        <f>IF(ISERR(SEARCH("与",Z53,1)),"","与える")</f>
        <v/>
      </c>
      <c r="AD53" t="str">
        <f>IF(ISERR(SEARCH("得",Z53,1)),"","得る")</f>
        <v>得る</v>
      </c>
      <c r="AE53" t="b">
        <f>OR(AC53="与える",AD53="得る")</f>
        <v>1</v>
      </c>
      <c r="AF53" s="3">
        <v>721</v>
      </c>
      <c r="AG53" s="2" t="s">
        <v>3528</v>
      </c>
      <c r="AH53" s="1" t="s">
        <v>1526</v>
      </c>
      <c r="AI53" s="1" t="s">
        <v>1453</v>
      </c>
      <c r="AJ53" s="1">
        <v>20</v>
      </c>
      <c r="AK53" s="1" t="s">
        <v>1131</v>
      </c>
      <c r="AL53" s="1" t="s">
        <v>1130</v>
      </c>
      <c r="AM53" s="1" t="s">
        <v>349</v>
      </c>
      <c r="AN53" s="1" t="s">
        <v>1516</v>
      </c>
      <c r="AO53" s="1" t="s">
        <v>1555</v>
      </c>
      <c r="AP53" s="1"/>
      <c r="AQ53" s="1" t="s">
        <v>3817</v>
      </c>
      <c r="AR53" s="1"/>
      <c r="AS53" s="1"/>
      <c r="AT53" s="1"/>
      <c r="AU53" s="1">
        <v>8</v>
      </c>
      <c r="AV53" s="1">
        <v>8</v>
      </c>
      <c r="AW53" s="1" t="s">
        <v>3817</v>
      </c>
    </row>
    <row r="54" spans="1:49" x14ac:dyDescent="0.15">
      <c r="A54" t="str">
        <f t="shared" ref="A54" si="26">B54&amp;C54&amp;E54&amp;F54&amp;H54&amp;I54&amp;J54&amp;M54&amp;N54&amp;O54&amp;P54&amp;Q54&amp;R54&amp;S54&amp;T54&amp;U54&amp;V54&amp;W54&amp;X54&amp;Y54</f>
        <v>|EMN|緑白|16|6/6|各人間&amp;br;CIP：ターン終了時まで|《[[優雅な鷺の勇者]]》|</v>
      </c>
      <c r="B54" t="s">
        <v>3211</v>
      </c>
      <c r="C54" t="str">
        <f t="shared" ref="C54" si="27">AG54</f>
        <v>EMN</v>
      </c>
      <c r="D54">
        <f>IF(AG54="","",VLOOKUP(C54,tnpl!$Z$1:$AA$11,2,TRUE))</f>
        <v>5</v>
      </c>
      <c r="E54" t="s">
        <v>3211</v>
      </c>
      <c r="F54" t="str">
        <f t="shared" ref="F54" si="28">AH54</f>
        <v>緑白</v>
      </c>
      <c r="G54">
        <f>IF(AH54="","",VLOOKUP(F54,tnpl!$X$1:$Y$16,2,TRUE))</f>
        <v>10</v>
      </c>
      <c r="H54" t="s">
        <v>3211</v>
      </c>
      <c r="I54">
        <f t="shared" ref="I54" si="29">AJ54</f>
        <v>16</v>
      </c>
      <c r="J54" t="s">
        <v>3211</v>
      </c>
      <c r="K54">
        <f t="shared" ref="K54" si="30">AU54</f>
        <v>6</v>
      </c>
      <c r="L54">
        <f t="shared" ref="L54" si="31">AV54</f>
        <v>6</v>
      </c>
      <c r="M54" t="str">
        <f t="shared" ref="M54" si="32">IF(AM54="クリーチャー",K54&amp;"/"&amp;L54,"")</f>
        <v>6/6</v>
      </c>
      <c r="N54" t="s">
        <v>3267</v>
      </c>
      <c r="O54" t="s">
        <v>5214</v>
      </c>
      <c r="P54" t="s">
        <v>3249</v>
      </c>
      <c r="Q54" t="s">
        <v>5226</v>
      </c>
      <c r="R54" t="s">
        <v>3267</v>
      </c>
      <c r="S54" t="s">
        <v>4854</v>
      </c>
      <c r="T54" t="str">
        <f t="shared" ref="T54" si="33">AK54</f>
        <v>優雅な鷺の勇者</v>
      </c>
      <c r="W54" t="s">
        <v>4855</v>
      </c>
      <c r="X54" t="s">
        <v>3267</v>
      </c>
      <c r="Y54" s="9"/>
      <c r="Z54" s="11" t="s">
        <v>4013</v>
      </c>
      <c r="AA54" t="str">
        <f t="shared" ref="AA54" si="34">IF(SEARCH(LEFT($C$3,2),Z54,1)&lt;15,$C$3,"")</f>
        <v>絆魂</v>
      </c>
      <c r="AB54" t="str">
        <f t="shared" ref="AB54" si="35">IF(ISERR(SEARCH("召",Z54,1)),"","召喚")</f>
        <v/>
      </c>
      <c r="AC54" t="str">
        <f t="shared" ref="AC54" si="36">IF(ISERR(SEARCH("与",Z54,1)),"","与える")</f>
        <v/>
      </c>
      <c r="AD54" t="str">
        <f t="shared" ref="AD54" si="37">IF(ISERR(SEARCH("得",Z54,1)),"","得る")</f>
        <v>得る</v>
      </c>
      <c r="AE54" t="b">
        <f t="shared" ref="AE54" si="38">OR(AC54="与える",AD54="得る")</f>
        <v>1</v>
      </c>
      <c r="AF54" s="3">
        <v>825</v>
      </c>
      <c r="AG54" s="2" t="s">
        <v>3870</v>
      </c>
      <c r="AH54" s="1" t="s">
        <v>1829</v>
      </c>
      <c r="AI54" s="1" t="s">
        <v>1463</v>
      </c>
      <c r="AJ54" s="1">
        <v>16</v>
      </c>
      <c r="AK54" s="1" t="s">
        <v>899</v>
      </c>
      <c r="AL54" s="1" t="s">
        <v>898</v>
      </c>
      <c r="AM54" s="1" t="s">
        <v>349</v>
      </c>
      <c r="AN54" s="1" t="s">
        <v>1511</v>
      </c>
      <c r="AO54" s="1" t="s">
        <v>1555</v>
      </c>
      <c r="AP54" s="1"/>
      <c r="AQ54" s="1" t="s">
        <v>3151</v>
      </c>
      <c r="AR54" s="1" t="s">
        <v>4012</v>
      </c>
      <c r="AS54" s="1"/>
      <c r="AT54" s="1"/>
      <c r="AU54" s="1">
        <v>6</v>
      </c>
      <c r="AV54" s="1">
        <v>6</v>
      </c>
      <c r="AW54" s="1" t="s">
        <v>4013</v>
      </c>
    </row>
    <row r="55" spans="1:49" x14ac:dyDescent="0.15">
      <c r="A55" t="str">
        <f>B55&amp;C55&amp;E55&amp;F55&amp;H55&amp;I55&amp;J55&amp;M55&amp;N55&amp;O55&amp;P55&amp;Q55&amp;R55&amp;S55&amp;T55&amp;U55&amp;V55&amp;W55&amp;X55&amp;Y55</f>
        <v>|KLD|無色|5|2/2|自身のみ&amp;br;黒ジェム3マッチ：ターン終了時まで|《[[プラカタの柱行虫]]》|</v>
      </c>
      <c r="B55" t="s">
        <v>3211</v>
      </c>
      <c r="C55" t="str">
        <f>AG55</f>
        <v>KLD</v>
      </c>
      <c r="D55">
        <f>IF(AG55="","",VLOOKUP(C55,tnpl!$Z$1:$AA$11,2,TRUE))</f>
        <v>6</v>
      </c>
      <c r="E55" t="s">
        <v>3211</v>
      </c>
      <c r="F55" t="str">
        <f>AH55</f>
        <v>無色</v>
      </c>
      <c r="G55">
        <f>IF(AH55="","",VLOOKUP(F55,tnpl!$X$1:$Y$16,2,TRUE))</f>
        <v>16</v>
      </c>
      <c r="H55" t="s">
        <v>3211</v>
      </c>
      <c r="I55">
        <f>AJ55</f>
        <v>5</v>
      </c>
      <c r="J55" t="s">
        <v>3211</v>
      </c>
      <c r="K55">
        <f t="shared" ref="K55:L58" si="39">AU55</f>
        <v>2</v>
      </c>
      <c r="L55">
        <f t="shared" si="39"/>
        <v>2</v>
      </c>
      <c r="M55" t="str">
        <f>IF(AM55="クリーチャー",K55&amp;"/"&amp;L55,"")</f>
        <v>2/2</v>
      </c>
      <c r="N55" t="s">
        <v>3267</v>
      </c>
      <c r="O55" t="s">
        <v>5211</v>
      </c>
      <c r="P55" t="s">
        <v>3249</v>
      </c>
      <c r="Q55" t="s">
        <v>5227</v>
      </c>
      <c r="R55" t="s">
        <v>3267</v>
      </c>
      <c r="S55" t="s">
        <v>4854</v>
      </c>
      <c r="T55" t="str">
        <f>AK55</f>
        <v>プラカタの柱行虫</v>
      </c>
      <c r="W55" t="s">
        <v>4855</v>
      </c>
      <c r="X55" t="s">
        <v>3267</v>
      </c>
      <c r="Y55" s="9"/>
      <c r="Z55" t="s">
        <v>4280</v>
      </c>
      <c r="AA55" t="str">
        <f>IF(SEARCH(LEFT($C$3,2),Z55,1)&lt;15,$C$3,"")</f>
        <v/>
      </c>
      <c r="AB55" t="str">
        <f>IF(ISERR(SEARCH("召",Z55,1)),"","召喚")</f>
        <v/>
      </c>
      <c r="AC55" t="str">
        <f>IF(ISERR(SEARCH("与",Z55,1)),"","与える")</f>
        <v/>
      </c>
      <c r="AD55" t="str">
        <f>IF(ISERR(SEARCH("得",Z55,1)),"","得る")</f>
        <v>得る</v>
      </c>
      <c r="AE55" t="b">
        <f>OR(AC55="与える",AD55="得る")</f>
        <v>1</v>
      </c>
      <c r="AF55" s="3">
        <v>990</v>
      </c>
      <c r="AG55" s="2" t="s">
        <v>4035</v>
      </c>
      <c r="AH55" s="1" t="s">
        <v>301</v>
      </c>
      <c r="AI55" s="1" t="s">
        <v>1771</v>
      </c>
      <c r="AJ55" s="1">
        <v>5</v>
      </c>
      <c r="AK55" s="1" t="s">
        <v>547</v>
      </c>
      <c r="AL55" s="1" t="s">
        <v>546</v>
      </c>
      <c r="AM55" s="1" t="s">
        <v>349</v>
      </c>
      <c r="AN55" s="1" t="s">
        <v>1972</v>
      </c>
      <c r="AO55" s="1"/>
      <c r="AP55" s="1"/>
      <c r="AQ55" s="1" t="s">
        <v>4280</v>
      </c>
      <c r="AR55" s="1"/>
      <c r="AS55" s="1"/>
      <c r="AT55" s="1"/>
      <c r="AU55" s="1">
        <v>2</v>
      </c>
      <c r="AV55" s="1">
        <v>2</v>
      </c>
      <c r="AW55" s="1" t="s">
        <v>4280</v>
      </c>
    </row>
    <row r="56" spans="1:49" x14ac:dyDescent="0.15">
      <c r="A56" t="str">
        <f>B56&amp;C56&amp;E56&amp;F56&amp;H56&amp;I56&amp;J56&amp;M56&amp;N56&amp;O56&amp;P56&amp;Q56&amp;R56&amp;S56&amp;T56&amp;U56&amp;V56&amp;W56&amp;X56&amp;Y56</f>
        <v>|AER|無色|11|6/6|自身のみ&amp;br;超過1：ターン終了時まで|《[[霊気圏の収集艇]]》|</v>
      </c>
      <c r="B56" t="s">
        <v>3211</v>
      </c>
      <c r="C56" t="str">
        <f>AG56</f>
        <v>AER</v>
      </c>
      <c r="D56">
        <f>IF(AG56="","",VLOOKUP(C56,tnpl!$Z$1:$AA$11,2,TRUE))</f>
        <v>7</v>
      </c>
      <c r="E56" t="s">
        <v>3211</v>
      </c>
      <c r="F56" t="str">
        <f>AH56</f>
        <v>無色</v>
      </c>
      <c r="G56">
        <f>IF(AH56="","",VLOOKUP(F56,tnpl!$X$1:$Y$16,2,TRUE))</f>
        <v>16</v>
      </c>
      <c r="H56" t="s">
        <v>3211</v>
      </c>
      <c r="I56">
        <f>AJ56</f>
        <v>11</v>
      </c>
      <c r="J56" t="s">
        <v>3211</v>
      </c>
      <c r="K56">
        <f t="shared" si="39"/>
        <v>6</v>
      </c>
      <c r="L56">
        <f t="shared" si="39"/>
        <v>6</v>
      </c>
      <c r="M56" t="str">
        <f>IF(AM56="クリーチャー",K56&amp;"/"&amp;L56,"")</f>
        <v>6/6</v>
      </c>
      <c r="N56" t="s">
        <v>3267</v>
      </c>
      <c r="O56" t="s">
        <v>5211</v>
      </c>
      <c r="P56" t="s">
        <v>3249</v>
      </c>
      <c r="Q56" t="s">
        <v>5228</v>
      </c>
      <c r="R56" t="s">
        <v>3267</v>
      </c>
      <c r="S56" t="s">
        <v>4854</v>
      </c>
      <c r="T56" t="str">
        <f>AK56</f>
        <v>霊気圏の収集艇</v>
      </c>
      <c r="W56" t="s">
        <v>4855</v>
      </c>
      <c r="X56" t="s">
        <v>3267</v>
      </c>
      <c r="Y56" s="9"/>
      <c r="Z56" s="11" t="s">
        <v>4419</v>
      </c>
      <c r="AA56" t="str">
        <f>IF(SEARCH(LEFT($C$3,2),Z56,1)&lt;15,$C$3,"")</f>
        <v/>
      </c>
      <c r="AB56" t="str">
        <f>IF(ISERR(SEARCH("召",Z56,1)),"","召喚")</f>
        <v/>
      </c>
      <c r="AC56" t="str">
        <f>IF(ISERR(SEARCH("与",Z56,1)),"","与える")</f>
        <v/>
      </c>
      <c r="AD56" t="str">
        <f>IF(ISERR(SEARCH("得",Z56,1)),"","得る")</f>
        <v>得る</v>
      </c>
      <c r="AE56" t="b">
        <f>OR(AC56="与える",AD56="得る")</f>
        <v>1</v>
      </c>
      <c r="AF56" s="3">
        <v>1072</v>
      </c>
      <c r="AG56" s="2" t="s">
        <v>4335</v>
      </c>
      <c r="AH56" s="1" t="s">
        <v>301</v>
      </c>
      <c r="AI56" s="1" t="s">
        <v>1463</v>
      </c>
      <c r="AJ56" s="1">
        <v>11</v>
      </c>
      <c r="AK56" s="1" t="s">
        <v>381</v>
      </c>
      <c r="AL56" s="1" t="s">
        <v>380</v>
      </c>
      <c r="AM56" s="1" t="s">
        <v>349</v>
      </c>
      <c r="AN56" s="1" t="s">
        <v>4273</v>
      </c>
      <c r="AO56" s="1"/>
      <c r="AP56" s="1"/>
      <c r="AQ56" s="1" t="s">
        <v>361</v>
      </c>
      <c r="AR56" s="1" t="s">
        <v>4038</v>
      </c>
      <c r="AS56" s="1" t="s">
        <v>4418</v>
      </c>
      <c r="AT56" s="1"/>
      <c r="AU56" s="1">
        <v>6</v>
      </c>
      <c r="AV56" s="1">
        <v>6</v>
      </c>
      <c r="AW56" s="1" t="s">
        <v>4419</v>
      </c>
    </row>
    <row r="57" spans="1:49" x14ac:dyDescent="0.15">
      <c r="A57" t="str">
        <f>B57&amp;C57&amp;E57&amp;F57&amp;H57&amp;I57&amp;J57&amp;M57&amp;N57&amp;O57&amp;P57&amp;Q57&amp;R57&amp;S57&amp;T57&amp;U57&amp;V57&amp;W57&amp;X57&amp;Y57</f>
        <v>|AKH|白|18|3/3|各猫&amp;br;このカードがいる間|《[[威厳あるカラカル]]》|</v>
      </c>
      <c r="B57" t="s">
        <v>3211</v>
      </c>
      <c r="C57" t="str">
        <f>AG57</f>
        <v>AKH</v>
      </c>
      <c r="D57">
        <f>IF(AG57="","",VLOOKUP(C57,tnpl!$Z$1:$AA$11,2,TRUE))</f>
        <v>10</v>
      </c>
      <c r="E57" t="s">
        <v>3211</v>
      </c>
      <c r="F57" t="str">
        <f>AH57</f>
        <v>白</v>
      </c>
      <c r="G57">
        <f>IF(AH57="","",VLOOKUP(F57,tnpl!$X$1:$Y$16,2,TRUE))</f>
        <v>1</v>
      </c>
      <c r="H57" t="s">
        <v>3211</v>
      </c>
      <c r="I57">
        <f>AJ57</f>
        <v>18</v>
      </c>
      <c r="J57" t="s">
        <v>3211</v>
      </c>
      <c r="K57">
        <f t="shared" si="39"/>
        <v>3</v>
      </c>
      <c r="L57">
        <f t="shared" si="39"/>
        <v>3</v>
      </c>
      <c r="M57" t="str">
        <f>IF(AM57="クリーチャー",K57&amp;"/"&amp;L57,"")</f>
        <v>3/3</v>
      </c>
      <c r="N57" t="s">
        <v>3267</v>
      </c>
      <c r="O57" t="s">
        <v>5215</v>
      </c>
      <c r="P57" t="s">
        <v>3249</v>
      </c>
      <c r="Q57" t="s">
        <v>5229</v>
      </c>
      <c r="R57" t="s">
        <v>3267</v>
      </c>
      <c r="S57" t="s">
        <v>4854</v>
      </c>
      <c r="T57" t="str">
        <f>AK57</f>
        <v>威厳あるカラカル</v>
      </c>
      <c r="W57" t="s">
        <v>4855</v>
      </c>
      <c r="X57" t="s">
        <v>3267</v>
      </c>
      <c r="Y57" s="9"/>
      <c r="Z57" t="s">
        <v>4490</v>
      </c>
      <c r="AA57" t="str">
        <f>IF(SEARCH(LEFT($C$3,2),Z57,1)&lt;15,$C$3,"")</f>
        <v/>
      </c>
      <c r="AB57" t="str">
        <f>IF(ISERR(SEARCH("召",Z57,1)),"","召喚")</f>
        <v>召喚</v>
      </c>
      <c r="AC57" t="str">
        <f>IF(ISERR(SEARCH("与",Z57,1)),"","与える")</f>
        <v/>
      </c>
      <c r="AD57" t="str">
        <f>IF(ISERR(SEARCH("得",Z57,1)),"","得る")</f>
        <v>得る</v>
      </c>
      <c r="AE57" t="b">
        <f>OR(AC57="与える",AD57="得る")</f>
        <v>1</v>
      </c>
      <c r="AF57" s="3">
        <v>1121</v>
      </c>
      <c r="AG57" s="2" t="s">
        <v>4450</v>
      </c>
      <c r="AH57" s="1" t="s">
        <v>1653</v>
      </c>
      <c r="AI57" s="1" t="s">
        <v>1463</v>
      </c>
      <c r="AJ57" s="1">
        <v>18</v>
      </c>
      <c r="AK57" s="1" t="s">
        <v>259</v>
      </c>
      <c r="AL57" s="1" t="s">
        <v>258</v>
      </c>
      <c r="AM57" s="1" t="s">
        <v>349</v>
      </c>
      <c r="AN57" s="1" t="s">
        <v>1917</v>
      </c>
      <c r="AO57" s="1"/>
      <c r="AP57" s="1"/>
      <c r="AQ57" s="1" t="s">
        <v>4488</v>
      </c>
      <c r="AR57" s="1" t="s">
        <v>4489</v>
      </c>
      <c r="AS57" s="1"/>
      <c r="AT57" s="1"/>
      <c r="AU57" s="1">
        <v>3</v>
      </c>
      <c r="AV57" s="1">
        <v>3</v>
      </c>
      <c r="AW57" s="1" t="s">
        <v>4490</v>
      </c>
    </row>
    <row r="58" spans="1:49" x14ac:dyDescent="0.15">
      <c r="A58" t="str">
        <f>B58&amp;C58&amp;E58&amp;F58&amp;H58&amp;I58&amp;J58&amp;M58&amp;N58&amp;O58&amp;P58&amp;Q58&amp;R58&amp;S58&amp;T58&amp;U58&amp;V58&amp;W58&amp;X58&amp;Y58</f>
        <v>|AKH|白|8|4/4|自身のみ&amp;br;督励3：永続|《[[栄光半ばの修練者]]》|</v>
      </c>
      <c r="B58" t="s">
        <v>3211</v>
      </c>
      <c r="C58" t="str">
        <f>AG58</f>
        <v>AKH</v>
      </c>
      <c r="D58">
        <f>IF(AG58="","",VLOOKUP(C58,tnpl!$Z$1:$AA$11,2,TRUE))</f>
        <v>10</v>
      </c>
      <c r="E58" t="s">
        <v>3211</v>
      </c>
      <c r="F58" t="str">
        <f>AH58</f>
        <v>白</v>
      </c>
      <c r="G58">
        <f>IF(AH58="","",VLOOKUP(F58,tnpl!$X$1:$Y$16,2,TRUE))</f>
        <v>1</v>
      </c>
      <c r="H58" t="s">
        <v>3211</v>
      </c>
      <c r="I58">
        <f>AJ58</f>
        <v>8</v>
      </c>
      <c r="J58" t="s">
        <v>3211</v>
      </c>
      <c r="K58">
        <f t="shared" si="39"/>
        <v>4</v>
      </c>
      <c r="L58">
        <f t="shared" si="39"/>
        <v>4</v>
      </c>
      <c r="M58" t="str">
        <f>IF(AM58="クリーチャー",K58&amp;"/"&amp;L58,"")</f>
        <v>4/4</v>
      </c>
      <c r="N58" t="s">
        <v>3267</v>
      </c>
      <c r="O58" t="s">
        <v>5211</v>
      </c>
      <c r="P58" t="s">
        <v>3249</v>
      </c>
      <c r="Q58" t="s">
        <v>5230</v>
      </c>
      <c r="R58" t="s">
        <v>3267</v>
      </c>
      <c r="S58" t="s">
        <v>4854</v>
      </c>
      <c r="T58" t="str">
        <f>AK58</f>
        <v>栄光半ばの修練者</v>
      </c>
      <c r="W58" t="s">
        <v>4855</v>
      </c>
      <c r="X58" t="s">
        <v>3267</v>
      </c>
      <c r="Y58" s="9"/>
      <c r="Z58" s="11" t="s">
        <v>4768</v>
      </c>
      <c r="AA58" t="str">
        <f>IF(SEARCH(LEFT($C$3,2),Z58,1)&lt;15,$C$3,"")</f>
        <v/>
      </c>
      <c r="AB58" t="str">
        <f>IF(ISERR(SEARCH("召",Z58,1)),"","召喚")</f>
        <v/>
      </c>
      <c r="AC58" t="str">
        <f>IF(ISERR(SEARCH("与",Z58,1)),"","与える")</f>
        <v/>
      </c>
      <c r="AD58" t="str">
        <f>IF(ISERR(SEARCH("得",Z58,1)),"","得る")</f>
        <v>得る</v>
      </c>
      <c r="AE58" t="b">
        <f>OR(AC58="与える",AD58="得る")</f>
        <v>1</v>
      </c>
      <c r="AF58" s="3">
        <v>1266</v>
      </c>
      <c r="AG58" s="2" t="s">
        <v>4450</v>
      </c>
      <c r="AH58" s="1" t="s">
        <v>1653</v>
      </c>
      <c r="AI58" s="1" t="s">
        <v>1463</v>
      </c>
      <c r="AJ58" s="1">
        <v>8</v>
      </c>
      <c r="AK58" s="1" t="s">
        <v>4766</v>
      </c>
      <c r="AL58" s="1" t="s">
        <v>4767</v>
      </c>
      <c r="AM58" s="1" t="s">
        <v>349</v>
      </c>
      <c r="AN58" s="1" t="s">
        <v>1511</v>
      </c>
      <c r="AO58" s="1" t="s">
        <v>1515</v>
      </c>
      <c r="AP58" s="1"/>
      <c r="AQ58" s="1" t="s">
        <v>4768</v>
      </c>
      <c r="AR58" s="1"/>
      <c r="AS58" s="1"/>
      <c r="AT58" s="1"/>
      <c r="AU58" s="1">
        <v>4</v>
      </c>
      <c r="AV58" s="1">
        <v>4</v>
      </c>
      <c r="AW58" s="1" t="s">
        <v>4768</v>
      </c>
    </row>
    <row r="60" spans="1:49" x14ac:dyDescent="0.15">
      <c r="A60" t="str">
        <f t="shared" ref="A60:A62" si="40">B60&amp;C60&amp;E60&amp;F60&amp;H60&amp;I60&amp;J60&amp;M60&amp;N60&amp;O60&amp;P60&amp;Q60&amp;R60&amp;S60&amp;T60&amp;U60&amp;V60&amp;W60&amp;X60&amp;Y60</f>
        <v>*絆魂を与える呪文やサポート</v>
      </c>
      <c r="B60" t="s">
        <v>3229</v>
      </c>
      <c r="F60" t="str">
        <f>$C$4</f>
        <v>絆魂</v>
      </c>
      <c r="M60" t="s">
        <v>5160</v>
      </c>
    </row>
    <row r="61" spans="1:49" x14ac:dyDescent="0.15">
      <c r="A61" t="str">
        <f t="shared" si="40"/>
        <v>|LEFT:50|LEFT:50|LEFT:50|LEFT:120|LEFT:250|LEFT:250|c</v>
      </c>
      <c r="B61" t="s">
        <v>3267</v>
      </c>
      <c r="C61" t="s">
        <v>3204</v>
      </c>
      <c r="E61" t="s">
        <v>3267</v>
      </c>
      <c r="F61" t="s">
        <v>3204</v>
      </c>
      <c r="H61" t="s">
        <v>3267</v>
      </c>
      <c r="I61" t="s">
        <v>3204</v>
      </c>
      <c r="J61" t="s">
        <v>3267</v>
      </c>
      <c r="M61" t="s">
        <v>5157</v>
      </c>
      <c r="N61" t="s">
        <v>3267</v>
      </c>
      <c r="O61" t="s">
        <v>5042</v>
      </c>
      <c r="R61" t="s">
        <v>3267</v>
      </c>
      <c r="T61" t="s">
        <v>5042</v>
      </c>
      <c r="X61" t="s">
        <v>3267</v>
      </c>
      <c r="Y61" t="s">
        <v>3206</v>
      </c>
    </row>
    <row r="62" spans="1:49" x14ac:dyDescent="0.15">
      <c r="A62" t="str">
        <f t="shared" si="40"/>
        <v>|セット|色|コスト|カード種|能力|カード名|</v>
      </c>
      <c r="B62" t="s">
        <v>3267</v>
      </c>
      <c r="C62" t="s">
        <v>5153</v>
      </c>
      <c r="E62" t="s">
        <v>3267</v>
      </c>
      <c r="F62" t="s">
        <v>3181</v>
      </c>
      <c r="H62" t="s">
        <v>3267</v>
      </c>
      <c r="I62" t="s">
        <v>3207</v>
      </c>
      <c r="J62" t="s">
        <v>3267</v>
      </c>
      <c r="K62" t="s">
        <v>5154</v>
      </c>
      <c r="L62" t="s">
        <v>5155</v>
      </c>
      <c r="M62" t="s">
        <v>4902</v>
      </c>
      <c r="N62" t="s">
        <v>3267</v>
      </c>
      <c r="O62" t="s">
        <v>3231</v>
      </c>
      <c r="R62" t="s">
        <v>3267</v>
      </c>
      <c r="T62" t="s">
        <v>3208</v>
      </c>
      <c r="X62" t="s">
        <v>3267</v>
      </c>
    </row>
    <row r="63" spans="1:49" x14ac:dyDescent="0.15">
      <c r="A63" t="str">
        <f>B63&amp;C63&amp;E63&amp;F63&amp;H63&amp;I63&amp;J63&amp;M63&amp;N63&amp;O63&amp;P63&amp;Q63&amp;R63&amp;S63&amp;T63&amp;U63&amp;V63&amp;W63&amp;X63&amp;Y63</f>
        <v>|SOI|黒|4|呪文|対象1体&amp;br;詠唱時：ターン終了時まで|《[[奇怪な突然変異]]》|</v>
      </c>
      <c r="B63" t="s">
        <v>3211</v>
      </c>
      <c r="C63" t="str">
        <f>AG63</f>
        <v>SOI</v>
      </c>
      <c r="D63">
        <f>IF(AG63="","",VLOOKUP(C63,tnpl!$Z$1:$AA$11,2,TRUE))</f>
        <v>4</v>
      </c>
      <c r="E63" t="s">
        <v>3211</v>
      </c>
      <c r="F63" t="str">
        <f>AH63</f>
        <v>黒</v>
      </c>
      <c r="G63">
        <f>IF(AH63="","",VLOOKUP(F63,tnpl!$X$1:$Y$16,2,TRUE))</f>
        <v>3</v>
      </c>
      <c r="H63" t="s">
        <v>3211</v>
      </c>
      <c r="I63">
        <f>AJ63</f>
        <v>4</v>
      </c>
      <c r="J63" t="s">
        <v>3211</v>
      </c>
      <c r="K63">
        <f t="shared" ref="K63:L66" si="41">AU63</f>
        <v>0</v>
      </c>
      <c r="L63">
        <f t="shared" si="41"/>
        <v>0</v>
      </c>
      <c r="M63" t="s">
        <v>1475</v>
      </c>
      <c r="N63" t="s">
        <v>3267</v>
      </c>
      <c r="O63" t="s">
        <v>5216</v>
      </c>
      <c r="P63" t="s">
        <v>3249</v>
      </c>
      <c r="Q63" t="s">
        <v>5231</v>
      </c>
      <c r="R63" t="s">
        <v>3267</v>
      </c>
      <c r="S63" t="s">
        <v>4854</v>
      </c>
      <c r="T63" t="str">
        <f>AK63</f>
        <v>奇怪な突然変異</v>
      </c>
      <c r="W63" t="s">
        <v>4855</v>
      </c>
      <c r="X63" t="s">
        <v>3267</v>
      </c>
      <c r="Y63" s="9"/>
      <c r="Z63" t="s">
        <v>3659</v>
      </c>
      <c r="AA63" t="str">
        <f>IF(SEARCH(LEFT($C$3,2),Z63,1)&lt;15,$C$3,"")</f>
        <v/>
      </c>
      <c r="AB63" t="str">
        <f>IF(ISERR(SEARCH("召",Z63,1)),"","召喚")</f>
        <v/>
      </c>
      <c r="AC63" t="str">
        <f>IF(ISERR(SEARCH("与",Z63,1)),"","与える")</f>
        <v/>
      </c>
      <c r="AD63" t="str">
        <f>IF(ISERR(SEARCH("得",Z63,1)),"","得る")</f>
        <v>得る</v>
      </c>
      <c r="AE63" t="b">
        <f>OR(AC63="与える",AD63="得る")</f>
        <v>1</v>
      </c>
      <c r="AF63" s="3">
        <v>619</v>
      </c>
      <c r="AG63" s="2" t="s">
        <v>3528</v>
      </c>
      <c r="AH63" s="1" t="s">
        <v>1606</v>
      </c>
      <c r="AI63" s="1" t="s">
        <v>1771</v>
      </c>
      <c r="AJ63" s="1">
        <v>4</v>
      </c>
      <c r="AK63" s="1" t="s">
        <v>1305</v>
      </c>
      <c r="AL63" s="1" t="s">
        <v>1304</v>
      </c>
      <c r="AM63" s="1" t="s">
        <v>1475</v>
      </c>
      <c r="AN63" s="1"/>
      <c r="AO63" s="1"/>
      <c r="AP63" s="1"/>
      <c r="AQ63" s="1" t="s">
        <v>3659</v>
      </c>
      <c r="AR63" s="1"/>
      <c r="AS63" s="1"/>
      <c r="AT63" s="1"/>
      <c r="AU63" s="1"/>
      <c r="AV63" s="1"/>
      <c r="AW63" s="1" t="s">
        <v>3659</v>
      </c>
    </row>
    <row r="64" spans="1:49" x14ac:dyDescent="0.15">
      <c r="A64" t="str">
        <f>B64&amp;C64&amp;E64&amp;F64&amp;H64&amp;I64&amp;J64&amp;M64&amp;N64&amp;O64&amp;P64&amp;Q64&amp;R64&amp;S64&amp;T64&amp;U64&amp;V64&amp;W64&amp;X64&amp;Y64</f>
        <v>|BFZ|白|4|呪文|各クリーチャー&amp;br;詠唱時：ターン終了時まで|《[[オンドゥの蜂起]]》|</v>
      </c>
      <c r="B64" t="s">
        <v>3211</v>
      </c>
      <c r="C64" t="str">
        <f>AG64</f>
        <v>BFZ</v>
      </c>
      <c r="D64">
        <f>IF(AG64="","",VLOOKUP(C64,tnpl!$Z$1:$AA$11,2,TRUE))</f>
        <v>2</v>
      </c>
      <c r="E64" t="s">
        <v>3211</v>
      </c>
      <c r="F64" t="str">
        <f>AH64</f>
        <v>白</v>
      </c>
      <c r="G64">
        <f>IF(AH64="","",VLOOKUP(F64,tnpl!$X$1:$Y$16,2,TRUE))</f>
        <v>1</v>
      </c>
      <c r="H64" t="s">
        <v>3211</v>
      </c>
      <c r="I64">
        <f>AJ64</f>
        <v>4</v>
      </c>
      <c r="J64" t="s">
        <v>3211</v>
      </c>
      <c r="K64">
        <f t="shared" si="41"/>
        <v>0</v>
      </c>
      <c r="L64">
        <f t="shared" si="41"/>
        <v>0</v>
      </c>
      <c r="M64" t="s">
        <v>1475</v>
      </c>
      <c r="N64" t="s">
        <v>3267</v>
      </c>
      <c r="O64" t="s">
        <v>5217</v>
      </c>
      <c r="P64" t="s">
        <v>3249</v>
      </c>
      <c r="Q64" t="s">
        <v>5231</v>
      </c>
      <c r="R64" t="s">
        <v>3267</v>
      </c>
      <c r="S64" t="s">
        <v>4854</v>
      </c>
      <c r="T64" t="str">
        <f>AK64</f>
        <v>オンドゥの蜂起</v>
      </c>
      <c r="W64" t="s">
        <v>4855</v>
      </c>
      <c r="X64" t="s">
        <v>3267</v>
      </c>
      <c r="Y64" s="9"/>
      <c r="Z64" t="s">
        <v>2372</v>
      </c>
      <c r="AA64" t="str">
        <f>IF(SEARCH(LEFT($C$3,2),Z64,1)&lt;15,$C$3,"")</f>
        <v/>
      </c>
      <c r="AC64" t="str">
        <f>IF(ISERR(SEARCH("与",Z64,1)),"","与える")</f>
        <v/>
      </c>
      <c r="AD64" t="str">
        <f>IF(ISERR(SEARCH("得",Z64,1)),"","得る")</f>
        <v>得る</v>
      </c>
      <c r="AE64" t="b">
        <f>OR(AC64="与える",AD64="得る")</f>
        <v>1</v>
      </c>
      <c r="AF64" s="3">
        <v>270</v>
      </c>
      <c r="AG64" s="2" t="s">
        <v>3213</v>
      </c>
      <c r="AH64" s="1" t="s">
        <v>1653</v>
      </c>
      <c r="AI64" s="1" t="s">
        <v>1473</v>
      </c>
      <c r="AJ64" s="1">
        <v>4</v>
      </c>
      <c r="AK64" s="1" t="s">
        <v>2375</v>
      </c>
      <c r="AL64" s="1" t="s">
        <v>2374</v>
      </c>
      <c r="AM64" s="1" t="s">
        <v>1475</v>
      </c>
      <c r="AN64" s="1"/>
      <c r="AO64" s="1"/>
      <c r="AP64" s="1"/>
      <c r="AQ64" s="1" t="s">
        <v>2373</v>
      </c>
      <c r="AR64" s="1" t="s">
        <v>1868</v>
      </c>
      <c r="AS64" s="1"/>
      <c r="AT64" s="1"/>
      <c r="AU64" s="1"/>
      <c r="AV64" s="1"/>
      <c r="AW64" s="1" t="s">
        <v>2372</v>
      </c>
    </row>
    <row r="65" spans="1:49" x14ac:dyDescent="0.15">
      <c r="A65" t="str">
        <f>B65&amp;C65&amp;E65&amp;F65&amp;H65&amp;I65&amp;J65&amp;M65&amp;N65&amp;O65&amp;P65&amp;Q65&amp;R65&amp;S65&amp;T65&amp;U65&amp;V65&amp;W65&amp;X65&amp;Y65</f>
        <v>|KLD|黒|4|呪文|対象1体&amp;br;詠唱時：ターン終了時まで|《[[活力の奔出]]》|</v>
      </c>
      <c r="B65" t="s">
        <v>3211</v>
      </c>
      <c r="C65" t="str">
        <f>AG65</f>
        <v>KLD</v>
      </c>
      <c r="D65">
        <f>IF(AG65="","",VLOOKUP(C65,tnpl!$Z$1:$AA$11,2,TRUE))</f>
        <v>6</v>
      </c>
      <c r="E65" t="s">
        <v>3211</v>
      </c>
      <c r="F65" t="str">
        <f>AH65</f>
        <v>黒</v>
      </c>
      <c r="G65">
        <f>IF(AH65="","",VLOOKUP(F65,tnpl!$X$1:$Y$16,2,TRUE))</f>
        <v>3</v>
      </c>
      <c r="H65" t="s">
        <v>3211</v>
      </c>
      <c r="I65">
        <f>AJ65</f>
        <v>4</v>
      </c>
      <c r="J65" t="s">
        <v>3211</v>
      </c>
      <c r="K65">
        <f t="shared" si="41"/>
        <v>0</v>
      </c>
      <c r="L65">
        <f t="shared" si="41"/>
        <v>0</v>
      </c>
      <c r="M65" t="s">
        <v>1475</v>
      </c>
      <c r="N65" t="s">
        <v>3267</v>
      </c>
      <c r="O65" t="s">
        <v>5216</v>
      </c>
      <c r="P65" t="s">
        <v>3249</v>
      </c>
      <c r="Q65" t="s">
        <v>5231</v>
      </c>
      <c r="R65" t="s">
        <v>3267</v>
      </c>
      <c r="S65" t="s">
        <v>4854</v>
      </c>
      <c r="T65" t="str">
        <f>AK65</f>
        <v>活力の奔出</v>
      </c>
      <c r="W65" t="s">
        <v>4855</v>
      </c>
      <c r="X65" t="s">
        <v>3267</v>
      </c>
      <c r="Y65" s="9"/>
      <c r="Z65" s="11" t="s">
        <v>4142</v>
      </c>
      <c r="AA65" t="str">
        <f>IF(SEARCH(LEFT($C$3,2),Z65,1)&lt;15,$C$3,"")</f>
        <v/>
      </c>
      <c r="AB65" t="str">
        <f>IF(ISERR(SEARCH("召",Z65,1)),"","召喚")</f>
        <v/>
      </c>
      <c r="AC65" t="str">
        <f>IF(ISERR(SEARCH("与",Z65,1)),"","与える")</f>
        <v/>
      </c>
      <c r="AD65" t="str">
        <f>IF(ISERR(SEARCH("得",Z65,1)),"","得る")</f>
        <v>得る</v>
      </c>
      <c r="AE65" t="b">
        <f>OR(AC65="与える",AD65="得る")</f>
        <v>1</v>
      </c>
      <c r="AF65" s="3">
        <v>897</v>
      </c>
      <c r="AG65" s="2" t="s">
        <v>4035</v>
      </c>
      <c r="AH65" s="1" t="s">
        <v>1606</v>
      </c>
      <c r="AI65" s="1" t="s">
        <v>1771</v>
      </c>
      <c r="AJ65" s="1">
        <v>4</v>
      </c>
      <c r="AK65" s="1" t="s">
        <v>733</v>
      </c>
      <c r="AL65" s="1" t="s">
        <v>732</v>
      </c>
      <c r="AM65" s="1" t="s">
        <v>1475</v>
      </c>
      <c r="AN65" s="1"/>
      <c r="AO65" s="1"/>
      <c r="AP65" s="1"/>
      <c r="AQ65" s="1" t="s">
        <v>4142</v>
      </c>
      <c r="AR65" s="1"/>
      <c r="AS65" s="1"/>
      <c r="AT65" s="1"/>
      <c r="AU65" s="1"/>
      <c r="AV65" s="1"/>
      <c r="AW65" s="1" t="s">
        <v>4142</v>
      </c>
    </row>
    <row r="66" spans="1:49" x14ac:dyDescent="0.15">
      <c r="A66" t="str">
        <f>B66&amp;C66&amp;E66&amp;F66&amp;H66&amp;I66&amp;J66&amp;M66&amp;N66&amp;O66&amp;P66&amp;Q66&amp;R66&amp;S66&amp;T66&amp;U66&amp;V66&amp;W66&amp;X66&amp;Y66</f>
        <v>|AKH|黒|9|サポート|最初のクリーチャー&amp;br;このカードがいる間|《[[野望のカルトーシュ]]》|</v>
      </c>
      <c r="B66" t="s">
        <v>3211</v>
      </c>
      <c r="C66" t="str">
        <f>AG66</f>
        <v>AKH</v>
      </c>
      <c r="D66">
        <f>IF(AG66="","",VLOOKUP(C66,tnpl!$Z$1:$AA$11,2,TRUE))</f>
        <v>10</v>
      </c>
      <c r="E66" t="s">
        <v>3211</v>
      </c>
      <c r="F66" t="str">
        <f>AH66</f>
        <v>黒</v>
      </c>
      <c r="G66">
        <f>IF(AH66="","",VLOOKUP(F66,tnpl!$X$1:$Y$16,2,TRUE))</f>
        <v>3</v>
      </c>
      <c r="H66" t="s">
        <v>3211</v>
      </c>
      <c r="I66">
        <f>AJ66</f>
        <v>9</v>
      </c>
      <c r="J66" t="s">
        <v>3211</v>
      </c>
      <c r="K66">
        <f t="shared" si="41"/>
        <v>0</v>
      </c>
      <c r="L66">
        <f t="shared" si="41"/>
        <v>0</v>
      </c>
      <c r="M66" t="s">
        <v>297</v>
      </c>
      <c r="N66" t="s">
        <v>3267</v>
      </c>
      <c r="O66" t="s">
        <v>5218</v>
      </c>
      <c r="P66" t="s">
        <v>3249</v>
      </c>
      <c r="Q66" t="s">
        <v>5229</v>
      </c>
      <c r="R66" t="s">
        <v>3267</v>
      </c>
      <c r="S66" t="s">
        <v>4854</v>
      </c>
      <c r="T66" t="str">
        <f>AK66</f>
        <v>野望のカルトーシュ</v>
      </c>
      <c r="W66" t="s">
        <v>4855</v>
      </c>
      <c r="X66" t="s">
        <v>3267</v>
      </c>
      <c r="Y66" s="9"/>
      <c r="Z66" s="11" t="s">
        <v>4569</v>
      </c>
      <c r="AA66" t="str">
        <f>IF(SEARCH(LEFT($C$3,2),Z66,1)&lt;15,$C$3,"")</f>
        <v/>
      </c>
      <c r="AB66" t="str">
        <f>IF(ISERR(SEARCH("召",Z66,1)),"","召喚")</f>
        <v/>
      </c>
      <c r="AC66" t="str">
        <f>IF(ISERR(SEARCH("与",Z66,1)),"","与える")</f>
        <v/>
      </c>
      <c r="AD66" t="str">
        <f>IF(ISERR(SEARCH("得",Z66,1)),"","得る")</f>
        <v>得る</v>
      </c>
      <c r="AE66" t="b">
        <f>OR(AC66="与える",AD66="得る")</f>
        <v>1</v>
      </c>
      <c r="AF66" s="3">
        <v>1162</v>
      </c>
      <c r="AG66" s="2" t="s">
        <v>4450</v>
      </c>
      <c r="AH66" s="1" t="s">
        <v>1606</v>
      </c>
      <c r="AI66" s="1" t="s">
        <v>1771</v>
      </c>
      <c r="AJ66" s="1">
        <v>9</v>
      </c>
      <c r="AK66" s="1" t="s">
        <v>177</v>
      </c>
      <c r="AL66" s="1" t="s">
        <v>176</v>
      </c>
      <c r="AM66" s="1" t="s">
        <v>297</v>
      </c>
      <c r="AN66" s="1"/>
      <c r="AO66" s="1"/>
      <c r="AP66" s="1"/>
      <c r="AQ66" s="1" t="s">
        <v>4567</v>
      </c>
      <c r="AR66" s="1" t="s">
        <v>4568</v>
      </c>
      <c r="AS66" s="1"/>
      <c r="AT66" s="1">
        <v>3</v>
      </c>
      <c r="AU66" s="1"/>
      <c r="AV66" s="1"/>
      <c r="AW66" s="1" t="s">
        <v>4569</v>
      </c>
    </row>
    <row r="68" spans="1:49" x14ac:dyDescent="0.15">
      <c r="A68" t="str">
        <f>B68&amp;C68&amp;E68&amp;F68&amp;H68&amp;I68&amp;J68&amp;M68&amp;N68&amp;O68&amp;P68&amp;Q68&amp;R68&amp;S68&amp;T68&amp;U68&amp;V68&amp;W68&amp;X68&amp;Y68</f>
        <v>*絆魂を持つトークンを召喚するカード</v>
      </c>
      <c r="B68" t="s">
        <v>3229</v>
      </c>
      <c r="F68" t="str">
        <f>$C$4</f>
        <v>絆魂</v>
      </c>
      <c r="M68" t="s">
        <v>5161</v>
      </c>
    </row>
    <row r="69" spans="1:49" x14ac:dyDescent="0.15">
      <c r="A69" t="str">
        <f t="shared" ref="A69:A70" si="42">B69&amp;C69&amp;E69&amp;F69&amp;H69&amp;I69&amp;J69&amp;M69&amp;N69&amp;O69&amp;P69&amp;Q69&amp;R69&amp;S69&amp;T69&amp;U69&amp;V69&amp;W69&amp;X69&amp;Y69</f>
        <v>|LEFT:50|LEFT:50|LEFT:50|LEFT:120|LEFT:250|LEFT:250|c</v>
      </c>
      <c r="B69" t="s">
        <v>3267</v>
      </c>
      <c r="C69" t="s">
        <v>3204</v>
      </c>
      <c r="E69" t="s">
        <v>3267</v>
      </c>
      <c r="F69" t="s">
        <v>3204</v>
      </c>
      <c r="H69" t="s">
        <v>3267</v>
      </c>
      <c r="I69" t="s">
        <v>3204</v>
      </c>
      <c r="J69" t="s">
        <v>3267</v>
      </c>
      <c r="M69" t="s">
        <v>5157</v>
      </c>
      <c r="N69" t="s">
        <v>3267</v>
      </c>
      <c r="O69" t="s">
        <v>5042</v>
      </c>
      <c r="R69" t="s">
        <v>3267</v>
      </c>
      <c r="T69" t="s">
        <v>5042</v>
      </c>
      <c r="X69" t="s">
        <v>3267</v>
      </c>
      <c r="Y69" t="s">
        <v>3206</v>
      </c>
    </row>
    <row r="70" spans="1:49" x14ac:dyDescent="0.15">
      <c r="A70" t="str">
        <f t="shared" si="42"/>
        <v>|セット|色|コスト|カード種|能力|カード名|</v>
      </c>
      <c r="B70" t="s">
        <v>3267</v>
      </c>
      <c r="C70" t="s">
        <v>5153</v>
      </c>
      <c r="E70" t="s">
        <v>3267</v>
      </c>
      <c r="F70" t="s">
        <v>3181</v>
      </c>
      <c r="H70" t="s">
        <v>3267</v>
      </c>
      <c r="I70" t="s">
        <v>3207</v>
      </c>
      <c r="J70" t="s">
        <v>3267</v>
      </c>
      <c r="K70" t="s">
        <v>5154</v>
      </c>
      <c r="L70" t="s">
        <v>5155</v>
      </c>
      <c r="M70" t="s">
        <v>4902</v>
      </c>
      <c r="N70" t="s">
        <v>3267</v>
      </c>
      <c r="O70" t="s">
        <v>3231</v>
      </c>
      <c r="R70" t="s">
        <v>3267</v>
      </c>
      <c r="T70" t="s">
        <v>3208</v>
      </c>
      <c r="X70" t="s">
        <v>3267</v>
      </c>
    </row>
    <row r="71" spans="1:49" x14ac:dyDescent="0.15">
      <c r="A71" t="str">
        <f>B71&amp;C71&amp;E71&amp;F71&amp;H71&amp;I71&amp;J71&amp;M71&amp;N71&amp;O71&amp;P71&amp;Q71&amp;R71&amp;S71&amp;T71&amp;U71&amp;V71&amp;W71&amp;X71&amp;Y71</f>
        <v>|SOI|黒|6|サポート|起動&amp;br;吸血鬼1/1|《[[血統の呼び出し]]》|</v>
      </c>
      <c r="B71" t="s">
        <v>3211</v>
      </c>
      <c r="C71" t="str">
        <f>AG71</f>
        <v>SOI</v>
      </c>
      <c r="D71">
        <f>IF(AG71="","",VLOOKUP(C71,tnpl!$Z$1:$AA$11,2,TRUE))</f>
        <v>4</v>
      </c>
      <c r="E71" t="s">
        <v>3211</v>
      </c>
      <c r="F71" t="str">
        <f>AH71</f>
        <v>黒</v>
      </c>
      <c r="G71">
        <f>IF(AH71="","",VLOOKUP(F71,tnpl!$X$1:$Y$16,2,TRUE))</f>
        <v>3</v>
      </c>
      <c r="H71" t="s">
        <v>3211</v>
      </c>
      <c r="I71">
        <f>AJ71</f>
        <v>6</v>
      </c>
      <c r="J71" t="s">
        <v>3211</v>
      </c>
      <c r="K71">
        <f>AU71</f>
        <v>0</v>
      </c>
      <c r="L71">
        <f>AV71</f>
        <v>0</v>
      </c>
      <c r="M71" t="s">
        <v>297</v>
      </c>
      <c r="N71" t="s">
        <v>3267</v>
      </c>
      <c r="O71" t="s">
        <v>5219</v>
      </c>
      <c r="P71" t="s">
        <v>3249</v>
      </c>
      <c r="Q71" t="s">
        <v>5221</v>
      </c>
      <c r="R71" t="s">
        <v>3267</v>
      </c>
      <c r="S71" t="s">
        <v>4854</v>
      </c>
      <c r="T71" t="str">
        <f>AK71</f>
        <v>血統の呼び出し</v>
      </c>
      <c r="W71" t="s">
        <v>4855</v>
      </c>
      <c r="X71" t="s">
        <v>3267</v>
      </c>
      <c r="Y71" s="9"/>
      <c r="Z71" s="11" t="s">
        <v>3679</v>
      </c>
      <c r="AA71" t="str">
        <f>IF(SEARCH(LEFT($C$3,2),Z71,1)&lt;15,$C$3,"")</f>
        <v>絆魂</v>
      </c>
      <c r="AB71" t="str">
        <f>IF(ISERR(SEARCH("召",Z71,1)),"","召喚")</f>
        <v>召喚</v>
      </c>
      <c r="AC71" t="str">
        <f>IF(ISERR(SEARCH("与",Z71,1)),"","与える")</f>
        <v/>
      </c>
      <c r="AD71" t="str">
        <f>IF(ISERR(SEARCH("得",Z71,1)),"","得る")</f>
        <v/>
      </c>
      <c r="AE71" t="b">
        <f>OR(AC71="与える",AD71="得る")</f>
        <v>0</v>
      </c>
      <c r="AF71" s="3">
        <v>632</v>
      </c>
      <c r="AG71" s="2" t="s">
        <v>3528</v>
      </c>
      <c r="AH71" s="1" t="s">
        <v>1606</v>
      </c>
      <c r="AI71" s="1" t="s">
        <v>1473</v>
      </c>
      <c r="AJ71" s="1">
        <v>6</v>
      </c>
      <c r="AK71" s="1" t="s">
        <v>1283</v>
      </c>
      <c r="AL71" s="1" t="s">
        <v>1282</v>
      </c>
      <c r="AM71" s="1" t="s">
        <v>297</v>
      </c>
      <c r="AN71" s="1"/>
      <c r="AO71" s="1"/>
      <c r="AP71" s="1"/>
      <c r="AQ71" s="1" t="s">
        <v>3679</v>
      </c>
      <c r="AR71" s="1"/>
      <c r="AS71" s="1"/>
      <c r="AT71" s="1">
        <v>3</v>
      </c>
      <c r="AU71" s="1"/>
      <c r="AV71" s="1"/>
      <c r="AW71" s="1" t="s">
        <v>3679</v>
      </c>
    </row>
    <row r="72" spans="1:49" x14ac:dyDescent="0.15">
      <c r="A72" t="str">
        <f>B72&amp;C72&amp;E72&amp;F72&amp;H72&amp;I72&amp;J72&amp;M72&amp;N72&amp;O72&amp;P72&amp;Q72&amp;R72&amp;S72&amp;T72&amp;U72&amp;V72&amp;W72&amp;X72&amp;Y72</f>
        <v>|AKH|白|18|クリーチャー|CIP&amp;br;猫1/1|《[[威厳あるカラカル]]》|</v>
      </c>
      <c r="B72" t="s">
        <v>3211</v>
      </c>
      <c r="C72" t="str">
        <f>AG72</f>
        <v>AKH</v>
      </c>
      <c r="D72">
        <f>IF(AG72="","",VLOOKUP(C72,tnpl!$Z$1:$AA$11,2,TRUE))</f>
        <v>10</v>
      </c>
      <c r="E72" t="s">
        <v>3211</v>
      </c>
      <c r="F72" t="str">
        <f>AH72</f>
        <v>白</v>
      </c>
      <c r="G72">
        <f>IF(AH72="","",VLOOKUP(F72,tnpl!$X$1:$Y$16,2,TRUE))</f>
        <v>1</v>
      </c>
      <c r="H72" t="s">
        <v>3211</v>
      </c>
      <c r="I72">
        <f>AJ72</f>
        <v>18</v>
      </c>
      <c r="J72" t="s">
        <v>3211</v>
      </c>
      <c r="K72">
        <f>AU72</f>
        <v>3</v>
      </c>
      <c r="L72">
        <f>AV72</f>
        <v>3</v>
      </c>
      <c r="M72" t="s">
        <v>349</v>
      </c>
      <c r="N72" t="s">
        <v>3267</v>
      </c>
      <c r="O72" t="s">
        <v>5220</v>
      </c>
      <c r="P72" t="s">
        <v>3249</v>
      </c>
      <c r="Q72" t="s">
        <v>5222</v>
      </c>
      <c r="R72" t="s">
        <v>3267</v>
      </c>
      <c r="S72" t="s">
        <v>4854</v>
      </c>
      <c r="T72" t="str">
        <f>AK72</f>
        <v>威厳あるカラカル</v>
      </c>
      <c r="W72" t="s">
        <v>4855</v>
      </c>
      <c r="X72" t="s">
        <v>3267</v>
      </c>
      <c r="Y72" s="9"/>
      <c r="Z72" t="s">
        <v>4490</v>
      </c>
      <c r="AA72" t="str">
        <f>IF(SEARCH(LEFT($C$3,2),Z72,1)&lt;15,$C$3,"")</f>
        <v/>
      </c>
      <c r="AB72" t="str">
        <f>IF(ISERR(SEARCH("召",Z72,1)),"","召喚")</f>
        <v>召喚</v>
      </c>
      <c r="AC72" t="str">
        <f>IF(ISERR(SEARCH("与",Z72,1)),"","与える")</f>
        <v/>
      </c>
      <c r="AD72" t="str">
        <f>IF(ISERR(SEARCH("得",Z72,1)),"","得る")</f>
        <v>得る</v>
      </c>
      <c r="AE72" t="b">
        <f>OR(AC72="与える",AD72="得る")</f>
        <v>1</v>
      </c>
      <c r="AF72" s="3">
        <v>1121</v>
      </c>
      <c r="AG72" s="2" t="s">
        <v>4450</v>
      </c>
      <c r="AH72" s="1" t="s">
        <v>1653</v>
      </c>
      <c r="AI72" s="1" t="s">
        <v>1463</v>
      </c>
      <c r="AJ72" s="1">
        <v>18</v>
      </c>
      <c r="AK72" s="1" t="s">
        <v>259</v>
      </c>
      <c r="AL72" s="1" t="s">
        <v>258</v>
      </c>
      <c r="AM72" s="1" t="s">
        <v>349</v>
      </c>
      <c r="AN72" s="1" t="s">
        <v>1917</v>
      </c>
      <c r="AO72" s="1"/>
      <c r="AP72" s="1"/>
      <c r="AQ72" s="1" t="s">
        <v>4488</v>
      </c>
      <c r="AR72" s="1" t="s">
        <v>4489</v>
      </c>
      <c r="AS72" s="1"/>
      <c r="AT72" s="1"/>
      <c r="AU72" s="1">
        <v>3</v>
      </c>
      <c r="AV72" s="1">
        <v>3</v>
      </c>
      <c r="AW72" s="1" t="s">
        <v>4490</v>
      </c>
    </row>
  </sheetData>
  <autoFilter ref="Z3:AE15"/>
  <phoneticPr fontId="1"/>
  <dataValidations count="1">
    <dataValidation type="list" allowBlank="1" showInputMessage="1" showErrorMessage="1" sqref="AI9:AI10">
      <formula1>#REF!</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4" operator="notEqual" id="{146E9B41-AB48-44AC-B547-72CDB33309DC}">
            <xm:f>TAG!$P11</xm:f>
            <x14:dxf>
              <fill>
                <patternFill>
                  <bgColor theme="0" tint="-0.34998626667073579"/>
                </patternFill>
              </fill>
            </x14:dxf>
          </x14:cfRule>
          <xm:sqref>AP11:AP12 AP17:AP18 AP30:AP31 AP40:AP41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W64"/>
  <sheetViews>
    <sheetView topLeftCell="A28" zoomScale="85" zoomScaleNormal="85" workbookViewId="0">
      <selection activeCell="P41" sqref="P41"/>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1" customWidth="1"/>
    <col min="27" max="27" width="8.5" bestFit="1" customWidth="1"/>
    <col min="28" max="28" width="6" bestFit="1" customWidth="1"/>
    <col min="29" max="29" width="8.125" bestFit="1" customWidth="1"/>
    <col min="30" max="30" width="3.5" bestFit="1" customWidth="1"/>
    <col min="31" max="31" width="7.125" customWidth="1"/>
    <col min="32" max="33" width="5.5" bestFit="1" customWidth="1"/>
    <col min="34" max="34" width="5.25" bestFit="1" customWidth="1"/>
    <col min="35" max="35" width="9.5" bestFit="1" customWidth="1"/>
    <col min="36" max="36" width="5" bestFit="1" customWidth="1"/>
    <col min="37" max="37" width="14.875" customWidth="1"/>
    <col min="38" max="38" width="9" customWidth="1"/>
    <col min="40" max="45" width="0" hidden="1" customWidth="1"/>
    <col min="46" max="46" width="4.875" bestFit="1" customWidth="1"/>
    <col min="47" max="48" width="3.5" bestFit="1" customWidth="1"/>
  </cols>
  <sheetData>
    <row r="1" spans="1:49" x14ac:dyDescent="0.15">
      <c r="A1" t="s">
        <v>5068</v>
      </c>
    </row>
    <row r="2" spans="1:49" x14ac:dyDescent="0.15">
      <c r="A2" t="str">
        <f>B2&amp;C2&amp;E2&amp;F2&amp;H2&amp;I2&amp;J2&amp;M2&amp;N2&amp;O2&amp;P2&amp;Q2&amp;R2&amp;S2&amp;T2&amp;V2&amp;W2&amp;X2&amp;Y2</f>
        <v/>
      </c>
    </row>
    <row r="3" spans="1:49" x14ac:dyDescent="0.15">
      <c r="A3" t="str">
        <f>B3&amp;C3&amp;E3&amp;F3&amp;H3&amp;I3&amp;J3&amp;M3&amp;N3&amp;O3&amp;P3&amp;Q3&amp;R3&amp;S3&amp;T3&amp;V3&amp;W3&amp;X3&amp;Y3</f>
        <v>*接死カード一覧</v>
      </c>
      <c r="B3" t="s">
        <v>3229</v>
      </c>
      <c r="C3" t="s">
        <v>5235</v>
      </c>
      <c r="F3" t="s">
        <v>3228</v>
      </c>
    </row>
    <row r="4" spans="1:49" x14ac:dyDescent="0.15">
      <c r="A4" t="str">
        <f>B4&amp;C4&amp;E4&amp;F4&amp;H4&amp;I4&amp;J4&amp;M4&amp;N4&amp;O4&amp;P4&amp;Q4&amp;R4&amp;S4&amp;T4&amp;V4&amp;W4&amp;X4&amp;Y4</f>
        <v>[[接死]]</v>
      </c>
      <c r="B4" t="s">
        <v>4991</v>
      </c>
      <c r="C4" t="str">
        <f>C3</f>
        <v>接死</v>
      </c>
      <c r="E4" t="s">
        <v>5070</v>
      </c>
    </row>
    <row r="5" spans="1:49" x14ac:dyDescent="0.15">
      <c r="A5" t="str">
        <f>B5&amp;C5&amp;E5&amp;F5&amp;H5&amp;I5&amp;J5&amp;M5&amp;N5&amp;O5&amp;P5&amp;Q5&amp;R5&amp;S5&amp;T5&amp;V5&amp;W5&amp;X5&amp;Y5</f>
        <v/>
      </c>
    </row>
    <row r="6" spans="1:49" x14ac:dyDescent="0.15">
      <c r="A6" t="str">
        <f>B6&amp;C6&amp;E6&amp;F6&amp;H6&amp;I6&amp;J6&amp;M6&amp;N6&amp;O6&amp;P6&amp;Q6&amp;R6&amp;S6&amp;T6&amp;V6&amp;W6&amp;X6&amp;Y6</f>
        <v>**マジック:オリジン</v>
      </c>
      <c r="B6" t="s">
        <v>4856</v>
      </c>
      <c r="C6" t="s">
        <v>4860</v>
      </c>
    </row>
    <row r="7" spans="1:49" x14ac:dyDescent="0.15">
      <c r="A7" t="str">
        <f>B7&amp;C7&amp;E7&amp;F7&amp;H7&amp;I7&amp;J7&amp;M7&amp;N7&amp;O7&amp;P7&amp;Q7&amp;R7&amp;S7&amp;T7&amp;U7&amp;V7&amp;W7&amp;X7&amp;Y7</f>
        <v>|LEFT:50|LEFT:50|LEFT:50|LEFT:50|LEFT:500|c</v>
      </c>
      <c r="B7" t="s">
        <v>3211</v>
      </c>
      <c r="C7" t="s">
        <v>3204</v>
      </c>
      <c r="E7" t="s">
        <v>3211</v>
      </c>
      <c r="F7" t="s">
        <v>3204</v>
      </c>
      <c r="H7" t="s">
        <v>3211</v>
      </c>
      <c r="I7" t="s">
        <v>3204</v>
      </c>
      <c r="J7" t="s">
        <v>3211</v>
      </c>
      <c r="M7" t="s">
        <v>3204</v>
      </c>
      <c r="R7" t="s">
        <v>3267</v>
      </c>
      <c r="T7" t="s">
        <v>3205</v>
      </c>
      <c r="X7" t="s">
        <v>3267</v>
      </c>
      <c r="Y7" t="s">
        <v>3206</v>
      </c>
    </row>
    <row r="8" spans="1:49" x14ac:dyDescent="0.15">
      <c r="A8" t="str">
        <f>B8&amp;C8&amp;E8&amp;F8&amp;H8&amp;I8&amp;J8&amp;M8&amp;N8&amp;O8&amp;P8&amp;Q8&amp;R8&amp;S8&amp;T8&amp;U8&amp;V8&amp;W8&amp;X8&amp;Y8</f>
        <v>|セット|色|コスト|P/T|カード名|</v>
      </c>
      <c r="B8" t="s">
        <v>3211</v>
      </c>
      <c r="C8" t="s">
        <v>3212</v>
      </c>
      <c r="E8" t="s">
        <v>3211</v>
      </c>
      <c r="F8" t="s">
        <v>3181</v>
      </c>
      <c r="H8" t="s">
        <v>3211</v>
      </c>
      <c r="I8" t="s">
        <v>3207</v>
      </c>
      <c r="J8" t="s">
        <v>3211</v>
      </c>
      <c r="K8" t="s">
        <v>3168</v>
      </c>
      <c r="L8" t="s">
        <v>3167</v>
      </c>
      <c r="M8" t="str">
        <f>K8&amp;"/"&amp;L8</f>
        <v>P/T</v>
      </c>
      <c r="R8" t="s">
        <v>3267</v>
      </c>
      <c r="T8" t="s">
        <v>3208</v>
      </c>
      <c r="X8" t="s">
        <v>3267</v>
      </c>
      <c r="AE8" t="b">
        <f>OR(AC8="与える",AD8="得る")</f>
        <v>0</v>
      </c>
      <c r="AF8" s="18"/>
      <c r="AG8" s="18"/>
      <c r="AH8" s="18"/>
      <c r="AI8" s="18"/>
      <c r="AJ8" s="18"/>
      <c r="AK8" s="18"/>
      <c r="AL8" s="18"/>
      <c r="AM8" s="18"/>
      <c r="AN8" s="18"/>
      <c r="AO8" s="18"/>
      <c r="AP8" s="18"/>
      <c r="AQ8" s="18"/>
      <c r="AR8" s="18"/>
      <c r="AS8" s="18"/>
      <c r="AT8" s="18"/>
      <c r="AU8" s="18"/>
      <c r="AV8" s="18"/>
      <c r="AW8" s="18"/>
    </row>
    <row r="9" spans="1:49" x14ac:dyDescent="0.15">
      <c r="A9" t="str">
        <f t="shared" ref="A9:A36" si="0">B9&amp;C9&amp;E9&amp;F9&amp;H9&amp;I9&amp;J9&amp;M9&amp;N9&amp;O9&amp;P9&amp;Q9&amp;R9&amp;S9&amp;T9&amp;U9&amp;V9&amp;W9&amp;X9&amp;Y9</f>
        <v>|ORI|黒|15|4/7|《[[墓刃の匪賊]]》|</v>
      </c>
      <c r="B9" t="s">
        <v>3211</v>
      </c>
      <c r="C9" t="str">
        <f t="shared" ref="C9:C36" si="1">AG9</f>
        <v>ORI</v>
      </c>
      <c r="D9">
        <f>IF(AG9="","",VLOOKUP(C9,tnpl!$Z$1:$AA$11,2,TRUE))</f>
        <v>1</v>
      </c>
      <c r="E9" t="s">
        <v>3211</v>
      </c>
      <c r="F9" t="str">
        <f t="shared" ref="F9:F36" si="2">AH9</f>
        <v>黒</v>
      </c>
      <c r="G9">
        <f>IF(AH9="","",VLOOKUP(F9,tnpl!$X$1:$Y$16,2,TRUE))</f>
        <v>3</v>
      </c>
      <c r="H9" t="s">
        <v>3211</v>
      </c>
      <c r="I9">
        <f t="shared" ref="I9:I36" si="3">AJ9</f>
        <v>15</v>
      </c>
      <c r="J9" t="s">
        <v>3211</v>
      </c>
      <c r="K9">
        <f t="shared" ref="K9:K36" si="4">AU9</f>
        <v>4</v>
      </c>
      <c r="L9">
        <f t="shared" ref="L9:L36" si="5">AV9</f>
        <v>7</v>
      </c>
      <c r="M9" t="str">
        <f t="shared" ref="M9:M36" si="6">IF(AM9="クリーチャー",K9&amp;"/"&amp;L9,"")</f>
        <v>4/7</v>
      </c>
      <c r="R9" t="s">
        <v>3267</v>
      </c>
      <c r="S9" t="s">
        <v>4854</v>
      </c>
      <c r="T9" t="str">
        <f t="shared" ref="T9:T36" si="7">AK9</f>
        <v>墓刃の匪賊</v>
      </c>
      <c r="U9" t="str">
        <f t="shared" ref="U9:U36" si="8">IF(I9=0,"&gt;","")</f>
        <v/>
      </c>
      <c r="V9" t="str">
        <f>IF(I9=0,VLOOKUP(T9,Sheet4!A:B,2,TRUE),"")</f>
        <v/>
      </c>
      <c r="W9" t="s">
        <v>4855</v>
      </c>
      <c r="X9" t="s">
        <v>3267</v>
      </c>
      <c r="Y9" s="9"/>
      <c r="Z9" s="11" t="s">
        <v>3334</v>
      </c>
      <c r="AA9" t="str">
        <f t="shared" ref="AA9:AA36" si="9">IF(SEARCH(LEFT($C$3,2),Z9,1)&lt;15,$C$3,"")</f>
        <v>接死</v>
      </c>
      <c r="AB9" t="str">
        <f t="shared" ref="AB9:AB36" si="10">IF(ISERR(SEARCH("召",Z9,1)),"","召喚")</f>
        <v/>
      </c>
      <c r="AC9" t="str">
        <f t="shared" ref="AC9:AC36" si="11">IF(ISERR(SEARCH("与",Z9,1)),"","与える")</f>
        <v>与える</v>
      </c>
      <c r="AD9" t="str">
        <f t="shared" ref="AD9:AD36" si="12">IF(ISERR(SEARCH("得",Z9,1)),"","得る")</f>
        <v/>
      </c>
      <c r="AE9" t="b">
        <f t="shared" ref="AE9:AE36" si="13">OR(AC9="与える",AD9="得る")</f>
        <v>1</v>
      </c>
      <c r="AF9" s="3">
        <v>112</v>
      </c>
      <c r="AG9" s="2" t="s">
        <v>3271</v>
      </c>
      <c r="AH9" s="1" t="s">
        <v>1606</v>
      </c>
      <c r="AI9" s="1" t="s">
        <v>1463</v>
      </c>
      <c r="AJ9" s="1">
        <v>15</v>
      </c>
      <c r="AK9" s="1" t="s">
        <v>2832</v>
      </c>
      <c r="AL9" s="1" t="s">
        <v>2831</v>
      </c>
      <c r="AM9" s="1" t="s">
        <v>349</v>
      </c>
      <c r="AN9" s="1" t="s">
        <v>1511</v>
      </c>
      <c r="AO9" s="1" t="s">
        <v>1515</v>
      </c>
      <c r="AP9" s="1"/>
      <c r="AQ9" s="1" t="s">
        <v>3332</v>
      </c>
      <c r="AR9" s="1" t="s">
        <v>3333</v>
      </c>
      <c r="AS9" s="1"/>
      <c r="AT9" s="1"/>
      <c r="AU9" s="1">
        <v>4</v>
      </c>
      <c r="AV9" s="1">
        <v>7</v>
      </c>
      <c r="AW9" s="1" t="s">
        <v>3334</v>
      </c>
    </row>
    <row r="10" spans="1:49" x14ac:dyDescent="0.15">
      <c r="A10" t="str">
        <f>B10&amp;C10&amp;E10&amp;F10&amp;H10&amp;I10&amp;J10&amp;M10&amp;N10&amp;O10&amp;P10&amp;Q10&amp;R10&amp;S10&amp;T10&amp;V10&amp;W10&amp;X10&amp;Y10</f>
        <v/>
      </c>
      <c r="Z10"/>
    </row>
    <row r="11" spans="1:49" x14ac:dyDescent="0.15">
      <c r="A11" t="str">
        <f>B11&amp;C11&amp;E11&amp;F11&amp;H11&amp;I11&amp;J11&amp;M11&amp;N11&amp;O11&amp;P11&amp;Q11&amp;R11&amp;S11&amp;T11&amp;V11&amp;W11&amp;X11&amp;Y11</f>
        <v>**戦乱のゼンディカーブロック</v>
      </c>
      <c r="B11" t="s">
        <v>4856</v>
      </c>
      <c r="C11" t="s">
        <v>5194</v>
      </c>
    </row>
    <row r="12" spans="1:49" x14ac:dyDescent="0.15">
      <c r="A12" t="str">
        <f>B12&amp;C12&amp;E12&amp;F12&amp;H12&amp;I12&amp;J12&amp;M12&amp;N12&amp;O12&amp;P12&amp;Q12&amp;R12&amp;S12&amp;T12&amp;U12&amp;V12&amp;W12&amp;X12&amp;Y12</f>
        <v>|LEFT:50|LEFT:50|LEFT:50|LEFT:50|LEFT:500|c</v>
      </c>
      <c r="B12" t="s">
        <v>3211</v>
      </c>
      <c r="C12" t="s">
        <v>3204</v>
      </c>
      <c r="E12" t="s">
        <v>3211</v>
      </c>
      <c r="F12" t="s">
        <v>3204</v>
      </c>
      <c r="H12" t="s">
        <v>3211</v>
      </c>
      <c r="I12" t="s">
        <v>3204</v>
      </c>
      <c r="J12" t="s">
        <v>3211</v>
      </c>
      <c r="M12" t="s">
        <v>3204</v>
      </c>
      <c r="R12" t="s">
        <v>3267</v>
      </c>
      <c r="T12" t="s">
        <v>3205</v>
      </c>
      <c r="X12" t="s">
        <v>3267</v>
      </c>
      <c r="Y12" t="s">
        <v>3206</v>
      </c>
    </row>
    <row r="13" spans="1:49" x14ac:dyDescent="0.15">
      <c r="A13" t="str">
        <f>B13&amp;C13&amp;E13&amp;F13&amp;H13&amp;I13&amp;J13&amp;M13&amp;N13&amp;O13&amp;P13&amp;Q13&amp;R13&amp;S13&amp;T13&amp;U13&amp;V13&amp;W13&amp;X13&amp;Y13</f>
        <v>|セット|色|コスト|P/T|カード名|</v>
      </c>
      <c r="B13" t="s">
        <v>3211</v>
      </c>
      <c r="C13" t="s">
        <v>3212</v>
      </c>
      <c r="E13" t="s">
        <v>3211</v>
      </c>
      <c r="F13" t="s">
        <v>3181</v>
      </c>
      <c r="H13" t="s">
        <v>3211</v>
      </c>
      <c r="I13" t="s">
        <v>3207</v>
      </c>
      <c r="J13" t="s">
        <v>3211</v>
      </c>
      <c r="K13" t="s">
        <v>3168</v>
      </c>
      <c r="L13" t="s">
        <v>3167</v>
      </c>
      <c r="M13" t="str">
        <f>K13&amp;"/"&amp;L13</f>
        <v>P/T</v>
      </c>
      <c r="R13" t="s">
        <v>3267</v>
      </c>
      <c r="T13" t="s">
        <v>3208</v>
      </c>
      <c r="X13" t="s">
        <v>3267</v>
      </c>
      <c r="AE13" t="b">
        <f>OR(AC13="与える",AD13="得る")</f>
        <v>0</v>
      </c>
      <c r="AF13" s="18"/>
      <c r="AG13" s="18"/>
      <c r="AH13" s="18"/>
      <c r="AI13" s="18"/>
      <c r="AJ13" s="18"/>
      <c r="AK13" s="18"/>
      <c r="AL13" s="18"/>
      <c r="AM13" s="18"/>
      <c r="AN13" s="18"/>
      <c r="AO13" s="18"/>
      <c r="AP13" s="18"/>
      <c r="AQ13" s="18"/>
      <c r="AR13" s="18"/>
      <c r="AS13" s="18"/>
      <c r="AT13" s="18"/>
      <c r="AU13" s="18"/>
      <c r="AV13" s="18"/>
      <c r="AW13" s="18"/>
    </row>
    <row r="14" spans="1:49" x14ac:dyDescent="0.15">
      <c r="A14" t="str">
        <f t="shared" si="0"/>
        <v>|BFZ|黒|11|4/3|《[[マラキールの使い魔]]》|</v>
      </c>
      <c r="B14" t="s">
        <v>3211</v>
      </c>
      <c r="C14" t="str">
        <f t="shared" si="1"/>
        <v>BFZ</v>
      </c>
      <c r="D14">
        <f>IF(AG14="","",VLOOKUP(C14,tnpl!$Z$1:$AA$11,2,TRUE))</f>
        <v>2</v>
      </c>
      <c r="E14" t="s">
        <v>3211</v>
      </c>
      <c r="F14" t="str">
        <f t="shared" si="2"/>
        <v>黒</v>
      </c>
      <c r="G14">
        <f>IF(AH14="","",VLOOKUP(F14,tnpl!$X$1:$Y$16,2,TRUE))</f>
        <v>3</v>
      </c>
      <c r="H14" t="s">
        <v>3211</v>
      </c>
      <c r="I14">
        <f t="shared" si="3"/>
        <v>11</v>
      </c>
      <c r="J14" t="s">
        <v>3211</v>
      </c>
      <c r="K14">
        <f t="shared" si="4"/>
        <v>4</v>
      </c>
      <c r="L14">
        <f t="shared" si="5"/>
        <v>3</v>
      </c>
      <c r="M14" t="str">
        <f t="shared" si="6"/>
        <v>4/3</v>
      </c>
      <c r="R14" t="s">
        <v>3267</v>
      </c>
      <c r="S14" t="s">
        <v>4854</v>
      </c>
      <c r="T14" t="str">
        <f t="shared" si="7"/>
        <v>マラキールの使い魔</v>
      </c>
      <c r="U14" t="str">
        <f t="shared" si="8"/>
        <v/>
      </c>
      <c r="V14" t="str">
        <f>IF(I14=0,VLOOKUP(T14,Sheet4!A:B,2,TRUE),"")</f>
        <v/>
      </c>
      <c r="W14" t="s">
        <v>4855</v>
      </c>
      <c r="X14" t="s">
        <v>3267</v>
      </c>
      <c r="Y14" s="9"/>
      <c r="Z14" s="11" t="s">
        <v>3445</v>
      </c>
      <c r="AA14" t="str">
        <f t="shared" si="9"/>
        <v>接死</v>
      </c>
      <c r="AB14" t="str">
        <f t="shared" si="10"/>
        <v/>
      </c>
      <c r="AC14" t="str">
        <f t="shared" si="11"/>
        <v/>
      </c>
      <c r="AD14" t="str">
        <f t="shared" si="12"/>
        <v>得る</v>
      </c>
      <c r="AE14" t="b">
        <f t="shared" si="13"/>
        <v>1</v>
      </c>
      <c r="AF14" s="3">
        <v>337</v>
      </c>
      <c r="AG14" s="2" t="s">
        <v>3213</v>
      </c>
      <c r="AH14" s="1" t="s">
        <v>1606</v>
      </c>
      <c r="AI14" s="1" t="s">
        <v>1473</v>
      </c>
      <c r="AJ14" s="1">
        <v>11</v>
      </c>
      <c r="AK14" s="1" t="s">
        <v>2158</v>
      </c>
      <c r="AL14" s="1" t="s">
        <v>2157</v>
      </c>
      <c r="AM14" s="1" t="s">
        <v>349</v>
      </c>
      <c r="AN14" s="1" t="s">
        <v>2156</v>
      </c>
      <c r="AO14" s="1"/>
      <c r="AP14" s="1"/>
      <c r="AQ14" s="1" t="s">
        <v>3444</v>
      </c>
      <c r="AR14" s="1" t="s">
        <v>2155</v>
      </c>
      <c r="AS14" s="1"/>
      <c r="AT14" s="1"/>
      <c r="AU14" s="1">
        <v>4</v>
      </c>
      <c r="AV14" s="1">
        <v>3</v>
      </c>
      <c r="AW14" s="1" t="s">
        <v>3445</v>
      </c>
    </row>
    <row r="15" spans="1:49" x14ac:dyDescent="0.15">
      <c r="A15" t="str">
        <f t="shared" si="0"/>
        <v>|BFZ|青黒|20|6/6|《[[深水の大喰らい]]》|</v>
      </c>
      <c r="B15" t="s">
        <v>3211</v>
      </c>
      <c r="C15" t="str">
        <f t="shared" si="1"/>
        <v>BFZ</v>
      </c>
      <c r="D15">
        <f>IF(AG15="","",VLOOKUP(C15,tnpl!$Z$1:$AA$11,2,TRUE))</f>
        <v>2</v>
      </c>
      <c r="E15" t="s">
        <v>3211</v>
      </c>
      <c r="F15" t="str">
        <f t="shared" si="2"/>
        <v>青黒</v>
      </c>
      <c r="G15">
        <f>IF(AH15="","",VLOOKUP(F15,tnpl!$X$1:$Y$16,2,TRUE))</f>
        <v>7</v>
      </c>
      <c r="H15" t="s">
        <v>3211</v>
      </c>
      <c r="I15">
        <f t="shared" si="3"/>
        <v>20</v>
      </c>
      <c r="J15" t="s">
        <v>3211</v>
      </c>
      <c r="K15">
        <f t="shared" si="4"/>
        <v>6</v>
      </c>
      <c r="L15">
        <f t="shared" si="5"/>
        <v>6</v>
      </c>
      <c r="M15" t="str">
        <f t="shared" si="6"/>
        <v>6/6</v>
      </c>
      <c r="R15" t="s">
        <v>3267</v>
      </c>
      <c r="S15" t="s">
        <v>4854</v>
      </c>
      <c r="T15" t="str">
        <f t="shared" si="7"/>
        <v>深水の大喰らい</v>
      </c>
      <c r="U15" t="str">
        <f t="shared" si="8"/>
        <v/>
      </c>
      <c r="V15" t="str">
        <f>IF(I15=0,VLOOKUP(T15,Sheet4!A:B,2,TRUE),"")</f>
        <v/>
      </c>
      <c r="W15" t="s">
        <v>4855</v>
      </c>
      <c r="X15" t="s">
        <v>3267</v>
      </c>
      <c r="Y15" s="9"/>
      <c r="Z15" s="11" t="s">
        <v>3492</v>
      </c>
      <c r="AA15" t="str">
        <f t="shared" si="9"/>
        <v>接死</v>
      </c>
      <c r="AB15" t="str">
        <f t="shared" si="10"/>
        <v/>
      </c>
      <c r="AC15" t="str">
        <f t="shared" si="11"/>
        <v>与える</v>
      </c>
      <c r="AD15" t="str">
        <f t="shared" si="12"/>
        <v/>
      </c>
      <c r="AE15" t="b">
        <f t="shared" si="13"/>
        <v>1</v>
      </c>
      <c r="AF15" s="3">
        <v>437</v>
      </c>
      <c r="AG15" s="2" t="s">
        <v>3213</v>
      </c>
      <c r="AH15" s="1" t="s">
        <v>1530</v>
      </c>
      <c r="AI15" s="1" t="s">
        <v>1463</v>
      </c>
      <c r="AJ15" s="1">
        <v>20</v>
      </c>
      <c r="AK15" s="1" t="s">
        <v>1836</v>
      </c>
      <c r="AL15" s="1" t="s">
        <v>1835</v>
      </c>
      <c r="AM15" s="1" t="s">
        <v>349</v>
      </c>
      <c r="AN15" s="1" t="s">
        <v>1457</v>
      </c>
      <c r="AO15" s="1" t="s">
        <v>1523</v>
      </c>
      <c r="AP15" s="1"/>
      <c r="AQ15" s="1" t="s">
        <v>3491</v>
      </c>
      <c r="AR15" s="1" t="s">
        <v>1834</v>
      </c>
      <c r="AS15" s="1" t="s">
        <v>1833</v>
      </c>
      <c r="AT15" s="1"/>
      <c r="AU15" s="1">
        <v>6</v>
      </c>
      <c r="AV15" s="1">
        <v>6</v>
      </c>
      <c r="AW15" s="1" t="s">
        <v>3492</v>
      </c>
    </row>
    <row r="16" spans="1:49" x14ac:dyDescent="0.15">
      <c r="A16" t="str">
        <f t="shared" si="0"/>
        <v>|OGW|白黒|16|5/6|《[[永代巡礼者、アイリ]]》|</v>
      </c>
      <c r="B16" t="s">
        <v>3211</v>
      </c>
      <c r="C16" t="str">
        <f t="shared" si="1"/>
        <v>OGW</v>
      </c>
      <c r="D16">
        <f>IF(AG16="","",VLOOKUP(C16,tnpl!$Z$1:$AA$11,2,TRUE))</f>
        <v>3</v>
      </c>
      <c r="E16" t="s">
        <v>3211</v>
      </c>
      <c r="F16" t="str">
        <f t="shared" si="2"/>
        <v>白黒</v>
      </c>
      <c r="G16">
        <f>IF(AH16="","",VLOOKUP(F16,tnpl!$X$1:$Y$16,2,TRUE))</f>
        <v>11</v>
      </c>
      <c r="H16" t="s">
        <v>3211</v>
      </c>
      <c r="I16">
        <f t="shared" si="3"/>
        <v>16</v>
      </c>
      <c r="J16" t="s">
        <v>3211</v>
      </c>
      <c r="K16">
        <f t="shared" si="4"/>
        <v>5</v>
      </c>
      <c r="L16">
        <f t="shared" si="5"/>
        <v>6</v>
      </c>
      <c r="M16" t="str">
        <f t="shared" si="6"/>
        <v>5/6</v>
      </c>
      <c r="R16" t="s">
        <v>3267</v>
      </c>
      <c r="S16" t="s">
        <v>4854</v>
      </c>
      <c r="T16" t="str">
        <f t="shared" si="7"/>
        <v>永代巡礼者、アイリ</v>
      </c>
      <c r="U16" t="str">
        <f t="shared" si="8"/>
        <v/>
      </c>
      <c r="V16" t="str">
        <f>IF(I16=0,VLOOKUP(T16,Sheet4!A:B,2,TRUE),"")</f>
        <v/>
      </c>
      <c r="W16" t="s">
        <v>4855</v>
      </c>
      <c r="X16" t="s">
        <v>3267</v>
      </c>
      <c r="Y16" s="9"/>
      <c r="Z16" s="11" t="s">
        <v>3523</v>
      </c>
      <c r="AA16" t="str">
        <f t="shared" si="9"/>
        <v>接死</v>
      </c>
      <c r="AB16" t="str">
        <f t="shared" si="10"/>
        <v/>
      </c>
      <c r="AC16" t="str">
        <f t="shared" si="11"/>
        <v/>
      </c>
      <c r="AD16" t="str">
        <f t="shared" si="12"/>
        <v>得る</v>
      </c>
      <c r="AE16" t="b">
        <f t="shared" si="13"/>
        <v>1</v>
      </c>
      <c r="AF16" s="3">
        <v>527</v>
      </c>
      <c r="AG16" s="2" t="s">
        <v>3214</v>
      </c>
      <c r="AH16" s="1" t="s">
        <v>1496</v>
      </c>
      <c r="AI16" s="1" t="s">
        <v>1463</v>
      </c>
      <c r="AJ16" s="1">
        <v>16</v>
      </c>
      <c r="AK16" s="1" t="s">
        <v>1495</v>
      </c>
      <c r="AL16" s="1" t="s">
        <v>1494</v>
      </c>
      <c r="AM16" s="1" t="s">
        <v>349</v>
      </c>
      <c r="AN16" s="1" t="s">
        <v>1493</v>
      </c>
      <c r="AO16" s="1" t="s">
        <v>1492</v>
      </c>
      <c r="AP16" s="1"/>
      <c r="AQ16" s="1" t="s">
        <v>3522</v>
      </c>
      <c r="AR16" s="1" t="s">
        <v>1491</v>
      </c>
      <c r="AS16" s="1" t="s">
        <v>1490</v>
      </c>
      <c r="AT16" s="1"/>
      <c r="AU16" s="1">
        <v>5</v>
      </c>
      <c r="AV16" s="1">
        <v>6</v>
      </c>
      <c r="AW16" s="1" t="s">
        <v>3523</v>
      </c>
    </row>
    <row r="17" spans="1:49" x14ac:dyDescent="0.15">
      <c r="A17" t="str">
        <f>B17&amp;C17&amp;E17&amp;F17&amp;H17&amp;I17&amp;J17&amp;M17&amp;N17&amp;O17&amp;P17&amp;Q17&amp;R17&amp;S17&amp;T17&amp;V17&amp;W17&amp;X17&amp;Y17</f>
        <v/>
      </c>
      <c r="Z17"/>
    </row>
    <row r="18" spans="1:49" x14ac:dyDescent="0.15">
      <c r="A18" t="str">
        <f>B18&amp;C18&amp;E18&amp;F18&amp;H18&amp;I18&amp;J18&amp;M18&amp;N18&amp;O18&amp;P18&amp;Q18&amp;R18&amp;S18&amp;T18&amp;V18&amp;W18&amp;X18&amp;Y18</f>
        <v>**イニストラードを覆う影ブロック</v>
      </c>
      <c r="B18" t="s">
        <v>4856</v>
      </c>
      <c r="C18" t="s">
        <v>5195</v>
      </c>
    </row>
    <row r="19" spans="1:49" x14ac:dyDescent="0.15">
      <c r="A19" t="str">
        <f>B19&amp;C19&amp;E19&amp;F19&amp;H19&amp;I19&amp;J19&amp;M19&amp;N19&amp;O19&amp;P19&amp;Q19&amp;R19&amp;S19&amp;T19&amp;U19&amp;V19&amp;W19&amp;X19&amp;Y19</f>
        <v>|LEFT:50|LEFT:50|LEFT:50|LEFT:50|LEFT:500|c</v>
      </c>
      <c r="B19" t="s">
        <v>3211</v>
      </c>
      <c r="C19" t="s">
        <v>3204</v>
      </c>
      <c r="E19" t="s">
        <v>3211</v>
      </c>
      <c r="F19" t="s">
        <v>3204</v>
      </c>
      <c r="H19" t="s">
        <v>3211</v>
      </c>
      <c r="I19" t="s">
        <v>3204</v>
      </c>
      <c r="J19" t="s">
        <v>3211</v>
      </c>
      <c r="M19" t="s">
        <v>3204</v>
      </c>
      <c r="R19" t="s">
        <v>3267</v>
      </c>
      <c r="T19" t="s">
        <v>3205</v>
      </c>
      <c r="X19" t="s">
        <v>3267</v>
      </c>
      <c r="Y19" t="s">
        <v>3206</v>
      </c>
    </row>
    <row r="20" spans="1:49" x14ac:dyDescent="0.15">
      <c r="A20" t="str">
        <f>B20&amp;C20&amp;E20&amp;F20&amp;H20&amp;I20&amp;J20&amp;M20&amp;N20&amp;O20&amp;P20&amp;Q20&amp;R20&amp;S20&amp;T20&amp;U20&amp;V20&amp;W20&amp;X20&amp;Y20</f>
        <v>|セット|色|コスト|P/T|カード名|</v>
      </c>
      <c r="B20" t="s">
        <v>3211</v>
      </c>
      <c r="C20" t="s">
        <v>3212</v>
      </c>
      <c r="E20" t="s">
        <v>3211</v>
      </c>
      <c r="F20" t="s">
        <v>3181</v>
      </c>
      <c r="H20" t="s">
        <v>3211</v>
      </c>
      <c r="I20" t="s">
        <v>3207</v>
      </c>
      <c r="J20" t="s">
        <v>3211</v>
      </c>
      <c r="K20" t="s">
        <v>3168</v>
      </c>
      <c r="L20" t="s">
        <v>3167</v>
      </c>
      <c r="M20" t="str">
        <f>K20&amp;"/"&amp;L20</f>
        <v>P/T</v>
      </c>
      <c r="R20" t="s">
        <v>3267</v>
      </c>
      <c r="T20" t="s">
        <v>3208</v>
      </c>
      <c r="X20" t="s">
        <v>3267</v>
      </c>
      <c r="AE20" t="b">
        <f>OR(AC20="与える",AD20="得る")</f>
        <v>0</v>
      </c>
      <c r="AF20" s="18"/>
      <c r="AG20" s="18"/>
      <c r="AH20" s="18"/>
      <c r="AI20" s="18"/>
      <c r="AJ20" s="18"/>
      <c r="AK20" s="18"/>
      <c r="AL20" s="18"/>
      <c r="AM20" s="18"/>
      <c r="AN20" s="18"/>
      <c r="AO20" s="18"/>
      <c r="AP20" s="18"/>
      <c r="AQ20" s="18"/>
      <c r="AR20" s="18"/>
      <c r="AS20" s="18"/>
      <c r="AT20" s="18"/>
      <c r="AU20" s="18"/>
      <c r="AV20" s="18"/>
      <c r="AW20" s="18"/>
    </row>
    <row r="21" spans="1:49" x14ac:dyDescent="0.15">
      <c r="A21" t="str">
        <f t="shared" si="0"/>
        <v>|EMN|緑|12|4/4|《[[節くれ木のドライアド]]》|</v>
      </c>
      <c r="B21" t="s">
        <v>3211</v>
      </c>
      <c r="C21" t="str">
        <f t="shared" si="1"/>
        <v>EMN</v>
      </c>
      <c r="D21">
        <f>IF(AG21="","",VLOOKUP(C21,tnpl!$Z$1:$AA$11,2,TRUE))</f>
        <v>5</v>
      </c>
      <c r="E21" t="s">
        <v>3211</v>
      </c>
      <c r="F21" t="str">
        <f t="shared" si="2"/>
        <v>緑</v>
      </c>
      <c r="G21">
        <f>IF(AH21="","",VLOOKUP(F21,tnpl!$X$1:$Y$16,2,TRUE))</f>
        <v>5</v>
      </c>
      <c r="H21" t="s">
        <v>3211</v>
      </c>
      <c r="I21">
        <f t="shared" si="3"/>
        <v>12</v>
      </c>
      <c r="J21" t="s">
        <v>3211</v>
      </c>
      <c r="K21">
        <f t="shared" si="4"/>
        <v>4</v>
      </c>
      <c r="L21">
        <f t="shared" si="5"/>
        <v>4</v>
      </c>
      <c r="M21" t="str">
        <f t="shared" si="6"/>
        <v>4/4</v>
      </c>
      <c r="R21" t="s">
        <v>3267</v>
      </c>
      <c r="S21" t="s">
        <v>4854</v>
      </c>
      <c r="T21" t="str">
        <f t="shared" si="7"/>
        <v>節くれ木のドライアド</v>
      </c>
      <c r="U21" t="str">
        <f t="shared" si="8"/>
        <v/>
      </c>
      <c r="V21" t="str">
        <f>IF(I21=0,VLOOKUP(T21,Sheet4!A:B,2,TRUE),"")</f>
        <v/>
      </c>
      <c r="W21" t="s">
        <v>4855</v>
      </c>
      <c r="X21" t="s">
        <v>3267</v>
      </c>
      <c r="Y21" s="9"/>
      <c r="Z21" s="11" t="s">
        <v>3989</v>
      </c>
      <c r="AA21" t="str">
        <f t="shared" si="9"/>
        <v>接死</v>
      </c>
      <c r="AB21" t="str">
        <f t="shared" si="10"/>
        <v/>
      </c>
      <c r="AC21" t="str">
        <f t="shared" si="11"/>
        <v/>
      </c>
      <c r="AD21" t="str">
        <f t="shared" si="12"/>
        <v/>
      </c>
      <c r="AE21" t="b">
        <f t="shared" si="13"/>
        <v>0</v>
      </c>
      <c r="AF21" s="3">
        <v>813</v>
      </c>
      <c r="AG21" s="2" t="s">
        <v>3870</v>
      </c>
      <c r="AH21" s="1" t="s">
        <v>1540</v>
      </c>
      <c r="AI21" s="1" t="s">
        <v>1473</v>
      </c>
      <c r="AJ21" s="1">
        <v>12</v>
      </c>
      <c r="AK21" s="1" t="s">
        <v>921</v>
      </c>
      <c r="AL21" s="1" t="s">
        <v>920</v>
      </c>
      <c r="AM21" s="1" t="s">
        <v>349</v>
      </c>
      <c r="AN21" s="1" t="s">
        <v>2646</v>
      </c>
      <c r="AO21" s="1" t="s">
        <v>2837</v>
      </c>
      <c r="AP21" s="1"/>
      <c r="AQ21" s="1" t="s">
        <v>3522</v>
      </c>
      <c r="AR21" s="1" t="s">
        <v>3988</v>
      </c>
      <c r="AS21" s="1"/>
      <c r="AT21" s="1"/>
      <c r="AU21" s="1">
        <v>4</v>
      </c>
      <c r="AV21" s="1">
        <v>4</v>
      </c>
      <c r="AW21" s="1" t="s">
        <v>3989</v>
      </c>
    </row>
    <row r="22" spans="1:49" x14ac:dyDescent="0.15">
      <c r="A22" t="str">
        <f>B22&amp;C22&amp;E22&amp;F22&amp;H22&amp;I22&amp;J22&amp;M22&amp;N22&amp;O22&amp;P22&amp;Q22&amp;R22&amp;S22&amp;T22&amp;V22&amp;W22&amp;X22&amp;Y22</f>
        <v/>
      </c>
      <c r="Z22"/>
    </row>
    <row r="23" spans="1:49" x14ac:dyDescent="0.15">
      <c r="A23" t="str">
        <f>B23&amp;C23&amp;E23&amp;F23&amp;H23&amp;I23&amp;J23&amp;M23&amp;N23&amp;O23&amp;P23&amp;Q23&amp;R23&amp;S23&amp;T23&amp;V23&amp;W23&amp;X23&amp;Y23</f>
        <v>**カラデシュブロック</v>
      </c>
      <c r="B23" t="s">
        <v>4856</v>
      </c>
      <c r="C23" t="s">
        <v>5197</v>
      </c>
    </row>
    <row r="24" spans="1:49" x14ac:dyDescent="0.15">
      <c r="A24" t="str">
        <f>B24&amp;C24&amp;E24&amp;F24&amp;H24&amp;I24&amp;J24&amp;M24&amp;N24&amp;O24&amp;P24&amp;Q24&amp;R24&amp;S24&amp;T24&amp;U24&amp;V24&amp;W24&amp;X24&amp;Y24</f>
        <v>|LEFT:50|LEFT:50|LEFT:50|LEFT:50|LEFT:500|c</v>
      </c>
      <c r="B24" t="s">
        <v>3211</v>
      </c>
      <c r="C24" t="s">
        <v>3204</v>
      </c>
      <c r="E24" t="s">
        <v>3211</v>
      </c>
      <c r="F24" t="s">
        <v>3204</v>
      </c>
      <c r="H24" t="s">
        <v>3211</v>
      </c>
      <c r="I24" t="s">
        <v>3204</v>
      </c>
      <c r="J24" t="s">
        <v>3211</v>
      </c>
      <c r="M24" t="s">
        <v>3204</v>
      </c>
      <c r="R24" t="s">
        <v>3267</v>
      </c>
      <c r="T24" t="s">
        <v>3205</v>
      </c>
      <c r="X24" t="s">
        <v>3267</v>
      </c>
      <c r="Y24" t="s">
        <v>3206</v>
      </c>
    </row>
    <row r="25" spans="1:49" x14ac:dyDescent="0.15">
      <c r="A25" t="str">
        <f>B25&amp;C25&amp;E25&amp;F25&amp;H25&amp;I25&amp;J25&amp;M25&amp;N25&amp;O25&amp;P25&amp;Q25&amp;R25&amp;S25&amp;T25&amp;U25&amp;V25&amp;W25&amp;X25&amp;Y25</f>
        <v>|セット|色|コスト|P/T|カード名|</v>
      </c>
      <c r="B25" t="s">
        <v>3211</v>
      </c>
      <c r="C25" t="s">
        <v>3212</v>
      </c>
      <c r="E25" t="s">
        <v>3211</v>
      </c>
      <c r="F25" t="s">
        <v>3181</v>
      </c>
      <c r="H25" t="s">
        <v>3211</v>
      </c>
      <c r="I25" t="s">
        <v>3207</v>
      </c>
      <c r="J25" t="s">
        <v>3211</v>
      </c>
      <c r="K25" t="s">
        <v>3168</v>
      </c>
      <c r="L25" t="s">
        <v>3167</v>
      </c>
      <c r="M25" t="str">
        <f>K25&amp;"/"&amp;L25</f>
        <v>P/T</v>
      </c>
      <c r="R25" t="s">
        <v>3267</v>
      </c>
      <c r="T25" t="s">
        <v>3208</v>
      </c>
      <c r="X25" t="s">
        <v>3267</v>
      </c>
      <c r="AE25" t="b">
        <f>OR(AC25="与える",AD25="得る")</f>
        <v>0</v>
      </c>
      <c r="AF25" s="18"/>
      <c r="AG25" s="18"/>
      <c r="AH25" s="18"/>
      <c r="AI25" s="18"/>
      <c r="AJ25" s="18"/>
      <c r="AK25" s="18"/>
      <c r="AL25" s="18"/>
      <c r="AM25" s="18"/>
      <c r="AN25" s="18"/>
      <c r="AO25" s="18"/>
      <c r="AP25" s="18"/>
      <c r="AQ25" s="18"/>
      <c r="AR25" s="18"/>
      <c r="AS25" s="18"/>
      <c r="AT25" s="18"/>
      <c r="AU25" s="18"/>
      <c r="AV25" s="18"/>
      <c r="AW25" s="18"/>
    </row>
    <row r="26" spans="1:49" x14ac:dyDescent="0.15">
      <c r="A26" t="str">
        <f t="shared" si="0"/>
        <v>|KLD|黒|18|5/6|《[[豪華の王、ゴンティ]]》|</v>
      </c>
      <c r="B26" t="s">
        <v>3211</v>
      </c>
      <c r="C26" t="str">
        <f t="shared" si="1"/>
        <v>KLD</v>
      </c>
      <c r="D26">
        <f>IF(AG26="","",VLOOKUP(C26,tnpl!$Z$1:$AA$11,2,TRUE))</f>
        <v>6</v>
      </c>
      <c r="E26" t="s">
        <v>3211</v>
      </c>
      <c r="F26" t="str">
        <f t="shared" si="2"/>
        <v>黒</v>
      </c>
      <c r="G26">
        <f>IF(AH26="","",VLOOKUP(F26,tnpl!$X$1:$Y$16,2,TRUE))</f>
        <v>3</v>
      </c>
      <c r="H26" t="s">
        <v>3211</v>
      </c>
      <c r="I26">
        <f t="shared" si="3"/>
        <v>18</v>
      </c>
      <c r="J26" t="s">
        <v>3211</v>
      </c>
      <c r="K26">
        <f t="shared" si="4"/>
        <v>5</v>
      </c>
      <c r="L26">
        <f t="shared" si="5"/>
        <v>6</v>
      </c>
      <c r="M26" t="str">
        <f t="shared" si="6"/>
        <v>5/6</v>
      </c>
      <c r="R26" t="s">
        <v>3267</v>
      </c>
      <c r="S26" t="s">
        <v>4854</v>
      </c>
      <c r="T26" t="str">
        <f t="shared" si="7"/>
        <v>豪華の王、ゴンティ</v>
      </c>
      <c r="U26" t="str">
        <f t="shared" si="8"/>
        <v/>
      </c>
      <c r="V26" t="str">
        <f>IF(I26=0,VLOOKUP(T26,Sheet4!A:B,2,TRUE),"")</f>
        <v/>
      </c>
      <c r="W26" t="s">
        <v>4855</v>
      </c>
      <c r="X26" t="s">
        <v>3267</v>
      </c>
      <c r="Y26" s="9"/>
      <c r="Z26" s="11" t="s">
        <v>4154</v>
      </c>
      <c r="AA26" t="str">
        <f t="shared" si="9"/>
        <v>接死</v>
      </c>
      <c r="AB26" t="str">
        <f t="shared" si="10"/>
        <v/>
      </c>
      <c r="AC26" t="str">
        <f t="shared" si="11"/>
        <v/>
      </c>
      <c r="AD26" t="str">
        <f t="shared" si="12"/>
        <v/>
      </c>
      <c r="AE26" t="b">
        <f t="shared" si="13"/>
        <v>0</v>
      </c>
      <c r="AF26" s="3">
        <v>905</v>
      </c>
      <c r="AG26" s="2" t="s">
        <v>4035</v>
      </c>
      <c r="AH26" s="1" t="s">
        <v>1606</v>
      </c>
      <c r="AI26" s="1" t="s">
        <v>1463</v>
      </c>
      <c r="AJ26" s="1">
        <v>18</v>
      </c>
      <c r="AK26" s="1" t="s">
        <v>713</v>
      </c>
      <c r="AL26" s="1" t="s">
        <v>712</v>
      </c>
      <c r="AM26" s="1" t="s">
        <v>349</v>
      </c>
      <c r="AN26" s="1" t="s">
        <v>4129</v>
      </c>
      <c r="AO26" s="1" t="s">
        <v>2976</v>
      </c>
      <c r="AP26" s="1"/>
      <c r="AQ26" s="1" t="s">
        <v>3522</v>
      </c>
      <c r="AR26" s="1" t="s">
        <v>4153</v>
      </c>
      <c r="AS26" s="1"/>
      <c r="AT26" s="1"/>
      <c r="AU26" s="1">
        <v>5</v>
      </c>
      <c r="AV26" s="1">
        <v>6</v>
      </c>
      <c r="AW26" s="1" t="s">
        <v>4154</v>
      </c>
    </row>
    <row r="27" spans="1:49" x14ac:dyDescent="0.15">
      <c r="A27" t="str">
        <f t="shared" si="0"/>
        <v>|KLD|赤|10|3/4|《[[天才速製職人]]》|</v>
      </c>
      <c r="B27" t="s">
        <v>3211</v>
      </c>
      <c r="C27" t="str">
        <f t="shared" si="1"/>
        <v>KLD</v>
      </c>
      <c r="D27">
        <f>IF(AG27="","",VLOOKUP(C27,tnpl!$Z$1:$AA$11,2,TRUE))</f>
        <v>6</v>
      </c>
      <c r="E27" t="s">
        <v>3211</v>
      </c>
      <c r="F27" t="str">
        <f t="shared" si="2"/>
        <v>赤</v>
      </c>
      <c r="G27">
        <f>IF(AH27="","",VLOOKUP(F27,tnpl!$X$1:$Y$16,2,TRUE))</f>
        <v>4</v>
      </c>
      <c r="H27" t="s">
        <v>3211</v>
      </c>
      <c r="I27">
        <f t="shared" si="3"/>
        <v>10</v>
      </c>
      <c r="J27" t="s">
        <v>3211</v>
      </c>
      <c r="K27">
        <f t="shared" si="4"/>
        <v>3</v>
      </c>
      <c r="L27">
        <f t="shared" si="5"/>
        <v>4</v>
      </c>
      <c r="M27" t="str">
        <f t="shared" si="6"/>
        <v>3/4</v>
      </c>
      <c r="R27" t="s">
        <v>3267</v>
      </c>
      <c r="S27" t="s">
        <v>4854</v>
      </c>
      <c r="T27" t="str">
        <f t="shared" si="7"/>
        <v>天才速製職人</v>
      </c>
      <c r="U27" t="str">
        <f t="shared" si="8"/>
        <v/>
      </c>
      <c r="V27" t="str">
        <f>IF(I27=0,VLOOKUP(T27,Sheet4!A:B,2,TRUE),"")</f>
        <v/>
      </c>
      <c r="W27" t="s">
        <v>4855</v>
      </c>
      <c r="X27" t="s">
        <v>3267</v>
      </c>
      <c r="Y27" s="9"/>
      <c r="Z27" s="11" t="s">
        <v>4188</v>
      </c>
      <c r="AA27" t="str">
        <f t="shared" si="9"/>
        <v>接死</v>
      </c>
      <c r="AB27" t="str">
        <f t="shared" si="10"/>
        <v/>
      </c>
      <c r="AC27" t="str">
        <f t="shared" si="11"/>
        <v/>
      </c>
      <c r="AD27" t="str">
        <f t="shared" si="12"/>
        <v/>
      </c>
      <c r="AE27" t="b">
        <f t="shared" si="13"/>
        <v>0</v>
      </c>
      <c r="AF27" s="3">
        <v>928</v>
      </c>
      <c r="AG27" s="2" t="s">
        <v>4035</v>
      </c>
      <c r="AH27" s="1" t="s">
        <v>1575</v>
      </c>
      <c r="AI27" s="1" t="s">
        <v>1473</v>
      </c>
      <c r="AJ27" s="1">
        <v>10</v>
      </c>
      <c r="AK27" s="1" t="s">
        <v>665</v>
      </c>
      <c r="AL27" s="1" t="s">
        <v>664</v>
      </c>
      <c r="AM27" s="1" t="s">
        <v>349</v>
      </c>
      <c r="AN27" s="1" t="s">
        <v>1511</v>
      </c>
      <c r="AO27" s="1" t="s">
        <v>1667</v>
      </c>
      <c r="AP27" s="1"/>
      <c r="AQ27" s="1" t="s">
        <v>3522</v>
      </c>
      <c r="AR27" s="1" t="s">
        <v>4187</v>
      </c>
      <c r="AS27" s="1"/>
      <c r="AT27" s="1"/>
      <c r="AU27" s="1">
        <v>3</v>
      </c>
      <c r="AV27" s="1">
        <v>4</v>
      </c>
      <c r="AW27" s="1" t="s">
        <v>4188</v>
      </c>
    </row>
    <row r="28" spans="1:49" x14ac:dyDescent="0.15">
      <c r="A28" t="str">
        <f t="shared" si="0"/>
        <v>|AER|黒|13|3/4|《[[才気ある霊基体]]》|</v>
      </c>
      <c r="B28" t="s">
        <v>3211</v>
      </c>
      <c r="C28" t="str">
        <f t="shared" si="1"/>
        <v>AER</v>
      </c>
      <c r="D28">
        <f>IF(AG28="","",VLOOKUP(C28,tnpl!$Z$1:$AA$11,2,TRUE))</f>
        <v>7</v>
      </c>
      <c r="E28" t="s">
        <v>3211</v>
      </c>
      <c r="F28" t="str">
        <f t="shared" si="2"/>
        <v>黒</v>
      </c>
      <c r="G28">
        <f>IF(AH28="","",VLOOKUP(F28,tnpl!$X$1:$Y$16,2,TRUE))</f>
        <v>3</v>
      </c>
      <c r="H28" t="s">
        <v>3211</v>
      </c>
      <c r="I28">
        <f t="shared" si="3"/>
        <v>13</v>
      </c>
      <c r="J28" t="s">
        <v>3211</v>
      </c>
      <c r="K28">
        <f t="shared" si="4"/>
        <v>3</v>
      </c>
      <c r="L28">
        <f t="shared" si="5"/>
        <v>4</v>
      </c>
      <c r="M28" t="str">
        <f t="shared" si="6"/>
        <v>3/4</v>
      </c>
      <c r="R28" t="s">
        <v>3267</v>
      </c>
      <c r="S28" t="s">
        <v>4854</v>
      </c>
      <c r="T28" t="str">
        <f t="shared" si="7"/>
        <v>才気ある霊基体</v>
      </c>
      <c r="U28" t="str">
        <f t="shared" si="8"/>
        <v/>
      </c>
      <c r="V28" t="str">
        <f>IF(I28=0,VLOOKUP(T28,Sheet4!A:B,2,TRUE),"")</f>
        <v/>
      </c>
      <c r="W28" t="s">
        <v>4855</v>
      </c>
      <c r="X28" t="s">
        <v>3267</v>
      </c>
      <c r="Y28" s="9"/>
      <c r="Z28" s="11" t="s">
        <v>4362</v>
      </c>
      <c r="AA28" t="str">
        <f t="shared" si="9"/>
        <v>接死</v>
      </c>
      <c r="AB28" t="str">
        <f t="shared" si="10"/>
        <v/>
      </c>
      <c r="AC28" t="str">
        <f t="shared" si="11"/>
        <v/>
      </c>
      <c r="AD28" t="str">
        <f t="shared" si="12"/>
        <v/>
      </c>
      <c r="AE28" t="b">
        <f t="shared" si="13"/>
        <v>0</v>
      </c>
      <c r="AF28" s="3">
        <v>1038</v>
      </c>
      <c r="AG28" s="2" t="s">
        <v>4335</v>
      </c>
      <c r="AH28" s="1" t="s">
        <v>1606</v>
      </c>
      <c r="AI28" s="1" t="s">
        <v>1473</v>
      </c>
      <c r="AJ28" s="1">
        <v>13</v>
      </c>
      <c r="AK28" s="1" t="s">
        <v>449</v>
      </c>
      <c r="AL28" s="1" t="s">
        <v>448</v>
      </c>
      <c r="AM28" s="1" t="s">
        <v>349</v>
      </c>
      <c r="AN28" s="1" t="s">
        <v>4129</v>
      </c>
      <c r="AO28" s="1" t="s">
        <v>1516</v>
      </c>
      <c r="AP28" s="1"/>
      <c r="AQ28" s="1" t="s">
        <v>4362</v>
      </c>
      <c r="AR28" s="1"/>
      <c r="AS28" s="1"/>
      <c r="AT28" s="1"/>
      <c r="AU28" s="1">
        <v>3</v>
      </c>
      <c r="AV28" s="1">
        <v>4</v>
      </c>
      <c r="AW28" s="1" t="s">
        <v>4362</v>
      </c>
    </row>
    <row r="29" spans="1:49" x14ac:dyDescent="0.15">
      <c r="A29" t="str">
        <f t="shared" si="0"/>
        <v>|AER|緑|11|4/5|《[[ナーナムの改革派]]》|</v>
      </c>
      <c r="B29" t="s">
        <v>3211</v>
      </c>
      <c r="C29" t="str">
        <f t="shared" si="1"/>
        <v>AER</v>
      </c>
      <c r="D29">
        <f>IF(AG29="","",VLOOKUP(C29,tnpl!$Z$1:$AA$11,2,TRUE))</f>
        <v>7</v>
      </c>
      <c r="E29" t="s">
        <v>3211</v>
      </c>
      <c r="F29" t="str">
        <f t="shared" si="2"/>
        <v>緑</v>
      </c>
      <c r="G29">
        <f>IF(AH29="","",VLOOKUP(F29,tnpl!$X$1:$Y$16,2,TRUE))</f>
        <v>5</v>
      </c>
      <c r="H29" t="s">
        <v>3211</v>
      </c>
      <c r="I29">
        <f t="shared" si="3"/>
        <v>11</v>
      </c>
      <c r="J29" t="s">
        <v>3211</v>
      </c>
      <c r="K29">
        <f t="shared" si="4"/>
        <v>4</v>
      </c>
      <c r="L29">
        <f t="shared" si="5"/>
        <v>5</v>
      </c>
      <c r="M29" t="str">
        <f t="shared" si="6"/>
        <v>4/5</v>
      </c>
      <c r="R29" t="s">
        <v>3267</v>
      </c>
      <c r="S29" t="s">
        <v>4854</v>
      </c>
      <c r="T29" t="str">
        <f t="shared" si="7"/>
        <v>ナーナムの改革派</v>
      </c>
      <c r="U29" t="str">
        <f t="shared" si="8"/>
        <v/>
      </c>
      <c r="V29" t="str">
        <f>IF(I29=0,VLOOKUP(T29,Sheet4!A:B,2,TRUE),"")</f>
        <v/>
      </c>
      <c r="W29" t="s">
        <v>4855</v>
      </c>
      <c r="X29" t="s">
        <v>3267</v>
      </c>
      <c r="Y29" s="9"/>
      <c r="Z29" s="11" t="s">
        <v>3522</v>
      </c>
      <c r="AA29" t="str">
        <f t="shared" si="9"/>
        <v>接死</v>
      </c>
      <c r="AB29" t="str">
        <f t="shared" si="10"/>
        <v/>
      </c>
      <c r="AC29" t="str">
        <f t="shared" si="11"/>
        <v/>
      </c>
      <c r="AD29" t="str">
        <f t="shared" si="12"/>
        <v/>
      </c>
      <c r="AE29" t="b">
        <f t="shared" si="13"/>
        <v>0</v>
      </c>
      <c r="AF29" s="3">
        <v>1057</v>
      </c>
      <c r="AG29" s="2" t="s">
        <v>4335</v>
      </c>
      <c r="AH29" s="1" t="s">
        <v>1540</v>
      </c>
      <c r="AI29" s="1" t="s">
        <v>1473</v>
      </c>
      <c r="AJ29" s="1">
        <v>11</v>
      </c>
      <c r="AK29" s="1" t="s">
        <v>411</v>
      </c>
      <c r="AL29" s="1" t="s">
        <v>410</v>
      </c>
      <c r="AM29" s="1" t="s">
        <v>349</v>
      </c>
      <c r="AN29" s="1" t="s">
        <v>1501</v>
      </c>
      <c r="AO29" s="1" t="s">
        <v>1515</v>
      </c>
      <c r="AP29" s="1"/>
      <c r="AQ29" s="1" t="s">
        <v>3522</v>
      </c>
      <c r="AR29" s="1"/>
      <c r="AS29" s="1"/>
      <c r="AT29" s="1"/>
      <c r="AU29" s="1">
        <v>4</v>
      </c>
      <c r="AV29" s="1">
        <v>5</v>
      </c>
      <c r="AW29" s="1" t="s">
        <v>3522</v>
      </c>
    </row>
    <row r="30" spans="1:49" x14ac:dyDescent="0.15">
      <c r="A30" t="str">
        <f>B30&amp;C30&amp;E30&amp;F30&amp;H30&amp;I30&amp;J30&amp;M30&amp;N30&amp;O30&amp;P30&amp;Q30&amp;R30&amp;S30&amp;T30&amp;U30&amp;V30&amp;W30&amp;X30&amp;Y30</f>
        <v>|KLDM|無色|16|8/8|《[[ワームとぐろエンジン]]》|</v>
      </c>
      <c r="B30" t="s">
        <v>3211</v>
      </c>
      <c r="C30" t="str">
        <f>AG30</f>
        <v>KLDM</v>
      </c>
      <c r="D30">
        <f>IF(AG30="","",VLOOKUP(C30,tnpl!$Z$1:$AA$11,2,TRUE))</f>
        <v>9</v>
      </c>
      <c r="E30" t="s">
        <v>3211</v>
      </c>
      <c r="F30" t="str">
        <f>AH30</f>
        <v>無色</v>
      </c>
      <c r="G30">
        <f>IF(AH30="","",VLOOKUP(F30,tnpl!$X$1:$Y$16,2,TRUE))</f>
        <v>16</v>
      </c>
      <c r="H30" t="s">
        <v>3211</v>
      </c>
      <c r="I30">
        <f>AJ30</f>
        <v>16</v>
      </c>
      <c r="J30" t="s">
        <v>3211</v>
      </c>
      <c r="K30">
        <f>AU30</f>
        <v>8</v>
      </c>
      <c r="L30">
        <f>AV30</f>
        <v>8</v>
      </c>
      <c r="M30" t="str">
        <f>IF(AM30="クリーチャー",K30&amp;"/"&amp;L30,"")</f>
        <v>8/8</v>
      </c>
      <c r="R30" t="s">
        <v>3267</v>
      </c>
      <c r="S30" t="s">
        <v>4854</v>
      </c>
      <c r="T30" t="str">
        <f>AK30</f>
        <v>ワームとぐろエンジン</v>
      </c>
      <c r="U30" t="str">
        <f>IF(I30=0,"&gt;","")</f>
        <v/>
      </c>
      <c r="V30" t="str">
        <f>IF(I30=0,VLOOKUP(T30,Sheet4!A:B,2,TRUE),"")</f>
        <v/>
      </c>
      <c r="W30" t="s">
        <v>4855</v>
      </c>
      <c r="X30" t="s">
        <v>3267</v>
      </c>
      <c r="Y30" s="9"/>
      <c r="Z30" s="11" t="s">
        <v>4446</v>
      </c>
      <c r="AA30" t="str">
        <f>IF(SEARCH(LEFT($C$3,2),Z30,1)&lt;15,$C$3,"")</f>
        <v>接死</v>
      </c>
      <c r="AB30" t="str">
        <f>IF(ISERR(SEARCH("召",Z30,1)),"","召喚")</f>
        <v/>
      </c>
      <c r="AC30" t="str">
        <f>IF(ISERR(SEARCH("与",Z30,1)),"","与える")</f>
        <v/>
      </c>
      <c r="AD30" t="str">
        <f>IF(ISERR(SEARCH("得",Z30,1)),"","得る")</f>
        <v>得る</v>
      </c>
      <c r="AE30" t="b">
        <f>OR(AC30="与える",AD30="得る")</f>
        <v>1</v>
      </c>
      <c r="AF30" s="3">
        <v>1086</v>
      </c>
      <c r="AG30" s="2" t="s">
        <v>4443</v>
      </c>
      <c r="AH30" s="1" t="s">
        <v>301</v>
      </c>
      <c r="AI30" s="1" t="s">
        <v>5188</v>
      </c>
      <c r="AJ30" s="1">
        <v>16</v>
      </c>
      <c r="AK30" s="1" t="s">
        <v>351</v>
      </c>
      <c r="AL30" s="1" t="s">
        <v>350</v>
      </c>
      <c r="AM30" s="1" t="s">
        <v>349</v>
      </c>
      <c r="AN30" s="1" t="s">
        <v>348</v>
      </c>
      <c r="AO30" s="1"/>
      <c r="AP30" s="1"/>
      <c r="AQ30" s="1" t="s">
        <v>4362</v>
      </c>
      <c r="AR30" s="1" t="s">
        <v>347</v>
      </c>
      <c r="AS30" s="1" t="s">
        <v>4445</v>
      </c>
      <c r="AT30" s="1"/>
      <c r="AU30" s="1">
        <v>8</v>
      </c>
      <c r="AV30" s="1">
        <v>8</v>
      </c>
      <c r="AW30" s="1" t="s">
        <v>4446</v>
      </c>
    </row>
    <row r="31" spans="1:49" x14ac:dyDescent="0.15">
      <c r="A31" t="str">
        <f>B31&amp;C31&amp;E31&amp;F31&amp;H31&amp;I31&amp;J31&amp;M31&amp;N31&amp;O31&amp;P31&amp;Q31&amp;R31&amp;S31&amp;T31&amp;V31&amp;W31&amp;X31&amp;Y31</f>
        <v/>
      </c>
      <c r="Z31"/>
    </row>
    <row r="32" spans="1:49" x14ac:dyDescent="0.15">
      <c r="A32" t="str">
        <f>B32&amp;C32&amp;E32&amp;F32&amp;H32&amp;I32&amp;J32&amp;M32&amp;N32&amp;O32&amp;P32&amp;Q32&amp;R32&amp;S32&amp;T32&amp;V32&amp;W32&amp;X32&amp;Y32</f>
        <v>**アモンケットブロック</v>
      </c>
      <c r="B32" t="s">
        <v>4856</v>
      </c>
      <c r="C32" t="s">
        <v>5199</v>
      </c>
    </row>
    <row r="33" spans="1:49" x14ac:dyDescent="0.15">
      <c r="A33" t="str">
        <f>B33&amp;C33&amp;E33&amp;F33&amp;H33&amp;I33&amp;J33&amp;M33&amp;N33&amp;O33&amp;P33&amp;Q33&amp;R33&amp;S33&amp;T33&amp;U33&amp;V33&amp;W33&amp;X33&amp;Y33</f>
        <v>|LEFT:50|LEFT:50|LEFT:50|LEFT:50|LEFT:500|c</v>
      </c>
      <c r="B33" t="s">
        <v>3211</v>
      </c>
      <c r="C33" t="s">
        <v>3204</v>
      </c>
      <c r="E33" t="s">
        <v>3211</v>
      </c>
      <c r="F33" t="s">
        <v>3204</v>
      </c>
      <c r="H33" t="s">
        <v>3211</v>
      </c>
      <c r="I33" t="s">
        <v>3204</v>
      </c>
      <c r="J33" t="s">
        <v>3211</v>
      </c>
      <c r="M33" t="s">
        <v>3204</v>
      </c>
      <c r="R33" t="s">
        <v>3267</v>
      </c>
      <c r="T33" t="s">
        <v>3205</v>
      </c>
      <c r="X33" t="s">
        <v>3267</v>
      </c>
      <c r="Y33" t="s">
        <v>3206</v>
      </c>
    </row>
    <row r="34" spans="1:49" x14ac:dyDescent="0.15">
      <c r="A34" t="str">
        <f>B34&amp;C34&amp;E34&amp;F34&amp;H34&amp;I34&amp;J34&amp;M34&amp;N34&amp;O34&amp;P34&amp;Q34&amp;R34&amp;S34&amp;T34&amp;U34&amp;V34&amp;W34&amp;X34&amp;Y34</f>
        <v>|セット|色|コスト|P/T|カード名|</v>
      </c>
      <c r="B34" t="s">
        <v>3211</v>
      </c>
      <c r="C34" t="s">
        <v>3212</v>
      </c>
      <c r="E34" t="s">
        <v>3211</v>
      </c>
      <c r="F34" t="s">
        <v>3181</v>
      </c>
      <c r="H34" t="s">
        <v>3211</v>
      </c>
      <c r="I34" t="s">
        <v>3207</v>
      </c>
      <c r="J34" t="s">
        <v>3211</v>
      </c>
      <c r="K34" t="s">
        <v>3168</v>
      </c>
      <c r="L34" t="s">
        <v>3167</v>
      </c>
      <c r="M34" t="str">
        <f>K34&amp;"/"&amp;L34</f>
        <v>P/T</v>
      </c>
      <c r="R34" t="s">
        <v>3267</v>
      </c>
      <c r="T34" t="s">
        <v>3208</v>
      </c>
      <c r="X34" t="s">
        <v>3267</v>
      </c>
      <c r="AE34" t="b">
        <f>OR(AC34="与える",AD34="得る")</f>
        <v>0</v>
      </c>
      <c r="AF34" s="18"/>
      <c r="AG34" s="18"/>
      <c r="AH34" s="18"/>
      <c r="AI34" s="18"/>
      <c r="AJ34" s="18"/>
      <c r="AK34" s="18"/>
      <c r="AL34" s="18"/>
      <c r="AM34" s="18"/>
      <c r="AN34" s="18"/>
      <c r="AO34" s="18"/>
      <c r="AP34" s="18"/>
      <c r="AQ34" s="18"/>
      <c r="AR34" s="18"/>
      <c r="AS34" s="18"/>
      <c r="AT34" s="18"/>
      <c r="AU34" s="18"/>
      <c r="AV34" s="18"/>
      <c r="AW34" s="18"/>
    </row>
    <row r="35" spans="1:49" x14ac:dyDescent="0.15">
      <c r="A35" t="str">
        <f t="shared" si="0"/>
        <v>|AKH|黒|15|4/3|《[[ホネツツキ]]》|</v>
      </c>
      <c r="B35" t="s">
        <v>3211</v>
      </c>
      <c r="C35" t="str">
        <f t="shared" si="1"/>
        <v>AKH</v>
      </c>
      <c r="D35">
        <f>IF(AG35="","",VLOOKUP(C35,tnpl!$Z$1:$AA$11,2,TRUE))</f>
        <v>10</v>
      </c>
      <c r="E35" t="s">
        <v>3211</v>
      </c>
      <c r="F35" t="str">
        <f t="shared" si="2"/>
        <v>黒</v>
      </c>
      <c r="G35">
        <f>IF(AH35="","",VLOOKUP(F35,tnpl!$X$1:$Y$16,2,TRUE))</f>
        <v>3</v>
      </c>
      <c r="H35" t="s">
        <v>3211</v>
      </c>
      <c r="I35">
        <f t="shared" si="3"/>
        <v>15</v>
      </c>
      <c r="J35" t="s">
        <v>3211</v>
      </c>
      <c r="K35">
        <f t="shared" si="4"/>
        <v>4</v>
      </c>
      <c r="L35">
        <f t="shared" si="5"/>
        <v>3</v>
      </c>
      <c r="M35" t="str">
        <f t="shared" si="6"/>
        <v>4/3</v>
      </c>
      <c r="R35" t="s">
        <v>3267</v>
      </c>
      <c r="S35" t="s">
        <v>4854</v>
      </c>
      <c r="T35" t="str">
        <f t="shared" si="7"/>
        <v>ホネツツキ</v>
      </c>
      <c r="U35" t="str">
        <f t="shared" si="8"/>
        <v/>
      </c>
      <c r="V35" t="str">
        <f>IF(I35=0,VLOOKUP(T35,Sheet4!A:B,2,TRUE),"")</f>
        <v/>
      </c>
      <c r="W35" t="s">
        <v>4855</v>
      </c>
      <c r="X35" t="s">
        <v>3267</v>
      </c>
      <c r="Y35" s="9"/>
      <c r="Z35" s="11" t="s">
        <v>4571</v>
      </c>
      <c r="AA35" t="str">
        <f t="shared" si="9"/>
        <v>接死</v>
      </c>
      <c r="AB35" t="str">
        <f t="shared" si="10"/>
        <v/>
      </c>
      <c r="AC35" t="str">
        <f t="shared" si="11"/>
        <v/>
      </c>
      <c r="AD35" t="str">
        <f t="shared" si="12"/>
        <v>得る</v>
      </c>
      <c r="AE35" t="b">
        <f t="shared" si="13"/>
        <v>1</v>
      </c>
      <c r="AF35" s="3">
        <v>1163</v>
      </c>
      <c r="AG35" s="2" t="s">
        <v>4450</v>
      </c>
      <c r="AH35" s="1" t="s">
        <v>1606</v>
      </c>
      <c r="AI35" s="1" t="s">
        <v>1473</v>
      </c>
      <c r="AJ35" s="1">
        <v>15</v>
      </c>
      <c r="AK35" s="1" t="s">
        <v>175</v>
      </c>
      <c r="AL35" s="1" t="s">
        <v>174</v>
      </c>
      <c r="AM35" s="1" t="s">
        <v>349</v>
      </c>
      <c r="AN35" s="1" t="s">
        <v>2987</v>
      </c>
      <c r="AO35" s="1"/>
      <c r="AP35" s="1"/>
      <c r="AQ35" s="1" t="s">
        <v>3444</v>
      </c>
      <c r="AR35" s="1" t="s">
        <v>4570</v>
      </c>
      <c r="AS35" s="1"/>
      <c r="AT35" s="1"/>
      <c r="AU35" s="1">
        <v>4</v>
      </c>
      <c r="AV35" s="1">
        <v>3</v>
      </c>
      <c r="AW35" s="1" t="s">
        <v>4571</v>
      </c>
    </row>
    <row r="36" spans="1:49" x14ac:dyDescent="0.15">
      <c r="A36" t="str">
        <f t="shared" si="0"/>
        <v>|AKH|緑|9|6/6|《[[不屈の神ロナス]]》|</v>
      </c>
      <c r="B36" t="s">
        <v>3211</v>
      </c>
      <c r="C36" t="str">
        <f t="shared" si="1"/>
        <v>AKH</v>
      </c>
      <c r="D36">
        <f>IF(AG36="","",VLOOKUP(C36,tnpl!$Z$1:$AA$11,2,TRUE))</f>
        <v>10</v>
      </c>
      <c r="E36" t="s">
        <v>3211</v>
      </c>
      <c r="F36" t="str">
        <f t="shared" si="2"/>
        <v>緑</v>
      </c>
      <c r="G36">
        <f>IF(AH36="","",VLOOKUP(F36,tnpl!$X$1:$Y$16,2,TRUE))</f>
        <v>5</v>
      </c>
      <c r="H36" t="s">
        <v>3211</v>
      </c>
      <c r="I36">
        <f t="shared" si="3"/>
        <v>9</v>
      </c>
      <c r="J36" t="s">
        <v>3211</v>
      </c>
      <c r="K36">
        <f t="shared" si="4"/>
        <v>6</v>
      </c>
      <c r="L36">
        <f t="shared" si="5"/>
        <v>6</v>
      </c>
      <c r="M36" t="str">
        <f t="shared" si="6"/>
        <v>6/6</v>
      </c>
      <c r="R36" t="s">
        <v>3267</v>
      </c>
      <c r="S36" t="s">
        <v>4854</v>
      </c>
      <c r="T36" t="str">
        <f t="shared" si="7"/>
        <v>不屈の神ロナス</v>
      </c>
      <c r="U36" t="str">
        <f t="shared" si="8"/>
        <v/>
      </c>
      <c r="V36" t="str">
        <f>IF(I36=0,VLOOKUP(T36,Sheet4!A:B,2,TRUE),"")</f>
        <v/>
      </c>
      <c r="W36" t="s">
        <v>4855</v>
      </c>
      <c r="X36" t="s">
        <v>3267</v>
      </c>
      <c r="Y36" s="9"/>
      <c r="Z36" s="11" t="s">
        <v>4673</v>
      </c>
      <c r="AA36" t="str">
        <f t="shared" si="9"/>
        <v>接死</v>
      </c>
      <c r="AB36" t="str">
        <f t="shared" si="10"/>
        <v/>
      </c>
      <c r="AC36" t="str">
        <f t="shared" si="11"/>
        <v/>
      </c>
      <c r="AD36" t="str">
        <f t="shared" si="12"/>
        <v/>
      </c>
      <c r="AE36" t="b">
        <f t="shared" si="13"/>
        <v>0</v>
      </c>
      <c r="AF36" s="3">
        <v>1221</v>
      </c>
      <c r="AG36" s="2" t="s">
        <v>4450</v>
      </c>
      <c r="AH36" s="1" t="s">
        <v>1540</v>
      </c>
      <c r="AI36" s="1" t="s">
        <v>1453</v>
      </c>
      <c r="AJ36" s="1">
        <v>9</v>
      </c>
      <c r="AK36" s="1" t="s">
        <v>61</v>
      </c>
      <c r="AL36" s="1" t="s">
        <v>60</v>
      </c>
      <c r="AM36" s="1" t="s">
        <v>349</v>
      </c>
      <c r="AN36" s="1" t="s">
        <v>4499</v>
      </c>
      <c r="AO36" s="1"/>
      <c r="AP36" s="1"/>
      <c r="AQ36" s="1" t="s">
        <v>4670</v>
      </c>
      <c r="AR36" s="1" t="s">
        <v>4671</v>
      </c>
      <c r="AS36" s="1" t="s">
        <v>4672</v>
      </c>
      <c r="AT36" s="1"/>
      <c r="AU36" s="1">
        <v>6</v>
      </c>
      <c r="AV36" s="1">
        <v>6</v>
      </c>
      <c r="AW36" s="1" t="s">
        <v>4673</v>
      </c>
    </row>
    <row r="38" spans="1:49" x14ac:dyDescent="0.15">
      <c r="A38" t="str">
        <f t="shared" ref="A38:A39" si="14">B38&amp;C38&amp;E38&amp;F38&amp;H38&amp;I38&amp;J38&amp;M38&amp;N38&amp;O38&amp;P38&amp;Q38&amp;R38&amp;S38&amp;T38&amp;U38&amp;V38&amp;W38&amp;X38&amp;Y38</f>
        <v>*能力によって接死を得るまたは与えるクリーチャー</v>
      </c>
      <c r="B38" t="s">
        <v>5159</v>
      </c>
      <c r="F38" t="str">
        <f>$C$4</f>
        <v>接死</v>
      </c>
      <c r="M38" t="s">
        <v>5158</v>
      </c>
      <c r="Y38" s="9"/>
    </row>
    <row r="39" spans="1:49" x14ac:dyDescent="0.15">
      <c r="A39" t="str">
        <f t="shared" si="14"/>
        <v>|LEFT:50|LEFT:50|LEFT:50|LEFT:50|LEFT:250|LEFT:250|c</v>
      </c>
      <c r="B39" t="s">
        <v>3267</v>
      </c>
      <c r="C39" t="s">
        <v>3204</v>
      </c>
      <c r="E39" t="s">
        <v>3267</v>
      </c>
      <c r="F39" t="s">
        <v>3204</v>
      </c>
      <c r="H39" t="s">
        <v>3267</v>
      </c>
      <c r="I39" t="s">
        <v>3204</v>
      </c>
      <c r="J39" t="s">
        <v>3267</v>
      </c>
      <c r="M39" t="s">
        <v>3204</v>
      </c>
      <c r="N39" t="s">
        <v>3267</v>
      </c>
      <c r="O39" t="s">
        <v>5042</v>
      </c>
      <c r="R39" t="s">
        <v>3267</v>
      </c>
      <c r="T39" t="s">
        <v>5042</v>
      </c>
      <c r="X39" t="s">
        <v>3267</v>
      </c>
      <c r="Y39" s="9" t="s">
        <v>3206</v>
      </c>
    </row>
    <row r="40" spans="1:49" x14ac:dyDescent="0.15">
      <c r="A40" t="str">
        <f t="shared" ref="A40:A48" si="15">B40&amp;C40&amp;E40&amp;F40&amp;H40&amp;I40&amp;J40&amp;M40&amp;N40&amp;O40&amp;P40&amp;Q40&amp;R40&amp;S40&amp;T40&amp;U40&amp;V40&amp;W40&amp;X40&amp;Y40</f>
        <v>|セット|色|コスト|P/T|能力|カード名|</v>
      </c>
      <c r="B40" t="s">
        <v>3211</v>
      </c>
      <c r="C40" t="s">
        <v>3212</v>
      </c>
      <c r="E40" t="s">
        <v>3211</v>
      </c>
      <c r="F40" t="s">
        <v>3181</v>
      </c>
      <c r="H40" t="s">
        <v>3211</v>
      </c>
      <c r="I40" t="s">
        <v>3207</v>
      </c>
      <c r="J40" t="s">
        <v>3211</v>
      </c>
      <c r="K40" t="s">
        <v>3168</v>
      </c>
      <c r="L40" t="s">
        <v>3167</v>
      </c>
      <c r="M40" t="str">
        <f>K40&amp;"/"&amp;L40</f>
        <v>P/T</v>
      </c>
      <c r="N40" t="s">
        <v>3267</v>
      </c>
      <c r="O40" t="s">
        <v>3231</v>
      </c>
      <c r="R40" t="s">
        <v>3267</v>
      </c>
      <c r="T40" t="s">
        <v>3208</v>
      </c>
      <c r="X40" t="s">
        <v>3267</v>
      </c>
      <c r="AE40" t="b">
        <f>OR(AC40="与える",AD40="得る")</f>
        <v>0</v>
      </c>
      <c r="AF40" s="18"/>
      <c r="AG40" s="18"/>
      <c r="AH40" s="18"/>
      <c r="AI40" s="18"/>
      <c r="AJ40" s="18"/>
      <c r="AK40" s="18"/>
      <c r="AL40" s="18"/>
      <c r="AM40" s="18"/>
      <c r="AN40" s="18"/>
      <c r="AO40" s="18"/>
      <c r="AP40" s="18"/>
      <c r="AQ40" s="18"/>
      <c r="AR40" s="18"/>
      <c r="AS40" s="18"/>
      <c r="AT40" s="18"/>
      <c r="AU40" s="18"/>
      <c r="AV40" s="18"/>
      <c r="AW40" s="18"/>
    </row>
    <row r="41" spans="1:49" x14ac:dyDescent="0.15">
      <c r="A41" t="str">
        <f t="shared" si="15"/>
        <v>|ORI|黒|5|1/1|対象1体&amp;br;CIP：永続|《[[節くれ根の罠師]]》|</v>
      </c>
      <c r="B41" t="s">
        <v>3211</v>
      </c>
      <c r="C41" t="str">
        <f t="shared" ref="C41" si="16">AG41</f>
        <v>ORI</v>
      </c>
      <c r="D41">
        <f>IF(AG41="","",VLOOKUP(C41,tnpl!$Z$1:$AA$11,2,TRUE))</f>
        <v>1</v>
      </c>
      <c r="E41" t="s">
        <v>3211</v>
      </c>
      <c r="F41" t="str">
        <f t="shared" ref="F41" si="17">AH41</f>
        <v>黒</v>
      </c>
      <c r="G41">
        <f>IF(AH41="","",VLOOKUP(F41,tnpl!$X$1:$Y$16,2,TRUE))</f>
        <v>3</v>
      </c>
      <c r="H41" t="s">
        <v>3211</v>
      </c>
      <c r="I41">
        <f t="shared" ref="I41" si="18">AJ41</f>
        <v>5</v>
      </c>
      <c r="J41" t="s">
        <v>3211</v>
      </c>
      <c r="K41">
        <f t="shared" ref="K41:L41" si="19">AU41</f>
        <v>1</v>
      </c>
      <c r="L41">
        <f t="shared" si="19"/>
        <v>1</v>
      </c>
      <c r="M41" t="str">
        <f t="shared" ref="M41" si="20">IF(AM41="クリーチャー",K41&amp;"/"&amp;L41,"")</f>
        <v>1/1</v>
      </c>
      <c r="N41" t="s">
        <v>3267</v>
      </c>
      <c r="O41" t="s">
        <v>4899</v>
      </c>
      <c r="P41" t="s">
        <v>3249</v>
      </c>
      <c r="Q41" t="s">
        <v>4947</v>
      </c>
      <c r="R41" t="s">
        <v>3267</v>
      </c>
      <c r="S41" t="s">
        <v>4854</v>
      </c>
      <c r="T41" t="str">
        <f t="shared" ref="T41" si="21">AK41</f>
        <v>節くれ根の罠師</v>
      </c>
      <c r="U41" t="str">
        <f t="shared" ref="U41" si="22">IF(I41=0,"&gt;","")</f>
        <v/>
      </c>
      <c r="V41" t="str">
        <f>IF(I41=0,VLOOKUP(T41,Sheet4!A:B,2,TRUE),"")</f>
        <v/>
      </c>
      <c r="W41" t="s">
        <v>4855</v>
      </c>
      <c r="X41" t="s">
        <v>3267</v>
      </c>
      <c r="Y41" s="9"/>
      <c r="Z41" s="11" t="s">
        <v>2907</v>
      </c>
      <c r="AA41" t="str">
        <f t="shared" ref="AA41" si="23">IF(SEARCH(LEFT($C$3,2),Z41,1)&lt;15,$C$3,"")</f>
        <v/>
      </c>
      <c r="AB41" t="str">
        <f t="shared" ref="AB41" si="24">IF(ISERR(SEARCH("召",Z41,1)),"","召喚")</f>
        <v/>
      </c>
      <c r="AC41" t="str">
        <f t="shared" ref="AC41" si="25">IF(ISERR(SEARCH("与",Z41,1)),"","与える")</f>
        <v>与える</v>
      </c>
      <c r="AD41" t="str">
        <f t="shared" ref="AD41" si="26">IF(ISERR(SEARCH("得",Z41,1)),"","得る")</f>
        <v/>
      </c>
      <c r="AE41" t="b">
        <f t="shared" ref="AE41" si="27">OR(AC41="与える",AD41="得る")</f>
        <v>1</v>
      </c>
      <c r="AF41" s="3">
        <v>85</v>
      </c>
      <c r="AG41" s="2" t="s">
        <v>3271</v>
      </c>
      <c r="AH41" s="1" t="s">
        <v>1606</v>
      </c>
      <c r="AI41" s="1" t="s">
        <v>1771</v>
      </c>
      <c r="AJ41" s="1">
        <v>5</v>
      </c>
      <c r="AK41" s="1" t="s">
        <v>2909</v>
      </c>
      <c r="AL41" s="1" t="s">
        <v>2908</v>
      </c>
      <c r="AM41" s="1" t="s">
        <v>349</v>
      </c>
      <c r="AN41" s="1" t="s">
        <v>1501</v>
      </c>
      <c r="AO41" s="1" t="s">
        <v>1551</v>
      </c>
      <c r="AP41" s="1"/>
      <c r="AQ41" s="1" t="s">
        <v>2907</v>
      </c>
      <c r="AR41" s="1"/>
      <c r="AS41" s="1"/>
      <c r="AT41" s="1"/>
      <c r="AU41" s="1">
        <v>1</v>
      </c>
      <c r="AV41" s="1">
        <v>1</v>
      </c>
      <c r="AW41" s="1" t="s">
        <v>2907</v>
      </c>
    </row>
    <row r="42" spans="1:49" x14ac:dyDescent="0.15">
      <c r="A42" t="str">
        <f t="shared" si="15"/>
        <v>|ORI|黒|12|1/8|自身のみ&amp;br;起動：次ターンまで|《[[異臭のインプ]]》|</v>
      </c>
      <c r="B42" t="s">
        <v>3211</v>
      </c>
      <c r="C42" t="str">
        <f t="shared" ref="C42:C48" si="28">AG42</f>
        <v>ORI</v>
      </c>
      <c r="D42">
        <f>IF(AG42="","",VLOOKUP(C42,tnpl!$Z$1:$AA$11,2,TRUE))</f>
        <v>1</v>
      </c>
      <c r="E42" t="s">
        <v>3211</v>
      </c>
      <c r="F42" t="str">
        <f t="shared" ref="F42:F48" si="29">AH42</f>
        <v>黒</v>
      </c>
      <c r="G42">
        <f>IF(AH42="","",VLOOKUP(F42,tnpl!$X$1:$Y$16,2,TRUE))</f>
        <v>3</v>
      </c>
      <c r="H42" t="s">
        <v>3211</v>
      </c>
      <c r="I42">
        <f t="shared" ref="I42:I48" si="30">AJ42</f>
        <v>12</v>
      </c>
      <c r="J42" t="s">
        <v>3211</v>
      </c>
      <c r="K42">
        <f t="shared" ref="K42:L48" si="31">AU42</f>
        <v>1</v>
      </c>
      <c r="L42">
        <f t="shared" si="31"/>
        <v>8</v>
      </c>
      <c r="M42" t="str">
        <f t="shared" ref="M42:M48" si="32">IF(AM42="クリーチャー",K42&amp;"/"&amp;L42,"")</f>
        <v>1/8</v>
      </c>
      <c r="N42" t="s">
        <v>3267</v>
      </c>
      <c r="O42" t="s">
        <v>5057</v>
      </c>
      <c r="P42" t="s">
        <v>3249</v>
      </c>
      <c r="Q42" t="s">
        <v>5079</v>
      </c>
      <c r="R42" t="s">
        <v>3267</v>
      </c>
      <c r="S42" t="s">
        <v>4854</v>
      </c>
      <c r="T42" t="str">
        <f t="shared" ref="T42:T48" si="33">AK42</f>
        <v>異臭のインプ</v>
      </c>
      <c r="U42" t="str">
        <f t="shared" ref="U42:U48" si="34">IF(I42=0,"&gt;","")</f>
        <v/>
      </c>
      <c r="V42" t="str">
        <f>IF(I42=0,VLOOKUP(T42,Sheet4!A:B,2,TRUE),"")</f>
        <v/>
      </c>
      <c r="W42" t="s">
        <v>4855</v>
      </c>
      <c r="X42" t="s">
        <v>3267</v>
      </c>
      <c r="Y42" s="9"/>
      <c r="Z42" s="11" t="s">
        <v>3331</v>
      </c>
      <c r="AA42" t="str">
        <f t="shared" ref="AA42:AA48" si="35">IF(SEARCH(LEFT($C$3,2),Z42,1)&lt;15,$C$3,"")</f>
        <v/>
      </c>
      <c r="AB42" t="str">
        <f t="shared" ref="AB42:AB48" si="36">IF(ISERR(SEARCH("召",Z42,1)),"","召喚")</f>
        <v/>
      </c>
      <c r="AC42" t="str">
        <f t="shared" ref="AC42:AC48" si="37">IF(ISERR(SEARCH("与",Z42,1)),"","与える")</f>
        <v/>
      </c>
      <c r="AD42" t="str">
        <f t="shared" ref="AD42:AD48" si="38">IF(ISERR(SEARCH("得",Z42,1)),"","得る")</f>
        <v>得る</v>
      </c>
      <c r="AE42" t="b">
        <f t="shared" ref="AE42:AE48" si="39">OR(AC42="与える",AD42="得る")</f>
        <v>1</v>
      </c>
      <c r="AF42" s="3">
        <v>111</v>
      </c>
      <c r="AG42" s="2" t="s">
        <v>3271</v>
      </c>
      <c r="AH42" s="1" t="s">
        <v>1606</v>
      </c>
      <c r="AI42" s="1" t="s">
        <v>1463</v>
      </c>
      <c r="AJ42" s="1">
        <v>12</v>
      </c>
      <c r="AK42" s="1" t="s">
        <v>2835</v>
      </c>
      <c r="AL42" s="1" t="s">
        <v>2834</v>
      </c>
      <c r="AM42" s="1" t="s">
        <v>349</v>
      </c>
      <c r="AN42" s="1" t="s">
        <v>2833</v>
      </c>
      <c r="AO42" s="1"/>
      <c r="AP42" s="1"/>
      <c r="AQ42" s="1" t="s">
        <v>361</v>
      </c>
      <c r="AR42" s="1" t="s">
        <v>3330</v>
      </c>
      <c r="AS42" s="1"/>
      <c r="AT42" s="1"/>
      <c r="AU42" s="1">
        <v>1</v>
      </c>
      <c r="AV42" s="1">
        <v>8</v>
      </c>
      <c r="AW42" s="1" t="s">
        <v>3331</v>
      </c>
    </row>
    <row r="43" spans="1:49" x14ac:dyDescent="0.15">
      <c r="A43" t="str">
        <f t="shared" si="15"/>
        <v>|BFZ|黒|6|1/2|自身のみ&amp;br;ライフを得た時：ターン終了時まで|《[[ニルカーナの暗殺者]]》|</v>
      </c>
      <c r="B43" t="s">
        <v>3211</v>
      </c>
      <c r="C43" t="str">
        <f t="shared" si="28"/>
        <v>BFZ</v>
      </c>
      <c r="D43">
        <f>IF(AG43="","",VLOOKUP(C43,tnpl!$Z$1:$AA$11,2,TRUE))</f>
        <v>2</v>
      </c>
      <c r="E43" t="s">
        <v>3211</v>
      </c>
      <c r="F43" t="str">
        <f t="shared" si="29"/>
        <v>黒</v>
      </c>
      <c r="G43">
        <f>IF(AH43="","",VLOOKUP(F43,tnpl!$X$1:$Y$16,2,TRUE))</f>
        <v>3</v>
      </c>
      <c r="H43" t="s">
        <v>3211</v>
      </c>
      <c r="I43">
        <f t="shared" si="30"/>
        <v>6</v>
      </c>
      <c r="J43" t="s">
        <v>3211</v>
      </c>
      <c r="K43">
        <f t="shared" si="31"/>
        <v>1</v>
      </c>
      <c r="L43">
        <f t="shared" si="31"/>
        <v>2</v>
      </c>
      <c r="M43" t="str">
        <f t="shared" si="32"/>
        <v>1/2</v>
      </c>
      <c r="N43" t="s">
        <v>3267</v>
      </c>
      <c r="O43" t="s">
        <v>5057</v>
      </c>
      <c r="P43" t="s">
        <v>3249</v>
      </c>
      <c r="Q43" t="s">
        <v>5237</v>
      </c>
      <c r="R43" t="s">
        <v>3267</v>
      </c>
      <c r="S43" t="s">
        <v>4854</v>
      </c>
      <c r="T43" t="str">
        <f t="shared" si="33"/>
        <v>ニルカーナの暗殺者</v>
      </c>
      <c r="U43" t="str">
        <f t="shared" si="34"/>
        <v/>
      </c>
      <c r="V43" t="str">
        <f>IF(I43=0,VLOOKUP(T43,Sheet4!A:B,2,TRUE),"")</f>
        <v/>
      </c>
      <c r="W43" t="s">
        <v>4855</v>
      </c>
      <c r="X43" t="s">
        <v>3267</v>
      </c>
      <c r="Y43" s="9"/>
      <c r="Z43" s="11" t="s">
        <v>2203</v>
      </c>
      <c r="AA43" t="str">
        <f t="shared" si="35"/>
        <v/>
      </c>
      <c r="AB43" t="str">
        <f t="shared" si="36"/>
        <v/>
      </c>
      <c r="AC43" t="str">
        <f t="shared" si="37"/>
        <v/>
      </c>
      <c r="AD43" t="str">
        <f t="shared" si="38"/>
        <v>得る</v>
      </c>
      <c r="AE43" t="b">
        <f t="shared" si="39"/>
        <v>1</v>
      </c>
      <c r="AF43" s="3">
        <v>323</v>
      </c>
      <c r="AG43" s="2" t="s">
        <v>3213</v>
      </c>
      <c r="AH43" s="1" t="s">
        <v>1606</v>
      </c>
      <c r="AI43" s="1" t="s">
        <v>1771</v>
      </c>
      <c r="AJ43" s="1">
        <v>6</v>
      </c>
      <c r="AK43" s="1" t="s">
        <v>2205</v>
      </c>
      <c r="AL43" s="1" t="s">
        <v>2204</v>
      </c>
      <c r="AM43" s="1" t="s">
        <v>349</v>
      </c>
      <c r="AN43" s="1" t="s">
        <v>1516</v>
      </c>
      <c r="AO43" s="1" t="s">
        <v>2160</v>
      </c>
      <c r="AP43" s="1" t="s">
        <v>1500</v>
      </c>
      <c r="AQ43" s="1" t="s">
        <v>2203</v>
      </c>
      <c r="AR43" s="1"/>
      <c r="AS43" s="1"/>
      <c r="AT43" s="1"/>
      <c r="AU43" s="1">
        <v>1</v>
      </c>
      <c r="AV43" s="1">
        <v>2</v>
      </c>
      <c r="AW43" s="1" t="s">
        <v>2203</v>
      </c>
    </row>
    <row r="44" spans="1:49" x14ac:dyDescent="0.15">
      <c r="A44" t="str">
        <f t="shared" si="15"/>
        <v>|SOI|青|12|4/4|最初のゾンビ&amp;br;起動：ターン終了時まで|《[[ドルナウの死体あさり]]》|</v>
      </c>
      <c r="B44" t="s">
        <v>3211</v>
      </c>
      <c r="C44" t="str">
        <f t="shared" si="28"/>
        <v>SOI</v>
      </c>
      <c r="D44">
        <f>IF(AG44="","",VLOOKUP(C44,tnpl!$Z$1:$AA$11,2,TRUE))</f>
        <v>4</v>
      </c>
      <c r="E44" t="s">
        <v>3211</v>
      </c>
      <c r="F44" t="str">
        <f t="shared" si="29"/>
        <v>青</v>
      </c>
      <c r="G44">
        <f>IF(AH44="","",VLOOKUP(F44,tnpl!$X$1:$Y$16,2,TRUE))</f>
        <v>2</v>
      </c>
      <c r="H44" t="s">
        <v>3211</v>
      </c>
      <c r="I44">
        <f t="shared" si="30"/>
        <v>12</v>
      </c>
      <c r="J44" t="s">
        <v>3211</v>
      </c>
      <c r="K44">
        <f t="shared" si="31"/>
        <v>4</v>
      </c>
      <c r="L44">
        <f t="shared" si="31"/>
        <v>4</v>
      </c>
      <c r="M44" t="str">
        <f t="shared" si="32"/>
        <v>4/4</v>
      </c>
      <c r="N44" t="s">
        <v>3267</v>
      </c>
      <c r="O44" t="s">
        <v>5093</v>
      </c>
      <c r="P44" t="s">
        <v>3249</v>
      </c>
      <c r="Q44" t="s">
        <v>5029</v>
      </c>
      <c r="R44" t="s">
        <v>3267</v>
      </c>
      <c r="S44" t="s">
        <v>4854</v>
      </c>
      <c r="T44" t="str">
        <f t="shared" si="33"/>
        <v>ドルナウの死体あさり</v>
      </c>
      <c r="U44" t="str">
        <f t="shared" si="34"/>
        <v/>
      </c>
      <c r="V44" t="str">
        <f>IF(I44=0,VLOOKUP(T44,Sheet4!A:B,2,TRUE),"")</f>
        <v/>
      </c>
      <c r="W44" t="s">
        <v>4855</v>
      </c>
      <c r="X44" t="s">
        <v>3267</v>
      </c>
      <c r="Y44" s="9"/>
      <c r="Z44" s="11" t="s">
        <v>3617</v>
      </c>
      <c r="AA44" t="str">
        <f t="shared" si="35"/>
        <v/>
      </c>
      <c r="AB44" t="str">
        <f t="shared" si="36"/>
        <v>召喚</v>
      </c>
      <c r="AC44" t="str">
        <f t="shared" si="37"/>
        <v/>
      </c>
      <c r="AD44" t="str">
        <f t="shared" si="38"/>
        <v>得る</v>
      </c>
      <c r="AE44" t="b">
        <f t="shared" si="39"/>
        <v>1</v>
      </c>
      <c r="AF44" s="3">
        <v>593</v>
      </c>
      <c r="AG44" s="2" t="s">
        <v>3528</v>
      </c>
      <c r="AH44" s="1" t="s">
        <v>1631</v>
      </c>
      <c r="AI44" s="1" t="s">
        <v>1473</v>
      </c>
      <c r="AJ44" s="1">
        <v>12</v>
      </c>
      <c r="AK44" s="1" t="s">
        <v>1351</v>
      </c>
      <c r="AL44" s="1" t="s">
        <v>1350</v>
      </c>
      <c r="AM44" s="1" t="s">
        <v>349</v>
      </c>
      <c r="AN44" s="1" t="s">
        <v>1506</v>
      </c>
      <c r="AO44" s="1"/>
      <c r="AP44" s="1"/>
      <c r="AQ44" s="1" t="s">
        <v>3615</v>
      </c>
      <c r="AR44" s="1" t="s">
        <v>3616</v>
      </c>
      <c r="AS44" s="1"/>
      <c r="AT44" s="1"/>
      <c r="AU44" s="1">
        <v>4</v>
      </c>
      <c r="AV44" s="1">
        <v>4</v>
      </c>
      <c r="AW44" s="1" t="s">
        <v>3617</v>
      </c>
    </row>
    <row r="45" spans="1:49" x14ac:dyDescent="0.15">
      <c r="A45" t="str">
        <f t="shared" si="15"/>
        <v>|SOI|緑|9|4/3|自身のみ&amp;br;昂揚中|《[[死天狗茸の栽培者]]》|</v>
      </c>
      <c r="B45" t="s">
        <v>3211</v>
      </c>
      <c r="C45" t="str">
        <f t="shared" si="28"/>
        <v>SOI</v>
      </c>
      <c r="D45">
        <f>IF(AG45="","",VLOOKUP(C45,tnpl!$Z$1:$AA$11,2,TRUE))</f>
        <v>4</v>
      </c>
      <c r="E45" t="s">
        <v>3211</v>
      </c>
      <c r="F45" t="str">
        <f t="shared" si="29"/>
        <v>緑</v>
      </c>
      <c r="G45">
        <f>IF(AH45="","",VLOOKUP(F45,tnpl!$X$1:$Y$16,2,TRUE))</f>
        <v>5</v>
      </c>
      <c r="H45" t="s">
        <v>3211</v>
      </c>
      <c r="I45">
        <f t="shared" si="30"/>
        <v>9</v>
      </c>
      <c r="J45" t="s">
        <v>3211</v>
      </c>
      <c r="K45">
        <f t="shared" si="31"/>
        <v>4</v>
      </c>
      <c r="L45">
        <f t="shared" si="31"/>
        <v>3</v>
      </c>
      <c r="M45" t="str">
        <f t="shared" si="32"/>
        <v>4/3</v>
      </c>
      <c r="N45" t="s">
        <v>3267</v>
      </c>
      <c r="O45" t="s">
        <v>5057</v>
      </c>
      <c r="P45" t="s">
        <v>3249</v>
      </c>
      <c r="Q45" t="s">
        <v>4939</v>
      </c>
      <c r="R45" t="s">
        <v>3267</v>
      </c>
      <c r="S45" t="s">
        <v>4854</v>
      </c>
      <c r="T45" t="str">
        <f t="shared" si="33"/>
        <v>死天狗茸の栽培者</v>
      </c>
      <c r="U45" t="str">
        <f t="shared" si="34"/>
        <v/>
      </c>
      <c r="V45" t="str">
        <f>IF(I45=0,VLOOKUP(T45,Sheet4!A:B,2,TRUE),"")</f>
        <v/>
      </c>
      <c r="W45" t="s">
        <v>4855</v>
      </c>
      <c r="X45" t="s">
        <v>3267</v>
      </c>
      <c r="Y45" s="9"/>
      <c r="Z45" s="11" t="s">
        <v>3786</v>
      </c>
      <c r="AA45" t="str">
        <f t="shared" si="35"/>
        <v/>
      </c>
      <c r="AB45" t="str">
        <f t="shared" si="36"/>
        <v/>
      </c>
      <c r="AC45" t="str">
        <f t="shared" si="37"/>
        <v/>
      </c>
      <c r="AD45" t="str">
        <f t="shared" si="38"/>
        <v/>
      </c>
      <c r="AE45" t="b">
        <f t="shared" si="39"/>
        <v>0</v>
      </c>
      <c r="AF45" s="3">
        <v>707</v>
      </c>
      <c r="AG45" s="2" t="s">
        <v>3528</v>
      </c>
      <c r="AH45" s="1" t="s">
        <v>1540</v>
      </c>
      <c r="AI45" s="1" t="s">
        <v>1463</v>
      </c>
      <c r="AJ45" s="1">
        <v>9</v>
      </c>
      <c r="AK45" s="1" t="s">
        <v>1157</v>
      </c>
      <c r="AL45" s="1" t="s">
        <v>1156</v>
      </c>
      <c r="AM45" s="1" t="s">
        <v>349</v>
      </c>
      <c r="AN45" s="1" t="s">
        <v>1511</v>
      </c>
      <c r="AO45" s="1" t="s">
        <v>1551</v>
      </c>
      <c r="AP45" s="1"/>
      <c r="AQ45" s="1" t="s">
        <v>3784</v>
      </c>
      <c r="AR45" s="1" t="s">
        <v>3785</v>
      </c>
      <c r="AS45" s="1"/>
      <c r="AT45" s="1"/>
      <c r="AU45" s="1">
        <v>4</v>
      </c>
      <c r="AV45" s="1">
        <v>3</v>
      </c>
      <c r="AW45" s="1" t="s">
        <v>3786</v>
      </c>
    </row>
    <row r="46" spans="1:49" x14ac:dyDescent="0.15">
      <c r="A46" t="str">
        <f t="shared" si="15"/>
        <v>|KLD|無色|5|2/1|自身のみ&amp;br;緑ジェム3マッチ：ターン終了時まで|《[[ナーナムのコブラ]]》|</v>
      </c>
      <c r="B46" t="s">
        <v>3211</v>
      </c>
      <c r="C46" t="str">
        <f t="shared" si="28"/>
        <v>KLD</v>
      </c>
      <c r="D46">
        <f>IF(AG46="","",VLOOKUP(C46,tnpl!$Z$1:$AA$11,2,TRUE))</f>
        <v>6</v>
      </c>
      <c r="E46" t="s">
        <v>3211</v>
      </c>
      <c r="F46" t="str">
        <f t="shared" si="29"/>
        <v>無色</v>
      </c>
      <c r="G46">
        <f>IF(AH46="","",VLOOKUP(F46,tnpl!$X$1:$Y$16,2,TRUE))</f>
        <v>16</v>
      </c>
      <c r="H46" t="s">
        <v>3211</v>
      </c>
      <c r="I46">
        <f t="shared" si="30"/>
        <v>5</v>
      </c>
      <c r="J46" t="s">
        <v>3211</v>
      </c>
      <c r="K46">
        <f t="shared" si="31"/>
        <v>2</v>
      </c>
      <c r="L46">
        <f t="shared" si="31"/>
        <v>1</v>
      </c>
      <c r="M46" t="str">
        <f t="shared" si="32"/>
        <v>2/1</v>
      </c>
      <c r="N46" t="s">
        <v>3267</v>
      </c>
      <c r="O46" t="s">
        <v>5057</v>
      </c>
      <c r="P46" t="s">
        <v>3249</v>
      </c>
      <c r="Q46" t="s">
        <v>5238</v>
      </c>
      <c r="R46" t="s">
        <v>3267</v>
      </c>
      <c r="S46" t="s">
        <v>4854</v>
      </c>
      <c r="T46" t="str">
        <f t="shared" si="33"/>
        <v>ナーナムのコブラ</v>
      </c>
      <c r="U46" t="str">
        <f t="shared" si="34"/>
        <v/>
      </c>
      <c r="V46" t="str">
        <f>IF(I46=0,VLOOKUP(T46,Sheet4!A:B,2,TRUE),"")</f>
        <v/>
      </c>
      <c r="W46" t="s">
        <v>4855</v>
      </c>
      <c r="X46" t="s">
        <v>3267</v>
      </c>
      <c r="Y46" s="9"/>
      <c r="Z46" s="11" t="s">
        <v>4279</v>
      </c>
      <c r="AA46" t="str">
        <f t="shared" si="35"/>
        <v/>
      </c>
      <c r="AB46" t="str">
        <f t="shared" si="36"/>
        <v/>
      </c>
      <c r="AC46" t="str">
        <f t="shared" si="37"/>
        <v/>
      </c>
      <c r="AD46" t="str">
        <f t="shared" si="38"/>
        <v>得る</v>
      </c>
      <c r="AE46" t="b">
        <f t="shared" si="39"/>
        <v>1</v>
      </c>
      <c r="AF46" s="3">
        <v>989</v>
      </c>
      <c r="AG46" s="2" t="s">
        <v>4035</v>
      </c>
      <c r="AH46" s="1" t="s">
        <v>301</v>
      </c>
      <c r="AI46" s="1" t="s">
        <v>1771</v>
      </c>
      <c r="AJ46" s="1">
        <v>5</v>
      </c>
      <c r="AK46" s="1" t="s">
        <v>549</v>
      </c>
      <c r="AL46" s="1" t="s">
        <v>548</v>
      </c>
      <c r="AM46" s="1" t="s">
        <v>349</v>
      </c>
      <c r="AN46" s="1" t="s">
        <v>4278</v>
      </c>
      <c r="AO46" s="1" t="s">
        <v>362</v>
      </c>
      <c r="AP46" s="1"/>
      <c r="AQ46" s="1" t="s">
        <v>4279</v>
      </c>
      <c r="AR46" s="1"/>
      <c r="AS46" s="1"/>
      <c r="AT46" s="1"/>
      <c r="AU46" s="1">
        <v>2</v>
      </c>
      <c r="AV46" s="1">
        <v>1</v>
      </c>
      <c r="AW46" s="1" t="s">
        <v>4279</v>
      </c>
    </row>
    <row r="47" spans="1:49" x14ac:dyDescent="0.15">
      <c r="A47" t="str">
        <f t="shared" si="15"/>
        <v>|KLDM|無色|16|8/8|各クリーチャー&amp;br;死亡時：永続|《[[ワームとぐろエンジン]]》|</v>
      </c>
      <c r="B47" t="s">
        <v>3211</v>
      </c>
      <c r="C47" t="str">
        <f t="shared" si="28"/>
        <v>KLDM</v>
      </c>
      <c r="D47">
        <f>IF(AG47="","",VLOOKUP(C47,tnpl!$Z$1:$AA$11,2,TRUE))</f>
        <v>9</v>
      </c>
      <c r="E47" t="s">
        <v>3211</v>
      </c>
      <c r="F47" t="str">
        <f t="shared" si="29"/>
        <v>無色</v>
      </c>
      <c r="G47">
        <f>IF(AH47="","",VLOOKUP(F47,tnpl!$X$1:$Y$16,2,TRUE))</f>
        <v>16</v>
      </c>
      <c r="H47" t="s">
        <v>3211</v>
      </c>
      <c r="I47">
        <f t="shared" si="30"/>
        <v>16</v>
      </c>
      <c r="J47" t="s">
        <v>3211</v>
      </c>
      <c r="K47">
        <f t="shared" si="31"/>
        <v>8</v>
      </c>
      <c r="L47">
        <f t="shared" si="31"/>
        <v>8</v>
      </c>
      <c r="M47" t="str">
        <f t="shared" si="32"/>
        <v>8/8</v>
      </c>
      <c r="N47" t="s">
        <v>3267</v>
      </c>
      <c r="O47" t="s">
        <v>4894</v>
      </c>
      <c r="P47" t="s">
        <v>3249</v>
      </c>
      <c r="Q47" t="s">
        <v>5239</v>
      </c>
      <c r="R47" t="s">
        <v>3267</v>
      </c>
      <c r="S47" t="s">
        <v>4854</v>
      </c>
      <c r="T47" t="str">
        <f t="shared" si="33"/>
        <v>ワームとぐろエンジン</v>
      </c>
      <c r="U47" t="str">
        <f t="shared" si="34"/>
        <v/>
      </c>
      <c r="V47" t="str">
        <f>IF(I47=0,VLOOKUP(T47,Sheet4!A:B,2,TRUE),"")</f>
        <v/>
      </c>
      <c r="W47" t="s">
        <v>4855</v>
      </c>
      <c r="X47" t="s">
        <v>3267</v>
      </c>
      <c r="Y47" s="9"/>
      <c r="Z47" s="11" t="s">
        <v>4446</v>
      </c>
      <c r="AA47" t="str">
        <f t="shared" si="35"/>
        <v>接死</v>
      </c>
      <c r="AB47" t="str">
        <f t="shared" si="36"/>
        <v/>
      </c>
      <c r="AC47" t="str">
        <f t="shared" si="37"/>
        <v/>
      </c>
      <c r="AD47" t="str">
        <f t="shared" si="38"/>
        <v>得る</v>
      </c>
      <c r="AE47" t="b">
        <f t="shared" si="39"/>
        <v>1</v>
      </c>
      <c r="AF47" s="3">
        <v>1086</v>
      </c>
      <c r="AG47" s="2" t="s">
        <v>4443</v>
      </c>
      <c r="AH47" s="1" t="s">
        <v>301</v>
      </c>
      <c r="AI47" s="1" t="s">
        <v>5188</v>
      </c>
      <c r="AJ47" s="1">
        <v>16</v>
      </c>
      <c r="AK47" s="1" t="s">
        <v>351</v>
      </c>
      <c r="AL47" s="1" t="s">
        <v>350</v>
      </c>
      <c r="AM47" s="1" t="s">
        <v>349</v>
      </c>
      <c r="AN47" s="1" t="s">
        <v>348</v>
      </c>
      <c r="AO47" s="1"/>
      <c r="AP47" s="1"/>
      <c r="AQ47" s="1" t="s">
        <v>4362</v>
      </c>
      <c r="AR47" s="1" t="s">
        <v>347</v>
      </c>
      <c r="AS47" s="1" t="s">
        <v>4445</v>
      </c>
      <c r="AT47" s="1"/>
      <c r="AU47" s="1">
        <v>8</v>
      </c>
      <c r="AV47" s="1">
        <v>8</v>
      </c>
      <c r="AW47" s="1" t="s">
        <v>4446</v>
      </c>
    </row>
    <row r="48" spans="1:49" x14ac:dyDescent="0.15">
      <c r="A48" t="str">
        <f t="shared" si="15"/>
        <v>|AKH|緑|6|2/2|自身のみ&amp;br;督励2：ターン終了時まで|《[[苦刃の戦士]]》|</v>
      </c>
      <c r="B48" t="s">
        <v>3211</v>
      </c>
      <c r="C48" t="str">
        <f t="shared" si="28"/>
        <v>AKH</v>
      </c>
      <c r="D48">
        <f>IF(AG48="","",VLOOKUP(C48,tnpl!$Z$1:$AA$11,2,TRUE))</f>
        <v>10</v>
      </c>
      <c r="E48" t="s">
        <v>3211</v>
      </c>
      <c r="F48" t="str">
        <f t="shared" si="29"/>
        <v>緑</v>
      </c>
      <c r="G48">
        <f>IF(AH48="","",VLOOKUP(F48,tnpl!$X$1:$Y$16,2,TRUE))</f>
        <v>5</v>
      </c>
      <c r="H48" t="s">
        <v>3211</v>
      </c>
      <c r="I48">
        <f t="shared" si="30"/>
        <v>6</v>
      </c>
      <c r="J48" t="s">
        <v>3211</v>
      </c>
      <c r="K48">
        <f t="shared" si="31"/>
        <v>2</v>
      </c>
      <c r="L48">
        <f t="shared" si="31"/>
        <v>2</v>
      </c>
      <c r="M48" t="str">
        <f t="shared" si="32"/>
        <v>2/2</v>
      </c>
      <c r="N48" t="s">
        <v>3267</v>
      </c>
      <c r="O48" t="s">
        <v>5057</v>
      </c>
      <c r="P48" t="s">
        <v>3249</v>
      </c>
      <c r="Q48" t="s">
        <v>4948</v>
      </c>
      <c r="R48" t="s">
        <v>3267</v>
      </c>
      <c r="S48" t="s">
        <v>4854</v>
      </c>
      <c r="T48" t="str">
        <f t="shared" si="33"/>
        <v>苦刃の戦士</v>
      </c>
      <c r="U48" t="str">
        <f t="shared" si="34"/>
        <v/>
      </c>
      <c r="V48" t="str">
        <f>IF(I48=0,VLOOKUP(T48,Sheet4!A:B,2,TRUE),"")</f>
        <v/>
      </c>
      <c r="W48" t="s">
        <v>4855</v>
      </c>
      <c r="X48" t="s">
        <v>3267</v>
      </c>
      <c r="Y48" s="9"/>
      <c r="Z48" s="11" t="s">
        <v>4643</v>
      </c>
      <c r="AA48" t="str">
        <f t="shared" si="35"/>
        <v/>
      </c>
      <c r="AB48" t="str">
        <f t="shared" si="36"/>
        <v/>
      </c>
      <c r="AC48" t="str">
        <f t="shared" si="37"/>
        <v/>
      </c>
      <c r="AD48" t="str">
        <f t="shared" si="38"/>
        <v>得る</v>
      </c>
      <c r="AE48" t="b">
        <f t="shared" si="39"/>
        <v>1</v>
      </c>
      <c r="AF48" s="3">
        <v>1202</v>
      </c>
      <c r="AG48" s="2" t="s">
        <v>4450</v>
      </c>
      <c r="AH48" s="1" t="s">
        <v>1540</v>
      </c>
      <c r="AI48" s="1" t="s">
        <v>1771</v>
      </c>
      <c r="AJ48" s="1">
        <v>6</v>
      </c>
      <c r="AK48" s="1" t="s">
        <v>99</v>
      </c>
      <c r="AL48" s="1" t="s">
        <v>98</v>
      </c>
      <c r="AM48" s="1" t="s">
        <v>349</v>
      </c>
      <c r="AN48" s="1" t="s">
        <v>4555</v>
      </c>
      <c r="AO48" s="1" t="s">
        <v>1515</v>
      </c>
      <c r="AP48" s="1"/>
      <c r="AQ48" s="1" t="s">
        <v>4643</v>
      </c>
      <c r="AR48" s="1"/>
      <c r="AS48" s="1"/>
      <c r="AT48" s="1"/>
      <c r="AU48" s="1">
        <v>2</v>
      </c>
      <c r="AV48" s="1">
        <v>2</v>
      </c>
      <c r="AW48" s="1" t="s">
        <v>4643</v>
      </c>
    </row>
    <row r="49" spans="1:49" x14ac:dyDescent="0.15">
      <c r="Y49" s="9"/>
      <c r="Z49"/>
      <c r="AF49" s="3"/>
      <c r="AG49" s="2"/>
      <c r="AH49" s="1"/>
      <c r="AI49" s="1"/>
      <c r="AJ49" s="1"/>
      <c r="AK49" s="1"/>
      <c r="AL49" s="1"/>
      <c r="AM49" s="1"/>
      <c r="AN49" s="1"/>
      <c r="AO49" s="1"/>
      <c r="AP49" s="1"/>
      <c r="AQ49" s="1"/>
      <c r="AR49" s="1"/>
      <c r="AS49" s="1"/>
      <c r="AT49" s="1"/>
      <c r="AU49" s="1"/>
      <c r="AV49" s="1"/>
      <c r="AW49" s="1"/>
    </row>
    <row r="50" spans="1:49" x14ac:dyDescent="0.15">
      <c r="Y50" s="9"/>
      <c r="Z50"/>
      <c r="AF50" s="3"/>
      <c r="AG50" s="2"/>
      <c r="AH50" s="1"/>
      <c r="AI50" s="1"/>
      <c r="AJ50" s="1"/>
      <c r="AK50" s="1"/>
      <c r="AL50" s="1"/>
      <c r="AM50" s="1"/>
      <c r="AN50" s="1"/>
      <c r="AO50" s="1"/>
      <c r="AP50" s="1"/>
      <c r="AQ50" s="1"/>
      <c r="AR50" s="1"/>
      <c r="AS50" s="1"/>
      <c r="AT50" s="1"/>
      <c r="AU50" s="1"/>
      <c r="AV50" s="1"/>
      <c r="AW50" s="1"/>
    </row>
    <row r="51" spans="1:49" x14ac:dyDescent="0.15">
      <c r="A51" t="str">
        <f t="shared" ref="A51:A53" si="40">B51&amp;C51&amp;E51&amp;F51&amp;H51&amp;I51&amp;J51&amp;M51&amp;N51&amp;O51&amp;P51&amp;Q51&amp;R51&amp;S51&amp;T51&amp;U51&amp;V51&amp;W51&amp;X51&amp;Y51</f>
        <v>*接死を与える呪文やサポート</v>
      </c>
      <c r="B51" t="s">
        <v>3229</v>
      </c>
      <c r="F51" t="str">
        <f>$C$4</f>
        <v>接死</v>
      </c>
      <c r="M51" t="s">
        <v>5160</v>
      </c>
    </row>
    <row r="52" spans="1:49" x14ac:dyDescent="0.15">
      <c r="A52" t="str">
        <f t="shared" si="40"/>
        <v>|LEFT:50|LEFT:50|LEFT:50|LEFT:120|LEFT:250|LEFT:250|c</v>
      </c>
      <c r="B52" t="s">
        <v>3267</v>
      </c>
      <c r="C52" t="s">
        <v>3204</v>
      </c>
      <c r="E52" t="s">
        <v>3267</v>
      </c>
      <c r="F52" t="s">
        <v>3204</v>
      </c>
      <c r="H52" t="s">
        <v>3267</v>
      </c>
      <c r="I52" t="s">
        <v>3204</v>
      </c>
      <c r="J52" t="s">
        <v>3267</v>
      </c>
      <c r="M52" t="s">
        <v>5157</v>
      </c>
      <c r="N52" t="s">
        <v>3267</v>
      </c>
      <c r="O52" t="s">
        <v>5042</v>
      </c>
      <c r="R52" t="s">
        <v>3267</v>
      </c>
      <c r="T52" t="s">
        <v>5042</v>
      </c>
      <c r="X52" t="s">
        <v>3267</v>
      </c>
      <c r="Y52" t="s">
        <v>3206</v>
      </c>
    </row>
    <row r="53" spans="1:49" x14ac:dyDescent="0.15">
      <c r="A53" t="str">
        <f t="shared" si="40"/>
        <v>|セット|色|コスト|カード種|能力|カード名|</v>
      </c>
      <c r="B53" t="s">
        <v>3267</v>
      </c>
      <c r="C53" t="s">
        <v>5153</v>
      </c>
      <c r="E53" t="s">
        <v>3267</v>
      </c>
      <c r="F53" t="s">
        <v>3181</v>
      </c>
      <c r="H53" t="s">
        <v>3267</v>
      </c>
      <c r="I53" t="s">
        <v>3207</v>
      </c>
      <c r="J53" t="s">
        <v>3267</v>
      </c>
      <c r="K53" t="s">
        <v>5154</v>
      </c>
      <c r="L53" t="s">
        <v>5155</v>
      </c>
      <c r="M53" t="s">
        <v>4902</v>
      </c>
      <c r="N53" t="s">
        <v>3267</v>
      </c>
      <c r="O53" t="s">
        <v>3231</v>
      </c>
      <c r="R53" t="s">
        <v>3267</v>
      </c>
      <c r="T53" t="s">
        <v>3208</v>
      </c>
      <c r="X53" t="s">
        <v>3267</v>
      </c>
    </row>
    <row r="54" spans="1:49" x14ac:dyDescent="0.15">
      <c r="A54" t="str">
        <f>B54&amp;C54&amp;E54&amp;F54&amp;H54&amp;I54&amp;J54&amp;M54&amp;N54&amp;O54&amp;P54&amp;Q54&amp;R54&amp;S54&amp;T54&amp;U54&amp;V54&amp;W54&amp;X54&amp;Y54</f>
        <v>|ORI|黒|4|呪文|対象1体&amp;br;詠唱時：ターン終了時まで|《[[ツキノテブクロの浸潤]]》|</v>
      </c>
      <c r="B54" t="s">
        <v>3211</v>
      </c>
      <c r="C54" t="str">
        <f>AG54</f>
        <v>ORI</v>
      </c>
      <c r="D54">
        <f>IF(AG54="","",VLOOKUP(C54,tnpl!$Z$1:$AA$11,2,TRUE))</f>
        <v>1</v>
      </c>
      <c r="E54" t="s">
        <v>3211</v>
      </c>
      <c r="F54" t="str">
        <f>AH54</f>
        <v>黒</v>
      </c>
      <c r="G54">
        <f>IF(AH54="","",VLOOKUP(F54,tnpl!$X$1:$Y$16,2,TRUE))</f>
        <v>3</v>
      </c>
      <c r="H54" t="s">
        <v>3211</v>
      </c>
      <c r="I54">
        <f>AJ54</f>
        <v>4</v>
      </c>
      <c r="J54" t="s">
        <v>3211</v>
      </c>
      <c r="K54">
        <f t="shared" ref="K54:L56" si="41">AU54</f>
        <v>0</v>
      </c>
      <c r="L54">
        <f t="shared" si="41"/>
        <v>0</v>
      </c>
      <c r="M54" t="s">
        <v>1475</v>
      </c>
      <c r="N54" t="s">
        <v>3267</v>
      </c>
      <c r="O54" t="s">
        <v>4899</v>
      </c>
      <c r="P54" t="s">
        <v>3249</v>
      </c>
      <c r="Q54" t="s">
        <v>5061</v>
      </c>
      <c r="R54" t="s">
        <v>3267</v>
      </c>
      <c r="S54" t="s">
        <v>4854</v>
      </c>
      <c r="T54" t="str">
        <f>AK54</f>
        <v>ツキノテブクロの浸潤</v>
      </c>
      <c r="U54" t="str">
        <f>IF(I54=0,"&gt;","")</f>
        <v/>
      </c>
      <c r="V54" t="str">
        <f>IF(I54=0,VLOOKUP(T54,Sheet4!A:B,2,TRUE),"")</f>
        <v/>
      </c>
      <c r="W54" t="s">
        <v>4855</v>
      </c>
      <c r="X54" t="s">
        <v>3267</v>
      </c>
      <c r="Y54" s="9"/>
      <c r="Z54" s="11" t="s">
        <v>2880</v>
      </c>
      <c r="AA54" t="str">
        <f>IF(SEARCH(LEFT($C$3,2),Z54,1)&lt;15,$C$3,"")</f>
        <v/>
      </c>
      <c r="AB54" t="str">
        <f>IF(ISERR(SEARCH("召",Z54,1)),"","召喚")</f>
        <v/>
      </c>
      <c r="AC54" t="str">
        <f>IF(ISERR(SEARCH("与",Z54,1)),"","与える")</f>
        <v/>
      </c>
      <c r="AD54" t="str">
        <f>IF(ISERR(SEARCH("得",Z54,1)),"","得る")</f>
        <v>得る</v>
      </c>
      <c r="AE54" t="b">
        <f>OR(AC54="与える",AD54="得る")</f>
        <v>1</v>
      </c>
      <c r="AF54" s="3">
        <v>95</v>
      </c>
      <c r="AG54" s="2" t="s">
        <v>3271</v>
      </c>
      <c r="AH54" s="1" t="s">
        <v>1606</v>
      </c>
      <c r="AI54" s="1" t="s">
        <v>1771</v>
      </c>
      <c r="AJ54" s="1">
        <v>4</v>
      </c>
      <c r="AK54" s="1" t="s">
        <v>2882</v>
      </c>
      <c r="AL54" s="1" t="s">
        <v>2881</v>
      </c>
      <c r="AM54" s="1" t="s">
        <v>1475</v>
      </c>
      <c r="AN54" s="1"/>
      <c r="AO54" s="1"/>
      <c r="AP54" s="1"/>
      <c r="AQ54" s="1" t="s">
        <v>2880</v>
      </c>
      <c r="AR54" s="1"/>
      <c r="AS54" s="1"/>
      <c r="AT54" s="1"/>
      <c r="AU54" s="1"/>
      <c r="AV54" s="1"/>
      <c r="AW54" s="1" t="s">
        <v>2880</v>
      </c>
    </row>
    <row r="55" spans="1:49" x14ac:dyDescent="0.15">
      <c r="A55" t="str">
        <f>B55&amp;C55&amp;E55&amp;F55&amp;H55&amp;I55&amp;J55&amp;M55&amp;N55&amp;O55&amp;P55&amp;Q55&amp;R55&amp;S55&amp;T55&amp;U55&amp;V55&amp;W55&amp;X55&amp;Y55</f>
        <v>|BFZ|黒|4|サポート|最初のクリーチャー&amp;br;上陸時：ターン終了時まで|《[[ハグラへの撤退]]》|</v>
      </c>
      <c r="B55" t="s">
        <v>3211</v>
      </c>
      <c r="C55" t="str">
        <f>AG55</f>
        <v>BFZ</v>
      </c>
      <c r="D55">
        <f>IF(AG55="","",VLOOKUP(C55,tnpl!$Z$1:$AA$11,2,TRUE))</f>
        <v>2</v>
      </c>
      <c r="E55" t="s">
        <v>3211</v>
      </c>
      <c r="F55" t="str">
        <f>AH55</f>
        <v>黒</v>
      </c>
      <c r="G55">
        <f>IF(AH55="","",VLOOKUP(F55,tnpl!$X$1:$Y$16,2,TRUE))</f>
        <v>3</v>
      </c>
      <c r="H55" t="s">
        <v>3211</v>
      </c>
      <c r="I55">
        <f>AJ55</f>
        <v>4</v>
      </c>
      <c r="J55" t="s">
        <v>3211</v>
      </c>
      <c r="K55">
        <f t="shared" si="41"/>
        <v>0</v>
      </c>
      <c r="L55">
        <f t="shared" si="41"/>
        <v>0</v>
      </c>
      <c r="M55" t="s">
        <v>297</v>
      </c>
      <c r="N55" t="s">
        <v>3267</v>
      </c>
      <c r="O55" t="s">
        <v>4895</v>
      </c>
      <c r="P55" t="s">
        <v>3249</v>
      </c>
      <c r="Q55" t="s">
        <v>5240</v>
      </c>
      <c r="R55" t="s">
        <v>3267</v>
      </c>
      <c r="S55" t="s">
        <v>4854</v>
      </c>
      <c r="T55" t="str">
        <f>AK55</f>
        <v>ハグラへの撤退</v>
      </c>
      <c r="U55" t="str">
        <f>IF(I55=0,"&gt;","")</f>
        <v/>
      </c>
      <c r="V55" t="str">
        <f>IF(I55=0,VLOOKUP(T55,Sheet4!A:B,2,TRUE),"")</f>
        <v/>
      </c>
      <c r="W55" t="s">
        <v>4855</v>
      </c>
      <c r="X55" t="s">
        <v>3267</v>
      </c>
      <c r="Y55" s="9"/>
      <c r="Z55" s="11" t="s">
        <v>2130</v>
      </c>
      <c r="AA55" t="str">
        <f>IF(SEARCH(LEFT($C$3,2),Z55,1)&lt;15,$C$3,"")</f>
        <v/>
      </c>
      <c r="AB55" t="str">
        <f>IF(ISERR(SEARCH("召",Z55,1)),"","召喚")</f>
        <v/>
      </c>
      <c r="AC55" t="str">
        <f>IF(ISERR(SEARCH("与",Z55,1)),"","与える")</f>
        <v>与える</v>
      </c>
      <c r="AD55" t="str">
        <f>IF(ISERR(SEARCH("得",Z55,1)),"","得る")</f>
        <v>得る</v>
      </c>
      <c r="AE55" t="b">
        <f>OR(AC55="与える",AD55="得る")</f>
        <v>1</v>
      </c>
      <c r="AF55" s="3">
        <v>344</v>
      </c>
      <c r="AG55" s="2" t="s">
        <v>3213</v>
      </c>
      <c r="AH55" s="1" t="s">
        <v>1606</v>
      </c>
      <c r="AI55" s="1" t="s">
        <v>1473</v>
      </c>
      <c r="AJ55" s="1">
        <v>4</v>
      </c>
      <c r="AK55" s="1" t="s">
        <v>2132</v>
      </c>
      <c r="AL55" s="1" t="s">
        <v>2131</v>
      </c>
      <c r="AM55" s="1" t="s">
        <v>297</v>
      </c>
      <c r="AN55" s="1"/>
      <c r="AO55" s="1"/>
      <c r="AP55" s="1"/>
      <c r="AQ55" s="1" t="s">
        <v>2130</v>
      </c>
      <c r="AR55" s="1"/>
      <c r="AS55" s="1"/>
      <c r="AT55" s="1">
        <v>4</v>
      </c>
      <c r="AU55" s="1"/>
      <c r="AV55" s="1"/>
      <c r="AW55" s="1" t="s">
        <v>2130</v>
      </c>
    </row>
    <row r="56" spans="1:49" x14ac:dyDescent="0.15">
      <c r="A56" t="str">
        <f>B56&amp;C56&amp;E56&amp;F56&amp;H56&amp;I56&amp;J56&amp;M56&amp;N56&amp;O56&amp;P56&amp;Q56&amp;R56&amp;S56&amp;T56&amp;U56&amp;V56&amp;W56&amp;X56&amp;Y56</f>
        <v>|BFZ|無色|8|サポート|最初のクリーチャー&amp;br;対戦相手が無色のクリーチャーをコントロールしている：ターン終了時まで|《[[面晶体の刃]]》|</v>
      </c>
      <c r="B56" t="s">
        <v>3211</v>
      </c>
      <c r="C56" t="str">
        <f>AG56</f>
        <v>BFZ</v>
      </c>
      <c r="D56">
        <f>IF(AG56="","",VLOOKUP(C56,tnpl!$Z$1:$AA$11,2,TRUE))</f>
        <v>2</v>
      </c>
      <c r="E56" t="s">
        <v>3211</v>
      </c>
      <c r="F56" t="str">
        <f>AH56</f>
        <v>無色</v>
      </c>
      <c r="G56">
        <f>IF(AH56="","",VLOOKUP(F56,tnpl!$X$1:$Y$16,2,TRUE))</f>
        <v>16</v>
      </c>
      <c r="H56" t="s">
        <v>3211</v>
      </c>
      <c r="I56">
        <f>AJ56</f>
        <v>8</v>
      </c>
      <c r="J56" t="s">
        <v>3211</v>
      </c>
      <c r="K56">
        <f t="shared" si="41"/>
        <v>0</v>
      </c>
      <c r="L56">
        <f t="shared" si="41"/>
        <v>0</v>
      </c>
      <c r="M56" t="s">
        <v>297</v>
      </c>
      <c r="N56" t="s">
        <v>3267</v>
      </c>
      <c r="O56" t="s">
        <v>4895</v>
      </c>
      <c r="P56" t="s">
        <v>3249</v>
      </c>
      <c r="Q56" t="s">
        <v>5241</v>
      </c>
      <c r="R56" t="s">
        <v>3267</v>
      </c>
      <c r="S56" t="s">
        <v>4854</v>
      </c>
      <c r="T56" t="str">
        <f>AK56</f>
        <v>面晶体の刃</v>
      </c>
      <c r="U56" t="str">
        <f>IF(I56=0,"&gt;","")</f>
        <v/>
      </c>
      <c r="V56" t="str">
        <f>IF(I56=0,VLOOKUP(T56,Sheet4!A:B,2,TRUE),"")</f>
        <v/>
      </c>
      <c r="W56" t="s">
        <v>4855</v>
      </c>
      <c r="X56" t="s">
        <v>3267</v>
      </c>
      <c r="Y56" s="9"/>
      <c r="Z56" s="11" t="s">
        <v>1778</v>
      </c>
      <c r="AA56" t="str">
        <f>IF(SEARCH(LEFT($C$3,2),Z56,1)&lt;15,$C$3,"")</f>
        <v/>
      </c>
      <c r="AB56" t="str">
        <f>IF(ISERR(SEARCH("召",Z56,1)),"","召喚")</f>
        <v/>
      </c>
      <c r="AC56" t="str">
        <f>IF(ISERR(SEARCH("与",Z56,1)),"","与える")</f>
        <v/>
      </c>
      <c r="AD56" t="str">
        <f>IF(ISERR(SEARCH("得",Z56,1)),"","得る")</f>
        <v>得る</v>
      </c>
      <c r="AE56" t="b">
        <f>OR(AC56="与える",AD56="得る")</f>
        <v>1</v>
      </c>
      <c r="AF56" s="3">
        <v>452</v>
      </c>
      <c r="AG56" s="2" t="s">
        <v>3213</v>
      </c>
      <c r="AH56" s="1" t="s">
        <v>301</v>
      </c>
      <c r="AI56" s="1" t="s">
        <v>1771</v>
      </c>
      <c r="AJ56" s="1">
        <v>8</v>
      </c>
      <c r="AK56" s="1" t="s">
        <v>1780</v>
      </c>
      <c r="AL56" s="1" t="s">
        <v>1779</v>
      </c>
      <c r="AM56" s="1" t="s">
        <v>297</v>
      </c>
      <c r="AN56" s="1"/>
      <c r="AO56" s="1"/>
      <c r="AP56" s="1"/>
      <c r="AQ56" s="1" t="s">
        <v>1778</v>
      </c>
      <c r="AR56" s="1"/>
      <c r="AS56" s="1"/>
      <c r="AT56" s="1">
        <v>2</v>
      </c>
      <c r="AU56" s="1"/>
      <c r="AV56" s="1"/>
      <c r="AW56" s="1" t="s">
        <v>1778</v>
      </c>
    </row>
    <row r="57" spans="1:49" x14ac:dyDescent="0.15">
      <c r="Y57" s="9"/>
      <c r="Z57"/>
      <c r="AF57" s="3"/>
      <c r="AG57" s="2"/>
      <c r="AH57" s="1"/>
      <c r="AI57" s="1"/>
      <c r="AJ57" s="1"/>
      <c r="AK57" s="1"/>
      <c r="AL57" s="1"/>
      <c r="AM57" s="1"/>
      <c r="AN57" s="1"/>
      <c r="AO57" s="1"/>
      <c r="AP57" s="1"/>
      <c r="AQ57" s="1"/>
      <c r="AR57" s="1"/>
      <c r="AS57" s="1"/>
      <c r="AT57" s="1"/>
      <c r="AU57" s="1"/>
      <c r="AV57" s="1"/>
      <c r="AW57" s="1"/>
    </row>
    <row r="59" spans="1:49" x14ac:dyDescent="0.15">
      <c r="A59" t="str">
        <f>B59&amp;C59&amp;E59&amp;F59&amp;H59&amp;I59&amp;J59&amp;M59&amp;N59&amp;O59&amp;P59&amp;Q59&amp;R59&amp;S59&amp;T59&amp;U59&amp;V59&amp;W59&amp;X59&amp;Y59</f>
        <v>*接死を持つトークンを召喚するカード</v>
      </c>
      <c r="B59" t="s">
        <v>3229</v>
      </c>
      <c r="F59" t="str">
        <f>$C$4</f>
        <v>接死</v>
      </c>
      <c r="M59" t="s">
        <v>5161</v>
      </c>
    </row>
    <row r="60" spans="1:49" x14ac:dyDescent="0.15">
      <c r="A60" t="str">
        <f t="shared" ref="A60:A61" si="42">B60&amp;C60&amp;E60&amp;F60&amp;H60&amp;I60&amp;J60&amp;M60&amp;N60&amp;O60&amp;P60&amp;Q60&amp;R60&amp;S60&amp;T60&amp;U60&amp;V60&amp;W60&amp;X60&amp;Y60</f>
        <v>|LEFT:50|LEFT:50|LEFT:50|LEFT:120|LEFT:250|LEFT:250|c</v>
      </c>
      <c r="B60" t="s">
        <v>3267</v>
      </c>
      <c r="C60" t="s">
        <v>3204</v>
      </c>
      <c r="E60" t="s">
        <v>3267</v>
      </c>
      <c r="F60" t="s">
        <v>3204</v>
      </c>
      <c r="H60" t="s">
        <v>3267</v>
      </c>
      <c r="I60" t="s">
        <v>3204</v>
      </c>
      <c r="J60" t="s">
        <v>3267</v>
      </c>
      <c r="M60" t="s">
        <v>5157</v>
      </c>
      <c r="N60" t="s">
        <v>3267</v>
      </c>
      <c r="O60" t="s">
        <v>5042</v>
      </c>
      <c r="R60" t="s">
        <v>3267</v>
      </c>
      <c r="T60" t="s">
        <v>5042</v>
      </c>
      <c r="X60" t="s">
        <v>3267</v>
      </c>
      <c r="Y60" t="s">
        <v>3206</v>
      </c>
    </row>
    <row r="61" spans="1:49" x14ac:dyDescent="0.15">
      <c r="A61" t="str">
        <f t="shared" si="42"/>
        <v>|セット|色|コスト|カード種|能力|カード名|</v>
      </c>
      <c r="B61" t="s">
        <v>3267</v>
      </c>
      <c r="C61" t="s">
        <v>5153</v>
      </c>
      <c r="E61" t="s">
        <v>3267</v>
      </c>
      <c r="F61" t="s">
        <v>3181</v>
      </c>
      <c r="H61" t="s">
        <v>3267</v>
      </c>
      <c r="I61" t="s">
        <v>3207</v>
      </c>
      <c r="J61" t="s">
        <v>3267</v>
      </c>
      <c r="K61" t="s">
        <v>5154</v>
      </c>
      <c r="L61" t="s">
        <v>5155</v>
      </c>
      <c r="M61" t="s">
        <v>4902</v>
      </c>
      <c r="N61" t="s">
        <v>3267</v>
      </c>
      <c r="O61" t="s">
        <v>3231</v>
      </c>
      <c r="R61" t="s">
        <v>3267</v>
      </c>
      <c r="T61" t="s">
        <v>3208</v>
      </c>
      <c r="X61" t="s">
        <v>3267</v>
      </c>
    </row>
    <row r="62" spans="1:49" x14ac:dyDescent="0.15">
      <c r="A62" t="str">
        <f>B62&amp;C62&amp;E62&amp;F62&amp;H62&amp;I62&amp;J62&amp;M62&amp;N62&amp;O62&amp;P62&amp;Q62&amp;R62&amp;S62&amp;T62&amp;U62&amp;V62&amp;W62&amp;X62&amp;Y62</f>
        <v>|AKH|黒緑|17|クリーチャー|これがPLに戦闘ダメージを与えた時&amp;br;蛇1/1|《[[毒物の侍臣、ハパチラ]]》|</v>
      </c>
      <c r="B62" t="s">
        <v>3211</v>
      </c>
      <c r="C62" t="str">
        <f>AG62</f>
        <v>AKH</v>
      </c>
      <c r="D62">
        <f>IF(AG62="","",VLOOKUP(C62,tnpl!$Z$1:$AA$11,2,TRUE))</f>
        <v>10</v>
      </c>
      <c r="E62" t="s">
        <v>3211</v>
      </c>
      <c r="F62" t="str">
        <f>AH62</f>
        <v>黒緑</v>
      </c>
      <c r="G62">
        <f>IF(AH62="","",VLOOKUP(F62,tnpl!$X$1:$Y$16,2,TRUE))</f>
        <v>13</v>
      </c>
      <c r="H62" t="s">
        <v>3211</v>
      </c>
      <c r="I62">
        <f>AJ62</f>
        <v>17</v>
      </c>
      <c r="J62" t="s">
        <v>3211</v>
      </c>
      <c r="K62">
        <f>AU62</f>
        <v>6</v>
      </c>
      <c r="L62">
        <f>AV62</f>
        <v>6</v>
      </c>
      <c r="M62" t="s">
        <v>349</v>
      </c>
      <c r="N62" t="s">
        <v>3267</v>
      </c>
      <c r="O62" t="s">
        <v>5236</v>
      </c>
      <c r="P62" t="s">
        <v>3249</v>
      </c>
      <c r="Q62" t="s">
        <v>5242</v>
      </c>
      <c r="R62" t="s">
        <v>3267</v>
      </c>
      <c r="S62" t="s">
        <v>4854</v>
      </c>
      <c r="T62" t="str">
        <f>AK62</f>
        <v>毒物の侍臣、ハパチラ</v>
      </c>
      <c r="U62" t="str">
        <f>IF(I62=0,"&gt;","")</f>
        <v/>
      </c>
      <c r="V62" t="str">
        <f>IF(I62=0,VLOOKUP(T62,Sheet4!A:B,2,TRUE),"")</f>
        <v/>
      </c>
      <c r="W62" t="s">
        <v>4855</v>
      </c>
      <c r="X62" t="s">
        <v>3267</v>
      </c>
      <c r="Y62" s="9"/>
      <c r="Z62" s="11" t="s">
        <v>4698</v>
      </c>
      <c r="AA62" t="str">
        <f>IF(SEARCH(LEFT($C$3,2),Z62,1)&lt;15,$C$3,"")</f>
        <v/>
      </c>
      <c r="AB62" t="str">
        <f>IF(ISERR(SEARCH("召",Z62,1)),"","召喚")</f>
        <v>召喚</v>
      </c>
      <c r="AC62" t="str">
        <f>IF(ISERR(SEARCH("与",Z62,1)),"","与える")</f>
        <v>与える</v>
      </c>
      <c r="AD62" t="str">
        <f>IF(ISERR(SEARCH("得",Z62,1)),"","得る")</f>
        <v/>
      </c>
      <c r="AE62" t="b">
        <f>OR(AC62="与える",AD62="得る")</f>
        <v>1</v>
      </c>
      <c r="AF62" s="3">
        <v>1233</v>
      </c>
      <c r="AG62" s="2" t="s">
        <v>4450</v>
      </c>
      <c r="AH62" s="1" t="s">
        <v>1509</v>
      </c>
      <c r="AI62" s="1" t="s">
        <v>1463</v>
      </c>
      <c r="AJ62" s="1">
        <v>17</v>
      </c>
      <c r="AK62" s="1" t="s">
        <v>39</v>
      </c>
      <c r="AL62" s="1" t="s">
        <v>38</v>
      </c>
      <c r="AM62" s="1" t="s">
        <v>349</v>
      </c>
      <c r="AN62" s="1" t="s">
        <v>1511</v>
      </c>
      <c r="AO62" s="1" t="s">
        <v>1492</v>
      </c>
      <c r="AP62" s="1"/>
      <c r="AQ62" s="1" t="s">
        <v>4698</v>
      </c>
      <c r="AR62" s="1"/>
      <c r="AS62" s="1"/>
      <c r="AT62" s="1"/>
      <c r="AU62" s="1">
        <v>6</v>
      </c>
      <c r="AV62" s="1">
        <v>6</v>
      </c>
      <c r="AW62" s="1" t="s">
        <v>4698</v>
      </c>
    </row>
    <row r="63" spans="1:49" x14ac:dyDescent="0.15">
      <c r="Y63" s="9"/>
      <c r="AF63" s="3"/>
      <c r="AG63" s="2"/>
      <c r="AH63" s="1"/>
      <c r="AI63" s="1"/>
      <c r="AJ63" s="1"/>
      <c r="AK63" s="1"/>
      <c r="AL63" s="1"/>
      <c r="AM63" s="1"/>
      <c r="AN63" s="1"/>
      <c r="AO63" s="1"/>
      <c r="AP63" s="1"/>
      <c r="AQ63" s="1"/>
      <c r="AR63" s="1"/>
      <c r="AS63" s="1"/>
      <c r="AT63" s="1"/>
      <c r="AU63" s="1"/>
      <c r="AV63" s="1"/>
      <c r="AW63" s="1"/>
    </row>
    <row r="64" spans="1:49" x14ac:dyDescent="0.15">
      <c r="Y64" s="9"/>
      <c r="Z64"/>
      <c r="AF64" s="3"/>
      <c r="AG64" s="2"/>
      <c r="AH64" s="1"/>
      <c r="AI64" s="1"/>
      <c r="AJ64" s="1"/>
      <c r="AK64" s="1"/>
      <c r="AL64" s="1"/>
      <c r="AM64" s="1"/>
      <c r="AN64" s="1"/>
      <c r="AO64" s="1"/>
      <c r="AP64" s="1"/>
      <c r="AQ64" s="1"/>
      <c r="AR64" s="1"/>
      <c r="AS64" s="1"/>
      <c r="AT64" s="1"/>
      <c r="AU64" s="1"/>
      <c r="AV64" s="1"/>
      <c r="AW64" s="1"/>
    </row>
  </sheetData>
  <autoFilter ref="Z3:AE14"/>
  <phoneticPr fontId="1"/>
  <conditionalFormatting sqref="AV54:AV56 AV41:AV46 AV48 AV9 AV62 AV14:AV16 AV21 AV26:AV30 AV35:AV36">
    <cfRule type="cellIs" dxfId="40" priority="6" operator="notEqual">
      <formula>$P9</formula>
    </cfRule>
  </conditionalFormatting>
  <conditionalFormatting sqref="AV47">
    <cfRule type="cellIs" dxfId="39" priority="5" operator="notEqual">
      <formula>$P47</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4" operator="notEqual" id="{817553E5-DB38-402E-B74D-EDEC6A3306FF}">
            <xm:f>TAG!$P10</xm:f>
            <x14:dxf>
              <fill>
                <patternFill>
                  <bgColor theme="0" tint="-0.34998626667073579"/>
                </patternFill>
              </fill>
            </x14:dxf>
          </x14:cfRule>
          <xm:sqref>AP10:AP11 AP17:AP18 AP22:AP23 AP31:AP32</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W100"/>
  <sheetViews>
    <sheetView topLeftCell="A86" zoomScale="85" zoomScaleNormal="85" workbookViewId="0">
      <selection activeCell="O102" sqref="O102"/>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1" customWidth="1"/>
    <col min="27" max="27" width="8.5" bestFit="1" customWidth="1"/>
    <col min="28" max="28" width="6" bestFit="1" customWidth="1"/>
    <col min="29" max="29" width="8.125" bestFit="1" customWidth="1"/>
    <col min="30" max="30" width="3.5" bestFit="1" customWidth="1"/>
    <col min="31" max="31" width="7.125" customWidth="1"/>
    <col min="32" max="33" width="5.5" bestFit="1" customWidth="1"/>
    <col min="34" max="34" width="5.25" bestFit="1" customWidth="1"/>
    <col min="35" max="35" width="9.5" bestFit="1" customWidth="1"/>
    <col min="36" max="36" width="5" bestFit="1" customWidth="1"/>
    <col min="37" max="37" width="14.875" customWidth="1"/>
    <col min="38" max="38" width="9" customWidth="1"/>
    <col min="40" max="45" width="0" hidden="1" customWidth="1"/>
    <col min="46" max="46" width="4.875" bestFit="1" customWidth="1"/>
    <col min="47" max="48" width="3.5" bestFit="1" customWidth="1"/>
  </cols>
  <sheetData>
    <row r="1" spans="1:49" x14ac:dyDescent="0.15">
      <c r="A1" t="s">
        <v>5068</v>
      </c>
    </row>
    <row r="2" spans="1:49" x14ac:dyDescent="0.15">
      <c r="A2" t="str">
        <f>B2&amp;C2&amp;E2&amp;F2&amp;H2&amp;I2&amp;J2&amp;M2&amp;N2&amp;O2&amp;P2&amp;Q2&amp;R2&amp;S2&amp;T2&amp;V2&amp;W2&amp;X2&amp;Y2</f>
        <v/>
      </c>
    </row>
    <row r="3" spans="1:49" x14ac:dyDescent="0.15">
      <c r="A3" t="str">
        <f>B3&amp;C3&amp;E3&amp;F3&amp;H3&amp;I3&amp;J3&amp;M3&amp;N3&amp;O3&amp;P3&amp;Q3&amp;R3&amp;S3&amp;T3&amp;V3&amp;W3&amp;X3&amp;Y3</f>
        <v>*速攻カード一覧</v>
      </c>
      <c r="B3" t="s">
        <v>3229</v>
      </c>
      <c r="C3" t="s">
        <v>5244</v>
      </c>
      <c r="F3" t="s">
        <v>3228</v>
      </c>
    </row>
    <row r="4" spans="1:49" x14ac:dyDescent="0.15">
      <c r="A4" t="str">
        <f>B4&amp;C4&amp;E4&amp;F4&amp;H4&amp;I4&amp;J4&amp;M4&amp;N4&amp;O4&amp;P4&amp;Q4&amp;R4&amp;S4&amp;T4&amp;V4&amp;W4&amp;X4&amp;Y4</f>
        <v>[[速攻]]</v>
      </c>
      <c r="B4" t="s">
        <v>4991</v>
      </c>
      <c r="C4" t="str">
        <f>C3</f>
        <v>速攻</v>
      </c>
      <c r="E4" t="s">
        <v>5070</v>
      </c>
    </row>
    <row r="6" spans="1:49" x14ac:dyDescent="0.15">
      <c r="A6" t="str">
        <f>B6&amp;C6&amp;E6&amp;F6&amp;H6&amp;I6&amp;J6&amp;M6&amp;N6&amp;O6&amp;P6&amp;Q6&amp;R6&amp;S6&amp;T6&amp;V6&amp;W6&amp;X6&amp;Y6</f>
        <v>**マジック:オリジン</v>
      </c>
      <c r="B6" t="s">
        <v>4856</v>
      </c>
      <c r="C6" t="s">
        <v>4860</v>
      </c>
    </row>
    <row r="7" spans="1:49" x14ac:dyDescent="0.15">
      <c r="A7" t="str">
        <f>B7&amp;C7&amp;E7&amp;F7&amp;H7&amp;I7&amp;J7&amp;M7&amp;N7&amp;O7&amp;P7&amp;Q7&amp;R7&amp;S7&amp;T7&amp;U7&amp;V7&amp;W7&amp;X7&amp;Y7</f>
        <v>|LEFT:50|LEFT:50|LEFT:50|LEFT:50|LEFT:500|c</v>
      </c>
      <c r="B7" t="s">
        <v>3211</v>
      </c>
      <c r="C7" t="s">
        <v>3204</v>
      </c>
      <c r="E7" t="s">
        <v>3211</v>
      </c>
      <c r="F7" t="s">
        <v>3204</v>
      </c>
      <c r="H7" t="s">
        <v>3211</v>
      </c>
      <c r="I7" t="s">
        <v>3204</v>
      </c>
      <c r="J7" t="s">
        <v>3211</v>
      </c>
      <c r="M7" t="s">
        <v>3204</v>
      </c>
      <c r="R7" t="s">
        <v>3267</v>
      </c>
      <c r="T7" t="s">
        <v>3205</v>
      </c>
      <c r="X7" t="s">
        <v>3267</v>
      </c>
      <c r="Y7" t="s">
        <v>3206</v>
      </c>
    </row>
    <row r="8" spans="1:49" x14ac:dyDescent="0.15">
      <c r="A8" t="str">
        <f>B8&amp;C8&amp;E8&amp;F8&amp;H8&amp;I8&amp;J8&amp;M8&amp;N8&amp;O8&amp;P8&amp;Q8&amp;R8&amp;S8&amp;T8&amp;U8&amp;V8&amp;W8&amp;X8&amp;Y8</f>
        <v>|セット|色|コスト|P/T|カード名|</v>
      </c>
      <c r="B8" t="s">
        <v>3211</v>
      </c>
      <c r="C8" t="s">
        <v>3212</v>
      </c>
      <c r="E8" t="s">
        <v>3211</v>
      </c>
      <c r="F8" t="s">
        <v>3181</v>
      </c>
      <c r="H8" t="s">
        <v>3211</v>
      </c>
      <c r="I8" t="s">
        <v>3207</v>
      </c>
      <c r="J8" t="s">
        <v>3211</v>
      </c>
      <c r="K8" t="s">
        <v>3168</v>
      </c>
      <c r="L8" t="s">
        <v>3167</v>
      </c>
      <c r="M8" t="str">
        <f>K8&amp;"/"&amp;L8</f>
        <v>P/T</v>
      </c>
      <c r="R8" t="s">
        <v>3267</v>
      </c>
      <c r="T8" t="s">
        <v>3208</v>
      </c>
      <c r="X8" t="s">
        <v>3267</v>
      </c>
      <c r="AE8" t="b">
        <f>OR(AC8="与える",AD8="得る")</f>
        <v>0</v>
      </c>
      <c r="AF8" s="18"/>
      <c r="AG8" s="18"/>
      <c r="AH8" s="18"/>
      <c r="AI8" s="18"/>
      <c r="AJ8" s="18"/>
      <c r="AK8" s="18"/>
      <c r="AL8" s="18"/>
      <c r="AM8" s="18"/>
      <c r="AN8" s="18"/>
      <c r="AO8" s="18"/>
      <c r="AP8" s="18"/>
      <c r="AQ8" s="18"/>
      <c r="AR8" s="18"/>
      <c r="AS8" s="18"/>
      <c r="AT8" s="18"/>
      <c r="AU8" s="18"/>
      <c r="AV8" s="18"/>
      <c r="AW8" s="18"/>
    </row>
    <row r="9" spans="1:49" x14ac:dyDescent="0.15">
      <c r="A9" t="str">
        <f t="shared" ref="A9:A17" si="0">B9&amp;C9&amp;E9&amp;F9&amp;H9&amp;I9&amp;J9&amp;M9&amp;N9&amp;O9&amp;P9&amp;Q9&amp;R9&amp;S9&amp;T9&amp;U9&amp;V9&amp;W9&amp;X9&amp;Y9</f>
        <v>|ORI|赤|8|2/2|《[[炎魔の精霊]]》|</v>
      </c>
      <c r="B9" t="s">
        <v>3211</v>
      </c>
      <c r="C9" t="str">
        <f t="shared" ref="C9:C17" si="1">AG9</f>
        <v>ORI</v>
      </c>
      <c r="D9">
        <f>IF(AG9="","",VLOOKUP(C9,tnpl!$Z$1:$AA$11,2,TRUE))</f>
        <v>1</v>
      </c>
      <c r="E9" t="s">
        <v>3211</v>
      </c>
      <c r="F9" t="str">
        <f t="shared" ref="F9:F17" si="2">AH9</f>
        <v>赤</v>
      </c>
      <c r="G9">
        <f>IF(AH9="","",VLOOKUP(F9,tnpl!$X$1:$Y$16,2,TRUE))</f>
        <v>4</v>
      </c>
      <c r="H9" t="s">
        <v>3211</v>
      </c>
      <c r="I9">
        <f t="shared" ref="I9:I17" si="3">AJ9</f>
        <v>8</v>
      </c>
      <c r="J9" t="s">
        <v>3211</v>
      </c>
      <c r="K9">
        <f t="shared" ref="K9:K17" si="4">AU9</f>
        <v>2</v>
      </c>
      <c r="L9">
        <f t="shared" ref="L9:L17" si="5">AV9</f>
        <v>2</v>
      </c>
      <c r="M9" t="str">
        <f t="shared" ref="M9:M17" si="6">IF(AM9="クリーチャー",K9&amp;"/"&amp;L9,"")</f>
        <v>2/2</v>
      </c>
      <c r="R9" t="s">
        <v>3267</v>
      </c>
      <c r="S9" t="s">
        <v>4854</v>
      </c>
      <c r="T9" t="str">
        <f t="shared" ref="T9:T17" si="7">AK9</f>
        <v>炎魔の精霊</v>
      </c>
      <c r="U9" t="str">
        <f t="shared" ref="U9:U17" si="8">IF(I9=0,"&gt;","")</f>
        <v/>
      </c>
      <c r="V9" t="str">
        <f>IF(I9=0,VLOOKUP(T9,Sheet4!A:B,2,TRUE),"")</f>
        <v/>
      </c>
      <c r="W9" t="s">
        <v>4855</v>
      </c>
      <c r="X9" t="s">
        <v>3267</v>
      </c>
      <c r="Y9" s="9"/>
      <c r="Z9" s="11" t="s">
        <v>2789</v>
      </c>
      <c r="AA9" t="str">
        <f t="shared" ref="AA9:AA17" si="9">IF(SEARCH(LEFT($C$3,2),Z9,1)&lt;15,$C$3,"")</f>
        <v>速攻</v>
      </c>
      <c r="AB9" t="str">
        <f t="shared" ref="AB9:AB17" si="10">IF(ISERR(SEARCH("召",Z9,1)),"","召喚")</f>
        <v/>
      </c>
      <c r="AC9" t="str">
        <f t="shared" ref="AC9:AC17" si="11">IF(ISERR(SEARCH("与",Z9,1)),"","与える")</f>
        <v/>
      </c>
      <c r="AD9" t="str">
        <f t="shared" ref="AD9:AD17" si="12">IF(ISERR(SEARCH("得",Z9,1)),"","得る")</f>
        <v/>
      </c>
      <c r="AE9" t="b">
        <f t="shared" ref="AE9:AE17" si="13">OR(AC9="与える",AD9="得る")</f>
        <v>0</v>
      </c>
      <c r="AF9" s="3">
        <v>127</v>
      </c>
      <c r="AG9" s="2" t="s">
        <v>3271</v>
      </c>
      <c r="AH9" s="1" t="s">
        <v>1575</v>
      </c>
      <c r="AI9" s="1" t="s">
        <v>1771</v>
      </c>
      <c r="AJ9" s="1">
        <v>8</v>
      </c>
      <c r="AK9" s="1" t="s">
        <v>2791</v>
      </c>
      <c r="AL9" s="1" t="s">
        <v>2790</v>
      </c>
      <c r="AM9" s="1" t="s">
        <v>349</v>
      </c>
      <c r="AN9" s="1" t="s">
        <v>1559</v>
      </c>
      <c r="AO9" s="1"/>
      <c r="AP9" s="1"/>
      <c r="AQ9" s="1" t="s">
        <v>2789</v>
      </c>
      <c r="AR9" s="1"/>
      <c r="AS9" s="1"/>
      <c r="AT9" s="1"/>
      <c r="AU9" s="1">
        <v>2</v>
      </c>
      <c r="AV9" s="1">
        <v>2</v>
      </c>
      <c r="AW9" s="1" t="s">
        <v>2789</v>
      </c>
    </row>
    <row r="10" spans="1:49" x14ac:dyDescent="0.15">
      <c r="A10" t="str">
        <f t="shared" si="0"/>
        <v>|ORI|赤|16|6/6|《[[瘡蓋族の狂戦士]]》|</v>
      </c>
      <c r="B10" t="s">
        <v>3211</v>
      </c>
      <c r="C10" t="str">
        <f t="shared" si="1"/>
        <v>ORI</v>
      </c>
      <c r="D10">
        <f>IF(AG10="","",VLOOKUP(C10,tnpl!$Z$1:$AA$11,2,TRUE))</f>
        <v>1</v>
      </c>
      <c r="E10" t="s">
        <v>3211</v>
      </c>
      <c r="F10" t="str">
        <f t="shared" si="2"/>
        <v>赤</v>
      </c>
      <c r="G10">
        <f>IF(AH10="","",VLOOKUP(F10,tnpl!$X$1:$Y$16,2,TRUE))</f>
        <v>4</v>
      </c>
      <c r="H10" t="s">
        <v>3211</v>
      </c>
      <c r="I10">
        <f t="shared" si="3"/>
        <v>16</v>
      </c>
      <c r="J10" t="s">
        <v>3211</v>
      </c>
      <c r="K10">
        <f t="shared" si="4"/>
        <v>6</v>
      </c>
      <c r="L10">
        <f t="shared" si="5"/>
        <v>6</v>
      </c>
      <c r="M10" t="str">
        <f t="shared" si="6"/>
        <v>6/6</v>
      </c>
      <c r="R10" t="s">
        <v>3267</v>
      </c>
      <c r="S10" t="s">
        <v>4854</v>
      </c>
      <c r="T10" t="str">
        <f t="shared" si="7"/>
        <v>瘡蓋族の狂戦士</v>
      </c>
      <c r="U10" t="str">
        <f t="shared" si="8"/>
        <v/>
      </c>
      <c r="V10" t="str">
        <f>IF(I10=0,VLOOKUP(T10,Sheet4!A:B,2,TRUE),"")</f>
        <v/>
      </c>
      <c r="W10" t="s">
        <v>4855</v>
      </c>
      <c r="X10" t="s">
        <v>3267</v>
      </c>
      <c r="Y10" s="9"/>
      <c r="Z10" s="11" t="s">
        <v>3356</v>
      </c>
      <c r="AA10" t="str">
        <f t="shared" si="9"/>
        <v>速攻</v>
      </c>
      <c r="AB10" t="str">
        <f t="shared" si="10"/>
        <v/>
      </c>
      <c r="AC10" t="str">
        <f t="shared" si="11"/>
        <v/>
      </c>
      <c r="AD10" t="str">
        <f t="shared" si="12"/>
        <v/>
      </c>
      <c r="AE10" t="b">
        <f t="shared" si="13"/>
        <v>0</v>
      </c>
      <c r="AF10" s="3">
        <v>156</v>
      </c>
      <c r="AG10" s="2" t="s">
        <v>3271</v>
      </c>
      <c r="AH10" s="1" t="s">
        <v>1575</v>
      </c>
      <c r="AI10" s="1" t="s">
        <v>1463</v>
      </c>
      <c r="AJ10" s="1">
        <v>16</v>
      </c>
      <c r="AK10" s="1" t="s">
        <v>2707</v>
      </c>
      <c r="AL10" s="1" t="s">
        <v>2706</v>
      </c>
      <c r="AM10" s="1" t="s">
        <v>349</v>
      </c>
      <c r="AN10" s="1" t="s">
        <v>1511</v>
      </c>
      <c r="AO10" s="1" t="s">
        <v>1765</v>
      </c>
      <c r="AP10" s="1"/>
      <c r="AQ10" s="1" t="s">
        <v>3354</v>
      </c>
      <c r="AR10" s="1" t="s">
        <v>3355</v>
      </c>
      <c r="AS10" s="1"/>
      <c r="AT10" s="1"/>
      <c r="AU10" s="1">
        <v>6</v>
      </c>
      <c r="AV10" s="1">
        <v>6</v>
      </c>
      <c r="AW10" s="1" t="s">
        <v>3356</v>
      </c>
    </row>
    <row r="11" spans="1:49" x14ac:dyDescent="0.15">
      <c r="A11" t="str">
        <f t="shared" si="0"/>
        <v>|ORI|緑|23|9/16|《[[ガイアの復讐者]]》|</v>
      </c>
      <c r="B11" t="s">
        <v>3211</v>
      </c>
      <c r="C11" t="str">
        <f t="shared" si="1"/>
        <v>ORI</v>
      </c>
      <c r="D11">
        <f>IF(AG11="","",VLOOKUP(C11,tnpl!$Z$1:$AA$11,2,TRUE))</f>
        <v>1</v>
      </c>
      <c r="E11" t="s">
        <v>3211</v>
      </c>
      <c r="F11" t="str">
        <f t="shared" si="2"/>
        <v>緑</v>
      </c>
      <c r="G11">
        <f>IF(AH11="","",VLOOKUP(F11,tnpl!$X$1:$Y$16,2,TRUE))</f>
        <v>5</v>
      </c>
      <c r="H11" t="s">
        <v>3211</v>
      </c>
      <c r="I11">
        <f t="shared" si="3"/>
        <v>23</v>
      </c>
      <c r="J11" t="s">
        <v>3211</v>
      </c>
      <c r="K11">
        <f t="shared" si="4"/>
        <v>9</v>
      </c>
      <c r="L11">
        <f t="shared" si="5"/>
        <v>16</v>
      </c>
      <c r="M11" t="str">
        <f t="shared" si="6"/>
        <v>9/16</v>
      </c>
      <c r="R11" t="s">
        <v>3267</v>
      </c>
      <c r="S11" t="s">
        <v>4854</v>
      </c>
      <c r="T11" t="str">
        <f t="shared" si="7"/>
        <v>ガイアの復讐者</v>
      </c>
      <c r="U11" t="str">
        <f t="shared" si="8"/>
        <v/>
      </c>
      <c r="V11" t="str">
        <f>IF(I11=0,VLOOKUP(T11,Sheet4!A:B,2,TRUE),"")</f>
        <v/>
      </c>
      <c r="W11" t="s">
        <v>4855</v>
      </c>
      <c r="X11" t="s">
        <v>3267</v>
      </c>
      <c r="Y11" s="9"/>
      <c r="Z11" s="11" t="s">
        <v>3380</v>
      </c>
      <c r="AA11" t="str">
        <f t="shared" si="9"/>
        <v>速攻</v>
      </c>
      <c r="AB11" t="str">
        <f t="shared" si="10"/>
        <v/>
      </c>
      <c r="AC11" t="str">
        <f t="shared" si="11"/>
        <v/>
      </c>
      <c r="AD11" t="str">
        <f t="shared" si="12"/>
        <v/>
      </c>
      <c r="AE11" t="b">
        <f t="shared" si="13"/>
        <v>0</v>
      </c>
      <c r="AF11" s="3">
        <v>199</v>
      </c>
      <c r="AG11" s="2" t="s">
        <v>3271</v>
      </c>
      <c r="AH11" s="1" t="s">
        <v>1540</v>
      </c>
      <c r="AI11" s="1" t="s">
        <v>1453</v>
      </c>
      <c r="AJ11" s="1">
        <v>23</v>
      </c>
      <c r="AK11" s="1" t="s">
        <v>2586</v>
      </c>
      <c r="AL11" s="1" t="s">
        <v>2585</v>
      </c>
      <c r="AM11" s="1" t="s">
        <v>349</v>
      </c>
      <c r="AN11" s="1" t="s">
        <v>1559</v>
      </c>
      <c r="AO11" s="1"/>
      <c r="AP11" s="1"/>
      <c r="AQ11" s="1" t="s">
        <v>3380</v>
      </c>
      <c r="AR11" s="1"/>
      <c r="AS11" s="1"/>
      <c r="AT11" s="1"/>
      <c r="AU11" s="1">
        <v>9</v>
      </c>
      <c r="AV11" s="1">
        <v>16</v>
      </c>
      <c r="AW11" s="1" t="s">
        <v>3380</v>
      </c>
    </row>
    <row r="12" spans="1:49" x14ac:dyDescent="0.15">
      <c r="A12" t="str">
        <f>B12&amp;C12&amp;E12&amp;F12&amp;H12&amp;I12&amp;J12&amp;M12&amp;N12&amp;O12&amp;P12&amp;Q12&amp;R12&amp;S12&amp;T12&amp;V12&amp;W12&amp;X12&amp;Y12</f>
        <v/>
      </c>
      <c r="Z12"/>
    </row>
    <row r="13" spans="1:49" x14ac:dyDescent="0.15">
      <c r="A13" t="str">
        <f>B13&amp;C13&amp;E13&amp;F13&amp;H13&amp;I13&amp;J13&amp;M13&amp;N13&amp;O13&amp;P13&amp;Q13&amp;R13&amp;S13&amp;T13&amp;V13&amp;W13&amp;X13&amp;Y13</f>
        <v>**戦乱のゼンディカーブロック</v>
      </c>
      <c r="B13" t="s">
        <v>4856</v>
      </c>
      <c r="C13" t="s">
        <v>5194</v>
      </c>
    </row>
    <row r="14" spans="1:49" x14ac:dyDescent="0.15">
      <c r="A14" t="str">
        <f>B14&amp;C14&amp;E14&amp;F14&amp;H14&amp;I14&amp;J14&amp;M14&amp;N14&amp;O14&amp;P14&amp;Q14&amp;R14&amp;S14&amp;T14&amp;U14&amp;V14&amp;W14&amp;X14&amp;Y14</f>
        <v>|LEFT:50|LEFT:50|LEFT:50|LEFT:50|LEFT:500|c</v>
      </c>
      <c r="B14" t="s">
        <v>3211</v>
      </c>
      <c r="C14" t="s">
        <v>3204</v>
      </c>
      <c r="E14" t="s">
        <v>3211</v>
      </c>
      <c r="F14" t="s">
        <v>3204</v>
      </c>
      <c r="H14" t="s">
        <v>3211</v>
      </c>
      <c r="I14" t="s">
        <v>3204</v>
      </c>
      <c r="J14" t="s">
        <v>3211</v>
      </c>
      <c r="M14" t="s">
        <v>3204</v>
      </c>
      <c r="R14" t="s">
        <v>3267</v>
      </c>
      <c r="T14" t="s">
        <v>3205</v>
      </c>
      <c r="X14" t="s">
        <v>3267</v>
      </c>
      <c r="Y14" t="s">
        <v>3206</v>
      </c>
    </row>
    <row r="15" spans="1:49" x14ac:dyDescent="0.15">
      <c r="A15" t="str">
        <f>B15&amp;C15&amp;E15&amp;F15&amp;H15&amp;I15&amp;J15&amp;M15&amp;N15&amp;O15&amp;P15&amp;Q15&amp;R15&amp;S15&amp;T15&amp;U15&amp;V15&amp;W15&amp;X15&amp;Y15</f>
        <v>|セット|色|コスト|P/T|カード名|</v>
      </c>
      <c r="B15" t="s">
        <v>3211</v>
      </c>
      <c r="C15" t="s">
        <v>3212</v>
      </c>
      <c r="E15" t="s">
        <v>3211</v>
      </c>
      <c r="F15" t="s">
        <v>3181</v>
      </c>
      <c r="H15" t="s">
        <v>3211</v>
      </c>
      <c r="I15" t="s">
        <v>3207</v>
      </c>
      <c r="J15" t="s">
        <v>3211</v>
      </c>
      <c r="K15" t="s">
        <v>3168</v>
      </c>
      <c r="L15" t="s">
        <v>3167</v>
      </c>
      <c r="M15" t="str">
        <f>K15&amp;"/"&amp;L15</f>
        <v>P/T</v>
      </c>
      <c r="R15" t="s">
        <v>3267</v>
      </c>
      <c r="T15" t="s">
        <v>3208</v>
      </c>
      <c r="X15" t="s">
        <v>3267</v>
      </c>
      <c r="AE15" t="b">
        <f>OR(AC15="与える",AD15="得る")</f>
        <v>0</v>
      </c>
      <c r="AF15" s="18"/>
      <c r="AG15" s="18"/>
      <c r="AH15" s="18"/>
      <c r="AI15" s="18"/>
      <c r="AJ15" s="18"/>
      <c r="AK15" s="18"/>
      <c r="AL15" s="18"/>
      <c r="AM15" s="18"/>
      <c r="AN15" s="18"/>
      <c r="AO15" s="18"/>
      <c r="AP15" s="18"/>
      <c r="AQ15" s="18"/>
      <c r="AR15" s="18"/>
      <c r="AS15" s="18"/>
      <c r="AT15" s="18"/>
      <c r="AU15" s="18"/>
      <c r="AV15" s="18"/>
      <c r="AW15" s="18"/>
    </row>
    <row r="16" spans="1:49" x14ac:dyDescent="0.15">
      <c r="A16" t="str">
        <f t="shared" si="0"/>
        <v>|BFZ|赤|15|8/8|《[[アクームの火の鳥]]》|</v>
      </c>
      <c r="B16" t="s">
        <v>3211</v>
      </c>
      <c r="C16" t="str">
        <f t="shared" si="1"/>
        <v>BFZ</v>
      </c>
      <c r="D16">
        <f>IF(AG16="","",VLOOKUP(C16,tnpl!$Z$1:$AA$11,2,TRUE))</f>
        <v>2</v>
      </c>
      <c r="E16" t="s">
        <v>3211</v>
      </c>
      <c r="F16" t="str">
        <f t="shared" si="2"/>
        <v>赤</v>
      </c>
      <c r="G16">
        <f>IF(AH16="","",VLOOKUP(F16,tnpl!$X$1:$Y$16,2,TRUE))</f>
        <v>4</v>
      </c>
      <c r="H16" t="s">
        <v>3211</v>
      </c>
      <c r="I16">
        <f t="shared" si="3"/>
        <v>15</v>
      </c>
      <c r="J16" t="s">
        <v>3211</v>
      </c>
      <c r="K16">
        <f t="shared" si="4"/>
        <v>8</v>
      </c>
      <c r="L16">
        <f t="shared" si="5"/>
        <v>8</v>
      </c>
      <c r="M16" t="str">
        <f t="shared" si="6"/>
        <v>8/8</v>
      </c>
      <c r="R16" t="s">
        <v>3267</v>
      </c>
      <c r="S16" t="s">
        <v>4854</v>
      </c>
      <c r="T16" t="str">
        <f t="shared" si="7"/>
        <v>アクームの火の鳥</v>
      </c>
      <c r="U16" t="str">
        <f t="shared" si="8"/>
        <v/>
      </c>
      <c r="V16" t="str">
        <f>IF(I16=0,VLOOKUP(T16,Sheet4!A:B,2,TRUE),"")</f>
        <v/>
      </c>
      <c r="W16" t="s">
        <v>4855</v>
      </c>
      <c r="X16" t="s">
        <v>3267</v>
      </c>
      <c r="Y16" s="9"/>
      <c r="Z16" s="11" t="s">
        <v>3468</v>
      </c>
      <c r="AA16" t="str">
        <f t="shared" si="9"/>
        <v>速攻</v>
      </c>
      <c r="AB16" t="str">
        <f t="shared" si="10"/>
        <v/>
      </c>
      <c r="AC16" t="str">
        <f t="shared" si="11"/>
        <v/>
      </c>
      <c r="AD16" t="str">
        <f t="shared" si="12"/>
        <v/>
      </c>
      <c r="AE16" t="b">
        <f t="shared" si="13"/>
        <v>0</v>
      </c>
      <c r="AF16" s="3">
        <v>387</v>
      </c>
      <c r="AG16" s="2" t="s">
        <v>3213</v>
      </c>
      <c r="AH16" s="1" t="s">
        <v>1575</v>
      </c>
      <c r="AI16" s="1" t="s">
        <v>1453</v>
      </c>
      <c r="AJ16" s="1">
        <v>15</v>
      </c>
      <c r="AK16" s="1" t="s">
        <v>1994</v>
      </c>
      <c r="AL16" s="1" t="s">
        <v>1993</v>
      </c>
      <c r="AM16" s="1" t="s">
        <v>349</v>
      </c>
      <c r="AN16" s="1" t="s">
        <v>1992</v>
      </c>
      <c r="AO16" s="1"/>
      <c r="AP16" s="1"/>
      <c r="AQ16" s="1" t="s">
        <v>3467</v>
      </c>
      <c r="AR16" s="1" t="s">
        <v>1991</v>
      </c>
      <c r="AS16" s="1"/>
      <c r="AT16" s="1"/>
      <c r="AU16" s="1">
        <v>8</v>
      </c>
      <c r="AV16" s="1">
        <v>8</v>
      </c>
      <c r="AW16" s="1" t="s">
        <v>3468</v>
      </c>
    </row>
    <row r="17" spans="1:49" x14ac:dyDescent="0.15">
      <c r="A17" t="str">
        <f t="shared" si="0"/>
        <v>|BFZ|緑|15|4/4|《[[獣呼びの学者]]》|</v>
      </c>
      <c r="B17" t="s">
        <v>3211</v>
      </c>
      <c r="C17" t="str">
        <f t="shared" si="1"/>
        <v>BFZ</v>
      </c>
      <c r="D17">
        <f>IF(AG17="","",VLOOKUP(C17,tnpl!$Z$1:$AA$11,2,TRUE))</f>
        <v>2</v>
      </c>
      <c r="E17" t="s">
        <v>3211</v>
      </c>
      <c r="F17" t="str">
        <f t="shared" si="2"/>
        <v>緑</v>
      </c>
      <c r="G17">
        <f>IF(AH17="","",VLOOKUP(F17,tnpl!$X$1:$Y$16,2,TRUE))</f>
        <v>5</v>
      </c>
      <c r="H17" t="s">
        <v>3211</v>
      </c>
      <c r="I17">
        <f t="shared" si="3"/>
        <v>15</v>
      </c>
      <c r="J17" t="s">
        <v>3211</v>
      </c>
      <c r="K17">
        <f t="shared" si="4"/>
        <v>4</v>
      </c>
      <c r="L17">
        <f t="shared" si="5"/>
        <v>4</v>
      </c>
      <c r="M17" t="str">
        <f t="shared" si="6"/>
        <v>4/4</v>
      </c>
      <c r="R17" t="s">
        <v>3267</v>
      </c>
      <c r="S17" t="s">
        <v>4854</v>
      </c>
      <c r="T17" t="str">
        <f t="shared" si="7"/>
        <v>獣呼びの学者</v>
      </c>
      <c r="U17" t="str">
        <f t="shared" si="8"/>
        <v/>
      </c>
      <c r="V17" t="str">
        <f>IF(I17=0,VLOOKUP(T17,Sheet4!A:B,2,TRUE),"")</f>
        <v/>
      </c>
      <c r="W17" t="s">
        <v>4855</v>
      </c>
      <c r="X17" t="s">
        <v>3267</v>
      </c>
      <c r="Y17" s="9"/>
      <c r="Z17" s="11" t="s">
        <v>3477</v>
      </c>
      <c r="AA17" t="str">
        <f t="shared" si="9"/>
        <v>速攻</v>
      </c>
      <c r="AB17" t="str">
        <f t="shared" si="10"/>
        <v/>
      </c>
      <c r="AC17" t="str">
        <f t="shared" si="11"/>
        <v/>
      </c>
      <c r="AD17" t="str">
        <f t="shared" si="12"/>
        <v>得る</v>
      </c>
      <c r="AE17" t="b">
        <f t="shared" si="13"/>
        <v>1</v>
      </c>
      <c r="AF17" s="3">
        <v>419</v>
      </c>
      <c r="AG17" s="2" t="s">
        <v>3213</v>
      </c>
      <c r="AH17" s="1" t="s">
        <v>1540</v>
      </c>
      <c r="AI17" s="1" t="s">
        <v>1463</v>
      </c>
      <c r="AJ17" s="1">
        <v>15</v>
      </c>
      <c r="AK17" s="1" t="s">
        <v>1896</v>
      </c>
      <c r="AL17" s="1" t="s">
        <v>1895</v>
      </c>
      <c r="AM17" s="1" t="s">
        <v>349</v>
      </c>
      <c r="AN17" s="1" t="s">
        <v>1501</v>
      </c>
      <c r="AO17" s="1" t="s">
        <v>1894</v>
      </c>
      <c r="AP17" s="1" t="s">
        <v>1500</v>
      </c>
      <c r="AQ17" s="1" t="s">
        <v>2789</v>
      </c>
      <c r="AR17" s="1" t="s">
        <v>1893</v>
      </c>
      <c r="AS17" s="1"/>
      <c r="AT17" s="1"/>
      <c r="AU17" s="1">
        <v>4</v>
      </c>
      <c r="AV17" s="1">
        <v>4</v>
      </c>
      <c r="AW17" s="1" t="s">
        <v>3477</v>
      </c>
    </row>
    <row r="18" spans="1:49" x14ac:dyDescent="0.15">
      <c r="A18" t="str">
        <f t="shared" ref="A18:A57" si="14">B18&amp;C18&amp;E18&amp;F18&amp;H18&amp;I18&amp;J18&amp;M18&amp;N18&amp;O18&amp;P18&amp;Q18&amp;R18&amp;S18&amp;T18&amp;U18&amp;V18&amp;W18&amp;X18&amp;Y18</f>
        <v>|BFZ|黒赤|11|7/5|《[[塵の中を忍び寄るもの]]》|</v>
      </c>
      <c r="B18" t="s">
        <v>3211</v>
      </c>
      <c r="C18" t="str">
        <f t="shared" ref="C18:C57" si="15">AG18</f>
        <v>BFZ</v>
      </c>
      <c r="D18">
        <f>IF(AG18="","",VLOOKUP(C18,tnpl!$Z$1:$AA$11,2,TRUE))</f>
        <v>2</v>
      </c>
      <c r="E18" t="s">
        <v>3211</v>
      </c>
      <c r="F18" t="str">
        <f t="shared" ref="F18:F57" si="16">AH18</f>
        <v>黒赤</v>
      </c>
      <c r="G18">
        <f>IF(AH18="","",VLOOKUP(F18,tnpl!$X$1:$Y$16,2,TRUE))</f>
        <v>8</v>
      </c>
      <c r="H18" t="s">
        <v>3211</v>
      </c>
      <c r="I18">
        <f t="shared" ref="I18:I57" si="17">AJ18</f>
        <v>11</v>
      </c>
      <c r="J18" t="s">
        <v>3211</v>
      </c>
      <c r="K18">
        <f t="shared" ref="K18:K57" si="18">AU18</f>
        <v>7</v>
      </c>
      <c r="L18">
        <f t="shared" ref="L18:L57" si="19">AV18</f>
        <v>5</v>
      </c>
      <c r="M18" t="str">
        <f t="shared" ref="M18:M57" si="20">IF(AM18="クリーチャー",K18&amp;"/"&amp;L18,"")</f>
        <v>7/5</v>
      </c>
      <c r="R18" t="s">
        <v>3267</v>
      </c>
      <c r="S18" t="s">
        <v>4854</v>
      </c>
      <c r="T18" t="str">
        <f t="shared" ref="T18:T57" si="21">AK18</f>
        <v>塵の中を忍び寄るもの</v>
      </c>
      <c r="U18" t="str">
        <f t="shared" ref="U18:U57" si="22">IF(I18=0,"&gt;","")</f>
        <v/>
      </c>
      <c r="V18" t="str">
        <f>IF(I18=0,VLOOKUP(T18,Sheet4!A:B,2,TRUE),"")</f>
        <v/>
      </c>
      <c r="W18" t="s">
        <v>4855</v>
      </c>
      <c r="X18" t="s">
        <v>3267</v>
      </c>
      <c r="Y18" s="9"/>
      <c r="Z18" s="11" t="s">
        <v>3494</v>
      </c>
      <c r="AA18" t="str">
        <f t="shared" ref="AA18:AA57" si="23">IF(SEARCH(LEFT($C$3,2),Z18,1)&lt;15,$C$3,"")</f>
        <v>速攻</v>
      </c>
      <c r="AB18" t="str">
        <f t="shared" ref="AB18:AB57" si="24">IF(ISERR(SEARCH("召",Z18,1)),"","召喚")</f>
        <v/>
      </c>
      <c r="AC18" t="str">
        <f t="shared" ref="AC18:AC57" si="25">IF(ISERR(SEARCH("与",Z18,1)),"","与える")</f>
        <v/>
      </c>
      <c r="AD18" t="str">
        <f t="shared" ref="AD18:AD57" si="26">IF(ISERR(SEARCH("得",Z18,1)),"","得る")</f>
        <v/>
      </c>
      <c r="AE18" t="b">
        <f t="shared" ref="AE18:AE57" si="27">OR(AC18="与える",AD18="得る")</f>
        <v>0</v>
      </c>
      <c r="AF18" s="3">
        <v>438</v>
      </c>
      <c r="AG18" s="2" t="s">
        <v>3213</v>
      </c>
      <c r="AH18" s="1" t="s">
        <v>1526</v>
      </c>
      <c r="AI18" s="1" t="s">
        <v>1463</v>
      </c>
      <c r="AJ18" s="1">
        <v>11</v>
      </c>
      <c r="AK18" s="1" t="s">
        <v>1832</v>
      </c>
      <c r="AL18" s="1" t="s">
        <v>1831</v>
      </c>
      <c r="AM18" s="1" t="s">
        <v>349</v>
      </c>
      <c r="AN18" s="1" t="s">
        <v>1457</v>
      </c>
      <c r="AO18" s="1"/>
      <c r="AP18" s="1"/>
      <c r="AQ18" s="1" t="s">
        <v>3493</v>
      </c>
      <c r="AR18" s="1" t="s">
        <v>1830</v>
      </c>
      <c r="AS18" s="1"/>
      <c r="AT18" s="1"/>
      <c r="AU18" s="1">
        <v>7</v>
      </c>
      <c r="AV18" s="1">
        <v>5</v>
      </c>
      <c r="AW18" s="1" t="s">
        <v>3494</v>
      </c>
    </row>
    <row r="19" spans="1:49" x14ac:dyDescent="0.15">
      <c r="A19" t="str">
        <f t="shared" si="14"/>
        <v>|OGW|青赤|12|2/4|《[[嵐追いの魔道士]]》|</v>
      </c>
      <c r="B19" t="s">
        <v>3211</v>
      </c>
      <c r="C19" t="str">
        <f t="shared" si="15"/>
        <v>OGW</v>
      </c>
      <c r="D19">
        <f>IF(AG19="","",VLOOKUP(C19,tnpl!$Z$1:$AA$11,2,TRUE))</f>
        <v>3</v>
      </c>
      <c r="E19" t="s">
        <v>3211</v>
      </c>
      <c r="F19" t="str">
        <f t="shared" si="16"/>
        <v>青赤</v>
      </c>
      <c r="G19">
        <f>IF(AH19="","",VLOOKUP(F19,tnpl!$X$1:$Y$16,2,TRUE))</f>
        <v>12</v>
      </c>
      <c r="H19" t="s">
        <v>3211</v>
      </c>
      <c r="I19">
        <f t="shared" si="17"/>
        <v>12</v>
      </c>
      <c r="J19" t="s">
        <v>3211</v>
      </c>
      <c r="K19">
        <f t="shared" si="18"/>
        <v>2</v>
      </c>
      <c r="L19">
        <f t="shared" si="19"/>
        <v>4</v>
      </c>
      <c r="M19" t="str">
        <f t="shared" si="20"/>
        <v>2/4</v>
      </c>
      <c r="R19" t="s">
        <v>3267</v>
      </c>
      <c r="S19" t="s">
        <v>4854</v>
      </c>
      <c r="T19" t="str">
        <f t="shared" si="21"/>
        <v>嵐追いの魔道士</v>
      </c>
      <c r="U19" t="str">
        <f t="shared" si="22"/>
        <v/>
      </c>
      <c r="V19" t="str">
        <f>IF(I19=0,VLOOKUP(T19,Sheet4!A:B,2,TRUE),"")</f>
        <v/>
      </c>
      <c r="W19" t="s">
        <v>4855</v>
      </c>
      <c r="X19" t="s">
        <v>3267</v>
      </c>
      <c r="Y19" s="9"/>
      <c r="Z19" s="11" t="s">
        <v>3521</v>
      </c>
      <c r="AA19" t="str">
        <f t="shared" si="23"/>
        <v>速攻</v>
      </c>
      <c r="AB19" t="str">
        <f t="shared" si="24"/>
        <v/>
      </c>
      <c r="AC19" t="str">
        <f t="shared" si="25"/>
        <v/>
      </c>
      <c r="AD19" t="str">
        <f t="shared" si="26"/>
        <v/>
      </c>
      <c r="AE19" t="b">
        <f t="shared" si="27"/>
        <v>0</v>
      </c>
      <c r="AF19" s="3">
        <v>524</v>
      </c>
      <c r="AG19" s="2" t="s">
        <v>3214</v>
      </c>
      <c r="AH19" s="1" t="s">
        <v>1489</v>
      </c>
      <c r="AI19" s="1" t="s">
        <v>1473</v>
      </c>
      <c r="AJ19" s="1">
        <v>12</v>
      </c>
      <c r="AK19" s="1" t="s">
        <v>1513</v>
      </c>
      <c r="AL19" s="1" t="s">
        <v>1512</v>
      </c>
      <c r="AM19" s="1" t="s">
        <v>349</v>
      </c>
      <c r="AN19" s="1" t="s">
        <v>1511</v>
      </c>
      <c r="AO19" s="1" t="s">
        <v>1485</v>
      </c>
      <c r="AP19" s="1"/>
      <c r="AQ19" s="1" t="s">
        <v>3467</v>
      </c>
      <c r="AR19" s="1" t="s">
        <v>1510</v>
      </c>
      <c r="AS19" s="1"/>
      <c r="AT19" s="1"/>
      <c r="AU19" s="1">
        <v>2</v>
      </c>
      <c r="AV19" s="1">
        <v>4</v>
      </c>
      <c r="AW19" s="1" t="s">
        <v>3521</v>
      </c>
    </row>
    <row r="20" spans="1:49" x14ac:dyDescent="0.15">
      <c r="A20" t="str">
        <f t="shared" si="14"/>
        <v>|OGW|無色|20|5/5|《[[現実を砕くもの]]》|</v>
      </c>
      <c r="B20" t="s">
        <v>3211</v>
      </c>
      <c r="C20" t="str">
        <f t="shared" si="15"/>
        <v>OGW</v>
      </c>
      <c r="D20">
        <f>IF(AG20="","",VLOOKUP(C20,tnpl!$Z$1:$AA$11,2,TRUE))</f>
        <v>3</v>
      </c>
      <c r="E20" t="s">
        <v>3211</v>
      </c>
      <c r="F20" t="str">
        <f t="shared" si="16"/>
        <v>無色</v>
      </c>
      <c r="G20">
        <f>IF(AH20="","",VLOOKUP(F20,tnpl!$X$1:$Y$16,2,TRUE))</f>
        <v>16</v>
      </c>
      <c r="H20" t="s">
        <v>3211</v>
      </c>
      <c r="I20">
        <f t="shared" si="17"/>
        <v>20</v>
      </c>
      <c r="J20" t="s">
        <v>3211</v>
      </c>
      <c r="K20">
        <f t="shared" si="18"/>
        <v>5</v>
      </c>
      <c r="L20">
        <f t="shared" si="19"/>
        <v>5</v>
      </c>
      <c r="M20" t="str">
        <f t="shared" si="20"/>
        <v>5/5</v>
      </c>
      <c r="R20" t="s">
        <v>3267</v>
      </c>
      <c r="S20" t="s">
        <v>4854</v>
      </c>
      <c r="T20" t="str">
        <f t="shared" si="21"/>
        <v>現実を砕くもの</v>
      </c>
      <c r="U20" t="str">
        <f t="shared" si="22"/>
        <v/>
      </c>
      <c r="V20" t="str">
        <f>IF(I20=0,VLOOKUP(T20,Sheet4!A:B,2,TRUE),"")</f>
        <v/>
      </c>
      <c r="W20" t="s">
        <v>4855</v>
      </c>
      <c r="X20" t="s">
        <v>3267</v>
      </c>
      <c r="Y20" s="9"/>
      <c r="Z20" s="11" t="s">
        <v>3526</v>
      </c>
      <c r="AA20" t="str">
        <f t="shared" si="23"/>
        <v>速攻</v>
      </c>
      <c r="AB20" t="str">
        <f t="shared" si="24"/>
        <v/>
      </c>
      <c r="AC20" t="str">
        <f t="shared" si="25"/>
        <v/>
      </c>
      <c r="AD20" t="str">
        <f t="shared" si="26"/>
        <v/>
      </c>
      <c r="AE20" t="b">
        <f t="shared" si="27"/>
        <v>0</v>
      </c>
      <c r="AF20" s="3">
        <v>534</v>
      </c>
      <c r="AG20" s="2" t="s">
        <v>3214</v>
      </c>
      <c r="AH20" s="1" t="s">
        <v>301</v>
      </c>
      <c r="AI20" s="1" t="s">
        <v>1463</v>
      </c>
      <c r="AJ20" s="1">
        <v>20</v>
      </c>
      <c r="AK20" s="1" t="s">
        <v>1466</v>
      </c>
      <c r="AL20" s="1" t="s">
        <v>1465</v>
      </c>
      <c r="AM20" s="1" t="s">
        <v>349</v>
      </c>
      <c r="AN20" s="1" t="s">
        <v>1457</v>
      </c>
      <c r="AO20" s="1"/>
      <c r="AP20" s="1"/>
      <c r="AQ20" s="1" t="s">
        <v>3525</v>
      </c>
      <c r="AR20" s="1" t="s">
        <v>1464</v>
      </c>
      <c r="AS20" s="1"/>
      <c r="AT20" s="1"/>
      <c r="AU20" s="1">
        <v>5</v>
      </c>
      <c r="AV20" s="1">
        <v>5</v>
      </c>
      <c r="AW20" s="1" t="s">
        <v>3526</v>
      </c>
    </row>
    <row r="21" spans="1:49" x14ac:dyDescent="0.15">
      <c r="A21" t="str">
        <f>B21&amp;C21&amp;E21&amp;F21&amp;H21&amp;I21&amp;J21&amp;M21&amp;N21&amp;O21&amp;P21&amp;Q21&amp;R21&amp;S21&amp;T21&amp;V21&amp;W21&amp;X21&amp;Y21</f>
        <v/>
      </c>
      <c r="Z21"/>
    </row>
    <row r="22" spans="1:49" x14ac:dyDescent="0.15">
      <c r="A22" t="str">
        <f>B22&amp;C22&amp;E22&amp;F22&amp;H22&amp;I22&amp;J22&amp;M22&amp;N22&amp;O22&amp;P22&amp;Q22&amp;R22&amp;S22&amp;T22&amp;V22&amp;W22&amp;X22&amp;Y22</f>
        <v>**イニストラードを覆う影ブロック</v>
      </c>
      <c r="B22" t="s">
        <v>4856</v>
      </c>
      <c r="C22" t="s">
        <v>5195</v>
      </c>
    </row>
    <row r="23" spans="1:49" x14ac:dyDescent="0.15">
      <c r="A23" t="str">
        <f>B23&amp;C23&amp;E23&amp;F23&amp;H23&amp;I23&amp;J23&amp;M23&amp;N23&amp;O23&amp;P23&amp;Q23&amp;R23&amp;S23&amp;T23&amp;U23&amp;V23&amp;W23&amp;X23&amp;Y23</f>
        <v>|LEFT:50|LEFT:50|LEFT:50|LEFT:50|LEFT:500|c</v>
      </c>
      <c r="B23" t="s">
        <v>3211</v>
      </c>
      <c r="C23" t="s">
        <v>3204</v>
      </c>
      <c r="E23" t="s">
        <v>3211</v>
      </c>
      <c r="F23" t="s">
        <v>3204</v>
      </c>
      <c r="H23" t="s">
        <v>3211</v>
      </c>
      <c r="I23" t="s">
        <v>3204</v>
      </c>
      <c r="J23" t="s">
        <v>3211</v>
      </c>
      <c r="M23" t="s">
        <v>3204</v>
      </c>
      <c r="R23" t="s">
        <v>3267</v>
      </c>
      <c r="T23" t="s">
        <v>3205</v>
      </c>
      <c r="X23" t="s">
        <v>3267</v>
      </c>
      <c r="Y23" t="s">
        <v>3206</v>
      </c>
    </row>
    <row r="24" spans="1:49" x14ac:dyDescent="0.15">
      <c r="A24" t="str">
        <f>B24&amp;C24&amp;E24&amp;F24&amp;H24&amp;I24&amp;J24&amp;M24&amp;N24&amp;O24&amp;P24&amp;Q24&amp;R24&amp;S24&amp;T24&amp;U24&amp;V24&amp;W24&amp;X24&amp;Y24</f>
        <v>|セット|色|コスト|P/T|カード名|</v>
      </c>
      <c r="B24" t="s">
        <v>3211</v>
      </c>
      <c r="C24" t="s">
        <v>3212</v>
      </c>
      <c r="E24" t="s">
        <v>3211</v>
      </c>
      <c r="F24" t="s">
        <v>3181</v>
      </c>
      <c r="H24" t="s">
        <v>3211</v>
      </c>
      <c r="I24" t="s">
        <v>3207</v>
      </c>
      <c r="J24" t="s">
        <v>3211</v>
      </c>
      <c r="K24" t="s">
        <v>3168</v>
      </c>
      <c r="L24" t="s">
        <v>3167</v>
      </c>
      <c r="M24" t="str">
        <f>K24&amp;"/"&amp;L24</f>
        <v>P/T</v>
      </c>
      <c r="R24" t="s">
        <v>3267</v>
      </c>
      <c r="T24" t="s">
        <v>3208</v>
      </c>
      <c r="X24" t="s">
        <v>3267</v>
      </c>
      <c r="AE24" t="b">
        <f>OR(AC24="与える",AD24="得る")</f>
        <v>0</v>
      </c>
      <c r="AF24" s="18"/>
      <c r="AG24" s="18"/>
      <c r="AH24" s="18"/>
      <c r="AI24" s="18"/>
      <c r="AJ24" s="18"/>
      <c r="AK24" s="18"/>
      <c r="AL24" s="18"/>
      <c r="AM24" s="18"/>
      <c r="AN24" s="18"/>
      <c r="AO24" s="18"/>
      <c r="AP24" s="18"/>
      <c r="AQ24" s="18"/>
      <c r="AR24" s="18"/>
      <c r="AS24" s="18"/>
      <c r="AT24" s="18"/>
      <c r="AU24" s="18"/>
      <c r="AV24" s="18"/>
      <c r="AW24" s="18"/>
    </row>
    <row r="25" spans="1:49" x14ac:dyDescent="0.15">
      <c r="A25" t="str">
        <f t="shared" si="14"/>
        <v>|SOI|赤|8|4/4|《[[狂気の預言者]]》|</v>
      </c>
      <c r="B25" t="s">
        <v>3211</v>
      </c>
      <c r="C25" t="str">
        <f t="shared" si="15"/>
        <v>SOI</v>
      </c>
      <c r="D25">
        <f>IF(AG25="","",VLOOKUP(C25,tnpl!$Z$1:$AA$11,2,TRUE))</f>
        <v>4</v>
      </c>
      <c r="E25" t="s">
        <v>3211</v>
      </c>
      <c r="F25" t="str">
        <f t="shared" si="16"/>
        <v>赤</v>
      </c>
      <c r="G25">
        <f>IF(AH25="","",VLOOKUP(F25,tnpl!$X$1:$Y$16,2,TRUE))</f>
        <v>4</v>
      </c>
      <c r="H25" t="s">
        <v>3211</v>
      </c>
      <c r="I25">
        <f t="shared" si="17"/>
        <v>8</v>
      </c>
      <c r="J25" t="s">
        <v>3211</v>
      </c>
      <c r="K25">
        <f t="shared" si="18"/>
        <v>4</v>
      </c>
      <c r="L25">
        <f t="shared" si="19"/>
        <v>4</v>
      </c>
      <c r="M25" t="str">
        <f t="shared" si="20"/>
        <v>4/4</v>
      </c>
      <c r="R25" t="s">
        <v>3267</v>
      </c>
      <c r="S25" t="s">
        <v>4854</v>
      </c>
      <c r="T25" t="str">
        <f t="shared" si="21"/>
        <v>狂気の預言者</v>
      </c>
      <c r="U25" t="str">
        <f t="shared" si="22"/>
        <v/>
      </c>
      <c r="V25" t="str">
        <f>IF(I25=0,VLOOKUP(T25,Sheet4!A:B,2,TRUE),"")</f>
        <v/>
      </c>
      <c r="W25" t="s">
        <v>4855</v>
      </c>
      <c r="X25" t="s">
        <v>3267</v>
      </c>
      <c r="Y25" s="9"/>
      <c r="Z25" s="11" t="s">
        <v>3724</v>
      </c>
      <c r="AA25" t="str">
        <f t="shared" si="23"/>
        <v>速攻</v>
      </c>
      <c r="AB25" t="str">
        <f t="shared" si="24"/>
        <v/>
      </c>
      <c r="AC25" t="str">
        <f t="shared" si="25"/>
        <v/>
      </c>
      <c r="AD25" t="str">
        <f t="shared" si="26"/>
        <v/>
      </c>
      <c r="AE25" t="b">
        <f t="shared" si="27"/>
        <v>0</v>
      </c>
      <c r="AF25" s="3">
        <v>662</v>
      </c>
      <c r="AG25" s="2" t="s">
        <v>3528</v>
      </c>
      <c r="AH25" s="1" t="s">
        <v>1575</v>
      </c>
      <c r="AI25" s="1" t="s">
        <v>1473</v>
      </c>
      <c r="AJ25" s="1">
        <v>8</v>
      </c>
      <c r="AK25" s="1" t="s">
        <v>1233</v>
      </c>
      <c r="AL25" s="1" t="s">
        <v>1232</v>
      </c>
      <c r="AM25" s="1" t="s">
        <v>349</v>
      </c>
      <c r="AN25" s="1" t="s">
        <v>1511</v>
      </c>
      <c r="AO25" s="1" t="s">
        <v>1894</v>
      </c>
      <c r="AP25" s="1"/>
      <c r="AQ25" s="1" t="s">
        <v>2789</v>
      </c>
      <c r="AR25" s="1" t="s">
        <v>3723</v>
      </c>
      <c r="AS25" s="1"/>
      <c r="AT25" s="1"/>
      <c r="AU25" s="1">
        <v>4</v>
      </c>
      <c r="AV25" s="1">
        <v>4</v>
      </c>
      <c r="AW25" s="1" t="s">
        <v>3724</v>
      </c>
    </row>
    <row r="26" spans="1:49" x14ac:dyDescent="0.15">
      <c r="A26" t="str">
        <f t="shared" si="14"/>
        <v>|SOI|赤|8|3/3|《[[村の伝書使]]》|</v>
      </c>
      <c r="B26" t="s">
        <v>3211</v>
      </c>
      <c r="C26" t="str">
        <f t="shared" si="15"/>
        <v>SOI</v>
      </c>
      <c r="D26">
        <f>IF(AG26="","",VLOOKUP(C26,tnpl!$Z$1:$AA$11,2,TRUE))</f>
        <v>4</v>
      </c>
      <c r="E26" t="s">
        <v>3211</v>
      </c>
      <c r="F26" t="str">
        <f t="shared" si="16"/>
        <v>赤</v>
      </c>
      <c r="G26">
        <f>IF(AH26="","",VLOOKUP(F26,tnpl!$X$1:$Y$16,2,TRUE))</f>
        <v>4</v>
      </c>
      <c r="H26" t="s">
        <v>3211</v>
      </c>
      <c r="I26">
        <f t="shared" si="17"/>
        <v>8</v>
      </c>
      <c r="J26" t="s">
        <v>3211</v>
      </c>
      <c r="K26">
        <f t="shared" si="18"/>
        <v>3</v>
      </c>
      <c r="L26">
        <f t="shared" si="19"/>
        <v>3</v>
      </c>
      <c r="M26" t="str">
        <f t="shared" si="20"/>
        <v>3/3</v>
      </c>
      <c r="R26" t="s">
        <v>3267</v>
      </c>
      <c r="S26" t="s">
        <v>4854</v>
      </c>
      <c r="T26" t="str">
        <f t="shared" si="21"/>
        <v>村の伝書使</v>
      </c>
      <c r="U26" t="str">
        <f t="shared" si="22"/>
        <v/>
      </c>
      <c r="V26" t="str">
        <f>IF(I26=0,VLOOKUP(T26,Sheet4!A:B,2,TRUE),"")</f>
        <v/>
      </c>
      <c r="W26" t="s">
        <v>4855</v>
      </c>
      <c r="X26" t="s">
        <v>3267</v>
      </c>
      <c r="Y26" s="9"/>
      <c r="Z26" s="11" t="s">
        <v>3725</v>
      </c>
      <c r="AA26" t="str">
        <f t="shared" si="23"/>
        <v>速攻</v>
      </c>
      <c r="AB26" t="str">
        <f t="shared" si="24"/>
        <v/>
      </c>
      <c r="AC26" t="str">
        <f t="shared" si="25"/>
        <v/>
      </c>
      <c r="AD26" t="str">
        <f t="shared" si="26"/>
        <v/>
      </c>
      <c r="AE26" t="b">
        <f t="shared" si="27"/>
        <v>0</v>
      </c>
      <c r="AF26" s="3">
        <v>663</v>
      </c>
      <c r="AG26" s="2" t="s">
        <v>3528</v>
      </c>
      <c r="AH26" s="1" t="s">
        <v>1575</v>
      </c>
      <c r="AI26" s="1" t="s">
        <v>1473</v>
      </c>
      <c r="AJ26" s="22">
        <v>8</v>
      </c>
      <c r="AK26" s="1" t="s">
        <v>1231</v>
      </c>
      <c r="AL26" s="1" t="s">
        <v>1230</v>
      </c>
      <c r="AM26" s="1" t="s">
        <v>349</v>
      </c>
      <c r="AN26" s="1" t="s">
        <v>1511</v>
      </c>
      <c r="AO26" s="1" t="s">
        <v>3702</v>
      </c>
      <c r="AP26" s="1"/>
      <c r="AQ26" s="1" t="s">
        <v>2789</v>
      </c>
      <c r="AR26" s="1" t="s">
        <v>3703</v>
      </c>
      <c r="AS26" s="1"/>
      <c r="AT26" s="1"/>
      <c r="AU26" s="1">
        <v>3</v>
      </c>
      <c r="AV26" s="1">
        <v>3</v>
      </c>
      <c r="AW26" s="1" t="s">
        <v>3725</v>
      </c>
    </row>
    <row r="27" spans="1:49" x14ac:dyDescent="0.15">
      <c r="A27" t="str">
        <f t="shared" si="14"/>
        <v>|SOI|赤|8|8/16|《[[黄金夜の懲罰者]]》|</v>
      </c>
      <c r="B27" t="s">
        <v>3211</v>
      </c>
      <c r="C27" t="str">
        <f t="shared" si="15"/>
        <v>SOI</v>
      </c>
      <c r="D27">
        <f>IF(AG27="","",VLOOKUP(C27,tnpl!$Z$1:$AA$11,2,TRUE))</f>
        <v>4</v>
      </c>
      <c r="E27" t="s">
        <v>3211</v>
      </c>
      <c r="F27" t="str">
        <f t="shared" si="16"/>
        <v>赤</v>
      </c>
      <c r="G27">
        <f>IF(AH27="","",VLOOKUP(F27,tnpl!$X$1:$Y$16,2,TRUE))</f>
        <v>4</v>
      </c>
      <c r="H27" t="s">
        <v>3211</v>
      </c>
      <c r="I27">
        <f t="shared" si="17"/>
        <v>8</v>
      </c>
      <c r="J27" t="s">
        <v>3211</v>
      </c>
      <c r="K27">
        <f t="shared" si="18"/>
        <v>8</v>
      </c>
      <c r="L27">
        <f t="shared" si="19"/>
        <v>16</v>
      </c>
      <c r="M27" t="str">
        <f t="shared" si="20"/>
        <v>8/16</v>
      </c>
      <c r="R27" t="s">
        <v>3267</v>
      </c>
      <c r="S27" t="s">
        <v>4854</v>
      </c>
      <c r="T27" t="str">
        <f t="shared" si="21"/>
        <v>黄金夜の懲罰者</v>
      </c>
      <c r="U27" t="str">
        <f t="shared" si="22"/>
        <v/>
      </c>
      <c r="V27" t="str">
        <f>IF(I27=0,VLOOKUP(T27,Sheet4!A:B,2,TRUE),"")</f>
        <v/>
      </c>
      <c r="W27" t="s">
        <v>4855</v>
      </c>
      <c r="X27" t="s">
        <v>3267</v>
      </c>
      <c r="Y27" s="9"/>
      <c r="Z27" s="11" t="s">
        <v>3742</v>
      </c>
      <c r="AA27" t="str">
        <f t="shared" si="23"/>
        <v>速攻</v>
      </c>
      <c r="AB27" t="str">
        <f t="shared" si="24"/>
        <v/>
      </c>
      <c r="AC27" t="str">
        <f t="shared" si="25"/>
        <v/>
      </c>
      <c r="AD27" t="str">
        <f t="shared" si="26"/>
        <v/>
      </c>
      <c r="AE27" t="b">
        <f t="shared" si="27"/>
        <v>0</v>
      </c>
      <c r="AF27" s="3">
        <v>674</v>
      </c>
      <c r="AG27" s="2" t="s">
        <v>3528</v>
      </c>
      <c r="AH27" s="1" t="s">
        <v>1575</v>
      </c>
      <c r="AI27" s="1" t="s">
        <v>1453</v>
      </c>
      <c r="AJ27" s="1">
        <v>8</v>
      </c>
      <c r="AK27" s="1" t="s">
        <v>1211</v>
      </c>
      <c r="AL27" s="1" t="s">
        <v>1210</v>
      </c>
      <c r="AM27" s="1" t="s">
        <v>349</v>
      </c>
      <c r="AN27" s="1" t="s">
        <v>358</v>
      </c>
      <c r="AO27" s="1"/>
      <c r="AP27" s="1"/>
      <c r="AQ27" s="1" t="s">
        <v>3467</v>
      </c>
      <c r="AR27" s="1" t="s">
        <v>3741</v>
      </c>
      <c r="AS27" s="1"/>
      <c r="AT27" s="1"/>
      <c r="AU27" s="1">
        <v>8</v>
      </c>
      <c r="AV27" s="1">
        <v>16</v>
      </c>
      <c r="AW27" s="1" t="s">
        <v>3742</v>
      </c>
    </row>
    <row r="28" spans="1:49" x14ac:dyDescent="0.15">
      <c r="A28" t="str">
        <f t="shared" si="14"/>
        <v>|SOI|赤|12|6/5|《[[ガイアー岬の山賊]]》|</v>
      </c>
      <c r="B28" t="s">
        <v>3211</v>
      </c>
      <c r="C28" t="str">
        <f t="shared" si="15"/>
        <v>SOI</v>
      </c>
      <c r="D28">
        <f>IF(AG28="","",VLOOKUP(C28,tnpl!$Z$1:$AA$11,2,TRUE))</f>
        <v>4</v>
      </c>
      <c r="E28" t="s">
        <v>3211</v>
      </c>
      <c r="F28" t="str">
        <f t="shared" si="16"/>
        <v>赤</v>
      </c>
      <c r="G28">
        <f>IF(AH28="","",VLOOKUP(F28,tnpl!$X$1:$Y$16,2,TRUE))</f>
        <v>4</v>
      </c>
      <c r="H28" t="s">
        <v>3211</v>
      </c>
      <c r="I28">
        <f t="shared" si="17"/>
        <v>12</v>
      </c>
      <c r="J28" t="s">
        <v>3211</v>
      </c>
      <c r="K28">
        <f t="shared" si="18"/>
        <v>6</v>
      </c>
      <c r="L28">
        <f t="shared" si="19"/>
        <v>5</v>
      </c>
      <c r="M28" t="str">
        <f t="shared" si="20"/>
        <v>6/5</v>
      </c>
      <c r="R28" t="s">
        <v>3267</v>
      </c>
      <c r="S28" t="s">
        <v>4854</v>
      </c>
      <c r="T28" t="str">
        <f t="shared" si="21"/>
        <v>ガイアー岬の山賊</v>
      </c>
      <c r="U28" t="str">
        <f t="shared" si="22"/>
        <v/>
      </c>
      <c r="V28" t="str">
        <f>IF(I28=0,VLOOKUP(T28,Sheet4!A:B,2,TRUE),"")</f>
        <v/>
      </c>
      <c r="W28" t="s">
        <v>4855</v>
      </c>
      <c r="X28" t="s">
        <v>3267</v>
      </c>
      <c r="Y28" s="9"/>
      <c r="Z28" s="11" t="s">
        <v>3744</v>
      </c>
      <c r="AA28" t="str">
        <f t="shared" si="23"/>
        <v>速攻</v>
      </c>
      <c r="AB28" t="str">
        <f t="shared" si="24"/>
        <v/>
      </c>
      <c r="AC28" t="str">
        <f t="shared" si="25"/>
        <v/>
      </c>
      <c r="AD28" t="str">
        <f t="shared" si="26"/>
        <v>得る</v>
      </c>
      <c r="AE28" t="b">
        <f t="shared" si="27"/>
        <v>1</v>
      </c>
      <c r="AF28" s="3">
        <v>675</v>
      </c>
      <c r="AG28" s="2" t="s">
        <v>3528</v>
      </c>
      <c r="AH28" s="1" t="s">
        <v>1575</v>
      </c>
      <c r="AI28" s="1" t="s">
        <v>1453</v>
      </c>
      <c r="AJ28" s="22">
        <v>12</v>
      </c>
      <c r="AK28" s="1" t="s">
        <v>1209</v>
      </c>
      <c r="AL28" s="1" t="s">
        <v>1208</v>
      </c>
      <c r="AM28" s="1" t="s">
        <v>349</v>
      </c>
      <c r="AN28" s="1" t="s">
        <v>1511</v>
      </c>
      <c r="AO28" s="1" t="s">
        <v>2976</v>
      </c>
      <c r="AP28" s="1" t="s">
        <v>3702</v>
      </c>
      <c r="AQ28" s="1" t="s">
        <v>2789</v>
      </c>
      <c r="AR28" s="1" t="s">
        <v>3703</v>
      </c>
      <c r="AS28" s="1" t="s">
        <v>3743</v>
      </c>
      <c r="AT28" s="1"/>
      <c r="AU28" s="1">
        <v>6</v>
      </c>
      <c r="AV28" s="1">
        <v>5</v>
      </c>
      <c r="AW28" s="1" t="s">
        <v>3744</v>
      </c>
    </row>
    <row r="29" spans="1:49" x14ac:dyDescent="0.15">
      <c r="A29" t="str">
        <f t="shared" si="14"/>
        <v>|SOI|無色|0|15/13|《[[不敬の皇子、オーメンダール&gt;ウェストヴェイルの修道院]]》|</v>
      </c>
      <c r="B29" t="s">
        <v>3211</v>
      </c>
      <c r="C29" t="str">
        <f t="shared" si="15"/>
        <v>SOI</v>
      </c>
      <c r="D29">
        <f>IF(AG29="","",VLOOKUP(C29,tnpl!$Z$1:$AA$11,2,TRUE))</f>
        <v>4</v>
      </c>
      <c r="E29" t="s">
        <v>3211</v>
      </c>
      <c r="F29" t="str">
        <f t="shared" si="16"/>
        <v>無色</v>
      </c>
      <c r="G29">
        <f>IF(AH29="","",VLOOKUP(F29,tnpl!$X$1:$Y$16,2,TRUE))</f>
        <v>16</v>
      </c>
      <c r="H29" t="s">
        <v>3211</v>
      </c>
      <c r="I29">
        <f t="shared" si="17"/>
        <v>0</v>
      </c>
      <c r="J29" t="s">
        <v>3211</v>
      </c>
      <c r="K29">
        <f t="shared" si="18"/>
        <v>15</v>
      </c>
      <c r="L29">
        <f t="shared" si="19"/>
        <v>13</v>
      </c>
      <c r="M29" t="str">
        <f t="shared" si="20"/>
        <v>15/13</v>
      </c>
      <c r="R29" t="s">
        <v>3267</v>
      </c>
      <c r="S29" t="s">
        <v>4854</v>
      </c>
      <c r="T29" t="str">
        <f t="shared" si="21"/>
        <v>不敬の皇子、オーメンダール</v>
      </c>
      <c r="U29" t="str">
        <f t="shared" si="22"/>
        <v>&gt;</v>
      </c>
      <c r="V29" t="str">
        <f>IF(I29=0,VLOOKUP(T29,Sheet4!A:B,2,TRUE),"")</f>
        <v>ウェストヴェイルの修道院</v>
      </c>
      <c r="W29" t="s">
        <v>4855</v>
      </c>
      <c r="X29" t="s">
        <v>3267</v>
      </c>
      <c r="Y29" s="9"/>
      <c r="Z29" s="11" t="s">
        <v>3861</v>
      </c>
      <c r="AA29" t="str">
        <f t="shared" si="23"/>
        <v>速攻</v>
      </c>
      <c r="AB29" t="str">
        <f t="shared" si="24"/>
        <v/>
      </c>
      <c r="AC29" t="str">
        <f t="shared" si="25"/>
        <v/>
      </c>
      <c r="AD29" t="str">
        <f t="shared" si="26"/>
        <v/>
      </c>
      <c r="AE29" t="b">
        <f t="shared" si="27"/>
        <v>0</v>
      </c>
      <c r="AF29" s="3">
        <v>748</v>
      </c>
      <c r="AG29" s="2" t="s">
        <v>3528</v>
      </c>
      <c r="AH29" s="1" t="s">
        <v>301</v>
      </c>
      <c r="AI29" s="1" t="s">
        <v>1463</v>
      </c>
      <c r="AJ29" s="21">
        <v>0</v>
      </c>
      <c r="AK29" s="1" t="s">
        <v>1015</v>
      </c>
      <c r="AL29" s="1" t="s">
        <v>1014</v>
      </c>
      <c r="AM29" s="1" t="s">
        <v>349</v>
      </c>
      <c r="AN29" s="1" t="s">
        <v>2828</v>
      </c>
      <c r="AO29" s="1"/>
      <c r="AP29" s="1"/>
      <c r="AQ29" s="1" t="s">
        <v>3861</v>
      </c>
      <c r="AR29" s="1"/>
      <c r="AS29" s="1"/>
      <c r="AT29" s="1"/>
      <c r="AU29" s="1">
        <v>15</v>
      </c>
      <c r="AV29" s="1">
        <v>13</v>
      </c>
      <c r="AW29" s="1" t="s">
        <v>3861</v>
      </c>
    </row>
    <row r="30" spans="1:49" x14ac:dyDescent="0.15">
      <c r="A30" t="str">
        <f t="shared" si="14"/>
        <v>|EMN|黒|0|3/4|《[[騒がしい徒党&gt;夜深の死体あさり]]》|</v>
      </c>
      <c r="B30" t="s">
        <v>3211</v>
      </c>
      <c r="C30" t="str">
        <f t="shared" si="15"/>
        <v>EMN</v>
      </c>
      <c r="D30">
        <f>IF(AG30="","",VLOOKUP(C30,tnpl!$Z$1:$AA$11,2,TRUE))</f>
        <v>5</v>
      </c>
      <c r="E30" t="s">
        <v>3211</v>
      </c>
      <c r="F30" t="str">
        <f t="shared" si="16"/>
        <v>黒</v>
      </c>
      <c r="G30">
        <f>IF(AH30="","",VLOOKUP(F30,tnpl!$X$1:$Y$16,2,TRUE))</f>
        <v>3</v>
      </c>
      <c r="H30" t="s">
        <v>3211</v>
      </c>
      <c r="I30">
        <f t="shared" si="17"/>
        <v>0</v>
      </c>
      <c r="J30" t="s">
        <v>3211</v>
      </c>
      <c r="K30">
        <f t="shared" si="18"/>
        <v>3</v>
      </c>
      <c r="L30">
        <f t="shared" si="19"/>
        <v>4</v>
      </c>
      <c r="M30" t="str">
        <f t="shared" si="20"/>
        <v>3/4</v>
      </c>
      <c r="R30" t="s">
        <v>3267</v>
      </c>
      <c r="S30" t="s">
        <v>4854</v>
      </c>
      <c r="T30" t="str">
        <f t="shared" si="21"/>
        <v>騒がしい徒党</v>
      </c>
      <c r="U30" t="str">
        <f t="shared" si="22"/>
        <v>&gt;</v>
      </c>
      <c r="V30" t="str">
        <f>IF(I30=0,VLOOKUP(T30,Sheet4!A:B,2,TRUE),"")</f>
        <v>夜深の死体あさり</v>
      </c>
      <c r="W30" t="s">
        <v>4855</v>
      </c>
      <c r="X30" t="s">
        <v>3267</v>
      </c>
      <c r="Y30" s="9"/>
      <c r="Z30" s="11" t="s">
        <v>3929</v>
      </c>
      <c r="AA30" t="str">
        <f t="shared" si="23"/>
        <v>速攻</v>
      </c>
      <c r="AB30" t="str">
        <f t="shared" si="24"/>
        <v/>
      </c>
      <c r="AC30" t="str">
        <f t="shared" si="25"/>
        <v/>
      </c>
      <c r="AD30" t="str">
        <f t="shared" si="26"/>
        <v/>
      </c>
      <c r="AE30" t="b">
        <f t="shared" si="27"/>
        <v>0</v>
      </c>
      <c r="AF30" s="3">
        <v>781</v>
      </c>
      <c r="AG30" s="2" t="s">
        <v>3870</v>
      </c>
      <c r="AH30" s="1" t="s">
        <v>1606</v>
      </c>
      <c r="AI30" s="1" t="s">
        <v>1473</v>
      </c>
      <c r="AJ30" s="21">
        <v>0</v>
      </c>
      <c r="AK30" s="1" t="s">
        <v>869</v>
      </c>
      <c r="AL30" s="1" t="s">
        <v>868</v>
      </c>
      <c r="AM30" s="1" t="s">
        <v>349</v>
      </c>
      <c r="AN30" s="1" t="s">
        <v>1457</v>
      </c>
      <c r="AO30" s="1" t="s">
        <v>2837</v>
      </c>
      <c r="AP30" s="1"/>
      <c r="AQ30" s="1" t="s">
        <v>2789</v>
      </c>
      <c r="AR30" s="1" t="s">
        <v>3898</v>
      </c>
      <c r="AS30" s="1" t="s">
        <v>3928</v>
      </c>
      <c r="AT30" s="1"/>
      <c r="AU30" s="1">
        <v>3</v>
      </c>
      <c r="AV30" s="1">
        <v>4</v>
      </c>
      <c r="AW30" s="1" t="s">
        <v>3929</v>
      </c>
    </row>
    <row r="31" spans="1:49" x14ac:dyDescent="0.15">
      <c r="A31" t="str">
        <f t="shared" si="14"/>
        <v>|EMN|赤|3|6/1|《[[性急な悪魔]]》|</v>
      </c>
      <c r="B31" t="s">
        <v>3211</v>
      </c>
      <c r="C31" t="str">
        <f t="shared" si="15"/>
        <v>EMN</v>
      </c>
      <c r="D31">
        <f>IF(AG31="","",VLOOKUP(C31,tnpl!$Z$1:$AA$11,2,TRUE))</f>
        <v>5</v>
      </c>
      <c r="E31" t="s">
        <v>3211</v>
      </c>
      <c r="F31" t="str">
        <f t="shared" si="16"/>
        <v>赤</v>
      </c>
      <c r="G31">
        <f>IF(AH31="","",VLOOKUP(F31,tnpl!$X$1:$Y$16,2,TRUE))</f>
        <v>4</v>
      </c>
      <c r="H31" t="s">
        <v>3211</v>
      </c>
      <c r="I31">
        <f t="shared" si="17"/>
        <v>3</v>
      </c>
      <c r="J31" t="s">
        <v>3211</v>
      </c>
      <c r="K31">
        <f t="shared" si="18"/>
        <v>6</v>
      </c>
      <c r="L31">
        <f t="shared" si="19"/>
        <v>1</v>
      </c>
      <c r="M31" t="str">
        <f t="shared" si="20"/>
        <v>6/1</v>
      </c>
      <c r="R31" t="s">
        <v>3267</v>
      </c>
      <c r="S31" t="s">
        <v>4854</v>
      </c>
      <c r="T31" t="str">
        <f t="shared" si="21"/>
        <v>性急な悪魔</v>
      </c>
      <c r="U31" t="str">
        <f t="shared" si="22"/>
        <v/>
      </c>
      <c r="V31" t="str">
        <f>IF(I31=0,VLOOKUP(T31,Sheet4!A:B,2,TRUE),"")</f>
        <v/>
      </c>
      <c r="W31" t="s">
        <v>4855</v>
      </c>
      <c r="X31" t="s">
        <v>3267</v>
      </c>
      <c r="Y31" s="9"/>
      <c r="Z31" s="11" t="s">
        <v>3967</v>
      </c>
      <c r="AA31" t="str">
        <f t="shared" si="23"/>
        <v>速攻</v>
      </c>
      <c r="AB31" t="str">
        <f t="shared" si="24"/>
        <v/>
      </c>
      <c r="AC31" t="str">
        <f t="shared" si="25"/>
        <v/>
      </c>
      <c r="AD31" t="str">
        <f t="shared" si="26"/>
        <v>得る</v>
      </c>
      <c r="AE31" t="b">
        <f t="shared" si="27"/>
        <v>1</v>
      </c>
      <c r="AF31" s="3">
        <v>799</v>
      </c>
      <c r="AG31" s="2" t="s">
        <v>3870</v>
      </c>
      <c r="AH31" s="1" t="s">
        <v>1575</v>
      </c>
      <c r="AI31" s="1" t="s">
        <v>1463</v>
      </c>
      <c r="AJ31" s="1">
        <v>3</v>
      </c>
      <c r="AK31" s="1" t="s">
        <v>941</v>
      </c>
      <c r="AL31" s="1" t="s">
        <v>940</v>
      </c>
      <c r="AM31" s="1" t="s">
        <v>349</v>
      </c>
      <c r="AN31" s="1" t="s">
        <v>3706</v>
      </c>
      <c r="AO31" s="1"/>
      <c r="AP31" s="1"/>
      <c r="AQ31" s="1" t="s">
        <v>3964</v>
      </c>
      <c r="AR31" s="1" t="s">
        <v>3965</v>
      </c>
      <c r="AS31" s="1" t="s">
        <v>3966</v>
      </c>
      <c r="AT31" s="1"/>
      <c r="AU31" s="1">
        <v>6</v>
      </c>
      <c r="AV31" s="1">
        <v>1</v>
      </c>
      <c r="AW31" s="1" t="s">
        <v>3967</v>
      </c>
    </row>
    <row r="32" spans="1:49" x14ac:dyDescent="0.15">
      <c r="A32" t="str">
        <f t="shared" si="14"/>
        <v>|EMN|赤|0|8/8|《[[のたうつ居住区、ハンウィアー&gt;ハンウィアーの要塞]]》|</v>
      </c>
      <c r="B32" t="s">
        <v>3211</v>
      </c>
      <c r="C32" t="str">
        <f t="shared" si="15"/>
        <v>EMN</v>
      </c>
      <c r="D32">
        <f>IF(AG32="","",VLOOKUP(C32,tnpl!$Z$1:$AA$11,2,TRUE))</f>
        <v>5</v>
      </c>
      <c r="E32" t="s">
        <v>3211</v>
      </c>
      <c r="F32" t="str">
        <f t="shared" si="16"/>
        <v>赤</v>
      </c>
      <c r="G32">
        <f>IF(AH32="","",VLOOKUP(F32,tnpl!$X$1:$Y$16,2,TRUE))</f>
        <v>4</v>
      </c>
      <c r="H32" t="s">
        <v>3211</v>
      </c>
      <c r="I32">
        <f t="shared" si="17"/>
        <v>0</v>
      </c>
      <c r="J32" t="s">
        <v>3211</v>
      </c>
      <c r="K32">
        <f t="shared" si="18"/>
        <v>8</v>
      </c>
      <c r="L32">
        <f t="shared" si="19"/>
        <v>8</v>
      </c>
      <c r="M32" t="str">
        <f t="shared" si="20"/>
        <v>8/8</v>
      </c>
      <c r="R32" t="s">
        <v>3267</v>
      </c>
      <c r="S32" t="s">
        <v>4854</v>
      </c>
      <c r="T32" t="str">
        <f t="shared" si="21"/>
        <v>のたうつ居住区、ハンウィアー</v>
      </c>
      <c r="U32" t="str">
        <f t="shared" si="22"/>
        <v>&gt;</v>
      </c>
      <c r="V32" t="str">
        <f>IF(I32=0,VLOOKUP(T32,Sheet4!A:B,2,TRUE),"")</f>
        <v>ハンウィアーの要塞</v>
      </c>
      <c r="W32" t="s">
        <v>4855</v>
      </c>
      <c r="X32" t="s">
        <v>3267</v>
      </c>
      <c r="Y32" s="9"/>
      <c r="Z32" s="11" t="s">
        <v>3977</v>
      </c>
      <c r="AA32" t="str">
        <f t="shared" si="23"/>
        <v>速攻</v>
      </c>
      <c r="AB32" t="str">
        <f t="shared" si="24"/>
        <v>召喚</v>
      </c>
      <c r="AC32" t="str">
        <f t="shared" si="25"/>
        <v/>
      </c>
      <c r="AD32" t="str">
        <f t="shared" si="26"/>
        <v/>
      </c>
      <c r="AE32" t="b">
        <f t="shared" si="27"/>
        <v>0</v>
      </c>
      <c r="AF32" s="3">
        <v>803</v>
      </c>
      <c r="AG32" s="2" t="s">
        <v>3870</v>
      </c>
      <c r="AH32" s="1" t="s">
        <v>1575</v>
      </c>
      <c r="AI32" s="1" t="s">
        <v>1463</v>
      </c>
      <c r="AJ32" s="21">
        <v>0</v>
      </c>
      <c r="AK32" s="1" t="s">
        <v>861</v>
      </c>
      <c r="AL32" s="1" t="s">
        <v>860</v>
      </c>
      <c r="AM32" s="1" t="s">
        <v>349</v>
      </c>
      <c r="AN32" s="1" t="s">
        <v>1457</v>
      </c>
      <c r="AO32" s="1" t="s">
        <v>3787</v>
      </c>
      <c r="AP32" s="1"/>
      <c r="AQ32" s="1" t="s">
        <v>3964</v>
      </c>
      <c r="AR32" s="1" t="s">
        <v>3898</v>
      </c>
      <c r="AS32" s="1" t="s">
        <v>3976</v>
      </c>
      <c r="AT32" s="1"/>
      <c r="AU32" s="1">
        <v>8</v>
      </c>
      <c r="AV32" s="1">
        <v>8</v>
      </c>
      <c r="AW32" s="1" t="s">
        <v>3977</v>
      </c>
    </row>
    <row r="33" spans="1:49" x14ac:dyDescent="0.15">
      <c r="A33" t="str">
        <f t="shared" si="14"/>
        <v>|EMN|黒緑|16|4/3|《[[嘆き細工]]》|</v>
      </c>
      <c r="B33" t="s">
        <v>3211</v>
      </c>
      <c r="C33" t="str">
        <f t="shared" si="15"/>
        <v>EMN</v>
      </c>
      <c r="D33">
        <f>IF(AG33="","",VLOOKUP(C33,tnpl!$Z$1:$AA$11,2,TRUE))</f>
        <v>5</v>
      </c>
      <c r="E33" t="s">
        <v>3211</v>
      </c>
      <c r="F33" t="str">
        <f t="shared" si="16"/>
        <v>黒緑</v>
      </c>
      <c r="G33">
        <f>IF(AH33="","",VLOOKUP(F33,tnpl!$X$1:$Y$16,2,TRUE))</f>
        <v>13</v>
      </c>
      <c r="H33" t="s">
        <v>3211</v>
      </c>
      <c r="I33">
        <f t="shared" si="17"/>
        <v>16</v>
      </c>
      <c r="J33" t="s">
        <v>3211</v>
      </c>
      <c r="K33">
        <f t="shared" si="18"/>
        <v>4</v>
      </c>
      <c r="L33">
        <f t="shared" si="19"/>
        <v>3</v>
      </c>
      <c r="M33" t="str">
        <f t="shared" si="20"/>
        <v>4/3</v>
      </c>
      <c r="R33" t="s">
        <v>3267</v>
      </c>
      <c r="S33" t="s">
        <v>4854</v>
      </c>
      <c r="T33" t="str">
        <f t="shared" si="21"/>
        <v>嘆き細工</v>
      </c>
      <c r="U33" t="str">
        <f t="shared" si="22"/>
        <v/>
      </c>
      <c r="V33" t="str">
        <f>IF(I33=0,VLOOKUP(T33,Sheet4!A:B,2,TRUE),"")</f>
        <v/>
      </c>
      <c r="W33" t="s">
        <v>4855</v>
      </c>
      <c r="X33" t="s">
        <v>3267</v>
      </c>
      <c r="Y33" s="9"/>
      <c r="Z33" s="11" t="s">
        <v>4004</v>
      </c>
      <c r="AA33" t="str">
        <f t="shared" si="23"/>
        <v>速攻</v>
      </c>
      <c r="AB33" t="str">
        <f t="shared" si="24"/>
        <v/>
      </c>
      <c r="AC33" t="str">
        <f t="shared" si="25"/>
        <v/>
      </c>
      <c r="AD33" t="str">
        <f t="shared" si="26"/>
        <v/>
      </c>
      <c r="AE33" t="b">
        <f t="shared" si="27"/>
        <v>0</v>
      </c>
      <c r="AF33" s="3">
        <v>821</v>
      </c>
      <c r="AG33" s="2" t="s">
        <v>3870</v>
      </c>
      <c r="AH33" s="1" t="s">
        <v>1509</v>
      </c>
      <c r="AI33" s="1" t="s">
        <v>1473</v>
      </c>
      <c r="AJ33" s="1">
        <v>16</v>
      </c>
      <c r="AK33" s="1" t="s">
        <v>905</v>
      </c>
      <c r="AL33" s="1" t="s">
        <v>904</v>
      </c>
      <c r="AM33" s="1" t="s">
        <v>349</v>
      </c>
      <c r="AN33" s="1" t="s">
        <v>3946</v>
      </c>
      <c r="AO33" s="1" t="s">
        <v>3656</v>
      </c>
      <c r="AP33" s="1"/>
      <c r="AQ33" s="1" t="s">
        <v>2789</v>
      </c>
      <c r="AR33" s="1" t="s">
        <v>4003</v>
      </c>
      <c r="AS33" s="1"/>
      <c r="AT33" s="1"/>
      <c r="AU33" s="1">
        <v>4</v>
      </c>
      <c r="AV33" s="1">
        <v>3</v>
      </c>
      <c r="AW33" s="1" t="s">
        <v>4004</v>
      </c>
    </row>
    <row r="34" spans="1:49" x14ac:dyDescent="0.15">
      <c r="A34" t="str">
        <f t="shared" si="14"/>
        <v>|EMN|無色|21|8/8|《[[州民を滅ぼすもの]]》|</v>
      </c>
      <c r="B34" t="s">
        <v>3211</v>
      </c>
      <c r="C34" t="str">
        <f t="shared" si="15"/>
        <v>EMN</v>
      </c>
      <c r="D34">
        <f>IF(AG34="","",VLOOKUP(C34,tnpl!$Z$1:$AA$11,2,TRUE))</f>
        <v>5</v>
      </c>
      <c r="E34" t="s">
        <v>3211</v>
      </c>
      <c r="F34" t="str">
        <f t="shared" si="16"/>
        <v>無色</v>
      </c>
      <c r="G34">
        <f>IF(AH34="","",VLOOKUP(F34,tnpl!$X$1:$Y$16,2,TRUE))</f>
        <v>16</v>
      </c>
      <c r="H34" t="s">
        <v>3211</v>
      </c>
      <c r="I34">
        <f t="shared" si="17"/>
        <v>21</v>
      </c>
      <c r="J34" t="s">
        <v>3211</v>
      </c>
      <c r="K34">
        <f t="shared" si="18"/>
        <v>8</v>
      </c>
      <c r="L34">
        <f t="shared" si="19"/>
        <v>8</v>
      </c>
      <c r="M34" t="str">
        <f t="shared" si="20"/>
        <v>8/8</v>
      </c>
      <c r="R34" t="s">
        <v>3267</v>
      </c>
      <c r="S34" t="s">
        <v>4854</v>
      </c>
      <c r="T34" t="str">
        <f t="shared" si="21"/>
        <v>州民を滅ぼすもの</v>
      </c>
      <c r="U34" t="str">
        <f t="shared" si="22"/>
        <v/>
      </c>
      <c r="V34" t="str">
        <f>IF(I34=0,VLOOKUP(T34,Sheet4!A:B,2,TRUE),"")</f>
        <v/>
      </c>
      <c r="W34" t="s">
        <v>4855</v>
      </c>
      <c r="X34" t="s">
        <v>3267</v>
      </c>
      <c r="Y34" s="9"/>
      <c r="Z34" s="11" t="s">
        <v>4032</v>
      </c>
      <c r="AA34" t="str">
        <f t="shared" si="23"/>
        <v>速攻</v>
      </c>
      <c r="AB34" t="str">
        <f t="shared" si="24"/>
        <v/>
      </c>
      <c r="AC34" t="str">
        <f t="shared" si="25"/>
        <v/>
      </c>
      <c r="AD34" t="str">
        <f t="shared" si="26"/>
        <v>得る</v>
      </c>
      <c r="AE34" t="b">
        <f t="shared" si="27"/>
        <v>1</v>
      </c>
      <c r="AF34" s="3">
        <v>834</v>
      </c>
      <c r="AG34" s="2" t="s">
        <v>3870</v>
      </c>
      <c r="AH34" s="1" t="s">
        <v>301</v>
      </c>
      <c r="AI34" s="1" t="s">
        <v>1453</v>
      </c>
      <c r="AJ34" s="1">
        <v>21</v>
      </c>
      <c r="AK34" s="1" t="s">
        <v>881</v>
      </c>
      <c r="AL34" s="1" t="s">
        <v>880</v>
      </c>
      <c r="AM34" s="1" t="s">
        <v>349</v>
      </c>
      <c r="AN34" s="1" t="s">
        <v>1457</v>
      </c>
      <c r="AO34" s="1" t="s">
        <v>2750</v>
      </c>
      <c r="AP34" s="1"/>
      <c r="AQ34" s="1" t="s">
        <v>3964</v>
      </c>
      <c r="AR34" s="1" t="s">
        <v>4030</v>
      </c>
      <c r="AS34" s="1" t="s">
        <v>4031</v>
      </c>
      <c r="AT34" s="1"/>
      <c r="AU34" s="1">
        <v>8</v>
      </c>
      <c r="AV34" s="1">
        <v>8</v>
      </c>
      <c r="AW34" s="1" t="s">
        <v>4032</v>
      </c>
    </row>
    <row r="35" spans="1:49" x14ac:dyDescent="0.15">
      <c r="A35" t="str">
        <f>B35&amp;C35&amp;E35&amp;F35&amp;H35&amp;I35&amp;J35&amp;M35&amp;N35&amp;O35&amp;P35&amp;Q35&amp;R35&amp;S35&amp;T35&amp;V35&amp;W35&amp;X35&amp;Y35</f>
        <v/>
      </c>
      <c r="Z35"/>
    </row>
    <row r="36" spans="1:49" x14ac:dyDescent="0.15">
      <c r="A36" t="str">
        <f>B36&amp;C36&amp;E36&amp;F36&amp;H36&amp;I36&amp;J36&amp;M36&amp;N36&amp;O36&amp;P36&amp;Q36&amp;R36&amp;S36&amp;T36&amp;V36&amp;W36&amp;X36&amp;Y36</f>
        <v>**カラデシュブロック</v>
      </c>
      <c r="B36" t="s">
        <v>4856</v>
      </c>
      <c r="C36" t="s">
        <v>5197</v>
      </c>
    </row>
    <row r="37" spans="1:49" x14ac:dyDescent="0.15">
      <c r="A37" t="str">
        <f>B37&amp;C37&amp;E37&amp;F37&amp;H37&amp;I37&amp;J37&amp;M37&amp;N37&amp;O37&amp;P37&amp;Q37&amp;R37&amp;S37&amp;T37&amp;U37&amp;V37&amp;W37&amp;X37&amp;Y37</f>
        <v>|LEFT:50|LEFT:50|LEFT:50|LEFT:50|LEFT:500|c</v>
      </c>
      <c r="B37" t="s">
        <v>3211</v>
      </c>
      <c r="C37" t="s">
        <v>3204</v>
      </c>
      <c r="E37" t="s">
        <v>3211</v>
      </c>
      <c r="F37" t="s">
        <v>3204</v>
      </c>
      <c r="H37" t="s">
        <v>3211</v>
      </c>
      <c r="I37" t="s">
        <v>3204</v>
      </c>
      <c r="J37" t="s">
        <v>3211</v>
      </c>
      <c r="M37" t="s">
        <v>3204</v>
      </c>
      <c r="R37" t="s">
        <v>3267</v>
      </c>
      <c r="T37" t="s">
        <v>3205</v>
      </c>
      <c r="X37" t="s">
        <v>3267</v>
      </c>
      <c r="Y37" t="s">
        <v>3206</v>
      </c>
    </row>
    <row r="38" spans="1:49" x14ac:dyDescent="0.15">
      <c r="A38" t="str">
        <f>B38&amp;C38&amp;E38&amp;F38&amp;H38&amp;I38&amp;J38&amp;M38&amp;N38&amp;O38&amp;P38&amp;Q38&amp;R38&amp;S38&amp;T38&amp;U38&amp;V38&amp;W38&amp;X38&amp;Y38</f>
        <v>|セット|色|コスト|P/T|カード名|</v>
      </c>
      <c r="B38" t="s">
        <v>3211</v>
      </c>
      <c r="C38" t="s">
        <v>3212</v>
      </c>
      <c r="E38" t="s">
        <v>3211</v>
      </c>
      <c r="F38" t="s">
        <v>3181</v>
      </c>
      <c r="H38" t="s">
        <v>3211</v>
      </c>
      <c r="I38" t="s">
        <v>3207</v>
      </c>
      <c r="J38" t="s">
        <v>3211</v>
      </c>
      <c r="K38" t="s">
        <v>3168</v>
      </c>
      <c r="L38" t="s">
        <v>3167</v>
      </c>
      <c r="M38" t="str">
        <f>K38&amp;"/"&amp;L38</f>
        <v>P/T</v>
      </c>
      <c r="R38" t="s">
        <v>3267</v>
      </c>
      <c r="T38" t="s">
        <v>3208</v>
      </c>
      <c r="X38" t="s">
        <v>3267</v>
      </c>
      <c r="AE38" t="b">
        <f>OR(AC38="与える",AD38="得る")</f>
        <v>0</v>
      </c>
      <c r="AF38" s="18"/>
      <c r="AG38" s="18"/>
      <c r="AH38" s="18"/>
      <c r="AI38" s="18"/>
      <c r="AJ38" s="18"/>
      <c r="AK38" s="18"/>
      <c r="AL38" s="18"/>
      <c r="AM38" s="18"/>
      <c r="AN38" s="18"/>
      <c r="AO38" s="18"/>
      <c r="AP38" s="18"/>
      <c r="AQ38" s="18"/>
      <c r="AR38" s="18"/>
      <c r="AS38" s="18"/>
      <c r="AT38" s="18"/>
      <c r="AU38" s="18"/>
      <c r="AV38" s="18"/>
      <c r="AW38" s="18"/>
    </row>
    <row r="39" spans="1:49" x14ac:dyDescent="0.15">
      <c r="A39" t="str">
        <f t="shared" si="14"/>
        <v>|KLD|赤|7|3/3|《[[真鍮の災い魔]]》|</v>
      </c>
      <c r="B39" t="s">
        <v>3211</v>
      </c>
      <c r="C39" t="str">
        <f t="shared" si="15"/>
        <v>KLD</v>
      </c>
      <c r="D39">
        <f>IF(AG39="","",VLOOKUP(C39,tnpl!$Z$1:$AA$11,2,TRUE))</f>
        <v>6</v>
      </c>
      <c r="E39" t="s">
        <v>3211</v>
      </c>
      <c r="F39" t="str">
        <f t="shared" si="16"/>
        <v>赤</v>
      </c>
      <c r="G39">
        <f>IF(AH39="","",VLOOKUP(F39,tnpl!$X$1:$Y$16,2,TRUE))</f>
        <v>4</v>
      </c>
      <c r="H39" t="s">
        <v>3211</v>
      </c>
      <c r="I39">
        <f t="shared" si="17"/>
        <v>7</v>
      </c>
      <c r="J39" t="s">
        <v>3211</v>
      </c>
      <c r="K39">
        <f t="shared" si="18"/>
        <v>3</v>
      </c>
      <c r="L39">
        <f t="shared" si="19"/>
        <v>3</v>
      </c>
      <c r="M39" t="str">
        <f t="shared" si="20"/>
        <v>3/3</v>
      </c>
      <c r="R39" t="s">
        <v>3267</v>
      </c>
      <c r="S39" t="s">
        <v>4854</v>
      </c>
      <c r="T39" t="str">
        <f t="shared" si="21"/>
        <v>真鍮の災い魔</v>
      </c>
      <c r="U39" t="str">
        <f t="shared" si="22"/>
        <v/>
      </c>
      <c r="V39" t="str">
        <f>IF(I39=0,VLOOKUP(T39,Sheet4!A:B,2,TRUE),"")</f>
        <v/>
      </c>
      <c r="W39" t="s">
        <v>4855</v>
      </c>
      <c r="X39" t="s">
        <v>3267</v>
      </c>
      <c r="Y39" s="9"/>
      <c r="Z39" s="11" t="s">
        <v>2789</v>
      </c>
      <c r="AA39" t="str">
        <f t="shared" si="23"/>
        <v>速攻</v>
      </c>
      <c r="AB39" t="str">
        <f t="shared" si="24"/>
        <v/>
      </c>
      <c r="AC39" t="str">
        <f t="shared" si="25"/>
        <v/>
      </c>
      <c r="AD39" t="str">
        <f t="shared" si="26"/>
        <v/>
      </c>
      <c r="AE39" t="b">
        <f t="shared" si="27"/>
        <v>0</v>
      </c>
      <c r="AF39" s="3">
        <v>926</v>
      </c>
      <c r="AG39" s="2" t="s">
        <v>4035</v>
      </c>
      <c r="AH39" s="1" t="s">
        <v>1575</v>
      </c>
      <c r="AI39" s="1" t="s">
        <v>1473</v>
      </c>
      <c r="AJ39" s="1">
        <v>7</v>
      </c>
      <c r="AK39" s="1" t="s">
        <v>673</v>
      </c>
      <c r="AL39" s="1" t="s">
        <v>672</v>
      </c>
      <c r="AM39" s="1" t="s">
        <v>349</v>
      </c>
      <c r="AN39" s="1" t="s">
        <v>4174</v>
      </c>
      <c r="AO39" s="1"/>
      <c r="AP39" s="1"/>
      <c r="AQ39" s="1" t="s">
        <v>2789</v>
      </c>
      <c r="AR39" s="1"/>
      <c r="AS39" s="1"/>
      <c r="AT39" s="1"/>
      <c r="AU39" s="1">
        <v>3</v>
      </c>
      <c r="AV39" s="1">
        <v>3</v>
      </c>
      <c r="AW39" s="1" t="s">
        <v>2789</v>
      </c>
    </row>
    <row r="40" spans="1:49" x14ac:dyDescent="0.15">
      <c r="A40" t="str">
        <f t="shared" si="14"/>
        <v>|KLD|赤|10|4/3|《[[競走路の熱狂者]]》|</v>
      </c>
      <c r="B40" t="s">
        <v>3211</v>
      </c>
      <c r="C40" t="str">
        <f t="shared" si="15"/>
        <v>KLD</v>
      </c>
      <c r="D40">
        <f>IF(AG40="","",VLOOKUP(C40,tnpl!$Z$1:$AA$11,2,TRUE))</f>
        <v>6</v>
      </c>
      <c r="E40" t="s">
        <v>3211</v>
      </c>
      <c r="F40" t="str">
        <f t="shared" si="16"/>
        <v>赤</v>
      </c>
      <c r="G40">
        <f>IF(AH40="","",VLOOKUP(F40,tnpl!$X$1:$Y$16,2,TRUE))</f>
        <v>4</v>
      </c>
      <c r="H40" t="s">
        <v>3211</v>
      </c>
      <c r="I40">
        <f t="shared" si="17"/>
        <v>10</v>
      </c>
      <c r="J40" t="s">
        <v>3211</v>
      </c>
      <c r="K40">
        <f t="shared" si="18"/>
        <v>4</v>
      </c>
      <c r="L40">
        <f t="shared" si="19"/>
        <v>3</v>
      </c>
      <c r="M40" t="str">
        <f t="shared" si="20"/>
        <v>4/3</v>
      </c>
      <c r="R40" t="s">
        <v>3267</v>
      </c>
      <c r="S40" t="s">
        <v>4854</v>
      </c>
      <c r="T40" t="str">
        <f t="shared" si="21"/>
        <v>競走路の熱狂者</v>
      </c>
      <c r="U40" t="str">
        <f t="shared" si="22"/>
        <v/>
      </c>
      <c r="V40" t="str">
        <f>IF(I40=0,VLOOKUP(T40,Sheet4!A:B,2,TRUE),"")</f>
        <v/>
      </c>
      <c r="W40" t="s">
        <v>4855</v>
      </c>
      <c r="X40" t="s">
        <v>3267</v>
      </c>
      <c r="Y40" s="9"/>
      <c r="Z40" s="11" t="s">
        <v>4190</v>
      </c>
      <c r="AA40" t="str">
        <f t="shared" si="23"/>
        <v>速攻</v>
      </c>
      <c r="AB40" t="str">
        <f t="shared" si="24"/>
        <v/>
      </c>
      <c r="AC40" t="str">
        <f t="shared" si="25"/>
        <v/>
      </c>
      <c r="AD40" t="str">
        <f t="shared" si="26"/>
        <v>得る</v>
      </c>
      <c r="AE40" t="b">
        <f t="shared" si="27"/>
        <v>1</v>
      </c>
      <c r="AF40" s="3">
        <v>929</v>
      </c>
      <c r="AG40" s="2" t="s">
        <v>4035</v>
      </c>
      <c r="AH40" s="1" t="s">
        <v>1575</v>
      </c>
      <c r="AI40" s="1" t="s">
        <v>1473</v>
      </c>
      <c r="AJ40" s="1">
        <v>10</v>
      </c>
      <c r="AK40" s="1" t="s">
        <v>661</v>
      </c>
      <c r="AL40" s="1" t="s">
        <v>660</v>
      </c>
      <c r="AM40" s="1" t="s">
        <v>349</v>
      </c>
      <c r="AN40" s="1" t="s">
        <v>1511</v>
      </c>
      <c r="AO40" s="1" t="s">
        <v>4055</v>
      </c>
      <c r="AP40" s="1"/>
      <c r="AQ40" s="1" t="s">
        <v>2789</v>
      </c>
      <c r="AR40" s="1" t="s">
        <v>4189</v>
      </c>
      <c r="AS40" s="1"/>
      <c r="AT40" s="1"/>
      <c r="AU40" s="1">
        <v>4</v>
      </c>
      <c r="AV40" s="1">
        <v>3</v>
      </c>
      <c r="AW40" s="1" t="s">
        <v>4190</v>
      </c>
    </row>
    <row r="41" spans="1:49" x14ac:dyDescent="0.15">
      <c r="A41" t="str">
        <f t="shared" si="14"/>
        <v>|KLD|赤|10|6/6|《[[ラスヌーのヘリオン]]》|</v>
      </c>
      <c r="B41" t="s">
        <v>3211</v>
      </c>
      <c r="C41" t="str">
        <f t="shared" si="15"/>
        <v>KLD</v>
      </c>
      <c r="D41">
        <f>IF(AG41="","",VLOOKUP(C41,tnpl!$Z$1:$AA$11,2,TRUE))</f>
        <v>6</v>
      </c>
      <c r="E41" t="s">
        <v>3211</v>
      </c>
      <c r="F41" t="str">
        <f t="shared" si="16"/>
        <v>赤</v>
      </c>
      <c r="G41">
        <f>IF(AH41="","",VLOOKUP(F41,tnpl!$X$1:$Y$16,2,TRUE))</f>
        <v>4</v>
      </c>
      <c r="H41" t="s">
        <v>3211</v>
      </c>
      <c r="I41">
        <f t="shared" si="17"/>
        <v>10</v>
      </c>
      <c r="J41" t="s">
        <v>3211</v>
      </c>
      <c r="K41">
        <f t="shared" si="18"/>
        <v>6</v>
      </c>
      <c r="L41">
        <f t="shared" si="19"/>
        <v>6</v>
      </c>
      <c r="M41" t="str">
        <f t="shared" si="20"/>
        <v>6/6</v>
      </c>
      <c r="R41" t="s">
        <v>3267</v>
      </c>
      <c r="S41" t="s">
        <v>4854</v>
      </c>
      <c r="T41" t="str">
        <f t="shared" si="21"/>
        <v>ラスヌーのヘリオン</v>
      </c>
      <c r="U41" t="str">
        <f t="shared" si="22"/>
        <v/>
      </c>
      <c r="V41" t="str">
        <f>IF(I41=0,VLOOKUP(T41,Sheet4!A:B,2,TRUE),"")</f>
        <v/>
      </c>
      <c r="W41" t="s">
        <v>4855</v>
      </c>
      <c r="X41" t="s">
        <v>3267</v>
      </c>
      <c r="Y41" s="9"/>
      <c r="Z41" s="11" t="s">
        <v>4196</v>
      </c>
      <c r="AA41" t="str">
        <f t="shared" si="23"/>
        <v>速攻</v>
      </c>
      <c r="AB41" t="str">
        <f t="shared" si="24"/>
        <v/>
      </c>
      <c r="AC41" t="str">
        <f t="shared" si="25"/>
        <v/>
      </c>
      <c r="AD41" t="str">
        <f t="shared" si="26"/>
        <v/>
      </c>
      <c r="AE41" t="b">
        <f t="shared" si="27"/>
        <v>0</v>
      </c>
      <c r="AF41" s="3">
        <v>934</v>
      </c>
      <c r="AG41" s="2" t="s">
        <v>4035</v>
      </c>
      <c r="AH41" s="1" t="s">
        <v>1575</v>
      </c>
      <c r="AI41" s="1" t="s">
        <v>1463</v>
      </c>
      <c r="AJ41" s="1">
        <v>10</v>
      </c>
      <c r="AK41" s="1" t="s">
        <v>653</v>
      </c>
      <c r="AL41" s="1" t="s">
        <v>652</v>
      </c>
      <c r="AM41" s="1" t="s">
        <v>349</v>
      </c>
      <c r="AN41" s="1" t="s">
        <v>2711</v>
      </c>
      <c r="AO41" s="1"/>
      <c r="AP41" s="1"/>
      <c r="AQ41" s="1" t="s">
        <v>2789</v>
      </c>
      <c r="AR41" s="1" t="s">
        <v>4038</v>
      </c>
      <c r="AS41" s="1" t="s">
        <v>4195</v>
      </c>
      <c r="AT41" s="1"/>
      <c r="AU41" s="1">
        <v>6</v>
      </c>
      <c r="AV41" s="1">
        <v>6</v>
      </c>
      <c r="AW41" s="1" t="s">
        <v>4196</v>
      </c>
    </row>
    <row r="42" spans="1:49" x14ac:dyDescent="0.15">
      <c r="A42" t="str">
        <f t="shared" si="14"/>
        <v>|KLD|無色|12|4/4|《[[鉄華会の馬]]》|</v>
      </c>
      <c r="B42" t="s">
        <v>3211</v>
      </c>
      <c r="C42" t="str">
        <f t="shared" si="15"/>
        <v>KLD</v>
      </c>
      <c r="D42">
        <f>IF(AG42="","",VLOOKUP(C42,tnpl!$Z$1:$AA$11,2,TRUE))</f>
        <v>6</v>
      </c>
      <c r="E42" t="s">
        <v>3211</v>
      </c>
      <c r="F42" t="str">
        <f t="shared" si="16"/>
        <v>無色</v>
      </c>
      <c r="G42">
        <f>IF(AH42="","",VLOOKUP(F42,tnpl!$X$1:$Y$16,2,TRUE))</f>
        <v>16</v>
      </c>
      <c r="H42" t="s">
        <v>3211</v>
      </c>
      <c r="I42">
        <f t="shared" si="17"/>
        <v>12</v>
      </c>
      <c r="J42" t="s">
        <v>3211</v>
      </c>
      <c r="K42">
        <f t="shared" si="18"/>
        <v>4</v>
      </c>
      <c r="L42">
        <f t="shared" si="19"/>
        <v>4</v>
      </c>
      <c r="M42" t="str">
        <f t="shared" si="20"/>
        <v>4/4</v>
      </c>
      <c r="R42" t="s">
        <v>3267</v>
      </c>
      <c r="S42" t="s">
        <v>4854</v>
      </c>
      <c r="T42" t="str">
        <f t="shared" si="21"/>
        <v>鉄華会の馬</v>
      </c>
      <c r="U42" t="str">
        <f t="shared" si="22"/>
        <v/>
      </c>
      <c r="V42" t="str">
        <f>IF(I42=0,VLOOKUP(T42,Sheet4!A:B,2,TRUE),"")</f>
        <v/>
      </c>
      <c r="W42" t="s">
        <v>4855</v>
      </c>
      <c r="X42" t="s">
        <v>3267</v>
      </c>
      <c r="Y42" s="9"/>
      <c r="Z42" s="11" t="s">
        <v>4297</v>
      </c>
      <c r="AA42" t="str">
        <f t="shared" si="23"/>
        <v>速攻</v>
      </c>
      <c r="AB42" t="str">
        <f t="shared" si="24"/>
        <v/>
      </c>
      <c r="AC42" t="str">
        <f t="shared" si="25"/>
        <v/>
      </c>
      <c r="AD42" t="str">
        <f t="shared" si="26"/>
        <v/>
      </c>
      <c r="AE42" t="b">
        <f t="shared" si="27"/>
        <v>0</v>
      </c>
      <c r="AF42" s="3">
        <v>1000</v>
      </c>
      <c r="AG42" s="2" t="s">
        <v>4035</v>
      </c>
      <c r="AH42" s="1" t="s">
        <v>301</v>
      </c>
      <c r="AI42" s="1" t="s">
        <v>1473</v>
      </c>
      <c r="AJ42" s="1">
        <v>12</v>
      </c>
      <c r="AK42" s="1" t="s">
        <v>519</v>
      </c>
      <c r="AL42" s="1" t="s">
        <v>518</v>
      </c>
      <c r="AM42" s="1" t="s">
        <v>349</v>
      </c>
      <c r="AN42" s="1" t="s">
        <v>362</v>
      </c>
      <c r="AO42" s="1"/>
      <c r="AP42" s="1"/>
      <c r="AQ42" s="1" t="s">
        <v>2789</v>
      </c>
      <c r="AR42" s="1" t="s">
        <v>4041</v>
      </c>
      <c r="AS42" s="1"/>
      <c r="AT42" s="1"/>
      <c r="AU42" s="1">
        <v>4</v>
      </c>
      <c r="AV42" s="1">
        <v>4</v>
      </c>
      <c r="AW42" s="1" t="s">
        <v>4297</v>
      </c>
    </row>
    <row r="43" spans="1:49" x14ac:dyDescent="0.15">
      <c r="A43" t="str">
        <f t="shared" si="14"/>
        <v>|KLD|無色|12|4/4|《[[楕円競走車]]》|</v>
      </c>
      <c r="B43" t="s">
        <v>3211</v>
      </c>
      <c r="C43" t="str">
        <f t="shared" si="15"/>
        <v>KLD</v>
      </c>
      <c r="D43">
        <f>IF(AG43="","",VLOOKUP(C43,tnpl!$Z$1:$AA$11,2,TRUE))</f>
        <v>6</v>
      </c>
      <c r="E43" t="s">
        <v>3211</v>
      </c>
      <c r="F43" t="str">
        <f t="shared" si="16"/>
        <v>無色</v>
      </c>
      <c r="G43">
        <f>IF(AH43="","",VLOOKUP(F43,tnpl!$X$1:$Y$16,2,TRUE))</f>
        <v>16</v>
      </c>
      <c r="H43" t="s">
        <v>3211</v>
      </c>
      <c r="I43">
        <f t="shared" si="17"/>
        <v>12</v>
      </c>
      <c r="J43" t="s">
        <v>3211</v>
      </c>
      <c r="K43">
        <f t="shared" si="18"/>
        <v>4</v>
      </c>
      <c r="L43">
        <f t="shared" si="19"/>
        <v>4</v>
      </c>
      <c r="M43" t="str">
        <f t="shared" si="20"/>
        <v>4/4</v>
      </c>
      <c r="R43" t="s">
        <v>3267</v>
      </c>
      <c r="S43" t="s">
        <v>4854</v>
      </c>
      <c r="T43" t="str">
        <f t="shared" si="21"/>
        <v>楕円競走車</v>
      </c>
      <c r="U43" t="str">
        <f t="shared" si="22"/>
        <v/>
      </c>
      <c r="V43" t="str">
        <f>IF(I43=0,VLOOKUP(T43,Sheet4!A:B,2,TRUE),"")</f>
        <v/>
      </c>
      <c r="W43" t="s">
        <v>4855</v>
      </c>
      <c r="X43" t="s">
        <v>3267</v>
      </c>
      <c r="Y43" s="9"/>
      <c r="Z43" s="11" t="s">
        <v>4298</v>
      </c>
      <c r="AA43" t="str">
        <f t="shared" si="23"/>
        <v>速攻</v>
      </c>
      <c r="AB43" t="str">
        <f t="shared" si="24"/>
        <v/>
      </c>
      <c r="AC43" t="str">
        <f t="shared" si="25"/>
        <v/>
      </c>
      <c r="AD43" t="str">
        <f t="shared" si="26"/>
        <v/>
      </c>
      <c r="AE43" t="b">
        <f t="shared" si="27"/>
        <v>0</v>
      </c>
      <c r="AF43" s="3">
        <v>1001</v>
      </c>
      <c r="AG43" s="2" t="s">
        <v>4035</v>
      </c>
      <c r="AH43" s="1" t="s">
        <v>301</v>
      </c>
      <c r="AI43" s="1" t="s">
        <v>1473</v>
      </c>
      <c r="AJ43" s="1">
        <v>12</v>
      </c>
      <c r="AK43" s="1" t="s">
        <v>517</v>
      </c>
      <c r="AL43" s="1" t="s">
        <v>516</v>
      </c>
      <c r="AM43" s="1" t="s">
        <v>349</v>
      </c>
      <c r="AN43" s="1" t="s">
        <v>4273</v>
      </c>
      <c r="AO43" s="1"/>
      <c r="AP43" s="1"/>
      <c r="AQ43" s="1" t="s">
        <v>2789</v>
      </c>
      <c r="AR43" s="1" t="s">
        <v>4289</v>
      </c>
      <c r="AS43" s="1"/>
      <c r="AT43" s="1"/>
      <c r="AU43" s="1">
        <v>4</v>
      </c>
      <c r="AV43" s="1">
        <v>4</v>
      </c>
      <c r="AW43" s="1" t="s">
        <v>4298</v>
      </c>
    </row>
    <row r="44" spans="1:49" x14ac:dyDescent="0.15">
      <c r="A44" t="str">
        <f t="shared" si="14"/>
        <v>|KLD|無色|12|4/3|《[[捕獲飛行機械]]》|</v>
      </c>
      <c r="B44" t="s">
        <v>3211</v>
      </c>
      <c r="C44" t="str">
        <f t="shared" si="15"/>
        <v>KLD</v>
      </c>
      <c r="D44">
        <f>IF(AG44="","",VLOOKUP(C44,tnpl!$Z$1:$AA$11,2,TRUE))</f>
        <v>6</v>
      </c>
      <c r="E44" t="s">
        <v>3211</v>
      </c>
      <c r="F44" t="str">
        <f t="shared" si="16"/>
        <v>無色</v>
      </c>
      <c r="G44">
        <f>IF(AH44="","",VLOOKUP(F44,tnpl!$X$1:$Y$16,2,TRUE))</f>
        <v>16</v>
      </c>
      <c r="H44" t="s">
        <v>3211</v>
      </c>
      <c r="I44">
        <f t="shared" si="17"/>
        <v>12</v>
      </c>
      <c r="J44" t="s">
        <v>3211</v>
      </c>
      <c r="K44">
        <f t="shared" si="18"/>
        <v>4</v>
      </c>
      <c r="L44">
        <f t="shared" si="19"/>
        <v>3</v>
      </c>
      <c r="M44" t="str">
        <f t="shared" si="20"/>
        <v>4/3</v>
      </c>
      <c r="R44" t="s">
        <v>3267</v>
      </c>
      <c r="S44" t="s">
        <v>4854</v>
      </c>
      <c r="T44" t="str">
        <f t="shared" si="21"/>
        <v>捕獲飛行機械</v>
      </c>
      <c r="U44" t="str">
        <f t="shared" si="22"/>
        <v/>
      </c>
      <c r="V44" t="str">
        <f>IF(I44=0,VLOOKUP(T44,Sheet4!A:B,2,TRUE),"")</f>
        <v/>
      </c>
      <c r="W44" t="s">
        <v>4855</v>
      </c>
      <c r="X44" t="s">
        <v>3267</v>
      </c>
      <c r="Y44" s="9"/>
      <c r="Z44" s="11" t="s">
        <v>3467</v>
      </c>
      <c r="AA44" t="str">
        <f t="shared" si="23"/>
        <v>速攻</v>
      </c>
      <c r="AB44" t="str">
        <f t="shared" si="24"/>
        <v/>
      </c>
      <c r="AC44" t="str">
        <f t="shared" si="25"/>
        <v/>
      </c>
      <c r="AD44" t="str">
        <f t="shared" si="26"/>
        <v/>
      </c>
      <c r="AE44" t="b">
        <f t="shared" si="27"/>
        <v>0</v>
      </c>
      <c r="AF44" s="3">
        <v>1002</v>
      </c>
      <c r="AG44" s="2" t="s">
        <v>4035</v>
      </c>
      <c r="AH44" s="1" t="s">
        <v>301</v>
      </c>
      <c r="AI44" s="1" t="s">
        <v>1473</v>
      </c>
      <c r="AJ44" s="1">
        <v>12</v>
      </c>
      <c r="AK44" s="1" t="s">
        <v>515</v>
      </c>
      <c r="AL44" s="1" t="s">
        <v>514</v>
      </c>
      <c r="AM44" s="1" t="s">
        <v>349</v>
      </c>
      <c r="AN44" s="1" t="s">
        <v>363</v>
      </c>
      <c r="AO44" s="1"/>
      <c r="AP44" s="1"/>
      <c r="AQ44" s="1" t="s">
        <v>3467</v>
      </c>
      <c r="AR44" s="1"/>
      <c r="AS44" s="1"/>
      <c r="AT44" s="1"/>
      <c r="AU44" s="1">
        <v>4</v>
      </c>
      <c r="AV44" s="1">
        <v>3</v>
      </c>
      <c r="AW44" s="1" t="s">
        <v>3467</v>
      </c>
    </row>
    <row r="45" spans="1:49" x14ac:dyDescent="0.15">
      <c r="A45" t="str">
        <f t="shared" si="14"/>
        <v>|KLD|無色|12|6/6|《[[ボーマットの急使]]》|</v>
      </c>
      <c r="B45" t="s">
        <v>3211</v>
      </c>
      <c r="C45" t="str">
        <f t="shared" si="15"/>
        <v>KLD</v>
      </c>
      <c r="D45">
        <f>IF(AG45="","",VLOOKUP(C45,tnpl!$Z$1:$AA$11,2,TRUE))</f>
        <v>6</v>
      </c>
      <c r="E45" t="s">
        <v>3211</v>
      </c>
      <c r="F45" t="str">
        <f t="shared" si="16"/>
        <v>無色</v>
      </c>
      <c r="G45">
        <f>IF(AH45="","",VLOOKUP(F45,tnpl!$X$1:$Y$16,2,TRUE))</f>
        <v>16</v>
      </c>
      <c r="H45" t="s">
        <v>3211</v>
      </c>
      <c r="I45">
        <f t="shared" si="17"/>
        <v>12</v>
      </c>
      <c r="J45" t="s">
        <v>3211</v>
      </c>
      <c r="K45">
        <f t="shared" si="18"/>
        <v>6</v>
      </c>
      <c r="L45">
        <f t="shared" si="19"/>
        <v>6</v>
      </c>
      <c r="M45" t="str">
        <f t="shared" si="20"/>
        <v>6/6</v>
      </c>
      <c r="R45" t="s">
        <v>3267</v>
      </c>
      <c r="S45" t="s">
        <v>4854</v>
      </c>
      <c r="T45" t="str">
        <f t="shared" si="21"/>
        <v>ボーマットの急使</v>
      </c>
      <c r="U45" t="str">
        <f t="shared" si="22"/>
        <v/>
      </c>
      <c r="V45" t="str">
        <f>IF(I45=0,VLOOKUP(T45,Sheet4!A:B,2,TRUE),"")</f>
        <v/>
      </c>
      <c r="W45" t="s">
        <v>4855</v>
      </c>
      <c r="X45" t="s">
        <v>3267</v>
      </c>
      <c r="Y45" s="9"/>
      <c r="Z45" s="11" t="s">
        <v>4307</v>
      </c>
      <c r="AA45" t="str">
        <f t="shared" si="23"/>
        <v>速攻</v>
      </c>
      <c r="AB45" t="str">
        <f t="shared" si="24"/>
        <v/>
      </c>
      <c r="AC45" t="str">
        <f t="shared" si="25"/>
        <v/>
      </c>
      <c r="AD45" t="str">
        <f t="shared" si="26"/>
        <v/>
      </c>
      <c r="AE45" t="b">
        <f t="shared" si="27"/>
        <v>0</v>
      </c>
      <c r="AF45" s="3">
        <v>1006</v>
      </c>
      <c r="AG45" s="2" t="s">
        <v>4035</v>
      </c>
      <c r="AH45" s="1" t="s">
        <v>301</v>
      </c>
      <c r="AI45" s="1" t="s">
        <v>1463</v>
      </c>
      <c r="AJ45" s="1">
        <v>12</v>
      </c>
      <c r="AK45" s="1" t="s">
        <v>511</v>
      </c>
      <c r="AL45" s="1" t="s">
        <v>510</v>
      </c>
      <c r="AM45" s="1" t="s">
        <v>349</v>
      </c>
      <c r="AN45" s="1" t="s">
        <v>362</v>
      </c>
      <c r="AO45" s="1"/>
      <c r="AP45" s="1"/>
      <c r="AQ45" s="1" t="s">
        <v>4305</v>
      </c>
      <c r="AR45" s="1" t="s">
        <v>4306</v>
      </c>
      <c r="AS45" s="1"/>
      <c r="AT45" s="1"/>
      <c r="AU45" s="1">
        <v>6</v>
      </c>
      <c r="AV45" s="1">
        <v>6</v>
      </c>
      <c r="AW45" s="1" t="s">
        <v>4307</v>
      </c>
    </row>
    <row r="46" spans="1:49" x14ac:dyDescent="0.15">
      <c r="A46" t="str">
        <f t="shared" si="14"/>
        <v>|KLD|無色|15|6/6|《[[高速警備車]]》|</v>
      </c>
      <c r="B46" t="s">
        <v>3211</v>
      </c>
      <c r="C46" t="str">
        <f t="shared" si="15"/>
        <v>KLD</v>
      </c>
      <c r="D46">
        <f>IF(AG46="","",VLOOKUP(C46,tnpl!$Z$1:$AA$11,2,TRUE))</f>
        <v>6</v>
      </c>
      <c r="E46" t="s">
        <v>3211</v>
      </c>
      <c r="F46" t="str">
        <f t="shared" si="16"/>
        <v>無色</v>
      </c>
      <c r="G46">
        <f>IF(AH46="","",VLOOKUP(F46,tnpl!$X$1:$Y$16,2,TRUE))</f>
        <v>16</v>
      </c>
      <c r="H46" t="s">
        <v>3211</v>
      </c>
      <c r="I46">
        <f t="shared" si="17"/>
        <v>15</v>
      </c>
      <c r="J46" t="s">
        <v>3211</v>
      </c>
      <c r="K46">
        <f t="shared" si="18"/>
        <v>6</v>
      </c>
      <c r="L46">
        <f t="shared" si="19"/>
        <v>6</v>
      </c>
      <c r="M46" t="str">
        <f t="shared" si="20"/>
        <v>6/6</v>
      </c>
      <c r="R46" t="s">
        <v>3267</v>
      </c>
      <c r="S46" t="s">
        <v>4854</v>
      </c>
      <c r="T46" t="str">
        <f t="shared" si="21"/>
        <v>高速警備車</v>
      </c>
      <c r="U46" t="str">
        <f t="shared" si="22"/>
        <v/>
      </c>
      <c r="V46" t="str">
        <f>IF(I46=0,VLOOKUP(T46,Sheet4!A:B,2,TRUE),"")</f>
        <v/>
      </c>
      <c r="W46" t="s">
        <v>4855</v>
      </c>
      <c r="X46" t="s">
        <v>3267</v>
      </c>
      <c r="Y46" s="9"/>
      <c r="Z46" s="11" t="s">
        <v>4298</v>
      </c>
      <c r="AA46" t="str">
        <f t="shared" si="23"/>
        <v>速攻</v>
      </c>
      <c r="AB46" t="str">
        <f t="shared" si="24"/>
        <v/>
      </c>
      <c r="AC46" t="str">
        <f t="shared" si="25"/>
        <v/>
      </c>
      <c r="AD46" t="str">
        <f t="shared" si="26"/>
        <v/>
      </c>
      <c r="AE46" t="b">
        <f t="shared" si="27"/>
        <v>0</v>
      </c>
      <c r="AF46" s="3">
        <v>1009</v>
      </c>
      <c r="AG46" s="2" t="s">
        <v>4035</v>
      </c>
      <c r="AH46" s="1" t="s">
        <v>301</v>
      </c>
      <c r="AI46" s="1" t="s">
        <v>1463</v>
      </c>
      <c r="AJ46" s="1">
        <v>15</v>
      </c>
      <c r="AK46" s="1" t="s">
        <v>503</v>
      </c>
      <c r="AL46" s="1" t="s">
        <v>502</v>
      </c>
      <c r="AM46" s="1" t="s">
        <v>349</v>
      </c>
      <c r="AN46" s="1" t="s">
        <v>4273</v>
      </c>
      <c r="AO46" s="1"/>
      <c r="AP46" s="1"/>
      <c r="AQ46" s="1" t="s">
        <v>2789</v>
      </c>
      <c r="AR46" s="1" t="s">
        <v>4289</v>
      </c>
      <c r="AS46" s="1"/>
      <c r="AT46" s="1"/>
      <c r="AU46" s="1">
        <v>6</v>
      </c>
      <c r="AV46" s="1">
        <v>6</v>
      </c>
      <c r="AW46" s="1" t="s">
        <v>4298</v>
      </c>
    </row>
    <row r="47" spans="1:49" x14ac:dyDescent="0.15">
      <c r="A47" t="str">
        <f t="shared" si="14"/>
        <v>|AER|黒|11|2/2|《[[不死の援護者、ヤヘンニ]]》|</v>
      </c>
      <c r="B47" t="s">
        <v>3211</v>
      </c>
      <c r="C47" t="str">
        <f t="shared" si="15"/>
        <v>AER</v>
      </c>
      <c r="D47">
        <f>IF(AG47="","",VLOOKUP(C47,tnpl!$Z$1:$AA$11,2,TRUE))</f>
        <v>7</v>
      </c>
      <c r="E47" t="s">
        <v>3211</v>
      </c>
      <c r="F47" t="str">
        <f t="shared" si="16"/>
        <v>黒</v>
      </c>
      <c r="G47">
        <f>IF(AH47="","",VLOOKUP(F47,tnpl!$X$1:$Y$16,2,TRUE))</f>
        <v>3</v>
      </c>
      <c r="H47" t="s">
        <v>3211</v>
      </c>
      <c r="I47">
        <f t="shared" si="17"/>
        <v>11</v>
      </c>
      <c r="J47" t="s">
        <v>3211</v>
      </c>
      <c r="K47">
        <f t="shared" si="18"/>
        <v>2</v>
      </c>
      <c r="L47">
        <f t="shared" si="19"/>
        <v>2</v>
      </c>
      <c r="M47" t="str">
        <f t="shared" si="20"/>
        <v>2/2</v>
      </c>
      <c r="R47" t="s">
        <v>3267</v>
      </c>
      <c r="S47" t="s">
        <v>4854</v>
      </c>
      <c r="T47" t="str">
        <f t="shared" si="21"/>
        <v>不死の援護者、ヤヘンニ</v>
      </c>
      <c r="U47" t="str">
        <f t="shared" si="22"/>
        <v/>
      </c>
      <c r="V47" t="str">
        <f>IF(I47=0,VLOOKUP(T47,Sheet4!A:B,2,TRUE),"")</f>
        <v/>
      </c>
      <c r="W47" t="s">
        <v>4855</v>
      </c>
      <c r="X47" t="s">
        <v>3267</v>
      </c>
      <c r="Y47" s="9"/>
      <c r="Z47" s="11" t="s">
        <v>4378</v>
      </c>
      <c r="AA47" t="str">
        <f t="shared" si="23"/>
        <v>速攻</v>
      </c>
      <c r="AB47" t="str">
        <f t="shared" si="24"/>
        <v/>
      </c>
      <c r="AC47" t="str">
        <f t="shared" si="25"/>
        <v/>
      </c>
      <c r="AD47" t="str">
        <f t="shared" si="26"/>
        <v>得る</v>
      </c>
      <c r="AE47" t="b">
        <f t="shared" si="27"/>
        <v>1</v>
      </c>
      <c r="AF47" s="3">
        <v>1046</v>
      </c>
      <c r="AG47" s="2" t="s">
        <v>4335</v>
      </c>
      <c r="AH47" s="1" t="s">
        <v>1606</v>
      </c>
      <c r="AI47" s="1" t="s">
        <v>1453</v>
      </c>
      <c r="AJ47" s="1">
        <v>11</v>
      </c>
      <c r="AK47" s="1" t="s">
        <v>433</v>
      </c>
      <c r="AL47" s="1" t="s">
        <v>432</v>
      </c>
      <c r="AM47" s="1" t="s">
        <v>349</v>
      </c>
      <c r="AN47" s="1" t="s">
        <v>4129</v>
      </c>
      <c r="AO47" s="1" t="s">
        <v>1516</v>
      </c>
      <c r="AP47" s="1"/>
      <c r="AQ47" s="1" t="s">
        <v>2789</v>
      </c>
      <c r="AR47" s="1" t="s">
        <v>4376</v>
      </c>
      <c r="AS47" s="1" t="s">
        <v>4377</v>
      </c>
      <c r="AT47" s="1"/>
      <c r="AU47" s="1">
        <v>2</v>
      </c>
      <c r="AV47" s="1">
        <v>2</v>
      </c>
      <c r="AW47" s="1" t="s">
        <v>4378</v>
      </c>
    </row>
    <row r="48" spans="1:49" x14ac:dyDescent="0.15">
      <c r="A48" t="str">
        <f t="shared" si="14"/>
        <v>|AER|赤|13|4/4|《[[怒れる巨人]]》|</v>
      </c>
      <c r="B48" t="s">
        <v>3211</v>
      </c>
      <c r="C48" t="str">
        <f t="shared" si="15"/>
        <v>AER</v>
      </c>
      <c r="D48">
        <f>IF(AG48="","",VLOOKUP(C48,tnpl!$Z$1:$AA$11,2,TRUE))</f>
        <v>7</v>
      </c>
      <c r="E48" t="s">
        <v>3211</v>
      </c>
      <c r="F48" t="str">
        <f t="shared" si="16"/>
        <v>赤</v>
      </c>
      <c r="G48">
        <f>IF(AH48="","",VLOOKUP(F48,tnpl!$X$1:$Y$16,2,TRUE))</f>
        <v>4</v>
      </c>
      <c r="H48" t="s">
        <v>3211</v>
      </c>
      <c r="I48">
        <f t="shared" si="17"/>
        <v>13</v>
      </c>
      <c r="J48" t="s">
        <v>3211</v>
      </c>
      <c r="K48">
        <f t="shared" si="18"/>
        <v>4</v>
      </c>
      <c r="L48">
        <f t="shared" si="19"/>
        <v>4</v>
      </c>
      <c r="M48" t="str">
        <f t="shared" si="20"/>
        <v>4/4</v>
      </c>
      <c r="R48" t="s">
        <v>3267</v>
      </c>
      <c r="S48" t="s">
        <v>4854</v>
      </c>
      <c r="T48" t="str">
        <f t="shared" si="21"/>
        <v>怒れる巨人</v>
      </c>
      <c r="U48" t="str">
        <f t="shared" si="22"/>
        <v/>
      </c>
      <c r="V48" t="str">
        <f>IF(I48=0,VLOOKUP(T48,Sheet4!A:B,2,TRUE),"")</f>
        <v/>
      </c>
      <c r="W48" t="s">
        <v>4855</v>
      </c>
      <c r="X48" t="s">
        <v>3267</v>
      </c>
      <c r="Y48" s="9"/>
      <c r="Z48" s="11" t="s">
        <v>3964</v>
      </c>
      <c r="AA48" t="str">
        <f t="shared" si="23"/>
        <v>速攻</v>
      </c>
      <c r="AB48" t="str">
        <f t="shared" si="24"/>
        <v/>
      </c>
      <c r="AC48" t="str">
        <f t="shared" si="25"/>
        <v/>
      </c>
      <c r="AD48" t="str">
        <f t="shared" si="26"/>
        <v/>
      </c>
      <c r="AE48" t="b">
        <f t="shared" si="27"/>
        <v>0</v>
      </c>
      <c r="AF48" s="3">
        <v>1047</v>
      </c>
      <c r="AG48" s="2" t="s">
        <v>4335</v>
      </c>
      <c r="AH48" s="1" t="s">
        <v>1575</v>
      </c>
      <c r="AI48" s="1" t="s">
        <v>1473</v>
      </c>
      <c r="AJ48" s="1">
        <v>13</v>
      </c>
      <c r="AK48" s="1" t="s">
        <v>431</v>
      </c>
      <c r="AL48" s="1" t="s">
        <v>430</v>
      </c>
      <c r="AM48" s="1" t="s">
        <v>349</v>
      </c>
      <c r="AN48" s="1" t="s">
        <v>2077</v>
      </c>
      <c r="AO48" s="1"/>
      <c r="AP48" s="1"/>
      <c r="AQ48" s="1" t="s">
        <v>3964</v>
      </c>
      <c r="AR48" s="1"/>
      <c r="AS48" s="1"/>
      <c r="AT48" s="1"/>
      <c r="AU48" s="1">
        <v>4</v>
      </c>
      <c r="AV48" s="1">
        <v>4</v>
      </c>
      <c r="AW48" s="1" t="s">
        <v>3964</v>
      </c>
    </row>
    <row r="49" spans="1:49" x14ac:dyDescent="0.15">
      <c r="A49" t="str">
        <f t="shared" si="14"/>
        <v>|AER|赤|6|2/2|《[[稲妻駆け]]》|</v>
      </c>
      <c r="B49" t="s">
        <v>3211</v>
      </c>
      <c r="C49" t="str">
        <f t="shared" si="15"/>
        <v>AER</v>
      </c>
      <c r="D49">
        <f>IF(AG49="","",VLOOKUP(C49,tnpl!$Z$1:$AA$11,2,TRUE))</f>
        <v>7</v>
      </c>
      <c r="E49" t="s">
        <v>3211</v>
      </c>
      <c r="F49" t="str">
        <f t="shared" si="16"/>
        <v>赤</v>
      </c>
      <c r="G49">
        <f>IF(AH49="","",VLOOKUP(F49,tnpl!$X$1:$Y$16,2,TRUE))</f>
        <v>4</v>
      </c>
      <c r="H49" t="s">
        <v>3211</v>
      </c>
      <c r="I49">
        <f t="shared" si="17"/>
        <v>6</v>
      </c>
      <c r="J49" t="s">
        <v>3211</v>
      </c>
      <c r="K49">
        <f t="shared" si="18"/>
        <v>2</v>
      </c>
      <c r="L49">
        <f t="shared" si="19"/>
        <v>2</v>
      </c>
      <c r="M49" t="str">
        <f t="shared" si="20"/>
        <v>2/2</v>
      </c>
      <c r="R49" t="s">
        <v>3267</v>
      </c>
      <c r="S49" t="s">
        <v>4854</v>
      </c>
      <c r="T49" t="str">
        <f t="shared" si="21"/>
        <v>稲妻駆け</v>
      </c>
      <c r="U49" t="str">
        <f t="shared" si="22"/>
        <v/>
      </c>
      <c r="V49" t="str">
        <f>IF(I49=0,VLOOKUP(T49,Sheet4!A:B,2,TRUE),"")</f>
        <v/>
      </c>
      <c r="W49" t="s">
        <v>4855</v>
      </c>
      <c r="X49" t="s">
        <v>3267</v>
      </c>
      <c r="Y49" s="9"/>
      <c r="Z49" s="11" t="s">
        <v>4394</v>
      </c>
      <c r="AA49" t="str">
        <f t="shared" si="23"/>
        <v>速攻</v>
      </c>
      <c r="AB49" t="str">
        <f t="shared" si="24"/>
        <v/>
      </c>
      <c r="AC49" t="str">
        <f t="shared" si="25"/>
        <v>与える</v>
      </c>
      <c r="AD49" t="str">
        <f t="shared" si="26"/>
        <v/>
      </c>
      <c r="AE49" t="b">
        <f t="shared" si="27"/>
        <v>1</v>
      </c>
      <c r="AF49" s="3">
        <v>1055</v>
      </c>
      <c r="AG49" s="2" t="s">
        <v>4335</v>
      </c>
      <c r="AH49" s="1" t="s">
        <v>1575</v>
      </c>
      <c r="AI49" s="1" t="s">
        <v>1453</v>
      </c>
      <c r="AJ49" s="1">
        <v>6</v>
      </c>
      <c r="AK49" s="1" t="s">
        <v>415</v>
      </c>
      <c r="AL49" s="1" t="s">
        <v>414</v>
      </c>
      <c r="AM49" s="1" t="s">
        <v>349</v>
      </c>
      <c r="AN49" s="1" t="s">
        <v>1511</v>
      </c>
      <c r="AO49" s="1" t="s">
        <v>1515</v>
      </c>
      <c r="AP49" s="1"/>
      <c r="AQ49" s="1" t="s">
        <v>4392</v>
      </c>
      <c r="AR49" s="1" t="s">
        <v>4344</v>
      </c>
      <c r="AS49" s="1" t="s">
        <v>4393</v>
      </c>
      <c r="AT49" s="1"/>
      <c r="AU49" s="1">
        <v>2</v>
      </c>
      <c r="AV49" s="1">
        <v>2</v>
      </c>
      <c r="AW49" s="1" t="s">
        <v>4394</v>
      </c>
    </row>
    <row r="50" spans="1:49" x14ac:dyDescent="0.15">
      <c r="A50" t="str">
        <f>B50&amp;C50&amp;E50&amp;F50&amp;H50&amp;I50&amp;J50&amp;M50&amp;N50&amp;O50&amp;P50&amp;Q50&amp;R50&amp;S50&amp;T50&amp;V50&amp;W50&amp;X50&amp;Y50</f>
        <v/>
      </c>
      <c r="Z50"/>
    </row>
    <row r="51" spans="1:49" x14ac:dyDescent="0.15">
      <c r="A51" t="str">
        <f>B51&amp;C51&amp;E51&amp;F51&amp;H51&amp;I51&amp;J51&amp;M51&amp;N51&amp;O51&amp;P51&amp;Q51&amp;R51&amp;S51&amp;T51&amp;V51&amp;W51&amp;X51&amp;Y51</f>
        <v>**アモンケットブロック</v>
      </c>
      <c r="B51" t="s">
        <v>4856</v>
      </c>
      <c r="C51" t="s">
        <v>5199</v>
      </c>
    </row>
    <row r="52" spans="1:49" x14ac:dyDescent="0.15">
      <c r="A52" t="str">
        <f>B52&amp;C52&amp;E52&amp;F52&amp;H52&amp;I52&amp;J52&amp;M52&amp;N52&amp;O52&amp;P52&amp;Q52&amp;R52&amp;S52&amp;T52&amp;U52&amp;V52&amp;W52&amp;X52&amp;Y52</f>
        <v>|LEFT:50|LEFT:50|LEFT:50|LEFT:50|LEFT:500|c</v>
      </c>
      <c r="B52" t="s">
        <v>3211</v>
      </c>
      <c r="C52" t="s">
        <v>3204</v>
      </c>
      <c r="E52" t="s">
        <v>3211</v>
      </c>
      <c r="F52" t="s">
        <v>3204</v>
      </c>
      <c r="H52" t="s">
        <v>3211</v>
      </c>
      <c r="I52" t="s">
        <v>3204</v>
      </c>
      <c r="J52" t="s">
        <v>3211</v>
      </c>
      <c r="M52" t="s">
        <v>3204</v>
      </c>
      <c r="R52" t="s">
        <v>3267</v>
      </c>
      <c r="T52" t="s">
        <v>3205</v>
      </c>
      <c r="X52" t="s">
        <v>3267</v>
      </c>
      <c r="Y52" t="s">
        <v>3206</v>
      </c>
    </row>
    <row r="53" spans="1:49" x14ac:dyDescent="0.15">
      <c r="A53" t="str">
        <f>B53&amp;C53&amp;E53&amp;F53&amp;H53&amp;I53&amp;J53&amp;M53&amp;N53&amp;O53&amp;P53&amp;Q53&amp;R53&amp;S53&amp;T53&amp;U53&amp;V53&amp;W53&amp;X53&amp;Y53</f>
        <v>|セット|色|コスト|P/T|カード名|</v>
      </c>
      <c r="B53" t="s">
        <v>3211</v>
      </c>
      <c r="C53" t="s">
        <v>3212</v>
      </c>
      <c r="E53" t="s">
        <v>3211</v>
      </c>
      <c r="F53" t="s">
        <v>3181</v>
      </c>
      <c r="H53" t="s">
        <v>3211</v>
      </c>
      <c r="I53" t="s">
        <v>3207</v>
      </c>
      <c r="J53" t="s">
        <v>3211</v>
      </c>
      <c r="K53" t="s">
        <v>3168</v>
      </c>
      <c r="L53" t="s">
        <v>3167</v>
      </c>
      <c r="M53" t="str">
        <f>K53&amp;"/"&amp;L53</f>
        <v>P/T</v>
      </c>
      <c r="R53" t="s">
        <v>3267</v>
      </c>
      <c r="T53" t="s">
        <v>3208</v>
      </c>
      <c r="X53" t="s">
        <v>3267</v>
      </c>
      <c r="AE53" t="b">
        <f>OR(AC53="与える",AD53="得る")</f>
        <v>0</v>
      </c>
      <c r="AF53" s="18"/>
      <c r="AG53" s="18"/>
      <c r="AH53" s="18"/>
      <c r="AI53" s="18"/>
      <c r="AJ53" s="18"/>
      <c r="AK53" s="18"/>
      <c r="AL53" s="18"/>
      <c r="AM53" s="18"/>
      <c r="AN53" s="18"/>
      <c r="AO53" s="18"/>
      <c r="AP53" s="18"/>
      <c r="AQ53" s="18"/>
      <c r="AR53" s="18"/>
      <c r="AS53" s="18"/>
      <c r="AT53" s="18"/>
      <c r="AU53" s="18"/>
      <c r="AV53" s="18"/>
      <c r="AW53" s="18"/>
    </row>
    <row r="54" spans="1:49" x14ac:dyDescent="0.15">
      <c r="A54" t="str">
        <f t="shared" si="14"/>
        <v>|AKH|赤|9|4/3|《[[アン一門の壊し屋]]》|</v>
      </c>
      <c r="B54" t="s">
        <v>3211</v>
      </c>
      <c r="C54" t="str">
        <f t="shared" si="15"/>
        <v>AKH</v>
      </c>
      <c r="D54">
        <f>IF(AG54="","",VLOOKUP(C54,tnpl!$Z$1:$AA$11,2,TRUE))</f>
        <v>10</v>
      </c>
      <c r="E54" t="s">
        <v>3211</v>
      </c>
      <c r="F54" t="str">
        <f t="shared" si="16"/>
        <v>赤</v>
      </c>
      <c r="G54">
        <f>IF(AH54="","",VLOOKUP(F54,tnpl!$X$1:$Y$16,2,TRUE))</f>
        <v>4</v>
      </c>
      <c r="H54" t="s">
        <v>3211</v>
      </c>
      <c r="I54">
        <f t="shared" si="17"/>
        <v>9</v>
      </c>
      <c r="J54" t="s">
        <v>3211</v>
      </c>
      <c r="K54">
        <f t="shared" si="18"/>
        <v>4</v>
      </c>
      <c r="L54">
        <f t="shared" si="19"/>
        <v>3</v>
      </c>
      <c r="M54" t="str">
        <f t="shared" si="20"/>
        <v>4/3</v>
      </c>
      <c r="R54" t="s">
        <v>3267</v>
      </c>
      <c r="S54" t="s">
        <v>4854</v>
      </c>
      <c r="T54" t="str">
        <f t="shared" si="21"/>
        <v>アン一門の壊し屋</v>
      </c>
      <c r="U54" t="str">
        <f t="shared" si="22"/>
        <v/>
      </c>
      <c r="V54" t="str">
        <f>IF(I54=0,VLOOKUP(T54,Sheet4!A:B,2,TRUE),"")</f>
        <v/>
      </c>
      <c r="W54" t="s">
        <v>4855</v>
      </c>
      <c r="X54" t="s">
        <v>3267</v>
      </c>
      <c r="Y54" s="9"/>
      <c r="Z54" s="11" t="s">
        <v>4618</v>
      </c>
      <c r="AA54" t="str">
        <f t="shared" si="23"/>
        <v>速攻</v>
      </c>
      <c r="AB54" t="str">
        <f t="shared" si="24"/>
        <v/>
      </c>
      <c r="AC54" t="str">
        <f t="shared" si="25"/>
        <v/>
      </c>
      <c r="AD54" t="str">
        <f t="shared" si="26"/>
        <v/>
      </c>
      <c r="AE54" t="b">
        <f t="shared" si="27"/>
        <v>0</v>
      </c>
      <c r="AF54" s="3">
        <v>1188</v>
      </c>
      <c r="AG54" s="2" t="s">
        <v>4450</v>
      </c>
      <c r="AH54" s="1" t="s">
        <v>1575</v>
      </c>
      <c r="AI54" s="1" t="s">
        <v>1473</v>
      </c>
      <c r="AJ54" s="1">
        <v>9</v>
      </c>
      <c r="AK54" s="1" t="s">
        <v>127</v>
      </c>
      <c r="AL54" s="1" t="s">
        <v>126</v>
      </c>
      <c r="AM54" s="1" t="s">
        <v>349</v>
      </c>
      <c r="AN54" s="1" t="s">
        <v>4557</v>
      </c>
      <c r="AO54" s="1" t="s">
        <v>1515</v>
      </c>
      <c r="AP54" s="1"/>
      <c r="AQ54" s="1" t="s">
        <v>2789</v>
      </c>
      <c r="AR54" s="1" t="s">
        <v>4617</v>
      </c>
      <c r="AS54" s="1"/>
      <c r="AT54" s="1"/>
      <c r="AU54" s="1">
        <v>4</v>
      </c>
      <c r="AV54" s="1">
        <v>3</v>
      </c>
      <c r="AW54" s="1" t="s">
        <v>4618</v>
      </c>
    </row>
    <row r="55" spans="1:49" x14ac:dyDescent="0.15">
      <c r="A55" t="str">
        <f t="shared" si="14"/>
        <v>|AKH|赤|19|8/8|《[[栄光をもたらすもの]]》|</v>
      </c>
      <c r="B55" t="s">
        <v>3211</v>
      </c>
      <c r="C55" t="str">
        <f t="shared" si="15"/>
        <v>AKH</v>
      </c>
      <c r="D55">
        <f>IF(AG55="","",VLOOKUP(C55,tnpl!$Z$1:$AA$11,2,TRUE))</f>
        <v>10</v>
      </c>
      <c r="E55" t="s">
        <v>3211</v>
      </c>
      <c r="F55" t="str">
        <f t="shared" si="16"/>
        <v>赤</v>
      </c>
      <c r="G55">
        <f>IF(AH55="","",VLOOKUP(F55,tnpl!$X$1:$Y$16,2,TRUE))</f>
        <v>4</v>
      </c>
      <c r="H55" t="s">
        <v>3211</v>
      </c>
      <c r="I55">
        <f t="shared" si="17"/>
        <v>19</v>
      </c>
      <c r="J55" t="s">
        <v>3211</v>
      </c>
      <c r="K55">
        <f t="shared" si="18"/>
        <v>8</v>
      </c>
      <c r="L55">
        <f t="shared" si="19"/>
        <v>8</v>
      </c>
      <c r="M55" t="str">
        <f t="shared" si="20"/>
        <v>8/8</v>
      </c>
      <c r="R55" t="s">
        <v>3267</v>
      </c>
      <c r="S55" t="s">
        <v>4854</v>
      </c>
      <c r="T55" t="str">
        <f t="shared" si="21"/>
        <v>栄光をもたらすもの</v>
      </c>
      <c r="U55" t="str">
        <f t="shared" si="22"/>
        <v/>
      </c>
      <c r="V55" t="str">
        <f>IF(I55=0,VLOOKUP(T55,Sheet4!A:B,2,TRUE),"")</f>
        <v/>
      </c>
      <c r="W55" t="s">
        <v>4855</v>
      </c>
      <c r="X55" t="s">
        <v>3267</v>
      </c>
      <c r="Y55" s="9"/>
      <c r="Z55" s="11" t="s">
        <v>4637</v>
      </c>
      <c r="AA55" t="str">
        <f t="shared" si="23"/>
        <v>速攻</v>
      </c>
      <c r="AB55" t="str">
        <f t="shared" si="24"/>
        <v/>
      </c>
      <c r="AC55" t="str">
        <f t="shared" si="25"/>
        <v/>
      </c>
      <c r="AD55" t="str">
        <f t="shared" si="26"/>
        <v/>
      </c>
      <c r="AE55" t="b">
        <f t="shared" si="27"/>
        <v>0</v>
      </c>
      <c r="AF55" s="3">
        <v>1199</v>
      </c>
      <c r="AG55" s="2" t="s">
        <v>4450</v>
      </c>
      <c r="AH55" s="1" t="s">
        <v>1575</v>
      </c>
      <c r="AI55" s="1" t="s">
        <v>1453</v>
      </c>
      <c r="AJ55" s="1">
        <v>19</v>
      </c>
      <c r="AK55" s="1" t="s">
        <v>105</v>
      </c>
      <c r="AL55" s="1" t="s">
        <v>104</v>
      </c>
      <c r="AM55" s="1" t="s">
        <v>349</v>
      </c>
      <c r="AN55" s="1" t="s">
        <v>1578</v>
      </c>
      <c r="AO55" s="1"/>
      <c r="AP55" s="1"/>
      <c r="AQ55" s="1" t="s">
        <v>3467</v>
      </c>
      <c r="AR55" s="1" t="s">
        <v>4636</v>
      </c>
      <c r="AS55" s="1"/>
      <c r="AT55" s="1"/>
      <c r="AU55" s="1">
        <v>8</v>
      </c>
      <c r="AV55" s="1">
        <v>8</v>
      </c>
      <c r="AW55" s="1" t="s">
        <v>4637</v>
      </c>
    </row>
    <row r="56" spans="1:49" x14ac:dyDescent="0.15">
      <c r="A56" t="str">
        <f t="shared" si="14"/>
        <v>|AKH|赤|10|5/4|《[[熱烈の神ハゾレト]]》|</v>
      </c>
      <c r="B56" t="s">
        <v>3211</v>
      </c>
      <c r="C56" t="str">
        <f t="shared" si="15"/>
        <v>AKH</v>
      </c>
      <c r="D56">
        <f>IF(AG56="","",VLOOKUP(C56,tnpl!$Z$1:$AA$11,2,TRUE))</f>
        <v>10</v>
      </c>
      <c r="E56" t="s">
        <v>3211</v>
      </c>
      <c r="F56" t="str">
        <f t="shared" si="16"/>
        <v>赤</v>
      </c>
      <c r="G56">
        <f>IF(AH56="","",VLOOKUP(F56,tnpl!$X$1:$Y$16,2,TRUE))</f>
        <v>4</v>
      </c>
      <c r="H56" t="s">
        <v>3211</v>
      </c>
      <c r="I56">
        <f t="shared" si="17"/>
        <v>10</v>
      </c>
      <c r="J56" t="s">
        <v>3211</v>
      </c>
      <c r="K56">
        <f t="shared" si="18"/>
        <v>5</v>
      </c>
      <c r="L56">
        <f t="shared" si="19"/>
        <v>4</v>
      </c>
      <c r="M56" t="str">
        <f t="shared" si="20"/>
        <v>5/4</v>
      </c>
      <c r="R56" t="s">
        <v>3267</v>
      </c>
      <c r="S56" t="s">
        <v>4854</v>
      </c>
      <c r="T56" t="str">
        <f t="shared" si="21"/>
        <v>熱烈の神ハゾレト</v>
      </c>
      <c r="U56" t="str">
        <f t="shared" si="22"/>
        <v/>
      </c>
      <c r="V56" t="str">
        <f>IF(I56=0,VLOOKUP(T56,Sheet4!A:B,2,TRUE),"")</f>
        <v/>
      </c>
      <c r="W56" t="s">
        <v>4855</v>
      </c>
      <c r="X56" t="s">
        <v>3267</v>
      </c>
      <c r="Y56" s="9"/>
      <c r="Z56" s="11" t="s">
        <v>4641</v>
      </c>
      <c r="AA56" t="str">
        <f t="shared" si="23"/>
        <v>速攻</v>
      </c>
      <c r="AB56" t="str">
        <f t="shared" si="24"/>
        <v/>
      </c>
      <c r="AC56" t="str">
        <f t="shared" si="25"/>
        <v/>
      </c>
      <c r="AD56" t="str">
        <f t="shared" si="26"/>
        <v/>
      </c>
      <c r="AE56" t="b">
        <f t="shared" si="27"/>
        <v>0</v>
      </c>
      <c r="AF56" s="3">
        <v>1200</v>
      </c>
      <c r="AG56" s="2" t="s">
        <v>4450</v>
      </c>
      <c r="AH56" s="1" t="s">
        <v>1575</v>
      </c>
      <c r="AI56" s="1" t="s">
        <v>1453</v>
      </c>
      <c r="AJ56" s="1">
        <v>10</v>
      </c>
      <c r="AK56" s="1" t="s">
        <v>103</v>
      </c>
      <c r="AL56" s="1" t="s">
        <v>102</v>
      </c>
      <c r="AM56" s="1" t="s">
        <v>349</v>
      </c>
      <c r="AN56" s="1" t="s">
        <v>4499</v>
      </c>
      <c r="AO56" s="1"/>
      <c r="AP56" s="1"/>
      <c r="AQ56" s="1" t="s">
        <v>4638</v>
      </c>
      <c r="AR56" s="1" t="s">
        <v>4639</v>
      </c>
      <c r="AS56" s="1" t="s">
        <v>4640</v>
      </c>
      <c r="AT56" s="1"/>
      <c r="AU56" s="1">
        <v>5</v>
      </c>
      <c r="AV56" s="1">
        <v>4</v>
      </c>
      <c r="AW56" s="1" t="s">
        <v>4641</v>
      </c>
    </row>
    <row r="57" spans="1:49" x14ac:dyDescent="0.15">
      <c r="A57" t="str">
        <f t="shared" si="14"/>
        <v>|AKH|緑|10|5/4|《[[横断地のクロコダイル]]》|</v>
      </c>
      <c r="B57" t="s">
        <v>3211</v>
      </c>
      <c r="C57" t="str">
        <f t="shared" si="15"/>
        <v>AKH</v>
      </c>
      <c r="D57">
        <f>IF(AG57="","",VLOOKUP(C57,tnpl!$Z$1:$AA$11,2,TRUE))</f>
        <v>10</v>
      </c>
      <c r="E57" t="s">
        <v>3211</v>
      </c>
      <c r="F57" t="str">
        <f t="shared" si="16"/>
        <v>緑</v>
      </c>
      <c r="G57">
        <f>IF(AH57="","",VLOOKUP(F57,tnpl!$X$1:$Y$16,2,TRUE))</f>
        <v>5</v>
      </c>
      <c r="H57" t="s">
        <v>3211</v>
      </c>
      <c r="I57">
        <f t="shared" si="17"/>
        <v>10</v>
      </c>
      <c r="J57" t="s">
        <v>3211</v>
      </c>
      <c r="K57">
        <f t="shared" si="18"/>
        <v>5</v>
      </c>
      <c r="L57">
        <f t="shared" si="19"/>
        <v>4</v>
      </c>
      <c r="M57" t="str">
        <f t="shared" si="20"/>
        <v>5/4</v>
      </c>
      <c r="R57" t="s">
        <v>3267</v>
      </c>
      <c r="S57" t="s">
        <v>4854</v>
      </c>
      <c r="T57" t="str">
        <f t="shared" si="21"/>
        <v>横断地のクロコダイル</v>
      </c>
      <c r="U57" t="str">
        <f t="shared" si="22"/>
        <v/>
      </c>
      <c r="V57" t="str">
        <f>IF(I57=0,VLOOKUP(T57,Sheet4!A:B,2,TRUE),"")</f>
        <v/>
      </c>
      <c r="W57" t="s">
        <v>4855</v>
      </c>
      <c r="X57" t="s">
        <v>3267</v>
      </c>
      <c r="Y57" s="9"/>
      <c r="Z57" s="11" t="s">
        <v>4824</v>
      </c>
      <c r="AA57" t="str">
        <f t="shared" si="23"/>
        <v>速攻</v>
      </c>
      <c r="AB57" t="str">
        <f t="shared" si="24"/>
        <v/>
      </c>
      <c r="AC57" t="str">
        <f t="shared" si="25"/>
        <v/>
      </c>
      <c r="AD57" t="str">
        <f t="shared" si="26"/>
        <v/>
      </c>
      <c r="AE57" t="b">
        <f t="shared" si="27"/>
        <v>0</v>
      </c>
      <c r="AF57" s="3">
        <v>1283</v>
      </c>
      <c r="AG57" s="2" t="s">
        <v>4450</v>
      </c>
      <c r="AH57" s="1" t="s">
        <v>1540</v>
      </c>
      <c r="AI57" s="1" t="s">
        <v>1473</v>
      </c>
      <c r="AJ57" s="1">
        <v>10</v>
      </c>
      <c r="AK57" s="1" t="s">
        <v>4822</v>
      </c>
      <c r="AL57" s="1" t="s">
        <v>4823</v>
      </c>
      <c r="AM57" s="1" t="s">
        <v>349</v>
      </c>
      <c r="AN57" s="1" t="s">
        <v>4130</v>
      </c>
      <c r="AO57" s="1"/>
      <c r="AP57" s="1"/>
      <c r="AQ57" s="1" t="s">
        <v>2789</v>
      </c>
      <c r="AR57" s="1" t="s">
        <v>4688</v>
      </c>
      <c r="AS57" s="1"/>
      <c r="AT57" s="1"/>
      <c r="AU57" s="1">
        <v>5</v>
      </c>
      <c r="AV57" s="1">
        <v>4</v>
      </c>
      <c r="AW57" s="1" t="s">
        <v>4824</v>
      </c>
    </row>
    <row r="59" spans="1:49" x14ac:dyDescent="0.15">
      <c r="A59" t="str">
        <f t="shared" ref="A59:A60" si="28">B59&amp;C59&amp;E59&amp;F59&amp;H59&amp;I59&amp;J59&amp;M59&amp;N59&amp;O59&amp;P59&amp;Q59&amp;R59&amp;S59&amp;T59&amp;U59&amp;V59&amp;W59&amp;X59&amp;Y59</f>
        <v>*能力によって速攻を得るまたは与えるクリーチャー</v>
      </c>
      <c r="B59" t="s">
        <v>5159</v>
      </c>
      <c r="F59" t="str">
        <f>$C$4</f>
        <v>速攻</v>
      </c>
      <c r="M59" t="s">
        <v>5158</v>
      </c>
      <c r="Y59" s="9"/>
    </row>
    <row r="60" spans="1:49" x14ac:dyDescent="0.15">
      <c r="A60" t="str">
        <f t="shared" si="28"/>
        <v>|LEFT:50|LEFT:50|LEFT:50|LEFT:50|LEFT:250|LEFT:250|c</v>
      </c>
      <c r="B60" t="s">
        <v>3267</v>
      </c>
      <c r="C60" t="s">
        <v>3204</v>
      </c>
      <c r="E60" t="s">
        <v>3267</v>
      </c>
      <c r="F60" t="s">
        <v>3204</v>
      </c>
      <c r="H60" t="s">
        <v>3267</v>
      </c>
      <c r="I60" t="s">
        <v>3204</v>
      </c>
      <c r="J60" t="s">
        <v>3267</v>
      </c>
      <c r="M60" t="s">
        <v>3204</v>
      </c>
      <c r="N60" t="s">
        <v>3267</v>
      </c>
      <c r="O60" t="s">
        <v>5042</v>
      </c>
      <c r="R60" t="s">
        <v>3267</v>
      </c>
      <c r="T60" t="s">
        <v>5042</v>
      </c>
      <c r="X60" t="s">
        <v>3267</v>
      </c>
      <c r="Y60" s="9" t="s">
        <v>3206</v>
      </c>
    </row>
    <row r="61" spans="1:49" x14ac:dyDescent="0.15">
      <c r="A61" t="str">
        <f t="shared" ref="A61" si="29">B61&amp;C61&amp;E61&amp;F61&amp;H61&amp;I61&amp;J61&amp;M61&amp;N61&amp;O61&amp;P61&amp;Q61&amp;R61&amp;S61&amp;T61&amp;U61&amp;V61&amp;W61&amp;X61&amp;Y61</f>
        <v>|セット|色|コスト|P/T|能力|カード名|</v>
      </c>
      <c r="B61" t="s">
        <v>3211</v>
      </c>
      <c r="C61" t="s">
        <v>3212</v>
      </c>
      <c r="E61" t="s">
        <v>3211</v>
      </c>
      <c r="F61" t="s">
        <v>3181</v>
      </c>
      <c r="H61" t="s">
        <v>3211</v>
      </c>
      <c r="I61" t="s">
        <v>3207</v>
      </c>
      <c r="J61" t="s">
        <v>3211</v>
      </c>
      <c r="K61" t="s">
        <v>3168</v>
      </c>
      <c r="L61" t="s">
        <v>3167</v>
      </c>
      <c r="M61" t="str">
        <f>K61&amp;"/"&amp;L61</f>
        <v>P/T</v>
      </c>
      <c r="N61" t="s">
        <v>3267</v>
      </c>
      <c r="O61" t="s">
        <v>3231</v>
      </c>
      <c r="R61" t="s">
        <v>3267</v>
      </c>
      <c r="T61" t="s">
        <v>3208</v>
      </c>
      <c r="X61" t="s">
        <v>3267</v>
      </c>
      <c r="AE61" t="b">
        <f>OR(AC61="与える",AD61="得る")</f>
        <v>0</v>
      </c>
    </row>
    <row r="62" spans="1:49" x14ac:dyDescent="0.15">
      <c r="A62" t="str">
        <f t="shared" ref="A62" si="30">B62&amp;C62&amp;E62&amp;F62&amp;H62&amp;I62&amp;J62&amp;M62&amp;N62&amp;O62&amp;P62&amp;Q62&amp;R62&amp;S62&amp;T62&amp;U62&amp;V62&amp;W62&amp;X62&amp;Y62</f>
        <v>|ORI|青|12|2/3|呪文かサポートを唱える：&amp;br;一時コントロール奪取|《[[意志を砕く者]]》|</v>
      </c>
      <c r="B62" t="s">
        <v>3211</v>
      </c>
      <c r="C62" t="str">
        <f t="shared" ref="C62" si="31">AG62</f>
        <v>ORI</v>
      </c>
      <c r="D62">
        <f>IF(AG62="","",VLOOKUP(C62,tnpl!$Z$1:$AA$11,2,TRUE))</f>
        <v>1</v>
      </c>
      <c r="E62" t="s">
        <v>3211</v>
      </c>
      <c r="F62" t="str">
        <f t="shared" ref="F62" si="32">AH62</f>
        <v>青</v>
      </c>
      <c r="G62">
        <f>IF(AH62="","",VLOOKUP(F62,tnpl!$X$1:$Y$16,2,TRUE))</f>
        <v>2</v>
      </c>
      <c r="H62" t="s">
        <v>3211</v>
      </c>
      <c r="I62">
        <f t="shared" ref="I62" si="33">AJ62</f>
        <v>12</v>
      </c>
      <c r="J62" t="s">
        <v>3211</v>
      </c>
      <c r="K62">
        <f t="shared" ref="K62:L62" si="34">AU62</f>
        <v>2</v>
      </c>
      <c r="L62">
        <f t="shared" si="34"/>
        <v>3</v>
      </c>
      <c r="M62" t="str">
        <f t="shared" ref="M62" si="35">IF(AM62="クリーチャー",K62&amp;"/"&amp;L62,"")</f>
        <v>2/3</v>
      </c>
      <c r="N62" t="s">
        <v>3267</v>
      </c>
      <c r="O62" t="s">
        <v>5279</v>
      </c>
      <c r="P62" t="s">
        <v>3249</v>
      </c>
      <c r="Q62" t="s">
        <v>5278</v>
      </c>
      <c r="R62" t="s">
        <v>3267</v>
      </c>
      <c r="S62" t="s">
        <v>4854</v>
      </c>
      <c r="T62" t="str">
        <f t="shared" ref="T62" si="36">AK62</f>
        <v>意志を砕く者</v>
      </c>
      <c r="U62" t="str">
        <f t="shared" ref="U62" si="37">IF(I62=0,"&gt;","")</f>
        <v/>
      </c>
      <c r="V62" t="str">
        <f>IF(I62=0,VLOOKUP(T62,Sheet4!A:B,2,TRUE),"")</f>
        <v/>
      </c>
      <c r="W62" t="s">
        <v>4855</v>
      </c>
      <c r="X62" t="s">
        <v>3267</v>
      </c>
      <c r="Y62" s="9"/>
      <c r="Z62" s="11" t="s">
        <v>2942</v>
      </c>
      <c r="AA62" t="str">
        <f t="shared" ref="AA62" si="38">IF(SEARCH(LEFT($C$3,2),Z62,1)&lt;15,$C$3,"")</f>
        <v/>
      </c>
      <c r="AB62" t="str">
        <f t="shared" ref="AB62" si="39">IF(ISERR(SEARCH("召",Z62,1)),"","召喚")</f>
        <v/>
      </c>
      <c r="AC62" t="str">
        <f t="shared" ref="AC62" si="40">IF(ISERR(SEARCH("与",Z62,1)),"","与える")</f>
        <v>与える</v>
      </c>
      <c r="AD62" t="str">
        <f t="shared" ref="AD62" si="41">IF(ISERR(SEARCH("得",Z62,1)),"","得る")</f>
        <v>得る</v>
      </c>
      <c r="AE62" t="b">
        <f t="shared" ref="AE62" si="42">OR(AC62="与える",AD62="得る")</f>
        <v>1</v>
      </c>
      <c r="AF62" s="3">
        <v>73</v>
      </c>
      <c r="AG62" s="2" t="s">
        <v>3271</v>
      </c>
      <c r="AH62" s="1" t="s">
        <v>1631</v>
      </c>
      <c r="AI62" s="1" t="s">
        <v>1463</v>
      </c>
      <c r="AJ62" s="1">
        <v>12</v>
      </c>
      <c r="AK62" s="1" t="s">
        <v>2944</v>
      </c>
      <c r="AL62" s="1" t="s">
        <v>2943</v>
      </c>
      <c r="AM62" s="1" t="s">
        <v>349</v>
      </c>
      <c r="AN62" s="1" t="s">
        <v>1511</v>
      </c>
      <c r="AO62" s="1" t="s">
        <v>1485</v>
      </c>
      <c r="AP62" s="1"/>
      <c r="AQ62" s="1" t="s">
        <v>2942</v>
      </c>
      <c r="AR62" s="1"/>
      <c r="AS62" s="1"/>
      <c r="AT62" s="1"/>
      <c r="AU62" s="1">
        <v>2</v>
      </c>
      <c r="AV62" s="1">
        <v>3</v>
      </c>
      <c r="AW62" s="1" t="s">
        <v>2942</v>
      </c>
    </row>
    <row r="63" spans="1:49" x14ac:dyDescent="0.15">
      <c r="A63" t="str">
        <f>B63&amp;C63&amp;E63&amp;F63&amp;H63&amp;I63&amp;J63&amp;M63&amp;N63&amp;O63&amp;P63&amp;Q63&amp;R63&amp;S63&amp;T63&amp;U63&amp;V63&amp;W63&amp;X63&amp;Y63</f>
        <v>|ORI|赤|8|4/3|CIP：パワー2以下クリーチャー&amp;br;一時コントロール奪取|《[[心酔させる勝者]]》|</v>
      </c>
      <c r="B63" t="s">
        <v>3211</v>
      </c>
      <c r="C63" t="str">
        <f>AG63</f>
        <v>ORI</v>
      </c>
      <c r="D63">
        <f>IF(AG63="","",VLOOKUP(C63,tnpl!$Z$1:$AA$11,2,TRUE))</f>
        <v>1</v>
      </c>
      <c r="E63" t="s">
        <v>3211</v>
      </c>
      <c r="F63" t="str">
        <f>AH63</f>
        <v>赤</v>
      </c>
      <c r="G63">
        <f>IF(AH63="","",VLOOKUP(F63,tnpl!$X$1:$Y$16,2,TRUE))</f>
        <v>4</v>
      </c>
      <c r="H63" t="s">
        <v>3211</v>
      </c>
      <c r="I63">
        <f>AJ63</f>
        <v>8</v>
      </c>
      <c r="J63" t="s">
        <v>3211</v>
      </c>
      <c r="K63">
        <f t="shared" ref="K63:L66" si="43">AU63</f>
        <v>4</v>
      </c>
      <c r="L63">
        <f t="shared" si="43"/>
        <v>3</v>
      </c>
      <c r="M63" t="str">
        <f>IF(AM63="クリーチャー",K63&amp;"/"&amp;L63,"")</f>
        <v>4/3</v>
      </c>
      <c r="N63" t="s">
        <v>3267</v>
      </c>
      <c r="O63" t="s">
        <v>5287</v>
      </c>
      <c r="P63" t="s">
        <v>3249</v>
      </c>
      <c r="Q63" t="s">
        <v>5278</v>
      </c>
      <c r="R63" t="s">
        <v>3267</v>
      </c>
      <c r="S63" t="s">
        <v>4854</v>
      </c>
      <c r="T63" t="str">
        <f>AK63</f>
        <v>心酔させる勝者</v>
      </c>
      <c r="U63" t="str">
        <f>IF(I63=0,"&gt;","")</f>
        <v/>
      </c>
      <c r="V63" t="str">
        <f>IF(I63=0,VLOOKUP(T63,Sheet4!A:B,2,TRUE),"")</f>
        <v/>
      </c>
      <c r="W63" t="s">
        <v>4855</v>
      </c>
      <c r="X63" t="s">
        <v>3267</v>
      </c>
      <c r="Y63" s="9"/>
      <c r="Z63" s="11" t="s">
        <v>2759</v>
      </c>
      <c r="AA63" t="str">
        <f>IF(SEARCH(LEFT($C$3,2),Z63,1)&lt;15,$C$3,"")</f>
        <v/>
      </c>
      <c r="AB63" t="str">
        <f>IF(ISERR(SEARCH("召",Z63,1)),"","召喚")</f>
        <v/>
      </c>
      <c r="AC63" t="str">
        <f>IF(ISERR(SEARCH("与",Z63,1)),"","与える")</f>
        <v/>
      </c>
      <c r="AD63" t="str">
        <f>IF(ISERR(SEARCH("得",Z63,1)),"","得る")</f>
        <v>得る</v>
      </c>
      <c r="AE63" t="b">
        <f>OR(AC63="与える",AD63="得る")</f>
        <v>1</v>
      </c>
      <c r="AF63" s="3">
        <v>138</v>
      </c>
      <c r="AG63" s="2" t="s">
        <v>3271</v>
      </c>
      <c r="AH63" s="1" t="s">
        <v>1575</v>
      </c>
      <c r="AI63" s="1" t="s">
        <v>1473</v>
      </c>
      <c r="AJ63" s="1">
        <v>8</v>
      </c>
      <c r="AK63" s="1" t="s">
        <v>2761</v>
      </c>
      <c r="AL63" s="1" t="s">
        <v>2760</v>
      </c>
      <c r="AM63" s="1" t="s">
        <v>349</v>
      </c>
      <c r="AN63" s="1" t="s">
        <v>1511</v>
      </c>
      <c r="AO63" s="1" t="s">
        <v>1515</v>
      </c>
      <c r="AP63" s="1"/>
      <c r="AQ63" s="1" t="s">
        <v>2759</v>
      </c>
      <c r="AR63" s="1"/>
      <c r="AS63" s="1"/>
      <c r="AT63" s="1"/>
      <c r="AU63" s="1">
        <v>4</v>
      </c>
      <c r="AV63" s="1">
        <v>3</v>
      </c>
      <c r="AW63" s="1" t="s">
        <v>2759</v>
      </c>
    </row>
    <row r="64" spans="1:49" x14ac:dyDescent="0.15">
      <c r="A64" t="str">
        <f>B64&amp;C64&amp;E64&amp;F64&amp;H64&amp;I64&amp;J64&amp;M64&amp;N64&amp;O64&amp;P64&amp;Q64&amp;R64&amp;S64&amp;T64&amp;U64&amp;V64&amp;W64&amp;X64&amp;Y64</f>
        <v>|BFZ|赤|4|2/1|各クリーチャー&amp;br;結集：ターン終了時まで|《[[地割れの案内人]]》|</v>
      </c>
      <c r="B64" t="s">
        <v>3211</v>
      </c>
      <c r="C64" t="str">
        <f>AG64</f>
        <v>BFZ</v>
      </c>
      <c r="D64">
        <f>IF(AG64="","",VLOOKUP(C64,tnpl!$Z$1:$AA$11,2,TRUE))</f>
        <v>2</v>
      </c>
      <c r="E64" t="s">
        <v>3211</v>
      </c>
      <c r="F64" t="str">
        <f>AH64</f>
        <v>赤</v>
      </c>
      <c r="G64">
        <f>IF(AH64="","",VLOOKUP(F64,tnpl!$X$1:$Y$16,2,TRUE))</f>
        <v>4</v>
      </c>
      <c r="H64" t="s">
        <v>3211</v>
      </c>
      <c r="I64">
        <f>AJ64</f>
        <v>4</v>
      </c>
      <c r="J64" t="s">
        <v>3211</v>
      </c>
      <c r="K64">
        <f t="shared" si="43"/>
        <v>2</v>
      </c>
      <c r="L64">
        <f t="shared" si="43"/>
        <v>1</v>
      </c>
      <c r="M64" t="str">
        <f>IF(AM64="クリーチャー",K64&amp;"/"&amp;L64,"")</f>
        <v>2/1</v>
      </c>
      <c r="N64" t="s">
        <v>3267</v>
      </c>
      <c r="O64" t="s">
        <v>5269</v>
      </c>
      <c r="P64" t="s">
        <v>3249</v>
      </c>
      <c r="Q64" t="s">
        <v>5293</v>
      </c>
      <c r="R64" t="s">
        <v>3267</v>
      </c>
      <c r="S64" t="s">
        <v>4854</v>
      </c>
      <c r="T64" t="str">
        <f>AK64</f>
        <v>地割れの案内人</v>
      </c>
      <c r="U64" t="str">
        <f>IF(I64=0,"&gt;","")</f>
        <v/>
      </c>
      <c r="V64" t="str">
        <f>IF(I64=0,VLOOKUP(T64,Sheet4!A:B,2,TRUE),"")</f>
        <v/>
      </c>
      <c r="W64" t="s">
        <v>4855</v>
      </c>
      <c r="X64" t="s">
        <v>3267</v>
      </c>
      <c r="Y64" s="9"/>
      <c r="Z64" s="11" t="s">
        <v>2097</v>
      </c>
      <c r="AA64" t="str">
        <f>IF(SEARCH(LEFT($C$3,2),Z64,1)&lt;15,$C$3,"")</f>
        <v/>
      </c>
      <c r="AB64" t="str">
        <f>IF(ISERR(SEARCH("召",Z64,1)),"","召喚")</f>
        <v/>
      </c>
      <c r="AC64" t="str">
        <f>IF(ISERR(SEARCH("与",Z64,1)),"","与える")</f>
        <v>与える</v>
      </c>
      <c r="AD64" t="str">
        <f>IF(ISERR(SEARCH("得",Z64,1)),"","得る")</f>
        <v/>
      </c>
      <c r="AE64" t="b">
        <f>OR(AC64="与える",AD64="得る")</f>
        <v>1</v>
      </c>
      <c r="AF64" s="3">
        <v>354</v>
      </c>
      <c r="AG64" s="2" t="s">
        <v>3213</v>
      </c>
      <c r="AH64" s="1" t="s">
        <v>1575</v>
      </c>
      <c r="AI64" s="1" t="s">
        <v>1771</v>
      </c>
      <c r="AJ64" s="1">
        <v>4</v>
      </c>
      <c r="AK64" s="1" t="s">
        <v>2099</v>
      </c>
      <c r="AL64" s="1" t="s">
        <v>2098</v>
      </c>
      <c r="AM64" s="1" t="s">
        <v>349</v>
      </c>
      <c r="AN64" s="1" t="s">
        <v>1587</v>
      </c>
      <c r="AO64" s="1" t="s">
        <v>1956</v>
      </c>
      <c r="AP64" s="1" t="s">
        <v>1500</v>
      </c>
      <c r="AQ64" s="1" t="s">
        <v>2097</v>
      </c>
      <c r="AR64" s="1"/>
      <c r="AS64" s="1"/>
      <c r="AT64" s="1"/>
      <c r="AU64" s="1">
        <v>2</v>
      </c>
      <c r="AV64" s="1">
        <v>1</v>
      </c>
      <c r="AW64" s="1" t="s">
        <v>2097</v>
      </c>
    </row>
    <row r="65" spans="1:49" x14ac:dyDescent="0.15">
      <c r="A65" t="str">
        <f>B65&amp;C65&amp;E65&amp;F65&amp;H65&amp;I65&amp;J65&amp;M65&amp;N65&amp;O65&amp;P65&amp;Q65&amp;R65&amp;S65&amp;T65&amp;U65&amp;V65&amp;W65&amp;X65&amp;Y65</f>
        <v>|BFZ|黒赤|11|4/3|無色のクリーチャー&amp;br;無色のクリーチャーCIP：永続|《[[殺戮の先陣]]》|</v>
      </c>
      <c r="B65" t="s">
        <v>3211</v>
      </c>
      <c r="C65" t="str">
        <f>AG65</f>
        <v>BFZ</v>
      </c>
      <c r="D65">
        <f>IF(AG65="","",VLOOKUP(C65,tnpl!$Z$1:$AA$11,2,TRUE))</f>
        <v>2</v>
      </c>
      <c r="E65" t="s">
        <v>3211</v>
      </c>
      <c r="F65" t="str">
        <f>AH65</f>
        <v>黒赤</v>
      </c>
      <c r="G65">
        <f>IF(AH65="","",VLOOKUP(F65,tnpl!$X$1:$Y$16,2,TRUE))</f>
        <v>8</v>
      </c>
      <c r="H65" t="s">
        <v>3211</v>
      </c>
      <c r="I65">
        <f>AJ65</f>
        <v>11</v>
      </c>
      <c r="J65" t="s">
        <v>3211</v>
      </c>
      <c r="K65">
        <f t="shared" si="43"/>
        <v>4</v>
      </c>
      <c r="L65">
        <f t="shared" si="43"/>
        <v>3</v>
      </c>
      <c r="M65" t="str">
        <f>IF(AM65="クリーチャー",K65&amp;"/"&amp;L65,"")</f>
        <v>4/3</v>
      </c>
      <c r="N65" t="s">
        <v>3267</v>
      </c>
      <c r="O65" t="s">
        <v>5280</v>
      </c>
      <c r="P65" t="s">
        <v>3249</v>
      </c>
      <c r="Q65" t="s">
        <v>5294</v>
      </c>
      <c r="R65" t="s">
        <v>3267</v>
      </c>
      <c r="S65" t="s">
        <v>4854</v>
      </c>
      <c r="T65" t="str">
        <f>AK65</f>
        <v>殺戮の先陣</v>
      </c>
      <c r="U65" t="str">
        <f>IF(I65=0,"&gt;","")</f>
        <v/>
      </c>
      <c r="V65" t="str">
        <f>IF(I65=0,VLOOKUP(T65,Sheet4!A:B,2,TRUE),"")</f>
        <v/>
      </c>
      <c r="W65" t="s">
        <v>4855</v>
      </c>
      <c r="X65" t="s">
        <v>3267</v>
      </c>
      <c r="Y65" s="9"/>
      <c r="Z65" s="11" t="s">
        <v>3484</v>
      </c>
      <c r="AA65" t="str">
        <f>IF(SEARCH(LEFT($C$3,2),Z65,1)&lt;15,$C$3,"")</f>
        <v/>
      </c>
      <c r="AB65" t="str">
        <f>IF(ISERR(SEARCH("召",Z65,1)),"","召喚")</f>
        <v/>
      </c>
      <c r="AC65" t="str">
        <f>IF(ISERR(SEARCH("与",Z65,1)),"","与える")</f>
        <v/>
      </c>
      <c r="AD65" t="str">
        <f>IF(ISERR(SEARCH("得",Z65,1)),"","得る")</f>
        <v>得る</v>
      </c>
      <c r="AE65" t="b">
        <f>OR(AC65="与える",AD65="得る")</f>
        <v>1</v>
      </c>
      <c r="AF65" s="3">
        <v>428</v>
      </c>
      <c r="AG65" s="2" t="s">
        <v>3213</v>
      </c>
      <c r="AH65" s="1" t="s">
        <v>1526</v>
      </c>
      <c r="AI65" s="1" t="s">
        <v>1473</v>
      </c>
      <c r="AJ65" s="1">
        <v>11</v>
      </c>
      <c r="AK65" s="1" t="s">
        <v>1863</v>
      </c>
      <c r="AL65" s="1" t="s">
        <v>1862</v>
      </c>
      <c r="AM65" s="1" t="s">
        <v>349</v>
      </c>
      <c r="AN65" s="1" t="s">
        <v>1457</v>
      </c>
      <c r="AO65" s="1" t="s">
        <v>1523</v>
      </c>
      <c r="AP65" s="1"/>
      <c r="AQ65" s="1" t="s">
        <v>3412</v>
      </c>
      <c r="AR65" s="1" t="s">
        <v>1861</v>
      </c>
      <c r="AS65" s="1"/>
      <c r="AT65" s="1"/>
      <c r="AU65" s="1">
        <v>4</v>
      </c>
      <c r="AV65" s="1">
        <v>3</v>
      </c>
      <c r="AW65" s="1" t="s">
        <v>3484</v>
      </c>
    </row>
    <row r="66" spans="1:49" x14ac:dyDescent="0.15">
      <c r="A66" t="str">
        <f>B66&amp;C66&amp;E66&amp;F66&amp;H66&amp;I66&amp;J66&amp;M66&amp;N66&amp;O66&amp;P66&amp;Q66&amp;R66&amp;S66&amp;T66&amp;U66&amp;V66&amp;W66&amp;X66&amp;Y66</f>
        <v>|OGW|赤|7|4/3|各クリーチャー&amp;br;CIP：ターン終了時まで|《[[無謀な奇襲隊]]》|</v>
      </c>
      <c r="B66" t="s">
        <v>3211</v>
      </c>
      <c r="C66" t="str">
        <f>AG66</f>
        <v>OGW</v>
      </c>
      <c r="D66">
        <f>IF(AG66="","",VLOOKUP(C66,tnpl!$Z$1:$AA$11,2,TRUE))</f>
        <v>3</v>
      </c>
      <c r="E66" t="s">
        <v>3211</v>
      </c>
      <c r="F66" t="str">
        <f>AH66</f>
        <v>赤</v>
      </c>
      <c r="G66">
        <f>IF(AH66="","",VLOOKUP(F66,tnpl!$X$1:$Y$16,2,TRUE))</f>
        <v>4</v>
      </c>
      <c r="H66" t="s">
        <v>3211</v>
      </c>
      <c r="I66">
        <f>AJ66</f>
        <v>7</v>
      </c>
      <c r="J66" t="s">
        <v>3211</v>
      </c>
      <c r="K66">
        <f t="shared" si="43"/>
        <v>4</v>
      </c>
      <c r="L66">
        <f t="shared" si="43"/>
        <v>3</v>
      </c>
      <c r="M66" t="str">
        <f>IF(AM66="クリーチャー",K66&amp;"/"&amp;L66,"")</f>
        <v>4/3</v>
      </c>
      <c r="N66" t="s">
        <v>3267</v>
      </c>
      <c r="O66" t="s">
        <v>5269</v>
      </c>
      <c r="P66" t="s">
        <v>3249</v>
      </c>
      <c r="Q66" t="s">
        <v>5295</v>
      </c>
      <c r="R66" t="s">
        <v>3267</v>
      </c>
      <c r="S66" t="s">
        <v>4854</v>
      </c>
      <c r="T66" t="str">
        <f>AK66</f>
        <v>無謀な奇襲隊</v>
      </c>
      <c r="U66" t="str">
        <f>IF(I66=0,"&gt;","")</f>
        <v/>
      </c>
      <c r="V66" t="str">
        <f>IF(I66=0,VLOOKUP(T66,Sheet4!A:B,2,TRUE),"")</f>
        <v/>
      </c>
      <c r="W66" t="s">
        <v>4855</v>
      </c>
      <c r="X66" t="s">
        <v>3267</v>
      </c>
      <c r="Y66" s="9"/>
      <c r="Z66" s="11" t="s">
        <v>1596</v>
      </c>
      <c r="AA66" t="str">
        <f>IF(SEARCH(LEFT($C$3,2),Z66,1)&lt;15,$C$3,"")</f>
        <v/>
      </c>
      <c r="AB66" t="str">
        <f>IF(ISERR(SEARCH("召",Z66,1)),"","召喚")</f>
        <v/>
      </c>
      <c r="AC66" t="str">
        <f>IF(ISERR(SEARCH("与",Z66,1)),"","与える")</f>
        <v/>
      </c>
      <c r="AD66" t="str">
        <f>IF(ISERR(SEARCH("得",Z66,1)),"","得る")</f>
        <v>得る</v>
      </c>
      <c r="AE66" t="b">
        <f>OR(AC66="与える",AD66="得る")</f>
        <v>1</v>
      </c>
      <c r="AF66" s="3">
        <v>504</v>
      </c>
      <c r="AG66" s="2" t="s">
        <v>3214</v>
      </c>
      <c r="AH66" s="1" t="s">
        <v>1575</v>
      </c>
      <c r="AI66" s="1" t="s">
        <v>1473</v>
      </c>
      <c r="AJ66" s="1">
        <v>7</v>
      </c>
      <c r="AK66" s="1" t="s">
        <v>1600</v>
      </c>
      <c r="AL66" s="1" t="s">
        <v>1599</v>
      </c>
      <c r="AM66" s="1" t="s">
        <v>349</v>
      </c>
      <c r="AN66" s="1" t="s">
        <v>1587</v>
      </c>
      <c r="AO66" s="1" t="s">
        <v>1515</v>
      </c>
      <c r="AP66" s="1" t="s">
        <v>1500</v>
      </c>
      <c r="AQ66" s="1" t="s">
        <v>1598</v>
      </c>
      <c r="AR66" s="1" t="s">
        <v>1597</v>
      </c>
      <c r="AS66" s="1"/>
      <c r="AT66" s="1"/>
      <c r="AU66" s="1">
        <v>4</v>
      </c>
      <c r="AV66" s="1">
        <v>3</v>
      </c>
      <c r="AW66" s="1" t="s">
        <v>1596</v>
      </c>
    </row>
    <row r="67" spans="1:49" x14ac:dyDescent="0.15">
      <c r="A67" t="str">
        <f t="shared" ref="A67:A69" si="44">B67&amp;C67&amp;E67&amp;F67&amp;H67&amp;I67&amp;J67&amp;M67&amp;N67&amp;O67&amp;P67&amp;Q67&amp;R67&amp;S67&amp;T67&amp;U67&amp;V67&amp;W67&amp;X67&amp;Y67</f>
        <v>|SOI|赤|12|6/5|狼男&amp;br;狼男CIP時：永続|《[[ガイアー岬の山賊]]》|</v>
      </c>
      <c r="B67" t="s">
        <v>3211</v>
      </c>
      <c r="C67" t="str">
        <f t="shared" ref="C67:C69" si="45">AG67</f>
        <v>SOI</v>
      </c>
      <c r="D67">
        <f>IF(AG67="","",VLOOKUP(C67,tnpl!$Z$1:$AA$11,2,TRUE))</f>
        <v>4</v>
      </c>
      <c r="E67" t="s">
        <v>3211</v>
      </c>
      <c r="F67" t="str">
        <f t="shared" ref="F67:F69" si="46">AH67</f>
        <v>赤</v>
      </c>
      <c r="G67">
        <f>IF(AH67="","",VLOOKUP(F67,tnpl!$X$1:$Y$16,2,TRUE))</f>
        <v>4</v>
      </c>
      <c r="H67" t="s">
        <v>3211</v>
      </c>
      <c r="I67">
        <f t="shared" ref="I67:I69" si="47">AJ67</f>
        <v>12</v>
      </c>
      <c r="J67" t="s">
        <v>3211</v>
      </c>
      <c r="K67">
        <f t="shared" ref="K67:K69" si="48">AU67</f>
        <v>6</v>
      </c>
      <c r="L67">
        <f t="shared" ref="L67:L69" si="49">AV67</f>
        <v>5</v>
      </c>
      <c r="M67" t="str">
        <f t="shared" ref="M67:M69" si="50">IF(AM67="クリーチャー",K67&amp;"/"&amp;L67,"")</f>
        <v>6/5</v>
      </c>
      <c r="N67" t="s">
        <v>3267</v>
      </c>
      <c r="O67" t="s">
        <v>5281</v>
      </c>
      <c r="P67" t="s">
        <v>3249</v>
      </c>
      <c r="Q67" t="s">
        <v>5296</v>
      </c>
      <c r="R67" t="s">
        <v>3267</v>
      </c>
      <c r="S67" t="s">
        <v>4854</v>
      </c>
      <c r="T67" t="str">
        <f t="shared" ref="T67:T69" si="51">AK67</f>
        <v>ガイアー岬の山賊</v>
      </c>
      <c r="U67" t="str">
        <f t="shared" ref="U67:U69" si="52">IF(I67=0,"&gt;","")</f>
        <v/>
      </c>
      <c r="V67" t="str">
        <f>IF(I67=0,VLOOKUP(T67,Sheet4!A:B,2,TRUE),"")</f>
        <v/>
      </c>
      <c r="W67" t="s">
        <v>4855</v>
      </c>
      <c r="X67" t="s">
        <v>3267</v>
      </c>
      <c r="Y67" s="9"/>
      <c r="Z67" s="11" t="s">
        <v>3744</v>
      </c>
      <c r="AA67" t="str">
        <f t="shared" ref="AA67:AA69" si="53">IF(SEARCH(LEFT($C$3,2),Z67,1)&lt;15,$C$3,"")</f>
        <v>速攻</v>
      </c>
      <c r="AB67" t="str">
        <f t="shared" ref="AB67:AB69" si="54">IF(ISERR(SEARCH("召",Z67,1)),"","召喚")</f>
        <v/>
      </c>
      <c r="AC67" t="str">
        <f t="shared" ref="AC67:AC69" si="55">IF(ISERR(SEARCH("与",Z67,1)),"","与える")</f>
        <v/>
      </c>
      <c r="AD67" t="str">
        <f t="shared" ref="AD67:AD69" si="56">IF(ISERR(SEARCH("得",Z67,1)),"","得る")</f>
        <v>得る</v>
      </c>
      <c r="AE67" t="b">
        <f t="shared" ref="AE67:AE69" si="57">OR(AC67="与える",AD67="得る")</f>
        <v>1</v>
      </c>
      <c r="AF67" s="3">
        <v>675</v>
      </c>
      <c r="AG67" s="2" t="s">
        <v>3528</v>
      </c>
      <c r="AH67" s="1" t="s">
        <v>1575</v>
      </c>
      <c r="AI67" s="1" t="s">
        <v>1453</v>
      </c>
      <c r="AJ67" s="22">
        <v>12</v>
      </c>
      <c r="AK67" s="1" t="s">
        <v>1209</v>
      </c>
      <c r="AL67" s="1" t="s">
        <v>1208</v>
      </c>
      <c r="AM67" s="1" t="s">
        <v>349</v>
      </c>
      <c r="AN67" s="1" t="s">
        <v>1511</v>
      </c>
      <c r="AO67" s="1" t="s">
        <v>2976</v>
      </c>
      <c r="AP67" s="1" t="s">
        <v>3702</v>
      </c>
      <c r="AQ67" s="1" t="s">
        <v>2789</v>
      </c>
      <c r="AR67" s="1" t="s">
        <v>3703</v>
      </c>
      <c r="AS67" s="1" t="s">
        <v>3743</v>
      </c>
      <c r="AT67" s="1"/>
      <c r="AU67" s="1">
        <v>6</v>
      </c>
      <c r="AV67" s="1">
        <v>5</v>
      </c>
      <c r="AW67" s="1" t="s">
        <v>3744</v>
      </c>
    </row>
    <row r="68" spans="1:49" x14ac:dyDescent="0.15">
      <c r="A68" t="str">
        <f t="shared" si="44"/>
        <v>|SOI|赤|0|12/11|狼男&amp;br;狼男CIP時：永続|《[[ヴィルディン群れの頭目&gt;ガイアー岬の山賊]]》|</v>
      </c>
      <c r="B68" t="s">
        <v>3211</v>
      </c>
      <c r="C68" t="str">
        <f t="shared" si="45"/>
        <v>SOI</v>
      </c>
      <c r="D68">
        <f>IF(AG68="","",VLOOKUP(C68,tnpl!$Z$1:$AA$11,2,TRUE))</f>
        <v>4</v>
      </c>
      <c r="E68" t="s">
        <v>3211</v>
      </c>
      <c r="F68" t="str">
        <f t="shared" si="46"/>
        <v>赤</v>
      </c>
      <c r="G68">
        <f>IF(AH68="","",VLOOKUP(F68,tnpl!$X$1:$Y$16,2,TRUE))</f>
        <v>4</v>
      </c>
      <c r="H68" t="s">
        <v>3211</v>
      </c>
      <c r="I68">
        <f t="shared" si="47"/>
        <v>0</v>
      </c>
      <c r="J68" t="s">
        <v>3211</v>
      </c>
      <c r="K68">
        <f t="shared" si="48"/>
        <v>12</v>
      </c>
      <c r="L68">
        <f t="shared" si="49"/>
        <v>11</v>
      </c>
      <c r="M68" t="str">
        <f t="shared" si="50"/>
        <v>12/11</v>
      </c>
      <c r="N68" t="s">
        <v>3267</v>
      </c>
      <c r="O68" t="s">
        <v>5281</v>
      </c>
      <c r="P68" t="s">
        <v>3249</v>
      </c>
      <c r="Q68" t="s">
        <v>5296</v>
      </c>
      <c r="R68" t="s">
        <v>3267</v>
      </c>
      <c r="S68" t="s">
        <v>4854</v>
      </c>
      <c r="T68" t="str">
        <f t="shared" si="51"/>
        <v>ヴィルディン群れの頭目</v>
      </c>
      <c r="U68" t="str">
        <f t="shared" si="52"/>
        <v>&gt;</v>
      </c>
      <c r="V68" t="str">
        <f>IF(I68=0,VLOOKUP(T68,Sheet4!A:B,2,TRUE),"")</f>
        <v>ガイアー岬の山賊</v>
      </c>
      <c r="W68" t="s">
        <v>4855</v>
      </c>
      <c r="X68" t="s">
        <v>3267</v>
      </c>
      <c r="Y68" s="9"/>
      <c r="Z68" s="11" t="s">
        <v>3746</v>
      </c>
      <c r="AA68" t="str">
        <f t="shared" si="53"/>
        <v/>
      </c>
      <c r="AB68" t="str">
        <f t="shared" si="54"/>
        <v/>
      </c>
      <c r="AC68" t="str">
        <f t="shared" si="55"/>
        <v/>
      </c>
      <c r="AD68" t="str">
        <f t="shared" si="56"/>
        <v>得る</v>
      </c>
      <c r="AE68" t="b">
        <f t="shared" si="57"/>
        <v>1</v>
      </c>
      <c r="AF68" s="3">
        <v>676</v>
      </c>
      <c r="AG68" s="2" t="s">
        <v>3528</v>
      </c>
      <c r="AH68" s="1" t="s">
        <v>1575</v>
      </c>
      <c r="AI68" s="1" t="s">
        <v>1453</v>
      </c>
      <c r="AJ68" s="21">
        <v>0</v>
      </c>
      <c r="AK68" s="1" t="s">
        <v>1031</v>
      </c>
      <c r="AL68" s="1" t="s">
        <v>1030</v>
      </c>
      <c r="AM68" s="1" t="s">
        <v>349</v>
      </c>
      <c r="AN68" s="1" t="s">
        <v>3702</v>
      </c>
      <c r="AO68" s="1"/>
      <c r="AP68" s="1"/>
      <c r="AQ68" s="1" t="s">
        <v>3745</v>
      </c>
      <c r="AR68" s="1" t="s">
        <v>3704</v>
      </c>
      <c r="AS68" s="1"/>
      <c r="AT68" s="1"/>
      <c r="AU68" s="1">
        <v>12</v>
      </c>
      <c r="AV68" s="1">
        <v>11</v>
      </c>
      <c r="AW68" s="1" t="s">
        <v>3746</v>
      </c>
    </row>
    <row r="69" spans="1:49" x14ac:dyDescent="0.15">
      <c r="A69" t="str">
        <f t="shared" si="44"/>
        <v>|SOI|黒赤|20|8/8|場に出たクリーチャー&amp;br;クリーチャーCIP時手札1枚捨てる：永続|《[[戦争に向かう者、オリヴィア]]》|</v>
      </c>
      <c r="B69" t="s">
        <v>3211</v>
      </c>
      <c r="C69" t="str">
        <f t="shared" si="45"/>
        <v>SOI</v>
      </c>
      <c r="D69">
        <f>IF(AG69="","",VLOOKUP(C69,tnpl!$Z$1:$AA$11,2,TRUE))</f>
        <v>4</v>
      </c>
      <c r="E69" t="s">
        <v>3211</v>
      </c>
      <c r="F69" t="str">
        <f t="shared" si="46"/>
        <v>黒赤</v>
      </c>
      <c r="G69">
        <f>IF(AH69="","",VLOOKUP(F69,tnpl!$X$1:$Y$16,2,TRUE))</f>
        <v>8</v>
      </c>
      <c r="H69" t="s">
        <v>3211</v>
      </c>
      <c r="I69">
        <f t="shared" si="47"/>
        <v>20</v>
      </c>
      <c r="J69" t="s">
        <v>3211</v>
      </c>
      <c r="K69">
        <f t="shared" si="48"/>
        <v>8</v>
      </c>
      <c r="L69">
        <f t="shared" si="49"/>
        <v>8</v>
      </c>
      <c r="M69" t="str">
        <f t="shared" si="50"/>
        <v>8/8</v>
      </c>
      <c r="N69" t="s">
        <v>3267</v>
      </c>
      <c r="O69" t="s">
        <v>5282</v>
      </c>
      <c r="P69" t="s">
        <v>3249</v>
      </c>
      <c r="Q69" t="s">
        <v>5298</v>
      </c>
      <c r="R69" t="s">
        <v>3267</v>
      </c>
      <c r="S69" t="s">
        <v>4854</v>
      </c>
      <c r="T69" t="str">
        <f t="shared" si="51"/>
        <v>戦争に向かう者、オリヴィア</v>
      </c>
      <c r="U69" t="str">
        <f t="shared" si="52"/>
        <v/>
      </c>
      <c r="V69" t="str">
        <f>IF(I69=0,VLOOKUP(T69,Sheet4!A:B,2,TRUE),"")</f>
        <v/>
      </c>
      <c r="W69" t="s">
        <v>4855</v>
      </c>
      <c r="X69" t="s">
        <v>3267</v>
      </c>
      <c r="Y69" s="9"/>
      <c r="Z69" s="11" t="s">
        <v>3817</v>
      </c>
      <c r="AA69" t="str">
        <f t="shared" si="53"/>
        <v/>
      </c>
      <c r="AB69" t="str">
        <f t="shared" si="54"/>
        <v/>
      </c>
      <c r="AC69" t="str">
        <f t="shared" si="55"/>
        <v/>
      </c>
      <c r="AD69" t="str">
        <f t="shared" si="56"/>
        <v>得る</v>
      </c>
      <c r="AE69" t="b">
        <f t="shared" si="57"/>
        <v>1</v>
      </c>
      <c r="AF69" s="3">
        <v>721</v>
      </c>
      <c r="AG69" s="2" t="s">
        <v>3528</v>
      </c>
      <c r="AH69" s="1" t="s">
        <v>1526</v>
      </c>
      <c r="AI69" s="1" t="s">
        <v>1453</v>
      </c>
      <c r="AJ69" s="1">
        <v>20</v>
      </c>
      <c r="AK69" s="1" t="s">
        <v>1131</v>
      </c>
      <c r="AL69" s="1" t="s">
        <v>1130</v>
      </c>
      <c r="AM69" s="1" t="s">
        <v>349</v>
      </c>
      <c r="AN69" s="1" t="s">
        <v>1516</v>
      </c>
      <c r="AO69" s="1" t="s">
        <v>1555</v>
      </c>
      <c r="AP69" s="1"/>
      <c r="AQ69" s="1" t="s">
        <v>3817</v>
      </c>
      <c r="AR69" s="1"/>
      <c r="AS69" s="1"/>
      <c r="AT69" s="1"/>
      <c r="AU69" s="1">
        <v>8</v>
      </c>
      <c r="AV69" s="1">
        <v>8</v>
      </c>
      <c r="AW69" s="1" t="s">
        <v>3817</v>
      </c>
    </row>
    <row r="70" spans="1:49" x14ac:dyDescent="0.15">
      <c r="A70" t="str">
        <f t="shared" ref="A70:A72" si="58">B70&amp;C70&amp;E70&amp;F70&amp;H70&amp;I70&amp;J70&amp;M70&amp;N70&amp;O70&amp;P70&amp;Q70&amp;R70&amp;S70&amp;T70&amp;U70&amp;V70&amp;W70&amp;X70&amp;Y70</f>
        <v>|EMN|無色|21|8/8|各クリーチャー&amp;br;CIP：永続|《[[州民を滅ぼすもの]]》|</v>
      </c>
      <c r="B70" t="s">
        <v>3211</v>
      </c>
      <c r="C70" t="str">
        <f t="shared" ref="C70:C72" si="59">AG70</f>
        <v>EMN</v>
      </c>
      <c r="D70">
        <f>IF(AG70="","",VLOOKUP(C70,tnpl!$Z$1:$AA$11,2,TRUE))</f>
        <v>5</v>
      </c>
      <c r="E70" t="s">
        <v>3211</v>
      </c>
      <c r="F70" t="str">
        <f t="shared" ref="F70:F72" si="60">AH70</f>
        <v>無色</v>
      </c>
      <c r="G70">
        <f>IF(AH70="","",VLOOKUP(F70,tnpl!$X$1:$Y$16,2,TRUE))</f>
        <v>16</v>
      </c>
      <c r="H70" t="s">
        <v>3211</v>
      </c>
      <c r="I70">
        <f t="shared" ref="I70:I72" si="61">AJ70</f>
        <v>21</v>
      </c>
      <c r="J70" t="s">
        <v>3211</v>
      </c>
      <c r="K70">
        <f t="shared" ref="K70:K72" si="62">AU70</f>
        <v>8</v>
      </c>
      <c r="L70">
        <f t="shared" ref="L70:L72" si="63">AV70</f>
        <v>8</v>
      </c>
      <c r="M70" t="str">
        <f t="shared" ref="M70:M72" si="64">IF(AM70="クリーチャー",K70&amp;"/"&amp;L70,"")</f>
        <v>8/8</v>
      </c>
      <c r="N70" t="s">
        <v>3267</v>
      </c>
      <c r="O70" t="s">
        <v>5269</v>
      </c>
      <c r="P70" t="s">
        <v>3249</v>
      </c>
      <c r="Q70" t="s">
        <v>5297</v>
      </c>
      <c r="R70" t="s">
        <v>3267</v>
      </c>
      <c r="S70" t="s">
        <v>4854</v>
      </c>
      <c r="T70" t="str">
        <f t="shared" ref="T70:T72" si="65">AK70</f>
        <v>州民を滅ぼすもの</v>
      </c>
      <c r="U70" t="str">
        <f t="shared" ref="U70:U72" si="66">IF(I70=0,"&gt;","")</f>
        <v/>
      </c>
      <c r="V70" t="str">
        <f>IF(I70=0,VLOOKUP(T70,Sheet4!A:B,2,TRUE),"")</f>
        <v/>
      </c>
      <c r="W70" t="s">
        <v>4855</v>
      </c>
      <c r="X70" t="s">
        <v>3267</v>
      </c>
      <c r="Y70" s="9"/>
      <c r="Z70" s="11" t="s">
        <v>4032</v>
      </c>
      <c r="AA70" t="str">
        <f t="shared" ref="AA70:AA72" si="67">IF(SEARCH(LEFT($C$3,2),Z70,1)&lt;15,$C$3,"")</f>
        <v>速攻</v>
      </c>
      <c r="AB70" t="str">
        <f t="shared" ref="AB70:AB72" si="68">IF(ISERR(SEARCH("召",Z70,1)),"","召喚")</f>
        <v/>
      </c>
      <c r="AC70" t="str">
        <f t="shared" ref="AC70:AC72" si="69">IF(ISERR(SEARCH("与",Z70,1)),"","与える")</f>
        <v/>
      </c>
      <c r="AD70" t="str">
        <f t="shared" ref="AD70:AD72" si="70">IF(ISERR(SEARCH("得",Z70,1)),"","得る")</f>
        <v>得る</v>
      </c>
      <c r="AE70" t="b">
        <f t="shared" ref="AE70:AE72" si="71">OR(AC70="与える",AD70="得る")</f>
        <v>1</v>
      </c>
      <c r="AF70" s="3">
        <v>834</v>
      </c>
      <c r="AG70" s="2" t="s">
        <v>3870</v>
      </c>
      <c r="AH70" s="1" t="s">
        <v>301</v>
      </c>
      <c r="AI70" s="1" t="s">
        <v>1453</v>
      </c>
      <c r="AJ70" s="1">
        <v>21</v>
      </c>
      <c r="AK70" s="1" t="s">
        <v>881</v>
      </c>
      <c r="AL70" s="1" t="s">
        <v>880</v>
      </c>
      <c r="AM70" s="1" t="s">
        <v>349</v>
      </c>
      <c r="AN70" s="1" t="s">
        <v>1457</v>
      </c>
      <c r="AO70" s="1" t="s">
        <v>2750</v>
      </c>
      <c r="AP70" s="1"/>
      <c r="AQ70" s="1" t="s">
        <v>3964</v>
      </c>
      <c r="AR70" s="1" t="s">
        <v>4030</v>
      </c>
      <c r="AS70" s="1" t="s">
        <v>4031</v>
      </c>
      <c r="AT70" s="1"/>
      <c r="AU70" s="1">
        <v>8</v>
      </c>
      <c r="AV70" s="1">
        <v>8</v>
      </c>
      <c r="AW70" s="1" t="s">
        <v>4032</v>
      </c>
    </row>
    <row r="71" spans="1:49" x14ac:dyDescent="0.15">
      <c r="A71" t="str">
        <f t="shared" si="58"/>
        <v>|KLD|赤|6|2/2|手札の各クリーチャー&amp;br;超過1：ターン終了時まで|《[[気ままな芸術家]]》|</v>
      </c>
      <c r="B71" t="s">
        <v>3211</v>
      </c>
      <c r="C71" t="str">
        <f t="shared" si="59"/>
        <v>KLD</v>
      </c>
      <c r="D71">
        <f>IF(AG71="","",VLOOKUP(C71,tnpl!$Z$1:$AA$11,2,TRUE))</f>
        <v>6</v>
      </c>
      <c r="E71" t="s">
        <v>3211</v>
      </c>
      <c r="F71" t="str">
        <f t="shared" si="60"/>
        <v>赤</v>
      </c>
      <c r="G71">
        <f>IF(AH71="","",VLOOKUP(F71,tnpl!$X$1:$Y$16,2,TRUE))</f>
        <v>4</v>
      </c>
      <c r="H71" t="s">
        <v>3211</v>
      </c>
      <c r="I71">
        <f t="shared" si="61"/>
        <v>6</v>
      </c>
      <c r="J71" t="s">
        <v>3211</v>
      </c>
      <c r="K71">
        <f t="shared" si="62"/>
        <v>2</v>
      </c>
      <c r="L71">
        <f t="shared" si="63"/>
        <v>2</v>
      </c>
      <c r="M71" t="str">
        <f t="shared" si="64"/>
        <v>2/2</v>
      </c>
      <c r="N71" t="s">
        <v>3267</v>
      </c>
      <c r="O71" t="s">
        <v>5283</v>
      </c>
      <c r="P71" t="s">
        <v>3249</v>
      </c>
      <c r="Q71" t="s">
        <v>5299</v>
      </c>
      <c r="R71" t="s">
        <v>3267</v>
      </c>
      <c r="S71" t="s">
        <v>4854</v>
      </c>
      <c r="T71" t="str">
        <f t="shared" si="65"/>
        <v>気ままな芸術家</v>
      </c>
      <c r="U71" t="str">
        <f t="shared" si="66"/>
        <v/>
      </c>
      <c r="V71" t="str">
        <f>IF(I71=0,VLOOKUP(T71,Sheet4!A:B,2,TRUE),"")</f>
        <v/>
      </c>
      <c r="W71" t="s">
        <v>4855</v>
      </c>
      <c r="X71" t="s">
        <v>3267</v>
      </c>
      <c r="Y71" s="9"/>
      <c r="Z71" s="11" t="s">
        <v>4179</v>
      </c>
      <c r="AA71" t="str">
        <f t="shared" si="67"/>
        <v/>
      </c>
      <c r="AB71" t="str">
        <f t="shared" si="68"/>
        <v/>
      </c>
      <c r="AC71" t="str">
        <f t="shared" si="69"/>
        <v/>
      </c>
      <c r="AD71" t="str">
        <f t="shared" si="70"/>
        <v>得る</v>
      </c>
      <c r="AE71" t="b">
        <f t="shared" si="71"/>
        <v>1</v>
      </c>
      <c r="AF71" s="3">
        <v>919</v>
      </c>
      <c r="AG71" s="2" t="s">
        <v>4035</v>
      </c>
      <c r="AH71" s="1" t="s">
        <v>1575</v>
      </c>
      <c r="AI71" s="1" t="s">
        <v>1771</v>
      </c>
      <c r="AJ71" s="1">
        <v>6</v>
      </c>
      <c r="AK71" s="1" t="s">
        <v>679</v>
      </c>
      <c r="AL71" s="1" t="s">
        <v>678</v>
      </c>
      <c r="AM71" s="1" t="s">
        <v>349</v>
      </c>
      <c r="AN71" s="1" t="s">
        <v>1511</v>
      </c>
      <c r="AO71" s="1" t="s">
        <v>2976</v>
      </c>
      <c r="AP71" s="1"/>
      <c r="AQ71" s="1" t="s">
        <v>4177</v>
      </c>
      <c r="AR71" s="1" t="s">
        <v>4178</v>
      </c>
      <c r="AS71" s="1"/>
      <c r="AT71" s="1"/>
      <c r="AU71" s="1">
        <v>2</v>
      </c>
      <c r="AV71" s="1">
        <v>2</v>
      </c>
      <c r="AW71" s="1" t="s">
        <v>4179</v>
      </c>
    </row>
    <row r="72" spans="1:49" x14ac:dyDescent="0.15">
      <c r="A72" t="str">
        <f t="shared" si="58"/>
        <v>|KLD|赤|10|4/3|手札の各機体&amp;br;CIP：永続|《[[競走路の熱狂者]]》|</v>
      </c>
      <c r="B72" t="s">
        <v>3211</v>
      </c>
      <c r="C72" t="str">
        <f t="shared" si="59"/>
        <v>KLD</v>
      </c>
      <c r="D72">
        <f>IF(AG72="","",VLOOKUP(C72,tnpl!$Z$1:$AA$11,2,TRUE))</f>
        <v>6</v>
      </c>
      <c r="E72" t="s">
        <v>3211</v>
      </c>
      <c r="F72" t="str">
        <f t="shared" si="60"/>
        <v>赤</v>
      </c>
      <c r="G72">
        <f>IF(AH72="","",VLOOKUP(F72,tnpl!$X$1:$Y$16,2,TRUE))</f>
        <v>4</v>
      </c>
      <c r="H72" t="s">
        <v>3211</v>
      </c>
      <c r="I72">
        <f t="shared" si="61"/>
        <v>10</v>
      </c>
      <c r="J72" t="s">
        <v>3211</v>
      </c>
      <c r="K72">
        <f t="shared" si="62"/>
        <v>4</v>
      </c>
      <c r="L72">
        <f t="shared" si="63"/>
        <v>3</v>
      </c>
      <c r="M72" t="str">
        <f t="shared" si="64"/>
        <v>4/3</v>
      </c>
      <c r="N72" t="s">
        <v>3267</v>
      </c>
      <c r="O72" t="s">
        <v>5284</v>
      </c>
      <c r="P72" t="s">
        <v>3249</v>
      </c>
      <c r="Q72" t="s">
        <v>5297</v>
      </c>
      <c r="R72" t="s">
        <v>3267</v>
      </c>
      <c r="S72" t="s">
        <v>4854</v>
      </c>
      <c r="T72" t="str">
        <f t="shared" si="65"/>
        <v>競走路の熱狂者</v>
      </c>
      <c r="U72" t="str">
        <f t="shared" si="66"/>
        <v/>
      </c>
      <c r="V72" t="str">
        <f>IF(I72=0,VLOOKUP(T72,Sheet4!A:B,2,TRUE),"")</f>
        <v/>
      </c>
      <c r="W72" t="s">
        <v>4855</v>
      </c>
      <c r="X72" t="s">
        <v>3267</v>
      </c>
      <c r="Y72" s="9"/>
      <c r="Z72" s="11" t="s">
        <v>4190</v>
      </c>
      <c r="AA72" t="str">
        <f t="shared" si="67"/>
        <v>速攻</v>
      </c>
      <c r="AB72" t="str">
        <f t="shared" si="68"/>
        <v/>
      </c>
      <c r="AC72" t="str">
        <f t="shared" si="69"/>
        <v/>
      </c>
      <c r="AD72" t="str">
        <f t="shared" si="70"/>
        <v>得る</v>
      </c>
      <c r="AE72" t="b">
        <f t="shared" si="71"/>
        <v>1</v>
      </c>
      <c r="AF72" s="3">
        <v>929</v>
      </c>
      <c r="AG72" s="2" t="s">
        <v>4035</v>
      </c>
      <c r="AH72" s="1" t="s">
        <v>1575</v>
      </c>
      <c r="AI72" s="1" t="s">
        <v>1473</v>
      </c>
      <c r="AJ72" s="1">
        <v>10</v>
      </c>
      <c r="AK72" s="1" t="s">
        <v>661</v>
      </c>
      <c r="AL72" s="1" t="s">
        <v>660</v>
      </c>
      <c r="AM72" s="1" t="s">
        <v>349</v>
      </c>
      <c r="AN72" s="1" t="s">
        <v>1511</v>
      </c>
      <c r="AO72" s="1" t="s">
        <v>4055</v>
      </c>
      <c r="AP72" s="1"/>
      <c r="AQ72" s="1" t="s">
        <v>2789</v>
      </c>
      <c r="AR72" s="1" t="s">
        <v>4189</v>
      </c>
      <c r="AS72" s="1"/>
      <c r="AT72" s="1"/>
      <c r="AU72" s="1">
        <v>4</v>
      </c>
      <c r="AV72" s="1">
        <v>3</v>
      </c>
      <c r="AW72" s="1" t="s">
        <v>4190</v>
      </c>
    </row>
    <row r="73" spans="1:49" x14ac:dyDescent="0.15">
      <c r="A73" t="str">
        <f>B73&amp;C73&amp;E73&amp;F73&amp;H73&amp;I73&amp;J73&amp;M73&amp;N73&amp;O73&amp;P73&amp;Q73&amp;R73&amp;S73&amp;T73&amp;U73&amp;V73&amp;W73&amp;X73&amp;Y73</f>
        <v>|AKH|赤緑|24|7/8|各クリーチャー&amp;br;これがいる間|《[[造反の代弁者、サムト]]》|</v>
      </c>
      <c r="B73" t="s">
        <v>3211</v>
      </c>
      <c r="C73" t="str">
        <f>AG73</f>
        <v>AKH</v>
      </c>
      <c r="D73">
        <f>IF(AG73="","",VLOOKUP(C73,tnpl!$Z$1:$AA$11,2,TRUE))</f>
        <v>10</v>
      </c>
      <c r="E73" t="s">
        <v>3211</v>
      </c>
      <c r="F73" t="str">
        <f>AH73</f>
        <v>赤緑</v>
      </c>
      <c r="G73">
        <f>IF(AH73="","",VLOOKUP(F73,tnpl!$X$1:$Y$16,2,TRUE))</f>
        <v>9</v>
      </c>
      <c r="H73" t="s">
        <v>3211</v>
      </c>
      <c r="I73">
        <f>AJ73</f>
        <v>24</v>
      </c>
      <c r="J73" t="s">
        <v>3211</v>
      </c>
      <c r="K73">
        <f>AU73</f>
        <v>7</v>
      </c>
      <c r="L73">
        <f>AV73</f>
        <v>8</v>
      </c>
      <c r="M73" t="str">
        <f>IF(AM73="クリーチャー",K73&amp;"/"&amp;L73,"")</f>
        <v>7/8</v>
      </c>
      <c r="N73" t="s">
        <v>3267</v>
      </c>
      <c r="O73" t="s">
        <v>5269</v>
      </c>
      <c r="P73" t="s">
        <v>3249</v>
      </c>
      <c r="Q73" t="s">
        <v>5276</v>
      </c>
      <c r="R73" t="s">
        <v>3267</v>
      </c>
      <c r="S73" t="s">
        <v>4854</v>
      </c>
      <c r="T73" t="str">
        <f>AK73</f>
        <v>造反の代弁者、サムト</v>
      </c>
      <c r="U73" t="str">
        <f>IF(I73=0,"&gt;","")</f>
        <v/>
      </c>
      <c r="V73" t="str">
        <f>IF(I73=0,VLOOKUP(T73,Sheet4!A:B,2,TRUE),"")</f>
        <v/>
      </c>
      <c r="W73" t="s">
        <v>4855</v>
      </c>
      <c r="X73" t="s">
        <v>3267</v>
      </c>
      <c r="Y73" s="9"/>
      <c r="Z73" s="11" t="s">
        <v>4849</v>
      </c>
      <c r="AA73" t="str">
        <f>IF(SEARCH(LEFT($C$3,2),Z73,1)&lt;15,$C$3,"")</f>
        <v/>
      </c>
      <c r="AB73" t="str">
        <f>IF(ISERR(SEARCH("召",Z73,1)),"","召喚")</f>
        <v/>
      </c>
      <c r="AC73" t="str">
        <f>IF(ISERR(SEARCH("与",Z73,1)),"","与える")</f>
        <v/>
      </c>
      <c r="AD73" t="str">
        <f>IF(ISERR(SEARCH("得",Z73,1)),"","得る")</f>
        <v>得る</v>
      </c>
      <c r="AE73" t="b">
        <f>OR(AC73="与える",AD73="得る")</f>
        <v>1</v>
      </c>
      <c r="AF73" s="3">
        <v>1290</v>
      </c>
      <c r="AG73" s="2" t="s">
        <v>4450</v>
      </c>
      <c r="AH73" s="1" t="s">
        <v>1504</v>
      </c>
      <c r="AI73" s="1" t="s">
        <v>1453</v>
      </c>
      <c r="AJ73" s="1">
        <v>24</v>
      </c>
      <c r="AK73" s="1" t="s">
        <v>4845</v>
      </c>
      <c r="AL73" s="1" t="s">
        <v>4846</v>
      </c>
      <c r="AM73" s="1" t="s">
        <v>349</v>
      </c>
      <c r="AN73" s="1" t="s">
        <v>1511</v>
      </c>
      <c r="AO73" s="1" t="s">
        <v>1515</v>
      </c>
      <c r="AP73" s="1"/>
      <c r="AQ73" s="1" t="s">
        <v>4341</v>
      </c>
      <c r="AR73" s="1" t="s">
        <v>4847</v>
      </c>
      <c r="AS73" s="1" t="s">
        <v>4848</v>
      </c>
      <c r="AT73" s="1"/>
      <c r="AU73" s="1">
        <v>7</v>
      </c>
      <c r="AV73" s="1">
        <v>8</v>
      </c>
      <c r="AW73" s="1" t="s">
        <v>4849</v>
      </c>
    </row>
    <row r="74" spans="1:49" x14ac:dyDescent="0.15">
      <c r="Y74" s="9"/>
      <c r="Z74"/>
    </row>
    <row r="75" spans="1:49" x14ac:dyDescent="0.15">
      <c r="Y75" s="9"/>
      <c r="Z75"/>
    </row>
    <row r="76" spans="1:49" x14ac:dyDescent="0.15">
      <c r="A76" t="str">
        <f t="shared" ref="A76:A78" si="72">B76&amp;C76&amp;E76&amp;F76&amp;H76&amp;I76&amp;J76&amp;M76&amp;N76&amp;O76&amp;P76&amp;Q76&amp;R76&amp;S76&amp;T76&amp;U76&amp;V76&amp;W76&amp;X76&amp;Y76</f>
        <v>*速攻を与える呪文やサポート</v>
      </c>
      <c r="B76" t="s">
        <v>3229</v>
      </c>
      <c r="F76" t="str">
        <f>$C$4</f>
        <v>速攻</v>
      </c>
      <c r="M76" t="s">
        <v>5160</v>
      </c>
    </row>
    <row r="77" spans="1:49" x14ac:dyDescent="0.15">
      <c r="A77" t="str">
        <f t="shared" si="72"/>
        <v>|LEFT:50|LEFT:50|LEFT:50|LEFT:120|LEFT:250|LEFT:250|c</v>
      </c>
      <c r="B77" t="s">
        <v>3267</v>
      </c>
      <c r="C77" t="s">
        <v>3204</v>
      </c>
      <c r="E77" t="s">
        <v>3267</v>
      </c>
      <c r="F77" t="s">
        <v>3204</v>
      </c>
      <c r="H77" t="s">
        <v>3267</v>
      </c>
      <c r="I77" t="s">
        <v>3204</v>
      </c>
      <c r="J77" t="s">
        <v>3267</v>
      </c>
      <c r="M77" t="s">
        <v>5157</v>
      </c>
      <c r="N77" t="s">
        <v>3267</v>
      </c>
      <c r="O77" t="s">
        <v>5042</v>
      </c>
      <c r="R77" t="s">
        <v>3267</v>
      </c>
      <c r="T77" t="s">
        <v>5042</v>
      </c>
      <c r="X77" t="s">
        <v>3267</v>
      </c>
      <c r="Y77" t="s">
        <v>3206</v>
      </c>
    </row>
    <row r="78" spans="1:49" x14ac:dyDescent="0.15">
      <c r="A78" t="str">
        <f t="shared" si="72"/>
        <v>|セット|色|コスト|カード種|能力|カード名|</v>
      </c>
      <c r="B78" t="s">
        <v>3267</v>
      </c>
      <c r="C78" t="s">
        <v>5153</v>
      </c>
      <c r="E78" t="s">
        <v>3267</v>
      </c>
      <c r="F78" t="s">
        <v>3181</v>
      </c>
      <c r="H78" t="s">
        <v>3267</v>
      </c>
      <c r="I78" t="s">
        <v>3207</v>
      </c>
      <c r="J78" t="s">
        <v>3267</v>
      </c>
      <c r="K78" t="s">
        <v>5154</v>
      </c>
      <c r="L78" t="s">
        <v>5155</v>
      </c>
      <c r="M78" t="s">
        <v>4902</v>
      </c>
      <c r="N78" t="s">
        <v>3267</v>
      </c>
      <c r="O78" t="s">
        <v>3231</v>
      </c>
      <c r="R78" t="s">
        <v>3267</v>
      </c>
      <c r="T78" t="s">
        <v>3208</v>
      </c>
      <c r="X78" t="s">
        <v>3267</v>
      </c>
    </row>
    <row r="79" spans="1:49" x14ac:dyDescent="0.15">
      <c r="A79" t="str">
        <f t="shared" ref="A79:A90" si="73">B79&amp;C79&amp;E79&amp;F79&amp;H79&amp;I79&amp;J79&amp;M79&amp;N79&amp;O79&amp;P79&amp;Q79&amp;R79&amp;S79&amp;T79&amp;U79&amp;V79&amp;W79&amp;X79&amp;Y79</f>
        <v>|ORI|赤|4|呪文|対象1体&amp;br;一時コントロール奪取|《[[反逆の行動]]》|</v>
      </c>
      <c r="B79" t="s">
        <v>3211</v>
      </c>
      <c r="C79" t="str">
        <f t="shared" ref="C79:C90" si="74">AG79</f>
        <v>ORI</v>
      </c>
      <c r="D79">
        <f>IF(AG79="","",VLOOKUP(C79,tnpl!$Z$1:$AA$11,2,TRUE))</f>
        <v>1</v>
      </c>
      <c r="E79" t="s">
        <v>3211</v>
      </c>
      <c r="F79" t="str">
        <f t="shared" ref="F79:F90" si="75">AH79</f>
        <v>赤</v>
      </c>
      <c r="G79">
        <f>IF(AH79="","",VLOOKUP(F79,tnpl!$X$1:$Y$16,2,TRUE))</f>
        <v>4</v>
      </c>
      <c r="H79" t="s">
        <v>3211</v>
      </c>
      <c r="I79">
        <f t="shared" ref="I79:I90" si="76">AJ79</f>
        <v>4</v>
      </c>
      <c r="J79" t="s">
        <v>3211</v>
      </c>
      <c r="K79">
        <f t="shared" ref="K79:K90" si="77">AU79</f>
        <v>0</v>
      </c>
      <c r="L79">
        <f t="shared" ref="L79:L90" si="78">AV79</f>
        <v>0</v>
      </c>
      <c r="M79" t="s">
        <v>1475</v>
      </c>
      <c r="N79" t="s">
        <v>3267</v>
      </c>
      <c r="O79" t="s">
        <v>5285</v>
      </c>
      <c r="P79" t="s">
        <v>3249</v>
      </c>
      <c r="Q79" t="s">
        <v>5278</v>
      </c>
      <c r="R79" t="s">
        <v>3267</v>
      </c>
      <c r="S79" t="s">
        <v>4854</v>
      </c>
      <c r="T79" t="str">
        <f t="shared" ref="T79:T90" si="79">AK79</f>
        <v>反逆の行動</v>
      </c>
      <c r="U79" t="str">
        <f t="shared" ref="U79:U90" si="80">IF(I79=0,"&gt;","")</f>
        <v/>
      </c>
      <c r="V79" t="str">
        <f>IF(I79=0,VLOOKUP(T79,Sheet4!A:B,2,TRUE),"")</f>
        <v/>
      </c>
      <c r="W79" t="s">
        <v>4855</v>
      </c>
      <c r="X79" t="s">
        <v>3267</v>
      </c>
      <c r="Y79" s="9"/>
      <c r="Z79" s="11" t="s">
        <v>2735</v>
      </c>
      <c r="AA79" t="str">
        <f t="shared" ref="AA79:AA90" si="81">IF(SEARCH(LEFT($C$3,2),Z79,1)&lt;15,$C$3,"")</f>
        <v/>
      </c>
      <c r="AB79" t="str">
        <f t="shared" ref="AB79:AB90" si="82">IF(ISERR(SEARCH("召",Z79,1)),"","召喚")</f>
        <v/>
      </c>
      <c r="AC79" t="str">
        <f t="shared" ref="AC79:AC90" si="83">IF(ISERR(SEARCH("与",Z79,1)),"","与える")</f>
        <v/>
      </c>
      <c r="AD79" t="str">
        <f t="shared" ref="AD79:AD90" si="84">IF(ISERR(SEARCH("得",Z79,1)),"","得る")</f>
        <v>得る</v>
      </c>
      <c r="AE79" t="b">
        <f t="shared" ref="AE79:AE90" si="85">OR(AC79="与える",AD79="得る")</f>
        <v>1</v>
      </c>
      <c r="AF79" s="3">
        <v>146</v>
      </c>
      <c r="AG79" s="2" t="s">
        <v>3271</v>
      </c>
      <c r="AH79" s="1" t="s">
        <v>1575</v>
      </c>
      <c r="AI79" s="1" t="s">
        <v>1473</v>
      </c>
      <c r="AJ79" s="1">
        <v>4</v>
      </c>
      <c r="AK79" s="1" t="s">
        <v>2737</v>
      </c>
      <c r="AL79" s="1" t="s">
        <v>2736</v>
      </c>
      <c r="AM79" s="1" t="s">
        <v>1475</v>
      </c>
      <c r="AN79" s="1"/>
      <c r="AO79" s="1"/>
      <c r="AP79" s="1"/>
      <c r="AQ79" s="1" t="s">
        <v>2735</v>
      </c>
      <c r="AR79" s="1"/>
      <c r="AS79" s="1"/>
      <c r="AT79" s="1"/>
      <c r="AU79" s="1"/>
      <c r="AV79" s="1"/>
      <c r="AW79" s="1" t="s">
        <v>2735</v>
      </c>
    </row>
    <row r="80" spans="1:49" x14ac:dyDescent="0.15">
      <c r="A80" t="str">
        <f t="shared" si="73"/>
        <v>|ORI|赤|6|呪文|対象1体&amp;br;詠唱時：永続|《[[伝染性渇血症]]》|</v>
      </c>
      <c r="B80" t="s">
        <v>3211</v>
      </c>
      <c r="C80" t="str">
        <f t="shared" si="74"/>
        <v>ORI</v>
      </c>
      <c r="D80">
        <f>IF(AG80="","",VLOOKUP(C80,tnpl!$Z$1:$AA$11,2,TRUE))</f>
        <v>1</v>
      </c>
      <c r="E80" t="s">
        <v>3211</v>
      </c>
      <c r="F80" t="str">
        <f t="shared" si="75"/>
        <v>赤</v>
      </c>
      <c r="G80">
        <f>IF(AH80="","",VLOOKUP(F80,tnpl!$X$1:$Y$16,2,TRUE))</f>
        <v>4</v>
      </c>
      <c r="H80" t="s">
        <v>3211</v>
      </c>
      <c r="I80">
        <f t="shared" si="76"/>
        <v>6</v>
      </c>
      <c r="J80" t="s">
        <v>3211</v>
      </c>
      <c r="K80">
        <f t="shared" si="77"/>
        <v>0</v>
      </c>
      <c r="L80">
        <f t="shared" si="78"/>
        <v>0</v>
      </c>
      <c r="M80" t="s">
        <v>1475</v>
      </c>
      <c r="N80" t="s">
        <v>3267</v>
      </c>
      <c r="O80" t="s">
        <v>5285</v>
      </c>
      <c r="P80" t="s">
        <v>3249</v>
      </c>
      <c r="Q80" t="s">
        <v>5300</v>
      </c>
      <c r="R80" t="s">
        <v>3267</v>
      </c>
      <c r="S80" t="s">
        <v>4854</v>
      </c>
      <c r="T80" t="str">
        <f t="shared" si="79"/>
        <v>伝染性渇血症</v>
      </c>
      <c r="U80" t="str">
        <f t="shared" si="80"/>
        <v/>
      </c>
      <c r="V80" t="str">
        <f>IF(I80=0,VLOOKUP(T80,Sheet4!A:B,2,TRUE),"")</f>
        <v/>
      </c>
      <c r="W80" t="s">
        <v>4855</v>
      </c>
      <c r="X80" t="s">
        <v>3267</v>
      </c>
      <c r="Y80" s="9"/>
      <c r="Z80" s="11" t="s">
        <v>2723</v>
      </c>
      <c r="AA80" t="str">
        <f t="shared" si="81"/>
        <v/>
      </c>
      <c r="AB80" t="str">
        <f t="shared" si="82"/>
        <v/>
      </c>
      <c r="AC80" t="str">
        <f t="shared" si="83"/>
        <v>与える</v>
      </c>
      <c r="AD80" t="str">
        <f t="shared" si="84"/>
        <v/>
      </c>
      <c r="AE80" t="b">
        <f t="shared" si="85"/>
        <v>1</v>
      </c>
      <c r="AF80" s="3">
        <v>150</v>
      </c>
      <c r="AG80" s="2" t="s">
        <v>3271</v>
      </c>
      <c r="AH80" s="1" t="s">
        <v>1575</v>
      </c>
      <c r="AI80" s="1" t="s">
        <v>1473</v>
      </c>
      <c r="AJ80" s="1">
        <v>6</v>
      </c>
      <c r="AK80" s="1" t="s">
        <v>2725</v>
      </c>
      <c r="AL80" s="1" t="s">
        <v>2724</v>
      </c>
      <c r="AM80" s="1" t="s">
        <v>1475</v>
      </c>
      <c r="AN80" s="1"/>
      <c r="AO80" s="1"/>
      <c r="AP80" s="1"/>
      <c r="AQ80" s="1" t="s">
        <v>2723</v>
      </c>
      <c r="AR80" s="1"/>
      <c r="AS80" s="1"/>
      <c r="AT80" s="1"/>
      <c r="AU80" s="1"/>
      <c r="AV80" s="1"/>
      <c r="AW80" s="1" t="s">
        <v>2723</v>
      </c>
    </row>
    <row r="81" spans="1:49" x14ac:dyDescent="0.15">
      <c r="A81" t="str">
        <f t="shared" si="73"/>
        <v>|ORI|赤|10|サポート|トークンでないクリーチャー&amp;br;CIP時：ターン終了時まで|《[[炎影の妖術]]》|</v>
      </c>
      <c r="B81" t="s">
        <v>3211</v>
      </c>
      <c r="C81" t="str">
        <f t="shared" si="74"/>
        <v>ORI</v>
      </c>
      <c r="D81">
        <f>IF(AG81="","",VLOOKUP(C81,tnpl!$Z$1:$AA$11,2,TRUE))</f>
        <v>1</v>
      </c>
      <c r="E81" t="s">
        <v>3211</v>
      </c>
      <c r="F81" t="str">
        <f t="shared" si="75"/>
        <v>赤</v>
      </c>
      <c r="G81">
        <f>IF(AH81="","",VLOOKUP(F81,tnpl!$X$1:$Y$16,2,TRUE))</f>
        <v>4</v>
      </c>
      <c r="H81" t="s">
        <v>3211</v>
      </c>
      <c r="I81">
        <f t="shared" si="76"/>
        <v>10</v>
      </c>
      <c r="J81" t="s">
        <v>3211</v>
      </c>
      <c r="K81">
        <f t="shared" si="77"/>
        <v>0</v>
      </c>
      <c r="L81">
        <f t="shared" si="78"/>
        <v>0</v>
      </c>
      <c r="M81" t="s">
        <v>297</v>
      </c>
      <c r="N81" t="s">
        <v>3267</v>
      </c>
      <c r="O81" t="s">
        <v>5286</v>
      </c>
      <c r="P81" t="s">
        <v>3249</v>
      </c>
      <c r="Q81" t="s">
        <v>5301</v>
      </c>
      <c r="R81" t="s">
        <v>3267</v>
      </c>
      <c r="S81" t="s">
        <v>4854</v>
      </c>
      <c r="T81" t="str">
        <f t="shared" si="79"/>
        <v>炎影の妖術</v>
      </c>
      <c r="U81" t="str">
        <f t="shared" si="80"/>
        <v/>
      </c>
      <c r="V81" t="str">
        <f>IF(I81=0,VLOOKUP(T81,Sheet4!A:B,2,TRUE),"")</f>
        <v/>
      </c>
      <c r="W81" t="s">
        <v>4855</v>
      </c>
      <c r="X81" t="s">
        <v>3267</v>
      </c>
      <c r="Y81" s="9"/>
      <c r="Z81" s="11" t="s">
        <v>2697</v>
      </c>
      <c r="AA81" t="str">
        <f t="shared" si="81"/>
        <v/>
      </c>
      <c r="AB81" t="str">
        <f t="shared" si="82"/>
        <v/>
      </c>
      <c r="AC81" t="str">
        <f t="shared" si="83"/>
        <v/>
      </c>
      <c r="AD81" t="str">
        <f t="shared" si="84"/>
        <v>得る</v>
      </c>
      <c r="AE81" t="b">
        <f t="shared" si="85"/>
        <v>1</v>
      </c>
      <c r="AF81" s="3">
        <v>159</v>
      </c>
      <c r="AG81" s="2" t="s">
        <v>3271</v>
      </c>
      <c r="AH81" s="1" t="s">
        <v>1575</v>
      </c>
      <c r="AI81" s="1" t="s">
        <v>1463</v>
      </c>
      <c r="AJ81" s="1">
        <v>10</v>
      </c>
      <c r="AK81" s="1" t="s">
        <v>2699</v>
      </c>
      <c r="AL81" s="1" t="s">
        <v>2698</v>
      </c>
      <c r="AM81" s="1" t="s">
        <v>297</v>
      </c>
      <c r="AN81" s="1"/>
      <c r="AO81" s="1"/>
      <c r="AP81" s="1"/>
      <c r="AQ81" s="1" t="s">
        <v>2697</v>
      </c>
      <c r="AR81" s="1"/>
      <c r="AS81" s="1"/>
      <c r="AT81" s="1">
        <v>2</v>
      </c>
      <c r="AU81" s="1"/>
      <c r="AV81" s="1"/>
      <c r="AW81" s="1" t="s">
        <v>2697</v>
      </c>
    </row>
    <row r="82" spans="1:49" x14ac:dyDescent="0.15">
      <c r="A82" t="str">
        <f t="shared" si="73"/>
        <v>|BFZ|赤|8|呪文|対象1体&amp;br;詠唱時：永続|《[[ゴブリンの戦化粧]]》|</v>
      </c>
      <c r="B82" t="s">
        <v>3211</v>
      </c>
      <c r="C82" t="str">
        <f t="shared" si="74"/>
        <v>BFZ</v>
      </c>
      <c r="D82">
        <f>IF(AG82="","",VLOOKUP(C82,tnpl!$Z$1:$AA$11,2,TRUE))</f>
        <v>2</v>
      </c>
      <c r="E82" t="s">
        <v>3211</v>
      </c>
      <c r="F82" t="str">
        <f t="shared" si="75"/>
        <v>赤</v>
      </c>
      <c r="G82">
        <f>IF(AH82="","",VLOOKUP(F82,tnpl!$X$1:$Y$16,2,TRUE))</f>
        <v>4</v>
      </c>
      <c r="H82" t="s">
        <v>3211</v>
      </c>
      <c r="I82">
        <f t="shared" si="76"/>
        <v>8</v>
      </c>
      <c r="J82" t="s">
        <v>3211</v>
      </c>
      <c r="K82">
        <f t="shared" si="77"/>
        <v>0</v>
      </c>
      <c r="L82">
        <f t="shared" si="78"/>
        <v>0</v>
      </c>
      <c r="M82" t="s">
        <v>1475</v>
      </c>
      <c r="N82" t="s">
        <v>3267</v>
      </c>
      <c r="O82" t="s">
        <v>5285</v>
      </c>
      <c r="P82" t="s">
        <v>3249</v>
      </c>
      <c r="Q82" t="s">
        <v>5300</v>
      </c>
      <c r="R82" t="s">
        <v>3267</v>
      </c>
      <c r="S82" t="s">
        <v>4854</v>
      </c>
      <c r="T82" t="str">
        <f t="shared" si="79"/>
        <v>ゴブリンの戦化粧</v>
      </c>
      <c r="U82" t="str">
        <f t="shared" si="80"/>
        <v/>
      </c>
      <c r="V82" t="str">
        <f>IF(I82=0,VLOOKUP(T82,Sheet4!A:B,2,TRUE),"")</f>
        <v/>
      </c>
      <c r="W82" t="s">
        <v>4855</v>
      </c>
      <c r="X82" t="s">
        <v>3267</v>
      </c>
      <c r="Y82" s="9"/>
      <c r="Z82" s="11" t="s">
        <v>2063</v>
      </c>
      <c r="AA82" t="str">
        <f t="shared" si="81"/>
        <v/>
      </c>
      <c r="AB82" t="str">
        <f t="shared" si="82"/>
        <v/>
      </c>
      <c r="AC82" t="str">
        <f t="shared" si="83"/>
        <v>与える</v>
      </c>
      <c r="AD82" t="str">
        <f t="shared" si="84"/>
        <v/>
      </c>
      <c r="AE82" t="b">
        <f t="shared" si="85"/>
        <v>1</v>
      </c>
      <c r="AF82" s="3">
        <v>365</v>
      </c>
      <c r="AG82" s="2" t="s">
        <v>3213</v>
      </c>
      <c r="AH82" s="1" t="s">
        <v>1575</v>
      </c>
      <c r="AI82" s="1" t="s">
        <v>1771</v>
      </c>
      <c r="AJ82" s="1">
        <v>8</v>
      </c>
      <c r="AK82" s="1" t="s">
        <v>2065</v>
      </c>
      <c r="AL82" s="1" t="s">
        <v>2064</v>
      </c>
      <c r="AM82" s="1" t="s">
        <v>1475</v>
      </c>
      <c r="AN82" s="1"/>
      <c r="AO82" s="1"/>
      <c r="AP82" s="1"/>
      <c r="AQ82" s="1" t="s">
        <v>2063</v>
      </c>
      <c r="AR82" s="1"/>
      <c r="AS82" s="1"/>
      <c r="AT82" s="1"/>
      <c r="AU82" s="1"/>
      <c r="AV82" s="1"/>
      <c r="AW82" s="1" t="s">
        <v>2063</v>
      </c>
    </row>
    <row r="83" spans="1:49" x14ac:dyDescent="0.15">
      <c r="A83" t="str">
        <f t="shared" si="73"/>
        <v>|BFZ|赤|2|呪文|対象1体&amp;br;一時コントロール奪取|《[[敵対]]》|</v>
      </c>
      <c r="B83" t="s">
        <v>3211</v>
      </c>
      <c r="C83" t="str">
        <f t="shared" si="74"/>
        <v>BFZ</v>
      </c>
      <c r="D83">
        <f>IF(AG83="","",VLOOKUP(C83,tnpl!$Z$1:$AA$11,2,TRUE))</f>
        <v>2</v>
      </c>
      <c r="E83" t="s">
        <v>3211</v>
      </c>
      <c r="F83" t="str">
        <f t="shared" si="75"/>
        <v>赤</v>
      </c>
      <c r="G83">
        <f>IF(AH83="","",VLOOKUP(F83,tnpl!$X$1:$Y$16,2,TRUE))</f>
        <v>4</v>
      </c>
      <c r="H83" t="s">
        <v>3211</v>
      </c>
      <c r="I83">
        <f t="shared" si="76"/>
        <v>2</v>
      </c>
      <c r="J83" t="s">
        <v>3211</v>
      </c>
      <c r="K83">
        <f t="shared" si="77"/>
        <v>0</v>
      </c>
      <c r="L83">
        <f t="shared" si="78"/>
        <v>0</v>
      </c>
      <c r="M83" t="s">
        <v>1475</v>
      </c>
      <c r="N83" t="s">
        <v>3267</v>
      </c>
      <c r="O83" t="s">
        <v>5285</v>
      </c>
      <c r="P83" t="s">
        <v>3249</v>
      </c>
      <c r="Q83" t="s">
        <v>5278</v>
      </c>
      <c r="R83" t="s">
        <v>3267</v>
      </c>
      <c r="S83" t="s">
        <v>4854</v>
      </c>
      <c r="T83" t="str">
        <f t="shared" si="79"/>
        <v>敵対</v>
      </c>
      <c r="U83" t="str">
        <f t="shared" si="80"/>
        <v/>
      </c>
      <c r="V83" t="str">
        <f>IF(I83=0,VLOOKUP(T83,Sheet4!A:B,2,TRUE),"")</f>
        <v/>
      </c>
      <c r="W83" t="s">
        <v>4855</v>
      </c>
      <c r="X83" t="s">
        <v>3267</v>
      </c>
      <c r="Y83" s="9"/>
      <c r="Z83" s="11" t="s">
        <v>3463</v>
      </c>
      <c r="AA83" t="str">
        <f t="shared" si="81"/>
        <v/>
      </c>
      <c r="AB83" t="str">
        <f t="shared" si="82"/>
        <v/>
      </c>
      <c r="AC83" t="str">
        <f t="shared" si="83"/>
        <v/>
      </c>
      <c r="AD83" t="str">
        <f t="shared" si="84"/>
        <v>得る</v>
      </c>
      <c r="AE83" t="b">
        <f t="shared" si="85"/>
        <v>1</v>
      </c>
      <c r="AF83" s="3">
        <v>379</v>
      </c>
      <c r="AG83" s="2" t="s">
        <v>3213</v>
      </c>
      <c r="AH83" s="1" t="s">
        <v>1575</v>
      </c>
      <c r="AI83" s="1" t="s">
        <v>1473</v>
      </c>
      <c r="AJ83" s="1">
        <v>2</v>
      </c>
      <c r="AK83" s="1" t="s">
        <v>2020</v>
      </c>
      <c r="AL83" s="1" t="s">
        <v>2019</v>
      </c>
      <c r="AM83" s="1" t="s">
        <v>1475</v>
      </c>
      <c r="AN83" s="1"/>
      <c r="AO83" s="1"/>
      <c r="AP83" s="1"/>
      <c r="AQ83" s="1" t="s">
        <v>3412</v>
      </c>
      <c r="AR83" s="1" t="s">
        <v>2018</v>
      </c>
      <c r="AS83" s="1"/>
      <c r="AT83" s="1"/>
      <c r="AU83" s="1"/>
      <c r="AV83" s="1"/>
      <c r="AW83" s="1" t="s">
        <v>3463</v>
      </c>
    </row>
    <row r="84" spans="1:49" x14ac:dyDescent="0.15">
      <c r="A84" t="str">
        <f t="shared" si="73"/>
        <v>|OGW|無色|8|サポート|最初のクリーチャー&amp;br;これがいる間|《[[闊歩するものの装具]]》|</v>
      </c>
      <c r="B84" t="s">
        <v>3211</v>
      </c>
      <c r="C84" t="str">
        <f t="shared" si="74"/>
        <v>OGW</v>
      </c>
      <c r="D84">
        <f>IF(AG84="","",VLOOKUP(C84,tnpl!$Z$1:$AA$11,2,TRUE))</f>
        <v>3</v>
      </c>
      <c r="E84" t="s">
        <v>3211</v>
      </c>
      <c r="F84" t="str">
        <f t="shared" si="75"/>
        <v>無色</v>
      </c>
      <c r="G84">
        <f>IF(AH84="","",VLOOKUP(F84,tnpl!$X$1:$Y$16,2,TRUE))</f>
        <v>16</v>
      </c>
      <c r="H84" t="s">
        <v>3211</v>
      </c>
      <c r="I84">
        <f t="shared" si="76"/>
        <v>8</v>
      </c>
      <c r="J84" t="s">
        <v>3211</v>
      </c>
      <c r="K84">
        <f t="shared" si="77"/>
        <v>0</v>
      </c>
      <c r="L84">
        <f t="shared" si="78"/>
        <v>0</v>
      </c>
      <c r="M84" t="s">
        <v>297</v>
      </c>
      <c r="N84" t="s">
        <v>3267</v>
      </c>
      <c r="O84" t="s">
        <v>5275</v>
      </c>
      <c r="P84" t="s">
        <v>3249</v>
      </c>
      <c r="Q84" t="s">
        <v>5302</v>
      </c>
      <c r="R84" t="s">
        <v>3267</v>
      </c>
      <c r="S84" t="s">
        <v>4854</v>
      </c>
      <c r="T84" t="str">
        <f t="shared" si="79"/>
        <v>闊歩するものの装具</v>
      </c>
      <c r="U84" t="str">
        <f t="shared" si="80"/>
        <v/>
      </c>
      <c r="V84" t="str">
        <f>IF(I84=0,VLOOKUP(T84,Sheet4!A:B,2,TRUE),"")</f>
        <v/>
      </c>
      <c r="W84" t="s">
        <v>4855</v>
      </c>
      <c r="X84" t="s">
        <v>3267</v>
      </c>
      <c r="Y84" s="9"/>
      <c r="Z84" s="11" t="s">
        <v>1470</v>
      </c>
      <c r="AA84" t="str">
        <f t="shared" si="81"/>
        <v/>
      </c>
      <c r="AB84" t="str">
        <f t="shared" si="82"/>
        <v/>
      </c>
      <c r="AC84" t="str">
        <f t="shared" si="83"/>
        <v/>
      </c>
      <c r="AD84" t="str">
        <f t="shared" si="84"/>
        <v>得る</v>
      </c>
      <c r="AE84" t="b">
        <f t="shared" si="85"/>
        <v>1</v>
      </c>
      <c r="AF84" s="3">
        <v>532</v>
      </c>
      <c r="AG84" s="2" t="s">
        <v>3214</v>
      </c>
      <c r="AH84" s="1" t="s">
        <v>301</v>
      </c>
      <c r="AI84" s="1" t="s">
        <v>1473</v>
      </c>
      <c r="AJ84" s="1">
        <v>8</v>
      </c>
      <c r="AK84" s="1" t="s">
        <v>1472</v>
      </c>
      <c r="AL84" s="1" t="s">
        <v>1471</v>
      </c>
      <c r="AM84" s="1" t="s">
        <v>297</v>
      </c>
      <c r="AN84" s="1"/>
      <c r="AO84" s="1"/>
      <c r="AP84" s="1"/>
      <c r="AQ84" s="1" t="s">
        <v>1470</v>
      </c>
      <c r="AR84" s="1"/>
      <c r="AS84" s="1"/>
      <c r="AT84" s="1">
        <v>2</v>
      </c>
      <c r="AU84" s="1"/>
      <c r="AV84" s="1"/>
      <c r="AW84" s="1" t="s">
        <v>1470</v>
      </c>
    </row>
    <row r="85" spans="1:49" x14ac:dyDescent="0.15">
      <c r="A85" t="str">
        <f t="shared" si="73"/>
        <v>|SOI|無色|1|呪文|対象1体&amp;br;詠唱時：永続|《[[憑依の外套]]》|</v>
      </c>
      <c r="B85" t="s">
        <v>3211</v>
      </c>
      <c r="C85" t="str">
        <f t="shared" si="74"/>
        <v>SOI</v>
      </c>
      <c r="D85">
        <f>IF(AG85="","",VLOOKUP(C85,tnpl!$Z$1:$AA$11,2,TRUE))</f>
        <v>4</v>
      </c>
      <c r="E85" t="s">
        <v>3211</v>
      </c>
      <c r="F85" t="str">
        <f t="shared" si="75"/>
        <v>無色</v>
      </c>
      <c r="G85">
        <f>IF(AH85="","",VLOOKUP(F85,tnpl!$X$1:$Y$16,2,TRUE))</f>
        <v>16</v>
      </c>
      <c r="H85" t="s">
        <v>3211</v>
      </c>
      <c r="I85">
        <f t="shared" si="76"/>
        <v>1</v>
      </c>
      <c r="J85" t="s">
        <v>3211</v>
      </c>
      <c r="K85">
        <f t="shared" si="77"/>
        <v>0</v>
      </c>
      <c r="L85">
        <f t="shared" si="78"/>
        <v>0</v>
      </c>
      <c r="M85" t="s">
        <v>1475</v>
      </c>
      <c r="N85" t="s">
        <v>3267</v>
      </c>
      <c r="O85" t="s">
        <v>5285</v>
      </c>
      <c r="P85" t="s">
        <v>3249</v>
      </c>
      <c r="Q85" t="s">
        <v>5300</v>
      </c>
      <c r="R85" t="s">
        <v>3267</v>
      </c>
      <c r="S85" t="s">
        <v>4854</v>
      </c>
      <c r="T85" t="str">
        <f t="shared" si="79"/>
        <v>憑依の外套</v>
      </c>
      <c r="U85" t="str">
        <f t="shared" si="80"/>
        <v/>
      </c>
      <c r="V85" t="str">
        <f>IF(I85=0,VLOOKUP(T85,Sheet4!A:B,2,TRUE),"")</f>
        <v/>
      </c>
      <c r="W85" t="s">
        <v>4855</v>
      </c>
      <c r="X85" t="s">
        <v>3267</v>
      </c>
      <c r="Y85" s="9"/>
      <c r="Z85" s="11" t="s">
        <v>3862</v>
      </c>
      <c r="AA85" t="str">
        <f t="shared" si="81"/>
        <v/>
      </c>
      <c r="AB85" t="str">
        <f t="shared" si="82"/>
        <v/>
      </c>
      <c r="AC85" t="str">
        <f t="shared" si="83"/>
        <v/>
      </c>
      <c r="AD85" t="str">
        <f t="shared" si="84"/>
        <v>得る</v>
      </c>
      <c r="AE85" t="b">
        <f t="shared" si="85"/>
        <v>1</v>
      </c>
      <c r="AF85" s="3">
        <v>749</v>
      </c>
      <c r="AG85" s="2" t="s">
        <v>3528</v>
      </c>
      <c r="AH85" s="1" t="s">
        <v>301</v>
      </c>
      <c r="AI85" s="1" t="s">
        <v>1463</v>
      </c>
      <c r="AJ85" s="1">
        <v>1</v>
      </c>
      <c r="AK85" s="1" t="s">
        <v>1079</v>
      </c>
      <c r="AL85" s="1" t="s">
        <v>1078</v>
      </c>
      <c r="AM85" s="1" t="s">
        <v>1475</v>
      </c>
      <c r="AN85" s="1"/>
      <c r="AO85" s="1"/>
      <c r="AP85" s="1"/>
      <c r="AQ85" s="1" t="s">
        <v>3862</v>
      </c>
      <c r="AR85" s="1"/>
      <c r="AS85" s="1"/>
      <c r="AT85" s="1"/>
      <c r="AU85" s="1"/>
      <c r="AV85" s="1"/>
      <c r="AW85" s="1" t="s">
        <v>3862</v>
      </c>
    </row>
    <row r="86" spans="1:49" x14ac:dyDescent="0.15">
      <c r="A86" t="str">
        <f t="shared" si="73"/>
        <v>|AER|赤|6|呪文|対象の機体&amp;br;一時コントロール奪取|《[[カーリ・ゼヴの巧技]]》|</v>
      </c>
      <c r="B86" t="s">
        <v>3211</v>
      </c>
      <c r="C86" t="str">
        <f t="shared" si="74"/>
        <v>AER</v>
      </c>
      <c r="D86">
        <f>IF(AG86="","",VLOOKUP(C86,tnpl!$Z$1:$AA$11,2,TRUE))</f>
        <v>7</v>
      </c>
      <c r="E86" t="s">
        <v>3211</v>
      </c>
      <c r="F86" t="str">
        <f t="shared" si="75"/>
        <v>赤</v>
      </c>
      <c r="G86">
        <f>IF(AH86="","",VLOOKUP(F86,tnpl!$X$1:$Y$16,2,TRUE))</f>
        <v>4</v>
      </c>
      <c r="H86" t="s">
        <v>3211</v>
      </c>
      <c r="I86">
        <f t="shared" si="76"/>
        <v>6</v>
      </c>
      <c r="J86" t="s">
        <v>3211</v>
      </c>
      <c r="K86">
        <f t="shared" si="77"/>
        <v>0</v>
      </c>
      <c r="L86">
        <f t="shared" si="78"/>
        <v>0</v>
      </c>
      <c r="M86" t="s">
        <v>1475</v>
      </c>
      <c r="N86" t="s">
        <v>3267</v>
      </c>
      <c r="O86" t="s">
        <v>5288</v>
      </c>
      <c r="P86" t="s">
        <v>3249</v>
      </c>
      <c r="Q86" t="s">
        <v>5278</v>
      </c>
      <c r="R86" t="s">
        <v>3267</v>
      </c>
      <c r="S86" t="s">
        <v>4854</v>
      </c>
      <c r="T86" t="str">
        <f t="shared" si="79"/>
        <v>カーリ・ゼヴの巧技</v>
      </c>
      <c r="U86" t="str">
        <f t="shared" si="80"/>
        <v/>
      </c>
      <c r="V86" t="str">
        <f>IF(I86=0,VLOOKUP(T86,Sheet4!A:B,2,TRUE),"")</f>
        <v/>
      </c>
      <c r="W86" t="s">
        <v>4855</v>
      </c>
      <c r="X86" t="s">
        <v>3267</v>
      </c>
      <c r="Y86" s="9"/>
      <c r="Z86" s="11" t="s">
        <v>4386</v>
      </c>
      <c r="AA86" t="str">
        <f t="shared" si="81"/>
        <v/>
      </c>
      <c r="AB86" t="str">
        <f t="shared" si="82"/>
        <v/>
      </c>
      <c r="AC86" t="str">
        <f t="shared" si="83"/>
        <v/>
      </c>
      <c r="AD86" t="str">
        <f t="shared" si="84"/>
        <v>得る</v>
      </c>
      <c r="AE86" t="b">
        <f t="shared" si="85"/>
        <v>1</v>
      </c>
      <c r="AF86" s="3">
        <v>1052</v>
      </c>
      <c r="AG86" s="2" t="s">
        <v>4335</v>
      </c>
      <c r="AH86" s="1" t="s">
        <v>1575</v>
      </c>
      <c r="AI86" s="1" t="s">
        <v>1463</v>
      </c>
      <c r="AJ86" s="1">
        <v>6</v>
      </c>
      <c r="AK86" s="1" t="s">
        <v>421</v>
      </c>
      <c r="AL86" s="1" t="s">
        <v>420</v>
      </c>
      <c r="AM86" s="1" t="s">
        <v>1475</v>
      </c>
      <c r="AN86" s="1"/>
      <c r="AO86" s="1"/>
      <c r="AP86" s="1"/>
      <c r="AQ86" s="1" t="s">
        <v>4386</v>
      </c>
      <c r="AR86" s="1"/>
      <c r="AS86" s="1"/>
      <c r="AT86" s="1"/>
      <c r="AU86" s="1"/>
      <c r="AV86" s="1"/>
      <c r="AW86" s="1" t="s">
        <v>4386</v>
      </c>
    </row>
    <row r="87" spans="1:49" x14ac:dyDescent="0.15">
      <c r="A87" t="str">
        <f t="shared" si="73"/>
        <v>|KLDM|無色|5|サポート|最初のクリーチャー&amp;br;これがいる間|《[[稲妻のすね当て]]》|</v>
      </c>
      <c r="B87" t="s">
        <v>3211</v>
      </c>
      <c r="C87" t="str">
        <f t="shared" si="74"/>
        <v>KLDM</v>
      </c>
      <c r="D87">
        <f>IF(AG87="","",VLOOKUP(C87,tnpl!$Z$1:$AA$11,2,TRUE))</f>
        <v>9</v>
      </c>
      <c r="E87" t="s">
        <v>3211</v>
      </c>
      <c r="F87" t="str">
        <f t="shared" si="75"/>
        <v>無色</v>
      </c>
      <c r="G87">
        <f>IF(AH87="","",VLOOKUP(F87,tnpl!$X$1:$Y$16,2,TRUE))</f>
        <v>16</v>
      </c>
      <c r="H87" t="s">
        <v>3211</v>
      </c>
      <c r="I87">
        <f t="shared" si="76"/>
        <v>5</v>
      </c>
      <c r="J87" t="s">
        <v>3211</v>
      </c>
      <c r="K87">
        <f t="shared" si="77"/>
        <v>0</v>
      </c>
      <c r="L87">
        <f t="shared" si="78"/>
        <v>0</v>
      </c>
      <c r="M87" t="s">
        <v>297</v>
      </c>
      <c r="N87" t="s">
        <v>3267</v>
      </c>
      <c r="O87" t="s">
        <v>5275</v>
      </c>
      <c r="P87" t="s">
        <v>3249</v>
      </c>
      <c r="Q87" t="s">
        <v>5302</v>
      </c>
      <c r="R87" t="s">
        <v>3267</v>
      </c>
      <c r="S87" t="s">
        <v>4854</v>
      </c>
      <c r="T87" t="str">
        <f t="shared" si="79"/>
        <v>稲妻のすね当て</v>
      </c>
      <c r="U87" t="str">
        <f t="shared" si="80"/>
        <v/>
      </c>
      <c r="V87" t="str">
        <f>IF(I87=0,VLOOKUP(T87,Sheet4!A:B,2,TRUE),"")</f>
        <v/>
      </c>
      <c r="W87" t="s">
        <v>4855</v>
      </c>
      <c r="X87" t="s">
        <v>3267</v>
      </c>
      <c r="Y87" s="9"/>
      <c r="Z87" s="11" t="s">
        <v>323</v>
      </c>
      <c r="AA87" t="str">
        <f t="shared" si="81"/>
        <v/>
      </c>
      <c r="AB87" t="str">
        <f t="shared" si="82"/>
        <v/>
      </c>
      <c r="AC87" t="str">
        <f t="shared" si="83"/>
        <v/>
      </c>
      <c r="AD87" t="str">
        <f t="shared" si="84"/>
        <v>得る</v>
      </c>
      <c r="AE87" t="b">
        <f t="shared" si="85"/>
        <v>1</v>
      </c>
      <c r="AF87" s="3">
        <v>1092</v>
      </c>
      <c r="AG87" s="2" t="s">
        <v>4443</v>
      </c>
      <c r="AH87" s="1" t="s">
        <v>301</v>
      </c>
      <c r="AI87" s="1" t="s">
        <v>3203</v>
      </c>
      <c r="AJ87" s="1">
        <v>5</v>
      </c>
      <c r="AK87" s="1" t="s">
        <v>327</v>
      </c>
      <c r="AL87" s="1" t="s">
        <v>326</v>
      </c>
      <c r="AM87" s="1" t="s">
        <v>297</v>
      </c>
      <c r="AN87" s="1"/>
      <c r="AO87" s="1"/>
      <c r="AP87" s="1"/>
      <c r="AQ87" s="1" t="s">
        <v>325</v>
      </c>
      <c r="AR87" s="1" t="s">
        <v>324</v>
      </c>
      <c r="AS87" s="1"/>
      <c r="AT87" s="1">
        <v>2</v>
      </c>
      <c r="AU87" s="1"/>
      <c r="AV87" s="1"/>
      <c r="AW87" s="1" t="s">
        <v>323</v>
      </c>
    </row>
    <row r="88" spans="1:49" x14ac:dyDescent="0.15">
      <c r="A88" t="str">
        <f t="shared" si="73"/>
        <v>|AKH|赤|6|サポート|最初のクリーチャー&amp;br;これがいる間|《[[激情のカルトーシュ]]》|</v>
      </c>
      <c r="B88" t="s">
        <v>3211</v>
      </c>
      <c r="C88" t="str">
        <f t="shared" si="74"/>
        <v>AKH</v>
      </c>
      <c r="D88">
        <f>IF(AG88="","",VLOOKUP(C88,tnpl!$Z$1:$AA$11,2,TRUE))</f>
        <v>10</v>
      </c>
      <c r="E88" t="s">
        <v>3211</v>
      </c>
      <c r="F88" t="str">
        <f t="shared" si="75"/>
        <v>赤</v>
      </c>
      <c r="G88">
        <f>IF(AH88="","",VLOOKUP(F88,tnpl!$X$1:$Y$16,2,TRUE))</f>
        <v>4</v>
      </c>
      <c r="H88" t="s">
        <v>3211</v>
      </c>
      <c r="I88">
        <f t="shared" si="76"/>
        <v>6</v>
      </c>
      <c r="J88" t="s">
        <v>3211</v>
      </c>
      <c r="K88">
        <f t="shared" si="77"/>
        <v>0</v>
      </c>
      <c r="L88">
        <f t="shared" si="78"/>
        <v>0</v>
      </c>
      <c r="M88" t="s">
        <v>297</v>
      </c>
      <c r="N88" t="s">
        <v>3267</v>
      </c>
      <c r="O88" t="s">
        <v>5275</v>
      </c>
      <c r="P88" t="s">
        <v>3249</v>
      </c>
      <c r="Q88" t="s">
        <v>5302</v>
      </c>
      <c r="R88" t="s">
        <v>3267</v>
      </c>
      <c r="S88" t="s">
        <v>4854</v>
      </c>
      <c r="T88" t="str">
        <f t="shared" si="79"/>
        <v>激情のカルトーシュ</v>
      </c>
      <c r="U88" t="str">
        <f t="shared" si="80"/>
        <v/>
      </c>
      <c r="V88" t="str">
        <f>IF(I88=0,VLOOKUP(T88,Sheet4!A:B,2,TRUE),"")</f>
        <v/>
      </c>
      <c r="W88" t="s">
        <v>4855</v>
      </c>
      <c r="X88" t="s">
        <v>3267</v>
      </c>
      <c r="Y88" s="9"/>
      <c r="Z88" s="11" t="s">
        <v>4616</v>
      </c>
      <c r="AA88" t="str">
        <f t="shared" si="81"/>
        <v/>
      </c>
      <c r="AB88" t="str">
        <f t="shared" si="82"/>
        <v/>
      </c>
      <c r="AC88" t="str">
        <f t="shared" si="83"/>
        <v/>
      </c>
      <c r="AD88" t="str">
        <f t="shared" si="84"/>
        <v>得る</v>
      </c>
      <c r="AE88" t="b">
        <f t="shared" si="85"/>
        <v>1</v>
      </c>
      <c r="AF88" s="3">
        <v>1187</v>
      </c>
      <c r="AG88" s="2" t="s">
        <v>4450</v>
      </c>
      <c r="AH88" s="1" t="s">
        <v>1575</v>
      </c>
      <c r="AI88" s="1" t="s">
        <v>1771</v>
      </c>
      <c r="AJ88" s="1">
        <v>6</v>
      </c>
      <c r="AK88" s="1" t="s">
        <v>129</v>
      </c>
      <c r="AL88" s="1" t="s">
        <v>128</v>
      </c>
      <c r="AM88" s="1" t="s">
        <v>297</v>
      </c>
      <c r="AN88" s="1"/>
      <c r="AO88" s="1"/>
      <c r="AP88" s="1"/>
      <c r="AQ88" s="1" t="s">
        <v>4614</v>
      </c>
      <c r="AR88" s="1" t="s">
        <v>4615</v>
      </c>
      <c r="AS88" s="1"/>
      <c r="AT88" s="1">
        <v>3</v>
      </c>
      <c r="AU88" s="1"/>
      <c r="AV88" s="1"/>
      <c r="AW88" s="1" t="s">
        <v>4616</v>
      </c>
    </row>
    <row r="89" spans="1:49" x14ac:dyDescent="0.15">
      <c r="A89" t="str">
        <f t="shared" si="73"/>
        <v>|AKH|赤|8|呪文|対象1体&amp;br;一時コントロール奪取|《[[結束の限界]]》|</v>
      </c>
      <c r="B89" t="s">
        <v>3211</v>
      </c>
      <c r="C89" t="str">
        <f t="shared" si="74"/>
        <v>AKH</v>
      </c>
      <c r="D89">
        <f>IF(AG89="","",VLOOKUP(C89,tnpl!$Z$1:$AA$11,2,TRUE))</f>
        <v>10</v>
      </c>
      <c r="E89" t="s">
        <v>3211</v>
      </c>
      <c r="F89" t="str">
        <f t="shared" si="75"/>
        <v>赤</v>
      </c>
      <c r="G89">
        <f>IF(AH89="","",VLOOKUP(F89,tnpl!$X$1:$Y$16,2,TRUE))</f>
        <v>4</v>
      </c>
      <c r="H89" t="s">
        <v>3211</v>
      </c>
      <c r="I89">
        <f t="shared" si="76"/>
        <v>8</v>
      </c>
      <c r="J89" t="s">
        <v>3211</v>
      </c>
      <c r="K89">
        <f t="shared" si="77"/>
        <v>0</v>
      </c>
      <c r="L89">
        <f t="shared" si="78"/>
        <v>0</v>
      </c>
      <c r="M89" t="s">
        <v>1475</v>
      </c>
      <c r="N89" t="s">
        <v>3267</v>
      </c>
      <c r="O89" t="s">
        <v>5285</v>
      </c>
      <c r="P89" t="s">
        <v>3249</v>
      </c>
      <c r="Q89" t="s">
        <v>5278</v>
      </c>
      <c r="R89" t="s">
        <v>3267</v>
      </c>
      <c r="S89" t="s">
        <v>4854</v>
      </c>
      <c r="T89" t="str">
        <f t="shared" si="79"/>
        <v>結束の限界</v>
      </c>
      <c r="U89" t="str">
        <f t="shared" si="80"/>
        <v/>
      </c>
      <c r="V89" t="str">
        <f>IF(I89=0,VLOOKUP(T89,Sheet4!A:B,2,TRUE),"")</f>
        <v/>
      </c>
      <c r="W89" t="s">
        <v>4855</v>
      </c>
      <c r="X89" t="s">
        <v>3267</v>
      </c>
      <c r="Y89" s="9"/>
      <c r="Z89" s="11" t="s">
        <v>4624</v>
      </c>
      <c r="AA89" t="str">
        <f t="shared" si="81"/>
        <v/>
      </c>
      <c r="AB89" t="str">
        <f t="shared" si="82"/>
        <v/>
      </c>
      <c r="AC89" t="str">
        <f t="shared" si="83"/>
        <v/>
      </c>
      <c r="AD89" t="str">
        <f t="shared" si="84"/>
        <v>得る</v>
      </c>
      <c r="AE89" t="b">
        <f t="shared" si="85"/>
        <v>1</v>
      </c>
      <c r="AF89" s="3">
        <v>1192</v>
      </c>
      <c r="AG89" s="2" t="s">
        <v>4450</v>
      </c>
      <c r="AH89" s="1" t="s">
        <v>1575</v>
      </c>
      <c r="AI89" s="1" t="s">
        <v>1473</v>
      </c>
      <c r="AJ89" s="1">
        <v>8</v>
      </c>
      <c r="AK89" s="1" t="s">
        <v>119</v>
      </c>
      <c r="AL89" s="1" t="s">
        <v>118</v>
      </c>
      <c r="AM89" s="1" t="s">
        <v>1475</v>
      </c>
      <c r="AN89" s="1"/>
      <c r="AO89" s="1"/>
      <c r="AP89" s="1"/>
      <c r="AQ89" s="1" t="s">
        <v>4623</v>
      </c>
      <c r="AR89" s="1" t="s">
        <v>4527</v>
      </c>
      <c r="AS89" s="1"/>
      <c r="AT89" s="1"/>
      <c r="AU89" s="1"/>
      <c r="AV89" s="1"/>
      <c r="AW89" s="1" t="s">
        <v>4624</v>
      </c>
    </row>
    <row r="90" spans="1:49" x14ac:dyDescent="0.15">
      <c r="A90" t="str">
        <f t="shared" si="73"/>
        <v>|AKH|赤|5|サポート|トークンでないクリーチャー&amp;br;CIP時：永続|《[[ハゾレトの指名]]》|</v>
      </c>
      <c r="B90" t="s">
        <v>3211</v>
      </c>
      <c r="C90" t="str">
        <f t="shared" si="74"/>
        <v>AKH</v>
      </c>
      <c r="D90">
        <f>IF(AG90="","",VLOOKUP(C90,tnpl!$Z$1:$AA$11,2,TRUE))</f>
        <v>10</v>
      </c>
      <c r="E90" t="s">
        <v>3211</v>
      </c>
      <c r="F90" t="str">
        <f t="shared" si="75"/>
        <v>赤</v>
      </c>
      <c r="G90">
        <f>IF(AH90="","",VLOOKUP(F90,tnpl!$X$1:$Y$16,2,TRUE))</f>
        <v>4</v>
      </c>
      <c r="H90" t="s">
        <v>3211</v>
      </c>
      <c r="I90">
        <f t="shared" si="76"/>
        <v>5</v>
      </c>
      <c r="J90" t="s">
        <v>3211</v>
      </c>
      <c r="K90">
        <f t="shared" si="77"/>
        <v>0</v>
      </c>
      <c r="L90">
        <f t="shared" si="78"/>
        <v>0</v>
      </c>
      <c r="M90" t="s">
        <v>297</v>
      </c>
      <c r="N90" t="s">
        <v>3267</v>
      </c>
      <c r="O90" t="s">
        <v>5286</v>
      </c>
      <c r="P90" t="s">
        <v>3249</v>
      </c>
      <c r="Q90" t="s">
        <v>5303</v>
      </c>
      <c r="R90" t="s">
        <v>3267</v>
      </c>
      <c r="S90" t="s">
        <v>4854</v>
      </c>
      <c r="T90" t="str">
        <f t="shared" si="79"/>
        <v>ハゾレトの指名</v>
      </c>
      <c r="U90" t="str">
        <f t="shared" si="80"/>
        <v/>
      </c>
      <c r="V90" t="str">
        <f>IF(I90=0,VLOOKUP(T90,Sheet4!A:B,2,TRUE),"")</f>
        <v/>
      </c>
      <c r="W90" t="s">
        <v>4855</v>
      </c>
      <c r="X90" t="s">
        <v>3267</v>
      </c>
      <c r="Y90" s="9"/>
      <c r="Z90" s="11" t="s">
        <v>4632</v>
      </c>
      <c r="AA90" t="str">
        <f t="shared" si="81"/>
        <v/>
      </c>
      <c r="AB90" t="str">
        <f t="shared" si="82"/>
        <v/>
      </c>
      <c r="AC90" t="str">
        <f t="shared" si="83"/>
        <v/>
      </c>
      <c r="AD90" t="str">
        <f t="shared" si="84"/>
        <v>得る</v>
      </c>
      <c r="AE90" t="b">
        <f t="shared" si="85"/>
        <v>1</v>
      </c>
      <c r="AF90" s="3">
        <v>1196</v>
      </c>
      <c r="AG90" s="2" t="s">
        <v>4450</v>
      </c>
      <c r="AH90" s="1" t="s">
        <v>1575</v>
      </c>
      <c r="AI90" s="1" t="s">
        <v>1463</v>
      </c>
      <c r="AJ90" s="1">
        <v>5</v>
      </c>
      <c r="AK90" s="1" t="s">
        <v>111</v>
      </c>
      <c r="AL90" s="1" t="s">
        <v>110</v>
      </c>
      <c r="AM90" s="1" t="s">
        <v>297</v>
      </c>
      <c r="AN90" s="1"/>
      <c r="AO90" s="1"/>
      <c r="AP90" s="1"/>
      <c r="AQ90" s="1" t="s">
        <v>4632</v>
      </c>
      <c r="AR90" s="1"/>
      <c r="AS90" s="1"/>
      <c r="AT90" s="1">
        <v>3</v>
      </c>
      <c r="AU90" s="1"/>
      <c r="AV90" s="1"/>
      <c r="AW90" s="1" t="s">
        <v>4632</v>
      </c>
    </row>
    <row r="91" spans="1:49" x14ac:dyDescent="0.15">
      <c r="Y91" s="9"/>
      <c r="Z91"/>
    </row>
    <row r="93" spans="1:49" x14ac:dyDescent="0.15">
      <c r="A93" t="str">
        <f>B93&amp;C93&amp;E93&amp;F93&amp;H93&amp;I93&amp;J93&amp;M93&amp;N93&amp;O93&amp;P93&amp;Q93&amp;R93&amp;S93&amp;T93&amp;U93&amp;V93&amp;W93&amp;X93&amp;Y93</f>
        <v>*速攻を持つトークンを召喚するカード</v>
      </c>
      <c r="B93" t="s">
        <v>3229</v>
      </c>
      <c r="F93" t="str">
        <f>$C$4</f>
        <v>速攻</v>
      </c>
      <c r="M93" t="s">
        <v>5161</v>
      </c>
    </row>
    <row r="94" spans="1:49" x14ac:dyDescent="0.15">
      <c r="A94" t="str">
        <f>B94&amp;C94&amp;E94&amp;F94&amp;H94&amp;I94&amp;J94&amp;M94&amp;N94&amp;O94&amp;P94&amp;Q94&amp;R94&amp;S94&amp;T94&amp;V94&amp;W94&amp;X94&amp;Y94</f>
        <v>覚醒による速攻トークン生成は[[覚醒一覧]]へ</v>
      </c>
      <c r="C94" t="s">
        <v>5304</v>
      </c>
    </row>
    <row r="95" spans="1:49" x14ac:dyDescent="0.15">
      <c r="A95" t="str">
        <f t="shared" ref="A95:A96" si="86">B95&amp;C95&amp;E95&amp;F95&amp;H95&amp;I95&amp;J95&amp;M95&amp;N95&amp;O95&amp;P95&amp;Q95&amp;R95&amp;S95&amp;T95&amp;U95&amp;V95&amp;W95&amp;X95&amp;Y95</f>
        <v>|LEFT:50|LEFT:50|LEFT:50|LEFT:120|LEFT:250|LEFT:250|c</v>
      </c>
      <c r="B95" t="s">
        <v>3267</v>
      </c>
      <c r="C95" t="s">
        <v>3204</v>
      </c>
      <c r="E95" t="s">
        <v>3267</v>
      </c>
      <c r="F95" t="s">
        <v>3204</v>
      </c>
      <c r="H95" t="s">
        <v>3267</v>
      </c>
      <c r="I95" t="s">
        <v>3204</v>
      </c>
      <c r="J95" t="s">
        <v>3267</v>
      </c>
      <c r="M95" t="s">
        <v>5157</v>
      </c>
      <c r="N95" t="s">
        <v>3267</v>
      </c>
      <c r="O95" t="s">
        <v>5042</v>
      </c>
      <c r="R95" t="s">
        <v>3267</v>
      </c>
      <c r="T95" t="s">
        <v>5042</v>
      </c>
      <c r="X95" t="s">
        <v>3267</v>
      </c>
      <c r="Y95" t="s">
        <v>3206</v>
      </c>
    </row>
    <row r="96" spans="1:49" x14ac:dyDescent="0.15">
      <c r="A96" t="str">
        <f t="shared" si="86"/>
        <v>|セット|色|コスト|カード種|能力|カード名|</v>
      </c>
      <c r="B96" t="s">
        <v>3267</v>
      </c>
      <c r="C96" t="s">
        <v>5153</v>
      </c>
      <c r="E96" t="s">
        <v>3267</v>
      </c>
      <c r="F96" t="s">
        <v>3181</v>
      </c>
      <c r="H96" t="s">
        <v>3267</v>
      </c>
      <c r="I96" t="s">
        <v>3207</v>
      </c>
      <c r="J96" t="s">
        <v>3267</v>
      </c>
      <c r="K96" t="s">
        <v>5154</v>
      </c>
      <c r="L96" t="s">
        <v>5155</v>
      </c>
      <c r="M96" t="s">
        <v>4902</v>
      </c>
      <c r="N96" t="s">
        <v>3267</v>
      </c>
      <c r="O96" t="s">
        <v>3231</v>
      </c>
      <c r="R96" t="s">
        <v>3267</v>
      </c>
      <c r="T96" t="s">
        <v>3208</v>
      </c>
      <c r="X96" t="s">
        <v>3267</v>
      </c>
    </row>
    <row r="97" spans="1:49" x14ac:dyDescent="0.15">
      <c r="A97" t="str">
        <f>B97&amp;C97&amp;E97&amp;F97&amp;H97&amp;I97&amp;J97&amp;M97&amp;N97&amp;O97&amp;P97&amp;Q97&amp;R97&amp;S97&amp;T97&amp;U97&amp;V97&amp;W97&amp;X97&amp;Y97</f>
        <v>|OGW|青|11|3/4|死亡誘発&amp;br;島1/1を3体|《[[竜巻の種父]]》|</v>
      </c>
      <c r="B97" t="s">
        <v>3211</v>
      </c>
      <c r="C97" t="str">
        <f>AG97</f>
        <v>OGW</v>
      </c>
      <c r="D97">
        <f>IF(AG97="","",VLOOKUP(C97,tnpl!$Z$1:$AA$11,2,TRUE))</f>
        <v>3</v>
      </c>
      <c r="E97" t="s">
        <v>3211</v>
      </c>
      <c r="F97" t="str">
        <f>AH97</f>
        <v>青</v>
      </c>
      <c r="G97">
        <f>IF(AH97="","",VLOOKUP(F97,tnpl!$X$1:$Y$16,2,TRUE))</f>
        <v>2</v>
      </c>
      <c r="H97" t="s">
        <v>3211</v>
      </c>
      <c r="I97">
        <f>AJ97</f>
        <v>11</v>
      </c>
      <c r="J97" t="s">
        <v>3211</v>
      </c>
      <c r="K97">
        <f>AU97</f>
        <v>3</v>
      </c>
      <c r="L97">
        <f>AV97</f>
        <v>4</v>
      </c>
      <c r="M97" t="str">
        <f>IF(AM97="クリーチャー",K97&amp;"/"&amp;L97,"")</f>
        <v>3/4</v>
      </c>
      <c r="N97" t="s">
        <v>3267</v>
      </c>
      <c r="O97" t="s">
        <v>5289</v>
      </c>
      <c r="P97" t="s">
        <v>3249</v>
      </c>
      <c r="Q97" t="s">
        <v>5291</v>
      </c>
      <c r="R97" t="s">
        <v>3267</v>
      </c>
      <c r="S97" t="s">
        <v>4854</v>
      </c>
      <c r="T97" t="str">
        <f>AK97</f>
        <v>竜巻の種父</v>
      </c>
      <c r="U97" t="str">
        <f>IF(I97=0,"&gt;","")</f>
        <v/>
      </c>
      <c r="V97" t="str">
        <f>IF(I97=0,VLOOKUP(T97,Sheet4!A:B,2,TRUE),"")</f>
        <v/>
      </c>
      <c r="W97" t="s">
        <v>4855</v>
      </c>
      <c r="X97" t="s">
        <v>3267</v>
      </c>
      <c r="Y97" s="9"/>
      <c r="Z97" s="11" t="s">
        <v>3499</v>
      </c>
      <c r="AA97" t="str">
        <f>IF(SEARCH(LEFT($C$3,2),Z97,1)&lt;15,$C$3,"")</f>
        <v/>
      </c>
      <c r="AB97" t="str">
        <f>IF(ISERR(SEARCH("召",Z97,1)),"","召喚")</f>
        <v>召喚</v>
      </c>
      <c r="AC97" t="str">
        <f>IF(ISERR(SEARCH("与",Z97,1)),"","与える")</f>
        <v/>
      </c>
      <c r="AD97" t="str">
        <f>IF(ISERR(SEARCH("得",Z97,1)),"","得る")</f>
        <v/>
      </c>
      <c r="AE97" t="b">
        <f>OR(AC97="与える",AD97="得る")</f>
        <v>0</v>
      </c>
      <c r="AF97" s="3">
        <v>493</v>
      </c>
      <c r="AG97" s="2" t="s">
        <v>3214</v>
      </c>
      <c r="AH97" s="1" t="s">
        <v>1631</v>
      </c>
      <c r="AI97" s="1" t="s">
        <v>1473</v>
      </c>
      <c r="AJ97" s="1">
        <v>11</v>
      </c>
      <c r="AK97" s="1" t="s">
        <v>1647</v>
      </c>
      <c r="AL97" s="1" t="s">
        <v>1646</v>
      </c>
      <c r="AM97" s="1" t="s">
        <v>349</v>
      </c>
      <c r="AN97" s="1" t="s">
        <v>1559</v>
      </c>
      <c r="AO97" s="1"/>
      <c r="AP97" s="1"/>
      <c r="AQ97" s="1" t="s">
        <v>361</v>
      </c>
      <c r="AR97" s="1" t="s">
        <v>1645</v>
      </c>
      <c r="AS97" s="1"/>
      <c r="AT97" s="1"/>
      <c r="AU97" s="1">
        <v>3</v>
      </c>
      <c r="AV97" s="1">
        <v>4</v>
      </c>
      <c r="AW97" s="1" t="s">
        <v>3499</v>
      </c>
    </row>
    <row r="98" spans="1:49" x14ac:dyDescent="0.15">
      <c r="A98" t="str">
        <f>B98&amp;C98&amp;E98&amp;F98&amp;H98&amp;I98&amp;J98&amp;M98&amp;N98&amp;O98&amp;P98&amp;Q98&amp;R98&amp;S98&amp;T98&amp;U98&amp;V98&amp;W98&amp;X98&amp;Y98</f>
        <v>|BFZ|赤|8|2/2|上陸時&amp;br;エレメンタル3/1|《[[アクームの石覚まし]]》|</v>
      </c>
      <c r="B98" t="s">
        <v>3211</v>
      </c>
      <c r="C98" t="str">
        <f>AG98</f>
        <v>BFZ</v>
      </c>
      <c r="D98">
        <f>IF(AG98="","",VLOOKUP(C98,tnpl!$Z$1:$AA$11,2,TRUE))</f>
        <v>2</v>
      </c>
      <c r="E98" t="s">
        <v>3211</v>
      </c>
      <c r="F98" t="str">
        <f>AH98</f>
        <v>赤</v>
      </c>
      <c r="G98">
        <f>IF(AH98="","",VLOOKUP(F98,tnpl!$X$1:$Y$16,2,TRUE))</f>
        <v>4</v>
      </c>
      <c r="H98" t="s">
        <v>3211</v>
      </c>
      <c r="I98">
        <f>AJ98</f>
        <v>8</v>
      </c>
      <c r="J98" t="s">
        <v>3211</v>
      </c>
      <c r="K98">
        <f>AU98</f>
        <v>2</v>
      </c>
      <c r="L98">
        <f>AV98</f>
        <v>2</v>
      </c>
      <c r="M98" t="str">
        <f>IF(AM98="クリーチャー",K98&amp;"/"&amp;L98,"")</f>
        <v>2/2</v>
      </c>
      <c r="N98" t="s">
        <v>3267</v>
      </c>
      <c r="O98" t="s">
        <v>5290</v>
      </c>
      <c r="P98" t="s">
        <v>3249</v>
      </c>
      <c r="Q98" t="s">
        <v>5292</v>
      </c>
      <c r="R98" t="s">
        <v>3267</v>
      </c>
      <c r="S98" t="s">
        <v>4854</v>
      </c>
      <c r="T98" t="str">
        <f>AK98</f>
        <v>アクームの石覚まし</v>
      </c>
      <c r="U98" t="str">
        <f>IF(I98=0,"&gt;","")</f>
        <v/>
      </c>
      <c r="V98" t="str">
        <f>IF(I98=0,VLOOKUP(T98,Sheet4!A:B,2,TRUE),"")</f>
        <v/>
      </c>
      <c r="W98" t="s">
        <v>4855</v>
      </c>
      <c r="X98" t="s">
        <v>3267</v>
      </c>
      <c r="Y98" s="9"/>
      <c r="Z98" s="11" t="s">
        <v>2041</v>
      </c>
      <c r="AA98" t="str">
        <f>IF(SEARCH(LEFT($C$3,2),Z98,1)&lt;15,$C$3,"")</f>
        <v/>
      </c>
      <c r="AB98" t="str">
        <f>IF(ISERR(SEARCH("召",Z98,1)),"","召喚")</f>
        <v>召喚</v>
      </c>
      <c r="AC98" t="str">
        <f>IF(ISERR(SEARCH("与",Z98,1)),"","与える")</f>
        <v/>
      </c>
      <c r="AD98" t="str">
        <f>IF(ISERR(SEARCH("得",Z98,1)),"","得る")</f>
        <v/>
      </c>
      <c r="AE98" t="b">
        <f>OR(AC98="与える",AD98="得る")</f>
        <v>0</v>
      </c>
      <c r="AF98" s="3">
        <v>372</v>
      </c>
      <c r="AG98" s="2" t="s">
        <v>3213</v>
      </c>
      <c r="AH98" s="1" t="s">
        <v>1575</v>
      </c>
      <c r="AI98" s="1" t="s">
        <v>1473</v>
      </c>
      <c r="AJ98" s="1">
        <v>8</v>
      </c>
      <c r="AK98" s="1" t="s">
        <v>2043</v>
      </c>
      <c r="AL98" s="1" t="s">
        <v>2042</v>
      </c>
      <c r="AM98" s="1" t="s">
        <v>349</v>
      </c>
      <c r="AN98" s="1" t="s">
        <v>1511</v>
      </c>
      <c r="AO98" s="1" t="s">
        <v>1894</v>
      </c>
      <c r="AP98" s="1"/>
      <c r="AQ98" s="1" t="s">
        <v>2041</v>
      </c>
      <c r="AR98" s="1"/>
      <c r="AS98" s="1"/>
      <c r="AT98" s="1"/>
      <c r="AU98" s="1">
        <v>2</v>
      </c>
      <c r="AV98" s="1">
        <v>2</v>
      </c>
      <c r="AW98" s="1" t="s">
        <v>2041</v>
      </c>
    </row>
    <row r="99" spans="1:49" x14ac:dyDescent="0.15">
      <c r="Y99" s="9"/>
    </row>
    <row r="100" spans="1:49" x14ac:dyDescent="0.15">
      <c r="Y100" s="9"/>
      <c r="Z100"/>
    </row>
  </sheetData>
  <autoFilter ref="Z3:AE10"/>
  <phoneticPr fontId="1"/>
  <conditionalFormatting sqref="AV9:AV11 AV79:AV83 AV62:AV64 AV98 AV16:AV17">
    <cfRule type="cellIs" dxfId="37" priority="12" operator="notEqual">
      <formula>$P9</formula>
    </cfRule>
  </conditionalFormatting>
  <conditionalFormatting sqref="AV66">
    <cfRule type="cellIs" dxfId="36" priority="99" operator="notEqual">
      <formula>$P61</formula>
    </cfRule>
  </conditionalFormatting>
  <conditionalFormatting sqref="AV25:AV26">
    <cfRule type="cellIs" dxfId="35" priority="178" operator="notEqual">
      <formula>$P77</formula>
    </cfRule>
  </conditionalFormatting>
  <conditionalFormatting sqref="AV29">
    <cfRule type="cellIs" dxfId="34" priority="217" operator="notEqual">
      <formula>$P96</formula>
    </cfRule>
  </conditionalFormatting>
  <conditionalFormatting sqref="AV65">
    <cfRule type="cellIs" dxfId="33" priority="256" operator="notEqual">
      <formula>$P58</formula>
    </cfRule>
  </conditionalFormatting>
  <conditionalFormatting sqref="AV55:AV57">
    <cfRule type="cellIs" dxfId="32" priority="295" operator="notEqual">
      <formula>$P123</formula>
    </cfRule>
  </conditionalFormatting>
  <conditionalFormatting sqref="AV97">
    <cfRule type="cellIs" dxfId="31" priority="334" operator="notEqual">
      <formula>$P60</formula>
    </cfRule>
  </conditionalFormatting>
  <conditionalFormatting sqref="AV18">
    <cfRule type="cellIs" dxfId="30" priority="372" operator="notEqual">
      <formula>$P59</formula>
    </cfRule>
  </conditionalFormatting>
  <conditionalFormatting sqref="AV84">
    <cfRule type="cellIs" dxfId="29" priority="411" operator="notEqual">
      <formula>$P75</formula>
    </cfRule>
  </conditionalFormatting>
  <conditionalFormatting sqref="AV19">
    <cfRule type="cellIs" dxfId="28" priority="449" operator="notEqual">
      <formula>$P74</formula>
    </cfRule>
  </conditionalFormatting>
  <conditionalFormatting sqref="AV67:AV69">
    <cfRule type="cellIs" dxfId="27" priority="7" operator="notEqual">
      <formula>$P139</formula>
    </cfRule>
  </conditionalFormatting>
  <conditionalFormatting sqref="AV27:AV28">
    <cfRule type="cellIs" dxfId="26" priority="487" operator="notEqual">
      <formula>$P91</formula>
    </cfRule>
  </conditionalFormatting>
  <conditionalFormatting sqref="AV85">
    <cfRule type="cellIs" dxfId="25" priority="526" operator="notEqual">
      <formula>$P99</formula>
    </cfRule>
  </conditionalFormatting>
  <conditionalFormatting sqref="AV70:AV71">
    <cfRule type="cellIs" dxfId="24" priority="6" operator="notEqual">
      <formula>$P144</formula>
    </cfRule>
  </conditionalFormatting>
  <conditionalFormatting sqref="AV72">
    <cfRule type="cellIs" dxfId="23" priority="5" operator="notEqual">
      <formula>$P146</formula>
    </cfRule>
  </conditionalFormatting>
  <conditionalFormatting sqref="AV86">
    <cfRule type="cellIs" dxfId="22" priority="565" operator="notEqual">
      <formula>$P116</formula>
    </cfRule>
  </conditionalFormatting>
  <conditionalFormatting sqref="AV30:AV34">
    <cfRule type="cellIs" dxfId="21" priority="604" operator="notEqual">
      <formula>$P100</formula>
    </cfRule>
  </conditionalFormatting>
  <conditionalFormatting sqref="AV87:AV88">
    <cfRule type="cellIs" dxfId="20" priority="643" operator="notEqual">
      <formula>$P118</formula>
    </cfRule>
  </conditionalFormatting>
  <conditionalFormatting sqref="AV49">
    <cfRule type="cellIs" dxfId="19" priority="681" operator="notEqual">
      <formula>$P117</formula>
    </cfRule>
  </conditionalFormatting>
  <conditionalFormatting sqref="AV39:AV48">
    <cfRule type="cellIs" dxfId="18" priority="682" operator="notEqual">
      <formula>$P106</formula>
    </cfRule>
  </conditionalFormatting>
  <conditionalFormatting sqref="AV89:AV90">
    <cfRule type="cellIs" dxfId="17" priority="721" operator="notEqual">
      <formula>$P121</formula>
    </cfRule>
  </conditionalFormatting>
  <conditionalFormatting sqref="AV54">
    <cfRule type="cellIs" dxfId="16" priority="759" operator="notEqual">
      <formula>$P120</formula>
    </cfRule>
  </conditionalFormatting>
  <conditionalFormatting sqref="AV73">
    <cfRule type="cellIs" dxfId="15" priority="798" operator="notEqual">
      <formula>$P126</formula>
    </cfRule>
  </conditionalFormatting>
  <conditionalFormatting sqref="AV20">
    <cfRule type="cellIs" dxfId="14" priority="836" operator="notEqual">
      <formula>$P76</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4" operator="notEqual" id="{A5E388F5-7937-442C-9A66-43F14A95C813}">
            <xm:f>TAG!$P13</xm:f>
            <x14:dxf>
              <fill>
                <patternFill>
                  <bgColor theme="0" tint="-0.34998626667073579"/>
                </patternFill>
              </fill>
            </x14:dxf>
          </x14:cfRule>
          <xm:sqref>AP12:AP13 AP21:AP22 AP35:AP36 AP50:AP51</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W33"/>
  <sheetViews>
    <sheetView topLeftCell="A7" zoomScale="85" zoomScaleNormal="85" workbookViewId="0">
      <selection activeCell="M23" sqref="M23:N26"/>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1" customWidth="1"/>
    <col min="27" max="27" width="8.5" bestFit="1" customWidth="1"/>
    <col min="28" max="28" width="6" bestFit="1" customWidth="1"/>
    <col min="29" max="29" width="8.125" bestFit="1" customWidth="1"/>
    <col min="30" max="30" width="3.5" bestFit="1" customWidth="1"/>
    <col min="31" max="31" width="7.125" customWidth="1"/>
    <col min="32" max="33" width="5.5" bestFit="1" customWidth="1"/>
    <col min="34" max="34" width="5.25" bestFit="1" customWidth="1"/>
    <col min="35" max="35" width="9.5" bestFit="1" customWidth="1"/>
    <col min="36" max="36" width="5" bestFit="1" customWidth="1"/>
    <col min="37" max="37" width="14.875" customWidth="1"/>
    <col min="38" max="38" width="9" customWidth="1"/>
    <col min="40" max="45" width="0" hidden="1" customWidth="1"/>
    <col min="46" max="46" width="4.875" bestFit="1" customWidth="1"/>
    <col min="47" max="48" width="3.5" bestFit="1" customWidth="1"/>
  </cols>
  <sheetData>
    <row r="1" spans="1:49" x14ac:dyDescent="0.15">
      <c r="A1" t="s">
        <v>5068</v>
      </c>
    </row>
    <row r="2" spans="1:49" x14ac:dyDescent="0.15">
      <c r="A2" t="str">
        <f>B2&amp;C2&amp;E2&amp;F2&amp;H2&amp;I2&amp;J2&amp;M2&amp;N2&amp;O2&amp;P2&amp;Q2&amp;R2&amp;S2&amp;T2&amp;V2&amp;W2&amp;X2&amp;Y2</f>
        <v/>
      </c>
    </row>
    <row r="3" spans="1:49" x14ac:dyDescent="0.15">
      <c r="A3" t="str">
        <f>B3&amp;C3&amp;E3&amp;F3&amp;H3&amp;I3&amp;J3&amp;M3&amp;N3&amp;O3&amp;P3&amp;Q3&amp;R3&amp;S3&amp;T3&amp;V3&amp;W3&amp;X3&amp;Y3</f>
        <v>*呪禁カード一覧</v>
      </c>
      <c r="B3" t="s">
        <v>3229</v>
      </c>
      <c r="C3" t="s">
        <v>5243</v>
      </c>
      <c r="F3" t="s">
        <v>3228</v>
      </c>
    </row>
    <row r="4" spans="1:49" x14ac:dyDescent="0.15">
      <c r="A4" t="str">
        <f>B4&amp;C4&amp;E4&amp;F4&amp;H4&amp;I4&amp;J4&amp;M4&amp;N4&amp;O4&amp;P4&amp;Q4&amp;R4&amp;S4&amp;T4&amp;V4&amp;W4&amp;X4&amp;Y4</f>
        <v>[[呪禁]]</v>
      </c>
      <c r="B4" t="s">
        <v>4991</v>
      </c>
      <c r="C4" t="str">
        <f>C3</f>
        <v>呪禁</v>
      </c>
      <c r="E4" t="s">
        <v>5070</v>
      </c>
    </row>
    <row r="5" spans="1:49" x14ac:dyDescent="0.15">
      <c r="A5" t="str">
        <f>B5&amp;C5&amp;E5&amp;F5&amp;H5&amp;I5&amp;J5&amp;M5&amp;N5&amp;O5&amp;P5&amp;Q5&amp;R5&amp;S5&amp;T5&amp;U5&amp;V5&amp;W5&amp;X5&amp;Y5</f>
        <v>|LEFT:50|LEFT:50|LEFT:50|LEFT:50|LEFT:500|c</v>
      </c>
      <c r="B5" t="s">
        <v>3211</v>
      </c>
      <c r="C5" t="s">
        <v>3204</v>
      </c>
      <c r="E5" t="s">
        <v>3211</v>
      </c>
      <c r="F5" t="s">
        <v>3204</v>
      </c>
      <c r="H5" t="s">
        <v>3211</v>
      </c>
      <c r="I5" t="s">
        <v>3204</v>
      </c>
      <c r="J5" t="s">
        <v>3211</v>
      </c>
      <c r="M5" t="s">
        <v>3204</v>
      </c>
      <c r="R5" t="s">
        <v>3267</v>
      </c>
      <c r="T5" t="s">
        <v>3205</v>
      </c>
      <c r="X5" t="s">
        <v>3267</v>
      </c>
      <c r="Y5" t="s">
        <v>3206</v>
      </c>
    </row>
    <row r="6" spans="1:49" x14ac:dyDescent="0.15">
      <c r="A6" t="str">
        <f>B6&amp;C6&amp;E6&amp;F6&amp;H6&amp;I6&amp;J6&amp;M6&amp;N6&amp;O6&amp;P6&amp;Q6&amp;R6&amp;S6&amp;T6&amp;U6&amp;V6&amp;W6&amp;X6&amp;Y6</f>
        <v>|セット|色|コスト|P/T|カード名|</v>
      </c>
      <c r="B6" t="s">
        <v>3211</v>
      </c>
      <c r="C6" t="s">
        <v>3212</v>
      </c>
      <c r="E6" t="s">
        <v>3211</v>
      </c>
      <c r="F6" t="s">
        <v>3181</v>
      </c>
      <c r="H6" t="s">
        <v>3211</v>
      </c>
      <c r="I6" t="s">
        <v>3207</v>
      </c>
      <c r="J6" t="s">
        <v>3211</v>
      </c>
      <c r="K6" t="s">
        <v>3168</v>
      </c>
      <c r="L6" t="s">
        <v>3167</v>
      </c>
      <c r="M6" t="str">
        <f>K6&amp;"/"&amp;L6</f>
        <v>P/T</v>
      </c>
      <c r="R6" t="s">
        <v>3267</v>
      </c>
      <c r="T6" t="s">
        <v>3208</v>
      </c>
      <c r="X6" t="s">
        <v>3267</v>
      </c>
      <c r="AE6" t="b">
        <f>OR(AC6="与える",AD6="得る")</f>
        <v>0</v>
      </c>
      <c r="AF6" s="18"/>
      <c r="AG6" s="18"/>
      <c r="AH6" s="18"/>
      <c r="AI6" s="18"/>
      <c r="AJ6" s="18"/>
      <c r="AK6" s="18"/>
      <c r="AL6" s="18"/>
      <c r="AM6" s="18"/>
      <c r="AN6" s="18"/>
      <c r="AO6" s="18"/>
      <c r="AP6" s="18"/>
      <c r="AQ6" s="18"/>
      <c r="AR6" s="18"/>
      <c r="AS6" s="18"/>
      <c r="AT6" s="18"/>
      <c r="AU6" s="18"/>
      <c r="AV6" s="18"/>
      <c r="AW6" s="18"/>
    </row>
    <row r="7" spans="1:49" x14ac:dyDescent="0.15">
      <c r="A7" t="str">
        <f t="shared" ref="A7" si="0">B7&amp;C7&amp;E7&amp;F7&amp;H7&amp;I7&amp;J7&amp;M7&amp;N7&amp;O7&amp;P7&amp;Q7&amp;R7&amp;S7&amp;T7&amp;U7&amp;V7&amp;W7&amp;X7&amp;Y7</f>
        <v>|ORI|緑|23|9/16|《[[ガイアの復讐者]]》|</v>
      </c>
      <c r="B7" t="s">
        <v>3211</v>
      </c>
      <c r="C7" t="str">
        <f t="shared" ref="C7" si="1">AG7</f>
        <v>ORI</v>
      </c>
      <c r="D7">
        <f>IF(AG7="","",VLOOKUP(C7,tnpl!$Z$1:$AA$11,2,TRUE))</f>
        <v>1</v>
      </c>
      <c r="E7" t="s">
        <v>3211</v>
      </c>
      <c r="F7" t="str">
        <f t="shared" ref="F7" si="2">AH7</f>
        <v>緑</v>
      </c>
      <c r="G7">
        <f>IF(AH7="","",VLOOKUP(F7,tnpl!$X$1:$Y$16,2,TRUE))</f>
        <v>5</v>
      </c>
      <c r="H7" t="s">
        <v>3211</v>
      </c>
      <c r="I7">
        <f t="shared" ref="I7" si="3">AJ7</f>
        <v>23</v>
      </c>
      <c r="J7" t="s">
        <v>3211</v>
      </c>
      <c r="K7">
        <f t="shared" ref="K7:L7" si="4">AU7</f>
        <v>9</v>
      </c>
      <c r="L7">
        <f t="shared" si="4"/>
        <v>16</v>
      </c>
      <c r="M7" t="str">
        <f t="shared" ref="M7" si="5">IF(AM7="クリーチャー",K7&amp;"/"&amp;L7,"")</f>
        <v>9/16</v>
      </c>
      <c r="R7" t="s">
        <v>3267</v>
      </c>
      <c r="S7" t="s">
        <v>4854</v>
      </c>
      <c r="T7" t="str">
        <f t="shared" ref="T7" si="6">AK7</f>
        <v>ガイアの復讐者</v>
      </c>
      <c r="U7" t="str">
        <f t="shared" ref="U7" si="7">IF(I7=0,"&gt;","")</f>
        <v/>
      </c>
      <c r="V7" t="str">
        <f>IF(I7=0,VLOOKUP(T7,Sheet4!A:B,2,TRUE),"")</f>
        <v/>
      </c>
      <c r="W7" t="s">
        <v>4855</v>
      </c>
      <c r="X7" t="s">
        <v>3267</v>
      </c>
      <c r="Y7" s="9"/>
      <c r="Z7" s="11" t="s">
        <v>3380</v>
      </c>
      <c r="AA7" t="str">
        <f t="shared" ref="AA7" si="8">IF(SEARCH(LEFT($C$3,2),Z7,1)&lt;15,$C$3,"")</f>
        <v>呪禁</v>
      </c>
      <c r="AB7" t="str">
        <f t="shared" ref="AB7" si="9">IF(ISERR(SEARCH("召",Z7,1)),"","召喚")</f>
        <v/>
      </c>
      <c r="AC7" t="str">
        <f t="shared" ref="AC7" si="10">IF(ISERR(SEARCH("与",Z7,1)),"","与える")</f>
        <v/>
      </c>
      <c r="AD7" t="str">
        <f t="shared" ref="AD7" si="11">IF(ISERR(SEARCH("得",Z7,1)),"","得る")</f>
        <v/>
      </c>
      <c r="AE7" t="b">
        <f t="shared" ref="AE7" si="12">OR(AC7="与える",AD7="得る")</f>
        <v>0</v>
      </c>
      <c r="AF7" s="3">
        <v>199</v>
      </c>
      <c r="AG7" s="2" t="s">
        <v>3271</v>
      </c>
      <c r="AH7" s="1" t="s">
        <v>1540</v>
      </c>
      <c r="AI7" s="1" t="s">
        <v>1453</v>
      </c>
      <c r="AJ7" s="1">
        <v>23</v>
      </c>
      <c r="AK7" s="1" t="s">
        <v>2586</v>
      </c>
      <c r="AL7" s="1" t="s">
        <v>2585</v>
      </c>
      <c r="AM7" s="1" t="s">
        <v>349</v>
      </c>
      <c r="AN7" s="1" t="s">
        <v>1559</v>
      </c>
      <c r="AO7" s="1"/>
      <c r="AP7" s="1"/>
      <c r="AQ7" s="1" t="s">
        <v>3380</v>
      </c>
      <c r="AR7" s="1"/>
      <c r="AS7" s="1"/>
      <c r="AT7" s="1"/>
      <c r="AU7" s="1">
        <v>9</v>
      </c>
      <c r="AV7" s="1">
        <v>16</v>
      </c>
      <c r="AW7" s="1" t="s">
        <v>3380</v>
      </c>
    </row>
    <row r="8" spans="1:49" x14ac:dyDescent="0.15">
      <c r="A8" t="str">
        <f t="shared" ref="A8:A11" si="13">B8&amp;C8&amp;E8&amp;F8&amp;H8&amp;I8&amp;J8&amp;M8&amp;N8&amp;O8&amp;P8&amp;Q8&amp;R8&amp;S8&amp;T8&amp;U8&amp;V8&amp;W8&amp;X8&amp;Y8</f>
        <v>|BFZ|緑|18|7/6|《[[板金鎧の破壊屋]]》|</v>
      </c>
      <c r="B8" t="s">
        <v>3211</v>
      </c>
      <c r="C8" t="str">
        <f t="shared" ref="C8:C11" si="14">AG8</f>
        <v>BFZ</v>
      </c>
      <c r="D8">
        <f>IF(AG8="","",VLOOKUP(C8,tnpl!$Z$1:$AA$11,2,TRUE))</f>
        <v>2</v>
      </c>
      <c r="E8" t="s">
        <v>3211</v>
      </c>
      <c r="F8" t="str">
        <f t="shared" ref="F8:F11" si="15">AH8</f>
        <v>緑</v>
      </c>
      <c r="G8">
        <f>IF(AH8="","",VLOOKUP(F8,tnpl!$X$1:$Y$16,2,TRUE))</f>
        <v>5</v>
      </c>
      <c r="H8" t="s">
        <v>3211</v>
      </c>
      <c r="I8">
        <f t="shared" ref="I8:I11" si="16">AJ8</f>
        <v>18</v>
      </c>
      <c r="J8" t="s">
        <v>3211</v>
      </c>
      <c r="K8">
        <f t="shared" ref="K8:K11" si="17">AU8</f>
        <v>7</v>
      </c>
      <c r="L8">
        <f t="shared" ref="L8:L11" si="18">AV8</f>
        <v>6</v>
      </c>
      <c r="M8" t="str">
        <f t="shared" ref="M8:M11" si="19">IF(AM8="クリーチャー",K8&amp;"/"&amp;L8,"")</f>
        <v>7/6</v>
      </c>
      <c r="R8" t="s">
        <v>3267</v>
      </c>
      <c r="S8" t="s">
        <v>4854</v>
      </c>
      <c r="T8" t="str">
        <f t="shared" ref="T8:T11" si="20">AK8</f>
        <v>板金鎧の破壊屋</v>
      </c>
      <c r="U8" t="str">
        <f t="shared" ref="U8:U11" si="21">IF(I8=0,"&gt;","")</f>
        <v/>
      </c>
      <c r="V8" t="str">
        <f>IF(I8=0,VLOOKUP(T8,Sheet4!A:B,2,TRUE),"")</f>
        <v/>
      </c>
      <c r="W8" t="s">
        <v>4855</v>
      </c>
      <c r="X8" t="s">
        <v>3267</v>
      </c>
      <c r="Y8" s="9"/>
      <c r="Z8" s="11" t="s">
        <v>1920</v>
      </c>
      <c r="AA8" t="str">
        <f t="shared" ref="AA8:AA11" si="22">IF(SEARCH(LEFT($C$3,2),Z8,1)&lt;15,$C$3,"")</f>
        <v>呪禁</v>
      </c>
      <c r="AB8" t="str">
        <f t="shared" ref="AB8:AB11" si="23">IF(ISERR(SEARCH("召",Z8,1)),"","召喚")</f>
        <v/>
      </c>
      <c r="AC8" t="str">
        <f t="shared" ref="AC8:AC11" si="24">IF(ISERR(SEARCH("与",Z8,1)),"","与える")</f>
        <v/>
      </c>
      <c r="AD8" t="str">
        <f t="shared" ref="AD8:AD11" si="25">IF(ISERR(SEARCH("得",Z8,1)),"","得る")</f>
        <v/>
      </c>
      <c r="AE8" t="b">
        <f t="shared" ref="AE8:AE11" si="26">OR(AC8="与える",AD8="得る")</f>
        <v>0</v>
      </c>
      <c r="AF8" s="3">
        <v>411</v>
      </c>
      <c r="AG8" s="2" t="s">
        <v>3213</v>
      </c>
      <c r="AH8" s="1" t="s">
        <v>1540</v>
      </c>
      <c r="AI8" s="1" t="s">
        <v>1473</v>
      </c>
      <c r="AJ8" s="1">
        <v>18</v>
      </c>
      <c r="AK8" s="1" t="s">
        <v>1922</v>
      </c>
      <c r="AL8" s="1" t="s">
        <v>1921</v>
      </c>
      <c r="AM8" s="1" t="s">
        <v>349</v>
      </c>
      <c r="AN8" s="1" t="s">
        <v>367</v>
      </c>
      <c r="AO8" s="1"/>
      <c r="AP8" s="1"/>
      <c r="AQ8" s="1" t="s">
        <v>1920</v>
      </c>
      <c r="AR8" s="1"/>
      <c r="AS8" s="1"/>
      <c r="AT8" s="1"/>
      <c r="AU8" s="1">
        <v>7</v>
      </c>
      <c r="AV8" s="1">
        <v>6</v>
      </c>
      <c r="AW8" s="1" t="s">
        <v>1920</v>
      </c>
    </row>
    <row r="9" spans="1:49" x14ac:dyDescent="0.15">
      <c r="A9" t="str">
        <f t="shared" si="13"/>
        <v>|OGW|青|19|5/5|《[[終止符のスフィンクス]]》|</v>
      </c>
      <c r="B9" t="s">
        <v>3211</v>
      </c>
      <c r="C9" t="str">
        <f t="shared" si="14"/>
        <v>OGW</v>
      </c>
      <c r="D9">
        <f>IF(AG9="","",VLOOKUP(C9,tnpl!$Z$1:$AA$11,2,TRUE))</f>
        <v>3</v>
      </c>
      <c r="E9" t="s">
        <v>3211</v>
      </c>
      <c r="F9" t="str">
        <f t="shared" si="15"/>
        <v>青</v>
      </c>
      <c r="G9">
        <f>IF(AH9="","",VLOOKUP(F9,tnpl!$X$1:$Y$16,2,TRUE))</f>
        <v>2</v>
      </c>
      <c r="H9" t="s">
        <v>3211</v>
      </c>
      <c r="I9">
        <f t="shared" si="16"/>
        <v>19</v>
      </c>
      <c r="J9" t="s">
        <v>3211</v>
      </c>
      <c r="K9">
        <f t="shared" si="17"/>
        <v>5</v>
      </c>
      <c r="L9">
        <f t="shared" si="18"/>
        <v>5</v>
      </c>
      <c r="M9" t="str">
        <f t="shared" si="19"/>
        <v>5/5</v>
      </c>
      <c r="R9" t="s">
        <v>3267</v>
      </c>
      <c r="S9" t="s">
        <v>4854</v>
      </c>
      <c r="T9" t="str">
        <f t="shared" si="20"/>
        <v>終止符のスフィンクス</v>
      </c>
      <c r="U9" t="str">
        <f t="shared" si="21"/>
        <v/>
      </c>
      <c r="V9" t="str">
        <f>IF(I9=0,VLOOKUP(T9,Sheet4!A:B,2,TRUE),"")</f>
        <v/>
      </c>
      <c r="W9" t="s">
        <v>4855</v>
      </c>
      <c r="X9" t="s">
        <v>3267</v>
      </c>
      <c r="Y9" s="9"/>
      <c r="Z9" s="11" t="s">
        <v>3502</v>
      </c>
      <c r="AA9" t="str">
        <f t="shared" si="22"/>
        <v>呪禁</v>
      </c>
      <c r="AB9" t="str">
        <f t="shared" si="23"/>
        <v/>
      </c>
      <c r="AC9" t="str">
        <f t="shared" si="24"/>
        <v/>
      </c>
      <c r="AD9" t="str">
        <f t="shared" si="25"/>
        <v>得る</v>
      </c>
      <c r="AE9" t="b">
        <f t="shared" si="26"/>
        <v>1</v>
      </c>
      <c r="AF9" s="3">
        <v>496</v>
      </c>
      <c r="AG9" s="2" t="s">
        <v>3214</v>
      </c>
      <c r="AH9" s="1" t="s">
        <v>1631</v>
      </c>
      <c r="AI9" s="1" t="s">
        <v>1453</v>
      </c>
      <c r="AJ9" s="1">
        <v>19</v>
      </c>
      <c r="AK9" s="1" t="s">
        <v>1635</v>
      </c>
      <c r="AL9" s="1" t="s">
        <v>1634</v>
      </c>
      <c r="AM9" s="1" t="s">
        <v>349</v>
      </c>
      <c r="AN9" s="1" t="s">
        <v>1633</v>
      </c>
      <c r="AO9" s="1"/>
      <c r="AP9" s="1"/>
      <c r="AQ9" s="1" t="s">
        <v>3501</v>
      </c>
      <c r="AR9" s="1" t="s">
        <v>1632</v>
      </c>
      <c r="AS9" s="1"/>
      <c r="AT9" s="1"/>
      <c r="AU9" s="1">
        <v>5</v>
      </c>
      <c r="AV9" s="1">
        <v>5</v>
      </c>
      <c r="AW9" s="1" t="s">
        <v>3502</v>
      </c>
    </row>
    <row r="10" spans="1:49" x14ac:dyDescent="0.15">
      <c r="A10" t="str">
        <f t="shared" si="13"/>
        <v>|SOI|無色|10|5/1|《[[遁走する馬車]]》|</v>
      </c>
      <c r="B10" t="s">
        <v>3211</v>
      </c>
      <c r="C10" t="str">
        <f t="shared" si="14"/>
        <v>SOI</v>
      </c>
      <c r="D10">
        <f>IF(AG10="","",VLOOKUP(C10,tnpl!$Z$1:$AA$11,2,TRUE))</f>
        <v>4</v>
      </c>
      <c r="E10" t="s">
        <v>3211</v>
      </c>
      <c r="F10" t="str">
        <f t="shared" si="15"/>
        <v>無色</v>
      </c>
      <c r="G10">
        <f>IF(AH10="","",VLOOKUP(F10,tnpl!$X$1:$Y$16,2,TRUE))</f>
        <v>16</v>
      </c>
      <c r="H10" t="s">
        <v>3211</v>
      </c>
      <c r="I10">
        <f t="shared" si="16"/>
        <v>10</v>
      </c>
      <c r="J10" t="s">
        <v>3211</v>
      </c>
      <c r="K10">
        <f t="shared" si="17"/>
        <v>5</v>
      </c>
      <c r="L10">
        <f t="shared" si="18"/>
        <v>1</v>
      </c>
      <c r="M10" t="str">
        <f t="shared" si="19"/>
        <v>5/1</v>
      </c>
      <c r="R10" t="s">
        <v>3267</v>
      </c>
      <c r="S10" t="s">
        <v>4854</v>
      </c>
      <c r="T10" t="str">
        <f t="shared" si="20"/>
        <v>遁走する馬車</v>
      </c>
      <c r="U10" t="str">
        <f t="shared" si="21"/>
        <v/>
      </c>
      <c r="V10" t="str">
        <f>IF(I10=0,VLOOKUP(T10,Sheet4!A:B,2,TRUE),"")</f>
        <v/>
      </c>
      <c r="W10" t="s">
        <v>4855</v>
      </c>
      <c r="X10" t="s">
        <v>3267</v>
      </c>
      <c r="Y10" s="9"/>
      <c r="Z10" s="11" t="s">
        <v>3836</v>
      </c>
      <c r="AA10" t="str">
        <f t="shared" si="22"/>
        <v>呪禁</v>
      </c>
      <c r="AB10" t="str">
        <f t="shared" si="23"/>
        <v/>
      </c>
      <c r="AC10" t="str">
        <f t="shared" si="24"/>
        <v/>
      </c>
      <c r="AD10" t="str">
        <f t="shared" si="25"/>
        <v/>
      </c>
      <c r="AE10" t="b">
        <f t="shared" si="26"/>
        <v>0</v>
      </c>
      <c r="AF10" s="3">
        <v>737</v>
      </c>
      <c r="AG10" s="2" t="s">
        <v>3528</v>
      </c>
      <c r="AH10" s="1" t="s">
        <v>301</v>
      </c>
      <c r="AI10" s="1" t="s">
        <v>1473</v>
      </c>
      <c r="AJ10" s="1">
        <v>10</v>
      </c>
      <c r="AK10" s="1" t="s">
        <v>1099</v>
      </c>
      <c r="AL10" s="1" t="s">
        <v>1098</v>
      </c>
      <c r="AM10" s="1" t="s">
        <v>349</v>
      </c>
      <c r="AN10" s="1" t="s">
        <v>362</v>
      </c>
      <c r="AO10" s="1"/>
      <c r="AP10" s="1"/>
      <c r="AQ10" s="1" t="s">
        <v>3836</v>
      </c>
      <c r="AR10" s="1"/>
      <c r="AS10" s="1"/>
      <c r="AT10" s="1"/>
      <c r="AU10" s="1">
        <v>5</v>
      </c>
      <c r="AV10" s="1">
        <v>1</v>
      </c>
      <c r="AW10" s="1" t="s">
        <v>3836</v>
      </c>
    </row>
    <row r="11" spans="1:49" x14ac:dyDescent="0.15">
      <c r="A11" t="str">
        <f t="shared" si="13"/>
        <v>|EMN|無色|16|5/7|《[[溺墓のビヒモス]]》|</v>
      </c>
      <c r="B11" t="s">
        <v>3211</v>
      </c>
      <c r="C11" t="str">
        <f t="shared" si="14"/>
        <v>EMN</v>
      </c>
      <c r="D11">
        <f>IF(AG11="","",VLOOKUP(C11,tnpl!$Z$1:$AA$11,2,TRUE))</f>
        <v>5</v>
      </c>
      <c r="E11" t="s">
        <v>3211</v>
      </c>
      <c r="F11" t="str">
        <f t="shared" si="15"/>
        <v>無色</v>
      </c>
      <c r="G11">
        <f>IF(AH11="","",VLOOKUP(F11,tnpl!$X$1:$Y$16,2,TRUE))</f>
        <v>16</v>
      </c>
      <c r="H11" t="s">
        <v>3211</v>
      </c>
      <c r="I11">
        <f t="shared" si="16"/>
        <v>16</v>
      </c>
      <c r="J11" t="s">
        <v>3211</v>
      </c>
      <c r="K11">
        <f t="shared" si="17"/>
        <v>5</v>
      </c>
      <c r="L11">
        <f t="shared" si="18"/>
        <v>7</v>
      </c>
      <c r="M11" t="str">
        <f t="shared" si="19"/>
        <v>5/7</v>
      </c>
      <c r="R11" t="s">
        <v>3267</v>
      </c>
      <c r="S11" t="s">
        <v>4854</v>
      </c>
      <c r="T11" t="str">
        <f t="shared" si="20"/>
        <v>溺墓のビヒモス</v>
      </c>
      <c r="U11" t="str">
        <f t="shared" si="21"/>
        <v/>
      </c>
      <c r="V11" t="str">
        <f>IF(I11=0,VLOOKUP(T11,Sheet4!A:B,2,TRUE),"")</f>
        <v/>
      </c>
      <c r="W11" t="s">
        <v>4855</v>
      </c>
      <c r="X11" t="s">
        <v>3267</v>
      </c>
      <c r="Y11" s="9"/>
      <c r="Z11" s="11" t="s">
        <v>4019</v>
      </c>
      <c r="AA11" t="str">
        <f t="shared" si="22"/>
        <v>呪禁</v>
      </c>
      <c r="AB11" t="str">
        <f t="shared" si="23"/>
        <v/>
      </c>
      <c r="AC11" t="str">
        <f t="shared" si="24"/>
        <v/>
      </c>
      <c r="AD11" t="str">
        <f t="shared" si="25"/>
        <v/>
      </c>
      <c r="AE11" t="b">
        <f t="shared" si="26"/>
        <v>0</v>
      </c>
      <c r="AF11" s="3">
        <v>828</v>
      </c>
      <c r="AG11" s="2" t="s">
        <v>3870</v>
      </c>
      <c r="AH11" s="1" t="s">
        <v>301</v>
      </c>
      <c r="AI11" s="1" t="s">
        <v>1473</v>
      </c>
      <c r="AJ11" s="1">
        <v>16</v>
      </c>
      <c r="AK11" s="1" t="s">
        <v>893</v>
      </c>
      <c r="AL11" s="1" t="s">
        <v>892</v>
      </c>
      <c r="AM11" s="1" t="s">
        <v>349</v>
      </c>
      <c r="AN11" s="1" t="s">
        <v>1457</v>
      </c>
      <c r="AO11" s="1"/>
      <c r="AP11" s="1"/>
      <c r="AQ11" s="1" t="s">
        <v>4018</v>
      </c>
      <c r="AR11" s="1" t="s">
        <v>4014</v>
      </c>
      <c r="AS11" s="1"/>
      <c r="AT11" s="1"/>
      <c r="AU11" s="1">
        <v>5</v>
      </c>
      <c r="AV11" s="1">
        <v>7</v>
      </c>
      <c r="AW11" s="1" t="s">
        <v>4019</v>
      </c>
    </row>
    <row r="13" spans="1:49" x14ac:dyDescent="0.15">
      <c r="A13" t="str">
        <f t="shared" ref="A13:A16" si="27">B13&amp;C13&amp;E13&amp;F13&amp;H13&amp;I13&amp;J13&amp;M13&amp;N13&amp;O13&amp;P13&amp;Q13&amp;R13&amp;S13&amp;T13&amp;U13&amp;V13&amp;W13&amp;X13&amp;Y13</f>
        <v>*能力によって呪禁を得るまたは与えるクリーチャー</v>
      </c>
      <c r="B13" t="s">
        <v>5159</v>
      </c>
      <c r="F13" t="str">
        <f>$C$4</f>
        <v>呪禁</v>
      </c>
      <c r="M13" t="s">
        <v>5158</v>
      </c>
      <c r="Y13" s="9"/>
    </row>
    <row r="14" spans="1:49" x14ac:dyDescent="0.15">
      <c r="A14" t="str">
        <f t="shared" si="27"/>
        <v>|LEFT:50|LEFT:50|LEFT:50|LEFT:50|LEFT:250|LEFT:250|c</v>
      </c>
      <c r="B14" t="s">
        <v>3267</v>
      </c>
      <c r="C14" t="s">
        <v>3204</v>
      </c>
      <c r="E14" t="s">
        <v>3267</v>
      </c>
      <c r="F14" t="s">
        <v>3204</v>
      </c>
      <c r="H14" t="s">
        <v>3267</v>
      </c>
      <c r="I14" t="s">
        <v>3204</v>
      </c>
      <c r="J14" t="s">
        <v>3267</v>
      </c>
      <c r="M14" t="s">
        <v>3204</v>
      </c>
      <c r="N14" t="s">
        <v>3267</v>
      </c>
      <c r="O14" t="s">
        <v>5042</v>
      </c>
      <c r="R14" t="s">
        <v>3267</v>
      </c>
      <c r="T14" t="s">
        <v>5042</v>
      </c>
      <c r="X14" t="s">
        <v>3267</v>
      </c>
      <c r="Y14" s="9" t="s">
        <v>3206</v>
      </c>
    </row>
    <row r="15" spans="1:49" x14ac:dyDescent="0.15">
      <c r="A15" t="str">
        <f t="shared" si="27"/>
        <v>|セット|色|コスト|P/T|能力|カード名|</v>
      </c>
      <c r="B15" t="s">
        <v>3211</v>
      </c>
      <c r="C15" t="s">
        <v>3212</v>
      </c>
      <c r="E15" t="s">
        <v>3211</v>
      </c>
      <c r="F15" t="s">
        <v>3181</v>
      </c>
      <c r="H15" t="s">
        <v>3211</v>
      </c>
      <c r="I15" t="s">
        <v>3207</v>
      </c>
      <c r="J15" t="s">
        <v>3211</v>
      </c>
      <c r="K15" t="s">
        <v>3168</v>
      </c>
      <c r="L15" t="s">
        <v>3167</v>
      </c>
      <c r="M15" t="str">
        <f>K15&amp;"/"&amp;L15</f>
        <v>P/T</v>
      </c>
      <c r="N15" t="s">
        <v>3267</v>
      </c>
      <c r="O15" t="s">
        <v>3231</v>
      </c>
      <c r="R15" t="s">
        <v>3267</v>
      </c>
      <c r="T15" t="s">
        <v>3208</v>
      </c>
      <c r="X15" t="s">
        <v>3267</v>
      </c>
      <c r="AE15" t="b">
        <f>OR(AC15="与える",AD15="得る")</f>
        <v>0</v>
      </c>
      <c r="AF15" s="18"/>
      <c r="AG15" s="18"/>
      <c r="AH15" s="18"/>
      <c r="AI15" s="18"/>
      <c r="AJ15" s="18"/>
      <c r="AK15" s="18"/>
      <c r="AL15" s="18"/>
      <c r="AM15" s="18"/>
      <c r="AN15" s="18"/>
      <c r="AO15" s="18"/>
      <c r="AP15" s="18"/>
      <c r="AQ15" s="18"/>
      <c r="AR15" s="18"/>
      <c r="AS15" s="18"/>
      <c r="AT15" s="18"/>
      <c r="AU15" s="18"/>
      <c r="AV15" s="18"/>
      <c r="AW15" s="18"/>
    </row>
    <row r="16" spans="1:49" x14ac:dyDescent="0.15">
      <c r="A16" t="str">
        <f t="shared" si="27"/>
        <v>|OGW|青|19|5/5|各クリーチャー&amp;br;これが出ている間|《[[終止符のスフィンクス]]》|</v>
      </c>
      <c r="B16" t="s">
        <v>3211</v>
      </c>
      <c r="C16" t="str">
        <f t="shared" ref="C16" si="28">AG16</f>
        <v>OGW</v>
      </c>
      <c r="D16">
        <f>IF(AG16="","",VLOOKUP(C16,tnpl!$Z$1:$AA$11,2,TRUE))</f>
        <v>3</v>
      </c>
      <c r="E16" t="s">
        <v>3211</v>
      </c>
      <c r="F16" t="str">
        <f t="shared" ref="F16" si="29">AH16</f>
        <v>青</v>
      </c>
      <c r="G16">
        <f>IF(AH16="","",VLOOKUP(F16,tnpl!$X$1:$Y$16,2,TRUE))</f>
        <v>2</v>
      </c>
      <c r="H16" t="s">
        <v>3211</v>
      </c>
      <c r="I16">
        <f t="shared" ref="I16" si="30">AJ16</f>
        <v>19</v>
      </c>
      <c r="J16" t="s">
        <v>3211</v>
      </c>
      <c r="K16">
        <f t="shared" ref="K16" si="31">AU16</f>
        <v>5</v>
      </c>
      <c r="L16">
        <f t="shared" ref="L16" si="32">AV16</f>
        <v>5</v>
      </c>
      <c r="M16" t="str">
        <f t="shared" ref="M16" si="33">IF(AM16="クリーチャー",K16&amp;"/"&amp;L16,"")</f>
        <v>5/5</v>
      </c>
      <c r="N16" t="s">
        <v>3267</v>
      </c>
      <c r="O16" t="s">
        <v>5269</v>
      </c>
      <c r="P16" t="s">
        <v>3249</v>
      </c>
      <c r="Q16" t="s">
        <v>5273</v>
      </c>
      <c r="R16" t="s">
        <v>3267</v>
      </c>
      <c r="S16" t="s">
        <v>4854</v>
      </c>
      <c r="T16" t="str">
        <f t="shared" ref="T16" si="34">AK16</f>
        <v>終止符のスフィンクス</v>
      </c>
      <c r="U16" t="str">
        <f t="shared" ref="U16" si="35">IF(I16=0,"&gt;","")</f>
        <v/>
      </c>
      <c r="V16" t="str">
        <f>IF(I16=0,VLOOKUP(T16,Sheet4!A:B,2,TRUE),"")</f>
        <v/>
      </c>
      <c r="W16" t="s">
        <v>4855</v>
      </c>
      <c r="X16" t="s">
        <v>3267</v>
      </c>
      <c r="Y16" s="9"/>
      <c r="Z16" s="11" t="s">
        <v>3502</v>
      </c>
      <c r="AA16" t="str">
        <f t="shared" ref="AA16" si="36">IF(SEARCH(LEFT($C$3,2),Z16,1)&lt;15,$C$3,"")</f>
        <v>呪禁</v>
      </c>
      <c r="AB16" t="str">
        <f t="shared" ref="AB16" si="37">IF(ISERR(SEARCH("召",Z16,1)),"","召喚")</f>
        <v/>
      </c>
      <c r="AC16" t="str">
        <f t="shared" ref="AC16" si="38">IF(ISERR(SEARCH("与",Z16,1)),"","与える")</f>
        <v/>
      </c>
      <c r="AD16" t="str">
        <f t="shared" ref="AD16" si="39">IF(ISERR(SEARCH("得",Z16,1)),"","得る")</f>
        <v>得る</v>
      </c>
      <c r="AE16" t="b">
        <f t="shared" ref="AE16" si="40">OR(AC16="与える",AD16="得る")</f>
        <v>1</v>
      </c>
      <c r="AF16" s="3">
        <v>496</v>
      </c>
      <c r="AG16" s="2" t="s">
        <v>3214</v>
      </c>
      <c r="AH16" s="1" t="s">
        <v>1631</v>
      </c>
      <c r="AI16" s="1" t="s">
        <v>1453</v>
      </c>
      <c r="AJ16" s="1">
        <v>19</v>
      </c>
      <c r="AK16" s="1" t="s">
        <v>1635</v>
      </c>
      <c r="AL16" s="1" t="s">
        <v>1634</v>
      </c>
      <c r="AM16" s="1" t="s">
        <v>349</v>
      </c>
      <c r="AN16" s="1" t="s">
        <v>1633</v>
      </c>
      <c r="AO16" s="1"/>
      <c r="AP16" s="1"/>
      <c r="AQ16" s="1" t="s">
        <v>3501</v>
      </c>
      <c r="AR16" s="1" t="s">
        <v>1632</v>
      </c>
      <c r="AS16" s="1"/>
      <c r="AT16" s="1"/>
      <c r="AU16" s="1">
        <v>5</v>
      </c>
      <c r="AV16" s="1">
        <v>5</v>
      </c>
      <c r="AW16" s="1" t="s">
        <v>3502</v>
      </c>
    </row>
    <row r="17" spans="1:49" x14ac:dyDescent="0.15">
      <c r="A17" t="str">
        <f>B17&amp;C17&amp;E17&amp;F17&amp;H17&amp;I17&amp;J17&amp;M17&amp;N17&amp;O17&amp;P17&amp;Q17&amp;R17&amp;S17&amp;T17&amp;U17&amp;V17&amp;W17&amp;X17&amp;Y17</f>
        <v>|SOI|青|18|8/7|各スピリット&amp;br;これが出ている間|《[[鎖鳴らし]]》|</v>
      </c>
      <c r="B17" t="s">
        <v>3211</v>
      </c>
      <c r="C17" t="str">
        <f>AG17</f>
        <v>SOI</v>
      </c>
      <c r="D17">
        <f>IF(AG17="","",VLOOKUP(C17,tnpl!$Z$1:$AA$11,2,TRUE))</f>
        <v>4</v>
      </c>
      <c r="E17" t="s">
        <v>3211</v>
      </c>
      <c r="F17" t="str">
        <f>AH17</f>
        <v>青</v>
      </c>
      <c r="G17">
        <f>IF(AH17="","",VLOOKUP(F17,tnpl!$X$1:$Y$16,2,TRUE))</f>
        <v>2</v>
      </c>
      <c r="H17" t="s">
        <v>3211</v>
      </c>
      <c r="I17">
        <f>AJ17</f>
        <v>18</v>
      </c>
      <c r="J17" t="s">
        <v>3211</v>
      </c>
      <c r="K17">
        <f t="shared" ref="K17:L19" si="41">AU17</f>
        <v>8</v>
      </c>
      <c r="L17">
        <f t="shared" si="41"/>
        <v>7</v>
      </c>
      <c r="M17" t="str">
        <f>IF(AM17="クリーチャー",K17&amp;"/"&amp;L17,"")</f>
        <v>8/7</v>
      </c>
      <c r="N17" t="s">
        <v>3267</v>
      </c>
      <c r="O17" t="s">
        <v>5270</v>
      </c>
      <c r="P17" t="s">
        <v>3249</v>
      </c>
      <c r="Q17" t="s">
        <v>5273</v>
      </c>
      <c r="R17" t="s">
        <v>3267</v>
      </c>
      <c r="S17" t="s">
        <v>4854</v>
      </c>
      <c r="T17" t="str">
        <f>AK17</f>
        <v>鎖鳴らし</v>
      </c>
      <c r="U17" t="str">
        <f>IF(I17=0,"&gt;","")</f>
        <v/>
      </c>
      <c r="V17" t="str">
        <f>IF(I17=0,VLOOKUP(T17,Sheet4!A:B,2,TRUE),"")</f>
        <v/>
      </c>
      <c r="W17" t="s">
        <v>4855</v>
      </c>
      <c r="X17" t="s">
        <v>3267</v>
      </c>
      <c r="Y17" s="9"/>
      <c r="Z17" s="11" t="s">
        <v>3638</v>
      </c>
      <c r="AA17" t="str">
        <f>IF(SEARCH(LEFT($C$3,2),Z17,1)&lt;15,$C$3,"")</f>
        <v/>
      </c>
      <c r="AB17" t="str">
        <f>IF(ISERR(SEARCH("召",Z17,1)),"","召喚")</f>
        <v/>
      </c>
      <c r="AC17" t="str">
        <f>IF(ISERR(SEARCH("与",Z17,1)),"","与える")</f>
        <v/>
      </c>
      <c r="AD17" t="str">
        <f>IF(ISERR(SEARCH("得",Z17,1)),"","得る")</f>
        <v>得る</v>
      </c>
      <c r="AE17" t="b">
        <f>OR(AC17="与える",AD17="得る")</f>
        <v>1</v>
      </c>
      <c r="AF17" s="3">
        <v>606</v>
      </c>
      <c r="AG17" s="2" t="s">
        <v>3528</v>
      </c>
      <c r="AH17" s="1" t="s">
        <v>1631</v>
      </c>
      <c r="AI17" s="1" t="s">
        <v>1453</v>
      </c>
      <c r="AJ17" s="1">
        <v>18</v>
      </c>
      <c r="AK17" s="1" t="s">
        <v>1327</v>
      </c>
      <c r="AL17" s="1" t="s">
        <v>1326</v>
      </c>
      <c r="AM17" s="1" t="s">
        <v>349</v>
      </c>
      <c r="AN17" s="1" t="s">
        <v>2436</v>
      </c>
      <c r="AO17" s="1"/>
      <c r="AP17" s="1"/>
      <c r="AQ17" s="1" t="s">
        <v>361</v>
      </c>
      <c r="AR17" s="1" t="s">
        <v>3636</v>
      </c>
      <c r="AS17" s="1" t="s">
        <v>3637</v>
      </c>
      <c r="AT17" s="1"/>
      <c r="AU17" s="1">
        <v>8</v>
      </c>
      <c r="AV17" s="1">
        <v>7</v>
      </c>
      <c r="AW17" s="1" t="s">
        <v>3638</v>
      </c>
    </row>
    <row r="18" spans="1:49" x14ac:dyDescent="0.15">
      <c r="A18" t="str">
        <f>B18&amp;C18&amp;E18&amp;F18&amp;H18&amp;I18&amp;J18&amp;M18&amp;N18&amp;O18&amp;P18&amp;Q18&amp;R18&amp;S18&amp;T18&amp;U18&amp;V18&amp;W18&amp;X18&amp;Y18</f>
        <v>|SOI|緑白|15|7/8|各人間&amp;br;永続|《[[優雅な鷺、シガルダ]]》|</v>
      </c>
      <c r="B18" t="s">
        <v>3211</v>
      </c>
      <c r="C18" t="str">
        <f>AG18</f>
        <v>SOI</v>
      </c>
      <c r="D18">
        <f>IF(AG18="","",VLOOKUP(C18,tnpl!$Z$1:$AA$11,2,TRUE))</f>
        <v>4</v>
      </c>
      <c r="E18" t="s">
        <v>3211</v>
      </c>
      <c r="F18" t="str">
        <f>AH18</f>
        <v>緑白</v>
      </c>
      <c r="G18">
        <f>IF(AH18="","",VLOOKUP(F18,tnpl!$X$1:$Y$16,2,TRUE))</f>
        <v>10</v>
      </c>
      <c r="H18" t="s">
        <v>3211</v>
      </c>
      <c r="I18">
        <f>AJ18</f>
        <v>15</v>
      </c>
      <c r="J18" t="s">
        <v>3211</v>
      </c>
      <c r="K18">
        <f t="shared" si="41"/>
        <v>7</v>
      </c>
      <c r="L18">
        <f t="shared" si="41"/>
        <v>8</v>
      </c>
      <c r="M18" t="str">
        <f>IF(AM18="クリーチャー",K18&amp;"/"&amp;L18,"")</f>
        <v>7/8</v>
      </c>
      <c r="N18" t="s">
        <v>3267</v>
      </c>
      <c r="O18" t="s">
        <v>5271</v>
      </c>
      <c r="P18" t="s">
        <v>3249</v>
      </c>
      <c r="Q18" t="s">
        <v>5274</v>
      </c>
      <c r="R18" t="s">
        <v>3267</v>
      </c>
      <c r="S18" t="s">
        <v>4854</v>
      </c>
      <c r="T18" t="str">
        <f>AK18</f>
        <v>優雅な鷺、シガルダ</v>
      </c>
      <c r="U18" t="str">
        <f>IF(I18=0,"&gt;","")</f>
        <v/>
      </c>
      <c r="V18" t="str">
        <f>IF(I18=0,VLOOKUP(T18,Sheet4!A:B,2,TRUE),"")</f>
        <v/>
      </c>
      <c r="W18" t="s">
        <v>4855</v>
      </c>
      <c r="X18" t="s">
        <v>3267</v>
      </c>
      <c r="Y18" s="9"/>
      <c r="Z18" s="11" t="s">
        <v>3820</v>
      </c>
      <c r="AA18" t="str">
        <f>IF(SEARCH(LEFT($C$3,2),Z18,1)&lt;15,$C$3,"")</f>
        <v/>
      </c>
      <c r="AB18" t="str">
        <f>IF(ISERR(SEARCH("召",Z18,1)),"","召喚")</f>
        <v>召喚</v>
      </c>
      <c r="AC18" t="str">
        <f>IF(ISERR(SEARCH("与",Z18,1)),"","与える")</f>
        <v/>
      </c>
      <c r="AD18" t="str">
        <f>IF(ISERR(SEARCH("得",Z18,1)),"","得る")</f>
        <v>得る</v>
      </c>
      <c r="AE18" t="b">
        <f>OR(AC18="与える",AD18="得る")</f>
        <v>1</v>
      </c>
      <c r="AF18" s="3">
        <v>722</v>
      </c>
      <c r="AG18" s="2" t="s">
        <v>3528</v>
      </c>
      <c r="AH18" s="1" t="s">
        <v>1829</v>
      </c>
      <c r="AI18" s="1" t="s">
        <v>1453</v>
      </c>
      <c r="AJ18" s="1">
        <v>15</v>
      </c>
      <c r="AK18" s="1" t="s">
        <v>1129</v>
      </c>
      <c r="AL18" s="1" t="s">
        <v>1128</v>
      </c>
      <c r="AM18" s="1" t="s">
        <v>349</v>
      </c>
      <c r="AN18" s="1" t="s">
        <v>358</v>
      </c>
      <c r="AO18" s="1"/>
      <c r="AP18" s="1"/>
      <c r="AQ18" s="1" t="s">
        <v>2435</v>
      </c>
      <c r="AR18" s="1" t="s">
        <v>3818</v>
      </c>
      <c r="AS18" s="1" t="s">
        <v>3819</v>
      </c>
      <c r="AT18" s="1"/>
      <c r="AU18" s="1">
        <v>7</v>
      </c>
      <c r="AV18" s="1">
        <v>8</v>
      </c>
      <c r="AW18" s="1" t="s">
        <v>3820</v>
      </c>
    </row>
    <row r="19" spans="1:49" x14ac:dyDescent="0.15">
      <c r="A19" t="str">
        <f>B19&amp;C19&amp;E19&amp;F19&amp;H19&amp;I19&amp;J19&amp;M19&amp;N19&amp;O19&amp;P19&amp;Q19&amp;R19&amp;S19&amp;T19&amp;U19&amp;V19&amp;W19&amp;X19&amp;Y19</f>
        <v>|KLD|青|11|4/4|無色の各クリーチャー&amp;br;これが出ている間|《[[発明の領事、パディーム]]》|</v>
      </c>
      <c r="B19" t="s">
        <v>3211</v>
      </c>
      <c r="C19" t="str">
        <f>AG19</f>
        <v>KLD</v>
      </c>
      <c r="D19">
        <f>IF(AG19="","",VLOOKUP(C19,tnpl!$Z$1:$AA$11,2,TRUE))</f>
        <v>6</v>
      </c>
      <c r="E19" t="s">
        <v>3211</v>
      </c>
      <c r="F19" t="str">
        <f>AH19</f>
        <v>青</v>
      </c>
      <c r="G19">
        <f>IF(AH19="","",VLOOKUP(F19,tnpl!$X$1:$Y$16,2,TRUE))</f>
        <v>2</v>
      </c>
      <c r="H19" t="s">
        <v>3211</v>
      </c>
      <c r="I19">
        <f>AJ19</f>
        <v>11</v>
      </c>
      <c r="J19" t="s">
        <v>3211</v>
      </c>
      <c r="K19">
        <f t="shared" si="41"/>
        <v>4</v>
      </c>
      <c r="L19">
        <f t="shared" si="41"/>
        <v>4</v>
      </c>
      <c r="M19" t="str">
        <f>IF(AM19="クリーチャー",K19&amp;"/"&amp;L19,"")</f>
        <v>4/4</v>
      </c>
      <c r="N19" t="s">
        <v>3267</v>
      </c>
      <c r="O19" t="s">
        <v>5272</v>
      </c>
      <c r="P19" t="s">
        <v>3249</v>
      </c>
      <c r="Q19" t="s">
        <v>5273</v>
      </c>
      <c r="R19" t="s">
        <v>3267</v>
      </c>
      <c r="S19" t="s">
        <v>4854</v>
      </c>
      <c r="T19" t="str">
        <f>AK19</f>
        <v>発明の領事、パディーム</v>
      </c>
      <c r="U19" t="str">
        <f>IF(I19=0,"&gt;","")</f>
        <v/>
      </c>
      <c r="V19" t="str">
        <f>IF(I19=0,VLOOKUP(T19,Sheet4!A:B,2,TRUE),"")</f>
        <v/>
      </c>
      <c r="W19" t="s">
        <v>4855</v>
      </c>
      <c r="X19" t="s">
        <v>3267</v>
      </c>
      <c r="Y19" s="9"/>
      <c r="Z19" s="11" t="s">
        <v>4125</v>
      </c>
      <c r="AA19" t="str">
        <f>IF(SEARCH(LEFT($C$3,2),Z19,1)&lt;15,$C$3,"")</f>
        <v/>
      </c>
      <c r="AB19" t="str">
        <f>IF(ISERR(SEARCH("召",Z19,1)),"","召喚")</f>
        <v/>
      </c>
      <c r="AC19" t="str">
        <f>IF(ISERR(SEARCH("与",Z19,1)),"","与える")</f>
        <v/>
      </c>
      <c r="AD19" t="str">
        <f>IF(ISERR(SEARCH("得",Z19,1)),"","得る")</f>
        <v>得る</v>
      </c>
      <c r="AE19" t="b">
        <f>OR(AC19="与える",AD19="得る")</f>
        <v>1</v>
      </c>
      <c r="AF19" s="3">
        <v>885</v>
      </c>
      <c r="AG19" s="2" t="s">
        <v>4035</v>
      </c>
      <c r="AH19" s="1" t="s">
        <v>1631</v>
      </c>
      <c r="AI19" s="1" t="s">
        <v>1453</v>
      </c>
      <c r="AJ19" s="1">
        <v>11</v>
      </c>
      <c r="AK19" s="1" t="s">
        <v>753</v>
      </c>
      <c r="AL19" s="1" t="s">
        <v>752</v>
      </c>
      <c r="AM19" s="1" t="s">
        <v>349</v>
      </c>
      <c r="AN19" s="1" t="s">
        <v>2949</v>
      </c>
      <c r="AO19" s="1" t="s">
        <v>1667</v>
      </c>
      <c r="AP19" s="1"/>
      <c r="AQ19" s="1" t="s">
        <v>4123</v>
      </c>
      <c r="AR19" s="1" t="s">
        <v>4124</v>
      </c>
      <c r="AS19" s="1"/>
      <c r="AT19" s="1"/>
      <c r="AU19" s="1">
        <v>4</v>
      </c>
      <c r="AV19" s="1">
        <v>4</v>
      </c>
      <c r="AW19" s="1" t="s">
        <v>4125</v>
      </c>
    </row>
    <row r="20" spans="1:49" x14ac:dyDescent="0.15">
      <c r="Y20" s="9"/>
      <c r="Z20"/>
      <c r="AF20" s="3"/>
      <c r="AG20" s="2"/>
      <c r="AH20" s="1"/>
      <c r="AI20" s="1"/>
      <c r="AJ20" s="1"/>
      <c r="AK20" s="1"/>
      <c r="AL20" s="1"/>
      <c r="AM20" s="1"/>
      <c r="AN20" s="1"/>
      <c r="AO20" s="1"/>
      <c r="AP20" s="1"/>
      <c r="AQ20" s="1"/>
      <c r="AR20" s="1"/>
      <c r="AS20" s="1"/>
      <c r="AT20" s="1"/>
      <c r="AU20" s="1"/>
      <c r="AV20" s="1"/>
      <c r="AW20" s="1"/>
    </row>
    <row r="21" spans="1:49" x14ac:dyDescent="0.15">
      <c r="Y21" s="9"/>
      <c r="Z21"/>
      <c r="AF21" s="3"/>
      <c r="AG21" s="2"/>
      <c r="AH21" s="1"/>
      <c r="AI21" s="1"/>
      <c r="AJ21" s="1"/>
      <c r="AK21" s="1"/>
      <c r="AL21" s="1"/>
      <c r="AM21" s="1"/>
      <c r="AN21" s="1"/>
      <c r="AO21" s="1"/>
      <c r="AP21" s="1"/>
      <c r="AQ21" s="1"/>
      <c r="AR21" s="1"/>
      <c r="AS21" s="1"/>
      <c r="AT21" s="1"/>
      <c r="AU21" s="1"/>
      <c r="AV21" s="1"/>
      <c r="AW21" s="1"/>
    </row>
    <row r="22" spans="1:49" x14ac:dyDescent="0.15">
      <c r="A22" t="str">
        <f t="shared" ref="A22:A24" si="42">B22&amp;C22&amp;E22&amp;F22&amp;H22&amp;I22&amp;J22&amp;M22&amp;N22&amp;O22&amp;P22&amp;Q22&amp;R22&amp;S22&amp;T22&amp;U22&amp;V22&amp;W22&amp;X22&amp;Y22</f>
        <v>*呪禁を与える呪文やサポート</v>
      </c>
      <c r="B22" t="s">
        <v>3229</v>
      </c>
      <c r="F22" t="str">
        <f>$C$4</f>
        <v>呪禁</v>
      </c>
      <c r="M22" t="s">
        <v>5160</v>
      </c>
    </row>
    <row r="23" spans="1:49" x14ac:dyDescent="0.15">
      <c r="A23" t="str">
        <f t="shared" si="42"/>
        <v>|LEFT:50|LEFT:50|LEFT:50|LEFT:120|LEFT:250|LEFT:250|c</v>
      </c>
      <c r="B23" t="s">
        <v>3267</v>
      </c>
      <c r="C23" t="s">
        <v>3204</v>
      </c>
      <c r="E23" t="s">
        <v>3267</v>
      </c>
      <c r="F23" t="s">
        <v>3204</v>
      </c>
      <c r="H23" t="s">
        <v>3267</v>
      </c>
      <c r="I23" t="s">
        <v>3204</v>
      </c>
      <c r="J23" t="s">
        <v>3267</v>
      </c>
      <c r="M23" t="s">
        <v>5157</v>
      </c>
      <c r="N23" t="s">
        <v>3267</v>
      </c>
      <c r="O23" t="s">
        <v>5042</v>
      </c>
      <c r="R23" t="s">
        <v>3267</v>
      </c>
      <c r="T23" t="s">
        <v>5042</v>
      </c>
      <c r="X23" t="s">
        <v>3267</v>
      </c>
      <c r="Y23" t="s">
        <v>3206</v>
      </c>
    </row>
    <row r="24" spans="1:49" x14ac:dyDescent="0.15">
      <c r="A24" t="str">
        <f t="shared" si="42"/>
        <v>|セット|色|コスト|カード種|能力|カード名|</v>
      </c>
      <c r="B24" t="s">
        <v>3267</v>
      </c>
      <c r="C24" t="s">
        <v>5153</v>
      </c>
      <c r="E24" t="s">
        <v>3267</v>
      </c>
      <c r="F24" t="s">
        <v>3181</v>
      </c>
      <c r="H24" t="s">
        <v>3267</v>
      </c>
      <c r="I24" t="s">
        <v>3207</v>
      </c>
      <c r="J24" t="s">
        <v>3267</v>
      </c>
      <c r="K24" t="s">
        <v>5154</v>
      </c>
      <c r="L24" t="s">
        <v>5155</v>
      </c>
      <c r="M24" t="s">
        <v>4902</v>
      </c>
      <c r="N24" t="s">
        <v>3267</v>
      </c>
      <c r="O24" t="s">
        <v>3231</v>
      </c>
      <c r="R24" t="s">
        <v>3267</v>
      </c>
      <c r="T24" t="s">
        <v>3208</v>
      </c>
      <c r="X24" t="s">
        <v>3267</v>
      </c>
    </row>
    <row r="25" spans="1:49" x14ac:dyDescent="0.15">
      <c r="A25" t="str">
        <f>B25&amp;C25&amp;E25&amp;F25&amp;H25&amp;I25&amp;J25&amp;M25&amp;N25&amp;O25&amp;P25&amp;Q25&amp;R25&amp;S25&amp;T25&amp;U25&amp;V25&amp;W25&amp;X25&amp;Y25</f>
        <v>|AER|緑|14|呪文|各クリーチャー&amp;br;詠唱時：次ターンまで|《[[英雄的介入]]》|</v>
      </c>
      <c r="B25" t="s">
        <v>3211</v>
      </c>
      <c r="C25" t="str">
        <f>AG25</f>
        <v>AER</v>
      </c>
      <c r="D25">
        <f>IF(AG25="","",VLOOKUP(C25,tnpl!$Z$1:$AA$11,2,TRUE))</f>
        <v>7</v>
      </c>
      <c r="E25" t="s">
        <v>3211</v>
      </c>
      <c r="F25" t="str">
        <f>AH25</f>
        <v>緑</v>
      </c>
      <c r="G25">
        <f>IF(AH25="","",VLOOKUP(F25,tnpl!$X$1:$Y$16,2,TRUE))</f>
        <v>5</v>
      </c>
      <c r="H25" t="s">
        <v>3211</v>
      </c>
      <c r="I25">
        <f>AJ25</f>
        <v>14</v>
      </c>
      <c r="J25" t="s">
        <v>3211</v>
      </c>
      <c r="K25">
        <f>AU25</f>
        <v>0</v>
      </c>
      <c r="L25">
        <f>AV25</f>
        <v>0</v>
      </c>
      <c r="M25" t="s">
        <v>1475</v>
      </c>
      <c r="N25" t="s">
        <v>3267</v>
      </c>
      <c r="O25" t="s">
        <v>5269</v>
      </c>
      <c r="P25" t="s">
        <v>3249</v>
      </c>
      <c r="Q25" t="s">
        <v>5277</v>
      </c>
      <c r="R25" t="s">
        <v>3267</v>
      </c>
      <c r="S25" t="s">
        <v>4854</v>
      </c>
      <c r="T25" t="str">
        <f>AK25</f>
        <v>英雄的介入</v>
      </c>
      <c r="U25" t="str">
        <f>IF(I25=0,"&gt;","")</f>
        <v/>
      </c>
      <c r="V25" t="str">
        <f>IF(I25=0,VLOOKUP(T25,Sheet4!A:B,2,TRUE),"")</f>
        <v/>
      </c>
      <c r="W25" t="s">
        <v>4855</v>
      </c>
      <c r="X25" t="s">
        <v>3267</v>
      </c>
      <c r="Y25" s="9"/>
      <c r="Z25" s="11" t="s">
        <v>4401</v>
      </c>
      <c r="AA25" t="str">
        <f>IF(SEARCH(LEFT($C$3,2),Z25,1)&lt;15,$C$3,"")</f>
        <v/>
      </c>
      <c r="AB25" t="str">
        <f>IF(ISERR(SEARCH("召",Z25,1)),"","召喚")</f>
        <v/>
      </c>
      <c r="AC25" t="str">
        <f>IF(ISERR(SEARCH("与",Z25,1)),"","与える")</f>
        <v/>
      </c>
      <c r="AD25" t="str">
        <f>IF(ISERR(SEARCH("得",Z25,1)),"","得る")</f>
        <v>得る</v>
      </c>
      <c r="AE25" t="b">
        <f>OR(AC25="与える",AD25="得る")</f>
        <v>1</v>
      </c>
      <c r="AF25" s="3">
        <v>1060</v>
      </c>
      <c r="AG25" s="2" t="s">
        <v>4335</v>
      </c>
      <c r="AH25" s="1" t="s">
        <v>1540</v>
      </c>
      <c r="AI25" s="1" t="s">
        <v>1463</v>
      </c>
      <c r="AJ25" s="1">
        <v>14</v>
      </c>
      <c r="AK25" s="1" t="s">
        <v>405</v>
      </c>
      <c r="AL25" s="1" t="s">
        <v>404</v>
      </c>
      <c r="AM25" s="1" t="s">
        <v>1475</v>
      </c>
      <c r="AN25" s="1"/>
      <c r="AO25" s="1"/>
      <c r="AP25" s="1"/>
      <c r="AQ25" s="1" t="s">
        <v>4401</v>
      </c>
      <c r="AR25" s="1"/>
      <c r="AS25" s="1"/>
      <c r="AT25" s="1"/>
      <c r="AU25" s="1"/>
      <c r="AV25" s="1"/>
      <c r="AW25" s="1" t="s">
        <v>4401</v>
      </c>
    </row>
    <row r="26" spans="1:49" x14ac:dyDescent="0.15">
      <c r="A26" t="str">
        <f>B26&amp;C26&amp;E26&amp;F26&amp;H26&amp;I26&amp;J26&amp;M26&amp;N26&amp;O26&amp;P26&amp;Q26&amp;R26&amp;S26&amp;T26&amp;U26&amp;V26&amp;W26&amp;X26&amp;Y26</f>
        <v>|KLDM|無色|5|サポート|最初のクリーチャー&amp;br;これがいる間|《[[勇者の兜]]》|</v>
      </c>
      <c r="B26" t="s">
        <v>3211</v>
      </c>
      <c r="C26" t="str">
        <f>AG26</f>
        <v>KLDM</v>
      </c>
      <c r="D26">
        <f>IF(AG26="","",VLOOKUP(C26,tnpl!$Z$1:$AA$11,2,TRUE))</f>
        <v>9</v>
      </c>
      <c r="E26" t="s">
        <v>3211</v>
      </c>
      <c r="F26" t="str">
        <f>AH26</f>
        <v>無色</v>
      </c>
      <c r="G26">
        <f>IF(AH26="","",VLOOKUP(F26,tnpl!$X$1:$Y$16,2,TRUE))</f>
        <v>16</v>
      </c>
      <c r="H26" t="s">
        <v>3211</v>
      </c>
      <c r="I26">
        <f>AJ26</f>
        <v>5</v>
      </c>
      <c r="J26" t="s">
        <v>3211</v>
      </c>
      <c r="K26">
        <f>AU26</f>
        <v>0</v>
      </c>
      <c r="L26">
        <f>AV26</f>
        <v>0</v>
      </c>
      <c r="M26" t="s">
        <v>297</v>
      </c>
      <c r="N26" t="s">
        <v>3267</v>
      </c>
      <c r="O26" t="s">
        <v>5275</v>
      </c>
      <c r="P26" t="s">
        <v>3249</v>
      </c>
      <c r="Q26" t="s">
        <v>5276</v>
      </c>
      <c r="R26" t="s">
        <v>3267</v>
      </c>
      <c r="S26" t="s">
        <v>4854</v>
      </c>
      <c r="T26" t="str">
        <f>AK26</f>
        <v>勇者の兜</v>
      </c>
      <c r="U26" t="str">
        <f>IF(I26=0,"&gt;","")</f>
        <v/>
      </c>
      <c r="V26" t="str">
        <f>IF(I26=0,VLOOKUP(T26,Sheet4!A:B,2,TRUE),"")</f>
        <v/>
      </c>
      <c r="W26" t="s">
        <v>4855</v>
      </c>
      <c r="X26" t="s">
        <v>3267</v>
      </c>
      <c r="Y26" s="9"/>
      <c r="Z26" s="11" t="s">
        <v>339</v>
      </c>
      <c r="AA26" t="str">
        <f>IF(SEARCH(LEFT($C$3,2),Z26,1)&lt;15,$C$3,"")</f>
        <v/>
      </c>
      <c r="AB26" t="str">
        <f>IF(ISERR(SEARCH("召",Z26,1)),"","召喚")</f>
        <v/>
      </c>
      <c r="AC26" t="str">
        <f>IF(ISERR(SEARCH("与",Z26,1)),"","与える")</f>
        <v/>
      </c>
      <c r="AD26" t="str">
        <f>IF(ISERR(SEARCH("得",Z26,1)),"","得る")</f>
        <v>得る</v>
      </c>
      <c r="AE26" t="b">
        <f>OR(AC26="与える",AD26="得る")</f>
        <v>1</v>
      </c>
      <c r="AF26" s="3">
        <v>1088</v>
      </c>
      <c r="AG26" s="2" t="s">
        <v>4443</v>
      </c>
      <c r="AH26" s="1" t="s">
        <v>301</v>
      </c>
      <c r="AI26" s="1" t="s">
        <v>3203</v>
      </c>
      <c r="AJ26" s="1">
        <v>5</v>
      </c>
      <c r="AK26" s="1" t="s">
        <v>343</v>
      </c>
      <c r="AL26" s="1" t="s">
        <v>342</v>
      </c>
      <c r="AM26" s="1" t="s">
        <v>297</v>
      </c>
      <c r="AN26" s="1"/>
      <c r="AO26" s="1"/>
      <c r="AP26" s="1"/>
      <c r="AQ26" s="1" t="s">
        <v>341</v>
      </c>
      <c r="AR26" s="1" t="s">
        <v>340</v>
      </c>
      <c r="AS26" s="1"/>
      <c r="AT26" s="1">
        <v>2</v>
      </c>
      <c r="AU26" s="1"/>
      <c r="AV26" s="1"/>
      <c r="AW26" s="1" t="s">
        <v>339</v>
      </c>
    </row>
    <row r="27" spans="1:49" x14ac:dyDescent="0.15">
      <c r="Y27" s="9"/>
      <c r="Z27"/>
      <c r="AF27" s="3"/>
      <c r="AG27" s="2"/>
      <c r="AH27" s="1"/>
      <c r="AI27" s="1"/>
      <c r="AJ27" s="1"/>
      <c r="AK27" s="1"/>
      <c r="AL27" s="1"/>
      <c r="AM27" s="1"/>
      <c r="AN27" s="1"/>
      <c r="AO27" s="1"/>
      <c r="AP27" s="1"/>
      <c r="AQ27" s="1"/>
      <c r="AR27" s="1"/>
      <c r="AS27" s="1"/>
      <c r="AT27" s="1"/>
      <c r="AU27" s="1"/>
      <c r="AV27" s="1"/>
      <c r="AW27" s="1"/>
    </row>
    <row r="29" spans="1:49" x14ac:dyDescent="0.15">
      <c r="A29" t="str">
        <f>B29&amp;C29&amp;E29&amp;F29&amp;H29&amp;I29&amp;J29&amp;M29&amp;N29&amp;O29&amp;P29&amp;Q29&amp;R29&amp;S29&amp;T29&amp;U29&amp;V29&amp;W29&amp;X29&amp;Y29</f>
        <v>*呪禁を持つトークンを召喚するカード</v>
      </c>
      <c r="B29" t="s">
        <v>3229</v>
      </c>
      <c r="F29" t="str">
        <f>$C$4</f>
        <v>呪禁</v>
      </c>
      <c r="M29" t="s">
        <v>5161</v>
      </c>
    </row>
    <row r="30" spans="1:49" x14ac:dyDescent="0.15">
      <c r="A30" t="str">
        <f t="shared" ref="A30:A31" si="43">B30&amp;C30&amp;E30&amp;F30&amp;H30&amp;I30&amp;J30&amp;M30&amp;N30&amp;O30&amp;P30&amp;Q30&amp;R30&amp;S30&amp;T30&amp;U30&amp;V30&amp;W30&amp;X30&amp;Y30</f>
        <v>|LEFT:50|LEFT:50|LEFT:50|LEFT:120|LEFT:250|LEFT:250|c</v>
      </c>
      <c r="B30" t="s">
        <v>3267</v>
      </c>
      <c r="C30" t="s">
        <v>3204</v>
      </c>
      <c r="E30" t="s">
        <v>3267</v>
      </c>
      <c r="F30" t="s">
        <v>3204</v>
      </c>
      <c r="H30" t="s">
        <v>3267</v>
      </c>
      <c r="I30" t="s">
        <v>3204</v>
      </c>
      <c r="J30" t="s">
        <v>3267</v>
      </c>
      <c r="M30" t="s">
        <v>5157</v>
      </c>
      <c r="N30" t="s">
        <v>3267</v>
      </c>
      <c r="O30" t="s">
        <v>5042</v>
      </c>
      <c r="R30" t="s">
        <v>3267</v>
      </c>
      <c r="T30" t="s">
        <v>5042</v>
      </c>
      <c r="X30" t="s">
        <v>3267</v>
      </c>
      <c r="Y30" t="s">
        <v>3206</v>
      </c>
    </row>
    <row r="31" spans="1:49" x14ac:dyDescent="0.15">
      <c r="A31" t="str">
        <f t="shared" si="43"/>
        <v>|セット|色|コスト|カード種|能力|カード名|</v>
      </c>
      <c r="B31" t="s">
        <v>3267</v>
      </c>
      <c r="C31" t="s">
        <v>5153</v>
      </c>
      <c r="E31" t="s">
        <v>3267</v>
      </c>
      <c r="F31" t="s">
        <v>3181</v>
      </c>
      <c r="H31" t="s">
        <v>3267</v>
      </c>
      <c r="I31" t="s">
        <v>3207</v>
      </c>
      <c r="J31" t="s">
        <v>3267</v>
      </c>
      <c r="K31" t="s">
        <v>5154</v>
      </c>
      <c r="L31" t="s">
        <v>5155</v>
      </c>
      <c r="M31" t="s">
        <v>4902</v>
      </c>
      <c r="N31" t="s">
        <v>3267</v>
      </c>
      <c r="O31" t="s">
        <v>3231</v>
      </c>
      <c r="R31" t="s">
        <v>3267</v>
      </c>
      <c r="T31" t="s">
        <v>3208</v>
      </c>
      <c r="X31" t="s">
        <v>3267</v>
      </c>
    </row>
    <row r="32" spans="1:49" x14ac:dyDescent="0.15">
      <c r="Y32" s="9"/>
      <c r="AF32" s="3"/>
      <c r="AG32" s="2"/>
      <c r="AH32" s="1"/>
      <c r="AI32" s="1"/>
      <c r="AJ32" s="1"/>
      <c r="AK32" s="1"/>
      <c r="AL32" s="1"/>
      <c r="AM32" s="1"/>
      <c r="AN32" s="1"/>
      <c r="AO32" s="1"/>
      <c r="AP32" s="1"/>
      <c r="AQ32" s="1"/>
      <c r="AR32" s="1"/>
      <c r="AS32" s="1"/>
      <c r="AT32" s="1"/>
      <c r="AU32" s="1"/>
      <c r="AV32" s="1"/>
      <c r="AW32" s="1"/>
    </row>
    <row r="33" spans="25:49" x14ac:dyDescent="0.15">
      <c r="Y33" s="9"/>
      <c r="Z33"/>
      <c r="AF33" s="3"/>
      <c r="AG33" s="2"/>
      <c r="AH33" s="1"/>
      <c r="AI33" s="1"/>
      <c r="AJ33" s="1"/>
      <c r="AK33" s="1"/>
      <c r="AL33" s="1"/>
      <c r="AM33" s="1"/>
      <c r="AN33" s="1"/>
      <c r="AO33" s="1"/>
      <c r="AP33" s="1"/>
      <c r="AQ33" s="1"/>
      <c r="AR33" s="1"/>
      <c r="AS33" s="1"/>
      <c r="AT33" s="1"/>
      <c r="AU33" s="1"/>
      <c r="AV33" s="1"/>
      <c r="AW33" s="1"/>
    </row>
  </sheetData>
  <autoFilter ref="Z3:AE10"/>
  <phoneticPr fontId="1"/>
  <conditionalFormatting sqref="AV17:AV19 AV7:AV11 AV25:AV26">
    <cfRule type="cellIs" dxfId="12" priority="2" operator="notEqual">
      <formula>$P7</formula>
    </cfRule>
  </conditionalFormatting>
  <conditionalFormatting sqref="AV16">
    <cfRule type="cellIs" dxfId="11" priority="1" operator="notEqual">
      <formula>$P16</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W36"/>
  <sheetViews>
    <sheetView topLeftCell="A22" zoomScale="85" zoomScaleNormal="85" workbookViewId="0">
      <selection sqref="A1:A30"/>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1" customWidth="1"/>
    <col min="27" max="27" width="8.5" bestFit="1" customWidth="1"/>
    <col min="28" max="28" width="6" bestFit="1" customWidth="1"/>
    <col min="29" max="29" width="8.125" bestFit="1" customWidth="1"/>
    <col min="30" max="30" width="3.5" bestFit="1" customWidth="1"/>
    <col min="31" max="31" width="7.125" customWidth="1"/>
    <col min="32" max="33" width="5.5" bestFit="1" customWidth="1"/>
    <col min="34" max="34" width="5.25" bestFit="1" customWidth="1"/>
    <col min="35" max="35" width="9.5" bestFit="1" customWidth="1"/>
    <col min="36" max="36" width="5" bestFit="1" customWidth="1"/>
    <col min="37" max="37" width="14.875" customWidth="1"/>
    <col min="38" max="38" width="9" customWidth="1"/>
    <col min="40" max="45" width="0" hidden="1" customWidth="1"/>
    <col min="46" max="46" width="4.875" bestFit="1" customWidth="1"/>
    <col min="47" max="48" width="3.5" bestFit="1" customWidth="1"/>
  </cols>
  <sheetData>
    <row r="1" spans="1:49" x14ac:dyDescent="0.15">
      <c r="A1" t="s">
        <v>5068</v>
      </c>
    </row>
    <row r="2" spans="1:49" x14ac:dyDescent="0.15">
      <c r="A2" t="str">
        <f>B2&amp;C2&amp;E2&amp;F2&amp;H2&amp;I2&amp;J2&amp;M2&amp;N2&amp;O2&amp;P2&amp;Q2&amp;R2&amp;S2&amp;T2&amp;V2&amp;W2&amp;X2&amp;Y2</f>
        <v/>
      </c>
    </row>
    <row r="3" spans="1:49" x14ac:dyDescent="0.15">
      <c r="A3" t="str">
        <f>B3&amp;C3&amp;E3&amp;F3&amp;H3&amp;I3&amp;J3&amp;M3&amp;N3&amp;O3&amp;P3&amp;Q3&amp;R3&amp;S3&amp;T3&amp;V3&amp;W3&amp;X3&amp;Y3</f>
        <v>*補強関係カード一覧</v>
      </c>
      <c r="B3" t="s">
        <v>3229</v>
      </c>
      <c r="C3" t="s">
        <v>5305</v>
      </c>
      <c r="F3" t="s">
        <v>3228</v>
      </c>
    </row>
    <row r="4" spans="1:49" x14ac:dyDescent="0.15">
      <c r="A4" t="str">
        <f>B4&amp;C4&amp;E4&amp;F4&amp;H4&amp;I4&amp;J4&amp;M4&amp;N4&amp;O4&amp;P4&amp;Q4&amp;R4&amp;S4&amp;T4&amp;V4&amp;W4&amp;X4&amp;Y4</f>
        <v>[[補強]]</v>
      </c>
      <c r="B4" t="s">
        <v>4991</v>
      </c>
      <c r="C4" t="s">
        <v>5306</v>
      </c>
      <c r="E4" t="s">
        <v>5070</v>
      </c>
    </row>
    <row r="6" spans="1:49" x14ac:dyDescent="0.15">
      <c r="A6" t="s">
        <v>5307</v>
      </c>
    </row>
    <row r="7" spans="1:49" x14ac:dyDescent="0.15">
      <c r="A7" t="str">
        <f>B7&amp;C7&amp;E7&amp;F7&amp;H7&amp;I7&amp;J7&amp;M7&amp;N7&amp;O7&amp;P7&amp;Q7&amp;R7&amp;S7&amp;T7&amp;U7&amp;V7&amp;W7&amp;X7&amp;Y7</f>
        <v>|LEFT:50|LEFT:50|LEFT:50|LEFT:120|LEFT:250|LEFT:500|c</v>
      </c>
      <c r="B7" t="s">
        <v>3211</v>
      </c>
      <c r="C7" t="s">
        <v>3204</v>
      </c>
      <c r="E7" t="s">
        <v>3211</v>
      </c>
      <c r="F7" t="s">
        <v>3204</v>
      </c>
      <c r="H7" t="s">
        <v>3211</v>
      </c>
      <c r="I7" t="s">
        <v>3204</v>
      </c>
      <c r="J7" t="s">
        <v>3211</v>
      </c>
      <c r="M7" t="s">
        <v>5157</v>
      </c>
      <c r="N7" t="s">
        <v>3267</v>
      </c>
      <c r="O7" t="s">
        <v>5042</v>
      </c>
      <c r="R7" t="s">
        <v>3267</v>
      </c>
      <c r="T7" t="s">
        <v>3205</v>
      </c>
      <c r="X7" t="s">
        <v>3267</v>
      </c>
      <c r="Y7" t="s">
        <v>3206</v>
      </c>
    </row>
    <row r="8" spans="1:49" x14ac:dyDescent="0.15">
      <c r="A8" t="str">
        <f>B8&amp;C8&amp;E8&amp;F8&amp;H8&amp;I8&amp;J8&amp;M8&amp;N8&amp;O8&amp;P8&amp;Q8&amp;R8&amp;S8&amp;T8&amp;U8&amp;V8&amp;W8&amp;X8&amp;Y8</f>
        <v>|セット|色|コスト|カード種|能力|カード名|</v>
      </c>
      <c r="B8" t="s">
        <v>3211</v>
      </c>
      <c r="C8" t="s">
        <v>3212</v>
      </c>
      <c r="E8" t="s">
        <v>3211</v>
      </c>
      <c r="F8" t="s">
        <v>3181</v>
      </c>
      <c r="H8" t="s">
        <v>3211</v>
      </c>
      <c r="I8" t="s">
        <v>3207</v>
      </c>
      <c r="J8" t="s">
        <v>3211</v>
      </c>
      <c r="K8" t="s">
        <v>3168</v>
      </c>
      <c r="L8" t="s">
        <v>3167</v>
      </c>
      <c r="M8" t="s">
        <v>4902</v>
      </c>
      <c r="N8" t="s">
        <v>3267</v>
      </c>
      <c r="O8" t="s">
        <v>3231</v>
      </c>
      <c r="R8" t="s">
        <v>3267</v>
      </c>
      <c r="T8" t="s">
        <v>3208</v>
      </c>
      <c r="X8" t="s">
        <v>3267</v>
      </c>
      <c r="AE8" t="b">
        <f>OR(AC8="与える",AD8="得る")</f>
        <v>0</v>
      </c>
      <c r="AF8" s="18"/>
      <c r="AG8" s="18"/>
      <c r="AH8" s="18"/>
      <c r="AI8" s="18"/>
      <c r="AJ8" s="18"/>
      <c r="AK8" s="18"/>
      <c r="AL8" s="18"/>
      <c r="AM8" s="18"/>
      <c r="AN8" s="18"/>
      <c r="AO8" s="18"/>
      <c r="AP8" s="18"/>
      <c r="AQ8" s="18"/>
      <c r="AR8" s="18"/>
      <c r="AS8" s="18"/>
      <c r="AT8" s="18"/>
      <c r="AU8" s="18"/>
      <c r="AV8" s="18"/>
      <c r="AW8" s="18"/>
    </row>
    <row r="9" spans="1:49" x14ac:dyDescent="0.15">
      <c r="A9" t="str">
        <f t="shared" ref="A9:A10" si="0">B9&amp;C9&amp;E9&amp;F9&amp;H9&amp;I9&amp;J9&amp;M9&amp;N9&amp;O9&amp;P9&amp;Q9&amp;R9&amp;S9&amp;T9&amp;U9&amp;V9&amp;W9&amp;X9&amp;Y9</f>
        <v>|ORI|緑|15|サポート|最初のクリーチャー&amp;br;起動|《[[進化の飛躍]]》|</v>
      </c>
      <c r="B9" t="s">
        <v>3211</v>
      </c>
      <c r="C9" t="str">
        <f t="shared" ref="C9:C10" si="1">AG9</f>
        <v>ORI</v>
      </c>
      <c r="D9">
        <f>IF(AG9="","",VLOOKUP(C9,tnpl!$Z$1:$AA$11,2,TRUE))</f>
        <v>1</v>
      </c>
      <c r="E9" t="s">
        <v>3211</v>
      </c>
      <c r="F9" t="str">
        <f t="shared" ref="F9:F10" si="2">AH9</f>
        <v>緑</v>
      </c>
      <c r="G9">
        <f>IF(AH9="","",VLOOKUP(F9,tnpl!$X$1:$Y$16,2,TRUE))</f>
        <v>5</v>
      </c>
      <c r="H9" t="s">
        <v>3211</v>
      </c>
      <c r="I9">
        <f t="shared" ref="I9:I10" si="3">AJ9</f>
        <v>15</v>
      </c>
      <c r="J9" t="s">
        <v>3211</v>
      </c>
      <c r="K9">
        <f t="shared" ref="K9:L10" si="4">AU9</f>
        <v>0</v>
      </c>
      <c r="L9">
        <f t="shared" si="4"/>
        <v>0</v>
      </c>
      <c r="M9" t="s">
        <v>297</v>
      </c>
      <c r="N9" t="s">
        <v>3267</v>
      </c>
      <c r="O9" t="s">
        <v>4895</v>
      </c>
      <c r="P9" t="s">
        <v>3249</v>
      </c>
      <c r="Q9" t="s">
        <v>4968</v>
      </c>
      <c r="R9" t="s">
        <v>3267</v>
      </c>
      <c r="S9" t="s">
        <v>4854</v>
      </c>
      <c r="T9" t="str">
        <f t="shared" ref="T9:T10" si="5">AK9</f>
        <v>進化の飛躍</v>
      </c>
      <c r="U9" t="str">
        <f t="shared" ref="U9:U10" si="6">IF(I9=0,"&gt;","")</f>
        <v/>
      </c>
      <c r="V9" t="str">
        <f>IF(I9=0,VLOOKUP(T9,Sheet4!A:B,2,TRUE),"")</f>
        <v/>
      </c>
      <c r="W9" t="s">
        <v>4855</v>
      </c>
      <c r="X9" t="s">
        <v>3267</v>
      </c>
      <c r="Y9" s="9"/>
      <c r="Z9" s="11" t="s">
        <v>2573</v>
      </c>
      <c r="AA9" t="e">
        <f t="shared" ref="AA9:AA10" si="7">IF(SEARCH(LEFT($C$3,2),Z9,1)&lt;15,$C$3,"")</f>
        <v>#VALUE!</v>
      </c>
      <c r="AB9" t="str">
        <f t="shared" ref="AB9:AB10" si="8">IF(ISERR(SEARCH("召",Z9,1)),"","召喚")</f>
        <v/>
      </c>
      <c r="AC9" t="str">
        <f t="shared" ref="AC9:AC10" si="9">IF(ISERR(SEARCH("与",Z9,1)),"","与える")</f>
        <v/>
      </c>
      <c r="AD9" t="str">
        <f t="shared" ref="AD9:AD10" si="10">IF(ISERR(SEARCH("得",Z9,1)),"","得る")</f>
        <v/>
      </c>
      <c r="AE9" t="b">
        <f t="shared" ref="AE9:AE10" si="11">OR(AC9="与える",AD9="得る")</f>
        <v>0</v>
      </c>
      <c r="AF9" s="3">
        <v>203</v>
      </c>
      <c r="AG9" s="2" t="s">
        <v>3271</v>
      </c>
      <c r="AH9" s="1" t="s">
        <v>1540</v>
      </c>
      <c r="AI9" s="1" t="s">
        <v>1453</v>
      </c>
      <c r="AJ9" s="1">
        <v>15</v>
      </c>
      <c r="AK9" s="1" t="s">
        <v>2575</v>
      </c>
      <c r="AL9" s="1" t="s">
        <v>2574</v>
      </c>
      <c r="AM9" s="1" t="s">
        <v>297</v>
      </c>
      <c r="AN9" s="1"/>
      <c r="AO9" s="1"/>
      <c r="AP9" s="1"/>
      <c r="AQ9" s="1" t="s">
        <v>2573</v>
      </c>
      <c r="AR9" s="1"/>
      <c r="AS9" s="1"/>
      <c r="AT9" s="1">
        <v>2</v>
      </c>
      <c r="AU9" s="1"/>
      <c r="AV9" s="1"/>
      <c r="AW9" s="1" t="s">
        <v>2573</v>
      </c>
    </row>
    <row r="10" spans="1:49" x14ac:dyDescent="0.15">
      <c r="A10" t="str">
        <f t="shared" si="0"/>
        <v>|OGW|無色|4|サポート|CIPクリーチャー&amp;br;CIP時|《[[鏡の池]]》|</v>
      </c>
      <c r="B10" t="s">
        <v>3211</v>
      </c>
      <c r="C10" t="str">
        <f t="shared" si="1"/>
        <v>OGW</v>
      </c>
      <c r="D10">
        <f>IF(AG10="","",VLOOKUP(C10,tnpl!$Z$1:$AA$11,2,TRUE))</f>
        <v>3</v>
      </c>
      <c r="E10" t="s">
        <v>3211</v>
      </c>
      <c r="F10" t="str">
        <f t="shared" si="2"/>
        <v>無色</v>
      </c>
      <c r="G10">
        <f>IF(AH10="","",VLOOKUP(F10,tnpl!$X$1:$Y$16,2,TRUE))</f>
        <v>16</v>
      </c>
      <c r="H10" t="s">
        <v>3211</v>
      </c>
      <c r="I10">
        <f t="shared" si="3"/>
        <v>4</v>
      </c>
      <c r="J10" t="s">
        <v>3211</v>
      </c>
      <c r="K10">
        <f t="shared" si="4"/>
        <v>0</v>
      </c>
      <c r="L10">
        <f t="shared" si="4"/>
        <v>0</v>
      </c>
      <c r="M10" t="s">
        <v>297</v>
      </c>
      <c r="N10" t="s">
        <v>3267</v>
      </c>
      <c r="O10" t="s">
        <v>5311</v>
      </c>
      <c r="P10" t="s">
        <v>3249</v>
      </c>
      <c r="Q10" t="s">
        <v>5310</v>
      </c>
      <c r="R10" t="s">
        <v>3267</v>
      </c>
      <c r="S10" t="s">
        <v>4854</v>
      </c>
      <c r="T10" t="str">
        <f t="shared" si="5"/>
        <v>鏡の池</v>
      </c>
      <c r="U10" t="str">
        <f t="shared" si="6"/>
        <v/>
      </c>
      <c r="V10" t="str">
        <f>IF(I10=0,VLOOKUP(T10,Sheet4!A:B,2,TRUE),"")</f>
        <v/>
      </c>
      <c r="W10" t="s">
        <v>4855</v>
      </c>
      <c r="X10" t="s">
        <v>3267</v>
      </c>
      <c r="Y10" s="9"/>
      <c r="Z10" s="11" t="s">
        <v>1448</v>
      </c>
      <c r="AA10" t="e">
        <f t="shared" si="7"/>
        <v>#VALUE!</v>
      </c>
      <c r="AB10" t="str">
        <f t="shared" si="8"/>
        <v/>
      </c>
      <c r="AC10" t="str">
        <f t="shared" si="9"/>
        <v/>
      </c>
      <c r="AD10" t="str">
        <f t="shared" si="10"/>
        <v/>
      </c>
      <c r="AE10" t="b">
        <f t="shared" si="11"/>
        <v>0</v>
      </c>
      <c r="AF10" s="3">
        <v>537</v>
      </c>
      <c r="AG10" s="2" t="s">
        <v>3214</v>
      </c>
      <c r="AH10" s="1" t="s">
        <v>301</v>
      </c>
      <c r="AI10" s="1" t="s">
        <v>1453</v>
      </c>
      <c r="AJ10" s="1">
        <v>4</v>
      </c>
      <c r="AK10" s="1" t="s">
        <v>1452</v>
      </c>
      <c r="AL10" s="1" t="s">
        <v>1451</v>
      </c>
      <c r="AM10" s="1" t="s">
        <v>297</v>
      </c>
      <c r="AN10" s="1"/>
      <c r="AO10" s="1"/>
      <c r="AP10" s="1"/>
      <c r="AQ10" s="1" t="s">
        <v>1450</v>
      </c>
      <c r="AR10" s="1" t="s">
        <v>1449</v>
      </c>
      <c r="AS10" s="1"/>
      <c r="AT10" s="1">
        <v>10</v>
      </c>
      <c r="AU10" s="1"/>
      <c r="AV10" s="1"/>
      <c r="AW10" s="1" t="s">
        <v>1448</v>
      </c>
    </row>
    <row r="11" spans="1:49" x14ac:dyDescent="0.15">
      <c r="A11" t="str">
        <f t="shared" ref="A11:A14" si="12">B11&amp;C11&amp;E11&amp;F11&amp;H11&amp;I11&amp;J11&amp;M11&amp;N11&amp;O11&amp;P11&amp;Q11&amp;R11&amp;S11&amp;T11&amp;U11&amp;V11&amp;W11&amp;X11&amp;Y11</f>
        <v>|SOI|緑青|12|呪文|対象1体&amp;br;詠唱時|《[[もう一人の自分]]》|</v>
      </c>
      <c r="B11" t="s">
        <v>3211</v>
      </c>
      <c r="C11" t="str">
        <f t="shared" ref="C11:C14" si="13">AG11</f>
        <v>SOI</v>
      </c>
      <c r="D11">
        <f>IF(AG11="","",VLOOKUP(C11,tnpl!$Z$1:$AA$11,2,TRUE))</f>
        <v>4</v>
      </c>
      <c r="E11" t="s">
        <v>3211</v>
      </c>
      <c r="F11" t="str">
        <f t="shared" ref="F11:F14" si="14">AH11</f>
        <v>緑青</v>
      </c>
      <c r="G11">
        <f>IF(AH11="","",VLOOKUP(F11,tnpl!$X$1:$Y$16,2,TRUE))</f>
        <v>15</v>
      </c>
      <c r="H11" t="s">
        <v>3211</v>
      </c>
      <c r="I11">
        <f t="shared" ref="I11:I14" si="15">AJ11</f>
        <v>12</v>
      </c>
      <c r="J11" t="s">
        <v>3211</v>
      </c>
      <c r="K11">
        <f t="shared" ref="K11:K14" si="16">AU11</f>
        <v>0</v>
      </c>
      <c r="L11">
        <f t="shared" ref="L11:L14" si="17">AV11</f>
        <v>0</v>
      </c>
      <c r="M11" t="s">
        <v>1475</v>
      </c>
      <c r="N11" t="s">
        <v>3267</v>
      </c>
      <c r="O11" t="s">
        <v>4899</v>
      </c>
      <c r="P11" t="s">
        <v>3249</v>
      </c>
      <c r="Q11" t="s">
        <v>4972</v>
      </c>
      <c r="R11" t="s">
        <v>3267</v>
      </c>
      <c r="S11" t="s">
        <v>4854</v>
      </c>
      <c r="T11" t="str">
        <f t="shared" ref="T11:T14" si="18">AK11</f>
        <v>もう一人の自分</v>
      </c>
      <c r="U11" t="str">
        <f t="shared" ref="U11:U14" si="19">IF(I11=0,"&gt;","")</f>
        <v/>
      </c>
      <c r="V11" t="str">
        <f>IF(I11=0,VLOOKUP(T11,Sheet4!A:B,2,TRUE),"")</f>
        <v/>
      </c>
      <c r="W11" t="s">
        <v>4855</v>
      </c>
      <c r="X11" t="s">
        <v>3267</v>
      </c>
      <c r="Y11" s="9"/>
      <c r="Z11" s="11" t="s">
        <v>3808</v>
      </c>
      <c r="AA11" t="e">
        <f t="shared" ref="AA11:AA14" si="20">IF(SEARCH(LEFT($C$3,2),Z11,1)&lt;15,$C$3,"")</f>
        <v>#VALUE!</v>
      </c>
      <c r="AB11" t="str">
        <f t="shared" ref="AB11:AB14" si="21">IF(ISERR(SEARCH("召",Z11,1)),"","召喚")</f>
        <v/>
      </c>
      <c r="AC11" t="str">
        <f t="shared" ref="AC11:AC14" si="22">IF(ISERR(SEARCH("与",Z11,1)),"","与える")</f>
        <v/>
      </c>
      <c r="AD11" t="str">
        <f t="shared" ref="AD11:AD14" si="23">IF(ISERR(SEARCH("得",Z11,1)),"","得る")</f>
        <v/>
      </c>
      <c r="AE11" t="b">
        <f t="shared" ref="AE11:AE14" si="24">OR(AC11="与える",AD11="得る")</f>
        <v>0</v>
      </c>
      <c r="AF11" s="3">
        <v>717</v>
      </c>
      <c r="AG11" s="2" t="s">
        <v>3528</v>
      </c>
      <c r="AH11" s="1" t="s">
        <v>1799</v>
      </c>
      <c r="AI11" s="1" t="s">
        <v>1463</v>
      </c>
      <c r="AJ11" s="1">
        <v>12</v>
      </c>
      <c r="AK11" s="1" t="s">
        <v>1139</v>
      </c>
      <c r="AL11" s="1" t="s">
        <v>1138</v>
      </c>
      <c r="AM11" s="1" t="s">
        <v>1475</v>
      </c>
      <c r="AN11" s="1"/>
      <c r="AO11" s="1"/>
      <c r="AP11" s="1"/>
      <c r="AQ11" s="1" t="s">
        <v>3808</v>
      </c>
      <c r="AR11" s="1"/>
      <c r="AS11" s="1"/>
      <c r="AT11" s="1"/>
      <c r="AU11" s="1"/>
      <c r="AV11" s="1"/>
      <c r="AW11" s="1" t="s">
        <v>3808</v>
      </c>
    </row>
    <row r="12" spans="1:49" x14ac:dyDescent="0.15">
      <c r="A12" t="str">
        <f t="shared" si="12"/>
        <v>|AER|青|6|サポート|各クリーチャー&amp;br;超過3|《[[機械化製法]]》|</v>
      </c>
      <c r="B12" t="s">
        <v>3211</v>
      </c>
      <c r="C12" t="str">
        <f t="shared" si="13"/>
        <v>AER</v>
      </c>
      <c r="D12">
        <f>IF(AG12="","",VLOOKUP(C12,tnpl!$Z$1:$AA$11,2,TRUE))</f>
        <v>7</v>
      </c>
      <c r="E12" t="s">
        <v>3211</v>
      </c>
      <c r="F12" t="str">
        <f t="shared" si="14"/>
        <v>青</v>
      </c>
      <c r="G12">
        <f>IF(AH12="","",VLOOKUP(F12,tnpl!$X$1:$Y$16,2,TRUE))</f>
        <v>2</v>
      </c>
      <c r="H12" t="s">
        <v>3211</v>
      </c>
      <c r="I12">
        <f t="shared" si="15"/>
        <v>6</v>
      </c>
      <c r="J12" t="s">
        <v>3211</v>
      </c>
      <c r="K12">
        <f t="shared" si="16"/>
        <v>0</v>
      </c>
      <c r="L12">
        <f t="shared" si="17"/>
        <v>0</v>
      </c>
      <c r="M12" t="s">
        <v>297</v>
      </c>
      <c r="N12" t="s">
        <v>3267</v>
      </c>
      <c r="O12" t="s">
        <v>4894</v>
      </c>
      <c r="P12" t="s">
        <v>3249</v>
      </c>
      <c r="Q12" t="s">
        <v>5313</v>
      </c>
      <c r="R12" t="s">
        <v>3267</v>
      </c>
      <c r="S12" t="s">
        <v>4854</v>
      </c>
      <c r="T12" t="str">
        <f t="shared" si="18"/>
        <v>機械化製法</v>
      </c>
      <c r="U12" t="str">
        <f t="shared" si="19"/>
        <v/>
      </c>
      <c r="V12" t="str">
        <f>IF(I12=0,VLOOKUP(T12,Sheet4!A:B,2,TRUE),"")</f>
        <v/>
      </c>
      <c r="W12" t="s">
        <v>4855</v>
      </c>
      <c r="X12" t="s">
        <v>3267</v>
      </c>
      <c r="Y12" s="9"/>
      <c r="Z12" s="11" t="s">
        <v>4361</v>
      </c>
      <c r="AA12" t="e">
        <f t="shared" si="20"/>
        <v>#VALUE!</v>
      </c>
      <c r="AB12" t="str">
        <f t="shared" si="21"/>
        <v/>
      </c>
      <c r="AC12" t="str">
        <f t="shared" si="22"/>
        <v/>
      </c>
      <c r="AD12" t="str">
        <f t="shared" si="23"/>
        <v/>
      </c>
      <c r="AE12" t="b">
        <f t="shared" si="24"/>
        <v>0</v>
      </c>
      <c r="AF12" s="3">
        <v>1037</v>
      </c>
      <c r="AG12" s="2" t="s">
        <v>4335</v>
      </c>
      <c r="AH12" s="1" t="s">
        <v>1631</v>
      </c>
      <c r="AI12" s="1" t="s">
        <v>1453</v>
      </c>
      <c r="AJ12" s="1">
        <v>6</v>
      </c>
      <c r="AK12" s="1" t="s">
        <v>451</v>
      </c>
      <c r="AL12" s="1" t="s">
        <v>450</v>
      </c>
      <c r="AM12" s="1" t="s">
        <v>297</v>
      </c>
      <c r="AN12" s="1"/>
      <c r="AO12" s="1"/>
      <c r="AP12" s="1"/>
      <c r="AQ12" s="1" t="s">
        <v>4361</v>
      </c>
      <c r="AR12" s="1"/>
      <c r="AS12" s="1"/>
      <c r="AT12" s="1">
        <v>3</v>
      </c>
      <c r="AU12" s="1"/>
      <c r="AV12" s="1"/>
      <c r="AW12" s="1" t="s">
        <v>4361</v>
      </c>
    </row>
    <row r="13" spans="1:49" x14ac:dyDescent="0.15">
      <c r="A13" t="str">
        <f t="shared" si="12"/>
        <v>|AKH|白|8|サポート|クリーチャー・トークン&amp;br;CIP時|《[[選定された行進]]》|</v>
      </c>
      <c r="B13" t="s">
        <v>3211</v>
      </c>
      <c r="C13" t="str">
        <f t="shared" si="13"/>
        <v>AKH</v>
      </c>
      <c r="D13">
        <f>IF(AG13="","",VLOOKUP(C13,tnpl!$Z$1:$AA$11,2,TRUE))</f>
        <v>10</v>
      </c>
      <c r="E13" t="s">
        <v>3211</v>
      </c>
      <c r="F13" t="str">
        <f t="shared" si="14"/>
        <v>白</v>
      </c>
      <c r="G13">
        <f>IF(AH13="","",VLOOKUP(F13,tnpl!$X$1:$Y$16,2,TRUE))</f>
        <v>1</v>
      </c>
      <c r="H13" t="s">
        <v>3211</v>
      </c>
      <c r="I13">
        <f t="shared" si="15"/>
        <v>8</v>
      </c>
      <c r="J13" t="s">
        <v>3211</v>
      </c>
      <c r="K13">
        <f t="shared" si="16"/>
        <v>0</v>
      </c>
      <c r="L13">
        <f t="shared" si="17"/>
        <v>0</v>
      </c>
      <c r="M13" t="s">
        <v>297</v>
      </c>
      <c r="N13" t="s">
        <v>3267</v>
      </c>
      <c r="O13" t="s">
        <v>5312</v>
      </c>
      <c r="P13" t="s">
        <v>3249</v>
      </c>
      <c r="Q13" t="s">
        <v>5310</v>
      </c>
      <c r="R13" t="s">
        <v>3267</v>
      </c>
      <c r="S13" t="s">
        <v>4854</v>
      </c>
      <c r="T13" t="str">
        <f t="shared" si="18"/>
        <v>選定された行進</v>
      </c>
      <c r="U13" t="str">
        <f t="shared" si="19"/>
        <v/>
      </c>
      <c r="V13" t="str">
        <f>IF(I13=0,VLOOKUP(T13,Sheet4!A:B,2,TRUE),"")</f>
        <v/>
      </c>
      <c r="W13" t="s">
        <v>4855</v>
      </c>
      <c r="X13" t="s">
        <v>3267</v>
      </c>
      <c r="Y13" s="9"/>
      <c r="Z13" s="11" t="s">
        <v>4504</v>
      </c>
      <c r="AA13" t="e">
        <f t="shared" si="20"/>
        <v>#VALUE!</v>
      </c>
      <c r="AB13" t="str">
        <f t="shared" si="21"/>
        <v/>
      </c>
      <c r="AC13" t="str">
        <f t="shared" si="22"/>
        <v/>
      </c>
      <c r="AD13" t="str">
        <f t="shared" si="23"/>
        <v/>
      </c>
      <c r="AE13" t="b">
        <f t="shared" si="24"/>
        <v>0</v>
      </c>
      <c r="AF13" s="3">
        <v>1127</v>
      </c>
      <c r="AG13" s="2" t="s">
        <v>4450</v>
      </c>
      <c r="AH13" s="1" t="s">
        <v>1653</v>
      </c>
      <c r="AI13" s="1" t="s">
        <v>1453</v>
      </c>
      <c r="AJ13" s="1">
        <v>8</v>
      </c>
      <c r="AK13" s="1" t="s">
        <v>247</v>
      </c>
      <c r="AL13" s="1" t="s">
        <v>246</v>
      </c>
      <c r="AM13" s="1" t="s">
        <v>297</v>
      </c>
      <c r="AN13" s="1"/>
      <c r="AO13" s="1"/>
      <c r="AP13" s="1"/>
      <c r="AQ13" s="1" t="s">
        <v>4504</v>
      </c>
      <c r="AR13" s="1"/>
      <c r="AS13" s="1"/>
      <c r="AT13" s="1">
        <v>3</v>
      </c>
      <c r="AU13" s="1"/>
      <c r="AV13" s="1"/>
      <c r="AW13" s="1" t="s">
        <v>4504</v>
      </c>
    </row>
    <row r="14" spans="1:49" x14ac:dyDescent="0.15">
      <c r="A14" t="str">
        <f t="shared" si="12"/>
        <v>|AKH|赤|4|呪文|各クリーチャー&amp;br;詠唱時|《[[栄光の幕切れ]]》|</v>
      </c>
      <c r="B14" t="s">
        <v>3211</v>
      </c>
      <c r="C14" t="str">
        <f t="shared" si="13"/>
        <v>AKH</v>
      </c>
      <c r="D14">
        <f>IF(AG14="","",VLOOKUP(C14,tnpl!$Z$1:$AA$11,2,TRUE))</f>
        <v>10</v>
      </c>
      <c r="E14" t="s">
        <v>3211</v>
      </c>
      <c r="F14" t="str">
        <f t="shared" si="14"/>
        <v>赤</v>
      </c>
      <c r="G14">
        <f>IF(AH14="","",VLOOKUP(F14,tnpl!$X$1:$Y$16,2,TRUE))</f>
        <v>4</v>
      </c>
      <c r="H14" t="s">
        <v>3211</v>
      </c>
      <c r="I14">
        <f t="shared" si="15"/>
        <v>4</v>
      </c>
      <c r="J14" t="s">
        <v>3211</v>
      </c>
      <c r="K14">
        <f t="shared" si="16"/>
        <v>0</v>
      </c>
      <c r="L14">
        <f t="shared" si="17"/>
        <v>0</v>
      </c>
      <c r="M14" t="s">
        <v>1475</v>
      </c>
      <c r="N14" t="s">
        <v>3267</v>
      </c>
      <c r="O14" t="s">
        <v>4894</v>
      </c>
      <c r="P14" t="s">
        <v>3249</v>
      </c>
      <c r="Q14" t="s">
        <v>4972</v>
      </c>
      <c r="R14" t="s">
        <v>3267</v>
      </c>
      <c r="S14" t="s">
        <v>4854</v>
      </c>
      <c r="T14" t="str">
        <f t="shared" si="18"/>
        <v>栄光の幕切れ</v>
      </c>
      <c r="U14" t="str">
        <f t="shared" si="19"/>
        <v/>
      </c>
      <c r="V14" t="str">
        <f>IF(I14=0,VLOOKUP(T14,Sheet4!A:B,2,TRUE),"")</f>
        <v/>
      </c>
      <c r="W14" t="s">
        <v>4855</v>
      </c>
      <c r="X14" t="s">
        <v>3267</v>
      </c>
      <c r="Y14" s="9"/>
      <c r="Z14" s="11" t="s">
        <v>4642</v>
      </c>
      <c r="AA14" t="e">
        <f t="shared" si="20"/>
        <v>#VALUE!</v>
      </c>
      <c r="AB14" t="str">
        <f t="shared" si="21"/>
        <v/>
      </c>
      <c r="AC14" t="str">
        <f t="shared" si="22"/>
        <v/>
      </c>
      <c r="AD14" t="str">
        <f t="shared" si="23"/>
        <v>得る</v>
      </c>
      <c r="AE14" t="b">
        <f t="shared" si="24"/>
        <v>1</v>
      </c>
      <c r="AF14" s="3">
        <v>1201</v>
      </c>
      <c r="AG14" s="2" t="s">
        <v>4450</v>
      </c>
      <c r="AH14" s="1" t="s">
        <v>1575</v>
      </c>
      <c r="AI14" s="1" t="s">
        <v>1453</v>
      </c>
      <c r="AJ14" s="1">
        <v>4</v>
      </c>
      <c r="AK14" s="1" t="s">
        <v>101</v>
      </c>
      <c r="AL14" s="1" t="s">
        <v>100</v>
      </c>
      <c r="AM14" s="1" t="s">
        <v>1475</v>
      </c>
      <c r="AN14" s="1"/>
      <c r="AO14" s="1"/>
      <c r="AP14" s="1"/>
      <c r="AQ14" s="1" t="s">
        <v>4642</v>
      </c>
      <c r="AR14" s="1"/>
      <c r="AS14" s="1"/>
      <c r="AT14" s="1"/>
      <c r="AU14" s="1"/>
      <c r="AV14" s="1"/>
      <c r="AW14" s="1" t="s">
        <v>4642</v>
      </c>
    </row>
    <row r="15" spans="1:49" x14ac:dyDescent="0.15">
      <c r="Y15" s="9"/>
      <c r="Z15"/>
      <c r="AF15" s="3"/>
      <c r="AG15" s="2"/>
      <c r="AH15" s="1"/>
      <c r="AI15" s="1"/>
      <c r="AJ15" s="1"/>
      <c r="AK15" s="1"/>
      <c r="AL15" s="1"/>
      <c r="AM15" s="1"/>
      <c r="AN15" s="1"/>
      <c r="AO15" s="1"/>
      <c r="AP15" s="1"/>
      <c r="AQ15" s="1"/>
      <c r="AR15" s="1"/>
      <c r="AS15" s="1"/>
      <c r="AT15" s="1"/>
      <c r="AU15" s="1"/>
      <c r="AV15" s="1"/>
      <c r="AW15" s="1"/>
    </row>
    <row r="16" spans="1:49" x14ac:dyDescent="0.15">
      <c r="A16" t="s">
        <v>5308</v>
      </c>
      <c r="B16" t="s">
        <v>3229</v>
      </c>
      <c r="F16" t="str">
        <f>$C$4</f>
        <v>補強</v>
      </c>
      <c r="M16" t="s">
        <v>5160</v>
      </c>
    </row>
    <row r="17" spans="1:49" x14ac:dyDescent="0.15">
      <c r="A17" t="str">
        <f t="shared" ref="A17:A18" si="25">B17&amp;C17&amp;E17&amp;F17&amp;H17&amp;I17&amp;J17&amp;M17&amp;N17&amp;O17&amp;P17&amp;Q17&amp;R17&amp;S17&amp;T17&amp;U17&amp;V17&amp;W17&amp;X17&amp;Y17</f>
        <v>|LEFT:50|LEFT:50|LEFT:50|LEFT:120|LEFT:250|LEFT:250|c</v>
      </c>
      <c r="B17" t="s">
        <v>3267</v>
      </c>
      <c r="C17" t="s">
        <v>3204</v>
      </c>
      <c r="E17" t="s">
        <v>3267</v>
      </c>
      <c r="F17" t="s">
        <v>3204</v>
      </c>
      <c r="H17" t="s">
        <v>3267</v>
      </c>
      <c r="I17" t="s">
        <v>3204</v>
      </c>
      <c r="J17" t="s">
        <v>3267</v>
      </c>
      <c r="M17" t="s">
        <v>5157</v>
      </c>
      <c r="N17" t="s">
        <v>3267</v>
      </c>
      <c r="O17" t="s">
        <v>5042</v>
      </c>
      <c r="R17" t="s">
        <v>3267</v>
      </c>
      <c r="T17" t="s">
        <v>5042</v>
      </c>
      <c r="X17" t="s">
        <v>3267</v>
      </c>
      <c r="Y17" t="s">
        <v>3206</v>
      </c>
    </row>
    <row r="18" spans="1:49" x14ac:dyDescent="0.15">
      <c r="A18" t="str">
        <f t="shared" si="25"/>
        <v>|セット|色|コスト|P/T|能力|カード名|</v>
      </c>
      <c r="B18" t="s">
        <v>3267</v>
      </c>
      <c r="C18" t="s">
        <v>5153</v>
      </c>
      <c r="E18" t="s">
        <v>3267</v>
      </c>
      <c r="F18" t="s">
        <v>3181</v>
      </c>
      <c r="H18" t="s">
        <v>3267</v>
      </c>
      <c r="I18" t="s">
        <v>3207</v>
      </c>
      <c r="J18" t="s">
        <v>3267</v>
      </c>
      <c r="K18" t="s">
        <v>5154</v>
      </c>
      <c r="L18" t="s">
        <v>5155</v>
      </c>
      <c r="M18" t="str">
        <f t="shared" ref="M18:M21" si="26">K18&amp;"/"&amp;L18</f>
        <v>P/T</v>
      </c>
      <c r="N18" t="s">
        <v>3267</v>
      </c>
      <c r="O18" t="s">
        <v>3231</v>
      </c>
      <c r="R18" t="s">
        <v>3267</v>
      </c>
      <c r="T18" t="s">
        <v>3208</v>
      </c>
      <c r="X18" t="s">
        <v>3267</v>
      </c>
    </row>
    <row r="19" spans="1:49" x14ac:dyDescent="0.15">
      <c r="A19" t="str">
        <f>B19&amp;C19&amp;E19&amp;F19&amp;H19&amp;I19&amp;J19&amp;M19&amp;N19&amp;O19&amp;P19&amp;Q19&amp;R19&amp;S19&amp;T19&amp;U19&amp;V19&amp;W19&amp;X19&amp;Y19</f>
        <v>|ORI|白|7|2/2|2点回復&amp;br;|《[[前線の僧侶]]》|</v>
      </c>
      <c r="B19" t="s">
        <v>3211</v>
      </c>
      <c r="C19" t="str">
        <f>AG19</f>
        <v>ORI</v>
      </c>
      <c r="D19">
        <f>IF(AG19="","",VLOOKUP(C19,tnpl!$Z$1:$AA$11,2,TRUE))</f>
        <v>1</v>
      </c>
      <c r="E19" t="s">
        <v>3211</v>
      </c>
      <c r="F19" t="str">
        <f>AH19</f>
        <v>白</v>
      </c>
      <c r="G19">
        <f>IF(AH19="","",VLOOKUP(F19,tnpl!$X$1:$Y$16,2,TRUE))</f>
        <v>1</v>
      </c>
      <c r="H19" t="s">
        <v>3211</v>
      </c>
      <c r="I19">
        <f>AJ19</f>
        <v>7</v>
      </c>
      <c r="J19" t="s">
        <v>3211</v>
      </c>
      <c r="K19">
        <f t="shared" ref="K19:L21" si="27">AU19</f>
        <v>2</v>
      </c>
      <c r="L19">
        <f t="shared" si="27"/>
        <v>2</v>
      </c>
      <c r="M19" t="str">
        <f t="shared" si="26"/>
        <v>2/2</v>
      </c>
      <c r="N19" t="s">
        <v>3267</v>
      </c>
      <c r="O19" t="s">
        <v>5314</v>
      </c>
      <c r="P19" t="s">
        <v>3249</v>
      </c>
      <c r="R19" t="s">
        <v>3267</v>
      </c>
      <c r="S19" t="s">
        <v>4854</v>
      </c>
      <c r="T19" t="str">
        <f>AK19</f>
        <v>前線の僧侶</v>
      </c>
      <c r="U19" t="str">
        <f>IF(I19=0,"&gt;","")</f>
        <v/>
      </c>
      <c r="V19" t="str">
        <f>IF(I19=0,VLOOKUP(T19,Sheet4!A:B,2,TRUE),"")</f>
        <v/>
      </c>
      <c r="W19" t="s">
        <v>4855</v>
      </c>
      <c r="X19" t="s">
        <v>3267</v>
      </c>
      <c r="Y19" s="9"/>
      <c r="Z19" s="11" t="s">
        <v>3154</v>
      </c>
      <c r="AA19" t="str">
        <f>IF(SEARCH(LEFT($C$3,2),Z19,1)&lt;15,$C$3,"")</f>
        <v>補強関係</v>
      </c>
      <c r="AB19" t="str">
        <f>IF(ISERR(SEARCH("召",Z19,1)),"","召喚")</f>
        <v/>
      </c>
      <c r="AC19" t="str">
        <f>IF(ISERR(SEARCH("与",Z19,1)),"","与える")</f>
        <v/>
      </c>
      <c r="AD19" t="str">
        <f>IF(ISERR(SEARCH("得",Z19,1)),"","得る")</f>
        <v>得る</v>
      </c>
      <c r="AE19" t="b">
        <f>OR(AC19="与える",AD19="得る")</f>
        <v>1</v>
      </c>
      <c r="AF19" s="3">
        <v>4</v>
      </c>
      <c r="AG19" s="2" t="s">
        <v>3271</v>
      </c>
      <c r="AH19" s="1" t="s">
        <v>1653</v>
      </c>
      <c r="AI19" s="1" t="s">
        <v>1771</v>
      </c>
      <c r="AJ19" s="1">
        <v>7</v>
      </c>
      <c r="AK19" s="1" t="s">
        <v>3156</v>
      </c>
      <c r="AL19" s="1" t="s">
        <v>3155</v>
      </c>
      <c r="AM19" s="1" t="s">
        <v>349</v>
      </c>
      <c r="AN19" s="1" t="s">
        <v>1511</v>
      </c>
      <c r="AO19" s="1" t="s">
        <v>1492</v>
      </c>
      <c r="AP19" s="1"/>
      <c r="AQ19" s="1" t="s">
        <v>3154</v>
      </c>
      <c r="AR19" s="1"/>
      <c r="AS19" s="1"/>
      <c r="AT19" s="1"/>
      <c r="AU19" s="1">
        <v>2</v>
      </c>
      <c r="AV19" s="1">
        <v>2</v>
      </c>
      <c r="AW19" s="1" t="s">
        <v>3154</v>
      </c>
    </row>
    <row r="20" spans="1:49" x14ac:dyDescent="0.15">
      <c r="A20" t="str">
        <f>B20&amp;C20&amp;E20&amp;F20&amp;H20&amp;I20&amp;J20&amp;M20&amp;N20&amp;O20&amp;P20&amp;Q20&amp;R20&amp;S20&amp;T20&amp;U20&amp;V20&amp;W20&amp;X20&amp;Y20</f>
        <v>|ORI|青|6|1/1|1枚引く&amp;br;|《[[フェアリーの悪党]]》|</v>
      </c>
      <c r="B20" t="s">
        <v>3211</v>
      </c>
      <c r="C20" t="str">
        <f>AG20</f>
        <v>ORI</v>
      </c>
      <c r="D20">
        <f>IF(AG20="","",VLOOKUP(C20,tnpl!$Z$1:$AA$11,2,TRUE))</f>
        <v>1</v>
      </c>
      <c r="E20" t="s">
        <v>3211</v>
      </c>
      <c r="F20" t="str">
        <f>AH20</f>
        <v>青</v>
      </c>
      <c r="G20">
        <f>IF(AH20="","",VLOOKUP(F20,tnpl!$X$1:$Y$16,2,TRUE))</f>
        <v>2</v>
      </c>
      <c r="H20" t="s">
        <v>3211</v>
      </c>
      <c r="I20">
        <f>AJ20</f>
        <v>6</v>
      </c>
      <c r="J20" t="s">
        <v>3211</v>
      </c>
      <c r="K20">
        <f t="shared" si="27"/>
        <v>1</v>
      </c>
      <c r="L20">
        <f t="shared" si="27"/>
        <v>1</v>
      </c>
      <c r="M20" t="str">
        <f t="shared" si="26"/>
        <v>1/1</v>
      </c>
      <c r="N20" t="s">
        <v>3267</v>
      </c>
      <c r="O20" t="s">
        <v>5315</v>
      </c>
      <c r="P20" t="s">
        <v>3249</v>
      </c>
      <c r="R20" t="s">
        <v>3267</v>
      </c>
      <c r="S20" t="s">
        <v>4854</v>
      </c>
      <c r="T20" t="str">
        <f>AK20</f>
        <v>フェアリーの悪党</v>
      </c>
      <c r="U20" t="str">
        <f>IF(I20=0,"&gt;","")</f>
        <v/>
      </c>
      <c r="V20" t="str">
        <f>IF(I20=0,VLOOKUP(T20,Sheet4!A:B,2,TRUE),"")</f>
        <v/>
      </c>
      <c r="W20" t="s">
        <v>4855</v>
      </c>
      <c r="X20" t="s">
        <v>3267</v>
      </c>
      <c r="Y20" s="9"/>
      <c r="Z20" s="11" t="s">
        <v>3295</v>
      </c>
      <c r="AA20" t="str">
        <f>IF(SEARCH(LEFT($C$3,2),Z20,1)&lt;15,$C$3,"")</f>
        <v/>
      </c>
      <c r="AB20" t="str">
        <f>IF(ISERR(SEARCH("召",Z20,1)),"","召喚")</f>
        <v/>
      </c>
      <c r="AC20" t="str">
        <f>IF(ISERR(SEARCH("与",Z20,1)),"","与える")</f>
        <v/>
      </c>
      <c r="AD20" t="str">
        <f>IF(ISERR(SEARCH("得",Z20,1)),"","得る")</f>
        <v/>
      </c>
      <c r="AE20" t="b">
        <f>OR(AC20="与える",AD20="得る")</f>
        <v>0</v>
      </c>
      <c r="AF20" s="3">
        <v>43</v>
      </c>
      <c r="AG20" s="2" t="s">
        <v>3271</v>
      </c>
      <c r="AH20" s="1" t="s">
        <v>1631</v>
      </c>
      <c r="AI20" s="1" t="s">
        <v>1771</v>
      </c>
      <c r="AJ20" s="1">
        <v>6</v>
      </c>
      <c r="AK20" s="1" t="s">
        <v>3034</v>
      </c>
      <c r="AL20" s="1" t="s">
        <v>3033</v>
      </c>
      <c r="AM20" s="1" t="s">
        <v>349</v>
      </c>
      <c r="AN20" s="1" t="s">
        <v>3032</v>
      </c>
      <c r="AO20" s="1" t="s">
        <v>2976</v>
      </c>
      <c r="AP20" s="1"/>
      <c r="AQ20" s="1" t="s">
        <v>361</v>
      </c>
      <c r="AR20" s="1" t="s">
        <v>3294</v>
      </c>
      <c r="AS20" s="1"/>
      <c r="AT20" s="1"/>
      <c r="AU20" s="1">
        <v>1</v>
      </c>
      <c r="AV20" s="1">
        <v>1</v>
      </c>
      <c r="AW20" s="1" t="s">
        <v>3295</v>
      </c>
    </row>
    <row r="21" spans="1:49" x14ac:dyDescent="0.15">
      <c r="A21" t="str">
        <f>B21&amp;C21&amp;E21&amp;F21&amp;H21&amp;I21&amp;J21&amp;M21&amp;N21&amp;O21&amp;P21&amp;Q21&amp;R21&amp;S21&amp;T21&amp;U21&amp;V21&amp;W21&amp;X21&amp;Y21</f>
        <v>|ORI|緑|8|2/2|+1/+1修整&amp;br;|《[[森林群れの狼]]》|</v>
      </c>
      <c r="B21" t="s">
        <v>3211</v>
      </c>
      <c r="C21" t="str">
        <f>AG21</f>
        <v>ORI</v>
      </c>
      <c r="D21">
        <f>IF(AG21="","",VLOOKUP(C21,tnpl!$Z$1:$AA$11,2,TRUE))</f>
        <v>1</v>
      </c>
      <c r="E21" t="s">
        <v>3211</v>
      </c>
      <c r="F21" t="str">
        <f>AH21</f>
        <v>緑</v>
      </c>
      <c r="G21">
        <f>IF(AH21="","",VLOOKUP(F21,tnpl!$X$1:$Y$16,2,TRUE))</f>
        <v>5</v>
      </c>
      <c r="H21" t="s">
        <v>3211</v>
      </c>
      <c r="I21">
        <f>AJ21</f>
        <v>8</v>
      </c>
      <c r="J21" t="s">
        <v>3211</v>
      </c>
      <c r="K21">
        <f t="shared" si="27"/>
        <v>2</v>
      </c>
      <c r="L21">
        <f t="shared" si="27"/>
        <v>2</v>
      </c>
      <c r="M21" t="str">
        <f t="shared" si="26"/>
        <v>2/2</v>
      </c>
      <c r="N21" t="s">
        <v>3267</v>
      </c>
      <c r="O21" s="23" t="s">
        <v>5316</v>
      </c>
      <c r="P21" t="s">
        <v>3249</v>
      </c>
      <c r="R21" t="s">
        <v>3267</v>
      </c>
      <c r="S21" t="s">
        <v>4854</v>
      </c>
      <c r="T21" t="str">
        <f>AK21</f>
        <v>森林群れの狼</v>
      </c>
      <c r="U21" t="str">
        <f>IF(I21=0,"&gt;","")</f>
        <v/>
      </c>
      <c r="V21" t="str">
        <f>IF(I21=0,VLOOKUP(T21,Sheet4!A:B,2,TRUE),"")</f>
        <v/>
      </c>
      <c r="W21" t="s">
        <v>4855</v>
      </c>
      <c r="X21" t="s">
        <v>3267</v>
      </c>
      <c r="Y21" s="9"/>
      <c r="Z21" s="11" t="s">
        <v>2670</v>
      </c>
      <c r="AA21" t="str">
        <f>IF(SEARCH(LEFT($C$3,2),Z21,1)&lt;15,$C$3,"")</f>
        <v>補強関係</v>
      </c>
      <c r="AB21" t="str">
        <f>IF(ISERR(SEARCH("召",Z21,1)),"","召喚")</f>
        <v/>
      </c>
      <c r="AC21" t="str">
        <f>IF(ISERR(SEARCH("与",Z21,1)),"","与える")</f>
        <v/>
      </c>
      <c r="AD21" t="str">
        <f>IF(ISERR(SEARCH("得",Z21,1)),"","得る")</f>
        <v/>
      </c>
      <c r="AE21" t="b">
        <f>OR(AC21="与える",AD21="得る")</f>
        <v>0</v>
      </c>
      <c r="AF21" s="3">
        <v>170</v>
      </c>
      <c r="AG21" s="2" t="s">
        <v>3271</v>
      </c>
      <c r="AH21" s="1" t="s">
        <v>1540</v>
      </c>
      <c r="AI21" s="1" t="s">
        <v>1771</v>
      </c>
      <c r="AJ21" s="1">
        <v>8</v>
      </c>
      <c r="AK21" s="1" t="s">
        <v>2672</v>
      </c>
      <c r="AL21" s="1" t="s">
        <v>2671</v>
      </c>
      <c r="AM21" s="1" t="s">
        <v>349</v>
      </c>
      <c r="AN21" s="1" t="s">
        <v>2637</v>
      </c>
      <c r="AO21" s="1"/>
      <c r="AP21" s="1"/>
      <c r="AQ21" s="1" t="s">
        <v>2670</v>
      </c>
      <c r="AR21" s="1"/>
      <c r="AS21" s="1"/>
      <c r="AT21" s="1"/>
      <c r="AU21" s="1">
        <v>2</v>
      </c>
      <c r="AV21" s="1">
        <v>2</v>
      </c>
      <c r="AW21" s="1" t="s">
        <v>2670</v>
      </c>
    </row>
    <row r="22" spans="1:49" x14ac:dyDescent="0.15">
      <c r="Y22" s="9"/>
      <c r="AF22" s="9"/>
      <c r="AG22" s="9"/>
      <c r="AH22" s="9"/>
      <c r="AI22" s="9"/>
      <c r="AJ22" s="9"/>
      <c r="AK22" s="9"/>
      <c r="AL22" s="9"/>
      <c r="AM22" s="9"/>
      <c r="AN22" s="9"/>
      <c r="AO22" s="9"/>
      <c r="AP22" s="9"/>
      <c r="AQ22" s="9"/>
      <c r="AR22" s="9"/>
      <c r="AS22" s="9"/>
      <c r="AT22" s="9"/>
      <c r="AU22" s="9"/>
      <c r="AV22" s="9"/>
      <c r="AW22" s="9"/>
    </row>
    <row r="23" spans="1:49" x14ac:dyDescent="0.15">
      <c r="A23" t="s">
        <v>5309</v>
      </c>
      <c r="B23" t="s">
        <v>5159</v>
      </c>
      <c r="F23" t="str">
        <f>$C$4</f>
        <v>補強</v>
      </c>
      <c r="M23" t="s">
        <v>5158</v>
      </c>
      <c r="Y23" s="9"/>
    </row>
    <row r="24" spans="1:49" x14ac:dyDescent="0.15">
      <c r="A24" t="str">
        <f t="shared" ref="A24:A25" si="28">B24&amp;C24&amp;E24&amp;F24&amp;H24&amp;I24&amp;J24&amp;M24&amp;N24&amp;O24&amp;P24&amp;Q24&amp;R24&amp;S24&amp;T24&amp;U24&amp;V24&amp;W24&amp;X24&amp;Y24</f>
        <v>|LEFT:50|LEFT:50|LEFT:50|LEFT:250|c</v>
      </c>
      <c r="B24" t="s">
        <v>3267</v>
      </c>
      <c r="C24" t="s">
        <v>3204</v>
      </c>
      <c r="E24" t="s">
        <v>3267</v>
      </c>
      <c r="F24" t="s">
        <v>3204</v>
      </c>
      <c r="H24" t="s">
        <v>3267</v>
      </c>
      <c r="I24" t="s">
        <v>3204</v>
      </c>
      <c r="J24" t="s">
        <v>3267</v>
      </c>
      <c r="T24" t="s">
        <v>5042</v>
      </c>
      <c r="X24" t="s">
        <v>3267</v>
      </c>
      <c r="Y24" s="9" t="s">
        <v>3206</v>
      </c>
    </row>
    <row r="25" spans="1:49" x14ac:dyDescent="0.15">
      <c r="A25" t="str">
        <f t="shared" si="28"/>
        <v>|セット|色|コスト|カード名|</v>
      </c>
      <c r="B25" t="s">
        <v>3211</v>
      </c>
      <c r="C25" t="s">
        <v>3212</v>
      </c>
      <c r="E25" t="s">
        <v>3211</v>
      </c>
      <c r="F25" t="s">
        <v>3181</v>
      </c>
      <c r="H25" t="s">
        <v>3211</v>
      </c>
      <c r="I25" t="s">
        <v>3207</v>
      </c>
      <c r="J25" t="s">
        <v>3211</v>
      </c>
      <c r="K25" t="s">
        <v>3168</v>
      </c>
      <c r="L25" t="s">
        <v>3167</v>
      </c>
      <c r="T25" t="s">
        <v>3208</v>
      </c>
      <c r="X25" t="s">
        <v>3267</v>
      </c>
      <c r="AE25" t="b">
        <f t="shared" ref="AE25:AE30" si="29">OR(AC25="与える",AD25="得る")</f>
        <v>0</v>
      </c>
      <c r="AF25" s="18"/>
      <c r="AG25" s="18"/>
      <c r="AH25" s="18"/>
      <c r="AI25" s="18"/>
      <c r="AJ25" s="18"/>
      <c r="AK25" s="18"/>
      <c r="AL25" s="18"/>
      <c r="AM25" s="18"/>
      <c r="AN25" s="18"/>
      <c r="AO25" s="18"/>
      <c r="AP25" s="18"/>
      <c r="AQ25" s="18"/>
      <c r="AR25" s="18"/>
      <c r="AS25" s="18"/>
      <c r="AT25" s="18"/>
      <c r="AU25" s="18"/>
      <c r="AV25" s="18"/>
      <c r="AW25" s="18"/>
    </row>
    <row r="26" spans="1:49" x14ac:dyDescent="0.15">
      <c r="A26" t="str">
        <f>B26&amp;C26&amp;E26&amp;F26&amp;H26&amp;I26&amp;J26&amp;M26&amp;N26&amp;O26&amp;P26&amp;Q26&amp;R26&amp;S26&amp;T26&amp;U26&amp;V26&amp;W26&amp;X26&amp;Y26</f>
        <v>|AKH|白|16|《[[結束の試練]]》|</v>
      </c>
      <c r="B26" t="s">
        <v>3211</v>
      </c>
      <c r="C26" t="str">
        <f>AG26</f>
        <v>AKH</v>
      </c>
      <c r="D26">
        <f>IF(AG26="","",VLOOKUP(C26,tnpl!$Z$1:$AA$11,2,TRUE))</f>
        <v>10</v>
      </c>
      <c r="E26" t="s">
        <v>3211</v>
      </c>
      <c r="F26" t="str">
        <f>AH26</f>
        <v>白</v>
      </c>
      <c r="G26">
        <f>IF(AH26="","",VLOOKUP(F26,tnpl!$X$1:$Y$16,2,TRUE))</f>
        <v>1</v>
      </c>
      <c r="H26" t="s">
        <v>3211</v>
      </c>
      <c r="I26">
        <f>AJ26</f>
        <v>16</v>
      </c>
      <c r="J26" t="s">
        <v>3211</v>
      </c>
      <c r="K26">
        <f t="shared" ref="K26:L30" si="30">AU26</f>
        <v>0</v>
      </c>
      <c r="L26">
        <f t="shared" si="30"/>
        <v>0</v>
      </c>
      <c r="S26" t="s">
        <v>4854</v>
      </c>
      <c r="T26" t="str">
        <f>AK26</f>
        <v>結束の試練</v>
      </c>
      <c r="U26" t="str">
        <f>IF(I26=0,"&gt;","")</f>
        <v/>
      </c>
      <c r="V26" t="str">
        <f>IF(I26=0,VLOOKUP(T26,Sheet4!A:B,2,TRUE),"")</f>
        <v/>
      </c>
      <c r="W26" t="s">
        <v>4855</v>
      </c>
      <c r="X26" t="s">
        <v>3267</v>
      </c>
      <c r="Y26" s="9"/>
      <c r="Z26" s="11" t="s">
        <v>4496</v>
      </c>
      <c r="AA26" t="e">
        <f>IF(SEARCH(LEFT($C$3,2),Z26,1)&lt;15,$C$3,"")</f>
        <v>#VALUE!</v>
      </c>
      <c r="AB26" t="str">
        <f>IF(ISERR(SEARCH("召",Z26,1)),"","召喚")</f>
        <v/>
      </c>
      <c r="AC26" t="str">
        <f>IF(ISERR(SEARCH("与",Z26,1)),"","与える")</f>
        <v/>
      </c>
      <c r="AD26" t="str">
        <f>IF(ISERR(SEARCH("得",Z26,1)),"","得る")</f>
        <v/>
      </c>
      <c r="AE26" t="b">
        <f t="shared" si="29"/>
        <v>0</v>
      </c>
      <c r="AF26" s="3">
        <v>1124</v>
      </c>
      <c r="AG26" s="2" t="s">
        <v>4450</v>
      </c>
      <c r="AH26" s="1" t="s">
        <v>1653</v>
      </c>
      <c r="AI26" s="1" t="s">
        <v>1463</v>
      </c>
      <c r="AJ26" s="1">
        <v>16</v>
      </c>
      <c r="AK26" s="1" t="s">
        <v>253</v>
      </c>
      <c r="AL26" s="1" t="s">
        <v>252</v>
      </c>
      <c r="AM26" s="1" t="s">
        <v>297</v>
      </c>
      <c r="AN26" s="1"/>
      <c r="AO26" s="1"/>
      <c r="AP26" s="1"/>
      <c r="AQ26" s="1" t="s">
        <v>4493</v>
      </c>
      <c r="AR26" s="1" t="s">
        <v>4494</v>
      </c>
      <c r="AS26" s="1" t="s">
        <v>4495</v>
      </c>
      <c r="AT26" s="1">
        <v>3</v>
      </c>
      <c r="AU26" s="1"/>
      <c r="AV26" s="1"/>
      <c r="AW26" s="1" t="s">
        <v>4496</v>
      </c>
    </row>
    <row r="27" spans="1:49" x14ac:dyDescent="0.15">
      <c r="A27" t="str">
        <f>B27&amp;C27&amp;E27&amp;F27&amp;H27&amp;I27&amp;J27&amp;M27&amp;N27&amp;O27&amp;P27&amp;Q27&amp;R27&amp;S27&amp;T27&amp;U27&amp;V27&amp;W27&amp;X27&amp;Y27</f>
        <v>|AKH|青|11|《[[知識の試練]]》|</v>
      </c>
      <c r="B27" t="s">
        <v>3211</v>
      </c>
      <c r="C27" t="str">
        <f>AG27</f>
        <v>AKH</v>
      </c>
      <c r="D27">
        <f>IF(AG27="","",VLOOKUP(C27,tnpl!$Z$1:$AA$11,2,TRUE))</f>
        <v>10</v>
      </c>
      <c r="E27" t="s">
        <v>3211</v>
      </c>
      <c r="F27" t="str">
        <f>AH27</f>
        <v>青</v>
      </c>
      <c r="G27">
        <f>IF(AH27="","",VLOOKUP(F27,tnpl!$X$1:$Y$16,2,TRUE))</f>
        <v>2</v>
      </c>
      <c r="H27" t="s">
        <v>3211</v>
      </c>
      <c r="I27">
        <f>AJ27</f>
        <v>11</v>
      </c>
      <c r="J27" t="s">
        <v>3211</v>
      </c>
      <c r="K27">
        <f t="shared" si="30"/>
        <v>0</v>
      </c>
      <c r="L27">
        <f t="shared" si="30"/>
        <v>0</v>
      </c>
      <c r="M27" t="str">
        <f>IF(AM27="クリーチャー",K27&amp;"/"&amp;L27,"")</f>
        <v/>
      </c>
      <c r="S27" t="s">
        <v>4854</v>
      </c>
      <c r="T27" t="str">
        <f>AK27</f>
        <v>知識の試練</v>
      </c>
      <c r="U27" t="str">
        <f>IF(I27=0,"&gt;","")</f>
        <v/>
      </c>
      <c r="V27" t="str">
        <f>IF(I27=0,VLOOKUP(T27,Sheet4!A:B,2,TRUE),"")</f>
        <v/>
      </c>
      <c r="W27" t="s">
        <v>4855</v>
      </c>
      <c r="X27" t="s">
        <v>3267</v>
      </c>
      <c r="Y27" s="9"/>
      <c r="Z27" s="11" t="s">
        <v>4540</v>
      </c>
      <c r="AA27" t="e">
        <f>IF(SEARCH(LEFT($C$3,2),Z27,1)&lt;15,$C$3,"")</f>
        <v>#VALUE!</v>
      </c>
      <c r="AB27" t="str">
        <f>IF(ISERR(SEARCH("召",Z27,1)),"","召喚")</f>
        <v/>
      </c>
      <c r="AC27" t="str">
        <f>IF(ISERR(SEARCH("与",Z27,1)),"","与える")</f>
        <v/>
      </c>
      <c r="AD27" t="str">
        <f>IF(ISERR(SEARCH("得",Z27,1)),"","得る")</f>
        <v/>
      </c>
      <c r="AE27" t="b">
        <f t="shared" si="29"/>
        <v>0</v>
      </c>
      <c r="AF27" s="3">
        <v>1147</v>
      </c>
      <c r="AG27" s="2" t="s">
        <v>4450</v>
      </c>
      <c r="AH27" s="1" t="s">
        <v>1631</v>
      </c>
      <c r="AI27" s="1" t="s">
        <v>1463</v>
      </c>
      <c r="AJ27" s="1">
        <v>11</v>
      </c>
      <c r="AK27" s="1" t="s">
        <v>207</v>
      </c>
      <c r="AL27" s="1" t="s">
        <v>206</v>
      </c>
      <c r="AM27" s="1" t="s">
        <v>297</v>
      </c>
      <c r="AN27" s="1"/>
      <c r="AO27" s="1"/>
      <c r="AP27" s="1"/>
      <c r="AQ27" s="1" t="s">
        <v>4539</v>
      </c>
      <c r="AR27" s="1" t="s">
        <v>4494</v>
      </c>
      <c r="AS27" s="1" t="s">
        <v>4495</v>
      </c>
      <c r="AT27" s="1">
        <v>3</v>
      </c>
      <c r="AU27" s="1"/>
      <c r="AV27" s="1"/>
      <c r="AW27" s="1" t="s">
        <v>4540</v>
      </c>
    </row>
    <row r="28" spans="1:49" x14ac:dyDescent="0.15">
      <c r="A28" t="str">
        <f>B28&amp;C28&amp;E28&amp;F28&amp;H28&amp;I28&amp;J28&amp;M28&amp;N28&amp;O28&amp;P28&amp;Q28&amp;R28&amp;S28&amp;T28&amp;U28&amp;V28&amp;W28&amp;X28&amp;Y28</f>
        <v>|AKH|黒|8|《[[野望の試練]]》|</v>
      </c>
      <c r="B28" t="s">
        <v>3211</v>
      </c>
      <c r="C28" t="str">
        <f>AG28</f>
        <v>AKH</v>
      </c>
      <c r="D28">
        <f>IF(AG28="","",VLOOKUP(C28,tnpl!$Z$1:$AA$11,2,TRUE))</f>
        <v>10</v>
      </c>
      <c r="E28" t="s">
        <v>3211</v>
      </c>
      <c r="F28" t="str">
        <f>AH28</f>
        <v>黒</v>
      </c>
      <c r="G28">
        <f>IF(AH28="","",VLOOKUP(F28,tnpl!$X$1:$Y$16,2,TRUE))</f>
        <v>3</v>
      </c>
      <c r="H28" t="s">
        <v>3211</v>
      </c>
      <c r="I28">
        <f>AJ28</f>
        <v>8</v>
      </c>
      <c r="J28" t="s">
        <v>3211</v>
      </c>
      <c r="K28">
        <f t="shared" si="30"/>
        <v>0</v>
      </c>
      <c r="L28">
        <f t="shared" si="30"/>
        <v>0</v>
      </c>
      <c r="M28" t="str">
        <f>IF(AM28="クリーチャー",K28&amp;"/"&amp;L28,"")</f>
        <v/>
      </c>
      <c r="S28" t="s">
        <v>4854</v>
      </c>
      <c r="T28" t="str">
        <f>AK28</f>
        <v>野望の試練</v>
      </c>
      <c r="U28" t="str">
        <f>IF(I28=0,"&gt;","")</f>
        <v/>
      </c>
      <c r="V28" t="str">
        <f>IF(I28=0,VLOOKUP(T28,Sheet4!A:B,2,TRUE),"")</f>
        <v/>
      </c>
      <c r="W28" t="s">
        <v>4855</v>
      </c>
      <c r="X28" t="s">
        <v>3267</v>
      </c>
      <c r="Y28" s="9"/>
      <c r="Z28" s="11" t="s">
        <v>4582</v>
      </c>
      <c r="AA28" t="e">
        <f>IF(SEARCH(LEFT($C$3,2),Z28,1)&lt;15,$C$3,"")</f>
        <v>#VALUE!</v>
      </c>
      <c r="AB28" t="str">
        <f>IF(ISERR(SEARCH("召",Z28,1)),"","召喚")</f>
        <v/>
      </c>
      <c r="AC28" t="str">
        <f>IF(ISERR(SEARCH("与",Z28,1)),"","与える")</f>
        <v/>
      </c>
      <c r="AD28" t="str">
        <f>IF(ISERR(SEARCH("得",Z28,1)),"","得る")</f>
        <v/>
      </c>
      <c r="AE28" t="b">
        <f t="shared" si="29"/>
        <v>0</v>
      </c>
      <c r="AF28" s="3">
        <v>1169</v>
      </c>
      <c r="AG28" s="2" t="s">
        <v>4450</v>
      </c>
      <c r="AH28" s="1" t="s">
        <v>1606</v>
      </c>
      <c r="AI28" s="1" t="s">
        <v>1473</v>
      </c>
      <c r="AJ28" s="1">
        <v>8</v>
      </c>
      <c r="AK28" s="1" t="s">
        <v>163</v>
      </c>
      <c r="AL28" s="1" t="s">
        <v>162</v>
      </c>
      <c r="AM28" s="1" t="s">
        <v>297</v>
      </c>
      <c r="AN28" s="1"/>
      <c r="AO28" s="1"/>
      <c r="AP28" s="1"/>
      <c r="AQ28" s="1" t="s">
        <v>4581</v>
      </c>
      <c r="AR28" s="1" t="s">
        <v>4494</v>
      </c>
      <c r="AS28" s="1" t="s">
        <v>4495</v>
      </c>
      <c r="AT28" s="1">
        <v>3</v>
      </c>
      <c r="AU28" s="1"/>
      <c r="AV28" s="1"/>
      <c r="AW28" s="1" t="s">
        <v>4582</v>
      </c>
    </row>
    <row r="29" spans="1:49" x14ac:dyDescent="0.15">
      <c r="A29" t="str">
        <f>B29&amp;C29&amp;E29&amp;F29&amp;H29&amp;I29&amp;J29&amp;M29&amp;N29&amp;O29&amp;P29&amp;Q29&amp;R29&amp;S29&amp;T29&amp;U29&amp;V29&amp;W29&amp;X29&amp;Y29</f>
        <v>|AKH|赤|17|《[[激情の試練]]》|</v>
      </c>
      <c r="B29" t="s">
        <v>3211</v>
      </c>
      <c r="C29" t="str">
        <f>AG29</f>
        <v>AKH</v>
      </c>
      <c r="D29">
        <f>IF(AG29="","",VLOOKUP(C29,tnpl!$Z$1:$AA$11,2,TRUE))</f>
        <v>10</v>
      </c>
      <c r="E29" t="s">
        <v>3211</v>
      </c>
      <c r="F29" t="str">
        <f>AH29</f>
        <v>赤</v>
      </c>
      <c r="G29">
        <f>IF(AH29="","",VLOOKUP(F29,tnpl!$X$1:$Y$16,2,TRUE))</f>
        <v>4</v>
      </c>
      <c r="H29" t="s">
        <v>3211</v>
      </c>
      <c r="I29">
        <f>AJ29</f>
        <v>17</v>
      </c>
      <c r="J29" t="s">
        <v>3211</v>
      </c>
      <c r="K29">
        <f t="shared" si="30"/>
        <v>0</v>
      </c>
      <c r="L29">
        <f t="shared" si="30"/>
        <v>0</v>
      </c>
      <c r="M29" t="str">
        <f>IF(AM29="クリーチャー",K29&amp;"/"&amp;L29,"")</f>
        <v/>
      </c>
      <c r="S29" t="s">
        <v>4854</v>
      </c>
      <c r="T29" t="str">
        <f>AK29</f>
        <v>激情の試練</v>
      </c>
      <c r="U29" t="str">
        <f>IF(I29=0,"&gt;","")</f>
        <v/>
      </c>
      <c r="V29" t="str">
        <f>IF(I29=0,VLOOKUP(T29,Sheet4!A:B,2,TRUE),"")</f>
        <v/>
      </c>
      <c r="W29" t="s">
        <v>4855</v>
      </c>
      <c r="X29" t="s">
        <v>3267</v>
      </c>
      <c r="Y29" s="9"/>
      <c r="Z29" s="11" t="s">
        <v>4634</v>
      </c>
      <c r="AA29" t="e">
        <f>IF(SEARCH(LEFT($C$3,2),Z29,1)&lt;15,$C$3,"")</f>
        <v>#VALUE!</v>
      </c>
      <c r="AB29" t="str">
        <f>IF(ISERR(SEARCH("召",Z29,1)),"","召喚")</f>
        <v/>
      </c>
      <c r="AC29" t="str">
        <f>IF(ISERR(SEARCH("与",Z29,1)),"","与える")</f>
        <v/>
      </c>
      <c r="AD29" t="str">
        <f>IF(ISERR(SEARCH("得",Z29,1)),"","得る")</f>
        <v/>
      </c>
      <c r="AE29" t="b">
        <f t="shared" si="29"/>
        <v>0</v>
      </c>
      <c r="AF29" s="3">
        <v>1197</v>
      </c>
      <c r="AG29" s="2" t="s">
        <v>4450</v>
      </c>
      <c r="AH29" s="1" t="s">
        <v>1575</v>
      </c>
      <c r="AI29" s="1" t="s">
        <v>1463</v>
      </c>
      <c r="AJ29" s="1">
        <v>17</v>
      </c>
      <c r="AK29" s="1" t="s">
        <v>109</v>
      </c>
      <c r="AL29" s="1" t="s">
        <v>108</v>
      </c>
      <c r="AM29" s="1" t="s">
        <v>297</v>
      </c>
      <c r="AN29" s="1"/>
      <c r="AO29" s="1"/>
      <c r="AP29" s="1"/>
      <c r="AQ29" s="1" t="s">
        <v>4633</v>
      </c>
      <c r="AR29" s="1" t="s">
        <v>4494</v>
      </c>
      <c r="AS29" s="1" t="s">
        <v>4495</v>
      </c>
      <c r="AT29" s="1">
        <v>3</v>
      </c>
      <c r="AU29" s="1"/>
      <c r="AV29" s="1"/>
      <c r="AW29" s="1" t="s">
        <v>4634</v>
      </c>
    </row>
    <row r="30" spans="1:49" x14ac:dyDescent="0.15">
      <c r="A30" t="str">
        <f>B30&amp;C30&amp;E30&amp;F30&amp;H30&amp;I30&amp;J30&amp;M30&amp;N30&amp;O30&amp;P30&amp;Q30&amp;R30&amp;S30&amp;T30&amp;U30&amp;V30&amp;W30&amp;X30&amp;Y30</f>
        <v>|AKH|緑|14|《[[活力の試練]]》|</v>
      </c>
      <c r="B30" t="s">
        <v>3211</v>
      </c>
      <c r="C30" t="str">
        <f>AG30</f>
        <v>AKH</v>
      </c>
      <c r="D30">
        <f>IF(AG30="","",VLOOKUP(C30,tnpl!$Z$1:$AA$11,2,TRUE))</f>
        <v>10</v>
      </c>
      <c r="E30" t="s">
        <v>3211</v>
      </c>
      <c r="F30" t="str">
        <f>AH30</f>
        <v>緑</v>
      </c>
      <c r="G30">
        <f>IF(AH30="","",VLOOKUP(F30,tnpl!$X$1:$Y$16,2,TRUE))</f>
        <v>5</v>
      </c>
      <c r="H30" t="s">
        <v>3211</v>
      </c>
      <c r="I30">
        <f>AJ30</f>
        <v>14</v>
      </c>
      <c r="J30" t="s">
        <v>3211</v>
      </c>
      <c r="K30">
        <f t="shared" si="30"/>
        <v>0</v>
      </c>
      <c r="L30">
        <f t="shared" si="30"/>
        <v>0</v>
      </c>
      <c r="M30" t="str">
        <f>IF(AM30="クリーチャー",K30&amp;"/"&amp;L30,"")</f>
        <v/>
      </c>
      <c r="S30" t="s">
        <v>4854</v>
      </c>
      <c r="T30" t="str">
        <f>AK30</f>
        <v>活力の試練</v>
      </c>
      <c r="U30" t="str">
        <f>IF(I30=0,"&gt;","")</f>
        <v/>
      </c>
      <c r="V30" t="str">
        <f>IF(I30=0,VLOOKUP(T30,Sheet4!A:B,2,TRUE),"")</f>
        <v/>
      </c>
      <c r="W30" t="s">
        <v>4855</v>
      </c>
      <c r="X30" t="s">
        <v>3267</v>
      </c>
      <c r="Y30" s="9"/>
      <c r="Z30" s="11" t="s">
        <v>4669</v>
      </c>
      <c r="AA30" t="e">
        <f>IF(SEARCH(LEFT($C$3,2),Z30,1)&lt;15,$C$3,"")</f>
        <v>#VALUE!</v>
      </c>
      <c r="AB30" t="str">
        <f>IF(ISERR(SEARCH("召",Z30,1)),"","召喚")</f>
        <v>召喚</v>
      </c>
      <c r="AC30" t="str">
        <f>IF(ISERR(SEARCH("与",Z30,1)),"","与える")</f>
        <v/>
      </c>
      <c r="AD30" t="str">
        <f>IF(ISERR(SEARCH("得",Z30,1)),"","得る")</f>
        <v/>
      </c>
      <c r="AE30" t="b">
        <f t="shared" si="29"/>
        <v>0</v>
      </c>
      <c r="AF30" s="3">
        <v>1220</v>
      </c>
      <c r="AG30" s="2" t="s">
        <v>4450</v>
      </c>
      <c r="AH30" s="1" t="s">
        <v>1540</v>
      </c>
      <c r="AI30" s="1" t="s">
        <v>1463</v>
      </c>
      <c r="AJ30" s="1">
        <v>14</v>
      </c>
      <c r="AK30" s="1" t="s">
        <v>63</v>
      </c>
      <c r="AL30" s="1" t="s">
        <v>62</v>
      </c>
      <c r="AM30" s="1" t="s">
        <v>297</v>
      </c>
      <c r="AN30" s="1"/>
      <c r="AO30" s="1"/>
      <c r="AP30" s="1"/>
      <c r="AQ30" s="1" t="s">
        <v>4668</v>
      </c>
      <c r="AR30" s="1" t="s">
        <v>4494</v>
      </c>
      <c r="AS30" s="1" t="s">
        <v>4495</v>
      </c>
      <c r="AT30" s="1">
        <v>3</v>
      </c>
      <c r="AU30" s="1"/>
      <c r="AV30" s="1"/>
      <c r="AW30" s="1" t="s">
        <v>4669</v>
      </c>
    </row>
    <row r="31" spans="1:49" x14ac:dyDescent="0.15">
      <c r="Y31" s="9"/>
      <c r="Z31"/>
      <c r="AF31" s="3"/>
      <c r="AG31" s="2"/>
      <c r="AH31" s="1"/>
      <c r="AI31" s="1"/>
      <c r="AJ31" s="1"/>
      <c r="AK31" s="1"/>
      <c r="AL31" s="1"/>
      <c r="AM31" s="1"/>
      <c r="AN31" s="1"/>
      <c r="AO31" s="1"/>
      <c r="AP31" s="1"/>
      <c r="AQ31" s="1"/>
      <c r="AR31" s="1"/>
      <c r="AS31" s="1"/>
      <c r="AT31" s="1"/>
      <c r="AU31" s="1"/>
      <c r="AV31" s="1"/>
      <c r="AW31" s="1"/>
    </row>
    <row r="33" spans="13:49" x14ac:dyDescent="0.15">
      <c r="M33" t="s">
        <v>5157</v>
      </c>
      <c r="N33" t="s">
        <v>3267</v>
      </c>
      <c r="Y33" s="9"/>
      <c r="AF33" s="3"/>
      <c r="AG33" s="2"/>
      <c r="AH33" s="1"/>
      <c r="AI33" s="1"/>
      <c r="AJ33" s="1"/>
      <c r="AK33" s="1"/>
      <c r="AL33" s="1"/>
      <c r="AM33" s="1"/>
      <c r="AN33" s="1"/>
      <c r="AO33" s="1"/>
      <c r="AP33" s="1"/>
      <c r="AQ33" s="1"/>
      <c r="AR33" s="1"/>
      <c r="AS33" s="1"/>
      <c r="AT33" s="1"/>
      <c r="AU33" s="1"/>
      <c r="AV33" s="1"/>
      <c r="AW33" s="1"/>
    </row>
    <row r="34" spans="13:49" x14ac:dyDescent="0.15">
      <c r="M34" t="s">
        <v>4902</v>
      </c>
      <c r="N34" t="s">
        <v>3267</v>
      </c>
      <c r="Y34" s="9"/>
      <c r="Z34"/>
      <c r="AF34" s="3"/>
      <c r="AG34" s="2"/>
      <c r="AH34" s="1"/>
      <c r="AI34" s="1"/>
      <c r="AJ34" s="1"/>
      <c r="AK34" s="1"/>
      <c r="AL34" s="1"/>
      <c r="AM34" s="1"/>
      <c r="AN34" s="1"/>
      <c r="AO34" s="1"/>
      <c r="AP34" s="1"/>
      <c r="AQ34" s="1"/>
      <c r="AR34" s="1"/>
      <c r="AS34" s="1"/>
      <c r="AT34" s="1"/>
      <c r="AU34" s="1"/>
      <c r="AV34" s="1"/>
      <c r="AW34" s="1"/>
    </row>
    <row r="35" spans="13:49" x14ac:dyDescent="0.15">
      <c r="M35" t="s">
        <v>1475</v>
      </c>
      <c r="N35" t="s">
        <v>3267</v>
      </c>
    </row>
    <row r="36" spans="13:49" x14ac:dyDescent="0.15">
      <c r="M36" t="s">
        <v>297</v>
      </c>
      <c r="N36" t="s">
        <v>3267</v>
      </c>
    </row>
  </sheetData>
  <autoFilter ref="Z3:AE9"/>
  <phoneticPr fontId="1"/>
  <conditionalFormatting sqref="AV26:AV30 AV9:AV14 AV19:AV22">
    <cfRule type="cellIs" dxfId="10" priority="3" operator="notEqual">
      <formula>$P9</formula>
    </cfRule>
  </conditionalFormatting>
  <dataValidations count="1">
    <dataValidation type="list" allowBlank="1" showInputMessage="1" showErrorMessage="1" sqref="AI19:AI20">
      <formula1>#REF!</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C1301"/>
  <sheetViews>
    <sheetView tabSelected="1" zoomScale="85" zoomScaleNormal="85" workbookViewId="0">
      <pane ySplit="1" topLeftCell="A97" activePane="bottomLeft" state="frozen"/>
      <selection pane="bottomLeft" activeCell="G242" sqref="G242"/>
    </sheetView>
  </sheetViews>
  <sheetFormatPr defaultRowHeight="13.5" x14ac:dyDescent="0.15"/>
  <cols>
    <col min="1" max="1" width="5.5" bestFit="1" customWidth="1"/>
    <col min="2" max="2" width="5.5" customWidth="1"/>
    <col min="3" max="3" width="5.5" bestFit="1" customWidth="1"/>
    <col min="4" max="4" width="5.25" bestFit="1" customWidth="1"/>
    <col min="5" max="5" width="7.75" customWidth="1"/>
    <col min="6" max="6" width="5" bestFit="1" customWidth="1"/>
    <col min="7" max="7" width="12.875" customWidth="1"/>
    <col min="8" max="8" width="2.625" customWidth="1"/>
    <col min="10" max="12" width="4.5" customWidth="1"/>
    <col min="13" max="15" width="3.25" customWidth="1"/>
    <col min="16" max="16" width="4.875" bestFit="1" customWidth="1"/>
    <col min="17" max="17" width="2.75" bestFit="1" customWidth="1"/>
    <col min="18" max="18" width="2.75" style="9" bestFit="1" customWidth="1"/>
    <col min="19" max="19" width="31.625" customWidth="1"/>
  </cols>
  <sheetData>
    <row r="1" spans="1:29" x14ac:dyDescent="0.15">
      <c r="A1" s="8"/>
      <c r="B1" s="24"/>
      <c r="C1" s="7" t="s">
        <v>3182</v>
      </c>
      <c r="D1" s="6" t="s">
        <v>3181</v>
      </c>
      <c r="E1" s="5" t="s">
        <v>3180</v>
      </c>
      <c r="F1" s="5" t="s">
        <v>3179</v>
      </c>
      <c r="G1" s="5" t="s">
        <v>3178</v>
      </c>
      <c r="H1" s="5" t="s">
        <v>3177</v>
      </c>
      <c r="I1" s="5" t="s">
        <v>3176</v>
      </c>
      <c r="J1" s="5" t="s">
        <v>3175</v>
      </c>
      <c r="K1" s="5" t="s">
        <v>3174</v>
      </c>
      <c r="L1" s="5" t="s">
        <v>3173</v>
      </c>
      <c r="M1" s="5" t="s">
        <v>3172</v>
      </c>
      <c r="N1" s="5" t="s">
        <v>3171</v>
      </c>
      <c r="O1" s="5" t="s">
        <v>3170</v>
      </c>
      <c r="P1" s="5" t="s">
        <v>3169</v>
      </c>
      <c r="Q1" s="5" t="s">
        <v>3168</v>
      </c>
      <c r="R1" s="1" t="s">
        <v>3167</v>
      </c>
      <c r="S1" s="5" t="s">
        <v>3166</v>
      </c>
      <c r="T1" s="4" t="s">
        <v>3180</v>
      </c>
      <c r="W1" s="4" t="s">
        <v>1771</v>
      </c>
      <c r="X1" s="4" t="s">
        <v>1473</v>
      </c>
      <c r="Y1" s="4" t="s">
        <v>1463</v>
      </c>
      <c r="Z1" s="4" t="s">
        <v>1453</v>
      </c>
      <c r="AA1" s="4" t="s">
        <v>300</v>
      </c>
    </row>
    <row r="2" spans="1:29" hidden="1" x14ac:dyDescent="0.15">
      <c r="A2" s="3">
        <v>1</v>
      </c>
      <c r="B2" s="25" t="s">
        <v>5351</v>
      </c>
      <c r="C2" s="2" t="s">
        <v>3271</v>
      </c>
      <c r="D2" s="1" t="s">
        <v>1653</v>
      </c>
      <c r="E2" s="1" t="s">
        <v>1771</v>
      </c>
      <c r="F2" s="1">
        <v>5</v>
      </c>
      <c r="G2" s="1" t="s">
        <v>3165</v>
      </c>
      <c r="H2" s="1" t="s">
        <v>3164</v>
      </c>
      <c r="I2" s="1" t="s">
        <v>349</v>
      </c>
      <c r="J2" s="1" t="s">
        <v>1511</v>
      </c>
      <c r="K2" s="1" t="s">
        <v>1826</v>
      </c>
      <c r="L2" s="1"/>
      <c r="M2" s="1" t="s">
        <v>3163</v>
      </c>
      <c r="N2" s="1"/>
      <c r="O2" s="1"/>
      <c r="P2" s="1"/>
      <c r="Q2" s="1">
        <v>1</v>
      </c>
      <c r="R2" s="1">
        <v>1</v>
      </c>
      <c r="S2" s="1" t="s">
        <v>3163</v>
      </c>
      <c r="T2" s="4" t="s">
        <v>1771</v>
      </c>
      <c r="U2">
        <v>1</v>
      </c>
      <c r="V2">
        <f t="shared" ref="V2:V31" si="0">COUNTIF(F:F,U2)</f>
        <v>13</v>
      </c>
      <c r="W2">
        <f t="shared" ref="W2:W31" si="1">COUNTIFS(F:F,U2,E:E,$T$2)</f>
        <v>8</v>
      </c>
      <c r="X2">
        <f t="shared" ref="X2:X31" si="2">COUNTIFS(F:F,U2,E:E,$T$3)</f>
        <v>3</v>
      </c>
      <c r="Y2">
        <f t="shared" ref="Y2:Y31" si="3">COUNTIFS(F:F,U2,E:E,$T$4)</f>
        <v>2</v>
      </c>
      <c r="Z2">
        <f t="shared" ref="Z2:Z31" si="4">COUNTIFS(F:F,U2,E:E,$T$5)</f>
        <v>0</v>
      </c>
      <c r="AA2">
        <f t="shared" ref="AA2:AA31" si="5">COUNTIFS(F:F,U2,E:E,$T$6)+COUNTIFS(F:F,U2,E:E,$T$7)</f>
        <v>0</v>
      </c>
      <c r="AB2">
        <v>1</v>
      </c>
      <c r="AC2">
        <f>COUNTIFS(R:R,AB2)</f>
        <v>90</v>
      </c>
    </row>
    <row r="3" spans="1:29" hidden="1" x14ac:dyDescent="0.15">
      <c r="A3" s="3">
        <v>2</v>
      </c>
      <c r="B3" s="25" t="s">
        <v>5350</v>
      </c>
      <c r="C3" s="2" t="s">
        <v>3271</v>
      </c>
      <c r="D3" s="1" t="s">
        <v>1653</v>
      </c>
      <c r="E3" s="1" t="s">
        <v>1771</v>
      </c>
      <c r="F3" s="1">
        <v>10</v>
      </c>
      <c r="G3" s="1" t="s">
        <v>3162</v>
      </c>
      <c r="H3" s="1" t="s">
        <v>3161</v>
      </c>
      <c r="I3" s="1" t="s">
        <v>349</v>
      </c>
      <c r="J3" s="1" t="s">
        <v>1511</v>
      </c>
      <c r="K3" s="1" t="s">
        <v>1485</v>
      </c>
      <c r="L3" s="1"/>
      <c r="M3" s="1" t="s">
        <v>3160</v>
      </c>
      <c r="N3" s="1"/>
      <c r="O3" s="1"/>
      <c r="P3" s="1"/>
      <c r="Q3" s="1">
        <v>2</v>
      </c>
      <c r="R3" s="1">
        <v>2</v>
      </c>
      <c r="S3" s="1" t="s">
        <v>3160</v>
      </c>
      <c r="T3" s="4" t="s">
        <v>1473</v>
      </c>
      <c r="U3">
        <v>2</v>
      </c>
      <c r="V3">
        <f t="shared" si="0"/>
        <v>15</v>
      </c>
      <c r="W3">
        <f t="shared" si="1"/>
        <v>6</v>
      </c>
      <c r="X3">
        <f t="shared" si="2"/>
        <v>6</v>
      </c>
      <c r="Y3">
        <f t="shared" si="3"/>
        <v>2</v>
      </c>
      <c r="Z3">
        <f t="shared" si="4"/>
        <v>0</v>
      </c>
      <c r="AA3">
        <f t="shared" si="5"/>
        <v>1</v>
      </c>
      <c r="AB3">
        <v>2</v>
      </c>
      <c r="AC3">
        <f t="shared" ref="AC3:AC21" si="6">COUNTIFS(R:R,AB3,Q:Q,AB3)</f>
        <v>88</v>
      </c>
    </row>
    <row r="4" spans="1:29" hidden="1" x14ac:dyDescent="0.15">
      <c r="A4" s="3">
        <v>3</v>
      </c>
      <c r="B4" s="25" t="s">
        <v>5350</v>
      </c>
      <c r="C4" s="2" t="s">
        <v>3271</v>
      </c>
      <c r="D4" s="1" t="s">
        <v>1653</v>
      </c>
      <c r="E4" s="1" t="s">
        <v>1771</v>
      </c>
      <c r="F4" s="1">
        <v>7</v>
      </c>
      <c r="G4" s="1" t="s">
        <v>3159</v>
      </c>
      <c r="H4" s="1" t="s">
        <v>3158</v>
      </c>
      <c r="I4" s="1" t="s">
        <v>349</v>
      </c>
      <c r="J4" s="1" t="s">
        <v>2445</v>
      </c>
      <c r="K4" s="1"/>
      <c r="L4" s="1"/>
      <c r="M4" s="1" t="s">
        <v>3272</v>
      </c>
      <c r="N4" s="1" t="s">
        <v>3157</v>
      </c>
      <c r="O4" s="1"/>
      <c r="P4" s="1"/>
      <c r="Q4" s="1">
        <v>1</v>
      </c>
      <c r="R4" s="1">
        <v>1</v>
      </c>
      <c r="S4" s="1" t="s">
        <v>3273</v>
      </c>
      <c r="T4" s="4" t="s">
        <v>1463</v>
      </c>
      <c r="U4">
        <v>3</v>
      </c>
      <c r="V4">
        <f t="shared" si="0"/>
        <v>43</v>
      </c>
      <c r="W4">
        <f t="shared" si="1"/>
        <v>25</v>
      </c>
      <c r="X4">
        <f t="shared" si="2"/>
        <v>12</v>
      </c>
      <c r="Y4">
        <f t="shared" si="3"/>
        <v>5</v>
      </c>
      <c r="Z4">
        <f t="shared" si="4"/>
        <v>1</v>
      </c>
      <c r="AA4">
        <f t="shared" si="5"/>
        <v>0</v>
      </c>
      <c r="AB4">
        <v>3</v>
      </c>
      <c r="AC4">
        <f t="shared" si="6"/>
        <v>30</v>
      </c>
    </row>
    <row r="5" spans="1:29" hidden="1" x14ac:dyDescent="0.15">
      <c r="A5" s="3">
        <v>4</v>
      </c>
      <c r="B5" s="25" t="s">
        <v>5350</v>
      </c>
      <c r="C5" s="2" t="s">
        <v>3271</v>
      </c>
      <c r="D5" s="1" t="s">
        <v>1653</v>
      </c>
      <c r="E5" s="1" t="s">
        <v>1771</v>
      </c>
      <c r="F5" s="1">
        <v>7</v>
      </c>
      <c r="G5" s="1" t="s">
        <v>3156</v>
      </c>
      <c r="H5" s="1" t="s">
        <v>3155</v>
      </c>
      <c r="I5" s="1" t="s">
        <v>349</v>
      </c>
      <c r="J5" s="1" t="s">
        <v>1511</v>
      </c>
      <c r="K5" s="1" t="s">
        <v>1492</v>
      </c>
      <c r="L5" s="1"/>
      <c r="M5" s="1" t="s">
        <v>3154</v>
      </c>
      <c r="N5" s="1"/>
      <c r="O5" s="1"/>
      <c r="P5" s="1"/>
      <c r="Q5" s="1">
        <v>2</v>
      </c>
      <c r="R5" s="1">
        <v>2</v>
      </c>
      <c r="S5" s="1" t="s">
        <v>3154</v>
      </c>
      <c r="T5" s="4" t="s">
        <v>1453</v>
      </c>
      <c r="U5">
        <v>4</v>
      </c>
      <c r="V5">
        <f t="shared" si="0"/>
        <v>55</v>
      </c>
      <c r="W5">
        <f t="shared" si="1"/>
        <v>34</v>
      </c>
      <c r="X5">
        <f t="shared" si="2"/>
        <v>14</v>
      </c>
      <c r="Y5">
        <f t="shared" si="3"/>
        <v>2</v>
      </c>
      <c r="Z5">
        <f t="shared" si="4"/>
        <v>4</v>
      </c>
      <c r="AA5">
        <f t="shared" si="5"/>
        <v>1</v>
      </c>
      <c r="AB5">
        <v>4</v>
      </c>
      <c r="AC5">
        <f t="shared" si="6"/>
        <v>112</v>
      </c>
    </row>
    <row r="6" spans="1:29" hidden="1" x14ac:dyDescent="0.15">
      <c r="A6" s="3">
        <v>5</v>
      </c>
      <c r="B6" s="25" t="s">
        <v>5350</v>
      </c>
      <c r="C6" s="2" t="s">
        <v>3271</v>
      </c>
      <c r="D6" s="1" t="s">
        <v>1653</v>
      </c>
      <c r="E6" s="1" t="s">
        <v>1771</v>
      </c>
      <c r="F6" s="1">
        <v>4</v>
      </c>
      <c r="G6" s="1" t="s">
        <v>3153</v>
      </c>
      <c r="H6" s="1" t="s">
        <v>3152</v>
      </c>
      <c r="I6" s="1" t="s">
        <v>349</v>
      </c>
      <c r="J6" s="1" t="s">
        <v>1917</v>
      </c>
      <c r="K6" s="1" t="s">
        <v>2667</v>
      </c>
      <c r="L6" s="1"/>
      <c r="M6" s="1" t="s">
        <v>3151</v>
      </c>
      <c r="N6" s="1"/>
      <c r="O6" s="1"/>
      <c r="P6" s="1"/>
      <c r="Q6" s="1">
        <v>1</v>
      </c>
      <c r="R6" s="1">
        <v>1</v>
      </c>
      <c r="S6" s="1" t="s">
        <v>3151</v>
      </c>
      <c r="T6" t="s">
        <v>300</v>
      </c>
      <c r="U6">
        <v>5</v>
      </c>
      <c r="V6">
        <f t="shared" si="0"/>
        <v>84</v>
      </c>
      <c r="W6">
        <f t="shared" si="1"/>
        <v>43</v>
      </c>
      <c r="X6">
        <f t="shared" si="2"/>
        <v>16</v>
      </c>
      <c r="Y6">
        <f t="shared" si="3"/>
        <v>20</v>
      </c>
      <c r="Z6">
        <f t="shared" si="4"/>
        <v>3</v>
      </c>
      <c r="AA6">
        <f t="shared" si="5"/>
        <v>2</v>
      </c>
      <c r="AB6">
        <v>5</v>
      </c>
      <c r="AC6">
        <f t="shared" si="6"/>
        <v>21</v>
      </c>
    </row>
    <row r="7" spans="1:29" hidden="1" x14ac:dyDescent="0.15">
      <c r="A7" s="3">
        <v>6</v>
      </c>
      <c r="B7" s="25" t="s">
        <v>5350</v>
      </c>
      <c r="C7" s="2" t="s">
        <v>3271</v>
      </c>
      <c r="D7" s="1" t="s">
        <v>1653</v>
      </c>
      <c r="E7" s="1" t="s">
        <v>1771</v>
      </c>
      <c r="F7" s="1">
        <v>6</v>
      </c>
      <c r="G7" s="1" t="s">
        <v>3150</v>
      </c>
      <c r="H7" s="1" t="s">
        <v>3149</v>
      </c>
      <c r="I7" s="1" t="s">
        <v>349</v>
      </c>
      <c r="J7" s="1" t="s">
        <v>1511</v>
      </c>
      <c r="K7" s="1" t="s">
        <v>1555</v>
      </c>
      <c r="L7" s="1"/>
      <c r="M7" s="1"/>
      <c r="N7" s="1"/>
      <c r="O7" s="1"/>
      <c r="P7" s="1"/>
      <c r="Q7" s="1">
        <v>2</v>
      </c>
      <c r="R7" s="1">
        <v>2</v>
      </c>
      <c r="S7" s="1"/>
      <c r="T7" t="s">
        <v>3203</v>
      </c>
      <c r="U7">
        <v>6</v>
      </c>
      <c r="V7">
        <f t="shared" si="0"/>
        <v>128</v>
      </c>
      <c r="W7">
        <f t="shared" si="1"/>
        <v>68</v>
      </c>
      <c r="X7">
        <f t="shared" si="2"/>
        <v>33</v>
      </c>
      <c r="Y7">
        <f t="shared" si="3"/>
        <v>16</v>
      </c>
      <c r="Z7">
        <f t="shared" si="4"/>
        <v>8</v>
      </c>
      <c r="AA7">
        <f t="shared" si="5"/>
        <v>3</v>
      </c>
      <c r="AB7">
        <v>6</v>
      </c>
      <c r="AC7">
        <f t="shared" si="6"/>
        <v>58</v>
      </c>
    </row>
    <row r="8" spans="1:29" hidden="1" x14ac:dyDescent="0.15">
      <c r="A8" s="3">
        <v>7</v>
      </c>
      <c r="B8" s="25" t="s">
        <v>5350</v>
      </c>
      <c r="C8" s="2" t="s">
        <v>3271</v>
      </c>
      <c r="D8" s="1" t="s">
        <v>1653</v>
      </c>
      <c r="E8" s="1" t="s">
        <v>1771</v>
      </c>
      <c r="F8" s="1">
        <v>10</v>
      </c>
      <c r="G8" s="1" t="s">
        <v>3148</v>
      </c>
      <c r="H8" s="1" t="s">
        <v>3274</v>
      </c>
      <c r="I8" s="1" t="s">
        <v>349</v>
      </c>
      <c r="J8" s="1" t="s">
        <v>2987</v>
      </c>
      <c r="K8" s="1" t="s">
        <v>1826</v>
      </c>
      <c r="L8" s="1"/>
      <c r="M8" s="1" t="s">
        <v>3275</v>
      </c>
      <c r="N8" s="1"/>
      <c r="O8" s="1"/>
      <c r="P8" s="1"/>
      <c r="Q8" s="1">
        <v>1</v>
      </c>
      <c r="R8" s="1">
        <v>3</v>
      </c>
      <c r="S8" s="1" t="s">
        <v>3275</v>
      </c>
      <c r="U8">
        <v>7</v>
      </c>
      <c r="V8">
        <f t="shared" si="0"/>
        <v>84</v>
      </c>
      <c r="W8">
        <f t="shared" si="1"/>
        <v>36</v>
      </c>
      <c r="X8">
        <f t="shared" si="2"/>
        <v>25</v>
      </c>
      <c r="Y8">
        <f t="shared" si="3"/>
        <v>16</v>
      </c>
      <c r="Z8">
        <f t="shared" si="4"/>
        <v>5</v>
      </c>
      <c r="AA8">
        <f t="shared" si="5"/>
        <v>2</v>
      </c>
      <c r="AB8">
        <v>7</v>
      </c>
      <c r="AC8">
        <f t="shared" si="6"/>
        <v>1</v>
      </c>
    </row>
    <row r="9" spans="1:29" hidden="1" x14ac:dyDescent="0.15">
      <c r="A9" s="3">
        <v>8</v>
      </c>
      <c r="B9" s="25" t="s">
        <v>5350</v>
      </c>
      <c r="C9" s="2" t="s">
        <v>3271</v>
      </c>
      <c r="D9" s="1" t="s">
        <v>1653</v>
      </c>
      <c r="E9" s="1" t="s">
        <v>1771</v>
      </c>
      <c r="F9" s="1">
        <v>9</v>
      </c>
      <c r="G9" s="1" t="s">
        <v>3147</v>
      </c>
      <c r="H9" s="1" t="s">
        <v>3146</v>
      </c>
      <c r="I9" s="1" t="s">
        <v>349</v>
      </c>
      <c r="J9" s="1" t="s">
        <v>1511</v>
      </c>
      <c r="K9" s="1" t="s">
        <v>1826</v>
      </c>
      <c r="L9" s="1"/>
      <c r="M9" s="1" t="s">
        <v>3276</v>
      </c>
      <c r="N9" s="1"/>
      <c r="O9" s="1"/>
      <c r="P9" s="1"/>
      <c r="Q9" s="1">
        <v>2</v>
      </c>
      <c r="R9" s="1">
        <v>2</v>
      </c>
      <c r="S9" s="1" t="s">
        <v>3276</v>
      </c>
      <c r="U9">
        <v>8</v>
      </c>
      <c r="V9">
        <f t="shared" si="0"/>
        <v>103</v>
      </c>
      <c r="W9">
        <f t="shared" si="1"/>
        <v>42</v>
      </c>
      <c r="X9">
        <f t="shared" si="2"/>
        <v>35</v>
      </c>
      <c r="Y9">
        <f t="shared" si="3"/>
        <v>13</v>
      </c>
      <c r="Z9">
        <f t="shared" si="4"/>
        <v>11</v>
      </c>
      <c r="AA9">
        <f t="shared" si="5"/>
        <v>2</v>
      </c>
      <c r="AB9">
        <v>8</v>
      </c>
      <c r="AC9">
        <f t="shared" si="6"/>
        <v>34</v>
      </c>
    </row>
    <row r="10" spans="1:29" hidden="1" x14ac:dyDescent="0.15">
      <c r="A10" s="3">
        <v>9</v>
      </c>
      <c r="B10" s="25" t="s">
        <v>5350</v>
      </c>
      <c r="C10" s="2" t="s">
        <v>3271</v>
      </c>
      <c r="D10" s="1" t="s">
        <v>1653</v>
      </c>
      <c r="E10" s="1" t="s">
        <v>1771</v>
      </c>
      <c r="F10" s="1">
        <v>9</v>
      </c>
      <c r="G10" s="1" t="s">
        <v>3145</v>
      </c>
      <c r="H10" s="1" t="s">
        <v>3144</v>
      </c>
      <c r="I10" s="1" t="s">
        <v>349</v>
      </c>
      <c r="J10" s="1" t="s">
        <v>3143</v>
      </c>
      <c r="K10" s="1"/>
      <c r="L10" s="1"/>
      <c r="M10" s="1" t="s">
        <v>2627</v>
      </c>
      <c r="N10" s="1"/>
      <c r="O10" s="1"/>
      <c r="P10" s="1"/>
      <c r="Q10" s="1">
        <v>1</v>
      </c>
      <c r="R10" s="1">
        <v>3</v>
      </c>
      <c r="S10" s="1" t="s">
        <v>5062</v>
      </c>
      <c r="U10">
        <v>9</v>
      </c>
      <c r="V10">
        <f t="shared" si="0"/>
        <v>89</v>
      </c>
      <c r="W10">
        <f t="shared" si="1"/>
        <v>29</v>
      </c>
      <c r="X10">
        <f t="shared" si="2"/>
        <v>41</v>
      </c>
      <c r="Y10">
        <f t="shared" si="3"/>
        <v>16</v>
      </c>
      <c r="Z10">
        <f t="shared" si="4"/>
        <v>2</v>
      </c>
      <c r="AA10">
        <f t="shared" si="5"/>
        <v>1</v>
      </c>
      <c r="AB10">
        <v>9</v>
      </c>
      <c r="AC10">
        <f t="shared" si="6"/>
        <v>0</v>
      </c>
    </row>
    <row r="11" spans="1:29" hidden="1" x14ac:dyDescent="0.15">
      <c r="A11" s="3">
        <v>10</v>
      </c>
      <c r="B11" s="25" t="s">
        <v>5350</v>
      </c>
      <c r="C11" s="2" t="s">
        <v>3271</v>
      </c>
      <c r="D11" s="1" t="s">
        <v>1653</v>
      </c>
      <c r="E11" s="1" t="s">
        <v>1771</v>
      </c>
      <c r="F11" s="1">
        <v>5</v>
      </c>
      <c r="G11" s="1" t="s">
        <v>3142</v>
      </c>
      <c r="H11" s="1" t="s">
        <v>3141</v>
      </c>
      <c r="I11" s="1" t="s">
        <v>1475</v>
      </c>
      <c r="J11" s="1"/>
      <c r="K11" s="1"/>
      <c r="L11" s="1"/>
      <c r="M11" s="1" t="s">
        <v>3140</v>
      </c>
      <c r="N11" s="1"/>
      <c r="O11" s="1"/>
      <c r="P11" s="1"/>
      <c r="Q11" s="1"/>
      <c r="R11" s="1"/>
      <c r="S11" s="1" t="s">
        <v>3140</v>
      </c>
      <c r="U11">
        <v>10</v>
      </c>
      <c r="V11">
        <f t="shared" si="0"/>
        <v>115</v>
      </c>
      <c r="W11">
        <f t="shared" si="1"/>
        <v>34</v>
      </c>
      <c r="X11">
        <f t="shared" si="2"/>
        <v>51</v>
      </c>
      <c r="Y11">
        <f t="shared" si="3"/>
        <v>17</v>
      </c>
      <c r="Z11">
        <f t="shared" si="4"/>
        <v>10</v>
      </c>
      <c r="AA11">
        <f t="shared" si="5"/>
        <v>3</v>
      </c>
      <c r="AB11">
        <v>10</v>
      </c>
      <c r="AC11">
        <f t="shared" si="6"/>
        <v>3</v>
      </c>
    </row>
    <row r="12" spans="1:29" hidden="1" x14ac:dyDescent="0.15">
      <c r="A12" s="3">
        <v>11</v>
      </c>
      <c r="B12" s="25" t="s">
        <v>5350</v>
      </c>
      <c r="C12" s="2" t="s">
        <v>3271</v>
      </c>
      <c r="D12" s="1" t="s">
        <v>1653</v>
      </c>
      <c r="E12" s="1" t="s">
        <v>1771</v>
      </c>
      <c r="F12" s="1">
        <v>11</v>
      </c>
      <c r="G12" s="1" t="s">
        <v>3139</v>
      </c>
      <c r="H12" s="1" t="s">
        <v>4892</v>
      </c>
      <c r="I12" s="1" t="s">
        <v>1475</v>
      </c>
      <c r="J12" s="1"/>
      <c r="K12" s="1"/>
      <c r="L12" s="1"/>
      <c r="M12" s="1" t="s">
        <v>3138</v>
      </c>
      <c r="N12" s="1" t="s">
        <v>3137</v>
      </c>
      <c r="O12" s="1"/>
      <c r="P12" s="1"/>
      <c r="Q12" s="1"/>
      <c r="R12" s="1"/>
      <c r="S12" s="1" t="s">
        <v>3136</v>
      </c>
      <c r="U12">
        <v>11</v>
      </c>
      <c r="V12">
        <f t="shared" si="0"/>
        <v>99</v>
      </c>
      <c r="W12">
        <f t="shared" si="1"/>
        <v>28</v>
      </c>
      <c r="X12">
        <f t="shared" si="2"/>
        <v>43</v>
      </c>
      <c r="Y12">
        <f t="shared" si="3"/>
        <v>18</v>
      </c>
      <c r="Z12">
        <f t="shared" si="4"/>
        <v>9</v>
      </c>
      <c r="AA12">
        <f t="shared" si="5"/>
        <v>1</v>
      </c>
      <c r="AB12">
        <v>11</v>
      </c>
      <c r="AC12">
        <f t="shared" si="6"/>
        <v>0</v>
      </c>
    </row>
    <row r="13" spans="1:29" hidden="1" x14ac:dyDescent="0.15">
      <c r="A13" s="3">
        <v>12</v>
      </c>
      <c r="B13" s="25" t="s">
        <v>5350</v>
      </c>
      <c r="C13" s="2" t="s">
        <v>3271</v>
      </c>
      <c r="D13" s="1" t="s">
        <v>1653</v>
      </c>
      <c r="E13" s="1" t="s">
        <v>1771</v>
      </c>
      <c r="F13" s="1">
        <v>6</v>
      </c>
      <c r="G13" s="1" t="s">
        <v>3135</v>
      </c>
      <c r="H13" s="1" t="s">
        <v>3134</v>
      </c>
      <c r="I13" s="1" t="s">
        <v>1475</v>
      </c>
      <c r="J13" s="1"/>
      <c r="K13" s="1"/>
      <c r="L13" s="1"/>
      <c r="M13" s="1" t="s">
        <v>3133</v>
      </c>
      <c r="N13" s="1"/>
      <c r="O13" s="1"/>
      <c r="P13" s="1"/>
      <c r="Q13" s="1"/>
      <c r="R13" s="1"/>
      <c r="S13" s="1" t="s">
        <v>3133</v>
      </c>
      <c r="U13">
        <v>12</v>
      </c>
      <c r="V13">
        <f t="shared" si="0"/>
        <v>77</v>
      </c>
      <c r="W13">
        <f t="shared" si="1"/>
        <v>13</v>
      </c>
      <c r="X13">
        <f t="shared" si="2"/>
        <v>31</v>
      </c>
      <c r="Y13">
        <f t="shared" si="3"/>
        <v>23</v>
      </c>
      <c r="Z13">
        <f t="shared" si="4"/>
        <v>10</v>
      </c>
      <c r="AA13">
        <f t="shared" si="5"/>
        <v>0</v>
      </c>
      <c r="AB13">
        <v>12</v>
      </c>
      <c r="AC13">
        <f t="shared" si="6"/>
        <v>5</v>
      </c>
    </row>
    <row r="14" spans="1:29" hidden="1" x14ac:dyDescent="0.15">
      <c r="A14" s="3">
        <v>13</v>
      </c>
      <c r="B14" s="25" t="s">
        <v>5350</v>
      </c>
      <c r="C14" s="2" t="s">
        <v>3271</v>
      </c>
      <c r="D14" s="1" t="s">
        <v>1653</v>
      </c>
      <c r="E14" s="1" t="s">
        <v>1771</v>
      </c>
      <c r="F14" s="1">
        <v>8</v>
      </c>
      <c r="G14" s="1" t="s">
        <v>3132</v>
      </c>
      <c r="H14" s="1" t="s">
        <v>3131</v>
      </c>
      <c r="I14" s="1" t="s">
        <v>297</v>
      </c>
      <c r="J14" s="1"/>
      <c r="K14" s="1"/>
      <c r="L14" s="1"/>
      <c r="M14" s="1" t="s">
        <v>3130</v>
      </c>
      <c r="N14" s="1"/>
      <c r="O14" s="1"/>
      <c r="P14" s="1">
        <v>2</v>
      </c>
      <c r="Q14" s="1"/>
      <c r="R14" s="1"/>
      <c r="S14" s="1" t="s">
        <v>3130</v>
      </c>
      <c r="U14">
        <v>13</v>
      </c>
      <c r="V14">
        <f t="shared" si="0"/>
        <v>50</v>
      </c>
      <c r="W14">
        <f t="shared" si="1"/>
        <v>5</v>
      </c>
      <c r="X14">
        <f t="shared" si="2"/>
        <v>21</v>
      </c>
      <c r="Y14">
        <f t="shared" si="3"/>
        <v>16</v>
      </c>
      <c r="Z14">
        <f t="shared" si="4"/>
        <v>4</v>
      </c>
      <c r="AA14">
        <f t="shared" si="5"/>
        <v>4</v>
      </c>
      <c r="AB14">
        <v>13</v>
      </c>
      <c r="AC14">
        <f t="shared" si="6"/>
        <v>1</v>
      </c>
    </row>
    <row r="15" spans="1:29" hidden="1" x14ac:dyDescent="0.15">
      <c r="A15" s="3">
        <v>14</v>
      </c>
      <c r="B15" s="25" t="s">
        <v>5350</v>
      </c>
      <c r="C15" s="2" t="s">
        <v>3271</v>
      </c>
      <c r="D15" s="1" t="s">
        <v>1653</v>
      </c>
      <c r="E15" s="1" t="s">
        <v>1771</v>
      </c>
      <c r="F15" s="1">
        <v>5</v>
      </c>
      <c r="G15" s="1" t="s">
        <v>3129</v>
      </c>
      <c r="H15" s="1" t="s">
        <v>3128</v>
      </c>
      <c r="I15" s="1" t="s">
        <v>297</v>
      </c>
      <c r="J15" s="1"/>
      <c r="K15" s="1"/>
      <c r="L15" s="1"/>
      <c r="M15" s="1" t="s">
        <v>3127</v>
      </c>
      <c r="N15" s="1"/>
      <c r="O15" s="1"/>
      <c r="P15" s="1">
        <v>2</v>
      </c>
      <c r="Q15" s="1"/>
      <c r="R15" s="1"/>
      <c r="S15" s="1" t="s">
        <v>3127</v>
      </c>
      <c r="U15">
        <v>14</v>
      </c>
      <c r="V15">
        <f t="shared" si="0"/>
        <v>52</v>
      </c>
      <c r="W15">
        <f t="shared" si="1"/>
        <v>3</v>
      </c>
      <c r="X15">
        <f t="shared" si="2"/>
        <v>18</v>
      </c>
      <c r="Y15">
        <f t="shared" si="3"/>
        <v>20</v>
      </c>
      <c r="Z15">
        <f t="shared" si="4"/>
        <v>11</v>
      </c>
      <c r="AA15">
        <f t="shared" si="5"/>
        <v>0</v>
      </c>
      <c r="AB15">
        <v>14</v>
      </c>
      <c r="AC15">
        <f t="shared" si="6"/>
        <v>0</v>
      </c>
    </row>
    <row r="16" spans="1:29" hidden="1" x14ac:dyDescent="0.15">
      <c r="A16" s="3">
        <v>15</v>
      </c>
      <c r="B16" s="25" t="s">
        <v>5350</v>
      </c>
      <c r="C16" s="2" t="s">
        <v>3271</v>
      </c>
      <c r="D16" s="1" t="s">
        <v>1653</v>
      </c>
      <c r="E16" s="1" t="s">
        <v>1473</v>
      </c>
      <c r="F16" s="1">
        <v>10</v>
      </c>
      <c r="G16" s="1" t="s">
        <v>3126</v>
      </c>
      <c r="H16" s="1" t="s">
        <v>3125</v>
      </c>
      <c r="I16" s="1" t="s">
        <v>349</v>
      </c>
      <c r="J16" s="1" t="s">
        <v>1511</v>
      </c>
      <c r="K16" s="1" t="s">
        <v>1826</v>
      </c>
      <c r="L16" s="1"/>
      <c r="M16" s="1" t="s">
        <v>3124</v>
      </c>
      <c r="N16" s="1"/>
      <c r="O16" s="1"/>
      <c r="P16" s="1"/>
      <c r="Q16" s="1">
        <v>4</v>
      </c>
      <c r="R16" s="1">
        <v>4</v>
      </c>
      <c r="S16" s="1" t="s">
        <v>3124</v>
      </c>
      <c r="U16">
        <v>15</v>
      </c>
      <c r="V16">
        <f t="shared" si="0"/>
        <v>60</v>
      </c>
      <c r="W16">
        <f t="shared" si="1"/>
        <v>8</v>
      </c>
      <c r="X16">
        <f t="shared" si="2"/>
        <v>14</v>
      </c>
      <c r="Y16">
        <f t="shared" si="3"/>
        <v>25</v>
      </c>
      <c r="Z16">
        <f t="shared" si="4"/>
        <v>10</v>
      </c>
      <c r="AA16">
        <f t="shared" si="5"/>
        <v>3</v>
      </c>
      <c r="AB16">
        <v>15</v>
      </c>
      <c r="AC16">
        <f t="shared" si="6"/>
        <v>0</v>
      </c>
    </row>
    <row r="17" spans="1:29" hidden="1" x14ac:dyDescent="0.15">
      <c r="A17" s="3">
        <v>16</v>
      </c>
      <c r="B17" s="25" t="s">
        <v>5350</v>
      </c>
      <c r="C17" s="2" t="s">
        <v>3271</v>
      </c>
      <c r="D17" s="1" t="s">
        <v>1653</v>
      </c>
      <c r="E17" s="1" t="s">
        <v>1473</v>
      </c>
      <c r="F17" s="1">
        <v>11</v>
      </c>
      <c r="G17" s="1" t="s">
        <v>3123</v>
      </c>
      <c r="H17" s="1" t="s">
        <v>3122</v>
      </c>
      <c r="I17" s="1" t="s">
        <v>349</v>
      </c>
      <c r="J17" s="1" t="s">
        <v>1511</v>
      </c>
      <c r="K17" s="1" t="s">
        <v>1492</v>
      </c>
      <c r="L17" s="1"/>
      <c r="M17" s="1" t="s">
        <v>3121</v>
      </c>
      <c r="N17" s="1"/>
      <c r="O17" s="1"/>
      <c r="P17" s="1"/>
      <c r="Q17" s="1">
        <v>4</v>
      </c>
      <c r="R17" s="1">
        <v>4</v>
      </c>
      <c r="S17" s="1" t="s">
        <v>3121</v>
      </c>
      <c r="U17">
        <v>16</v>
      </c>
      <c r="V17">
        <f t="shared" si="0"/>
        <v>54</v>
      </c>
      <c r="W17">
        <f t="shared" si="1"/>
        <v>2</v>
      </c>
      <c r="X17">
        <f t="shared" si="2"/>
        <v>19</v>
      </c>
      <c r="Y17">
        <f t="shared" si="3"/>
        <v>20</v>
      </c>
      <c r="Z17">
        <f t="shared" si="4"/>
        <v>9</v>
      </c>
      <c r="AA17">
        <f t="shared" si="5"/>
        <v>4</v>
      </c>
      <c r="AB17">
        <v>16</v>
      </c>
      <c r="AC17">
        <f t="shared" si="6"/>
        <v>0</v>
      </c>
    </row>
    <row r="18" spans="1:29" hidden="1" x14ac:dyDescent="0.15">
      <c r="A18" s="3">
        <v>17</v>
      </c>
      <c r="B18" s="25" t="s">
        <v>5350</v>
      </c>
      <c r="C18" s="2" t="s">
        <v>3271</v>
      </c>
      <c r="D18" s="1" t="s">
        <v>1653</v>
      </c>
      <c r="E18" s="1" t="s">
        <v>1473</v>
      </c>
      <c r="F18" s="1">
        <v>11</v>
      </c>
      <c r="G18" s="1" t="s">
        <v>3120</v>
      </c>
      <c r="H18" s="1" t="s">
        <v>3119</v>
      </c>
      <c r="I18" s="1" t="s">
        <v>349</v>
      </c>
      <c r="J18" s="1" t="s">
        <v>2987</v>
      </c>
      <c r="K18" s="1" t="s">
        <v>1492</v>
      </c>
      <c r="L18" s="1"/>
      <c r="M18" s="1" t="s">
        <v>361</v>
      </c>
      <c r="N18" s="1" t="s">
        <v>3118</v>
      </c>
      <c r="O18" s="1"/>
      <c r="P18" s="1"/>
      <c r="Q18" s="1">
        <v>3</v>
      </c>
      <c r="R18" s="1">
        <v>3</v>
      </c>
      <c r="S18" s="1" t="s">
        <v>3277</v>
      </c>
      <c r="U18">
        <v>17</v>
      </c>
      <c r="V18">
        <f t="shared" si="0"/>
        <v>28</v>
      </c>
      <c r="W18">
        <f t="shared" si="1"/>
        <v>2</v>
      </c>
      <c r="X18">
        <f t="shared" si="2"/>
        <v>9</v>
      </c>
      <c r="Y18">
        <f t="shared" si="3"/>
        <v>11</v>
      </c>
      <c r="Z18">
        <f t="shared" si="4"/>
        <v>5</v>
      </c>
      <c r="AA18">
        <f t="shared" si="5"/>
        <v>1</v>
      </c>
      <c r="AB18">
        <v>17</v>
      </c>
      <c r="AC18">
        <f t="shared" si="6"/>
        <v>0</v>
      </c>
    </row>
    <row r="19" spans="1:29" hidden="1" x14ac:dyDescent="0.15">
      <c r="A19" s="3">
        <v>18</v>
      </c>
      <c r="B19" s="25" t="s">
        <v>5350</v>
      </c>
      <c r="C19" s="2" t="s">
        <v>3271</v>
      </c>
      <c r="D19" s="1" t="s">
        <v>1653</v>
      </c>
      <c r="E19" s="1" t="s">
        <v>1473</v>
      </c>
      <c r="F19" s="1">
        <v>13</v>
      </c>
      <c r="G19" s="1" t="s">
        <v>3117</v>
      </c>
      <c r="H19" s="1" t="s">
        <v>3116</v>
      </c>
      <c r="I19" s="1" t="s">
        <v>349</v>
      </c>
      <c r="J19" s="1" t="s">
        <v>2436</v>
      </c>
      <c r="K19" s="1"/>
      <c r="L19" s="1"/>
      <c r="M19" s="1" t="s">
        <v>361</v>
      </c>
      <c r="N19" s="1" t="s">
        <v>3115</v>
      </c>
      <c r="O19" s="1"/>
      <c r="P19" s="1"/>
      <c r="Q19" s="1">
        <v>4</v>
      </c>
      <c r="R19" s="1">
        <v>4</v>
      </c>
      <c r="S19" s="1" t="s">
        <v>3278</v>
      </c>
      <c r="U19">
        <v>18</v>
      </c>
      <c r="V19">
        <f t="shared" si="0"/>
        <v>30</v>
      </c>
      <c r="W19">
        <f t="shared" si="1"/>
        <v>1</v>
      </c>
      <c r="X19">
        <f t="shared" si="2"/>
        <v>3</v>
      </c>
      <c r="Y19">
        <f t="shared" si="3"/>
        <v>11</v>
      </c>
      <c r="Z19">
        <f t="shared" si="4"/>
        <v>14</v>
      </c>
      <c r="AA19">
        <f t="shared" si="5"/>
        <v>1</v>
      </c>
      <c r="AB19">
        <v>18</v>
      </c>
      <c r="AC19">
        <f t="shared" si="6"/>
        <v>0</v>
      </c>
    </row>
    <row r="20" spans="1:29" hidden="1" x14ac:dyDescent="0.15">
      <c r="A20" s="3">
        <v>19</v>
      </c>
      <c r="B20" s="25" t="s">
        <v>5350</v>
      </c>
      <c r="C20" s="2" t="s">
        <v>3271</v>
      </c>
      <c r="D20" s="1" t="s">
        <v>1653</v>
      </c>
      <c r="E20" s="1" t="s">
        <v>1473</v>
      </c>
      <c r="F20" s="1">
        <v>12</v>
      </c>
      <c r="G20" s="1" t="s">
        <v>3114</v>
      </c>
      <c r="H20" s="1" t="s">
        <v>3113</v>
      </c>
      <c r="I20" s="1" t="s">
        <v>349</v>
      </c>
      <c r="J20" s="1" t="s">
        <v>1511</v>
      </c>
      <c r="K20" s="1" t="s">
        <v>1826</v>
      </c>
      <c r="L20" s="1"/>
      <c r="M20" s="1" t="s">
        <v>3279</v>
      </c>
      <c r="N20" s="1" t="s">
        <v>3112</v>
      </c>
      <c r="O20" s="1"/>
      <c r="P20" s="1"/>
      <c r="Q20" s="1">
        <v>4</v>
      </c>
      <c r="R20" s="1">
        <v>3</v>
      </c>
      <c r="S20" s="1" t="s">
        <v>3280</v>
      </c>
      <c r="U20">
        <v>19</v>
      </c>
      <c r="V20">
        <f t="shared" si="0"/>
        <v>12</v>
      </c>
      <c r="W20">
        <f t="shared" si="1"/>
        <v>0</v>
      </c>
      <c r="X20">
        <f t="shared" si="2"/>
        <v>4</v>
      </c>
      <c r="Y20">
        <f t="shared" si="3"/>
        <v>3</v>
      </c>
      <c r="Z20">
        <f t="shared" si="4"/>
        <v>5</v>
      </c>
      <c r="AA20">
        <f t="shared" si="5"/>
        <v>0</v>
      </c>
      <c r="AB20">
        <v>19</v>
      </c>
      <c r="AC20">
        <f t="shared" si="6"/>
        <v>0</v>
      </c>
    </row>
    <row r="21" spans="1:29" hidden="1" x14ac:dyDescent="0.15">
      <c r="A21" s="3">
        <v>20</v>
      </c>
      <c r="B21" s="25" t="s">
        <v>5350</v>
      </c>
      <c r="C21" s="2" t="s">
        <v>3271</v>
      </c>
      <c r="D21" s="1" t="s">
        <v>1653</v>
      </c>
      <c r="E21" s="1" t="s">
        <v>1473</v>
      </c>
      <c r="F21" s="1">
        <v>10</v>
      </c>
      <c r="G21" s="1" t="s">
        <v>3111</v>
      </c>
      <c r="H21" s="1" t="s">
        <v>3110</v>
      </c>
      <c r="I21" s="1" t="s">
        <v>349</v>
      </c>
      <c r="J21" s="1" t="s">
        <v>1511</v>
      </c>
      <c r="K21" s="1" t="s">
        <v>1826</v>
      </c>
      <c r="L21" s="1"/>
      <c r="M21" s="1" t="s">
        <v>2627</v>
      </c>
      <c r="N21" s="1"/>
      <c r="O21" s="1"/>
      <c r="P21" s="1"/>
      <c r="Q21" s="1">
        <v>3</v>
      </c>
      <c r="R21" s="1">
        <v>4</v>
      </c>
      <c r="S21" s="1" t="s">
        <v>2627</v>
      </c>
      <c r="U21">
        <v>20</v>
      </c>
      <c r="V21">
        <f t="shared" si="0"/>
        <v>25</v>
      </c>
      <c r="W21">
        <f t="shared" si="1"/>
        <v>0</v>
      </c>
      <c r="X21">
        <f t="shared" si="2"/>
        <v>3</v>
      </c>
      <c r="Y21">
        <f t="shared" si="3"/>
        <v>8</v>
      </c>
      <c r="Z21">
        <f t="shared" si="4"/>
        <v>14</v>
      </c>
      <c r="AA21">
        <f t="shared" si="5"/>
        <v>0</v>
      </c>
      <c r="AB21">
        <v>20</v>
      </c>
      <c r="AC21">
        <f t="shared" si="6"/>
        <v>0</v>
      </c>
    </row>
    <row r="22" spans="1:29" hidden="1" x14ac:dyDescent="0.15">
      <c r="A22" s="3">
        <v>21</v>
      </c>
      <c r="B22" s="25" t="s">
        <v>5350</v>
      </c>
      <c r="C22" s="2" t="s">
        <v>3271</v>
      </c>
      <c r="D22" s="1" t="s">
        <v>1653</v>
      </c>
      <c r="E22" s="1" t="s">
        <v>1473</v>
      </c>
      <c r="F22" s="1">
        <v>14</v>
      </c>
      <c r="G22" s="1" t="s">
        <v>3109</v>
      </c>
      <c r="H22" s="1" t="s">
        <v>3108</v>
      </c>
      <c r="I22" s="1" t="s">
        <v>349</v>
      </c>
      <c r="J22" s="1" t="s">
        <v>358</v>
      </c>
      <c r="K22" s="1"/>
      <c r="L22" s="1"/>
      <c r="M22" s="1" t="s">
        <v>361</v>
      </c>
      <c r="N22" s="1" t="s">
        <v>3107</v>
      </c>
      <c r="O22" s="1"/>
      <c r="P22" s="1"/>
      <c r="Q22" s="1">
        <v>4</v>
      </c>
      <c r="R22" s="1">
        <v>4</v>
      </c>
      <c r="S22" s="1" t="s">
        <v>3281</v>
      </c>
      <c r="U22">
        <v>21</v>
      </c>
      <c r="V22">
        <f t="shared" si="0"/>
        <v>11</v>
      </c>
      <c r="W22">
        <f t="shared" si="1"/>
        <v>0</v>
      </c>
      <c r="X22">
        <f t="shared" si="2"/>
        <v>2</v>
      </c>
      <c r="Y22">
        <f t="shared" si="3"/>
        <v>3</v>
      </c>
      <c r="Z22">
        <f t="shared" si="4"/>
        <v>6</v>
      </c>
      <c r="AA22">
        <f t="shared" si="5"/>
        <v>0</v>
      </c>
      <c r="AC22">
        <f t="shared" ref="AC22:AC31" si="7">COUNTIFS(L:L,AA22,K:K,$T$2)</f>
        <v>0</v>
      </c>
    </row>
    <row r="23" spans="1:29" hidden="1" x14ac:dyDescent="0.15">
      <c r="A23" s="3">
        <v>22</v>
      </c>
      <c r="B23" s="25" t="s">
        <v>5350</v>
      </c>
      <c r="C23" s="2" t="s">
        <v>3271</v>
      </c>
      <c r="D23" s="1" t="s">
        <v>1653</v>
      </c>
      <c r="E23" s="1" t="s">
        <v>1473</v>
      </c>
      <c r="F23" s="1">
        <v>11</v>
      </c>
      <c r="G23" s="1" t="s">
        <v>3106</v>
      </c>
      <c r="H23" s="1" t="s">
        <v>3105</v>
      </c>
      <c r="I23" s="1" t="s">
        <v>349</v>
      </c>
      <c r="J23" s="1" t="s">
        <v>3104</v>
      </c>
      <c r="K23" s="1"/>
      <c r="L23" s="1"/>
      <c r="M23" s="1" t="s">
        <v>3103</v>
      </c>
      <c r="N23" s="1"/>
      <c r="O23" s="1"/>
      <c r="P23" s="1"/>
      <c r="Q23" s="1">
        <v>2</v>
      </c>
      <c r="R23" s="1">
        <v>5</v>
      </c>
      <c r="S23" s="1" t="s">
        <v>3103</v>
      </c>
      <c r="U23">
        <v>22</v>
      </c>
      <c r="V23">
        <f t="shared" si="0"/>
        <v>2</v>
      </c>
      <c r="W23">
        <f t="shared" si="1"/>
        <v>0</v>
      </c>
      <c r="X23">
        <f t="shared" si="2"/>
        <v>1</v>
      </c>
      <c r="Y23">
        <f t="shared" si="3"/>
        <v>0</v>
      </c>
      <c r="Z23">
        <f t="shared" si="4"/>
        <v>1</v>
      </c>
      <c r="AA23">
        <f t="shared" si="5"/>
        <v>0</v>
      </c>
      <c r="AC23">
        <f t="shared" si="7"/>
        <v>0</v>
      </c>
    </row>
    <row r="24" spans="1:29" hidden="1" x14ac:dyDescent="0.15">
      <c r="A24" s="3">
        <v>23</v>
      </c>
      <c r="B24" s="25" t="s">
        <v>5350</v>
      </c>
      <c r="C24" s="2" t="s">
        <v>3271</v>
      </c>
      <c r="D24" s="1" t="s">
        <v>1653</v>
      </c>
      <c r="E24" s="1" t="s">
        <v>1473</v>
      </c>
      <c r="F24" s="1">
        <v>11</v>
      </c>
      <c r="G24" s="1" t="s">
        <v>3102</v>
      </c>
      <c r="H24" s="1" t="s">
        <v>3101</v>
      </c>
      <c r="I24" s="1" t="s">
        <v>349</v>
      </c>
      <c r="J24" s="1" t="s">
        <v>1511</v>
      </c>
      <c r="K24" s="1" t="s">
        <v>1492</v>
      </c>
      <c r="L24" s="1"/>
      <c r="M24" s="1" t="s">
        <v>3282</v>
      </c>
      <c r="N24" s="1"/>
      <c r="O24" s="1"/>
      <c r="P24" s="1"/>
      <c r="Q24" s="1">
        <v>3</v>
      </c>
      <c r="R24" s="1">
        <v>3</v>
      </c>
      <c r="S24" s="1" t="s">
        <v>3282</v>
      </c>
      <c r="U24">
        <v>23</v>
      </c>
      <c r="V24">
        <f t="shared" si="0"/>
        <v>5</v>
      </c>
      <c r="W24">
        <f t="shared" si="1"/>
        <v>0</v>
      </c>
      <c r="X24">
        <f t="shared" si="2"/>
        <v>1</v>
      </c>
      <c r="Y24">
        <f t="shared" si="3"/>
        <v>0</v>
      </c>
      <c r="Z24">
        <f t="shared" si="4"/>
        <v>3</v>
      </c>
      <c r="AA24">
        <f t="shared" si="5"/>
        <v>1</v>
      </c>
      <c r="AC24">
        <f t="shared" si="7"/>
        <v>0</v>
      </c>
    </row>
    <row r="25" spans="1:29" hidden="1" x14ac:dyDescent="0.15">
      <c r="A25" s="3">
        <v>24</v>
      </c>
      <c r="B25" s="25" t="s">
        <v>5350</v>
      </c>
      <c r="C25" s="2" t="s">
        <v>3271</v>
      </c>
      <c r="D25" s="1" t="s">
        <v>1653</v>
      </c>
      <c r="E25" s="1" t="s">
        <v>1473</v>
      </c>
      <c r="F25" s="1">
        <v>6</v>
      </c>
      <c r="G25" s="1" t="s">
        <v>3100</v>
      </c>
      <c r="H25" s="1" t="s">
        <v>3099</v>
      </c>
      <c r="I25" s="1" t="s">
        <v>1475</v>
      </c>
      <c r="J25" s="1"/>
      <c r="K25" s="1"/>
      <c r="L25" s="1"/>
      <c r="M25" s="1" t="s">
        <v>3098</v>
      </c>
      <c r="N25" s="1"/>
      <c r="O25" s="1"/>
      <c r="P25" s="1"/>
      <c r="Q25" s="1"/>
      <c r="R25" s="1"/>
      <c r="S25" s="1" t="s">
        <v>3098</v>
      </c>
      <c r="U25">
        <v>24</v>
      </c>
      <c r="V25">
        <f t="shared" si="0"/>
        <v>7</v>
      </c>
      <c r="W25">
        <f t="shared" si="1"/>
        <v>1</v>
      </c>
      <c r="X25">
        <f t="shared" si="2"/>
        <v>0</v>
      </c>
      <c r="Y25">
        <f t="shared" si="3"/>
        <v>2</v>
      </c>
      <c r="Z25">
        <f t="shared" si="4"/>
        <v>4</v>
      </c>
      <c r="AA25">
        <f t="shared" si="5"/>
        <v>0</v>
      </c>
      <c r="AC25">
        <f t="shared" si="7"/>
        <v>0</v>
      </c>
    </row>
    <row r="26" spans="1:29" hidden="1" x14ac:dyDescent="0.15">
      <c r="A26" s="3">
        <v>25</v>
      </c>
      <c r="B26" s="25" t="s">
        <v>5350</v>
      </c>
      <c r="C26" s="2" t="s">
        <v>3271</v>
      </c>
      <c r="D26" s="1" t="s">
        <v>1653</v>
      </c>
      <c r="E26" s="1" t="s">
        <v>1473</v>
      </c>
      <c r="F26" s="1">
        <v>6</v>
      </c>
      <c r="G26" s="1" t="s">
        <v>3097</v>
      </c>
      <c r="H26" s="1" t="s">
        <v>3096</v>
      </c>
      <c r="I26" s="1" t="s">
        <v>1475</v>
      </c>
      <c r="J26" s="1"/>
      <c r="K26" s="1"/>
      <c r="L26" s="1"/>
      <c r="M26" s="1" t="s">
        <v>3095</v>
      </c>
      <c r="N26" s="1" t="s">
        <v>2302</v>
      </c>
      <c r="O26" s="1"/>
      <c r="P26" s="1"/>
      <c r="Q26" s="1"/>
      <c r="R26" s="1"/>
      <c r="S26" s="1" t="s">
        <v>3094</v>
      </c>
      <c r="U26">
        <v>25</v>
      </c>
      <c r="V26">
        <f t="shared" si="0"/>
        <v>7</v>
      </c>
      <c r="W26">
        <f t="shared" si="1"/>
        <v>0</v>
      </c>
      <c r="X26">
        <f t="shared" si="2"/>
        <v>0</v>
      </c>
      <c r="Y26">
        <f t="shared" si="3"/>
        <v>0</v>
      </c>
      <c r="Z26">
        <f t="shared" si="4"/>
        <v>7</v>
      </c>
      <c r="AA26">
        <f t="shared" si="5"/>
        <v>0</v>
      </c>
      <c r="AC26">
        <f t="shared" si="7"/>
        <v>0</v>
      </c>
    </row>
    <row r="27" spans="1:29" hidden="1" x14ac:dyDescent="0.15">
      <c r="A27" s="3">
        <v>26</v>
      </c>
      <c r="B27" s="25" t="s">
        <v>5350</v>
      </c>
      <c r="C27" s="2" t="s">
        <v>3271</v>
      </c>
      <c r="D27" s="1" t="s">
        <v>1653</v>
      </c>
      <c r="E27" s="1" t="s">
        <v>1473</v>
      </c>
      <c r="F27" s="1">
        <v>6</v>
      </c>
      <c r="G27" s="1" t="s">
        <v>3093</v>
      </c>
      <c r="H27" s="1" t="s">
        <v>3092</v>
      </c>
      <c r="I27" s="1" t="s">
        <v>1475</v>
      </c>
      <c r="J27" s="1"/>
      <c r="K27" s="1"/>
      <c r="L27" s="1"/>
      <c r="M27" s="1" t="s">
        <v>3091</v>
      </c>
      <c r="N27" s="1"/>
      <c r="O27" s="1"/>
      <c r="P27" s="1"/>
      <c r="Q27" s="1"/>
      <c r="R27" s="1"/>
      <c r="S27" s="1" t="s">
        <v>3091</v>
      </c>
      <c r="U27">
        <v>26</v>
      </c>
      <c r="V27">
        <f t="shared" si="0"/>
        <v>1</v>
      </c>
      <c r="W27">
        <f t="shared" si="1"/>
        <v>0</v>
      </c>
      <c r="X27">
        <f t="shared" si="2"/>
        <v>0</v>
      </c>
      <c r="Y27">
        <f t="shared" si="3"/>
        <v>0</v>
      </c>
      <c r="Z27">
        <f t="shared" si="4"/>
        <v>1</v>
      </c>
      <c r="AA27">
        <f t="shared" si="5"/>
        <v>0</v>
      </c>
      <c r="AC27">
        <f t="shared" si="7"/>
        <v>0</v>
      </c>
    </row>
    <row r="28" spans="1:29" hidden="1" x14ac:dyDescent="0.15">
      <c r="A28" s="3">
        <v>27</v>
      </c>
      <c r="B28" s="25" t="s">
        <v>5350</v>
      </c>
      <c r="C28" s="2" t="s">
        <v>3271</v>
      </c>
      <c r="D28" s="1" t="s">
        <v>1653</v>
      </c>
      <c r="E28" s="1" t="s">
        <v>1473</v>
      </c>
      <c r="F28" s="1">
        <v>9</v>
      </c>
      <c r="G28" s="1" t="s">
        <v>3090</v>
      </c>
      <c r="H28" s="1" t="s">
        <v>3089</v>
      </c>
      <c r="I28" s="1" t="s">
        <v>297</v>
      </c>
      <c r="J28" s="1"/>
      <c r="K28" s="1"/>
      <c r="L28" s="1"/>
      <c r="M28" s="1" t="s">
        <v>3088</v>
      </c>
      <c r="N28" s="1" t="s">
        <v>3087</v>
      </c>
      <c r="O28" s="1"/>
      <c r="P28" s="1">
        <v>2</v>
      </c>
      <c r="Q28" s="1"/>
      <c r="R28" s="1"/>
      <c r="S28" s="1" t="s">
        <v>3086</v>
      </c>
      <c r="U28">
        <v>27</v>
      </c>
      <c r="V28">
        <f t="shared" si="0"/>
        <v>0</v>
      </c>
      <c r="W28">
        <f t="shared" si="1"/>
        <v>0</v>
      </c>
      <c r="X28">
        <f t="shared" si="2"/>
        <v>0</v>
      </c>
      <c r="Y28">
        <f t="shared" si="3"/>
        <v>0</v>
      </c>
      <c r="Z28">
        <f t="shared" si="4"/>
        <v>0</v>
      </c>
      <c r="AA28">
        <f t="shared" si="5"/>
        <v>0</v>
      </c>
      <c r="AC28">
        <f t="shared" si="7"/>
        <v>0</v>
      </c>
    </row>
    <row r="29" spans="1:29" hidden="1" x14ac:dyDescent="0.15">
      <c r="A29" s="3">
        <v>28</v>
      </c>
      <c r="B29" s="25" t="s">
        <v>5350</v>
      </c>
      <c r="C29" s="2" t="s">
        <v>3271</v>
      </c>
      <c r="D29" s="1" t="s">
        <v>1653</v>
      </c>
      <c r="E29" s="1" t="s">
        <v>1473</v>
      </c>
      <c r="F29" s="1">
        <v>10</v>
      </c>
      <c r="G29" s="1" t="s">
        <v>3085</v>
      </c>
      <c r="H29" s="1" t="s">
        <v>3084</v>
      </c>
      <c r="I29" s="1" t="s">
        <v>297</v>
      </c>
      <c r="J29" s="1"/>
      <c r="K29" s="1"/>
      <c r="L29" s="1"/>
      <c r="M29" s="1" t="s">
        <v>3083</v>
      </c>
      <c r="N29" s="1"/>
      <c r="O29" s="1"/>
      <c r="P29" s="1">
        <v>2</v>
      </c>
      <c r="Q29" s="1"/>
      <c r="R29" s="1"/>
      <c r="S29" s="1" t="s">
        <v>3083</v>
      </c>
      <c r="U29">
        <v>28</v>
      </c>
      <c r="V29">
        <f t="shared" si="0"/>
        <v>1</v>
      </c>
      <c r="W29">
        <f t="shared" si="1"/>
        <v>0</v>
      </c>
      <c r="X29">
        <f t="shared" si="2"/>
        <v>0</v>
      </c>
      <c r="Y29">
        <f t="shared" si="3"/>
        <v>0</v>
      </c>
      <c r="Z29">
        <f t="shared" si="4"/>
        <v>1</v>
      </c>
      <c r="AA29">
        <f t="shared" si="5"/>
        <v>0</v>
      </c>
      <c r="AC29">
        <f t="shared" si="7"/>
        <v>0</v>
      </c>
    </row>
    <row r="30" spans="1:29" hidden="1" x14ac:dyDescent="0.15">
      <c r="A30" s="3">
        <v>29</v>
      </c>
      <c r="B30" s="25" t="s">
        <v>5350</v>
      </c>
      <c r="C30" s="2" t="s">
        <v>3271</v>
      </c>
      <c r="D30" s="1" t="s">
        <v>1653</v>
      </c>
      <c r="E30" s="1" t="s">
        <v>1463</v>
      </c>
      <c r="F30" s="1">
        <v>16</v>
      </c>
      <c r="G30" s="1" t="s">
        <v>3082</v>
      </c>
      <c r="H30" s="1" t="s">
        <v>3081</v>
      </c>
      <c r="I30" s="1" t="s">
        <v>349</v>
      </c>
      <c r="J30" s="1" t="s">
        <v>1511</v>
      </c>
      <c r="K30" s="1" t="s">
        <v>1555</v>
      </c>
      <c r="L30" s="1"/>
      <c r="M30" s="1" t="s">
        <v>3283</v>
      </c>
      <c r="N30" s="1" t="s">
        <v>3080</v>
      </c>
      <c r="O30" s="1"/>
      <c r="P30" s="1"/>
      <c r="Q30" s="1">
        <v>4</v>
      </c>
      <c r="R30" s="1">
        <v>4</v>
      </c>
      <c r="S30" s="1" t="s">
        <v>3284</v>
      </c>
      <c r="U30">
        <v>29</v>
      </c>
      <c r="V30">
        <f t="shared" si="0"/>
        <v>0</v>
      </c>
      <c r="W30">
        <f t="shared" si="1"/>
        <v>0</v>
      </c>
      <c r="X30">
        <f t="shared" si="2"/>
        <v>0</v>
      </c>
      <c r="Y30">
        <f t="shared" si="3"/>
        <v>0</v>
      </c>
      <c r="Z30">
        <f t="shared" si="4"/>
        <v>0</v>
      </c>
      <c r="AA30">
        <f t="shared" si="5"/>
        <v>0</v>
      </c>
      <c r="AC30">
        <f t="shared" si="7"/>
        <v>0</v>
      </c>
    </row>
    <row r="31" spans="1:29" hidden="1" x14ac:dyDescent="0.15">
      <c r="A31" s="3">
        <v>30</v>
      </c>
      <c r="B31" s="25" t="s">
        <v>5350</v>
      </c>
      <c r="C31" s="2" t="s">
        <v>3271</v>
      </c>
      <c r="D31" s="1" t="s">
        <v>1653</v>
      </c>
      <c r="E31" s="1" t="s">
        <v>1463</v>
      </c>
      <c r="F31" s="1">
        <v>14</v>
      </c>
      <c r="G31" s="1" t="s">
        <v>3079</v>
      </c>
      <c r="H31" s="1" t="s">
        <v>3078</v>
      </c>
      <c r="I31" s="1" t="s">
        <v>349</v>
      </c>
      <c r="J31" s="1" t="s">
        <v>1511</v>
      </c>
      <c r="K31" s="1" t="s">
        <v>1826</v>
      </c>
      <c r="L31" s="1"/>
      <c r="M31" s="1" t="s">
        <v>3285</v>
      </c>
      <c r="N31" s="1" t="s">
        <v>3077</v>
      </c>
      <c r="O31" s="1"/>
      <c r="P31" s="1"/>
      <c r="Q31" s="1">
        <v>6</v>
      </c>
      <c r="R31" s="1">
        <v>5</v>
      </c>
      <c r="S31" s="1" t="s">
        <v>3286</v>
      </c>
      <c r="U31">
        <v>30</v>
      </c>
      <c r="V31">
        <f t="shared" si="0"/>
        <v>0</v>
      </c>
      <c r="W31">
        <f t="shared" si="1"/>
        <v>0</v>
      </c>
      <c r="X31">
        <f t="shared" si="2"/>
        <v>0</v>
      </c>
      <c r="Y31">
        <f t="shared" si="3"/>
        <v>0</v>
      </c>
      <c r="Z31">
        <f t="shared" si="4"/>
        <v>0</v>
      </c>
      <c r="AA31">
        <f t="shared" si="5"/>
        <v>0</v>
      </c>
      <c r="AC31">
        <f t="shared" si="7"/>
        <v>0</v>
      </c>
    </row>
    <row r="32" spans="1:29" hidden="1" x14ac:dyDescent="0.15">
      <c r="A32" s="3">
        <v>31</v>
      </c>
      <c r="B32" s="25" t="s">
        <v>5350</v>
      </c>
      <c r="C32" s="2" t="s">
        <v>3271</v>
      </c>
      <c r="D32" s="1" t="s">
        <v>1653</v>
      </c>
      <c r="E32" s="1" t="s">
        <v>1463</v>
      </c>
      <c r="F32" s="1">
        <v>15</v>
      </c>
      <c r="G32" s="1" t="s">
        <v>3076</v>
      </c>
      <c r="H32" s="1" t="s">
        <v>3075</v>
      </c>
      <c r="I32" s="1" t="s">
        <v>349</v>
      </c>
      <c r="J32" s="1" t="s">
        <v>1511</v>
      </c>
      <c r="K32" s="1" t="s">
        <v>1826</v>
      </c>
      <c r="L32" s="1"/>
      <c r="M32" s="1" t="s">
        <v>3287</v>
      </c>
      <c r="N32" s="1" t="s">
        <v>3074</v>
      </c>
      <c r="O32" s="1"/>
      <c r="P32" s="1"/>
      <c r="Q32" s="1">
        <v>6</v>
      </c>
      <c r="R32" s="1">
        <v>6</v>
      </c>
      <c r="S32" s="1" t="s">
        <v>3288</v>
      </c>
      <c r="V32">
        <f>SUM(V2:V31)</f>
        <v>1250</v>
      </c>
      <c r="W32">
        <f t="shared" ref="W32:AA32" si="8">SUM(W2:W31)</f>
        <v>388</v>
      </c>
      <c r="X32">
        <f t="shared" si="8"/>
        <v>405</v>
      </c>
      <c r="Y32">
        <f t="shared" si="8"/>
        <v>269</v>
      </c>
      <c r="Z32">
        <f t="shared" si="8"/>
        <v>158</v>
      </c>
      <c r="AA32">
        <f t="shared" si="8"/>
        <v>30</v>
      </c>
    </row>
    <row r="33" spans="1:22" hidden="1" x14ac:dyDescent="0.15">
      <c r="A33" s="3">
        <v>32</v>
      </c>
      <c r="B33" s="25" t="s">
        <v>5350</v>
      </c>
      <c r="C33" s="2" t="s">
        <v>3271</v>
      </c>
      <c r="D33" s="1" t="s">
        <v>1653</v>
      </c>
      <c r="E33" s="1" t="s">
        <v>1463</v>
      </c>
      <c r="F33" s="1">
        <v>17</v>
      </c>
      <c r="G33" s="1" t="s">
        <v>3073</v>
      </c>
      <c r="H33" s="1" t="s">
        <v>3072</v>
      </c>
      <c r="I33" s="1" t="s">
        <v>349</v>
      </c>
      <c r="J33" s="1" t="s">
        <v>2077</v>
      </c>
      <c r="K33" s="1" t="s">
        <v>1826</v>
      </c>
      <c r="L33" s="1"/>
      <c r="M33" s="1" t="s">
        <v>3289</v>
      </c>
      <c r="N33" s="1" t="s">
        <v>3071</v>
      </c>
      <c r="O33" s="1"/>
      <c r="P33" s="1"/>
      <c r="Q33" s="1">
        <v>5</v>
      </c>
      <c r="R33" s="1">
        <v>7</v>
      </c>
      <c r="S33" s="1" t="s">
        <v>3290</v>
      </c>
      <c r="V33">
        <f>SUM(W32:AA32)</f>
        <v>1250</v>
      </c>
    </row>
    <row r="34" spans="1:22" hidden="1" x14ac:dyDescent="0.15">
      <c r="A34" s="3">
        <v>33</v>
      </c>
      <c r="B34" s="25" t="s">
        <v>5350</v>
      </c>
      <c r="C34" s="2" t="s">
        <v>3271</v>
      </c>
      <c r="D34" s="1" t="s">
        <v>1653</v>
      </c>
      <c r="E34" s="1" t="s">
        <v>1463</v>
      </c>
      <c r="F34" s="1">
        <v>12</v>
      </c>
      <c r="G34" s="1" t="s">
        <v>3070</v>
      </c>
      <c r="H34" s="1" t="s">
        <v>3069</v>
      </c>
      <c r="I34" s="1" t="s">
        <v>349</v>
      </c>
      <c r="J34" s="1" t="s">
        <v>3068</v>
      </c>
      <c r="K34" s="1"/>
      <c r="L34" s="1"/>
      <c r="M34" s="1" t="s">
        <v>361</v>
      </c>
      <c r="N34" s="1" t="s">
        <v>3067</v>
      </c>
      <c r="O34" s="1"/>
      <c r="P34" s="1"/>
      <c r="Q34" s="1">
        <v>6</v>
      </c>
      <c r="R34" s="1">
        <v>5</v>
      </c>
      <c r="S34" s="1" t="s">
        <v>3291</v>
      </c>
    </row>
    <row r="35" spans="1:22" hidden="1" x14ac:dyDescent="0.15">
      <c r="A35" s="3">
        <v>34</v>
      </c>
      <c r="B35" s="25" t="s">
        <v>5350</v>
      </c>
      <c r="C35" s="2" t="s">
        <v>3271</v>
      </c>
      <c r="D35" s="1" t="s">
        <v>1653</v>
      </c>
      <c r="E35" s="1" t="s">
        <v>1463</v>
      </c>
      <c r="F35" s="1">
        <v>18</v>
      </c>
      <c r="G35" s="1" t="s">
        <v>3066</v>
      </c>
      <c r="H35" s="1" t="s">
        <v>3065</v>
      </c>
      <c r="I35" s="1" t="s">
        <v>1475</v>
      </c>
      <c r="J35" s="1"/>
      <c r="K35" s="1"/>
      <c r="L35" s="1"/>
      <c r="M35" s="1" t="s">
        <v>3064</v>
      </c>
      <c r="N35" s="1" t="s">
        <v>3063</v>
      </c>
      <c r="O35" s="1"/>
      <c r="P35" s="1"/>
      <c r="Q35" s="1"/>
      <c r="R35" s="1"/>
      <c r="S35" s="1" t="s">
        <v>5372</v>
      </c>
    </row>
    <row r="36" spans="1:22" hidden="1" x14ac:dyDescent="0.15">
      <c r="A36" s="3">
        <v>35</v>
      </c>
      <c r="B36" s="25" t="s">
        <v>5350</v>
      </c>
      <c r="C36" s="2" t="s">
        <v>3271</v>
      </c>
      <c r="D36" s="1" t="s">
        <v>1653</v>
      </c>
      <c r="E36" s="1" t="s">
        <v>1463</v>
      </c>
      <c r="F36" s="1">
        <v>8</v>
      </c>
      <c r="G36" s="1" t="s">
        <v>3061</v>
      </c>
      <c r="H36" s="1" t="s">
        <v>3060</v>
      </c>
      <c r="I36" s="1" t="s">
        <v>1475</v>
      </c>
      <c r="J36" s="1"/>
      <c r="K36" s="1"/>
      <c r="L36" s="1"/>
      <c r="M36" s="1" t="s">
        <v>3059</v>
      </c>
      <c r="N36" s="1"/>
      <c r="O36" s="1"/>
      <c r="P36" s="1"/>
      <c r="Q36" s="1"/>
      <c r="R36" s="1"/>
      <c r="S36" s="1" t="s">
        <v>3059</v>
      </c>
    </row>
    <row r="37" spans="1:22" hidden="1" x14ac:dyDescent="0.15">
      <c r="A37" s="3">
        <v>36</v>
      </c>
      <c r="B37" s="25" t="s">
        <v>5350</v>
      </c>
      <c r="C37" s="2" t="s">
        <v>3271</v>
      </c>
      <c r="D37" s="1" t="s">
        <v>1653</v>
      </c>
      <c r="E37" s="1" t="s">
        <v>1463</v>
      </c>
      <c r="F37" s="1">
        <v>14</v>
      </c>
      <c r="G37" s="1" t="s">
        <v>3058</v>
      </c>
      <c r="H37" s="1" t="s">
        <v>3057</v>
      </c>
      <c r="I37" s="1" t="s">
        <v>297</v>
      </c>
      <c r="J37" s="1"/>
      <c r="K37" s="1"/>
      <c r="L37" s="1"/>
      <c r="M37" s="1" t="s">
        <v>3056</v>
      </c>
      <c r="N37" s="1"/>
      <c r="O37" s="1"/>
      <c r="P37" s="1">
        <v>2</v>
      </c>
      <c r="Q37" s="1"/>
      <c r="R37" s="1"/>
      <c r="S37" s="1" t="s">
        <v>3056</v>
      </c>
    </row>
    <row r="38" spans="1:22" hidden="1" x14ac:dyDescent="0.15">
      <c r="A38" s="3">
        <v>37</v>
      </c>
      <c r="B38" s="25" t="s">
        <v>5350</v>
      </c>
      <c r="C38" s="2" t="s">
        <v>3271</v>
      </c>
      <c r="D38" s="1" t="s">
        <v>1653</v>
      </c>
      <c r="E38" s="1" t="s">
        <v>1463</v>
      </c>
      <c r="F38" s="1">
        <v>6</v>
      </c>
      <c r="G38" s="1" t="s">
        <v>3055</v>
      </c>
      <c r="H38" s="1" t="s">
        <v>3054</v>
      </c>
      <c r="I38" s="1" t="s">
        <v>297</v>
      </c>
      <c r="J38" s="1"/>
      <c r="K38" s="1"/>
      <c r="L38" s="1"/>
      <c r="M38" s="1" t="s">
        <v>3053</v>
      </c>
      <c r="N38" s="1"/>
      <c r="O38" s="1"/>
      <c r="P38" s="1">
        <v>1</v>
      </c>
      <c r="Q38" s="1"/>
      <c r="R38" s="1"/>
      <c r="S38" s="1" t="s">
        <v>3053</v>
      </c>
    </row>
    <row r="39" spans="1:22" hidden="1" x14ac:dyDescent="0.15">
      <c r="A39" s="3">
        <v>38</v>
      </c>
      <c r="B39" s="25" t="s">
        <v>5350</v>
      </c>
      <c r="C39" s="2" t="s">
        <v>3271</v>
      </c>
      <c r="D39" s="1" t="s">
        <v>1653</v>
      </c>
      <c r="E39" s="1" t="s">
        <v>1453</v>
      </c>
      <c r="F39" s="1">
        <v>18</v>
      </c>
      <c r="G39" s="1" t="s">
        <v>3052</v>
      </c>
      <c r="H39" s="1" t="s">
        <v>3051</v>
      </c>
      <c r="I39" s="1" t="s">
        <v>349</v>
      </c>
      <c r="J39" s="1" t="s">
        <v>358</v>
      </c>
      <c r="K39" s="1"/>
      <c r="L39" s="1"/>
      <c r="M39" s="1" t="s">
        <v>361</v>
      </c>
      <c r="N39" s="1" t="s">
        <v>3050</v>
      </c>
      <c r="O39" s="1"/>
      <c r="P39" s="1"/>
      <c r="Q39" s="1">
        <v>7</v>
      </c>
      <c r="R39" s="1">
        <v>9</v>
      </c>
      <c r="S39" s="1" t="s">
        <v>3292</v>
      </c>
    </row>
    <row r="40" spans="1:22" hidden="1" x14ac:dyDescent="0.15">
      <c r="A40" s="3">
        <v>39</v>
      </c>
      <c r="B40" s="25" t="s">
        <v>5350</v>
      </c>
      <c r="C40" s="2" t="s">
        <v>3271</v>
      </c>
      <c r="D40" s="1" t="s">
        <v>1653</v>
      </c>
      <c r="E40" s="1" t="s">
        <v>1453</v>
      </c>
      <c r="F40" s="1">
        <v>10</v>
      </c>
      <c r="G40" s="1" t="s">
        <v>3049</v>
      </c>
      <c r="H40" s="1" t="s">
        <v>3048</v>
      </c>
      <c r="I40" s="1" t="s">
        <v>1475</v>
      </c>
      <c r="J40" s="1"/>
      <c r="K40" s="1"/>
      <c r="L40" s="1"/>
      <c r="M40" s="1" t="s">
        <v>3047</v>
      </c>
      <c r="N40" s="1"/>
      <c r="O40" s="1"/>
      <c r="P40" s="1"/>
      <c r="Q40" s="1"/>
      <c r="R40" s="1"/>
      <c r="S40" s="1" t="s">
        <v>3047</v>
      </c>
    </row>
    <row r="41" spans="1:22" hidden="1" x14ac:dyDescent="0.15">
      <c r="A41" s="3">
        <v>40</v>
      </c>
      <c r="B41" s="25" t="s">
        <v>5350</v>
      </c>
      <c r="C41" s="2" t="s">
        <v>3271</v>
      </c>
      <c r="D41" s="1" t="s">
        <v>1653</v>
      </c>
      <c r="E41" s="1" t="s">
        <v>1453</v>
      </c>
      <c r="F41" s="1">
        <v>6</v>
      </c>
      <c r="G41" s="1" t="s">
        <v>3046</v>
      </c>
      <c r="H41" s="1" t="s">
        <v>3045</v>
      </c>
      <c r="I41" s="1" t="s">
        <v>297</v>
      </c>
      <c r="J41" s="1"/>
      <c r="K41" s="1"/>
      <c r="L41" s="1"/>
      <c r="M41" s="1" t="s">
        <v>3044</v>
      </c>
      <c r="N41" s="1" t="s">
        <v>3043</v>
      </c>
      <c r="O41" s="1"/>
      <c r="P41" s="1">
        <v>1</v>
      </c>
      <c r="Q41" s="1"/>
      <c r="R41" s="1"/>
      <c r="S41" s="1" t="s">
        <v>3042</v>
      </c>
    </row>
    <row r="42" spans="1:22" hidden="1" x14ac:dyDescent="0.15">
      <c r="A42" s="3">
        <v>41</v>
      </c>
      <c r="B42" s="25" t="s">
        <v>5350</v>
      </c>
      <c r="C42" s="2" t="s">
        <v>3271</v>
      </c>
      <c r="D42" s="1" t="s">
        <v>1653</v>
      </c>
      <c r="E42" s="1" t="s">
        <v>1453</v>
      </c>
      <c r="F42" s="1">
        <v>20</v>
      </c>
      <c r="G42" s="1" t="s">
        <v>3041</v>
      </c>
      <c r="H42" s="1" t="s">
        <v>3040</v>
      </c>
      <c r="I42" s="1" t="s">
        <v>297</v>
      </c>
      <c r="J42" s="1"/>
      <c r="K42" s="1"/>
      <c r="L42" s="1"/>
      <c r="M42" s="1" t="s">
        <v>3039</v>
      </c>
      <c r="N42" s="1" t="s">
        <v>3038</v>
      </c>
      <c r="O42" s="1"/>
      <c r="P42" s="1">
        <v>4</v>
      </c>
      <c r="Q42" s="1"/>
      <c r="R42" s="1"/>
      <c r="S42" s="1" t="s">
        <v>3037</v>
      </c>
    </row>
    <row r="43" spans="1:22" hidden="1" x14ac:dyDescent="0.15">
      <c r="A43" s="3">
        <v>42</v>
      </c>
      <c r="B43" s="25" t="s">
        <v>5350</v>
      </c>
      <c r="C43" s="2" t="s">
        <v>3271</v>
      </c>
      <c r="D43" s="1" t="s">
        <v>1631</v>
      </c>
      <c r="E43" s="1" t="s">
        <v>1771</v>
      </c>
      <c r="F43" s="1">
        <v>10</v>
      </c>
      <c r="G43" s="1" t="s">
        <v>3036</v>
      </c>
      <c r="H43" s="1" t="s">
        <v>3035</v>
      </c>
      <c r="I43" s="1" t="s">
        <v>349</v>
      </c>
      <c r="J43" s="1" t="s">
        <v>1511</v>
      </c>
      <c r="K43" s="1" t="s">
        <v>1667</v>
      </c>
      <c r="L43" s="1"/>
      <c r="M43" s="1" t="s">
        <v>361</v>
      </c>
      <c r="N43" s="1" t="s">
        <v>2741</v>
      </c>
      <c r="O43" s="1"/>
      <c r="P43" s="1"/>
      <c r="Q43" s="1">
        <v>1</v>
      </c>
      <c r="R43" s="1">
        <v>2</v>
      </c>
      <c r="S43" s="1" t="s">
        <v>3293</v>
      </c>
    </row>
    <row r="44" spans="1:22" hidden="1" x14ac:dyDescent="0.15">
      <c r="A44" s="3">
        <v>43</v>
      </c>
      <c r="B44" s="25" t="s">
        <v>5350</v>
      </c>
      <c r="C44" s="2" t="s">
        <v>3271</v>
      </c>
      <c r="D44" s="1" t="s">
        <v>1631</v>
      </c>
      <c r="E44" s="1" t="s">
        <v>1771</v>
      </c>
      <c r="F44" s="1">
        <v>6</v>
      </c>
      <c r="G44" s="1" t="s">
        <v>3034</v>
      </c>
      <c r="H44" s="1" t="s">
        <v>3033</v>
      </c>
      <c r="I44" s="1" t="s">
        <v>349</v>
      </c>
      <c r="J44" s="1" t="s">
        <v>3032</v>
      </c>
      <c r="K44" s="1" t="s">
        <v>2976</v>
      </c>
      <c r="L44" s="1"/>
      <c r="M44" s="1" t="s">
        <v>361</v>
      </c>
      <c r="N44" s="1" t="s">
        <v>3294</v>
      </c>
      <c r="O44" s="1"/>
      <c r="P44" s="1"/>
      <c r="Q44" s="1">
        <v>1</v>
      </c>
      <c r="R44" s="1">
        <v>1</v>
      </c>
      <c r="S44" s="1" t="s">
        <v>3295</v>
      </c>
    </row>
    <row r="45" spans="1:22" hidden="1" x14ac:dyDescent="0.15">
      <c r="A45" s="3">
        <v>44</v>
      </c>
      <c r="B45" s="25" t="s">
        <v>5350</v>
      </c>
      <c r="C45" s="2" t="s">
        <v>3271</v>
      </c>
      <c r="D45" s="1" t="s">
        <v>1631</v>
      </c>
      <c r="E45" s="1" t="s">
        <v>1771</v>
      </c>
      <c r="F45" s="1">
        <v>8</v>
      </c>
      <c r="G45" s="1" t="s">
        <v>3031</v>
      </c>
      <c r="H45" s="1" t="s">
        <v>3030</v>
      </c>
      <c r="I45" s="1" t="s">
        <v>349</v>
      </c>
      <c r="J45" s="1" t="s">
        <v>1486</v>
      </c>
      <c r="K45" s="1" t="s">
        <v>1826</v>
      </c>
      <c r="L45" s="1"/>
      <c r="M45" s="1" t="s">
        <v>2627</v>
      </c>
      <c r="N45" s="1"/>
      <c r="O45" s="1"/>
      <c r="P45" s="1"/>
      <c r="Q45" s="1">
        <v>1</v>
      </c>
      <c r="R45" s="1">
        <v>3</v>
      </c>
      <c r="S45" s="1" t="s">
        <v>2627</v>
      </c>
    </row>
    <row r="46" spans="1:22" hidden="1" x14ac:dyDescent="0.15">
      <c r="A46" s="3">
        <v>45</v>
      </c>
      <c r="B46" s="25" t="s">
        <v>5350</v>
      </c>
      <c r="C46" s="2" t="s">
        <v>3271</v>
      </c>
      <c r="D46" s="1" t="s">
        <v>1631</v>
      </c>
      <c r="E46" s="1" t="s">
        <v>1771</v>
      </c>
      <c r="F46" s="1">
        <v>8</v>
      </c>
      <c r="G46" s="1" t="s">
        <v>3029</v>
      </c>
      <c r="H46" s="1" t="s">
        <v>3028</v>
      </c>
      <c r="I46" s="1" t="s">
        <v>349</v>
      </c>
      <c r="J46" s="1" t="s">
        <v>3027</v>
      </c>
      <c r="K46" s="1" t="s">
        <v>3026</v>
      </c>
      <c r="L46" s="1"/>
      <c r="M46" s="1" t="s">
        <v>2627</v>
      </c>
      <c r="N46" s="1" t="s">
        <v>3296</v>
      </c>
      <c r="O46" s="1"/>
      <c r="P46" s="1"/>
      <c r="Q46" s="1">
        <v>1</v>
      </c>
      <c r="R46" s="1">
        <v>4</v>
      </c>
      <c r="S46" s="1" t="s">
        <v>3297</v>
      </c>
    </row>
    <row r="47" spans="1:22" hidden="1" x14ac:dyDescent="0.15">
      <c r="A47" s="3">
        <v>46</v>
      </c>
      <c r="B47" s="25" t="s">
        <v>5350</v>
      </c>
      <c r="C47" s="2" t="s">
        <v>3271</v>
      </c>
      <c r="D47" s="1" t="s">
        <v>1631</v>
      </c>
      <c r="E47" s="1" t="s">
        <v>1771</v>
      </c>
      <c r="F47" s="1">
        <v>1</v>
      </c>
      <c r="G47" s="1" t="s">
        <v>3025</v>
      </c>
      <c r="H47" s="1" t="s">
        <v>3024</v>
      </c>
      <c r="I47" s="1" t="s">
        <v>349</v>
      </c>
      <c r="J47" s="1" t="s">
        <v>1506</v>
      </c>
      <c r="K47" s="1"/>
      <c r="L47" s="1"/>
      <c r="M47" s="1" t="s">
        <v>3023</v>
      </c>
      <c r="N47" s="1"/>
      <c r="O47" s="1"/>
      <c r="P47" s="1"/>
      <c r="Q47" s="1">
        <v>2</v>
      </c>
      <c r="R47" s="1">
        <v>1</v>
      </c>
      <c r="S47" s="1" t="s">
        <v>3023</v>
      </c>
    </row>
    <row r="48" spans="1:22" hidden="1" x14ac:dyDescent="0.15">
      <c r="A48" s="3">
        <v>47</v>
      </c>
      <c r="B48" s="25" t="s">
        <v>5350</v>
      </c>
      <c r="C48" s="2" t="s">
        <v>3271</v>
      </c>
      <c r="D48" s="1" t="s">
        <v>1631</v>
      </c>
      <c r="E48" s="1" t="s">
        <v>1771</v>
      </c>
      <c r="F48" s="1">
        <v>10</v>
      </c>
      <c r="G48" s="1" t="s">
        <v>3022</v>
      </c>
      <c r="H48" s="1" t="s">
        <v>3021</v>
      </c>
      <c r="I48" s="1" t="s">
        <v>349</v>
      </c>
      <c r="J48" s="1" t="s">
        <v>1511</v>
      </c>
      <c r="K48" s="1" t="s">
        <v>1485</v>
      </c>
      <c r="L48" s="1"/>
      <c r="M48" s="1" t="s">
        <v>3020</v>
      </c>
      <c r="N48" s="1"/>
      <c r="O48" s="1"/>
      <c r="P48" s="1"/>
      <c r="Q48" s="1">
        <v>2</v>
      </c>
      <c r="R48" s="1">
        <v>2</v>
      </c>
      <c r="S48" s="1" t="s">
        <v>3020</v>
      </c>
    </row>
    <row r="49" spans="1:19" hidden="1" x14ac:dyDescent="0.15">
      <c r="A49" s="3">
        <v>48</v>
      </c>
      <c r="B49" s="25" t="s">
        <v>5350</v>
      </c>
      <c r="C49" s="2" t="s">
        <v>3271</v>
      </c>
      <c r="D49" s="1" t="s">
        <v>1631</v>
      </c>
      <c r="E49" s="1" t="s">
        <v>1771</v>
      </c>
      <c r="F49" s="1">
        <v>7</v>
      </c>
      <c r="G49" s="1" t="s">
        <v>3019</v>
      </c>
      <c r="H49" s="1" t="s">
        <v>3018</v>
      </c>
      <c r="I49" s="1" t="s">
        <v>349</v>
      </c>
      <c r="J49" s="1" t="s">
        <v>1559</v>
      </c>
      <c r="K49" s="1"/>
      <c r="L49" s="1"/>
      <c r="M49" s="1" t="s">
        <v>2627</v>
      </c>
      <c r="N49" s="1"/>
      <c r="O49" s="1"/>
      <c r="P49" s="1"/>
      <c r="Q49" s="1">
        <v>2</v>
      </c>
      <c r="R49" s="1">
        <v>2</v>
      </c>
      <c r="S49" s="1" t="s">
        <v>2627</v>
      </c>
    </row>
    <row r="50" spans="1:19" hidden="1" x14ac:dyDescent="0.15">
      <c r="A50" s="3">
        <v>49</v>
      </c>
      <c r="B50" s="25" t="s">
        <v>5350</v>
      </c>
      <c r="C50" s="2" t="s">
        <v>3271</v>
      </c>
      <c r="D50" s="1" t="s">
        <v>1631</v>
      </c>
      <c r="E50" s="1" t="s">
        <v>1771</v>
      </c>
      <c r="F50" s="1">
        <v>2</v>
      </c>
      <c r="G50" s="1" t="s">
        <v>3017</v>
      </c>
      <c r="H50" s="1" t="s">
        <v>3016</v>
      </c>
      <c r="I50" s="1" t="s">
        <v>1475</v>
      </c>
      <c r="J50" s="1"/>
      <c r="K50" s="1"/>
      <c r="L50" s="1"/>
      <c r="M50" s="1" t="s">
        <v>2302</v>
      </c>
      <c r="N50" s="1" t="s">
        <v>3298</v>
      </c>
      <c r="O50" s="1"/>
      <c r="P50" s="1"/>
      <c r="Q50" s="1"/>
      <c r="R50" s="1"/>
      <c r="S50" s="1" t="s">
        <v>3015</v>
      </c>
    </row>
    <row r="51" spans="1:19" hidden="1" x14ac:dyDescent="0.15">
      <c r="A51" s="3">
        <v>50</v>
      </c>
      <c r="B51" s="25" t="s">
        <v>5350</v>
      </c>
      <c r="C51" s="2" t="s">
        <v>3271</v>
      </c>
      <c r="D51" s="1" t="s">
        <v>1631</v>
      </c>
      <c r="E51" s="1" t="s">
        <v>1771</v>
      </c>
      <c r="F51" s="1">
        <v>7</v>
      </c>
      <c r="G51" s="1" t="s">
        <v>3014</v>
      </c>
      <c r="H51" s="1" t="s">
        <v>3013</v>
      </c>
      <c r="I51" s="1" t="s">
        <v>1475</v>
      </c>
      <c r="J51" s="1"/>
      <c r="K51" s="1"/>
      <c r="L51" s="1"/>
      <c r="M51" s="1" t="s">
        <v>3012</v>
      </c>
      <c r="N51" s="1"/>
      <c r="O51" s="1"/>
      <c r="P51" s="1"/>
      <c r="Q51" s="1"/>
      <c r="R51" s="1"/>
      <c r="S51" s="1" t="s">
        <v>3012</v>
      </c>
    </row>
    <row r="52" spans="1:19" hidden="1" x14ac:dyDescent="0.15">
      <c r="A52" s="3">
        <v>51</v>
      </c>
      <c r="B52" s="25" t="s">
        <v>5350</v>
      </c>
      <c r="C52" s="2" t="s">
        <v>3271</v>
      </c>
      <c r="D52" s="1" t="s">
        <v>1631</v>
      </c>
      <c r="E52" s="1" t="s">
        <v>1771</v>
      </c>
      <c r="F52" s="1">
        <v>4</v>
      </c>
      <c r="G52" s="1" t="s">
        <v>3011</v>
      </c>
      <c r="H52" s="1" t="s">
        <v>3010</v>
      </c>
      <c r="I52" s="1" t="s">
        <v>1475</v>
      </c>
      <c r="J52" s="1"/>
      <c r="K52" s="1"/>
      <c r="L52" s="1"/>
      <c r="M52" s="1" t="s">
        <v>3009</v>
      </c>
      <c r="N52" s="1"/>
      <c r="O52" s="1"/>
      <c r="P52" s="1"/>
      <c r="Q52" s="1"/>
      <c r="R52" s="1"/>
      <c r="S52" s="1" t="s">
        <v>3009</v>
      </c>
    </row>
    <row r="53" spans="1:19" hidden="1" x14ac:dyDescent="0.15">
      <c r="A53" s="3">
        <v>52</v>
      </c>
      <c r="B53" s="25" t="s">
        <v>5350</v>
      </c>
      <c r="C53" s="2" t="s">
        <v>3271</v>
      </c>
      <c r="D53" s="1" t="s">
        <v>1631</v>
      </c>
      <c r="E53" s="1" t="s">
        <v>1771</v>
      </c>
      <c r="F53" s="1">
        <v>3</v>
      </c>
      <c r="G53" s="1" t="s">
        <v>3008</v>
      </c>
      <c r="H53" s="1" t="s">
        <v>3007</v>
      </c>
      <c r="I53" s="1" t="s">
        <v>1475</v>
      </c>
      <c r="J53" s="1"/>
      <c r="K53" s="1"/>
      <c r="L53" s="1"/>
      <c r="M53" s="1" t="s">
        <v>3006</v>
      </c>
      <c r="N53" s="1"/>
      <c r="O53" s="1"/>
      <c r="P53" s="1"/>
      <c r="Q53" s="1"/>
      <c r="R53" s="1"/>
      <c r="S53" s="1" t="s">
        <v>3006</v>
      </c>
    </row>
    <row r="54" spans="1:19" hidden="1" x14ac:dyDescent="0.15">
      <c r="A54" s="3">
        <v>53</v>
      </c>
      <c r="B54" s="25" t="s">
        <v>5350</v>
      </c>
      <c r="C54" s="2" t="s">
        <v>3271</v>
      </c>
      <c r="D54" s="1" t="s">
        <v>1631</v>
      </c>
      <c r="E54" s="1" t="s">
        <v>1771</v>
      </c>
      <c r="F54" s="1">
        <v>3</v>
      </c>
      <c r="G54" s="1" t="s">
        <v>3005</v>
      </c>
      <c r="H54" s="1" t="s">
        <v>3004</v>
      </c>
      <c r="I54" s="1" t="s">
        <v>1475</v>
      </c>
      <c r="J54" s="1"/>
      <c r="K54" s="1"/>
      <c r="L54" s="1"/>
      <c r="M54" s="1" t="s">
        <v>2302</v>
      </c>
      <c r="N54" s="1" t="s">
        <v>3299</v>
      </c>
      <c r="O54" s="1"/>
      <c r="P54" s="1"/>
      <c r="Q54" s="1"/>
      <c r="R54" s="1"/>
      <c r="S54" s="1" t="s">
        <v>3003</v>
      </c>
    </row>
    <row r="55" spans="1:19" hidden="1" x14ac:dyDescent="0.15">
      <c r="A55" s="3">
        <v>54</v>
      </c>
      <c r="B55" s="25" t="s">
        <v>5350</v>
      </c>
      <c r="C55" s="2" t="s">
        <v>3271</v>
      </c>
      <c r="D55" s="1" t="s">
        <v>1631</v>
      </c>
      <c r="E55" s="1" t="s">
        <v>1771</v>
      </c>
      <c r="F55" s="1">
        <v>9</v>
      </c>
      <c r="G55" s="1" t="s">
        <v>3002</v>
      </c>
      <c r="H55" s="1" t="s">
        <v>3001</v>
      </c>
      <c r="I55" s="1" t="s">
        <v>297</v>
      </c>
      <c r="J55" s="1"/>
      <c r="K55" s="1"/>
      <c r="L55" s="1"/>
      <c r="M55" s="1" t="s">
        <v>3000</v>
      </c>
      <c r="N55" s="1"/>
      <c r="O55" s="1"/>
      <c r="P55" s="1">
        <v>1</v>
      </c>
      <c r="Q55" s="1"/>
      <c r="R55" s="1"/>
      <c r="S55" s="1" t="s">
        <v>3000</v>
      </c>
    </row>
    <row r="56" spans="1:19" hidden="1" x14ac:dyDescent="0.15">
      <c r="A56" s="3">
        <v>55</v>
      </c>
      <c r="B56" s="25" t="s">
        <v>5350</v>
      </c>
      <c r="C56" s="2" t="s">
        <v>3271</v>
      </c>
      <c r="D56" s="1" t="s">
        <v>1631</v>
      </c>
      <c r="E56" s="1" t="s">
        <v>1771</v>
      </c>
      <c r="F56" s="1">
        <v>6</v>
      </c>
      <c r="G56" s="1" t="s">
        <v>2999</v>
      </c>
      <c r="H56" s="1" t="s">
        <v>2998</v>
      </c>
      <c r="I56" s="1" t="s">
        <v>297</v>
      </c>
      <c r="J56" s="1"/>
      <c r="K56" s="1"/>
      <c r="L56" s="1"/>
      <c r="M56" s="1" t="s">
        <v>2997</v>
      </c>
      <c r="N56" s="1"/>
      <c r="O56" s="1"/>
      <c r="P56" s="1">
        <v>2</v>
      </c>
      <c r="Q56" s="1"/>
      <c r="R56" s="1"/>
      <c r="S56" s="1" t="s">
        <v>2997</v>
      </c>
    </row>
    <row r="57" spans="1:19" hidden="1" x14ac:dyDescent="0.15">
      <c r="A57" s="3">
        <v>56</v>
      </c>
      <c r="B57" s="25" t="s">
        <v>5350</v>
      </c>
      <c r="C57" s="2" t="s">
        <v>3271</v>
      </c>
      <c r="D57" s="1" t="s">
        <v>1631</v>
      </c>
      <c r="E57" s="1" t="s">
        <v>1771</v>
      </c>
      <c r="F57" s="1">
        <v>9</v>
      </c>
      <c r="G57" s="1" t="s">
        <v>2996</v>
      </c>
      <c r="H57" s="1" t="s">
        <v>2995</v>
      </c>
      <c r="I57" s="1" t="s">
        <v>297</v>
      </c>
      <c r="J57" s="1" t="s">
        <v>2994</v>
      </c>
      <c r="K57" s="1"/>
      <c r="L57" s="1"/>
      <c r="M57" s="1" t="s">
        <v>2993</v>
      </c>
      <c r="N57" s="1"/>
      <c r="O57" s="1"/>
      <c r="P57" s="1"/>
      <c r="Q57" s="1">
        <v>6</v>
      </c>
      <c r="R57" s="1">
        <v>6</v>
      </c>
      <c r="S57" s="1" t="s">
        <v>2993</v>
      </c>
    </row>
    <row r="58" spans="1:19" hidden="1" x14ac:dyDescent="0.15">
      <c r="A58" s="3">
        <v>57</v>
      </c>
      <c r="B58" s="25" t="s">
        <v>5350</v>
      </c>
      <c r="C58" s="2" t="s">
        <v>3271</v>
      </c>
      <c r="D58" s="1" t="s">
        <v>1631</v>
      </c>
      <c r="E58" s="1" t="s">
        <v>1473</v>
      </c>
      <c r="F58" s="1">
        <v>9</v>
      </c>
      <c r="G58" s="1" t="s">
        <v>5360</v>
      </c>
      <c r="H58" s="1" t="s">
        <v>2991</v>
      </c>
      <c r="I58" s="1" t="s">
        <v>349</v>
      </c>
      <c r="J58" s="1" t="s">
        <v>1511</v>
      </c>
      <c r="K58" s="1" t="s">
        <v>2976</v>
      </c>
      <c r="L58" s="1"/>
      <c r="M58" s="1" t="s">
        <v>3300</v>
      </c>
      <c r="N58" s="1" t="s">
        <v>3301</v>
      </c>
      <c r="O58" s="1"/>
      <c r="P58" s="1"/>
      <c r="Q58" s="1">
        <v>3</v>
      </c>
      <c r="R58" s="1">
        <v>5</v>
      </c>
      <c r="S58" s="1" t="s">
        <v>5359</v>
      </c>
    </row>
    <row r="59" spans="1:19" hidden="1" x14ac:dyDescent="0.15">
      <c r="A59" s="3">
        <v>58</v>
      </c>
      <c r="B59" s="25" t="s">
        <v>5350</v>
      </c>
      <c r="C59" s="2" t="s">
        <v>3271</v>
      </c>
      <c r="D59" s="1" t="s">
        <v>1631</v>
      </c>
      <c r="E59" s="1" t="s">
        <v>1473</v>
      </c>
      <c r="F59" s="1">
        <v>10</v>
      </c>
      <c r="G59" s="1" t="s">
        <v>5362</v>
      </c>
      <c r="H59" s="1" t="s">
        <v>2988</v>
      </c>
      <c r="I59" s="1" t="s">
        <v>349</v>
      </c>
      <c r="J59" s="1" t="s">
        <v>2987</v>
      </c>
      <c r="K59" s="1"/>
      <c r="L59" s="1"/>
      <c r="M59" s="1" t="s">
        <v>361</v>
      </c>
      <c r="N59" s="1" t="s">
        <v>3302</v>
      </c>
      <c r="O59" s="1"/>
      <c r="P59" s="1"/>
      <c r="Q59" s="1">
        <v>4</v>
      </c>
      <c r="R59" s="1">
        <v>4</v>
      </c>
      <c r="S59" s="1" t="s">
        <v>5361</v>
      </c>
    </row>
    <row r="60" spans="1:19" hidden="1" x14ac:dyDescent="0.15">
      <c r="A60" s="3">
        <v>59</v>
      </c>
      <c r="B60" s="25" t="s">
        <v>5350</v>
      </c>
      <c r="C60" s="2" t="s">
        <v>3271</v>
      </c>
      <c r="D60" s="1" t="s">
        <v>1631</v>
      </c>
      <c r="E60" s="1" t="s">
        <v>1473</v>
      </c>
      <c r="F60" s="1">
        <v>9</v>
      </c>
      <c r="G60" s="1" t="s">
        <v>2985</v>
      </c>
      <c r="H60" s="1" t="s">
        <v>2984</v>
      </c>
      <c r="I60" s="1" t="s">
        <v>349</v>
      </c>
      <c r="J60" s="1" t="s">
        <v>1506</v>
      </c>
      <c r="K60" s="1" t="s">
        <v>2546</v>
      </c>
      <c r="L60" s="1"/>
      <c r="M60" s="1" t="s">
        <v>3303</v>
      </c>
      <c r="N60" s="1"/>
      <c r="O60" s="1"/>
      <c r="P60" s="1"/>
      <c r="Q60" s="1">
        <v>3</v>
      </c>
      <c r="R60" s="1">
        <v>4</v>
      </c>
      <c r="S60" s="1" t="s">
        <v>3303</v>
      </c>
    </row>
    <row r="61" spans="1:19" hidden="1" x14ac:dyDescent="0.15">
      <c r="A61" s="3">
        <v>60</v>
      </c>
      <c r="B61" s="25" t="s">
        <v>5350</v>
      </c>
      <c r="C61" s="2" t="s">
        <v>3271</v>
      </c>
      <c r="D61" s="1" t="s">
        <v>1631</v>
      </c>
      <c r="E61" s="1" t="s">
        <v>1473</v>
      </c>
      <c r="F61" s="1">
        <v>8</v>
      </c>
      <c r="G61" s="1" t="s">
        <v>5262</v>
      </c>
      <c r="H61" s="1" t="s">
        <v>2982</v>
      </c>
      <c r="I61" s="1" t="s">
        <v>349</v>
      </c>
      <c r="J61" s="1" t="s">
        <v>2981</v>
      </c>
      <c r="K61" s="1"/>
      <c r="L61" s="1"/>
      <c r="M61" s="1" t="s">
        <v>1484</v>
      </c>
      <c r="N61" s="1"/>
      <c r="O61" s="1"/>
      <c r="P61" s="1"/>
      <c r="Q61" s="1">
        <v>3</v>
      </c>
      <c r="R61" s="1">
        <v>5</v>
      </c>
      <c r="S61" s="1" t="s">
        <v>1484</v>
      </c>
    </row>
    <row r="62" spans="1:19" hidden="1" x14ac:dyDescent="0.15">
      <c r="A62" s="3">
        <v>61</v>
      </c>
      <c r="B62" s="25" t="s">
        <v>5350</v>
      </c>
      <c r="C62" s="2" t="s">
        <v>3271</v>
      </c>
      <c r="D62" s="1" t="s">
        <v>1631</v>
      </c>
      <c r="E62" s="1" t="s">
        <v>1473</v>
      </c>
      <c r="F62" s="1">
        <v>9</v>
      </c>
      <c r="G62" s="1" t="s">
        <v>2980</v>
      </c>
      <c r="H62" s="1" t="s">
        <v>2979</v>
      </c>
      <c r="I62" s="1" t="s">
        <v>349</v>
      </c>
      <c r="J62" s="1" t="s">
        <v>2436</v>
      </c>
      <c r="K62" s="1"/>
      <c r="L62" s="1"/>
      <c r="M62" s="1" t="s">
        <v>3304</v>
      </c>
      <c r="N62" s="1"/>
      <c r="O62" s="1"/>
      <c r="P62" s="1"/>
      <c r="Q62" s="1">
        <v>4</v>
      </c>
      <c r="R62" s="1">
        <v>4</v>
      </c>
      <c r="S62" s="1" t="s">
        <v>3304</v>
      </c>
    </row>
    <row r="63" spans="1:19" hidden="1" x14ac:dyDescent="0.15">
      <c r="A63" s="3">
        <v>62</v>
      </c>
      <c r="B63" s="25" t="s">
        <v>5350</v>
      </c>
      <c r="C63" s="2" t="s">
        <v>3271</v>
      </c>
      <c r="D63" s="1" t="s">
        <v>1631</v>
      </c>
      <c r="E63" s="1" t="s">
        <v>1473</v>
      </c>
      <c r="F63" s="1">
        <v>15</v>
      </c>
      <c r="G63" s="1" t="s">
        <v>2978</v>
      </c>
      <c r="H63" s="1" t="s">
        <v>2977</v>
      </c>
      <c r="I63" s="1" t="s">
        <v>349</v>
      </c>
      <c r="J63" s="1" t="s">
        <v>1511</v>
      </c>
      <c r="K63" s="1" t="s">
        <v>2976</v>
      </c>
      <c r="L63" s="1" t="s">
        <v>1667</v>
      </c>
      <c r="M63" s="1" t="s">
        <v>2975</v>
      </c>
      <c r="N63" s="1"/>
      <c r="O63" s="1"/>
      <c r="P63" s="1"/>
      <c r="Q63" s="1">
        <v>4</v>
      </c>
      <c r="R63" s="1">
        <v>4</v>
      </c>
      <c r="S63" s="1" t="s">
        <v>2975</v>
      </c>
    </row>
    <row r="64" spans="1:19" hidden="1" x14ac:dyDescent="0.15">
      <c r="A64" s="3">
        <v>63</v>
      </c>
      <c r="B64" s="25" t="s">
        <v>5350</v>
      </c>
      <c r="C64" s="2" t="s">
        <v>3271</v>
      </c>
      <c r="D64" s="1" t="s">
        <v>1631</v>
      </c>
      <c r="E64" s="1" t="s">
        <v>1473</v>
      </c>
      <c r="F64" s="1">
        <v>7</v>
      </c>
      <c r="G64" s="1" t="s">
        <v>2974</v>
      </c>
      <c r="H64" s="1" t="s">
        <v>2973</v>
      </c>
      <c r="I64" s="1" t="s">
        <v>1475</v>
      </c>
      <c r="J64" s="1"/>
      <c r="K64" s="1"/>
      <c r="L64" s="1"/>
      <c r="M64" s="1" t="s">
        <v>2972</v>
      </c>
      <c r="N64" s="1"/>
      <c r="O64" s="1"/>
      <c r="P64" s="1"/>
      <c r="Q64" s="1"/>
      <c r="R64" s="1"/>
      <c r="S64" s="1" t="s">
        <v>2972</v>
      </c>
    </row>
    <row r="65" spans="1:19" hidden="1" x14ac:dyDescent="0.15">
      <c r="A65" s="3">
        <v>64</v>
      </c>
      <c r="B65" s="25" t="s">
        <v>5350</v>
      </c>
      <c r="C65" s="2" t="s">
        <v>3271</v>
      </c>
      <c r="D65" s="1" t="s">
        <v>1631</v>
      </c>
      <c r="E65" s="1" t="s">
        <v>1473</v>
      </c>
      <c r="F65" s="1">
        <v>7</v>
      </c>
      <c r="G65" s="1" t="s">
        <v>2971</v>
      </c>
      <c r="H65" s="1" t="s">
        <v>2970</v>
      </c>
      <c r="I65" s="1" t="s">
        <v>1475</v>
      </c>
      <c r="J65" s="1"/>
      <c r="K65" s="1"/>
      <c r="L65" s="1"/>
      <c r="M65" s="1" t="s">
        <v>2969</v>
      </c>
      <c r="N65" s="1"/>
      <c r="O65" s="1"/>
      <c r="P65" s="1"/>
      <c r="Q65" s="1"/>
      <c r="R65" s="1"/>
      <c r="S65" s="1" t="s">
        <v>2969</v>
      </c>
    </row>
    <row r="66" spans="1:19" hidden="1" x14ac:dyDescent="0.15">
      <c r="A66" s="3">
        <v>65</v>
      </c>
      <c r="B66" s="25" t="s">
        <v>5350</v>
      </c>
      <c r="C66" s="2" t="s">
        <v>3271</v>
      </c>
      <c r="D66" s="1" t="s">
        <v>1631</v>
      </c>
      <c r="E66" s="1" t="s">
        <v>1473</v>
      </c>
      <c r="F66" s="1">
        <v>4</v>
      </c>
      <c r="G66" s="1" t="s">
        <v>2968</v>
      </c>
      <c r="H66" s="1" t="s">
        <v>2967</v>
      </c>
      <c r="I66" s="1" t="s">
        <v>1475</v>
      </c>
      <c r="J66" s="1"/>
      <c r="K66" s="1"/>
      <c r="L66" s="1"/>
      <c r="M66" s="1" t="s">
        <v>2966</v>
      </c>
      <c r="N66" s="1"/>
      <c r="O66" s="1"/>
      <c r="P66" s="1"/>
      <c r="Q66" s="1"/>
      <c r="R66" s="1"/>
      <c r="S66" s="1" t="s">
        <v>2966</v>
      </c>
    </row>
    <row r="67" spans="1:19" hidden="1" x14ac:dyDescent="0.15">
      <c r="A67" s="3">
        <v>66</v>
      </c>
      <c r="B67" s="25" t="s">
        <v>5350</v>
      </c>
      <c r="C67" s="2" t="s">
        <v>3271</v>
      </c>
      <c r="D67" s="1" t="s">
        <v>1631</v>
      </c>
      <c r="E67" s="1" t="s">
        <v>1473</v>
      </c>
      <c r="F67" s="1">
        <v>10</v>
      </c>
      <c r="G67" s="1" t="s">
        <v>2965</v>
      </c>
      <c r="H67" s="1" t="s">
        <v>2964</v>
      </c>
      <c r="I67" s="1" t="s">
        <v>1475</v>
      </c>
      <c r="J67" s="1"/>
      <c r="K67" s="1"/>
      <c r="L67" s="1"/>
      <c r="M67" s="1" t="s">
        <v>3305</v>
      </c>
      <c r="N67" s="1" t="s">
        <v>3306</v>
      </c>
      <c r="O67" s="1"/>
      <c r="P67" s="1"/>
      <c r="Q67" s="1"/>
      <c r="R67" s="1"/>
      <c r="S67" s="1" t="s">
        <v>2963</v>
      </c>
    </row>
    <row r="68" spans="1:19" hidden="1" x14ac:dyDescent="0.15">
      <c r="A68" s="3">
        <v>67</v>
      </c>
      <c r="B68" s="25" t="s">
        <v>5350</v>
      </c>
      <c r="C68" s="2" t="s">
        <v>3271</v>
      </c>
      <c r="D68" s="1" t="s">
        <v>1631</v>
      </c>
      <c r="E68" s="1" t="s">
        <v>1473</v>
      </c>
      <c r="F68" s="1">
        <v>5</v>
      </c>
      <c r="G68" s="1" t="s">
        <v>2962</v>
      </c>
      <c r="H68" s="1" t="s">
        <v>2961</v>
      </c>
      <c r="I68" s="1" t="s">
        <v>1475</v>
      </c>
      <c r="J68" s="1"/>
      <c r="K68" s="1"/>
      <c r="L68" s="1"/>
      <c r="M68" s="1" t="s">
        <v>2960</v>
      </c>
      <c r="N68" s="1"/>
      <c r="O68" s="1"/>
      <c r="P68" s="1"/>
      <c r="Q68" s="1"/>
      <c r="R68" s="1"/>
      <c r="S68" s="1" t="s">
        <v>2960</v>
      </c>
    </row>
    <row r="69" spans="1:19" hidden="1" x14ac:dyDescent="0.15">
      <c r="A69" s="3">
        <v>68</v>
      </c>
      <c r="B69" s="25" t="s">
        <v>5350</v>
      </c>
      <c r="C69" s="2" t="s">
        <v>3271</v>
      </c>
      <c r="D69" s="1" t="s">
        <v>1631</v>
      </c>
      <c r="E69" s="1" t="s">
        <v>1473</v>
      </c>
      <c r="F69" s="1">
        <v>6</v>
      </c>
      <c r="G69" s="1" t="s">
        <v>5332</v>
      </c>
      <c r="H69" s="1" t="s">
        <v>2958</v>
      </c>
      <c r="I69" s="1" t="s">
        <v>297</v>
      </c>
      <c r="J69" s="1"/>
      <c r="K69" s="1"/>
      <c r="L69" s="1"/>
      <c r="M69" s="1" t="s">
        <v>3307</v>
      </c>
      <c r="N69" s="1" t="s">
        <v>3308</v>
      </c>
      <c r="O69" s="1"/>
      <c r="P69" s="1">
        <v>2</v>
      </c>
      <c r="Q69" s="1"/>
      <c r="R69" s="1"/>
      <c r="S69" s="1" t="s">
        <v>2957</v>
      </c>
    </row>
    <row r="70" spans="1:19" hidden="1" x14ac:dyDescent="0.15">
      <c r="A70" s="3">
        <v>69</v>
      </c>
      <c r="B70" s="25" t="s">
        <v>5350</v>
      </c>
      <c r="C70" s="2" t="s">
        <v>3271</v>
      </c>
      <c r="D70" s="1" t="s">
        <v>1631</v>
      </c>
      <c r="E70" s="1" t="s">
        <v>1463</v>
      </c>
      <c r="F70" s="1">
        <v>16</v>
      </c>
      <c r="G70" s="1" t="s">
        <v>2956</v>
      </c>
      <c r="H70" s="1" t="s">
        <v>2955</v>
      </c>
      <c r="I70" s="1" t="s">
        <v>349</v>
      </c>
      <c r="J70" s="1" t="s">
        <v>1633</v>
      </c>
      <c r="K70" s="1"/>
      <c r="L70" s="1"/>
      <c r="M70" s="1" t="s">
        <v>361</v>
      </c>
      <c r="N70" s="1" t="s">
        <v>3309</v>
      </c>
      <c r="O70" s="1"/>
      <c r="P70" s="1"/>
      <c r="Q70" s="1">
        <v>6</v>
      </c>
      <c r="R70" s="1">
        <v>6</v>
      </c>
      <c r="S70" s="1" t="s">
        <v>3310</v>
      </c>
    </row>
    <row r="71" spans="1:19" hidden="1" x14ac:dyDescent="0.15">
      <c r="A71" s="3">
        <v>70</v>
      </c>
      <c r="B71" s="25" t="s">
        <v>5350</v>
      </c>
      <c r="C71" s="2" t="s">
        <v>3271</v>
      </c>
      <c r="D71" s="1" t="s">
        <v>1631</v>
      </c>
      <c r="E71" s="1" t="s">
        <v>1463</v>
      </c>
      <c r="F71" s="1">
        <v>10</v>
      </c>
      <c r="G71" s="1" t="s">
        <v>2954</v>
      </c>
      <c r="H71" s="1" t="s">
        <v>2953</v>
      </c>
      <c r="I71" s="1" t="s">
        <v>349</v>
      </c>
      <c r="J71" s="1" t="s">
        <v>1486</v>
      </c>
      <c r="K71" s="1" t="s">
        <v>1485</v>
      </c>
      <c r="L71" s="1"/>
      <c r="M71" s="1" t="s">
        <v>2952</v>
      </c>
      <c r="N71" s="1"/>
      <c r="O71" s="1"/>
      <c r="P71" s="1"/>
      <c r="Q71" s="1">
        <v>4</v>
      </c>
      <c r="R71" s="1">
        <v>4</v>
      </c>
      <c r="S71" s="1" t="s">
        <v>2952</v>
      </c>
    </row>
    <row r="72" spans="1:19" hidden="1" x14ac:dyDescent="0.15">
      <c r="A72" s="3">
        <v>71</v>
      </c>
      <c r="B72" s="25" t="s">
        <v>5350</v>
      </c>
      <c r="C72" s="2" t="s">
        <v>3271</v>
      </c>
      <c r="D72" s="1" t="s">
        <v>1631</v>
      </c>
      <c r="E72" s="1" t="s">
        <v>1463</v>
      </c>
      <c r="F72" s="1">
        <v>9</v>
      </c>
      <c r="G72" s="1" t="s">
        <v>2951</v>
      </c>
      <c r="H72" s="1" t="s">
        <v>2950</v>
      </c>
      <c r="I72" s="1" t="s">
        <v>349</v>
      </c>
      <c r="J72" s="1" t="s">
        <v>2949</v>
      </c>
      <c r="K72" s="1" t="s">
        <v>1485</v>
      </c>
      <c r="L72" s="1"/>
      <c r="M72" s="1" t="s">
        <v>2948</v>
      </c>
      <c r="N72" s="1"/>
      <c r="O72" s="1"/>
      <c r="P72" s="1"/>
      <c r="Q72" s="1">
        <v>4</v>
      </c>
      <c r="R72" s="1">
        <v>7</v>
      </c>
      <c r="S72" s="1" t="s">
        <v>2948</v>
      </c>
    </row>
    <row r="73" spans="1:19" hidden="1" x14ac:dyDescent="0.15">
      <c r="A73" s="3">
        <v>72</v>
      </c>
      <c r="B73" s="25" t="s">
        <v>5350</v>
      </c>
      <c r="C73" s="2" t="s">
        <v>3271</v>
      </c>
      <c r="D73" s="1" t="s">
        <v>1631</v>
      </c>
      <c r="E73" s="1" t="s">
        <v>1463</v>
      </c>
      <c r="F73" s="1">
        <v>12</v>
      </c>
      <c r="G73" s="1" t="s">
        <v>2947</v>
      </c>
      <c r="H73" s="1" t="s">
        <v>2946</v>
      </c>
      <c r="I73" s="1" t="s">
        <v>349</v>
      </c>
      <c r="J73" s="1" t="s">
        <v>2945</v>
      </c>
      <c r="K73" s="1"/>
      <c r="L73" s="1"/>
      <c r="M73" s="1" t="s">
        <v>361</v>
      </c>
      <c r="N73" s="1" t="s">
        <v>3311</v>
      </c>
      <c r="O73" s="1"/>
      <c r="P73" s="1"/>
      <c r="Q73" s="1">
        <v>6</v>
      </c>
      <c r="R73" s="1">
        <v>5</v>
      </c>
      <c r="S73" s="1" t="s">
        <v>3312</v>
      </c>
    </row>
    <row r="74" spans="1:19" hidden="1" x14ac:dyDescent="0.15">
      <c r="A74" s="3">
        <v>73</v>
      </c>
      <c r="B74" s="25" t="s">
        <v>5350</v>
      </c>
      <c r="C74" s="2" t="s">
        <v>3271</v>
      </c>
      <c r="D74" s="1" t="s">
        <v>1631</v>
      </c>
      <c r="E74" s="1" t="s">
        <v>1463</v>
      </c>
      <c r="F74" s="1">
        <v>12</v>
      </c>
      <c r="G74" s="1" t="s">
        <v>2944</v>
      </c>
      <c r="H74" s="1" t="s">
        <v>2943</v>
      </c>
      <c r="I74" s="1" t="s">
        <v>349</v>
      </c>
      <c r="J74" s="1" t="s">
        <v>1511</v>
      </c>
      <c r="K74" s="1" t="s">
        <v>1485</v>
      </c>
      <c r="L74" s="1"/>
      <c r="M74" s="1" t="s">
        <v>2942</v>
      </c>
      <c r="N74" s="1"/>
      <c r="O74" s="1"/>
      <c r="P74" s="1"/>
      <c r="Q74" s="1">
        <v>2</v>
      </c>
      <c r="R74" s="1">
        <v>3</v>
      </c>
      <c r="S74" s="1" t="s">
        <v>2942</v>
      </c>
    </row>
    <row r="75" spans="1:19" hidden="1" x14ac:dyDescent="0.15">
      <c r="A75" s="3">
        <v>74</v>
      </c>
      <c r="B75" s="25" t="s">
        <v>5350</v>
      </c>
      <c r="C75" s="2" t="s">
        <v>3271</v>
      </c>
      <c r="D75" s="1" t="s">
        <v>1631</v>
      </c>
      <c r="E75" s="1" t="s">
        <v>1463</v>
      </c>
      <c r="F75" s="1">
        <v>14</v>
      </c>
      <c r="G75" s="1" t="s">
        <v>2941</v>
      </c>
      <c r="H75" s="1" t="s">
        <v>2940</v>
      </c>
      <c r="I75" s="1" t="s">
        <v>1475</v>
      </c>
      <c r="J75" s="1"/>
      <c r="K75" s="1"/>
      <c r="L75" s="1"/>
      <c r="M75" s="1" t="s">
        <v>2939</v>
      </c>
      <c r="N75" s="1"/>
      <c r="O75" s="1"/>
      <c r="P75" s="1"/>
      <c r="Q75" s="1"/>
      <c r="R75" s="1"/>
      <c r="S75" s="1" t="s">
        <v>2939</v>
      </c>
    </row>
    <row r="76" spans="1:19" hidden="1" x14ac:dyDescent="0.15">
      <c r="A76" s="3">
        <v>75</v>
      </c>
      <c r="B76" s="25" t="s">
        <v>5350</v>
      </c>
      <c r="C76" s="2" t="s">
        <v>3271</v>
      </c>
      <c r="D76" s="1" t="s">
        <v>1631</v>
      </c>
      <c r="E76" s="1" t="s">
        <v>1463</v>
      </c>
      <c r="F76" s="1">
        <v>5</v>
      </c>
      <c r="G76" s="1" t="s">
        <v>2938</v>
      </c>
      <c r="H76" s="1" t="s">
        <v>2937</v>
      </c>
      <c r="I76" s="1" t="s">
        <v>1475</v>
      </c>
      <c r="J76" s="1"/>
      <c r="K76" s="1"/>
      <c r="L76" s="1"/>
      <c r="M76" s="1" t="s">
        <v>2936</v>
      </c>
      <c r="N76" s="1"/>
      <c r="O76" s="1"/>
      <c r="P76" s="1"/>
      <c r="Q76" s="1"/>
      <c r="R76" s="1"/>
      <c r="S76" s="1" t="s">
        <v>2936</v>
      </c>
    </row>
    <row r="77" spans="1:19" hidden="1" x14ac:dyDescent="0.15">
      <c r="A77" s="3">
        <v>76</v>
      </c>
      <c r="B77" s="25" t="s">
        <v>5350</v>
      </c>
      <c r="C77" s="2" t="s">
        <v>3271</v>
      </c>
      <c r="D77" s="1" t="s">
        <v>1631</v>
      </c>
      <c r="E77" s="1" t="s">
        <v>1463</v>
      </c>
      <c r="F77" s="1">
        <v>9</v>
      </c>
      <c r="G77" s="1" t="s">
        <v>2935</v>
      </c>
      <c r="H77" s="1" t="s">
        <v>2934</v>
      </c>
      <c r="I77" s="1" t="s">
        <v>1475</v>
      </c>
      <c r="J77" s="1"/>
      <c r="K77" s="1"/>
      <c r="L77" s="1"/>
      <c r="M77" s="1" t="s">
        <v>2933</v>
      </c>
      <c r="N77" s="1"/>
      <c r="O77" s="1"/>
      <c r="P77" s="1"/>
      <c r="Q77" s="1"/>
      <c r="R77" s="1"/>
      <c r="S77" s="1" t="s">
        <v>2933</v>
      </c>
    </row>
    <row r="78" spans="1:19" hidden="1" x14ac:dyDescent="0.15">
      <c r="A78" s="3">
        <v>77</v>
      </c>
      <c r="B78" s="25" t="s">
        <v>5350</v>
      </c>
      <c r="C78" s="2" t="s">
        <v>3271</v>
      </c>
      <c r="D78" s="1" t="s">
        <v>1631</v>
      </c>
      <c r="E78" s="1" t="s">
        <v>1463</v>
      </c>
      <c r="F78" s="1">
        <v>9</v>
      </c>
      <c r="G78" s="1" t="s">
        <v>2932</v>
      </c>
      <c r="H78" s="1" t="s">
        <v>2931</v>
      </c>
      <c r="I78" s="1" t="s">
        <v>297</v>
      </c>
      <c r="J78" s="1"/>
      <c r="K78" s="1"/>
      <c r="L78" s="1"/>
      <c r="M78" s="1" t="s">
        <v>2930</v>
      </c>
      <c r="N78" s="1"/>
      <c r="O78" s="1"/>
      <c r="P78" s="1">
        <v>3</v>
      </c>
      <c r="Q78" s="1"/>
      <c r="R78" s="1"/>
      <c r="S78" s="1" t="s">
        <v>2930</v>
      </c>
    </row>
    <row r="79" spans="1:19" hidden="1" x14ac:dyDescent="0.15">
      <c r="A79" s="3">
        <v>78</v>
      </c>
      <c r="B79" s="25" t="s">
        <v>5350</v>
      </c>
      <c r="C79" s="2" t="s">
        <v>3271</v>
      </c>
      <c r="D79" s="1" t="s">
        <v>1631</v>
      </c>
      <c r="E79" s="1" t="s">
        <v>1453</v>
      </c>
      <c r="F79" s="1">
        <v>20</v>
      </c>
      <c r="G79" s="1" t="s">
        <v>2929</v>
      </c>
      <c r="H79" s="1" t="s">
        <v>2928</v>
      </c>
      <c r="I79" s="1" t="s">
        <v>349</v>
      </c>
      <c r="J79" s="1" t="s">
        <v>1511</v>
      </c>
      <c r="K79" s="1" t="s">
        <v>1485</v>
      </c>
      <c r="L79" s="1"/>
      <c r="M79" s="1" t="s">
        <v>2927</v>
      </c>
      <c r="N79" s="1"/>
      <c r="O79" s="1"/>
      <c r="P79" s="1"/>
      <c r="Q79" s="1">
        <v>7</v>
      </c>
      <c r="R79" s="1">
        <v>8</v>
      </c>
      <c r="S79" s="1" t="s">
        <v>2927</v>
      </c>
    </row>
    <row r="80" spans="1:19" hidden="1" x14ac:dyDescent="0.15">
      <c r="A80" s="3">
        <v>79</v>
      </c>
      <c r="B80" s="25" t="s">
        <v>5350</v>
      </c>
      <c r="C80" s="2" t="s">
        <v>3271</v>
      </c>
      <c r="D80" s="1" t="s">
        <v>1631</v>
      </c>
      <c r="E80" s="1" t="s">
        <v>1453</v>
      </c>
      <c r="F80" s="1">
        <v>12</v>
      </c>
      <c r="G80" s="1" t="s">
        <v>2926</v>
      </c>
      <c r="H80" s="1" t="s">
        <v>2925</v>
      </c>
      <c r="I80" s="1" t="s">
        <v>349</v>
      </c>
      <c r="J80" s="1" t="s">
        <v>1506</v>
      </c>
      <c r="K80" s="1" t="s">
        <v>2077</v>
      </c>
      <c r="L80" s="1"/>
      <c r="M80" s="1" t="s">
        <v>3313</v>
      </c>
      <c r="N80" s="1" t="s">
        <v>3314</v>
      </c>
      <c r="O80" s="1"/>
      <c r="P80" s="1"/>
      <c r="Q80" s="1">
        <v>1</v>
      </c>
      <c r="R80" s="1">
        <v>3</v>
      </c>
      <c r="S80" s="1" t="s">
        <v>3315</v>
      </c>
    </row>
    <row r="81" spans="1:19" hidden="1" x14ac:dyDescent="0.15">
      <c r="A81" s="3">
        <v>80</v>
      </c>
      <c r="B81" s="25" t="s">
        <v>5350</v>
      </c>
      <c r="C81" s="2" t="s">
        <v>3271</v>
      </c>
      <c r="D81" s="1" t="s">
        <v>1631</v>
      </c>
      <c r="E81" s="1" t="s">
        <v>1453</v>
      </c>
      <c r="F81" s="1">
        <v>10</v>
      </c>
      <c r="G81" s="1" t="s">
        <v>2924</v>
      </c>
      <c r="H81" s="1" t="s">
        <v>2923</v>
      </c>
      <c r="I81" s="1" t="s">
        <v>1475</v>
      </c>
      <c r="J81" s="1"/>
      <c r="K81" s="1"/>
      <c r="L81" s="1"/>
      <c r="M81" s="1" t="s">
        <v>3316</v>
      </c>
      <c r="N81" s="1" t="s">
        <v>3317</v>
      </c>
      <c r="O81" s="1" t="s">
        <v>3318</v>
      </c>
      <c r="P81" s="1"/>
      <c r="Q81" s="1"/>
      <c r="R81" s="1"/>
      <c r="S81" s="1" t="s">
        <v>2922</v>
      </c>
    </row>
    <row r="82" spans="1:19" hidden="1" x14ac:dyDescent="0.15">
      <c r="A82" s="3">
        <v>81</v>
      </c>
      <c r="B82" s="25" t="s">
        <v>5350</v>
      </c>
      <c r="C82" s="2" t="s">
        <v>3271</v>
      </c>
      <c r="D82" s="1" t="s">
        <v>1631</v>
      </c>
      <c r="E82" s="1" t="s">
        <v>1453</v>
      </c>
      <c r="F82" s="1">
        <v>16</v>
      </c>
      <c r="G82" s="1" t="s">
        <v>2921</v>
      </c>
      <c r="H82" s="1" t="s">
        <v>2920</v>
      </c>
      <c r="I82" s="1" t="s">
        <v>1475</v>
      </c>
      <c r="J82" s="1"/>
      <c r="K82" s="1"/>
      <c r="L82" s="1"/>
      <c r="M82" s="1" t="s">
        <v>2918</v>
      </c>
      <c r="N82" s="1"/>
      <c r="O82" s="1"/>
      <c r="P82" s="1"/>
      <c r="Q82" s="1"/>
      <c r="R82" s="1"/>
      <c r="S82" s="1" t="s">
        <v>2918</v>
      </c>
    </row>
    <row r="83" spans="1:19" hidden="1" x14ac:dyDescent="0.15">
      <c r="A83" s="3">
        <v>82</v>
      </c>
      <c r="B83" s="25" t="s">
        <v>5350</v>
      </c>
      <c r="C83" s="2" t="s">
        <v>3271</v>
      </c>
      <c r="D83" s="1" t="s">
        <v>1631</v>
      </c>
      <c r="E83" s="1" t="s">
        <v>1453</v>
      </c>
      <c r="F83" s="1">
        <v>13</v>
      </c>
      <c r="G83" s="1" t="s">
        <v>5333</v>
      </c>
      <c r="H83" s="1" t="s">
        <v>2916</v>
      </c>
      <c r="I83" s="1" t="s">
        <v>297</v>
      </c>
      <c r="J83" s="1"/>
      <c r="K83" s="1"/>
      <c r="L83" s="1"/>
      <c r="M83" s="1" t="s">
        <v>3319</v>
      </c>
      <c r="N83" s="1" t="s">
        <v>3320</v>
      </c>
      <c r="O83" s="1"/>
      <c r="P83" s="1">
        <v>3</v>
      </c>
      <c r="Q83" s="1"/>
      <c r="R83" s="1"/>
      <c r="S83" s="1" t="s">
        <v>2915</v>
      </c>
    </row>
    <row r="84" spans="1:19" hidden="1" x14ac:dyDescent="0.15">
      <c r="A84" s="3">
        <v>83</v>
      </c>
      <c r="B84" s="25" t="s">
        <v>5350</v>
      </c>
      <c r="C84" s="2" t="s">
        <v>3271</v>
      </c>
      <c r="D84" s="1" t="s">
        <v>1606</v>
      </c>
      <c r="E84" s="1" t="s">
        <v>1771</v>
      </c>
      <c r="F84" s="1">
        <v>8</v>
      </c>
      <c r="G84" s="1" t="s">
        <v>2914</v>
      </c>
      <c r="H84" s="1" t="s">
        <v>2913</v>
      </c>
      <c r="I84" s="1" t="s">
        <v>349</v>
      </c>
      <c r="J84" s="1" t="s">
        <v>1501</v>
      </c>
      <c r="K84" s="1" t="s">
        <v>1894</v>
      </c>
      <c r="L84" s="1"/>
      <c r="M84" s="1" t="s">
        <v>1765</v>
      </c>
      <c r="N84" s="1"/>
      <c r="O84" s="1"/>
      <c r="P84" s="1"/>
      <c r="Q84" s="1">
        <v>3</v>
      </c>
      <c r="R84" s="1">
        <v>1</v>
      </c>
      <c r="S84" s="1" t="s">
        <v>1765</v>
      </c>
    </row>
    <row r="85" spans="1:19" hidden="1" x14ac:dyDescent="0.15">
      <c r="A85" s="3">
        <v>84</v>
      </c>
      <c r="B85" s="25" t="s">
        <v>5350</v>
      </c>
      <c r="C85" s="2" t="s">
        <v>3271</v>
      </c>
      <c r="D85" s="1" t="s">
        <v>1606</v>
      </c>
      <c r="E85" s="1" t="s">
        <v>1771</v>
      </c>
      <c r="F85" s="1">
        <v>10</v>
      </c>
      <c r="G85" s="1" t="s">
        <v>2912</v>
      </c>
      <c r="H85" s="1" t="s">
        <v>2911</v>
      </c>
      <c r="I85" s="1" t="s">
        <v>349</v>
      </c>
      <c r="J85" s="1" t="s">
        <v>1501</v>
      </c>
      <c r="K85" s="1" t="s">
        <v>2160</v>
      </c>
      <c r="L85" s="1"/>
      <c r="M85" s="1" t="s">
        <v>2910</v>
      </c>
      <c r="N85" s="1"/>
      <c r="O85" s="1"/>
      <c r="P85" s="1"/>
      <c r="Q85" s="1">
        <v>2</v>
      </c>
      <c r="R85" s="1">
        <v>2</v>
      </c>
      <c r="S85" s="1" t="s">
        <v>2910</v>
      </c>
    </row>
    <row r="86" spans="1:19" hidden="1" x14ac:dyDescent="0.15">
      <c r="A86" s="3">
        <v>85</v>
      </c>
      <c r="B86" s="25" t="s">
        <v>5350</v>
      </c>
      <c r="C86" s="2" t="s">
        <v>3271</v>
      </c>
      <c r="D86" s="1" t="s">
        <v>1606</v>
      </c>
      <c r="E86" s="1" t="s">
        <v>1771</v>
      </c>
      <c r="F86" s="1">
        <v>5</v>
      </c>
      <c r="G86" s="1" t="s">
        <v>2909</v>
      </c>
      <c r="H86" s="1" t="s">
        <v>2908</v>
      </c>
      <c r="I86" s="1" t="s">
        <v>349</v>
      </c>
      <c r="J86" s="1" t="s">
        <v>1501</v>
      </c>
      <c r="K86" s="1" t="s">
        <v>1551</v>
      </c>
      <c r="L86" s="1"/>
      <c r="M86" s="1" t="s">
        <v>2907</v>
      </c>
      <c r="N86" s="1"/>
      <c r="O86" s="1"/>
      <c r="P86" s="1"/>
      <c r="Q86" s="1">
        <v>1</v>
      </c>
      <c r="R86" s="1">
        <v>1</v>
      </c>
      <c r="S86" s="1" t="s">
        <v>2907</v>
      </c>
    </row>
    <row r="87" spans="1:19" hidden="1" x14ac:dyDescent="0.15">
      <c r="A87" s="3">
        <v>86</v>
      </c>
      <c r="B87" s="25" t="s">
        <v>5350</v>
      </c>
      <c r="C87" s="2" t="s">
        <v>3271</v>
      </c>
      <c r="D87" s="1" t="s">
        <v>1606</v>
      </c>
      <c r="E87" s="1" t="s">
        <v>1771</v>
      </c>
      <c r="F87" s="1">
        <v>10</v>
      </c>
      <c r="G87" s="1" t="s">
        <v>2906</v>
      </c>
      <c r="H87" s="1" t="s">
        <v>2905</v>
      </c>
      <c r="I87" s="1" t="s">
        <v>349</v>
      </c>
      <c r="J87" s="1" t="s">
        <v>1506</v>
      </c>
      <c r="K87" s="1" t="s">
        <v>1972</v>
      </c>
      <c r="L87" s="1"/>
      <c r="M87" s="1" t="s">
        <v>2904</v>
      </c>
      <c r="N87" s="1"/>
      <c r="O87" s="1"/>
      <c r="P87" s="1"/>
      <c r="Q87" s="1">
        <v>2</v>
      </c>
      <c r="R87" s="1">
        <v>2</v>
      </c>
      <c r="S87" s="1" t="s">
        <v>2904</v>
      </c>
    </row>
    <row r="88" spans="1:19" hidden="1" x14ac:dyDescent="0.15">
      <c r="A88" s="3">
        <v>87</v>
      </c>
      <c r="B88" s="25" t="s">
        <v>5350</v>
      </c>
      <c r="C88" s="2" t="s">
        <v>3271</v>
      </c>
      <c r="D88" s="1" t="s">
        <v>1606</v>
      </c>
      <c r="E88" s="1" t="s">
        <v>1771</v>
      </c>
      <c r="F88" s="1">
        <v>10</v>
      </c>
      <c r="G88" s="1" t="s">
        <v>2903</v>
      </c>
      <c r="H88" s="1" t="s">
        <v>2902</v>
      </c>
      <c r="I88" s="1" t="s">
        <v>349</v>
      </c>
      <c r="J88" s="1" t="s">
        <v>1516</v>
      </c>
      <c r="K88" s="1"/>
      <c r="L88" s="1"/>
      <c r="M88" s="1" t="s">
        <v>361</v>
      </c>
      <c r="N88" s="1"/>
      <c r="O88" s="1"/>
      <c r="P88" s="1"/>
      <c r="Q88" s="1">
        <v>2</v>
      </c>
      <c r="R88" s="1">
        <v>2</v>
      </c>
      <c r="S88" s="1" t="s">
        <v>361</v>
      </c>
    </row>
    <row r="89" spans="1:19" hidden="1" x14ac:dyDescent="0.15">
      <c r="A89" s="3">
        <v>88</v>
      </c>
      <c r="B89" s="25" t="s">
        <v>5350</v>
      </c>
      <c r="C89" s="2" t="s">
        <v>3271</v>
      </c>
      <c r="D89" s="1" t="s">
        <v>1606</v>
      </c>
      <c r="E89" s="1" t="s">
        <v>1771</v>
      </c>
      <c r="F89" s="1">
        <v>6</v>
      </c>
      <c r="G89" s="1" t="s">
        <v>2901</v>
      </c>
      <c r="H89" s="1" t="s">
        <v>2900</v>
      </c>
      <c r="I89" s="1" t="s">
        <v>349</v>
      </c>
      <c r="J89" s="1" t="s">
        <v>1506</v>
      </c>
      <c r="K89" s="1"/>
      <c r="L89" s="1"/>
      <c r="M89" s="1"/>
      <c r="N89" s="1"/>
      <c r="O89" s="1"/>
      <c r="P89" s="1"/>
      <c r="Q89" s="1">
        <v>2</v>
      </c>
      <c r="R89" s="1">
        <v>2</v>
      </c>
      <c r="S89" s="1"/>
    </row>
    <row r="90" spans="1:19" hidden="1" x14ac:dyDescent="0.15">
      <c r="A90" s="3">
        <v>89</v>
      </c>
      <c r="B90" s="25" t="s">
        <v>5350</v>
      </c>
      <c r="C90" s="2" t="s">
        <v>5325</v>
      </c>
      <c r="D90" s="1" t="s">
        <v>1606</v>
      </c>
      <c r="E90" s="1" t="s">
        <v>1771</v>
      </c>
      <c r="F90" s="1">
        <v>9</v>
      </c>
      <c r="G90" s="1" t="s">
        <v>2899</v>
      </c>
      <c r="H90" s="1" t="s">
        <v>2898</v>
      </c>
      <c r="I90" s="1" t="s">
        <v>349</v>
      </c>
      <c r="J90" s="1" t="s">
        <v>1501</v>
      </c>
      <c r="K90" s="1" t="s">
        <v>2897</v>
      </c>
      <c r="L90" s="1"/>
      <c r="M90" s="1" t="s">
        <v>1971</v>
      </c>
      <c r="N90" s="1" t="s">
        <v>3321</v>
      </c>
      <c r="O90" s="1"/>
      <c r="P90" s="1"/>
      <c r="Q90" s="1">
        <v>1</v>
      </c>
      <c r="R90" s="1">
        <v>2</v>
      </c>
      <c r="S90" s="1" t="s">
        <v>3322</v>
      </c>
    </row>
    <row r="91" spans="1:19" hidden="1" x14ac:dyDescent="0.15">
      <c r="A91" s="3">
        <v>90</v>
      </c>
      <c r="B91" s="25" t="s">
        <v>5350</v>
      </c>
      <c r="C91" s="2" t="s">
        <v>3271</v>
      </c>
      <c r="D91" s="1" t="s">
        <v>1606</v>
      </c>
      <c r="E91" s="1" t="s">
        <v>1771</v>
      </c>
      <c r="F91" s="1">
        <v>12</v>
      </c>
      <c r="G91" s="1" t="s">
        <v>2896</v>
      </c>
      <c r="H91" s="1" t="s">
        <v>2895</v>
      </c>
      <c r="I91" s="1" t="s">
        <v>349</v>
      </c>
      <c r="J91" s="1" t="s">
        <v>1506</v>
      </c>
      <c r="K91" s="1"/>
      <c r="L91" s="1"/>
      <c r="M91" s="1" t="s">
        <v>2894</v>
      </c>
      <c r="N91" s="1"/>
      <c r="O91" s="1"/>
      <c r="P91" s="1"/>
      <c r="Q91" s="1">
        <v>2</v>
      </c>
      <c r="R91" s="1">
        <v>2</v>
      </c>
      <c r="S91" s="1" t="s">
        <v>2894</v>
      </c>
    </row>
    <row r="92" spans="1:19" hidden="1" x14ac:dyDescent="0.15">
      <c r="A92" s="3">
        <v>91</v>
      </c>
      <c r="B92" s="25" t="s">
        <v>5350</v>
      </c>
      <c r="C92" s="2" t="s">
        <v>3271</v>
      </c>
      <c r="D92" s="1" t="s">
        <v>1606</v>
      </c>
      <c r="E92" s="1" t="s">
        <v>1771</v>
      </c>
      <c r="F92" s="1">
        <v>11</v>
      </c>
      <c r="G92" s="1" t="s">
        <v>2893</v>
      </c>
      <c r="H92" s="1" t="s">
        <v>2892</v>
      </c>
      <c r="I92" s="1" t="s">
        <v>1475</v>
      </c>
      <c r="J92" s="1"/>
      <c r="K92" s="1"/>
      <c r="L92" s="1"/>
      <c r="M92" s="1" t="s">
        <v>2891</v>
      </c>
      <c r="N92" s="1"/>
      <c r="O92" s="1"/>
      <c r="P92" s="1"/>
      <c r="Q92" s="1"/>
      <c r="R92" s="1"/>
      <c r="S92" s="1" t="s">
        <v>2891</v>
      </c>
    </row>
    <row r="93" spans="1:19" hidden="1" x14ac:dyDescent="0.15">
      <c r="A93" s="3">
        <v>92</v>
      </c>
      <c r="B93" s="25" t="s">
        <v>5350</v>
      </c>
      <c r="C93" s="2" t="s">
        <v>3271</v>
      </c>
      <c r="D93" s="1" t="s">
        <v>1606</v>
      </c>
      <c r="E93" s="1" t="s">
        <v>1771</v>
      </c>
      <c r="F93" s="1">
        <v>12</v>
      </c>
      <c r="G93" s="1" t="s">
        <v>2890</v>
      </c>
      <c r="H93" s="1" t="s">
        <v>2889</v>
      </c>
      <c r="I93" s="1" t="s">
        <v>1475</v>
      </c>
      <c r="J93" s="1"/>
      <c r="K93" s="1"/>
      <c r="L93" s="1"/>
      <c r="M93" s="1" t="s">
        <v>2171</v>
      </c>
      <c r="N93" s="1"/>
      <c r="O93" s="1"/>
      <c r="P93" s="1"/>
      <c r="Q93" s="1"/>
      <c r="R93" s="1"/>
      <c r="S93" s="1" t="s">
        <v>2171</v>
      </c>
    </row>
    <row r="94" spans="1:19" hidden="1" x14ac:dyDescent="0.15">
      <c r="A94" s="3">
        <v>93</v>
      </c>
      <c r="B94" s="25" t="s">
        <v>5350</v>
      </c>
      <c r="C94" s="2" t="s">
        <v>3271</v>
      </c>
      <c r="D94" s="1" t="s">
        <v>1606</v>
      </c>
      <c r="E94" s="1" t="s">
        <v>1771</v>
      </c>
      <c r="F94" s="1">
        <v>4</v>
      </c>
      <c r="G94" s="1" t="s">
        <v>2888</v>
      </c>
      <c r="H94" s="1" t="s">
        <v>2887</v>
      </c>
      <c r="I94" s="1" t="s">
        <v>1475</v>
      </c>
      <c r="J94" s="1"/>
      <c r="K94" s="1"/>
      <c r="L94" s="1"/>
      <c r="M94" s="1" t="s">
        <v>2258</v>
      </c>
      <c r="N94" s="1" t="s">
        <v>3323</v>
      </c>
      <c r="O94" s="1"/>
      <c r="P94" s="1"/>
      <c r="Q94" s="1"/>
      <c r="R94" s="1"/>
      <c r="S94" s="1" t="s">
        <v>2886</v>
      </c>
    </row>
    <row r="95" spans="1:19" hidden="1" x14ac:dyDescent="0.15">
      <c r="A95" s="3">
        <v>94</v>
      </c>
      <c r="B95" s="25" t="s">
        <v>5350</v>
      </c>
      <c r="C95" s="2" t="s">
        <v>3271</v>
      </c>
      <c r="D95" s="1" t="s">
        <v>1606</v>
      </c>
      <c r="E95" s="1" t="s">
        <v>1771</v>
      </c>
      <c r="F95" s="1">
        <v>3</v>
      </c>
      <c r="G95" s="1" t="s">
        <v>2885</v>
      </c>
      <c r="H95" s="1" t="s">
        <v>2884</v>
      </c>
      <c r="I95" s="1" t="s">
        <v>1475</v>
      </c>
      <c r="J95" s="1"/>
      <c r="K95" s="1"/>
      <c r="L95" s="1"/>
      <c r="M95" s="1" t="s">
        <v>2883</v>
      </c>
      <c r="N95" s="1"/>
      <c r="O95" s="1"/>
      <c r="P95" s="1"/>
      <c r="Q95" s="1"/>
      <c r="R95" s="1"/>
      <c r="S95" s="1" t="s">
        <v>2883</v>
      </c>
    </row>
    <row r="96" spans="1:19" hidden="1" x14ac:dyDescent="0.15">
      <c r="A96" s="3">
        <v>95</v>
      </c>
      <c r="B96" s="25" t="s">
        <v>5350</v>
      </c>
      <c r="C96" s="2" t="s">
        <v>3271</v>
      </c>
      <c r="D96" s="1" t="s">
        <v>1606</v>
      </c>
      <c r="E96" s="1" t="s">
        <v>1771</v>
      </c>
      <c r="F96" s="1">
        <v>4</v>
      </c>
      <c r="G96" s="1" t="s">
        <v>2882</v>
      </c>
      <c r="H96" s="1" t="s">
        <v>2881</v>
      </c>
      <c r="I96" s="1" t="s">
        <v>1475</v>
      </c>
      <c r="J96" s="1"/>
      <c r="K96" s="1"/>
      <c r="L96" s="1"/>
      <c r="M96" s="1" t="s">
        <v>2880</v>
      </c>
      <c r="N96" s="1"/>
      <c r="O96" s="1"/>
      <c r="P96" s="1"/>
      <c r="Q96" s="1"/>
      <c r="R96" s="1"/>
      <c r="S96" s="1" t="s">
        <v>2880</v>
      </c>
    </row>
    <row r="97" spans="1:19" x14ac:dyDescent="0.15">
      <c r="A97" s="3">
        <v>96</v>
      </c>
      <c r="B97" s="25" t="s">
        <v>5350</v>
      </c>
      <c r="C97" s="2" t="s">
        <v>3271</v>
      </c>
      <c r="D97" s="1" t="s">
        <v>1606</v>
      </c>
      <c r="E97" s="1" t="s">
        <v>1771</v>
      </c>
      <c r="F97" s="1">
        <v>6</v>
      </c>
      <c r="G97" s="1" t="s">
        <v>2879</v>
      </c>
      <c r="H97" s="1" t="s">
        <v>2878</v>
      </c>
      <c r="I97" s="1" t="s">
        <v>297</v>
      </c>
      <c r="J97" s="1"/>
      <c r="K97" s="1"/>
      <c r="L97" s="1"/>
      <c r="M97" s="1" t="s">
        <v>3324</v>
      </c>
      <c r="N97" s="1" t="s">
        <v>3325</v>
      </c>
      <c r="O97" s="1"/>
      <c r="P97" s="1">
        <v>2</v>
      </c>
      <c r="Q97" s="1"/>
      <c r="R97" s="1"/>
      <c r="S97" s="1" t="s">
        <v>2877</v>
      </c>
    </row>
    <row r="98" spans="1:19" hidden="1" x14ac:dyDescent="0.15">
      <c r="A98" s="3">
        <v>97</v>
      </c>
      <c r="B98" s="25" t="s">
        <v>5350</v>
      </c>
      <c r="C98" s="2" t="s">
        <v>3271</v>
      </c>
      <c r="D98" s="1" t="s">
        <v>1606</v>
      </c>
      <c r="E98" s="1" t="s">
        <v>1473</v>
      </c>
      <c r="F98" s="1">
        <v>12</v>
      </c>
      <c r="G98" s="1" t="s">
        <v>2876</v>
      </c>
      <c r="H98" s="1" t="s">
        <v>2875</v>
      </c>
      <c r="I98" s="1" t="s">
        <v>349</v>
      </c>
      <c r="J98" s="1" t="s">
        <v>2874</v>
      </c>
      <c r="K98" s="1"/>
      <c r="L98" s="1"/>
      <c r="M98" s="1" t="s">
        <v>2627</v>
      </c>
      <c r="N98" s="1"/>
      <c r="O98" s="1"/>
      <c r="P98" s="1"/>
      <c r="Q98" s="1">
        <v>2</v>
      </c>
      <c r="R98" s="1">
        <v>6</v>
      </c>
      <c r="S98" s="1" t="s">
        <v>2627</v>
      </c>
    </row>
    <row r="99" spans="1:19" hidden="1" x14ac:dyDescent="0.15">
      <c r="A99" s="3">
        <v>98</v>
      </c>
      <c r="B99" s="25" t="s">
        <v>5350</v>
      </c>
      <c r="C99" s="2" t="s">
        <v>3271</v>
      </c>
      <c r="D99" s="1" t="s">
        <v>1606</v>
      </c>
      <c r="E99" s="1" t="s">
        <v>1473</v>
      </c>
      <c r="F99" s="1">
        <v>10</v>
      </c>
      <c r="G99" s="1" t="s">
        <v>2873</v>
      </c>
      <c r="H99" s="1" t="s">
        <v>3326</v>
      </c>
      <c r="I99" s="1" t="s">
        <v>349</v>
      </c>
      <c r="J99" s="1" t="s">
        <v>1506</v>
      </c>
      <c r="K99" s="1" t="s">
        <v>1515</v>
      </c>
      <c r="L99" s="1"/>
      <c r="M99" s="1" t="s">
        <v>2872</v>
      </c>
      <c r="N99" s="1"/>
      <c r="O99" s="1"/>
      <c r="P99" s="1"/>
      <c r="Q99" s="1">
        <v>5</v>
      </c>
      <c r="R99" s="1">
        <v>3</v>
      </c>
      <c r="S99" s="1" t="s">
        <v>2872</v>
      </c>
    </row>
    <row r="100" spans="1:19" hidden="1" x14ac:dyDescent="0.15">
      <c r="A100" s="3">
        <v>99</v>
      </c>
      <c r="B100" s="25" t="s">
        <v>5350</v>
      </c>
      <c r="C100" s="2" t="s">
        <v>3271</v>
      </c>
      <c r="D100" s="1" t="s">
        <v>1606</v>
      </c>
      <c r="E100" s="1" t="s">
        <v>1473</v>
      </c>
      <c r="F100" s="1">
        <v>16</v>
      </c>
      <c r="G100" s="1" t="s">
        <v>2871</v>
      </c>
      <c r="H100" s="1" t="s">
        <v>2870</v>
      </c>
      <c r="I100" s="1" t="s">
        <v>349</v>
      </c>
      <c r="J100" s="1" t="s">
        <v>1501</v>
      </c>
      <c r="K100" s="1" t="s">
        <v>1515</v>
      </c>
      <c r="L100" s="1"/>
      <c r="M100" s="1" t="s">
        <v>3327</v>
      </c>
      <c r="N100" s="1"/>
      <c r="O100" s="1"/>
      <c r="P100" s="1"/>
      <c r="Q100" s="1">
        <v>4</v>
      </c>
      <c r="R100" s="1">
        <v>3</v>
      </c>
      <c r="S100" s="1" t="s">
        <v>3327</v>
      </c>
    </row>
    <row r="101" spans="1:19" hidden="1" x14ac:dyDescent="0.15">
      <c r="A101" s="3">
        <v>100</v>
      </c>
      <c r="B101" s="25" t="s">
        <v>5350</v>
      </c>
      <c r="C101" s="2" t="s">
        <v>3271</v>
      </c>
      <c r="D101" s="1" t="s">
        <v>1606</v>
      </c>
      <c r="E101" s="1" t="s">
        <v>1473</v>
      </c>
      <c r="F101" s="1">
        <v>9</v>
      </c>
      <c r="G101" s="1" t="s">
        <v>2869</v>
      </c>
      <c r="H101" s="1" t="s">
        <v>2868</v>
      </c>
      <c r="I101" s="1" t="s">
        <v>349</v>
      </c>
      <c r="J101" s="1" t="s">
        <v>1516</v>
      </c>
      <c r="K101" s="1" t="s">
        <v>1515</v>
      </c>
      <c r="L101" s="1"/>
      <c r="M101" s="1" t="s">
        <v>2867</v>
      </c>
      <c r="N101" s="1"/>
      <c r="O101" s="1"/>
      <c r="P101" s="1"/>
      <c r="Q101" s="1">
        <v>3</v>
      </c>
      <c r="R101" s="1">
        <v>3</v>
      </c>
      <c r="S101" s="1" t="s">
        <v>2867</v>
      </c>
    </row>
    <row r="102" spans="1:19" hidden="1" x14ac:dyDescent="0.15">
      <c r="A102" s="3">
        <v>101</v>
      </c>
      <c r="B102" s="25" t="s">
        <v>5350</v>
      </c>
      <c r="C102" s="2" t="s">
        <v>3271</v>
      </c>
      <c r="D102" s="1" t="s">
        <v>1606</v>
      </c>
      <c r="E102" s="1" t="s">
        <v>1473</v>
      </c>
      <c r="F102" s="1">
        <v>13</v>
      </c>
      <c r="G102" s="1" t="s">
        <v>2866</v>
      </c>
      <c r="H102" s="1" t="s">
        <v>2865</v>
      </c>
      <c r="I102" s="1" t="s">
        <v>349</v>
      </c>
      <c r="J102" s="1" t="s">
        <v>1506</v>
      </c>
      <c r="K102" s="1" t="s">
        <v>2607</v>
      </c>
      <c r="L102" s="1"/>
      <c r="M102" s="1" t="s">
        <v>2864</v>
      </c>
      <c r="N102" s="1"/>
      <c r="O102" s="1"/>
      <c r="P102" s="1"/>
      <c r="Q102" s="1">
        <v>3</v>
      </c>
      <c r="R102" s="1">
        <v>5</v>
      </c>
      <c r="S102" s="1" t="s">
        <v>2864</v>
      </c>
    </row>
    <row r="103" spans="1:19" hidden="1" x14ac:dyDescent="0.15">
      <c r="A103" s="3">
        <v>102</v>
      </c>
      <c r="B103" s="25" t="s">
        <v>5350</v>
      </c>
      <c r="C103" s="2" t="s">
        <v>3271</v>
      </c>
      <c r="D103" s="1" t="s">
        <v>1606</v>
      </c>
      <c r="E103" s="1" t="s">
        <v>1473</v>
      </c>
      <c r="F103" s="1">
        <v>15</v>
      </c>
      <c r="G103" s="1" t="s">
        <v>2863</v>
      </c>
      <c r="H103" s="1" t="s">
        <v>2862</v>
      </c>
      <c r="I103" s="1" t="s">
        <v>349</v>
      </c>
      <c r="J103" s="1" t="s">
        <v>2436</v>
      </c>
      <c r="K103" s="1"/>
      <c r="L103" s="1"/>
      <c r="M103" s="1" t="s">
        <v>2861</v>
      </c>
      <c r="N103" s="1"/>
      <c r="O103" s="1"/>
      <c r="P103" s="1"/>
      <c r="Q103" s="1">
        <v>3</v>
      </c>
      <c r="R103" s="1">
        <v>4</v>
      </c>
      <c r="S103" s="1" t="s">
        <v>2861</v>
      </c>
    </row>
    <row r="104" spans="1:19" hidden="1" x14ac:dyDescent="0.15">
      <c r="A104" s="3">
        <v>103</v>
      </c>
      <c r="B104" s="25" t="s">
        <v>5350</v>
      </c>
      <c r="C104" s="2" t="s">
        <v>3271</v>
      </c>
      <c r="D104" s="1" t="s">
        <v>1606</v>
      </c>
      <c r="E104" s="1" t="s">
        <v>1473</v>
      </c>
      <c r="F104" s="1">
        <v>15</v>
      </c>
      <c r="G104" s="1" t="s">
        <v>2860</v>
      </c>
      <c r="H104" s="1" t="s">
        <v>2859</v>
      </c>
      <c r="I104" s="1" t="s">
        <v>1475</v>
      </c>
      <c r="J104" s="1"/>
      <c r="K104" s="1"/>
      <c r="L104" s="1"/>
      <c r="M104" s="1" t="s">
        <v>2858</v>
      </c>
      <c r="N104" s="1"/>
      <c r="O104" s="1"/>
      <c r="P104" s="1"/>
      <c r="Q104" s="1"/>
      <c r="R104" s="1"/>
      <c r="S104" s="1" t="s">
        <v>2858</v>
      </c>
    </row>
    <row r="105" spans="1:19" hidden="1" x14ac:dyDescent="0.15">
      <c r="A105" s="3">
        <v>104</v>
      </c>
      <c r="B105" s="25" t="s">
        <v>5350</v>
      </c>
      <c r="C105" s="2" t="s">
        <v>3271</v>
      </c>
      <c r="D105" s="1" t="s">
        <v>1606</v>
      </c>
      <c r="E105" s="1" t="s">
        <v>1473</v>
      </c>
      <c r="F105" s="1">
        <v>8</v>
      </c>
      <c r="G105" s="1" t="s">
        <v>2857</v>
      </c>
      <c r="H105" s="1" t="s">
        <v>2856</v>
      </c>
      <c r="I105" s="1" t="s">
        <v>1475</v>
      </c>
      <c r="J105" s="1"/>
      <c r="K105" s="1"/>
      <c r="L105" s="1"/>
      <c r="M105" s="1" t="s">
        <v>3328</v>
      </c>
      <c r="N105" s="1" t="s">
        <v>3329</v>
      </c>
      <c r="O105" s="1"/>
      <c r="P105" s="1"/>
      <c r="Q105" s="1"/>
      <c r="R105" s="1"/>
      <c r="S105" s="1" t="s">
        <v>2855</v>
      </c>
    </row>
    <row r="106" spans="1:19" hidden="1" x14ac:dyDescent="0.15">
      <c r="A106" s="3">
        <v>105</v>
      </c>
      <c r="B106" s="25" t="s">
        <v>5350</v>
      </c>
      <c r="C106" s="2" t="s">
        <v>3271</v>
      </c>
      <c r="D106" s="1" t="s">
        <v>1606</v>
      </c>
      <c r="E106" s="1" t="s">
        <v>1473</v>
      </c>
      <c r="F106" s="1">
        <v>9</v>
      </c>
      <c r="G106" s="1" t="s">
        <v>2854</v>
      </c>
      <c r="H106" s="1" t="s">
        <v>2853</v>
      </c>
      <c r="I106" s="1" t="s">
        <v>1475</v>
      </c>
      <c r="J106" s="1"/>
      <c r="K106" s="1"/>
      <c r="L106" s="1"/>
      <c r="M106" s="1" t="s">
        <v>2852</v>
      </c>
      <c r="N106" s="1"/>
      <c r="O106" s="1"/>
      <c r="P106" s="1"/>
      <c r="Q106" s="1"/>
      <c r="R106" s="1"/>
      <c r="S106" s="1" t="s">
        <v>2852</v>
      </c>
    </row>
    <row r="107" spans="1:19" hidden="1" x14ac:dyDescent="0.15">
      <c r="A107" s="3">
        <v>106</v>
      </c>
      <c r="B107" s="25" t="s">
        <v>5350</v>
      </c>
      <c r="C107" s="2" t="s">
        <v>3271</v>
      </c>
      <c r="D107" s="1" t="s">
        <v>1606</v>
      </c>
      <c r="E107" s="1" t="s">
        <v>1473</v>
      </c>
      <c r="F107" s="1">
        <v>6</v>
      </c>
      <c r="G107" s="1" t="s">
        <v>2851</v>
      </c>
      <c r="H107" s="1" t="s">
        <v>2850</v>
      </c>
      <c r="I107" s="1" t="s">
        <v>1475</v>
      </c>
      <c r="J107" s="1"/>
      <c r="K107" s="1"/>
      <c r="L107" s="1"/>
      <c r="M107" s="1" t="s">
        <v>2849</v>
      </c>
      <c r="N107" s="1"/>
      <c r="O107" s="1"/>
      <c r="P107" s="1"/>
      <c r="Q107" s="1"/>
      <c r="R107" s="1"/>
      <c r="S107" s="1" t="s">
        <v>2849</v>
      </c>
    </row>
    <row r="108" spans="1:19" hidden="1" x14ac:dyDescent="0.15">
      <c r="A108" s="3">
        <v>107</v>
      </c>
      <c r="B108" s="25" t="s">
        <v>5350</v>
      </c>
      <c r="C108" s="2" t="s">
        <v>3271</v>
      </c>
      <c r="D108" s="1" t="s">
        <v>1606</v>
      </c>
      <c r="E108" s="1" t="s">
        <v>1473</v>
      </c>
      <c r="F108" s="1">
        <v>6</v>
      </c>
      <c r="G108" s="1" t="s">
        <v>2848</v>
      </c>
      <c r="H108" s="1" t="s">
        <v>2847</v>
      </c>
      <c r="I108" s="1" t="s">
        <v>1475</v>
      </c>
      <c r="J108" s="1"/>
      <c r="K108" s="1"/>
      <c r="L108" s="1"/>
      <c r="M108" s="1" t="s">
        <v>2846</v>
      </c>
      <c r="N108" s="1"/>
      <c r="O108" s="1"/>
      <c r="P108" s="1"/>
      <c r="Q108" s="1"/>
      <c r="R108" s="1"/>
      <c r="S108" s="1" t="s">
        <v>2846</v>
      </c>
    </row>
    <row r="109" spans="1:19" hidden="1" x14ac:dyDescent="0.15">
      <c r="A109" s="3">
        <v>108</v>
      </c>
      <c r="B109" s="25" t="s">
        <v>5350</v>
      </c>
      <c r="C109" s="2" t="s">
        <v>3271</v>
      </c>
      <c r="D109" s="1" t="s">
        <v>1606</v>
      </c>
      <c r="E109" s="1" t="s">
        <v>1473</v>
      </c>
      <c r="F109" s="1">
        <v>8</v>
      </c>
      <c r="G109" s="1" t="s">
        <v>2845</v>
      </c>
      <c r="H109" s="1" t="s">
        <v>2844</v>
      </c>
      <c r="I109" s="1" t="s">
        <v>1475</v>
      </c>
      <c r="J109" s="1"/>
      <c r="K109" s="1"/>
      <c r="L109" s="1"/>
      <c r="M109" s="1" t="s">
        <v>2843</v>
      </c>
      <c r="N109" s="1"/>
      <c r="O109" s="1"/>
      <c r="P109" s="1"/>
      <c r="Q109" s="1"/>
      <c r="R109" s="1"/>
      <c r="S109" s="1" t="s">
        <v>2843</v>
      </c>
    </row>
    <row r="110" spans="1:19" x14ac:dyDescent="0.15">
      <c r="A110" s="3">
        <v>109</v>
      </c>
      <c r="B110" s="25" t="s">
        <v>5350</v>
      </c>
      <c r="C110" s="2" t="s">
        <v>3271</v>
      </c>
      <c r="D110" s="1" t="s">
        <v>1606</v>
      </c>
      <c r="E110" s="1" t="s">
        <v>1473</v>
      </c>
      <c r="F110" s="1">
        <v>6</v>
      </c>
      <c r="G110" s="1" t="s">
        <v>5388</v>
      </c>
      <c r="H110" s="1" t="s">
        <v>2841</v>
      </c>
      <c r="I110" s="1" t="s">
        <v>297</v>
      </c>
      <c r="J110" s="1"/>
      <c r="K110" s="1"/>
      <c r="L110" s="1"/>
      <c r="M110" s="1" t="s">
        <v>2840</v>
      </c>
      <c r="N110" s="1"/>
      <c r="O110" s="1"/>
      <c r="P110" s="1">
        <v>6</v>
      </c>
      <c r="Q110" s="1"/>
      <c r="R110" s="1"/>
      <c r="S110" s="1" t="s">
        <v>2840</v>
      </c>
    </row>
    <row r="111" spans="1:19" hidden="1" x14ac:dyDescent="0.15">
      <c r="A111" s="3">
        <v>110</v>
      </c>
      <c r="B111" s="25" t="s">
        <v>5350</v>
      </c>
      <c r="C111" s="2" t="s">
        <v>3271</v>
      </c>
      <c r="D111" s="1" t="s">
        <v>1606</v>
      </c>
      <c r="E111" s="1" t="s">
        <v>1463</v>
      </c>
      <c r="F111" s="1">
        <v>12</v>
      </c>
      <c r="G111" s="1" t="s">
        <v>2839</v>
      </c>
      <c r="H111" s="1" t="s">
        <v>2838</v>
      </c>
      <c r="I111" s="1" t="s">
        <v>349</v>
      </c>
      <c r="J111" s="1" t="s">
        <v>2837</v>
      </c>
      <c r="K111" s="1"/>
      <c r="L111" s="1"/>
      <c r="M111" s="1" t="s">
        <v>2836</v>
      </c>
      <c r="N111" s="1"/>
      <c r="O111" s="1"/>
      <c r="P111" s="1"/>
      <c r="Q111" s="1">
        <v>5</v>
      </c>
      <c r="R111" s="1">
        <v>2</v>
      </c>
      <c r="S111" s="1" t="s">
        <v>2836</v>
      </c>
    </row>
    <row r="112" spans="1:19" hidden="1" x14ac:dyDescent="0.15">
      <c r="A112" s="3">
        <v>111</v>
      </c>
      <c r="B112" s="25" t="s">
        <v>5350</v>
      </c>
      <c r="C112" s="2" t="s">
        <v>3271</v>
      </c>
      <c r="D112" s="1" t="s">
        <v>1606</v>
      </c>
      <c r="E112" s="1" t="s">
        <v>1463</v>
      </c>
      <c r="F112" s="1">
        <v>12</v>
      </c>
      <c r="G112" s="1" t="s">
        <v>2835</v>
      </c>
      <c r="H112" s="1" t="s">
        <v>2834</v>
      </c>
      <c r="I112" s="1" t="s">
        <v>349</v>
      </c>
      <c r="J112" s="1" t="s">
        <v>2833</v>
      </c>
      <c r="K112" s="1"/>
      <c r="L112" s="1"/>
      <c r="M112" s="1" t="s">
        <v>361</v>
      </c>
      <c r="N112" s="1" t="s">
        <v>3330</v>
      </c>
      <c r="O112" s="1"/>
      <c r="P112" s="1"/>
      <c r="Q112" s="1">
        <v>1</v>
      </c>
      <c r="R112" s="1">
        <v>8</v>
      </c>
      <c r="S112" s="1" t="s">
        <v>3331</v>
      </c>
    </row>
    <row r="113" spans="1:19" hidden="1" x14ac:dyDescent="0.15">
      <c r="A113" s="3">
        <v>112</v>
      </c>
      <c r="B113" s="25" t="s">
        <v>5350</v>
      </c>
      <c r="C113" s="2" t="s">
        <v>3271</v>
      </c>
      <c r="D113" s="1" t="s">
        <v>1606</v>
      </c>
      <c r="E113" s="1" t="s">
        <v>1463</v>
      </c>
      <c r="F113" s="1">
        <v>15</v>
      </c>
      <c r="G113" s="1" t="s">
        <v>2832</v>
      </c>
      <c r="H113" s="1" t="s">
        <v>2831</v>
      </c>
      <c r="I113" s="1" t="s">
        <v>349</v>
      </c>
      <c r="J113" s="1" t="s">
        <v>1511</v>
      </c>
      <c r="K113" s="1" t="s">
        <v>1515</v>
      </c>
      <c r="L113" s="1"/>
      <c r="M113" s="1" t="s">
        <v>3332</v>
      </c>
      <c r="N113" s="1" t="s">
        <v>3333</v>
      </c>
      <c r="O113" s="1"/>
      <c r="P113" s="1"/>
      <c r="Q113" s="1">
        <v>4</v>
      </c>
      <c r="R113" s="1">
        <v>7</v>
      </c>
      <c r="S113" s="1" t="s">
        <v>3334</v>
      </c>
    </row>
    <row r="114" spans="1:19" hidden="1" x14ac:dyDescent="0.15">
      <c r="A114" s="3">
        <v>113</v>
      </c>
      <c r="B114" s="25" t="s">
        <v>5350</v>
      </c>
      <c r="C114" s="2" t="s">
        <v>3271</v>
      </c>
      <c r="D114" s="1" t="s">
        <v>1606</v>
      </c>
      <c r="E114" s="1" t="s">
        <v>1463</v>
      </c>
      <c r="F114" s="1">
        <v>14</v>
      </c>
      <c r="G114" s="1" t="s">
        <v>2830</v>
      </c>
      <c r="H114" s="1" t="s">
        <v>2829</v>
      </c>
      <c r="I114" s="1" t="s">
        <v>349</v>
      </c>
      <c r="J114" s="1" t="s">
        <v>2828</v>
      </c>
      <c r="K114" s="1"/>
      <c r="L114" s="1"/>
      <c r="M114" s="1" t="s">
        <v>361</v>
      </c>
      <c r="N114" s="1" t="s">
        <v>3335</v>
      </c>
      <c r="O114" s="1"/>
      <c r="P114" s="1"/>
      <c r="Q114" s="1">
        <v>6</v>
      </c>
      <c r="R114" s="1">
        <v>6</v>
      </c>
      <c r="S114" s="1" t="s">
        <v>3336</v>
      </c>
    </row>
    <row r="115" spans="1:19" hidden="1" x14ac:dyDescent="0.15">
      <c r="A115" s="3">
        <v>114</v>
      </c>
      <c r="B115" s="25" t="s">
        <v>5350</v>
      </c>
      <c r="C115" s="2" t="s">
        <v>3271</v>
      </c>
      <c r="D115" s="1" t="s">
        <v>1606</v>
      </c>
      <c r="E115" s="1" t="s">
        <v>1463</v>
      </c>
      <c r="F115" s="1">
        <v>9</v>
      </c>
      <c r="G115" s="1" t="s">
        <v>2827</v>
      </c>
      <c r="H115" s="1" t="s">
        <v>2826</v>
      </c>
      <c r="I115" s="1" t="s">
        <v>349</v>
      </c>
      <c r="J115" s="1" t="s">
        <v>1511</v>
      </c>
      <c r="K115" s="1" t="s">
        <v>1492</v>
      </c>
      <c r="L115" s="1"/>
      <c r="M115" s="1" t="s">
        <v>3337</v>
      </c>
      <c r="N115" s="1" t="s">
        <v>3338</v>
      </c>
      <c r="O115" s="1"/>
      <c r="P115" s="1"/>
      <c r="Q115" s="1">
        <v>6</v>
      </c>
      <c r="R115" s="1">
        <v>6</v>
      </c>
      <c r="S115" s="1" t="s">
        <v>2825</v>
      </c>
    </row>
    <row r="116" spans="1:19" hidden="1" x14ac:dyDescent="0.15">
      <c r="A116" s="3">
        <v>115</v>
      </c>
      <c r="B116" s="25" t="s">
        <v>5350</v>
      </c>
      <c r="C116" s="2" t="s">
        <v>3271</v>
      </c>
      <c r="D116" s="1" t="s">
        <v>1606</v>
      </c>
      <c r="E116" s="1" t="s">
        <v>1463</v>
      </c>
      <c r="F116" s="1">
        <v>9</v>
      </c>
      <c r="G116" s="1" t="s">
        <v>2824</v>
      </c>
      <c r="H116" s="1" t="s">
        <v>2823</v>
      </c>
      <c r="I116" s="1" t="s">
        <v>1475</v>
      </c>
      <c r="J116" s="1"/>
      <c r="K116" s="1"/>
      <c r="L116" s="1"/>
      <c r="M116" s="1" t="s">
        <v>3339</v>
      </c>
      <c r="N116" s="1" t="s">
        <v>3340</v>
      </c>
      <c r="O116" s="1"/>
      <c r="P116" s="1"/>
      <c r="Q116" s="1"/>
      <c r="R116" s="1"/>
      <c r="S116" s="1" t="s">
        <v>2822</v>
      </c>
    </row>
    <row r="117" spans="1:19" hidden="1" x14ac:dyDescent="0.15">
      <c r="A117" s="3">
        <v>116</v>
      </c>
      <c r="B117" s="25" t="s">
        <v>5350</v>
      </c>
      <c r="C117" s="2" t="s">
        <v>3271</v>
      </c>
      <c r="D117" s="1" t="s">
        <v>1606</v>
      </c>
      <c r="E117" s="1" t="s">
        <v>1463</v>
      </c>
      <c r="F117" s="1">
        <v>12</v>
      </c>
      <c r="G117" s="1" t="s">
        <v>2821</v>
      </c>
      <c r="H117" s="1" t="s">
        <v>2820</v>
      </c>
      <c r="I117" s="1" t="s">
        <v>1475</v>
      </c>
      <c r="J117" s="1"/>
      <c r="K117" s="1"/>
      <c r="L117" s="1"/>
      <c r="M117" s="1" t="s">
        <v>2819</v>
      </c>
      <c r="N117" s="1"/>
      <c r="O117" s="1"/>
      <c r="P117" s="1"/>
      <c r="Q117" s="1"/>
      <c r="R117" s="1"/>
      <c r="S117" s="1" t="s">
        <v>2819</v>
      </c>
    </row>
    <row r="118" spans="1:19" hidden="1" x14ac:dyDescent="0.15">
      <c r="A118" s="3">
        <v>117</v>
      </c>
      <c r="B118" s="25" t="s">
        <v>5350</v>
      </c>
      <c r="C118" s="2" t="s">
        <v>3271</v>
      </c>
      <c r="D118" s="1" t="s">
        <v>1606</v>
      </c>
      <c r="E118" s="1" t="s">
        <v>1463</v>
      </c>
      <c r="F118" s="1">
        <v>8</v>
      </c>
      <c r="G118" s="1" t="s">
        <v>2818</v>
      </c>
      <c r="H118" s="1" t="s">
        <v>2817</v>
      </c>
      <c r="I118" s="1" t="s">
        <v>1475</v>
      </c>
      <c r="J118" s="1"/>
      <c r="K118" s="1"/>
      <c r="L118" s="1"/>
      <c r="M118" s="1" t="s">
        <v>2114</v>
      </c>
      <c r="N118" s="1" t="s">
        <v>3341</v>
      </c>
      <c r="O118" s="1"/>
      <c r="P118" s="1"/>
      <c r="Q118" s="1"/>
      <c r="R118" s="1"/>
      <c r="S118" s="1" t="s">
        <v>2816</v>
      </c>
    </row>
    <row r="119" spans="1:19" x14ac:dyDescent="0.15">
      <c r="A119" s="3">
        <v>118</v>
      </c>
      <c r="B119" s="25" t="s">
        <v>5350</v>
      </c>
      <c r="C119" s="2" t="s">
        <v>3271</v>
      </c>
      <c r="D119" s="1" t="s">
        <v>1606</v>
      </c>
      <c r="E119" s="1" t="s">
        <v>1463</v>
      </c>
      <c r="F119" s="1">
        <v>12</v>
      </c>
      <c r="G119" s="1" t="s">
        <v>2815</v>
      </c>
      <c r="H119" s="1" t="s">
        <v>2814</v>
      </c>
      <c r="I119" s="1" t="s">
        <v>297</v>
      </c>
      <c r="J119" s="1"/>
      <c r="K119" s="1"/>
      <c r="L119" s="1"/>
      <c r="M119" s="1" t="s">
        <v>2813</v>
      </c>
      <c r="N119" s="1"/>
      <c r="O119" s="1"/>
      <c r="P119" s="1">
        <v>2</v>
      </c>
      <c r="Q119" s="1"/>
      <c r="R119" s="1"/>
      <c r="S119" s="1" t="s">
        <v>2813</v>
      </c>
    </row>
    <row r="120" spans="1:19" x14ac:dyDescent="0.15">
      <c r="A120" s="3">
        <v>119</v>
      </c>
      <c r="B120" s="25" t="s">
        <v>5350</v>
      </c>
      <c r="C120" s="2" t="s">
        <v>3271</v>
      </c>
      <c r="D120" s="1" t="s">
        <v>1606</v>
      </c>
      <c r="E120" s="1" t="s">
        <v>1463</v>
      </c>
      <c r="F120" s="1">
        <v>15</v>
      </c>
      <c r="G120" s="1" t="s">
        <v>2812</v>
      </c>
      <c r="H120" s="1" t="s">
        <v>2811</v>
      </c>
      <c r="I120" s="1" t="s">
        <v>297</v>
      </c>
      <c r="J120" s="1"/>
      <c r="K120" s="1"/>
      <c r="L120" s="1"/>
      <c r="M120" s="1" t="s">
        <v>2810</v>
      </c>
      <c r="N120" s="1"/>
      <c r="O120" s="1"/>
      <c r="P120" s="1">
        <v>3</v>
      </c>
      <c r="Q120" s="1"/>
      <c r="R120" s="1"/>
      <c r="S120" s="1" t="s">
        <v>2810</v>
      </c>
    </row>
    <row r="121" spans="1:19" hidden="1" x14ac:dyDescent="0.15">
      <c r="A121" s="3">
        <v>120</v>
      </c>
      <c r="B121" s="25" t="s">
        <v>5350</v>
      </c>
      <c r="C121" s="2" t="s">
        <v>3271</v>
      </c>
      <c r="D121" s="1" t="s">
        <v>1606</v>
      </c>
      <c r="E121" s="1" t="s">
        <v>1453</v>
      </c>
      <c r="F121" s="1">
        <v>20</v>
      </c>
      <c r="G121" s="1" t="s">
        <v>2809</v>
      </c>
      <c r="H121" s="1" t="s">
        <v>2808</v>
      </c>
      <c r="I121" s="1" t="s">
        <v>349</v>
      </c>
      <c r="J121" s="1" t="s">
        <v>2077</v>
      </c>
      <c r="K121" s="1"/>
      <c r="L121" s="1"/>
      <c r="M121" s="1" t="s">
        <v>3342</v>
      </c>
      <c r="N121" s="1" t="s">
        <v>3343</v>
      </c>
      <c r="O121" s="1"/>
      <c r="P121" s="1"/>
      <c r="Q121" s="1">
        <v>8</v>
      </c>
      <c r="R121" s="1">
        <v>8</v>
      </c>
      <c r="S121" s="1" t="s">
        <v>2807</v>
      </c>
    </row>
    <row r="122" spans="1:19" hidden="1" x14ac:dyDescent="0.15">
      <c r="A122" s="3">
        <v>121</v>
      </c>
      <c r="B122" s="25" t="s">
        <v>5350</v>
      </c>
      <c r="C122" s="2" t="s">
        <v>3271</v>
      </c>
      <c r="D122" s="1" t="s">
        <v>1606</v>
      </c>
      <c r="E122" s="1" t="s">
        <v>1453</v>
      </c>
      <c r="F122" s="1">
        <v>6</v>
      </c>
      <c r="G122" s="1" t="s">
        <v>2806</v>
      </c>
      <c r="H122" s="1" t="s">
        <v>2805</v>
      </c>
      <c r="I122" s="1" t="s">
        <v>1475</v>
      </c>
      <c r="J122" s="1"/>
      <c r="K122" s="1"/>
      <c r="L122" s="1"/>
      <c r="M122" s="1" t="s">
        <v>2804</v>
      </c>
      <c r="N122" s="1"/>
      <c r="O122" s="1"/>
      <c r="P122" s="1"/>
      <c r="Q122" s="1"/>
      <c r="R122" s="1"/>
      <c r="S122" s="1" t="s">
        <v>2804</v>
      </c>
    </row>
    <row r="123" spans="1:19" x14ac:dyDescent="0.15">
      <c r="A123" s="3">
        <v>122</v>
      </c>
      <c r="B123" s="25" t="s">
        <v>5350</v>
      </c>
      <c r="C123" s="2" t="s">
        <v>3271</v>
      </c>
      <c r="D123" s="1" t="s">
        <v>1606</v>
      </c>
      <c r="E123" s="1" t="s">
        <v>1453</v>
      </c>
      <c r="F123" s="1">
        <v>21</v>
      </c>
      <c r="G123" s="1" t="s">
        <v>2803</v>
      </c>
      <c r="H123" s="1" t="s">
        <v>2802</v>
      </c>
      <c r="I123" s="1" t="s">
        <v>297</v>
      </c>
      <c r="J123" s="1"/>
      <c r="K123" s="1"/>
      <c r="L123" s="1"/>
      <c r="M123" s="1" t="s">
        <v>3344</v>
      </c>
      <c r="N123" s="1" t="s">
        <v>3345</v>
      </c>
      <c r="O123" s="1"/>
      <c r="P123" s="1">
        <v>3</v>
      </c>
      <c r="Q123" s="1"/>
      <c r="R123" s="1"/>
      <c r="S123" s="1" t="s">
        <v>2801</v>
      </c>
    </row>
    <row r="124" spans="1:19" hidden="1" x14ac:dyDescent="0.15">
      <c r="A124" s="3">
        <v>123</v>
      </c>
      <c r="B124" s="25" t="s">
        <v>5350</v>
      </c>
      <c r="C124" s="2" t="s">
        <v>3271</v>
      </c>
      <c r="D124" s="1" t="s">
        <v>1575</v>
      </c>
      <c r="E124" s="1" t="s">
        <v>1771</v>
      </c>
      <c r="F124" s="1">
        <v>6</v>
      </c>
      <c r="G124" s="1" t="s">
        <v>2800</v>
      </c>
      <c r="H124" s="1" t="s">
        <v>2799</v>
      </c>
      <c r="I124" s="1" t="s">
        <v>349</v>
      </c>
      <c r="J124" s="1" t="s">
        <v>1511</v>
      </c>
      <c r="K124" s="1" t="s">
        <v>2667</v>
      </c>
      <c r="L124" s="1"/>
      <c r="M124" s="1"/>
      <c r="N124" s="1"/>
      <c r="O124" s="1"/>
      <c r="P124" s="1"/>
      <c r="Q124" s="1">
        <v>3</v>
      </c>
      <c r="R124" s="1">
        <v>1</v>
      </c>
      <c r="S124" s="1"/>
    </row>
    <row r="125" spans="1:19" hidden="1" x14ac:dyDescent="0.15">
      <c r="A125" s="3">
        <v>124</v>
      </c>
      <c r="B125" s="25" t="s">
        <v>5350</v>
      </c>
      <c r="C125" s="2" t="s">
        <v>3271</v>
      </c>
      <c r="D125" s="1" t="s">
        <v>1575</v>
      </c>
      <c r="E125" s="1" t="s">
        <v>1771</v>
      </c>
      <c r="F125" s="1">
        <v>9</v>
      </c>
      <c r="G125" s="1" t="s">
        <v>5341</v>
      </c>
      <c r="H125" s="1" t="s">
        <v>2797</v>
      </c>
      <c r="I125" s="1" t="s">
        <v>349</v>
      </c>
      <c r="J125" s="1" t="s">
        <v>1511</v>
      </c>
      <c r="K125" s="1" t="s">
        <v>1826</v>
      </c>
      <c r="L125" s="1"/>
      <c r="M125" s="1" t="s">
        <v>3279</v>
      </c>
      <c r="N125" s="1"/>
      <c r="O125" s="1"/>
      <c r="P125" s="1"/>
      <c r="Q125" s="1">
        <v>2</v>
      </c>
      <c r="R125" s="1">
        <v>2</v>
      </c>
      <c r="S125" s="1" t="s">
        <v>3279</v>
      </c>
    </row>
    <row r="126" spans="1:19" hidden="1" x14ac:dyDescent="0.15">
      <c r="A126" s="3">
        <v>125</v>
      </c>
      <c r="B126" s="25" t="s">
        <v>5350</v>
      </c>
      <c r="C126" s="2" t="s">
        <v>3271</v>
      </c>
      <c r="D126" s="1" t="s">
        <v>1575</v>
      </c>
      <c r="E126" s="1" t="s">
        <v>1771</v>
      </c>
      <c r="F126" s="1">
        <v>7</v>
      </c>
      <c r="G126" s="1" t="s">
        <v>2796</v>
      </c>
      <c r="H126" s="1" t="s">
        <v>2795</v>
      </c>
      <c r="I126" s="1" t="s">
        <v>349</v>
      </c>
      <c r="J126" s="1" t="s">
        <v>2563</v>
      </c>
      <c r="K126" s="1"/>
      <c r="L126" s="1"/>
      <c r="M126" s="1" t="s">
        <v>2794</v>
      </c>
      <c r="N126" s="1"/>
      <c r="O126" s="1"/>
      <c r="P126" s="1"/>
      <c r="Q126" s="1">
        <v>1</v>
      </c>
      <c r="R126" s="1">
        <v>1</v>
      </c>
      <c r="S126" s="1" t="s">
        <v>2794</v>
      </c>
    </row>
    <row r="127" spans="1:19" hidden="1" x14ac:dyDescent="0.15">
      <c r="A127" s="3">
        <v>126</v>
      </c>
      <c r="B127" s="25" t="s">
        <v>5350</v>
      </c>
      <c r="C127" s="2" t="s">
        <v>3271</v>
      </c>
      <c r="D127" s="1" t="s">
        <v>1575</v>
      </c>
      <c r="E127" s="1" t="s">
        <v>1771</v>
      </c>
      <c r="F127" s="1">
        <v>8</v>
      </c>
      <c r="G127" s="1" t="s">
        <v>2793</v>
      </c>
      <c r="H127" s="1" t="s">
        <v>2792</v>
      </c>
      <c r="I127" s="1" t="s">
        <v>349</v>
      </c>
      <c r="J127" s="1" t="s">
        <v>1559</v>
      </c>
      <c r="K127" s="1"/>
      <c r="L127" s="1"/>
      <c r="M127" s="1" t="s">
        <v>2627</v>
      </c>
      <c r="N127" s="1"/>
      <c r="O127" s="1"/>
      <c r="P127" s="1"/>
      <c r="Q127" s="1">
        <v>3</v>
      </c>
      <c r="R127" s="1">
        <v>1</v>
      </c>
      <c r="S127" s="1" t="s">
        <v>2627</v>
      </c>
    </row>
    <row r="128" spans="1:19" hidden="1" x14ac:dyDescent="0.15">
      <c r="A128" s="3">
        <v>127</v>
      </c>
      <c r="B128" s="25" t="s">
        <v>5350</v>
      </c>
      <c r="C128" s="2" t="s">
        <v>3271</v>
      </c>
      <c r="D128" s="1" t="s">
        <v>1575</v>
      </c>
      <c r="E128" s="1" t="s">
        <v>1771</v>
      </c>
      <c r="F128" s="1">
        <v>8</v>
      </c>
      <c r="G128" s="1" t="s">
        <v>2791</v>
      </c>
      <c r="H128" s="1" t="s">
        <v>2790</v>
      </c>
      <c r="I128" s="1" t="s">
        <v>349</v>
      </c>
      <c r="J128" s="1" t="s">
        <v>1559</v>
      </c>
      <c r="K128" s="1"/>
      <c r="L128" s="1"/>
      <c r="M128" s="1" t="s">
        <v>2789</v>
      </c>
      <c r="N128" s="1"/>
      <c r="O128" s="1"/>
      <c r="P128" s="1"/>
      <c r="Q128" s="1">
        <v>2</v>
      </c>
      <c r="R128" s="1">
        <v>2</v>
      </c>
      <c r="S128" s="1" t="s">
        <v>2789</v>
      </c>
    </row>
    <row r="129" spans="1:19" hidden="1" x14ac:dyDescent="0.15">
      <c r="A129" s="3">
        <v>128</v>
      </c>
      <c r="B129" s="25" t="s">
        <v>5350</v>
      </c>
      <c r="C129" s="2" t="s">
        <v>3271</v>
      </c>
      <c r="D129" s="1" t="s">
        <v>1575</v>
      </c>
      <c r="E129" s="1" t="s">
        <v>1771</v>
      </c>
      <c r="F129" s="1">
        <v>9</v>
      </c>
      <c r="G129" s="1" t="s">
        <v>2788</v>
      </c>
      <c r="H129" s="1" t="s">
        <v>2787</v>
      </c>
      <c r="I129" s="1" t="s">
        <v>349</v>
      </c>
      <c r="J129" s="1" t="s">
        <v>1511</v>
      </c>
      <c r="K129" s="1" t="s">
        <v>1667</v>
      </c>
      <c r="L129" s="1"/>
      <c r="M129" s="1" t="s">
        <v>2786</v>
      </c>
      <c r="N129" s="1"/>
      <c r="O129" s="1"/>
      <c r="P129" s="1"/>
      <c r="Q129" s="1">
        <v>2</v>
      </c>
      <c r="R129" s="1">
        <v>1</v>
      </c>
      <c r="S129" s="1" t="s">
        <v>2786</v>
      </c>
    </row>
    <row r="130" spans="1:19" hidden="1" x14ac:dyDescent="0.15">
      <c r="A130" s="3">
        <v>129</v>
      </c>
      <c r="B130" s="25" t="s">
        <v>5350</v>
      </c>
      <c r="C130" s="2" t="s">
        <v>3271</v>
      </c>
      <c r="D130" s="1" t="s">
        <v>1575</v>
      </c>
      <c r="E130" s="1" t="s">
        <v>1771</v>
      </c>
      <c r="F130" s="1">
        <v>3</v>
      </c>
      <c r="G130" s="1" t="s">
        <v>2785</v>
      </c>
      <c r="H130" s="1" t="s">
        <v>2784</v>
      </c>
      <c r="I130" s="1" t="s">
        <v>349</v>
      </c>
      <c r="J130" s="1" t="s">
        <v>1587</v>
      </c>
      <c r="K130" s="1" t="s">
        <v>1515</v>
      </c>
      <c r="L130" s="1"/>
      <c r="M130" s="1"/>
      <c r="N130" s="1"/>
      <c r="O130" s="1"/>
      <c r="P130" s="1"/>
      <c r="Q130" s="1">
        <v>1</v>
      </c>
      <c r="R130" s="1">
        <v>1</v>
      </c>
      <c r="S130" s="1"/>
    </row>
    <row r="131" spans="1:19" hidden="1" x14ac:dyDescent="0.15">
      <c r="A131" s="3">
        <v>130</v>
      </c>
      <c r="B131" s="25" t="s">
        <v>5350</v>
      </c>
      <c r="C131" s="2" t="s">
        <v>3271</v>
      </c>
      <c r="D131" s="1" t="s">
        <v>1575</v>
      </c>
      <c r="E131" s="1" t="s">
        <v>1771</v>
      </c>
      <c r="F131" s="1">
        <v>4</v>
      </c>
      <c r="G131" s="1" t="s">
        <v>2783</v>
      </c>
      <c r="H131" s="1" t="s">
        <v>2782</v>
      </c>
      <c r="I131" s="1" t="s">
        <v>349</v>
      </c>
      <c r="J131" s="1" t="s">
        <v>1587</v>
      </c>
      <c r="K131" s="1" t="s">
        <v>1956</v>
      </c>
      <c r="L131" s="1"/>
      <c r="M131" s="1"/>
      <c r="N131" s="1"/>
      <c r="O131" s="1"/>
      <c r="P131" s="1"/>
      <c r="Q131" s="1">
        <v>2</v>
      </c>
      <c r="R131" s="1">
        <v>1</v>
      </c>
      <c r="S131" s="1"/>
    </row>
    <row r="132" spans="1:19" hidden="1" x14ac:dyDescent="0.15">
      <c r="A132" s="3">
        <v>131</v>
      </c>
      <c r="B132" s="25" t="s">
        <v>5350</v>
      </c>
      <c r="C132" s="2" t="s">
        <v>3271</v>
      </c>
      <c r="D132" s="1" t="s">
        <v>1575</v>
      </c>
      <c r="E132" s="1" t="s">
        <v>1771</v>
      </c>
      <c r="F132" s="1">
        <v>6</v>
      </c>
      <c r="G132" s="1" t="s">
        <v>2781</v>
      </c>
      <c r="H132" s="1" t="s">
        <v>2780</v>
      </c>
      <c r="I132" s="1" t="s">
        <v>1475</v>
      </c>
      <c r="J132" s="1"/>
      <c r="K132" s="1"/>
      <c r="L132" s="1"/>
      <c r="M132" s="1" t="s">
        <v>2779</v>
      </c>
      <c r="N132" s="1"/>
      <c r="O132" s="1"/>
      <c r="P132" s="1"/>
      <c r="Q132" s="1"/>
      <c r="R132" s="1"/>
      <c r="S132" s="1" t="s">
        <v>2779</v>
      </c>
    </row>
    <row r="133" spans="1:19" hidden="1" x14ac:dyDescent="0.15">
      <c r="A133" s="3">
        <v>132</v>
      </c>
      <c r="B133" s="25" t="s">
        <v>5350</v>
      </c>
      <c r="C133" s="2" t="s">
        <v>3271</v>
      </c>
      <c r="D133" s="1" t="s">
        <v>1575</v>
      </c>
      <c r="E133" s="1" t="s">
        <v>1771</v>
      </c>
      <c r="F133" s="1">
        <v>4</v>
      </c>
      <c r="G133" s="1" t="s">
        <v>2778</v>
      </c>
      <c r="H133" s="1" t="s">
        <v>2777</v>
      </c>
      <c r="I133" s="1" t="s">
        <v>1475</v>
      </c>
      <c r="J133" s="1"/>
      <c r="K133" s="1"/>
      <c r="L133" s="1"/>
      <c r="M133" s="1" t="s">
        <v>3346</v>
      </c>
      <c r="N133" s="1" t="s">
        <v>3347</v>
      </c>
      <c r="O133" s="1"/>
      <c r="P133" s="1"/>
      <c r="Q133" s="1"/>
      <c r="R133" s="1"/>
      <c r="S133" s="1" t="s">
        <v>2776</v>
      </c>
    </row>
    <row r="134" spans="1:19" hidden="1" x14ac:dyDescent="0.15">
      <c r="A134" s="3">
        <v>133</v>
      </c>
      <c r="B134" s="25" t="s">
        <v>5350</v>
      </c>
      <c r="C134" s="2" t="s">
        <v>3271</v>
      </c>
      <c r="D134" s="1" t="s">
        <v>1575</v>
      </c>
      <c r="E134" s="1" t="s">
        <v>1771</v>
      </c>
      <c r="F134" s="1">
        <v>6</v>
      </c>
      <c r="G134" s="1" t="s">
        <v>2775</v>
      </c>
      <c r="H134" s="1" t="s">
        <v>2774</v>
      </c>
      <c r="I134" s="1" t="s">
        <v>1475</v>
      </c>
      <c r="J134" s="1"/>
      <c r="K134" s="1"/>
      <c r="L134" s="1"/>
      <c r="M134" s="1" t="s">
        <v>2773</v>
      </c>
      <c r="N134" s="1"/>
      <c r="O134" s="1"/>
      <c r="P134" s="1"/>
      <c r="Q134" s="1"/>
      <c r="R134" s="1"/>
      <c r="S134" s="1" t="s">
        <v>2773</v>
      </c>
    </row>
    <row r="135" spans="1:19" hidden="1" x14ac:dyDescent="0.15">
      <c r="A135" s="3">
        <v>134</v>
      </c>
      <c r="B135" s="25" t="s">
        <v>5350</v>
      </c>
      <c r="C135" s="2" t="s">
        <v>3271</v>
      </c>
      <c r="D135" s="1" t="s">
        <v>1575</v>
      </c>
      <c r="E135" s="1" t="s">
        <v>1771</v>
      </c>
      <c r="F135" s="1">
        <v>3</v>
      </c>
      <c r="G135" s="1" t="s">
        <v>5373</v>
      </c>
      <c r="H135" s="1" t="s">
        <v>2771</v>
      </c>
      <c r="I135" s="1" t="s">
        <v>1475</v>
      </c>
      <c r="J135" s="1"/>
      <c r="K135" s="1"/>
      <c r="L135" s="1"/>
      <c r="M135" s="1" t="s">
        <v>3348</v>
      </c>
      <c r="N135" s="1" t="s">
        <v>3349</v>
      </c>
      <c r="O135" s="1"/>
      <c r="P135" s="1"/>
      <c r="Q135" s="1"/>
      <c r="R135" s="1"/>
      <c r="S135" s="1" t="s">
        <v>2770</v>
      </c>
    </row>
    <row r="136" spans="1:19" hidden="1" x14ac:dyDescent="0.15">
      <c r="A136" s="3">
        <v>135</v>
      </c>
      <c r="B136" s="25" t="s">
        <v>5350</v>
      </c>
      <c r="C136" s="2" t="s">
        <v>3271</v>
      </c>
      <c r="D136" s="1" t="s">
        <v>1575</v>
      </c>
      <c r="E136" s="1" t="s">
        <v>1771</v>
      </c>
      <c r="F136" s="1">
        <v>4</v>
      </c>
      <c r="G136" s="1" t="s">
        <v>2769</v>
      </c>
      <c r="H136" s="1" t="s">
        <v>2768</v>
      </c>
      <c r="I136" s="1" t="s">
        <v>1475</v>
      </c>
      <c r="J136" s="1"/>
      <c r="K136" s="1"/>
      <c r="L136" s="1"/>
      <c r="M136" s="1" t="s">
        <v>2767</v>
      </c>
      <c r="N136" s="1"/>
      <c r="O136" s="1"/>
      <c r="P136" s="1"/>
      <c r="Q136" s="1"/>
      <c r="R136" s="1"/>
      <c r="S136" s="1" t="s">
        <v>2767</v>
      </c>
    </row>
    <row r="137" spans="1:19" x14ac:dyDescent="0.15">
      <c r="A137" s="3">
        <v>136</v>
      </c>
      <c r="B137" s="25" t="s">
        <v>5350</v>
      </c>
      <c r="C137" s="2" t="s">
        <v>3271</v>
      </c>
      <c r="D137" s="1" t="s">
        <v>1575</v>
      </c>
      <c r="E137" s="1" t="s">
        <v>1771</v>
      </c>
      <c r="F137" s="1">
        <v>6</v>
      </c>
      <c r="G137" s="1" t="s">
        <v>2766</v>
      </c>
      <c r="H137" s="1" t="s">
        <v>2765</v>
      </c>
      <c r="I137" s="1" t="s">
        <v>297</v>
      </c>
      <c r="J137" s="1"/>
      <c r="K137" s="1"/>
      <c r="L137" s="1"/>
      <c r="M137" s="1" t="s">
        <v>2764</v>
      </c>
      <c r="N137" s="1"/>
      <c r="O137" s="1"/>
      <c r="P137" s="1">
        <v>2</v>
      </c>
      <c r="Q137" s="1"/>
      <c r="R137" s="1"/>
      <c r="S137" s="1" t="s">
        <v>2764</v>
      </c>
    </row>
    <row r="138" spans="1:19" hidden="1" x14ac:dyDescent="0.15">
      <c r="A138" s="3">
        <v>137</v>
      </c>
      <c r="B138" s="25" t="s">
        <v>5350</v>
      </c>
      <c r="C138" s="2" t="s">
        <v>3271</v>
      </c>
      <c r="D138" s="1" t="s">
        <v>1575</v>
      </c>
      <c r="E138" s="1" t="s">
        <v>1473</v>
      </c>
      <c r="F138" s="1">
        <v>11</v>
      </c>
      <c r="G138" s="1" t="s">
        <v>2763</v>
      </c>
      <c r="H138" s="1" t="s">
        <v>2762</v>
      </c>
      <c r="I138" s="1" t="s">
        <v>349</v>
      </c>
      <c r="J138" s="1" t="s">
        <v>1587</v>
      </c>
      <c r="K138" s="1" t="s">
        <v>1515</v>
      </c>
      <c r="L138" s="1"/>
      <c r="M138" s="1" t="s">
        <v>2076</v>
      </c>
      <c r="N138" s="1"/>
      <c r="O138" s="1"/>
      <c r="P138" s="1"/>
      <c r="Q138" s="1">
        <v>5</v>
      </c>
      <c r="R138" s="1">
        <v>3</v>
      </c>
      <c r="S138" s="1" t="s">
        <v>2076</v>
      </c>
    </row>
    <row r="139" spans="1:19" hidden="1" x14ac:dyDescent="0.15">
      <c r="A139" s="3">
        <v>138</v>
      </c>
      <c r="B139" s="25" t="s">
        <v>5350</v>
      </c>
      <c r="C139" s="2" t="s">
        <v>3271</v>
      </c>
      <c r="D139" s="1" t="s">
        <v>1575</v>
      </c>
      <c r="E139" s="1" t="s">
        <v>1473</v>
      </c>
      <c r="F139" s="1">
        <v>8</v>
      </c>
      <c r="G139" s="1" t="s">
        <v>2761</v>
      </c>
      <c r="H139" s="1" t="s">
        <v>2760</v>
      </c>
      <c r="I139" s="1" t="s">
        <v>349</v>
      </c>
      <c r="J139" s="1" t="s">
        <v>1511</v>
      </c>
      <c r="K139" s="1" t="s">
        <v>1515</v>
      </c>
      <c r="L139" s="1"/>
      <c r="M139" s="1" t="s">
        <v>2759</v>
      </c>
      <c r="N139" s="1"/>
      <c r="O139" s="1"/>
      <c r="P139" s="1"/>
      <c r="Q139" s="1">
        <v>4</v>
      </c>
      <c r="R139" s="1">
        <v>3</v>
      </c>
      <c r="S139" s="1" t="s">
        <v>2759</v>
      </c>
    </row>
    <row r="140" spans="1:19" hidden="1" x14ac:dyDescent="0.15">
      <c r="A140" s="3">
        <v>139</v>
      </c>
      <c r="B140" s="25" t="s">
        <v>5350</v>
      </c>
      <c r="C140" s="2" t="s">
        <v>3271</v>
      </c>
      <c r="D140" s="1" t="s">
        <v>1575</v>
      </c>
      <c r="E140" s="1" t="s">
        <v>1473</v>
      </c>
      <c r="F140" s="1">
        <v>10</v>
      </c>
      <c r="G140" s="1" t="s">
        <v>2758</v>
      </c>
      <c r="H140" s="1" t="s">
        <v>2757</v>
      </c>
      <c r="I140" s="1" t="s">
        <v>349</v>
      </c>
      <c r="J140" s="1" t="s">
        <v>1587</v>
      </c>
      <c r="K140" s="1" t="s">
        <v>1515</v>
      </c>
      <c r="L140" s="1"/>
      <c r="M140" s="1" t="s">
        <v>2756</v>
      </c>
      <c r="N140" s="1"/>
      <c r="O140" s="1"/>
      <c r="P140" s="1"/>
      <c r="Q140" s="1">
        <v>1</v>
      </c>
      <c r="R140" s="1">
        <v>2</v>
      </c>
      <c r="S140" s="1" t="s">
        <v>2756</v>
      </c>
    </row>
    <row r="141" spans="1:19" hidden="1" x14ac:dyDescent="0.15">
      <c r="A141" s="3">
        <v>140</v>
      </c>
      <c r="B141" s="25" t="s">
        <v>5350</v>
      </c>
      <c r="C141" s="2" t="s">
        <v>3271</v>
      </c>
      <c r="D141" s="1" t="s">
        <v>1575</v>
      </c>
      <c r="E141" s="1" t="s">
        <v>1473</v>
      </c>
      <c r="F141" s="1">
        <v>10</v>
      </c>
      <c r="G141" s="1" t="s">
        <v>5364</v>
      </c>
      <c r="H141" s="1" t="s">
        <v>2754</v>
      </c>
      <c r="I141" s="1" t="s">
        <v>349</v>
      </c>
      <c r="J141" s="1" t="s">
        <v>1511</v>
      </c>
      <c r="K141" s="1" t="s">
        <v>1515</v>
      </c>
      <c r="L141" s="1"/>
      <c r="M141" s="1" t="s">
        <v>2753</v>
      </c>
      <c r="N141" s="1"/>
      <c r="O141" s="1"/>
      <c r="P141" s="1"/>
      <c r="Q141" s="1">
        <v>4</v>
      </c>
      <c r="R141" s="1">
        <v>4</v>
      </c>
      <c r="S141" s="1" t="s">
        <v>5363</v>
      </c>
    </row>
    <row r="142" spans="1:19" hidden="1" x14ac:dyDescent="0.15">
      <c r="A142" s="3">
        <v>141</v>
      </c>
      <c r="B142" s="25" t="s">
        <v>5350</v>
      </c>
      <c r="C142" s="2" t="s">
        <v>3271</v>
      </c>
      <c r="D142" s="1" t="s">
        <v>1575</v>
      </c>
      <c r="E142" s="1" t="s">
        <v>1473</v>
      </c>
      <c r="F142" s="1">
        <v>11</v>
      </c>
      <c r="G142" s="1" t="s">
        <v>2752</v>
      </c>
      <c r="H142" s="1" t="s">
        <v>2751</v>
      </c>
      <c r="I142" s="1" t="s">
        <v>349</v>
      </c>
      <c r="J142" s="1" t="s">
        <v>2750</v>
      </c>
      <c r="K142" s="1"/>
      <c r="L142" s="1"/>
      <c r="M142" s="1" t="s">
        <v>2749</v>
      </c>
      <c r="N142" s="1"/>
      <c r="O142" s="1"/>
      <c r="P142" s="1"/>
      <c r="Q142" s="1">
        <v>3</v>
      </c>
      <c r="R142" s="1">
        <v>3</v>
      </c>
      <c r="S142" s="1" t="s">
        <v>2749</v>
      </c>
    </row>
    <row r="143" spans="1:19" hidden="1" x14ac:dyDescent="0.15">
      <c r="A143" s="3">
        <v>142</v>
      </c>
      <c r="B143" s="25" t="s">
        <v>5350</v>
      </c>
      <c r="C143" s="2" t="s">
        <v>3271</v>
      </c>
      <c r="D143" s="1" t="s">
        <v>1575</v>
      </c>
      <c r="E143" s="1" t="s">
        <v>1473</v>
      </c>
      <c r="F143" s="1">
        <v>10</v>
      </c>
      <c r="G143" s="1" t="s">
        <v>2748</v>
      </c>
      <c r="H143" s="1" t="s">
        <v>2747</v>
      </c>
      <c r="I143" s="1" t="s">
        <v>349</v>
      </c>
      <c r="J143" s="1" t="s">
        <v>1559</v>
      </c>
      <c r="K143" s="1"/>
      <c r="L143" s="1"/>
      <c r="M143" s="1" t="s">
        <v>2746</v>
      </c>
      <c r="N143" s="1"/>
      <c r="O143" s="1"/>
      <c r="P143" s="1"/>
      <c r="Q143" s="1">
        <v>4</v>
      </c>
      <c r="R143" s="1">
        <v>4</v>
      </c>
      <c r="S143" s="1" t="s">
        <v>5044</v>
      </c>
    </row>
    <row r="144" spans="1:19" hidden="1" x14ac:dyDescent="0.15">
      <c r="A144" s="3">
        <v>143</v>
      </c>
      <c r="B144" s="25" t="s">
        <v>5350</v>
      </c>
      <c r="C144" s="2" t="s">
        <v>3271</v>
      </c>
      <c r="D144" s="1" t="s">
        <v>1575</v>
      </c>
      <c r="E144" s="1" t="s">
        <v>1473</v>
      </c>
      <c r="F144" s="1">
        <v>11</v>
      </c>
      <c r="G144" s="1" t="s">
        <v>2745</v>
      </c>
      <c r="H144" s="1" t="s">
        <v>2744</v>
      </c>
      <c r="I144" s="1" t="s">
        <v>349</v>
      </c>
      <c r="J144" s="1" t="s">
        <v>2077</v>
      </c>
      <c r="K144" s="1"/>
      <c r="L144" s="1"/>
      <c r="M144" s="1" t="s">
        <v>1971</v>
      </c>
      <c r="N144" s="1"/>
      <c r="O144" s="1"/>
      <c r="P144" s="1"/>
      <c r="Q144" s="1">
        <v>4</v>
      </c>
      <c r="R144" s="1">
        <v>3</v>
      </c>
      <c r="S144" s="1" t="s">
        <v>1971</v>
      </c>
    </row>
    <row r="145" spans="1:19" hidden="1" x14ac:dyDescent="0.15">
      <c r="A145" s="3">
        <v>144</v>
      </c>
      <c r="B145" s="25" t="s">
        <v>5350</v>
      </c>
      <c r="C145" s="2" t="s">
        <v>3271</v>
      </c>
      <c r="D145" s="1" t="s">
        <v>1575</v>
      </c>
      <c r="E145" s="1" t="s">
        <v>1473</v>
      </c>
      <c r="F145" s="1">
        <v>9</v>
      </c>
      <c r="G145" s="1" t="s">
        <v>2743</v>
      </c>
      <c r="H145" s="1" t="s">
        <v>2742</v>
      </c>
      <c r="I145" s="1" t="s">
        <v>349</v>
      </c>
      <c r="J145" s="1" t="s">
        <v>1511</v>
      </c>
      <c r="K145" s="1" t="s">
        <v>1667</v>
      </c>
      <c r="L145" s="1"/>
      <c r="M145" s="1" t="s">
        <v>2741</v>
      </c>
      <c r="N145" s="1"/>
      <c r="O145" s="1"/>
      <c r="P145" s="1"/>
      <c r="Q145" s="1">
        <v>3</v>
      </c>
      <c r="R145" s="1">
        <v>3</v>
      </c>
      <c r="S145" s="1" t="s">
        <v>2741</v>
      </c>
    </row>
    <row r="146" spans="1:19" hidden="1" x14ac:dyDescent="0.15">
      <c r="A146" s="3">
        <v>145</v>
      </c>
      <c r="B146" s="25" t="s">
        <v>5350</v>
      </c>
      <c r="C146" s="2" t="s">
        <v>3271</v>
      </c>
      <c r="D146" s="1" t="s">
        <v>1575</v>
      </c>
      <c r="E146" s="1" t="s">
        <v>1473</v>
      </c>
      <c r="F146" s="1">
        <v>8</v>
      </c>
      <c r="G146" s="1" t="s">
        <v>2740</v>
      </c>
      <c r="H146" s="1" t="s">
        <v>2739</v>
      </c>
      <c r="I146" s="1" t="s">
        <v>349</v>
      </c>
      <c r="J146" s="1" t="s">
        <v>1559</v>
      </c>
      <c r="K146" s="1"/>
      <c r="L146" s="1"/>
      <c r="M146" s="1" t="s">
        <v>2738</v>
      </c>
      <c r="N146" s="1"/>
      <c r="O146" s="1"/>
      <c r="P146" s="1"/>
      <c r="Q146" s="1">
        <v>5</v>
      </c>
      <c r="R146" s="1">
        <v>3</v>
      </c>
      <c r="S146" s="1" t="s">
        <v>2738</v>
      </c>
    </row>
    <row r="147" spans="1:19" hidden="1" x14ac:dyDescent="0.15">
      <c r="A147" s="3">
        <v>146</v>
      </c>
      <c r="B147" s="25" t="s">
        <v>5350</v>
      </c>
      <c r="C147" s="2" t="s">
        <v>3271</v>
      </c>
      <c r="D147" s="1" t="s">
        <v>1575</v>
      </c>
      <c r="E147" s="1" t="s">
        <v>1473</v>
      </c>
      <c r="F147" s="1">
        <v>4</v>
      </c>
      <c r="G147" s="1" t="s">
        <v>2737</v>
      </c>
      <c r="H147" s="1" t="s">
        <v>2736</v>
      </c>
      <c r="I147" s="1" t="s">
        <v>1475</v>
      </c>
      <c r="J147" s="1"/>
      <c r="K147" s="1"/>
      <c r="L147" s="1"/>
      <c r="M147" s="1" t="s">
        <v>2735</v>
      </c>
      <c r="N147" s="1"/>
      <c r="O147" s="1"/>
      <c r="P147" s="1"/>
      <c r="Q147" s="1"/>
      <c r="R147" s="1"/>
      <c r="S147" s="1" t="s">
        <v>2735</v>
      </c>
    </row>
    <row r="148" spans="1:19" hidden="1" x14ac:dyDescent="0.15">
      <c r="A148" s="3">
        <v>147</v>
      </c>
      <c r="B148" s="25" t="s">
        <v>5350</v>
      </c>
      <c r="C148" s="2" t="s">
        <v>3271</v>
      </c>
      <c r="D148" s="1" t="s">
        <v>1575</v>
      </c>
      <c r="E148" s="1" t="s">
        <v>1473</v>
      </c>
      <c r="F148" s="1">
        <v>11</v>
      </c>
      <c r="G148" s="1" t="s">
        <v>2734</v>
      </c>
      <c r="H148" s="1" t="s">
        <v>2733</v>
      </c>
      <c r="I148" s="1" t="s">
        <v>1475</v>
      </c>
      <c r="J148" s="1"/>
      <c r="K148" s="1"/>
      <c r="L148" s="1"/>
      <c r="M148" s="1" t="s">
        <v>2732</v>
      </c>
      <c r="N148" s="1"/>
      <c r="O148" s="1"/>
      <c r="P148" s="1"/>
      <c r="Q148" s="1"/>
      <c r="R148" s="1"/>
      <c r="S148" s="1" t="s">
        <v>2732</v>
      </c>
    </row>
    <row r="149" spans="1:19" hidden="1" x14ac:dyDescent="0.15">
      <c r="A149" s="3">
        <v>148</v>
      </c>
      <c r="B149" s="25" t="s">
        <v>5350</v>
      </c>
      <c r="C149" s="2" t="s">
        <v>3271</v>
      </c>
      <c r="D149" s="1" t="s">
        <v>1575</v>
      </c>
      <c r="E149" s="1" t="s">
        <v>1473</v>
      </c>
      <c r="F149" s="1">
        <v>3</v>
      </c>
      <c r="G149" s="1" t="s">
        <v>5376</v>
      </c>
      <c r="H149" s="1" t="s">
        <v>2730</v>
      </c>
      <c r="I149" s="1" t="s">
        <v>1475</v>
      </c>
      <c r="J149" s="1"/>
      <c r="K149" s="1"/>
      <c r="L149" s="1"/>
      <c r="M149" s="1" t="s">
        <v>2729</v>
      </c>
      <c r="N149" s="1"/>
      <c r="O149" s="1"/>
      <c r="P149" s="1"/>
      <c r="Q149" s="1"/>
      <c r="R149" s="1"/>
      <c r="S149" s="1" t="s">
        <v>2729</v>
      </c>
    </row>
    <row r="150" spans="1:19" hidden="1" x14ac:dyDescent="0.15">
      <c r="A150" s="3">
        <v>149</v>
      </c>
      <c r="B150" s="25" t="s">
        <v>5350</v>
      </c>
      <c r="C150" s="2" t="s">
        <v>3271</v>
      </c>
      <c r="D150" s="1" t="s">
        <v>1575</v>
      </c>
      <c r="E150" s="1" t="s">
        <v>1473</v>
      </c>
      <c r="F150" s="1">
        <v>1</v>
      </c>
      <c r="G150" s="1" t="s">
        <v>2728</v>
      </c>
      <c r="H150" s="1" t="s">
        <v>2727</v>
      </c>
      <c r="I150" s="1" t="s">
        <v>1475</v>
      </c>
      <c r="J150" s="1"/>
      <c r="K150" s="1"/>
      <c r="L150" s="1"/>
      <c r="M150" s="1" t="s">
        <v>2726</v>
      </c>
      <c r="N150" s="1"/>
      <c r="O150" s="1"/>
      <c r="P150" s="1"/>
      <c r="Q150" s="1"/>
      <c r="R150" s="1"/>
      <c r="S150" s="1" t="s">
        <v>2726</v>
      </c>
    </row>
    <row r="151" spans="1:19" hidden="1" x14ac:dyDescent="0.15">
      <c r="A151" s="3">
        <v>150</v>
      </c>
      <c r="B151" s="25" t="s">
        <v>5350</v>
      </c>
      <c r="C151" s="2" t="s">
        <v>3271</v>
      </c>
      <c r="D151" s="1" t="s">
        <v>1575</v>
      </c>
      <c r="E151" s="1" t="s">
        <v>1473</v>
      </c>
      <c r="F151" s="1">
        <v>6</v>
      </c>
      <c r="G151" s="1" t="s">
        <v>2725</v>
      </c>
      <c r="H151" s="1" t="s">
        <v>2724</v>
      </c>
      <c r="I151" s="1" t="s">
        <v>1475</v>
      </c>
      <c r="J151" s="1"/>
      <c r="K151" s="1"/>
      <c r="L151" s="1"/>
      <c r="M151" s="1" t="s">
        <v>2723</v>
      </c>
      <c r="N151" s="1"/>
      <c r="O151" s="1"/>
      <c r="P151" s="1"/>
      <c r="Q151" s="1"/>
      <c r="R151" s="1"/>
      <c r="S151" s="1" t="s">
        <v>2723</v>
      </c>
    </row>
    <row r="152" spans="1:19" hidden="1" x14ac:dyDescent="0.15">
      <c r="A152" s="3">
        <v>151</v>
      </c>
      <c r="B152" s="25" t="s">
        <v>5350</v>
      </c>
      <c r="C152" s="2" t="s">
        <v>3271</v>
      </c>
      <c r="D152" s="1" t="s">
        <v>1575</v>
      </c>
      <c r="E152" s="1" t="s">
        <v>1473</v>
      </c>
      <c r="F152" s="1">
        <v>5</v>
      </c>
      <c r="G152" s="1" t="s">
        <v>2722</v>
      </c>
      <c r="H152" s="1" t="s">
        <v>2721</v>
      </c>
      <c r="I152" s="1" t="s">
        <v>1475</v>
      </c>
      <c r="J152" s="1"/>
      <c r="K152" s="1"/>
      <c r="L152" s="1"/>
      <c r="M152" s="1" t="s">
        <v>2720</v>
      </c>
      <c r="N152" s="1"/>
      <c r="O152" s="1"/>
      <c r="P152" s="1"/>
      <c r="Q152" s="1"/>
      <c r="R152" s="1"/>
      <c r="S152" s="1" t="s">
        <v>2720</v>
      </c>
    </row>
    <row r="153" spans="1:19" x14ac:dyDescent="0.15">
      <c r="A153" s="3">
        <v>152</v>
      </c>
      <c r="B153" s="25" t="s">
        <v>5350</v>
      </c>
      <c r="C153" s="2" t="s">
        <v>3271</v>
      </c>
      <c r="D153" s="1" t="s">
        <v>1575</v>
      </c>
      <c r="E153" s="1" t="s">
        <v>1473</v>
      </c>
      <c r="F153" s="1">
        <v>13</v>
      </c>
      <c r="G153" s="1" t="s">
        <v>2719</v>
      </c>
      <c r="H153" s="1" t="s">
        <v>2718</v>
      </c>
      <c r="I153" s="1" t="s">
        <v>297</v>
      </c>
      <c r="J153" s="1"/>
      <c r="K153" s="1"/>
      <c r="L153" s="1"/>
      <c r="M153" s="1" t="s">
        <v>2717</v>
      </c>
      <c r="N153" s="1"/>
      <c r="O153" s="1"/>
      <c r="P153" s="1">
        <v>2</v>
      </c>
      <c r="Q153" s="1"/>
      <c r="R153" s="1"/>
      <c r="S153" s="1" t="s">
        <v>2717</v>
      </c>
    </row>
    <row r="154" spans="1:19" hidden="1" x14ac:dyDescent="0.15">
      <c r="A154" s="3">
        <v>153</v>
      </c>
      <c r="B154" s="25" t="s">
        <v>5350</v>
      </c>
      <c r="C154" s="2" t="s">
        <v>3271</v>
      </c>
      <c r="D154" s="1" t="s">
        <v>1575</v>
      </c>
      <c r="E154" s="1" t="s">
        <v>1463</v>
      </c>
      <c r="F154" s="1">
        <v>13</v>
      </c>
      <c r="G154" s="1" t="s">
        <v>2716</v>
      </c>
      <c r="H154" s="1" t="s">
        <v>2715</v>
      </c>
      <c r="I154" s="1" t="s">
        <v>349</v>
      </c>
      <c r="J154" s="1" t="s">
        <v>1511</v>
      </c>
      <c r="K154" s="1" t="s">
        <v>2667</v>
      </c>
      <c r="L154" s="1"/>
      <c r="M154" s="1" t="s">
        <v>2714</v>
      </c>
      <c r="N154" s="1"/>
      <c r="O154" s="1"/>
      <c r="P154" s="1"/>
      <c r="Q154" s="1">
        <v>6</v>
      </c>
      <c r="R154" s="1">
        <v>5</v>
      </c>
      <c r="S154" s="1" t="s">
        <v>2714</v>
      </c>
    </row>
    <row r="155" spans="1:19" hidden="1" x14ac:dyDescent="0.15">
      <c r="A155" s="3">
        <v>154</v>
      </c>
      <c r="B155" s="25" t="s">
        <v>5350</v>
      </c>
      <c r="C155" s="2" t="s">
        <v>3271</v>
      </c>
      <c r="D155" s="1" t="s">
        <v>1575</v>
      </c>
      <c r="E155" s="1" t="s">
        <v>1463</v>
      </c>
      <c r="F155" s="1">
        <v>16</v>
      </c>
      <c r="G155" s="1" t="s">
        <v>2713</v>
      </c>
      <c r="H155" s="1" t="s">
        <v>2712</v>
      </c>
      <c r="I155" s="1" t="s">
        <v>349</v>
      </c>
      <c r="J155" s="1" t="s">
        <v>2711</v>
      </c>
      <c r="K155" s="1"/>
      <c r="L155" s="1"/>
      <c r="M155" s="1" t="s">
        <v>3313</v>
      </c>
      <c r="N155" s="1" t="s">
        <v>3350</v>
      </c>
      <c r="O155" s="1"/>
      <c r="P155" s="1"/>
      <c r="Q155" s="1">
        <v>5</v>
      </c>
      <c r="R155" s="1">
        <v>6</v>
      </c>
      <c r="S155" s="1" t="s">
        <v>3351</v>
      </c>
    </row>
    <row r="156" spans="1:19" hidden="1" x14ac:dyDescent="0.15">
      <c r="A156" s="3">
        <v>155</v>
      </c>
      <c r="B156" s="25" t="s">
        <v>5350</v>
      </c>
      <c r="C156" s="2" t="s">
        <v>3271</v>
      </c>
      <c r="D156" s="1" t="s">
        <v>1575</v>
      </c>
      <c r="E156" s="1" t="s">
        <v>1463</v>
      </c>
      <c r="F156" s="1">
        <v>17</v>
      </c>
      <c r="G156" s="1" t="s">
        <v>2710</v>
      </c>
      <c r="H156" s="1" t="s">
        <v>2709</v>
      </c>
      <c r="I156" s="1" t="s">
        <v>349</v>
      </c>
      <c r="J156" s="1" t="s">
        <v>1511</v>
      </c>
      <c r="K156" s="1" t="s">
        <v>1667</v>
      </c>
      <c r="L156" s="1"/>
      <c r="M156" s="1" t="s">
        <v>3352</v>
      </c>
      <c r="N156" s="1" t="s">
        <v>3353</v>
      </c>
      <c r="O156" s="1"/>
      <c r="P156" s="1"/>
      <c r="Q156" s="1">
        <v>6</v>
      </c>
      <c r="R156" s="1">
        <v>6</v>
      </c>
      <c r="S156" s="1" t="s">
        <v>2708</v>
      </c>
    </row>
    <row r="157" spans="1:19" hidden="1" x14ac:dyDescent="0.15">
      <c r="A157" s="3">
        <v>156</v>
      </c>
      <c r="B157" s="25" t="s">
        <v>5350</v>
      </c>
      <c r="C157" s="2" t="s">
        <v>3271</v>
      </c>
      <c r="D157" s="1" t="s">
        <v>1575</v>
      </c>
      <c r="E157" s="1" t="s">
        <v>1463</v>
      </c>
      <c r="F157" s="1">
        <v>16</v>
      </c>
      <c r="G157" s="1" t="s">
        <v>2707</v>
      </c>
      <c r="H157" s="1" t="s">
        <v>2706</v>
      </c>
      <c r="I157" s="1" t="s">
        <v>349</v>
      </c>
      <c r="J157" s="1" t="s">
        <v>1511</v>
      </c>
      <c r="K157" s="1" t="s">
        <v>1765</v>
      </c>
      <c r="L157" s="1"/>
      <c r="M157" s="1" t="s">
        <v>3354</v>
      </c>
      <c r="N157" s="1" t="s">
        <v>3355</v>
      </c>
      <c r="O157" s="1"/>
      <c r="P157" s="1"/>
      <c r="Q157" s="1">
        <v>6</v>
      </c>
      <c r="R157" s="1">
        <v>6</v>
      </c>
      <c r="S157" s="1" t="s">
        <v>3356</v>
      </c>
    </row>
    <row r="158" spans="1:19" hidden="1" x14ac:dyDescent="0.15">
      <c r="A158" s="3">
        <v>157</v>
      </c>
      <c r="B158" s="25" t="s">
        <v>5350</v>
      </c>
      <c r="C158" s="2" t="s">
        <v>3271</v>
      </c>
      <c r="D158" s="1" t="s">
        <v>1575</v>
      </c>
      <c r="E158" s="1" t="s">
        <v>1463</v>
      </c>
      <c r="F158" s="1">
        <v>6</v>
      </c>
      <c r="G158" s="1" t="s">
        <v>2705</v>
      </c>
      <c r="H158" s="1" t="s">
        <v>2704</v>
      </c>
      <c r="I158" s="1" t="s">
        <v>1475</v>
      </c>
      <c r="J158" s="1"/>
      <c r="K158" s="1"/>
      <c r="L158" s="1"/>
      <c r="M158" s="1" t="s">
        <v>2703</v>
      </c>
      <c r="N158" s="1"/>
      <c r="O158" s="1"/>
      <c r="P158" s="1"/>
      <c r="Q158" s="1"/>
      <c r="R158" s="1"/>
      <c r="S158" s="1" t="s">
        <v>2703</v>
      </c>
    </row>
    <row r="159" spans="1:19" hidden="1" x14ac:dyDescent="0.15">
      <c r="A159" s="3">
        <v>158</v>
      </c>
      <c r="B159" s="25" t="s">
        <v>5350</v>
      </c>
      <c r="C159" s="2" t="s">
        <v>3271</v>
      </c>
      <c r="D159" s="1" t="s">
        <v>1575</v>
      </c>
      <c r="E159" s="1" t="s">
        <v>1463</v>
      </c>
      <c r="F159" s="1">
        <v>6</v>
      </c>
      <c r="G159" s="1" t="s">
        <v>2702</v>
      </c>
      <c r="H159" s="1" t="s">
        <v>2701</v>
      </c>
      <c r="I159" s="1" t="s">
        <v>1475</v>
      </c>
      <c r="J159" s="1"/>
      <c r="K159" s="1"/>
      <c r="L159" s="1"/>
      <c r="M159" s="1" t="s">
        <v>3357</v>
      </c>
      <c r="N159" s="1" t="s">
        <v>3358</v>
      </c>
      <c r="O159" s="1"/>
      <c r="P159" s="1"/>
      <c r="Q159" s="1"/>
      <c r="R159" s="1"/>
      <c r="S159" s="1" t="s">
        <v>2700</v>
      </c>
    </row>
    <row r="160" spans="1:19" x14ac:dyDescent="0.15">
      <c r="A160" s="3">
        <v>159</v>
      </c>
      <c r="B160" s="25" t="s">
        <v>5350</v>
      </c>
      <c r="C160" s="2" t="s">
        <v>3271</v>
      </c>
      <c r="D160" s="1" t="s">
        <v>1575</v>
      </c>
      <c r="E160" s="1" t="s">
        <v>1463</v>
      </c>
      <c r="F160" s="1">
        <v>10</v>
      </c>
      <c r="G160" s="1" t="s">
        <v>2699</v>
      </c>
      <c r="H160" s="1" t="s">
        <v>2698</v>
      </c>
      <c r="I160" s="1" t="s">
        <v>297</v>
      </c>
      <c r="J160" s="1"/>
      <c r="K160" s="1"/>
      <c r="L160" s="1"/>
      <c r="M160" s="1" t="s">
        <v>2697</v>
      </c>
      <c r="N160" s="1"/>
      <c r="O160" s="1"/>
      <c r="P160" s="1">
        <v>2</v>
      </c>
      <c r="Q160" s="1"/>
      <c r="R160" s="1"/>
      <c r="S160" s="1" t="s">
        <v>2697</v>
      </c>
    </row>
    <row r="161" spans="1:19" hidden="1" x14ac:dyDescent="0.15">
      <c r="A161" s="3">
        <v>160</v>
      </c>
      <c r="B161" s="25" t="s">
        <v>5350</v>
      </c>
      <c r="C161" s="2" t="s">
        <v>3271</v>
      </c>
      <c r="D161" s="1" t="s">
        <v>1575</v>
      </c>
      <c r="E161" s="1" t="s">
        <v>1453</v>
      </c>
      <c r="F161" s="1">
        <v>15</v>
      </c>
      <c r="G161" s="1" t="s">
        <v>5389</v>
      </c>
      <c r="H161" s="1" t="s">
        <v>2695</v>
      </c>
      <c r="I161" s="1" t="s">
        <v>349</v>
      </c>
      <c r="J161" s="1" t="s">
        <v>1578</v>
      </c>
      <c r="K161" s="1"/>
      <c r="L161" s="1"/>
      <c r="M161" s="1" t="s">
        <v>361</v>
      </c>
      <c r="N161" s="1" t="s">
        <v>3359</v>
      </c>
      <c r="O161" s="1"/>
      <c r="P161" s="1"/>
      <c r="Q161" s="1">
        <v>8</v>
      </c>
      <c r="R161" s="1">
        <v>8</v>
      </c>
      <c r="S161" s="1" t="s">
        <v>3360</v>
      </c>
    </row>
    <row r="162" spans="1:19" hidden="1" x14ac:dyDescent="0.15">
      <c r="A162" s="3">
        <v>161</v>
      </c>
      <c r="B162" s="25" t="s">
        <v>5350</v>
      </c>
      <c r="C162" s="2" t="s">
        <v>3271</v>
      </c>
      <c r="D162" s="1" t="s">
        <v>1575</v>
      </c>
      <c r="E162" s="1" t="s">
        <v>1453</v>
      </c>
      <c r="F162" s="1">
        <v>14</v>
      </c>
      <c r="G162" s="1" t="s">
        <v>2694</v>
      </c>
      <c r="H162" s="1" t="s">
        <v>2693</v>
      </c>
      <c r="I162" s="1" t="s">
        <v>349</v>
      </c>
      <c r="J162" s="1"/>
      <c r="K162" s="1"/>
      <c r="L162" s="1"/>
      <c r="M162" s="1" t="s">
        <v>2692</v>
      </c>
      <c r="N162" s="1"/>
      <c r="O162" s="1"/>
      <c r="P162" s="1"/>
      <c r="Q162" s="1"/>
      <c r="R162" s="1"/>
      <c r="S162" s="1" t="s">
        <v>2692</v>
      </c>
    </row>
    <row r="163" spans="1:19" x14ac:dyDescent="0.15">
      <c r="A163" s="3">
        <v>162</v>
      </c>
      <c r="B163" s="25" t="s">
        <v>5350</v>
      </c>
      <c r="C163" s="2" t="s">
        <v>3271</v>
      </c>
      <c r="D163" s="1" t="s">
        <v>1575</v>
      </c>
      <c r="E163" s="1" t="s">
        <v>1453</v>
      </c>
      <c r="F163" s="1">
        <v>10</v>
      </c>
      <c r="G163" s="1" t="s">
        <v>2691</v>
      </c>
      <c r="H163" s="1" t="s">
        <v>2690</v>
      </c>
      <c r="I163" s="1" t="s">
        <v>297</v>
      </c>
      <c r="J163" s="1"/>
      <c r="K163" s="1"/>
      <c r="L163" s="1"/>
      <c r="M163" s="1" t="s">
        <v>2689</v>
      </c>
      <c r="N163" s="1"/>
      <c r="O163" s="1"/>
      <c r="P163" s="1">
        <v>3</v>
      </c>
      <c r="Q163" s="1"/>
      <c r="R163" s="1"/>
      <c r="S163" s="1" t="s">
        <v>2689</v>
      </c>
    </row>
    <row r="164" spans="1:19" hidden="1" x14ac:dyDescent="0.15">
      <c r="A164" s="3">
        <v>163</v>
      </c>
      <c r="B164" s="25" t="s">
        <v>5350</v>
      </c>
      <c r="C164" s="2" t="s">
        <v>3271</v>
      </c>
      <c r="D164" s="1" t="s">
        <v>1540</v>
      </c>
      <c r="E164" s="1" t="s">
        <v>1771</v>
      </c>
      <c r="F164" s="1">
        <v>3</v>
      </c>
      <c r="G164" s="1" t="s">
        <v>2688</v>
      </c>
      <c r="H164" s="1" t="s">
        <v>2687</v>
      </c>
      <c r="I164" s="1" t="s">
        <v>349</v>
      </c>
      <c r="J164" s="1" t="s">
        <v>1972</v>
      </c>
      <c r="K164" s="1"/>
      <c r="L164" s="1"/>
      <c r="M164" s="1"/>
      <c r="N164" s="1"/>
      <c r="O164" s="1"/>
      <c r="P164" s="1"/>
      <c r="Q164" s="1">
        <v>1</v>
      </c>
      <c r="R164" s="1">
        <v>1</v>
      </c>
      <c r="S164" s="1"/>
    </row>
    <row r="165" spans="1:19" hidden="1" x14ac:dyDescent="0.15">
      <c r="A165" s="3">
        <v>164</v>
      </c>
      <c r="B165" s="25" t="s">
        <v>5350</v>
      </c>
      <c r="C165" s="2" t="s">
        <v>3271</v>
      </c>
      <c r="D165" s="1" t="s">
        <v>1540</v>
      </c>
      <c r="E165" s="1" t="s">
        <v>1771</v>
      </c>
      <c r="F165" s="1">
        <v>5</v>
      </c>
      <c r="G165" s="1" t="s">
        <v>2686</v>
      </c>
      <c r="H165" s="1" t="s">
        <v>2685</v>
      </c>
      <c r="I165" s="1" t="s">
        <v>349</v>
      </c>
      <c r="J165" s="1" t="s">
        <v>1501</v>
      </c>
      <c r="K165" s="1" t="s">
        <v>1894</v>
      </c>
      <c r="L165" s="1"/>
      <c r="M165" s="1" t="s">
        <v>2684</v>
      </c>
      <c r="N165" s="1"/>
      <c r="O165" s="1"/>
      <c r="P165" s="1"/>
      <c r="Q165" s="1">
        <v>1</v>
      </c>
      <c r="R165" s="1">
        <v>1</v>
      </c>
      <c r="S165" s="1" t="s">
        <v>2684</v>
      </c>
    </row>
    <row r="166" spans="1:19" hidden="1" x14ac:dyDescent="0.15">
      <c r="A166" s="3">
        <v>165</v>
      </c>
      <c r="B166" s="25" t="s">
        <v>5350</v>
      </c>
      <c r="C166" s="2" t="s">
        <v>3271</v>
      </c>
      <c r="D166" s="1" t="s">
        <v>1540</v>
      </c>
      <c r="E166" s="1" t="s">
        <v>1771</v>
      </c>
      <c r="F166" s="1">
        <v>11</v>
      </c>
      <c r="G166" s="1" t="s">
        <v>2683</v>
      </c>
      <c r="H166" s="1" t="s">
        <v>2682</v>
      </c>
      <c r="I166" s="1" t="s">
        <v>349</v>
      </c>
      <c r="J166" s="1" t="s">
        <v>2596</v>
      </c>
      <c r="K166" s="1"/>
      <c r="L166" s="1"/>
      <c r="M166" s="1" t="s">
        <v>2627</v>
      </c>
      <c r="N166" s="1"/>
      <c r="O166" s="1"/>
      <c r="P166" s="1"/>
      <c r="Q166" s="1">
        <v>1</v>
      </c>
      <c r="R166" s="1">
        <v>3</v>
      </c>
      <c r="S166" s="1" t="s">
        <v>2627</v>
      </c>
    </row>
    <row r="167" spans="1:19" hidden="1" x14ac:dyDescent="0.15">
      <c r="A167" s="3">
        <v>166</v>
      </c>
      <c r="B167" s="25" t="s">
        <v>5350</v>
      </c>
      <c r="C167" s="2" t="s">
        <v>3271</v>
      </c>
      <c r="D167" s="1" t="s">
        <v>1540</v>
      </c>
      <c r="E167" s="1" t="s">
        <v>1771</v>
      </c>
      <c r="F167" s="1">
        <v>5</v>
      </c>
      <c r="G167" s="1" t="s">
        <v>2681</v>
      </c>
      <c r="H167" s="1" t="s">
        <v>2680</v>
      </c>
      <c r="I167" s="1" t="s">
        <v>349</v>
      </c>
      <c r="J167" s="1" t="s">
        <v>1501</v>
      </c>
      <c r="K167" s="1" t="s">
        <v>1551</v>
      </c>
      <c r="L167" s="1"/>
      <c r="M167" s="1"/>
      <c r="N167" s="1"/>
      <c r="O167" s="1"/>
      <c r="P167" s="1"/>
      <c r="Q167" s="1">
        <v>2</v>
      </c>
      <c r="R167" s="1">
        <v>1</v>
      </c>
      <c r="S167" s="1"/>
    </row>
    <row r="168" spans="1:19" hidden="1" x14ac:dyDescent="0.15">
      <c r="A168" s="3">
        <v>167</v>
      </c>
      <c r="B168" s="25" t="s">
        <v>5350</v>
      </c>
      <c r="C168" s="2" t="s">
        <v>3271</v>
      </c>
      <c r="D168" s="1" t="s">
        <v>1540</v>
      </c>
      <c r="E168" s="1" t="s">
        <v>1771</v>
      </c>
      <c r="F168" s="1">
        <v>7</v>
      </c>
      <c r="G168" s="1" t="s">
        <v>2679</v>
      </c>
      <c r="H168" s="1" t="s">
        <v>2678</v>
      </c>
      <c r="I168" s="1" t="s">
        <v>349</v>
      </c>
      <c r="J168" s="1" t="s">
        <v>1501</v>
      </c>
      <c r="K168" s="1" t="s">
        <v>1894</v>
      </c>
      <c r="L168" s="1"/>
      <c r="M168" s="1" t="s">
        <v>2677</v>
      </c>
      <c r="N168" s="1"/>
      <c r="O168" s="1"/>
      <c r="P168" s="1"/>
      <c r="Q168" s="1">
        <v>2</v>
      </c>
      <c r="R168" s="1">
        <v>2</v>
      </c>
      <c r="S168" s="1" t="s">
        <v>2677</v>
      </c>
    </row>
    <row r="169" spans="1:19" hidden="1" x14ac:dyDescent="0.15">
      <c r="A169" s="3">
        <v>168</v>
      </c>
      <c r="B169" s="25" t="s">
        <v>5350</v>
      </c>
      <c r="C169" s="2" t="s">
        <v>3271</v>
      </c>
      <c r="D169" s="1" t="s">
        <v>1540</v>
      </c>
      <c r="E169" s="1" t="s">
        <v>1771</v>
      </c>
      <c r="F169" s="1">
        <v>6</v>
      </c>
      <c r="G169" s="1" t="s">
        <v>2676</v>
      </c>
      <c r="H169" s="1" t="s">
        <v>2675</v>
      </c>
      <c r="I169" s="1" t="s">
        <v>349</v>
      </c>
      <c r="J169" s="1" t="s">
        <v>2436</v>
      </c>
      <c r="K169" s="1"/>
      <c r="L169" s="1"/>
      <c r="M169" s="1"/>
      <c r="N169" s="1"/>
      <c r="O169" s="1"/>
      <c r="P169" s="1"/>
      <c r="Q169" s="1">
        <v>2</v>
      </c>
      <c r="R169" s="1">
        <v>2</v>
      </c>
      <c r="S169" s="1"/>
    </row>
    <row r="170" spans="1:19" hidden="1" x14ac:dyDescent="0.15">
      <c r="A170" s="3">
        <v>169</v>
      </c>
      <c r="B170" s="25" t="s">
        <v>5350</v>
      </c>
      <c r="C170" s="2" t="s">
        <v>3271</v>
      </c>
      <c r="D170" s="1" t="s">
        <v>1540</v>
      </c>
      <c r="E170" s="1" t="s">
        <v>1771</v>
      </c>
      <c r="F170" s="1">
        <v>12</v>
      </c>
      <c r="G170" s="1" t="s">
        <v>2674</v>
      </c>
      <c r="H170" s="1" t="s">
        <v>2673</v>
      </c>
      <c r="I170" s="1" t="s">
        <v>349</v>
      </c>
      <c r="J170" s="1" t="s">
        <v>2607</v>
      </c>
      <c r="K170" s="1" t="s">
        <v>1515</v>
      </c>
      <c r="L170" s="1"/>
      <c r="M170" s="1" t="s">
        <v>3361</v>
      </c>
      <c r="N170" s="1"/>
      <c r="O170" s="1"/>
      <c r="P170" s="1"/>
      <c r="Q170" s="1">
        <v>2</v>
      </c>
      <c r="R170" s="1">
        <v>2</v>
      </c>
      <c r="S170" s="1" t="s">
        <v>3361</v>
      </c>
    </row>
    <row r="171" spans="1:19" hidden="1" x14ac:dyDescent="0.15">
      <c r="A171" s="3">
        <v>170</v>
      </c>
      <c r="B171" s="25" t="s">
        <v>5350</v>
      </c>
      <c r="C171" s="2" t="s">
        <v>3271</v>
      </c>
      <c r="D171" s="1" t="s">
        <v>1540</v>
      </c>
      <c r="E171" s="1" t="s">
        <v>1771</v>
      </c>
      <c r="F171" s="1">
        <v>8</v>
      </c>
      <c r="G171" s="1" t="s">
        <v>2672</v>
      </c>
      <c r="H171" s="1" t="s">
        <v>2671</v>
      </c>
      <c r="I171" s="1" t="s">
        <v>349</v>
      </c>
      <c r="J171" s="1" t="s">
        <v>2637</v>
      </c>
      <c r="K171" s="1"/>
      <c r="L171" s="1"/>
      <c r="M171" s="1" t="s">
        <v>2670</v>
      </c>
      <c r="N171" s="1"/>
      <c r="O171" s="1"/>
      <c r="P171" s="1"/>
      <c r="Q171" s="1">
        <v>2</v>
      </c>
      <c r="R171" s="1">
        <v>2</v>
      </c>
      <c r="S171" s="1" t="s">
        <v>2670</v>
      </c>
    </row>
    <row r="172" spans="1:19" hidden="1" x14ac:dyDescent="0.15">
      <c r="A172" s="3">
        <v>171</v>
      </c>
      <c r="B172" s="25" t="s">
        <v>5350</v>
      </c>
      <c r="C172" s="2" t="s">
        <v>3271</v>
      </c>
      <c r="D172" s="1" t="s">
        <v>1540</v>
      </c>
      <c r="E172" s="1" t="s">
        <v>1771</v>
      </c>
      <c r="F172" s="1">
        <v>7</v>
      </c>
      <c r="G172" s="1" t="s">
        <v>2669</v>
      </c>
      <c r="H172" s="1" t="s">
        <v>2668</v>
      </c>
      <c r="I172" s="1" t="s">
        <v>349</v>
      </c>
      <c r="J172" s="1" t="s">
        <v>1511</v>
      </c>
      <c r="K172" s="1" t="s">
        <v>2667</v>
      </c>
      <c r="L172" s="1"/>
      <c r="M172" s="1" t="s">
        <v>3362</v>
      </c>
      <c r="N172" s="1"/>
      <c r="O172" s="1"/>
      <c r="P172" s="1"/>
      <c r="Q172" s="1">
        <v>1</v>
      </c>
      <c r="R172" s="1">
        <v>1</v>
      </c>
      <c r="S172" s="1" t="s">
        <v>3362</v>
      </c>
    </row>
    <row r="173" spans="1:19" hidden="1" x14ac:dyDescent="0.15">
      <c r="A173" s="3">
        <v>172</v>
      </c>
      <c r="B173" s="25" t="s">
        <v>5350</v>
      </c>
      <c r="C173" s="2" t="s">
        <v>3271</v>
      </c>
      <c r="D173" s="1" t="s">
        <v>1540</v>
      </c>
      <c r="E173" s="1" t="s">
        <v>1771</v>
      </c>
      <c r="F173" s="1">
        <v>10</v>
      </c>
      <c r="G173" s="1" t="s">
        <v>2666</v>
      </c>
      <c r="H173" s="1" t="s">
        <v>2665</v>
      </c>
      <c r="I173" s="1" t="s">
        <v>349</v>
      </c>
      <c r="J173" s="1" t="s">
        <v>1501</v>
      </c>
      <c r="K173" s="1" t="s">
        <v>1894</v>
      </c>
      <c r="L173" s="1"/>
      <c r="M173" s="1" t="s">
        <v>2664</v>
      </c>
      <c r="N173" s="1"/>
      <c r="O173" s="1"/>
      <c r="P173" s="1"/>
      <c r="Q173" s="1">
        <v>2</v>
      </c>
      <c r="R173" s="1">
        <v>2</v>
      </c>
      <c r="S173" s="1" t="s">
        <v>2664</v>
      </c>
    </row>
    <row r="174" spans="1:19" hidden="1" x14ac:dyDescent="0.15">
      <c r="A174" s="3">
        <v>173</v>
      </c>
      <c r="B174" s="25" t="s">
        <v>5350</v>
      </c>
      <c r="C174" s="2" t="s">
        <v>3271</v>
      </c>
      <c r="D174" s="1" t="s">
        <v>1540</v>
      </c>
      <c r="E174" s="1" t="s">
        <v>1771</v>
      </c>
      <c r="F174" s="1">
        <v>1</v>
      </c>
      <c r="G174" s="1" t="s">
        <v>2663</v>
      </c>
      <c r="H174" s="1" t="s">
        <v>2662</v>
      </c>
      <c r="I174" s="1" t="s">
        <v>1475</v>
      </c>
      <c r="J174" s="1"/>
      <c r="K174" s="1"/>
      <c r="L174" s="1"/>
      <c r="M174" s="1" t="s">
        <v>2661</v>
      </c>
      <c r="N174" s="1"/>
      <c r="O174" s="1"/>
      <c r="P174" s="1"/>
      <c r="Q174" s="1"/>
      <c r="R174" s="1"/>
      <c r="S174" s="1" t="s">
        <v>2661</v>
      </c>
    </row>
    <row r="175" spans="1:19" hidden="1" x14ac:dyDescent="0.15">
      <c r="A175" s="3">
        <v>174</v>
      </c>
      <c r="B175" s="25" t="s">
        <v>5350</v>
      </c>
      <c r="C175" s="2" t="s">
        <v>3271</v>
      </c>
      <c r="D175" s="1" t="s">
        <v>1540</v>
      </c>
      <c r="E175" s="1" t="s">
        <v>1771</v>
      </c>
      <c r="F175" s="1">
        <v>9</v>
      </c>
      <c r="G175" s="1" t="s">
        <v>2660</v>
      </c>
      <c r="H175" s="1" t="s">
        <v>2659</v>
      </c>
      <c r="I175" s="1" t="s">
        <v>1475</v>
      </c>
      <c r="J175" s="1"/>
      <c r="K175" s="1"/>
      <c r="L175" s="1"/>
      <c r="M175" s="1" t="s">
        <v>2658</v>
      </c>
      <c r="N175" s="1"/>
      <c r="O175" s="1"/>
      <c r="P175" s="1"/>
      <c r="Q175" s="1"/>
      <c r="R175" s="1"/>
      <c r="S175" s="1" t="s">
        <v>2658</v>
      </c>
    </row>
    <row r="176" spans="1:19" hidden="1" x14ac:dyDescent="0.15">
      <c r="A176" s="3">
        <v>175</v>
      </c>
      <c r="B176" s="25" t="s">
        <v>5350</v>
      </c>
      <c r="C176" s="2" t="s">
        <v>3271</v>
      </c>
      <c r="D176" s="1" t="s">
        <v>1540</v>
      </c>
      <c r="E176" s="1" t="s">
        <v>1771</v>
      </c>
      <c r="F176" s="1">
        <v>6</v>
      </c>
      <c r="G176" s="1" t="s">
        <v>2657</v>
      </c>
      <c r="H176" s="1" t="s">
        <v>2656</v>
      </c>
      <c r="I176" s="1" t="s">
        <v>1475</v>
      </c>
      <c r="J176" s="1"/>
      <c r="K176" s="1"/>
      <c r="L176" s="1"/>
      <c r="M176" s="1" t="s">
        <v>2655</v>
      </c>
      <c r="N176" s="1"/>
      <c r="O176" s="1"/>
      <c r="P176" s="1"/>
      <c r="Q176" s="1"/>
      <c r="R176" s="1"/>
      <c r="S176" s="1" t="s">
        <v>2655</v>
      </c>
    </row>
    <row r="177" spans="1:19" hidden="1" x14ac:dyDescent="0.15">
      <c r="A177" s="3">
        <v>176</v>
      </c>
      <c r="B177" s="25" t="s">
        <v>5350</v>
      </c>
      <c r="C177" s="2" t="s">
        <v>3271</v>
      </c>
      <c r="D177" s="1" t="s">
        <v>1540</v>
      </c>
      <c r="E177" s="1" t="s">
        <v>1771</v>
      </c>
      <c r="F177" s="1">
        <v>8</v>
      </c>
      <c r="G177" s="1" t="s">
        <v>2654</v>
      </c>
      <c r="H177" s="1" t="s">
        <v>2653</v>
      </c>
      <c r="I177" s="1" t="s">
        <v>1475</v>
      </c>
      <c r="J177" s="1"/>
      <c r="K177" s="1"/>
      <c r="L177" s="1"/>
      <c r="M177" s="1" t="s">
        <v>2652</v>
      </c>
      <c r="N177" s="1"/>
      <c r="O177" s="1"/>
      <c r="P177" s="1"/>
      <c r="Q177" s="1"/>
      <c r="R177" s="1"/>
      <c r="S177" s="1" t="s">
        <v>2652</v>
      </c>
    </row>
    <row r="178" spans="1:19" hidden="1" x14ac:dyDescent="0.15">
      <c r="A178" s="3">
        <v>177</v>
      </c>
      <c r="B178" s="25" t="s">
        <v>5350</v>
      </c>
      <c r="C178" s="2" t="s">
        <v>3271</v>
      </c>
      <c r="D178" s="1" t="s">
        <v>1540</v>
      </c>
      <c r="E178" s="1" t="s">
        <v>1771</v>
      </c>
      <c r="F178" s="1">
        <v>3</v>
      </c>
      <c r="G178" s="1" t="s">
        <v>2651</v>
      </c>
      <c r="H178" s="1" t="s">
        <v>2650</v>
      </c>
      <c r="I178" s="1" t="s">
        <v>297</v>
      </c>
      <c r="J178" s="1"/>
      <c r="K178" s="1"/>
      <c r="L178" s="1"/>
      <c r="M178" s="1" t="s">
        <v>2649</v>
      </c>
      <c r="N178" s="1"/>
      <c r="O178" s="1"/>
      <c r="P178" s="1">
        <v>3</v>
      </c>
      <c r="Q178" s="1"/>
      <c r="R178" s="1"/>
      <c r="S178" s="1" t="s">
        <v>2649</v>
      </c>
    </row>
    <row r="179" spans="1:19" hidden="1" x14ac:dyDescent="0.15">
      <c r="A179" s="3">
        <v>178</v>
      </c>
      <c r="B179" s="25" t="s">
        <v>5350</v>
      </c>
      <c r="C179" s="2" t="s">
        <v>3271</v>
      </c>
      <c r="D179" s="1" t="s">
        <v>1540</v>
      </c>
      <c r="E179" s="1" t="s">
        <v>1473</v>
      </c>
      <c r="F179" s="1">
        <v>11</v>
      </c>
      <c r="G179" s="1" t="s">
        <v>2648</v>
      </c>
      <c r="H179" s="1" t="s">
        <v>2647</v>
      </c>
      <c r="I179" s="1" t="s">
        <v>349</v>
      </c>
      <c r="J179" s="1" t="s">
        <v>2646</v>
      </c>
      <c r="K179" s="1"/>
      <c r="L179" s="1"/>
      <c r="M179" s="1" t="s">
        <v>2645</v>
      </c>
      <c r="N179" s="1"/>
      <c r="O179" s="1"/>
      <c r="P179" s="1"/>
      <c r="Q179" s="1">
        <v>4</v>
      </c>
      <c r="R179" s="1">
        <v>4</v>
      </c>
      <c r="S179" s="1" t="s">
        <v>2645</v>
      </c>
    </row>
    <row r="180" spans="1:19" hidden="1" x14ac:dyDescent="0.15">
      <c r="A180" s="3">
        <v>179</v>
      </c>
      <c r="B180" s="25" t="s">
        <v>5350</v>
      </c>
      <c r="C180" s="2" t="s">
        <v>3271</v>
      </c>
      <c r="D180" s="1" t="s">
        <v>1540</v>
      </c>
      <c r="E180" s="1" t="s">
        <v>1473</v>
      </c>
      <c r="F180" s="1">
        <v>13</v>
      </c>
      <c r="G180" s="1" t="s">
        <v>2644</v>
      </c>
      <c r="H180" s="1" t="s">
        <v>2643</v>
      </c>
      <c r="I180" s="1" t="s">
        <v>349</v>
      </c>
      <c r="J180" s="1" t="s">
        <v>1501</v>
      </c>
      <c r="K180" s="1" t="s">
        <v>1515</v>
      </c>
      <c r="L180" s="1"/>
      <c r="M180" s="1" t="s">
        <v>1971</v>
      </c>
      <c r="N180" s="1" t="s">
        <v>3363</v>
      </c>
      <c r="O180" s="1"/>
      <c r="P180" s="1"/>
      <c r="Q180" s="1">
        <v>4</v>
      </c>
      <c r="R180" s="1">
        <v>4</v>
      </c>
      <c r="S180" s="1" t="s">
        <v>3364</v>
      </c>
    </row>
    <row r="181" spans="1:19" hidden="1" x14ac:dyDescent="0.15">
      <c r="A181" s="3">
        <v>180</v>
      </c>
      <c r="B181" s="25" t="s">
        <v>5350</v>
      </c>
      <c r="C181" s="2" t="s">
        <v>3271</v>
      </c>
      <c r="D181" s="1" t="s">
        <v>1540</v>
      </c>
      <c r="E181" s="1" t="s">
        <v>1473</v>
      </c>
      <c r="F181" s="1">
        <v>11</v>
      </c>
      <c r="G181" s="1" t="s">
        <v>2642</v>
      </c>
      <c r="H181" s="1" t="s">
        <v>2641</v>
      </c>
      <c r="I181" s="1" t="s">
        <v>349</v>
      </c>
      <c r="J181" s="1" t="s">
        <v>2640</v>
      </c>
      <c r="K181" s="1" t="s">
        <v>1515</v>
      </c>
      <c r="L181" s="1"/>
      <c r="M181" s="1" t="s">
        <v>3365</v>
      </c>
      <c r="N181" s="1"/>
      <c r="O181" s="1"/>
      <c r="P181" s="1"/>
      <c r="Q181" s="1">
        <v>4</v>
      </c>
      <c r="R181" s="1">
        <v>4</v>
      </c>
      <c r="S181" s="1" t="s">
        <v>3365</v>
      </c>
    </row>
    <row r="182" spans="1:19" hidden="1" x14ac:dyDescent="0.15">
      <c r="A182" s="3">
        <v>181</v>
      </c>
      <c r="B182" s="25" t="s">
        <v>5350</v>
      </c>
      <c r="C182" s="2" t="s">
        <v>3271</v>
      </c>
      <c r="D182" s="1" t="s">
        <v>1540</v>
      </c>
      <c r="E182" s="1" t="s">
        <v>1473</v>
      </c>
      <c r="F182" s="1">
        <v>11</v>
      </c>
      <c r="G182" s="1" t="s">
        <v>2639</v>
      </c>
      <c r="H182" s="1" t="s">
        <v>2638</v>
      </c>
      <c r="I182" s="1" t="s">
        <v>349</v>
      </c>
      <c r="J182" s="1" t="s">
        <v>2637</v>
      </c>
      <c r="K182" s="1"/>
      <c r="L182" s="1"/>
      <c r="M182" s="1" t="s">
        <v>2636</v>
      </c>
      <c r="N182" s="1"/>
      <c r="O182" s="1"/>
      <c r="P182" s="1"/>
      <c r="Q182" s="1">
        <v>5</v>
      </c>
      <c r="R182" s="1">
        <v>3</v>
      </c>
      <c r="S182" s="1" t="s">
        <v>2636</v>
      </c>
    </row>
    <row r="183" spans="1:19" hidden="1" x14ac:dyDescent="0.15">
      <c r="A183" s="3">
        <v>182</v>
      </c>
      <c r="B183" s="25" t="s">
        <v>5350</v>
      </c>
      <c r="C183" s="2" t="s">
        <v>3271</v>
      </c>
      <c r="D183" s="1" t="s">
        <v>1540</v>
      </c>
      <c r="E183" s="1" t="s">
        <v>1473</v>
      </c>
      <c r="F183" s="1">
        <v>10</v>
      </c>
      <c r="G183" s="1" t="s">
        <v>2635</v>
      </c>
      <c r="H183" s="1" t="s">
        <v>2634</v>
      </c>
      <c r="I183" s="1" t="s">
        <v>349</v>
      </c>
      <c r="J183" s="1" t="s">
        <v>1501</v>
      </c>
      <c r="K183" s="1"/>
      <c r="L183" s="1"/>
      <c r="M183" s="1" t="s">
        <v>2633</v>
      </c>
      <c r="N183" s="1"/>
      <c r="O183" s="1"/>
      <c r="P183" s="1"/>
      <c r="Q183" s="1">
        <v>4</v>
      </c>
      <c r="R183" s="1">
        <v>4</v>
      </c>
      <c r="S183" s="1" t="s">
        <v>2633</v>
      </c>
    </row>
    <row r="184" spans="1:19" hidden="1" x14ac:dyDescent="0.15">
      <c r="A184" s="3">
        <v>183</v>
      </c>
      <c r="B184" s="25" t="s">
        <v>5350</v>
      </c>
      <c r="C184" s="2" t="s">
        <v>3271</v>
      </c>
      <c r="D184" s="1" t="s">
        <v>1540</v>
      </c>
      <c r="E184" s="1" t="s">
        <v>1473</v>
      </c>
      <c r="F184" s="1">
        <v>13</v>
      </c>
      <c r="G184" s="1" t="s">
        <v>5342</v>
      </c>
      <c r="H184" s="1" t="s">
        <v>2631</v>
      </c>
      <c r="I184" s="1" t="s">
        <v>349</v>
      </c>
      <c r="J184" s="1" t="s">
        <v>2630</v>
      </c>
      <c r="K184" s="1"/>
      <c r="L184" s="1"/>
      <c r="M184" s="1" t="s">
        <v>3366</v>
      </c>
      <c r="N184" s="1"/>
      <c r="O184" s="1"/>
      <c r="P184" s="1"/>
      <c r="Q184" s="1">
        <v>4</v>
      </c>
      <c r="R184" s="1">
        <v>4</v>
      </c>
      <c r="S184" s="1" t="s">
        <v>3366</v>
      </c>
    </row>
    <row r="185" spans="1:19" hidden="1" x14ac:dyDescent="0.15">
      <c r="A185" s="3">
        <v>184</v>
      </c>
      <c r="B185" s="25" t="s">
        <v>5350</v>
      </c>
      <c r="C185" s="2" t="s">
        <v>3271</v>
      </c>
      <c r="D185" s="1" t="s">
        <v>1540</v>
      </c>
      <c r="E185" s="1" t="s">
        <v>1473</v>
      </c>
      <c r="F185" s="1">
        <v>11</v>
      </c>
      <c r="G185" s="1" t="s">
        <v>2629</v>
      </c>
      <c r="H185" s="1" t="s">
        <v>2628</v>
      </c>
      <c r="I185" s="1" t="s">
        <v>349</v>
      </c>
      <c r="J185" s="1" t="s">
        <v>348</v>
      </c>
      <c r="K185" s="1"/>
      <c r="L185" s="1"/>
      <c r="M185" s="1" t="s">
        <v>2627</v>
      </c>
      <c r="N185" s="1"/>
      <c r="O185" s="1"/>
      <c r="P185" s="1"/>
      <c r="Q185" s="1">
        <v>3</v>
      </c>
      <c r="R185" s="1">
        <v>4</v>
      </c>
      <c r="S185" s="1" t="s">
        <v>2627</v>
      </c>
    </row>
    <row r="186" spans="1:19" hidden="1" x14ac:dyDescent="0.15">
      <c r="A186" s="3">
        <v>185</v>
      </c>
      <c r="B186" s="25" t="s">
        <v>5350</v>
      </c>
      <c r="C186" s="2" t="s">
        <v>3271</v>
      </c>
      <c r="D186" s="1" t="s">
        <v>1540</v>
      </c>
      <c r="E186" s="1" t="s">
        <v>1473</v>
      </c>
      <c r="F186" s="1">
        <v>6</v>
      </c>
      <c r="G186" s="1" t="s">
        <v>2626</v>
      </c>
      <c r="H186" s="1" t="s">
        <v>2625</v>
      </c>
      <c r="I186" s="1" t="s">
        <v>1475</v>
      </c>
      <c r="J186" s="1"/>
      <c r="K186" s="1"/>
      <c r="L186" s="1"/>
      <c r="M186" s="1" t="s">
        <v>3367</v>
      </c>
      <c r="N186" s="1" t="s">
        <v>3368</v>
      </c>
      <c r="O186" s="1" t="s">
        <v>3369</v>
      </c>
      <c r="P186" s="1"/>
      <c r="Q186" s="1"/>
      <c r="R186" s="1"/>
      <c r="S186" s="1" t="s">
        <v>2624</v>
      </c>
    </row>
    <row r="187" spans="1:19" hidden="1" x14ac:dyDescent="0.15">
      <c r="A187" s="3">
        <v>186</v>
      </c>
      <c r="B187" s="25" t="s">
        <v>5350</v>
      </c>
      <c r="C187" s="2" t="s">
        <v>3271</v>
      </c>
      <c r="D187" s="1" t="s">
        <v>1540</v>
      </c>
      <c r="E187" s="1" t="s">
        <v>1473</v>
      </c>
      <c r="F187" s="1">
        <v>3</v>
      </c>
      <c r="G187" s="1" t="s">
        <v>2623</v>
      </c>
      <c r="H187" s="1" t="s">
        <v>2622</v>
      </c>
      <c r="I187" s="1" t="s">
        <v>1475</v>
      </c>
      <c r="J187" s="1"/>
      <c r="K187" s="1"/>
      <c r="L187" s="1"/>
      <c r="M187" s="1" t="s">
        <v>2621</v>
      </c>
      <c r="N187" s="1"/>
      <c r="O187" s="1"/>
      <c r="P187" s="1"/>
      <c r="Q187" s="1"/>
      <c r="R187" s="1"/>
      <c r="S187" s="1" t="s">
        <v>2621</v>
      </c>
    </row>
    <row r="188" spans="1:19" hidden="1" x14ac:dyDescent="0.15">
      <c r="A188" s="3">
        <v>187</v>
      </c>
      <c r="B188" s="25" t="s">
        <v>5350</v>
      </c>
      <c r="C188" s="2" t="s">
        <v>3271</v>
      </c>
      <c r="D188" s="1" t="s">
        <v>1540</v>
      </c>
      <c r="E188" s="1" t="s">
        <v>1473</v>
      </c>
      <c r="F188" s="1">
        <v>6</v>
      </c>
      <c r="G188" s="1" t="s">
        <v>2620</v>
      </c>
      <c r="H188" s="1" t="s">
        <v>2619</v>
      </c>
      <c r="I188" s="1" t="s">
        <v>1475</v>
      </c>
      <c r="J188" s="1"/>
      <c r="K188" s="1"/>
      <c r="L188" s="1"/>
      <c r="M188" s="1" t="s">
        <v>2618</v>
      </c>
      <c r="N188" s="1"/>
      <c r="O188" s="1"/>
      <c r="P188" s="1"/>
      <c r="Q188" s="1"/>
      <c r="R188" s="1"/>
      <c r="S188" s="1" t="s">
        <v>2618</v>
      </c>
    </row>
    <row r="189" spans="1:19" hidden="1" x14ac:dyDescent="0.15">
      <c r="A189" s="3">
        <v>188</v>
      </c>
      <c r="B189" s="25" t="s">
        <v>5350</v>
      </c>
      <c r="C189" s="2" t="s">
        <v>3271</v>
      </c>
      <c r="D189" s="1" t="s">
        <v>1540</v>
      </c>
      <c r="E189" s="1" t="s">
        <v>1473</v>
      </c>
      <c r="F189" s="1">
        <v>6</v>
      </c>
      <c r="G189" s="1" t="s">
        <v>2617</v>
      </c>
      <c r="H189" s="1" t="s">
        <v>2616</v>
      </c>
      <c r="I189" s="1" t="s">
        <v>1475</v>
      </c>
      <c r="J189" s="1"/>
      <c r="K189" s="1"/>
      <c r="L189" s="1"/>
      <c r="M189" s="1" t="s">
        <v>2615</v>
      </c>
      <c r="N189" s="1"/>
      <c r="O189" s="1"/>
      <c r="P189" s="1"/>
      <c r="Q189" s="1"/>
      <c r="R189" s="1"/>
      <c r="S189" s="1" t="s">
        <v>2615</v>
      </c>
    </row>
    <row r="190" spans="1:19" hidden="1" x14ac:dyDescent="0.15">
      <c r="A190" s="3">
        <v>189</v>
      </c>
      <c r="B190" s="25" t="s">
        <v>5350</v>
      </c>
      <c r="C190" s="2" t="s">
        <v>3271</v>
      </c>
      <c r="D190" s="1" t="s">
        <v>1540</v>
      </c>
      <c r="E190" s="1" t="s">
        <v>1473</v>
      </c>
      <c r="F190" s="1">
        <v>5</v>
      </c>
      <c r="G190" s="1" t="s">
        <v>2614</v>
      </c>
      <c r="H190" s="1" t="s">
        <v>2613</v>
      </c>
      <c r="I190" s="1" t="s">
        <v>297</v>
      </c>
      <c r="J190" s="1"/>
      <c r="K190" s="1"/>
      <c r="L190" s="1"/>
      <c r="M190" s="1" t="s">
        <v>2612</v>
      </c>
      <c r="N190" s="1"/>
      <c r="O190" s="1"/>
      <c r="P190" s="1">
        <v>2</v>
      </c>
      <c r="Q190" s="1"/>
      <c r="R190" s="1"/>
      <c r="S190" s="1" t="s">
        <v>2612</v>
      </c>
    </row>
    <row r="191" spans="1:19" hidden="1" x14ac:dyDescent="0.15">
      <c r="A191" s="3">
        <v>190</v>
      </c>
      <c r="B191" s="25" t="s">
        <v>5350</v>
      </c>
      <c r="C191" s="2" t="s">
        <v>3271</v>
      </c>
      <c r="D191" s="1" t="s">
        <v>1540</v>
      </c>
      <c r="E191" s="1" t="s">
        <v>1463</v>
      </c>
      <c r="F191" s="1">
        <v>14</v>
      </c>
      <c r="G191" s="1" t="s">
        <v>2611</v>
      </c>
      <c r="H191" s="1" t="s">
        <v>2610</v>
      </c>
      <c r="I191" s="1" t="s">
        <v>349</v>
      </c>
      <c r="J191" s="1" t="s">
        <v>1501</v>
      </c>
      <c r="K191" s="1" t="s">
        <v>1515</v>
      </c>
      <c r="L191" s="1"/>
      <c r="M191" s="1" t="s">
        <v>1971</v>
      </c>
      <c r="N191" s="1" t="s">
        <v>3370</v>
      </c>
      <c r="O191" s="1"/>
      <c r="P191" s="1"/>
      <c r="Q191" s="1">
        <v>5</v>
      </c>
      <c r="R191" s="1">
        <v>6</v>
      </c>
      <c r="S191" s="1" t="s">
        <v>3371</v>
      </c>
    </row>
    <row r="192" spans="1:19" hidden="1" x14ac:dyDescent="0.15">
      <c r="A192" s="3">
        <v>191</v>
      </c>
      <c r="B192" s="25" t="s">
        <v>5350</v>
      </c>
      <c r="C192" s="2" t="s">
        <v>3271</v>
      </c>
      <c r="D192" s="1" t="s">
        <v>1540</v>
      </c>
      <c r="E192" s="1" t="s">
        <v>1463</v>
      </c>
      <c r="F192" s="1">
        <v>7</v>
      </c>
      <c r="G192" s="1" t="s">
        <v>2609</v>
      </c>
      <c r="H192" s="1" t="s">
        <v>2608</v>
      </c>
      <c r="I192" s="1" t="s">
        <v>349</v>
      </c>
      <c r="J192" s="1" t="s">
        <v>2607</v>
      </c>
      <c r="K192" s="1" t="s">
        <v>1894</v>
      </c>
      <c r="L192" s="1"/>
      <c r="M192" s="1" t="s">
        <v>3372</v>
      </c>
      <c r="N192" s="1" t="s">
        <v>3373</v>
      </c>
      <c r="O192" s="1"/>
      <c r="P192" s="1"/>
      <c r="Q192" s="1">
        <v>4</v>
      </c>
      <c r="R192" s="1">
        <v>4</v>
      </c>
      <c r="S192" s="1" t="s">
        <v>2606</v>
      </c>
    </row>
    <row r="193" spans="1:19" hidden="1" x14ac:dyDescent="0.15">
      <c r="A193" s="3">
        <v>192</v>
      </c>
      <c r="B193" s="25" t="s">
        <v>5350</v>
      </c>
      <c r="C193" s="2" t="s">
        <v>3271</v>
      </c>
      <c r="D193" s="1" t="s">
        <v>1540</v>
      </c>
      <c r="E193" s="1" t="s">
        <v>1463</v>
      </c>
      <c r="F193" s="1">
        <v>6</v>
      </c>
      <c r="G193" s="1" t="s">
        <v>2605</v>
      </c>
      <c r="H193" s="1" t="s">
        <v>2604</v>
      </c>
      <c r="I193" s="1" t="s">
        <v>349</v>
      </c>
      <c r="J193" s="1" t="s">
        <v>1511</v>
      </c>
      <c r="K193" s="1" t="s">
        <v>1551</v>
      </c>
      <c r="L193" s="1"/>
      <c r="M193" s="1" t="s">
        <v>3276</v>
      </c>
      <c r="N193" s="1" t="s">
        <v>3374</v>
      </c>
      <c r="O193" s="1"/>
      <c r="P193" s="1"/>
      <c r="Q193" s="1">
        <v>2</v>
      </c>
      <c r="R193" s="1">
        <v>2</v>
      </c>
      <c r="S193" s="1" t="s">
        <v>3375</v>
      </c>
    </row>
    <row r="194" spans="1:19" hidden="1" x14ac:dyDescent="0.15">
      <c r="A194" s="3">
        <v>193</v>
      </c>
      <c r="B194" s="25" t="s">
        <v>5350</v>
      </c>
      <c r="C194" s="2" t="s">
        <v>3271</v>
      </c>
      <c r="D194" s="1" t="s">
        <v>1540</v>
      </c>
      <c r="E194" s="1" t="s">
        <v>1463</v>
      </c>
      <c r="F194" s="1">
        <v>8</v>
      </c>
      <c r="G194" s="1" t="s">
        <v>2603</v>
      </c>
      <c r="H194" s="1" t="s">
        <v>2602</v>
      </c>
      <c r="I194" s="1" t="s">
        <v>349</v>
      </c>
      <c r="J194" s="1" t="s">
        <v>1890</v>
      </c>
      <c r="K194" s="1"/>
      <c r="L194" s="1"/>
      <c r="M194" s="1" t="s">
        <v>1733</v>
      </c>
      <c r="N194" s="1" t="s">
        <v>3376</v>
      </c>
      <c r="O194" s="1"/>
      <c r="P194" s="1"/>
      <c r="Q194" s="1">
        <v>3</v>
      </c>
      <c r="R194" s="1">
        <v>3</v>
      </c>
      <c r="S194" s="1" t="s">
        <v>3377</v>
      </c>
    </row>
    <row r="195" spans="1:19" hidden="1" x14ac:dyDescent="0.15">
      <c r="A195" s="3">
        <v>194</v>
      </c>
      <c r="B195" s="25" t="s">
        <v>5350</v>
      </c>
      <c r="C195" s="2" t="s">
        <v>3271</v>
      </c>
      <c r="D195" s="1" t="s">
        <v>1540</v>
      </c>
      <c r="E195" s="1" t="s">
        <v>1463</v>
      </c>
      <c r="F195" s="1">
        <v>15</v>
      </c>
      <c r="G195" s="1" t="s">
        <v>2601</v>
      </c>
      <c r="H195" s="1" t="s">
        <v>2600</v>
      </c>
      <c r="I195" s="1" t="s">
        <v>349</v>
      </c>
      <c r="J195" s="1" t="s">
        <v>2077</v>
      </c>
      <c r="K195" s="1"/>
      <c r="L195" s="1"/>
      <c r="M195" s="1" t="s">
        <v>2599</v>
      </c>
      <c r="N195" s="1"/>
      <c r="O195" s="1"/>
      <c r="P195" s="1"/>
      <c r="Q195" s="1">
        <v>6</v>
      </c>
      <c r="R195" s="1">
        <v>6</v>
      </c>
      <c r="S195" s="1" t="s">
        <v>2599</v>
      </c>
    </row>
    <row r="196" spans="1:19" hidden="1" x14ac:dyDescent="0.15">
      <c r="A196" s="3">
        <v>195</v>
      </c>
      <c r="B196" s="25" t="s">
        <v>5350</v>
      </c>
      <c r="C196" s="2" t="s">
        <v>3271</v>
      </c>
      <c r="D196" s="1" t="s">
        <v>1540</v>
      </c>
      <c r="E196" s="1" t="s">
        <v>1463</v>
      </c>
      <c r="F196" s="1">
        <v>16</v>
      </c>
      <c r="G196" s="1" t="s">
        <v>2598</v>
      </c>
      <c r="H196" s="1" t="s">
        <v>2597</v>
      </c>
      <c r="I196" s="1" t="s">
        <v>349</v>
      </c>
      <c r="J196" s="1" t="s">
        <v>2596</v>
      </c>
      <c r="K196" s="1"/>
      <c r="L196" s="1"/>
      <c r="M196" s="1" t="s">
        <v>1971</v>
      </c>
      <c r="N196" s="1"/>
      <c r="O196" s="1"/>
      <c r="P196" s="1"/>
      <c r="Q196" s="1">
        <v>6</v>
      </c>
      <c r="R196" s="1">
        <v>6</v>
      </c>
      <c r="S196" s="1" t="s">
        <v>1971</v>
      </c>
    </row>
    <row r="197" spans="1:19" hidden="1" x14ac:dyDescent="0.15">
      <c r="A197" s="3">
        <v>196</v>
      </c>
      <c r="B197" s="25" t="s">
        <v>5350</v>
      </c>
      <c r="C197" s="2" t="s">
        <v>3271</v>
      </c>
      <c r="D197" s="1" t="s">
        <v>1540</v>
      </c>
      <c r="E197" s="1" t="s">
        <v>1463</v>
      </c>
      <c r="F197" s="1">
        <v>5</v>
      </c>
      <c r="G197" s="1" t="s">
        <v>2595</v>
      </c>
      <c r="H197" s="1" t="s">
        <v>2594</v>
      </c>
      <c r="I197" s="1" t="s">
        <v>1475</v>
      </c>
      <c r="J197" s="1"/>
      <c r="K197" s="1"/>
      <c r="L197" s="1"/>
      <c r="M197" s="1" t="s">
        <v>3378</v>
      </c>
      <c r="N197" s="1" t="s">
        <v>3379</v>
      </c>
      <c r="O197" s="1"/>
      <c r="P197" s="1"/>
      <c r="Q197" s="1"/>
      <c r="R197" s="1"/>
      <c r="S197" s="1" t="s">
        <v>2593</v>
      </c>
    </row>
    <row r="198" spans="1:19" hidden="1" x14ac:dyDescent="0.15">
      <c r="A198" s="3">
        <v>197</v>
      </c>
      <c r="B198" s="25" t="s">
        <v>5350</v>
      </c>
      <c r="C198" s="2" t="s">
        <v>3271</v>
      </c>
      <c r="D198" s="1" t="s">
        <v>1540</v>
      </c>
      <c r="E198" s="1" t="s">
        <v>1463</v>
      </c>
      <c r="F198" s="1">
        <v>14</v>
      </c>
      <c r="G198" s="1" t="s">
        <v>2592</v>
      </c>
      <c r="H198" s="1" t="s">
        <v>2591</v>
      </c>
      <c r="I198" s="1" t="s">
        <v>1475</v>
      </c>
      <c r="J198" s="1"/>
      <c r="K198" s="1"/>
      <c r="L198" s="1"/>
      <c r="M198" s="1" t="s">
        <v>2590</v>
      </c>
      <c r="N198" s="1"/>
      <c r="O198" s="1"/>
      <c r="P198" s="1"/>
      <c r="Q198" s="1"/>
      <c r="R198" s="1"/>
      <c r="S198" s="1" t="s">
        <v>2590</v>
      </c>
    </row>
    <row r="199" spans="1:19" hidden="1" x14ac:dyDescent="0.15">
      <c r="A199" s="3">
        <v>198</v>
      </c>
      <c r="B199" s="25" t="s">
        <v>5350</v>
      </c>
      <c r="C199" s="2" t="s">
        <v>3271</v>
      </c>
      <c r="D199" s="1" t="s">
        <v>1540</v>
      </c>
      <c r="E199" s="1" t="s">
        <v>1463</v>
      </c>
      <c r="F199" s="1">
        <v>7</v>
      </c>
      <c r="G199" s="1" t="s">
        <v>2589</v>
      </c>
      <c r="H199" s="1" t="s">
        <v>2588</v>
      </c>
      <c r="I199" s="1" t="s">
        <v>297</v>
      </c>
      <c r="J199" s="1"/>
      <c r="K199" s="1"/>
      <c r="L199" s="1"/>
      <c r="M199" s="1" t="s">
        <v>2587</v>
      </c>
      <c r="N199" s="1"/>
      <c r="O199" s="1"/>
      <c r="P199" s="1">
        <v>4</v>
      </c>
      <c r="Q199" s="1"/>
      <c r="R199" s="1"/>
      <c r="S199" s="1" t="s">
        <v>2587</v>
      </c>
    </row>
    <row r="200" spans="1:19" hidden="1" x14ac:dyDescent="0.15">
      <c r="A200" s="3">
        <v>199</v>
      </c>
      <c r="B200" s="25" t="s">
        <v>5350</v>
      </c>
      <c r="C200" s="2" t="s">
        <v>3271</v>
      </c>
      <c r="D200" s="1" t="s">
        <v>1540</v>
      </c>
      <c r="E200" s="1" t="s">
        <v>1453</v>
      </c>
      <c r="F200" s="1">
        <v>23</v>
      </c>
      <c r="G200" s="1" t="s">
        <v>2586</v>
      </c>
      <c r="H200" s="1" t="s">
        <v>2585</v>
      </c>
      <c r="I200" s="1" t="s">
        <v>349</v>
      </c>
      <c r="J200" s="1" t="s">
        <v>1559</v>
      </c>
      <c r="K200" s="1"/>
      <c r="L200" s="1"/>
      <c r="M200" s="1" t="s">
        <v>3380</v>
      </c>
      <c r="N200" s="1"/>
      <c r="O200" s="1"/>
      <c r="P200" s="1"/>
      <c r="Q200" s="1">
        <v>9</v>
      </c>
      <c r="R200" s="1">
        <v>16</v>
      </c>
      <c r="S200" s="1" t="s">
        <v>3380</v>
      </c>
    </row>
    <row r="201" spans="1:19" hidden="1" x14ac:dyDescent="0.15">
      <c r="A201" s="3">
        <v>200</v>
      </c>
      <c r="B201" s="25" t="s">
        <v>5350</v>
      </c>
      <c r="C201" s="2" t="s">
        <v>3271</v>
      </c>
      <c r="D201" s="1" t="s">
        <v>1540</v>
      </c>
      <c r="E201" s="1" t="s">
        <v>1453</v>
      </c>
      <c r="F201" s="1">
        <v>16</v>
      </c>
      <c r="G201" s="1" t="s">
        <v>2584</v>
      </c>
      <c r="H201" s="1" t="s">
        <v>2583</v>
      </c>
      <c r="I201" s="1" t="s">
        <v>349</v>
      </c>
      <c r="J201" s="1" t="s">
        <v>367</v>
      </c>
      <c r="K201" s="1"/>
      <c r="L201" s="1"/>
      <c r="M201" s="1" t="s">
        <v>2582</v>
      </c>
      <c r="N201" s="1"/>
      <c r="O201" s="1"/>
      <c r="P201" s="1"/>
      <c r="Q201" s="1">
        <v>8</v>
      </c>
      <c r="R201" s="1">
        <v>7</v>
      </c>
      <c r="S201" s="1" t="s">
        <v>2582</v>
      </c>
    </row>
    <row r="202" spans="1:19" hidden="1" x14ac:dyDescent="0.15">
      <c r="A202" s="3">
        <v>201</v>
      </c>
      <c r="B202" s="25" t="s">
        <v>5350</v>
      </c>
      <c r="C202" s="2" t="s">
        <v>3271</v>
      </c>
      <c r="D202" s="1" t="s">
        <v>1540</v>
      </c>
      <c r="E202" s="1" t="s">
        <v>1453</v>
      </c>
      <c r="F202" s="1">
        <v>13</v>
      </c>
      <c r="G202" s="1" t="s">
        <v>2581</v>
      </c>
      <c r="H202" s="1" t="s">
        <v>2580</v>
      </c>
      <c r="I202" s="1" t="s">
        <v>1475</v>
      </c>
      <c r="J202" s="1"/>
      <c r="K202" s="1"/>
      <c r="L202" s="1"/>
      <c r="M202" s="1" t="s">
        <v>3381</v>
      </c>
      <c r="N202" s="1" t="s">
        <v>3382</v>
      </c>
      <c r="O202" s="1"/>
      <c r="P202" s="1"/>
      <c r="Q202" s="1"/>
      <c r="R202" s="1"/>
      <c r="S202" s="1" t="s">
        <v>2579</v>
      </c>
    </row>
    <row r="203" spans="1:19" hidden="1" x14ac:dyDescent="0.15">
      <c r="A203" s="3">
        <v>202</v>
      </c>
      <c r="B203" s="25" t="s">
        <v>5350</v>
      </c>
      <c r="C203" s="2" t="s">
        <v>3271</v>
      </c>
      <c r="D203" s="1" t="s">
        <v>1540</v>
      </c>
      <c r="E203" s="1" t="s">
        <v>1453</v>
      </c>
      <c r="F203" s="1">
        <v>15</v>
      </c>
      <c r="G203" s="1" t="s">
        <v>2578</v>
      </c>
      <c r="H203" s="1" t="s">
        <v>2577</v>
      </c>
      <c r="I203" s="1" t="s">
        <v>1475</v>
      </c>
      <c r="J203" s="1"/>
      <c r="K203" s="1"/>
      <c r="L203" s="1"/>
      <c r="M203" s="1" t="s">
        <v>2576</v>
      </c>
      <c r="N203" s="1"/>
      <c r="O203" s="1"/>
      <c r="P203" s="1"/>
      <c r="Q203" s="1"/>
      <c r="R203" s="1"/>
      <c r="S203" s="1" t="s">
        <v>2576</v>
      </c>
    </row>
    <row r="204" spans="1:19" hidden="1" x14ac:dyDescent="0.15">
      <c r="A204" s="3">
        <v>203</v>
      </c>
      <c r="B204" s="25" t="s">
        <v>5350</v>
      </c>
      <c r="C204" s="2" t="s">
        <v>3271</v>
      </c>
      <c r="D204" s="1" t="s">
        <v>1540</v>
      </c>
      <c r="E204" s="1" t="s">
        <v>1453</v>
      </c>
      <c r="F204" s="1">
        <v>15</v>
      </c>
      <c r="G204" s="1" t="s">
        <v>2575</v>
      </c>
      <c r="H204" s="1" t="s">
        <v>2574</v>
      </c>
      <c r="I204" s="1" t="s">
        <v>297</v>
      </c>
      <c r="J204" s="1"/>
      <c r="K204" s="1"/>
      <c r="L204" s="1"/>
      <c r="M204" s="1" t="s">
        <v>2573</v>
      </c>
      <c r="N204" s="1"/>
      <c r="O204" s="1"/>
      <c r="P204" s="1">
        <v>2</v>
      </c>
      <c r="Q204" s="1"/>
      <c r="R204" s="1"/>
      <c r="S204" s="1" t="s">
        <v>2573</v>
      </c>
    </row>
    <row r="205" spans="1:19" hidden="1" x14ac:dyDescent="0.15">
      <c r="A205" s="3">
        <v>204</v>
      </c>
      <c r="B205" s="25" t="s">
        <v>5350</v>
      </c>
      <c r="C205" s="2" t="s">
        <v>3271</v>
      </c>
      <c r="D205" s="1" t="s">
        <v>5340</v>
      </c>
      <c r="E205" s="1" t="s">
        <v>1473</v>
      </c>
      <c r="F205" s="1">
        <v>10</v>
      </c>
      <c r="G205" s="1" t="s">
        <v>2571</v>
      </c>
      <c r="H205" s="1" t="s">
        <v>2570</v>
      </c>
      <c r="I205" s="1" t="s">
        <v>349</v>
      </c>
      <c r="J205" s="1" t="s">
        <v>1559</v>
      </c>
      <c r="K205" s="1" t="s">
        <v>2569</v>
      </c>
      <c r="L205" s="1"/>
      <c r="M205" s="1" t="s">
        <v>1765</v>
      </c>
      <c r="N205" s="1" t="s">
        <v>3383</v>
      </c>
      <c r="O205" s="1"/>
      <c r="P205" s="1"/>
      <c r="Q205" s="1">
        <v>4</v>
      </c>
      <c r="R205" s="1">
        <v>3</v>
      </c>
      <c r="S205" s="1" t="s">
        <v>3384</v>
      </c>
    </row>
    <row r="206" spans="1:19" hidden="1" x14ac:dyDescent="0.15">
      <c r="A206" s="3">
        <v>205</v>
      </c>
      <c r="B206" s="25" t="s">
        <v>5350</v>
      </c>
      <c r="C206" s="2" t="s">
        <v>3271</v>
      </c>
      <c r="D206" s="1" t="s">
        <v>1496</v>
      </c>
      <c r="E206" s="1" t="s">
        <v>1473</v>
      </c>
      <c r="F206" s="1">
        <v>17</v>
      </c>
      <c r="G206" s="1" t="s">
        <v>2568</v>
      </c>
      <c r="H206" s="1" t="s">
        <v>2567</v>
      </c>
      <c r="I206" s="1" t="s">
        <v>349</v>
      </c>
      <c r="J206" s="1" t="s">
        <v>1516</v>
      </c>
      <c r="K206" s="1" t="s">
        <v>1555</v>
      </c>
      <c r="L206" s="1"/>
      <c r="M206" s="1" t="s">
        <v>2566</v>
      </c>
      <c r="N206" s="1"/>
      <c r="O206" s="1"/>
      <c r="P206" s="1"/>
      <c r="Q206" s="1">
        <v>4</v>
      </c>
      <c r="R206" s="1">
        <v>3</v>
      </c>
      <c r="S206" s="1" t="s">
        <v>2566</v>
      </c>
    </row>
    <row r="207" spans="1:19" hidden="1" x14ac:dyDescent="0.15">
      <c r="A207" s="3">
        <v>206</v>
      </c>
      <c r="B207" s="25" t="s">
        <v>5350</v>
      </c>
      <c r="C207" s="2" t="s">
        <v>3271</v>
      </c>
      <c r="D207" s="1" t="s">
        <v>1799</v>
      </c>
      <c r="E207" s="1" t="s">
        <v>1473</v>
      </c>
      <c r="F207" s="1">
        <v>11</v>
      </c>
      <c r="G207" s="1" t="s">
        <v>2565</v>
      </c>
      <c r="H207" s="1" t="s">
        <v>2564</v>
      </c>
      <c r="I207" s="1" t="s">
        <v>349</v>
      </c>
      <c r="J207" s="1" t="s">
        <v>2336</v>
      </c>
      <c r="K207" s="1" t="s">
        <v>2563</v>
      </c>
      <c r="L207" s="1"/>
      <c r="M207" s="1" t="s">
        <v>2562</v>
      </c>
      <c r="N207" s="1"/>
      <c r="O207" s="1"/>
      <c r="P207" s="1"/>
      <c r="Q207" s="1">
        <v>4</v>
      </c>
      <c r="R207" s="1">
        <v>4</v>
      </c>
      <c r="S207" s="1" t="s">
        <v>2562</v>
      </c>
    </row>
    <row r="208" spans="1:19" hidden="1" x14ac:dyDescent="0.15">
      <c r="A208" s="3">
        <v>207</v>
      </c>
      <c r="B208" s="25" t="s">
        <v>5350</v>
      </c>
      <c r="C208" s="2" t="s">
        <v>3271</v>
      </c>
      <c r="D208" s="1" t="s">
        <v>1829</v>
      </c>
      <c r="E208" s="1" t="s">
        <v>1473</v>
      </c>
      <c r="F208" s="1">
        <v>16</v>
      </c>
      <c r="G208" s="1" t="s">
        <v>2561</v>
      </c>
      <c r="H208" s="1" t="s">
        <v>2560</v>
      </c>
      <c r="I208" s="1" t="s">
        <v>349</v>
      </c>
      <c r="J208" s="1" t="s">
        <v>1511</v>
      </c>
      <c r="K208" s="1" t="s">
        <v>1555</v>
      </c>
      <c r="L208" s="1"/>
      <c r="M208" s="1" t="s">
        <v>3385</v>
      </c>
      <c r="N208" s="1"/>
      <c r="O208" s="1"/>
      <c r="P208" s="1"/>
      <c r="Q208" s="1">
        <v>3</v>
      </c>
      <c r="R208" s="1">
        <v>4</v>
      </c>
      <c r="S208" s="1" t="s">
        <v>3385</v>
      </c>
    </row>
    <row r="209" spans="1:19" hidden="1" x14ac:dyDescent="0.15">
      <c r="A209" s="3">
        <v>208</v>
      </c>
      <c r="B209" s="25" t="s">
        <v>5350</v>
      </c>
      <c r="C209" s="2" t="s">
        <v>3271</v>
      </c>
      <c r="D209" s="1" t="s">
        <v>1811</v>
      </c>
      <c r="E209" s="1" t="s">
        <v>1473</v>
      </c>
      <c r="F209" s="1">
        <v>19</v>
      </c>
      <c r="G209" s="1" t="s">
        <v>2559</v>
      </c>
      <c r="H209" s="1" t="s">
        <v>2558</v>
      </c>
      <c r="I209" s="1" t="s">
        <v>349</v>
      </c>
      <c r="J209" s="1" t="s">
        <v>1511</v>
      </c>
      <c r="K209" s="1" t="s">
        <v>1826</v>
      </c>
      <c r="L209" s="1"/>
      <c r="M209" s="1" t="s">
        <v>3386</v>
      </c>
      <c r="N209" s="1"/>
      <c r="O209" s="1"/>
      <c r="P209" s="1"/>
      <c r="Q209" s="1">
        <v>4</v>
      </c>
      <c r="R209" s="1">
        <v>4</v>
      </c>
      <c r="S209" s="1" t="s">
        <v>3386</v>
      </c>
    </row>
    <row r="210" spans="1:19" hidden="1" x14ac:dyDescent="0.15">
      <c r="A210" s="3">
        <v>209</v>
      </c>
      <c r="B210" s="25" t="s">
        <v>5350</v>
      </c>
      <c r="C210" s="2" t="s">
        <v>3271</v>
      </c>
      <c r="D210" s="1" t="s">
        <v>1530</v>
      </c>
      <c r="E210" s="1" t="s">
        <v>1473</v>
      </c>
      <c r="F210" s="1">
        <v>13</v>
      </c>
      <c r="G210" s="1" t="s">
        <v>2557</v>
      </c>
      <c r="H210" s="1" t="s">
        <v>2556</v>
      </c>
      <c r="I210" s="1" t="s">
        <v>349</v>
      </c>
      <c r="J210" s="1" t="s">
        <v>1506</v>
      </c>
      <c r="K210" s="1"/>
      <c r="L210" s="1"/>
      <c r="M210" s="1" t="s">
        <v>2555</v>
      </c>
      <c r="N210" s="1"/>
      <c r="O210" s="1"/>
      <c r="P210" s="1"/>
      <c r="Q210" s="1">
        <v>4</v>
      </c>
      <c r="R210" s="1">
        <v>3</v>
      </c>
      <c r="S210" s="1" t="s">
        <v>2555</v>
      </c>
    </row>
    <row r="211" spans="1:19" hidden="1" x14ac:dyDescent="0.15">
      <c r="A211" s="3">
        <v>210</v>
      </c>
      <c r="B211" s="25" t="s">
        <v>5350</v>
      </c>
      <c r="C211" s="2" t="s">
        <v>3271</v>
      </c>
      <c r="D211" s="1" t="s">
        <v>1489</v>
      </c>
      <c r="E211" s="1" t="s">
        <v>1473</v>
      </c>
      <c r="F211" s="1">
        <v>11</v>
      </c>
      <c r="G211" s="1" t="s">
        <v>2554</v>
      </c>
      <c r="H211" s="1" t="s">
        <v>2553</v>
      </c>
      <c r="I211" s="1" t="s">
        <v>349</v>
      </c>
      <c r="J211" s="1" t="s">
        <v>1511</v>
      </c>
      <c r="K211" s="1" t="s">
        <v>1667</v>
      </c>
      <c r="L211" s="1"/>
      <c r="M211" s="1" t="s">
        <v>2552</v>
      </c>
      <c r="N211" s="1"/>
      <c r="O211" s="1"/>
      <c r="P211" s="1"/>
      <c r="Q211" s="1">
        <v>3</v>
      </c>
      <c r="R211" s="1">
        <v>4</v>
      </c>
      <c r="S211" s="1" t="s">
        <v>2552</v>
      </c>
    </row>
    <row r="212" spans="1:19" hidden="1" x14ac:dyDescent="0.15">
      <c r="A212" s="3">
        <v>211</v>
      </c>
      <c r="B212" s="25" t="s">
        <v>5350</v>
      </c>
      <c r="C212" s="2" t="s">
        <v>3271</v>
      </c>
      <c r="D212" s="1" t="s">
        <v>1509</v>
      </c>
      <c r="E212" s="1" t="s">
        <v>1473</v>
      </c>
      <c r="F212" s="1">
        <v>10</v>
      </c>
      <c r="G212" s="1" t="s">
        <v>2551</v>
      </c>
      <c r="H212" s="1" t="s">
        <v>2550</v>
      </c>
      <c r="I212" s="1" t="s">
        <v>349</v>
      </c>
      <c r="J212" s="1" t="s">
        <v>1501</v>
      </c>
      <c r="K212" s="1" t="s">
        <v>1894</v>
      </c>
      <c r="L212" s="1"/>
      <c r="M212" s="1" t="s">
        <v>2549</v>
      </c>
      <c r="N212" s="1"/>
      <c r="O212" s="1"/>
      <c r="P212" s="1"/>
      <c r="Q212" s="1">
        <v>4</v>
      </c>
      <c r="R212" s="1">
        <v>3</v>
      </c>
      <c r="S212" s="1" t="s">
        <v>2549</v>
      </c>
    </row>
    <row r="213" spans="1:19" hidden="1" x14ac:dyDescent="0.15">
      <c r="A213" s="3">
        <v>212</v>
      </c>
      <c r="B213" s="25" t="s">
        <v>5350</v>
      </c>
      <c r="C213" s="2" t="s">
        <v>3271</v>
      </c>
      <c r="D213" s="1" t="s">
        <v>1534</v>
      </c>
      <c r="E213" s="1" t="s">
        <v>1473</v>
      </c>
      <c r="F213" s="1">
        <v>12</v>
      </c>
      <c r="G213" s="1" t="s">
        <v>2548</v>
      </c>
      <c r="H213" s="1" t="s">
        <v>2547</v>
      </c>
      <c r="I213" s="1" t="s">
        <v>349</v>
      </c>
      <c r="J213" s="1" t="s">
        <v>2546</v>
      </c>
      <c r="K213" s="1"/>
      <c r="L213" s="1"/>
      <c r="M213" s="1" t="s">
        <v>361</v>
      </c>
      <c r="N213" s="1" t="s">
        <v>3387</v>
      </c>
      <c r="O213" s="1"/>
      <c r="P213" s="1"/>
      <c r="Q213" s="1">
        <v>3</v>
      </c>
      <c r="R213" s="1">
        <v>4</v>
      </c>
      <c r="S213" s="1" t="s">
        <v>3388</v>
      </c>
    </row>
    <row r="214" spans="1:19" hidden="1" x14ac:dyDescent="0.15">
      <c r="A214" s="3">
        <v>213</v>
      </c>
      <c r="B214" s="25" t="s">
        <v>5350</v>
      </c>
      <c r="C214" s="2" t="s">
        <v>3271</v>
      </c>
      <c r="D214" s="1" t="s">
        <v>1504</v>
      </c>
      <c r="E214" s="1" t="s">
        <v>1453</v>
      </c>
      <c r="F214" s="1">
        <v>20</v>
      </c>
      <c r="G214" s="1" t="s">
        <v>2545</v>
      </c>
      <c r="H214" s="1" t="s">
        <v>2544</v>
      </c>
      <c r="I214" s="1" t="s">
        <v>349</v>
      </c>
      <c r="J214" s="1" t="s">
        <v>1559</v>
      </c>
      <c r="K214" s="1"/>
      <c r="L214" s="1"/>
      <c r="M214" s="1" t="s">
        <v>2543</v>
      </c>
      <c r="N214" s="1"/>
      <c r="O214" s="1"/>
      <c r="P214" s="1"/>
      <c r="Q214" s="1">
        <v>8</v>
      </c>
      <c r="R214" s="1">
        <v>8</v>
      </c>
      <c r="S214" s="1" t="s">
        <v>2543</v>
      </c>
    </row>
    <row r="215" spans="1:19" hidden="1" x14ac:dyDescent="0.15">
      <c r="A215" s="3">
        <v>214</v>
      </c>
      <c r="B215" s="25" t="s">
        <v>5350</v>
      </c>
      <c r="C215" s="2" t="s">
        <v>3271</v>
      </c>
      <c r="D215" s="1" t="s">
        <v>301</v>
      </c>
      <c r="E215" s="1" t="s">
        <v>1771</v>
      </c>
      <c r="F215" s="1">
        <v>3</v>
      </c>
      <c r="G215" s="1" t="s">
        <v>2542</v>
      </c>
      <c r="H215" s="1" t="s">
        <v>2541</v>
      </c>
      <c r="I215" s="1" t="s">
        <v>349</v>
      </c>
      <c r="J215" s="1" t="s">
        <v>362</v>
      </c>
      <c r="K215" s="1"/>
      <c r="L215" s="1"/>
      <c r="M215" s="1" t="s">
        <v>2540</v>
      </c>
      <c r="N215" s="1"/>
      <c r="O215" s="1"/>
      <c r="P215" s="1"/>
      <c r="Q215" s="1">
        <v>2</v>
      </c>
      <c r="R215" s="1">
        <v>1</v>
      </c>
      <c r="S215" s="1" t="s">
        <v>2540</v>
      </c>
    </row>
    <row r="216" spans="1:19" hidden="1" x14ac:dyDescent="0.15">
      <c r="A216" s="3">
        <v>215</v>
      </c>
      <c r="B216" s="25" t="s">
        <v>5350</v>
      </c>
      <c r="C216" s="2" t="s">
        <v>3271</v>
      </c>
      <c r="D216" s="1" t="s">
        <v>301</v>
      </c>
      <c r="E216" s="1" t="s">
        <v>1771</v>
      </c>
      <c r="F216" s="1">
        <v>10</v>
      </c>
      <c r="G216" s="1" t="s">
        <v>2539</v>
      </c>
      <c r="H216" s="1" t="s">
        <v>2538</v>
      </c>
      <c r="I216" s="1" t="s">
        <v>349</v>
      </c>
      <c r="J216" s="1" t="s">
        <v>362</v>
      </c>
      <c r="K216" s="1"/>
      <c r="L216" s="1"/>
      <c r="M216" s="1" t="s">
        <v>2627</v>
      </c>
      <c r="N216" s="1" t="s">
        <v>3389</v>
      </c>
      <c r="O216" s="1"/>
      <c r="P216" s="1"/>
      <c r="Q216" s="1">
        <v>2</v>
      </c>
      <c r="R216" s="1">
        <v>2</v>
      </c>
      <c r="S216" s="1" t="s">
        <v>3390</v>
      </c>
    </row>
    <row r="217" spans="1:19" hidden="1" x14ac:dyDescent="0.15">
      <c r="A217" s="3">
        <v>216</v>
      </c>
      <c r="B217" s="25" t="s">
        <v>5350</v>
      </c>
      <c r="C217" s="2" t="s">
        <v>3271</v>
      </c>
      <c r="D217" s="1" t="s">
        <v>301</v>
      </c>
      <c r="E217" s="1" t="s">
        <v>1771</v>
      </c>
      <c r="F217" s="1">
        <v>10</v>
      </c>
      <c r="G217" s="1" t="s">
        <v>2537</v>
      </c>
      <c r="H217" s="1" t="s">
        <v>2536</v>
      </c>
      <c r="I217" s="1" t="s">
        <v>349</v>
      </c>
      <c r="J217" s="1" t="s">
        <v>353</v>
      </c>
      <c r="K217" s="1"/>
      <c r="L217" s="1"/>
      <c r="M217" s="1" t="s">
        <v>3391</v>
      </c>
      <c r="N217" s="1"/>
      <c r="O217" s="1"/>
      <c r="P217" s="1"/>
      <c r="Q217" s="1">
        <v>1</v>
      </c>
      <c r="R217" s="1">
        <v>4</v>
      </c>
      <c r="S217" s="1" t="s">
        <v>3391</v>
      </c>
    </row>
    <row r="218" spans="1:19" hidden="1" x14ac:dyDescent="0.15">
      <c r="A218" s="3">
        <v>217</v>
      </c>
      <c r="B218" s="25" t="s">
        <v>5350</v>
      </c>
      <c r="C218" s="2" t="s">
        <v>3271</v>
      </c>
      <c r="D218" s="1" t="s">
        <v>301</v>
      </c>
      <c r="E218" s="1" t="s">
        <v>1771</v>
      </c>
      <c r="F218" s="1">
        <v>6</v>
      </c>
      <c r="G218" s="1" t="s">
        <v>2535</v>
      </c>
      <c r="H218" s="1" t="s">
        <v>2534</v>
      </c>
      <c r="I218" s="1" t="s">
        <v>349</v>
      </c>
      <c r="J218" s="1" t="s">
        <v>362</v>
      </c>
      <c r="K218" s="1"/>
      <c r="L218" s="1"/>
      <c r="M218" s="1"/>
      <c r="N218" s="1"/>
      <c r="O218" s="1"/>
      <c r="P218" s="1"/>
      <c r="Q218" s="1">
        <v>2</v>
      </c>
      <c r="R218" s="1">
        <v>2</v>
      </c>
      <c r="S218" s="1"/>
    </row>
    <row r="219" spans="1:19" hidden="1" x14ac:dyDescent="0.15">
      <c r="A219" s="3">
        <v>218</v>
      </c>
      <c r="B219" s="25" t="s">
        <v>5350</v>
      </c>
      <c r="C219" s="2" t="s">
        <v>3271</v>
      </c>
      <c r="D219" s="1" t="s">
        <v>301</v>
      </c>
      <c r="E219" s="1" t="s">
        <v>1771</v>
      </c>
      <c r="F219" s="1">
        <v>6</v>
      </c>
      <c r="G219" s="1" t="s">
        <v>2533</v>
      </c>
      <c r="H219" s="1" t="s">
        <v>2532</v>
      </c>
      <c r="I219" s="1" t="s">
        <v>1475</v>
      </c>
      <c r="J219" s="1"/>
      <c r="K219" s="1"/>
      <c r="L219" s="1"/>
      <c r="M219" s="1" t="s">
        <v>2531</v>
      </c>
      <c r="N219" s="1"/>
      <c r="O219" s="1"/>
      <c r="P219" s="1"/>
      <c r="Q219" s="1"/>
      <c r="R219" s="1"/>
      <c r="S219" s="1" t="s">
        <v>2531</v>
      </c>
    </row>
    <row r="220" spans="1:19" hidden="1" x14ac:dyDescent="0.15">
      <c r="A220" s="3">
        <v>219</v>
      </c>
      <c r="B220" s="25" t="s">
        <v>5350</v>
      </c>
      <c r="C220" s="2" t="s">
        <v>3271</v>
      </c>
      <c r="D220" s="1" t="s">
        <v>301</v>
      </c>
      <c r="E220" s="1" t="s">
        <v>1771</v>
      </c>
      <c r="F220" s="1">
        <v>3</v>
      </c>
      <c r="G220" s="1" t="s">
        <v>2530</v>
      </c>
      <c r="H220" s="1" t="s">
        <v>2529</v>
      </c>
      <c r="I220" s="1" t="s">
        <v>1475</v>
      </c>
      <c r="J220" s="1"/>
      <c r="K220" s="1"/>
      <c r="L220" s="1"/>
      <c r="M220" s="1" t="s">
        <v>2528</v>
      </c>
      <c r="N220" s="1"/>
      <c r="O220" s="1"/>
      <c r="P220" s="1"/>
      <c r="Q220" s="1"/>
      <c r="R220" s="1"/>
      <c r="S220" s="1" t="s">
        <v>2528</v>
      </c>
    </row>
    <row r="221" spans="1:19" x14ac:dyDescent="0.15">
      <c r="A221" s="3">
        <v>220</v>
      </c>
      <c r="B221" s="25" t="s">
        <v>5350</v>
      </c>
      <c r="C221" s="2" t="s">
        <v>3271</v>
      </c>
      <c r="D221" s="1" t="s">
        <v>301</v>
      </c>
      <c r="E221" s="1" t="s">
        <v>1771</v>
      </c>
      <c r="F221" s="1">
        <v>6</v>
      </c>
      <c r="G221" s="1" t="s">
        <v>2527</v>
      </c>
      <c r="H221" s="1" t="s">
        <v>2526</v>
      </c>
      <c r="I221" s="1" t="s">
        <v>297</v>
      </c>
      <c r="J221" s="1"/>
      <c r="K221" s="1"/>
      <c r="L221" s="1"/>
      <c r="M221" s="1" t="s">
        <v>2525</v>
      </c>
      <c r="N221" s="1"/>
      <c r="O221" s="1"/>
      <c r="P221" s="1">
        <v>2</v>
      </c>
      <c r="Q221" s="1"/>
      <c r="R221" s="1"/>
      <c r="S221" s="1" t="s">
        <v>2525</v>
      </c>
    </row>
    <row r="222" spans="1:19" x14ac:dyDescent="0.15">
      <c r="A222" s="3">
        <v>221</v>
      </c>
      <c r="B222" s="25" t="s">
        <v>5350</v>
      </c>
      <c r="C222" s="2" t="s">
        <v>3271</v>
      </c>
      <c r="D222" s="1" t="s">
        <v>301</v>
      </c>
      <c r="E222" s="1" t="s">
        <v>1771</v>
      </c>
      <c r="F222" s="1">
        <v>6</v>
      </c>
      <c r="G222" s="1" t="s">
        <v>2524</v>
      </c>
      <c r="H222" s="1" t="s">
        <v>2523</v>
      </c>
      <c r="I222" s="1" t="s">
        <v>297</v>
      </c>
      <c r="J222" s="1"/>
      <c r="K222" s="1"/>
      <c r="L222" s="1"/>
      <c r="M222" s="1" t="s">
        <v>1703</v>
      </c>
      <c r="N222" s="1"/>
      <c r="O222" s="1"/>
      <c r="P222" s="1">
        <v>2</v>
      </c>
      <c r="Q222" s="1"/>
      <c r="R222" s="1"/>
      <c r="S222" s="1" t="s">
        <v>1703</v>
      </c>
    </row>
    <row r="223" spans="1:19" x14ac:dyDescent="0.15">
      <c r="A223" s="3">
        <v>222</v>
      </c>
      <c r="B223" s="25" t="s">
        <v>5350</v>
      </c>
      <c r="C223" s="2" t="s">
        <v>3271</v>
      </c>
      <c r="D223" s="1" t="s">
        <v>301</v>
      </c>
      <c r="E223" s="1" t="s">
        <v>1771</v>
      </c>
      <c r="F223" s="1">
        <v>6</v>
      </c>
      <c r="G223" s="1" t="s">
        <v>2522</v>
      </c>
      <c r="H223" s="1" t="s">
        <v>2521</v>
      </c>
      <c r="I223" s="1" t="s">
        <v>297</v>
      </c>
      <c r="J223" s="1"/>
      <c r="K223" s="1"/>
      <c r="L223" s="1"/>
      <c r="M223" s="1" t="s">
        <v>2520</v>
      </c>
      <c r="N223" s="1"/>
      <c r="O223" s="1"/>
      <c r="P223" s="1">
        <v>2</v>
      </c>
      <c r="Q223" s="1"/>
      <c r="R223" s="1"/>
      <c r="S223" s="1" t="s">
        <v>2520</v>
      </c>
    </row>
    <row r="224" spans="1:19" x14ac:dyDescent="0.15">
      <c r="A224" s="3">
        <v>223</v>
      </c>
      <c r="B224" s="25" t="s">
        <v>5350</v>
      </c>
      <c r="C224" s="2" t="s">
        <v>3271</v>
      </c>
      <c r="D224" s="1" t="s">
        <v>301</v>
      </c>
      <c r="E224" s="1" t="s">
        <v>1771</v>
      </c>
      <c r="F224" s="1">
        <v>6</v>
      </c>
      <c r="G224" s="1" t="s">
        <v>2519</v>
      </c>
      <c r="H224" s="1" t="s">
        <v>2518</v>
      </c>
      <c r="I224" s="1" t="s">
        <v>297</v>
      </c>
      <c r="J224" s="1"/>
      <c r="K224" s="1"/>
      <c r="L224" s="1"/>
      <c r="M224" s="1" t="s">
        <v>2517</v>
      </c>
      <c r="N224" s="1"/>
      <c r="O224" s="1"/>
      <c r="P224" s="1">
        <v>4</v>
      </c>
      <c r="Q224" s="1"/>
      <c r="R224" s="1"/>
      <c r="S224" s="1" t="s">
        <v>2517</v>
      </c>
    </row>
    <row r="225" spans="1:19" x14ac:dyDescent="0.15">
      <c r="A225" s="3">
        <v>224</v>
      </c>
      <c r="B225" s="25" t="s">
        <v>5350</v>
      </c>
      <c r="C225" s="2" t="s">
        <v>3271</v>
      </c>
      <c r="D225" s="1" t="s">
        <v>301</v>
      </c>
      <c r="E225" s="1" t="s">
        <v>1771</v>
      </c>
      <c r="F225" s="1">
        <v>6</v>
      </c>
      <c r="G225" s="1" t="s">
        <v>2516</v>
      </c>
      <c r="H225" s="1" t="s">
        <v>2515</v>
      </c>
      <c r="I225" s="1" t="s">
        <v>297</v>
      </c>
      <c r="J225" s="1"/>
      <c r="K225" s="1"/>
      <c r="L225" s="1"/>
      <c r="M225" s="1" t="s">
        <v>2514</v>
      </c>
      <c r="N225" s="1"/>
      <c r="O225" s="1"/>
      <c r="P225" s="1">
        <v>2</v>
      </c>
      <c r="Q225" s="1"/>
      <c r="R225" s="1"/>
      <c r="S225" s="1" t="s">
        <v>2514</v>
      </c>
    </row>
    <row r="226" spans="1:19" x14ac:dyDescent="0.15">
      <c r="A226" s="3">
        <v>225</v>
      </c>
      <c r="B226" s="25" t="s">
        <v>5350</v>
      </c>
      <c r="C226" s="2" t="s">
        <v>3271</v>
      </c>
      <c r="D226" s="1" t="s">
        <v>301</v>
      </c>
      <c r="E226" s="1" t="s">
        <v>1771</v>
      </c>
      <c r="F226" s="1">
        <v>6</v>
      </c>
      <c r="G226" s="1" t="s">
        <v>2513</v>
      </c>
      <c r="H226" s="1" t="s">
        <v>2512</v>
      </c>
      <c r="I226" s="1" t="s">
        <v>297</v>
      </c>
      <c r="J226" s="1"/>
      <c r="K226" s="1"/>
      <c r="L226" s="1"/>
      <c r="M226" s="1" t="s">
        <v>2511</v>
      </c>
      <c r="N226" s="1"/>
      <c r="O226" s="1"/>
      <c r="P226" s="1">
        <v>2</v>
      </c>
      <c r="Q226" s="1"/>
      <c r="R226" s="1"/>
      <c r="S226" s="1" t="s">
        <v>2511</v>
      </c>
    </row>
    <row r="227" spans="1:19" x14ac:dyDescent="0.15">
      <c r="A227" s="3">
        <v>226</v>
      </c>
      <c r="B227" s="25" t="s">
        <v>5350</v>
      </c>
      <c r="C227" s="2" t="s">
        <v>3271</v>
      </c>
      <c r="D227" s="1" t="s">
        <v>301</v>
      </c>
      <c r="E227" s="1" t="s">
        <v>1771</v>
      </c>
      <c r="F227" s="1">
        <v>6</v>
      </c>
      <c r="G227" s="1" t="s">
        <v>2510</v>
      </c>
      <c r="H227" s="1" t="s">
        <v>2509</v>
      </c>
      <c r="I227" s="1" t="s">
        <v>297</v>
      </c>
      <c r="J227" s="1"/>
      <c r="K227" s="1"/>
      <c r="L227" s="1"/>
      <c r="M227" s="1" t="s">
        <v>1712</v>
      </c>
      <c r="N227" s="1"/>
      <c r="O227" s="1"/>
      <c r="P227" s="1">
        <v>2</v>
      </c>
      <c r="Q227" s="1"/>
      <c r="R227" s="1"/>
      <c r="S227" s="1" t="s">
        <v>1712</v>
      </c>
    </row>
    <row r="228" spans="1:19" hidden="1" x14ac:dyDescent="0.15">
      <c r="A228" s="3">
        <v>227</v>
      </c>
      <c r="B228" s="25" t="s">
        <v>5350</v>
      </c>
      <c r="C228" s="2" t="s">
        <v>3271</v>
      </c>
      <c r="D228" s="1" t="s">
        <v>301</v>
      </c>
      <c r="E228" s="1" t="s">
        <v>1473</v>
      </c>
      <c r="F228" s="1">
        <v>11</v>
      </c>
      <c r="G228" s="1" t="s">
        <v>2508</v>
      </c>
      <c r="H228" s="1" t="s">
        <v>2507</v>
      </c>
      <c r="I228" s="1" t="s">
        <v>349</v>
      </c>
      <c r="J228" s="1" t="s">
        <v>362</v>
      </c>
      <c r="K228" s="1"/>
      <c r="L228" s="1"/>
      <c r="M228" s="1" t="s">
        <v>2506</v>
      </c>
      <c r="N228" s="1"/>
      <c r="O228" s="1"/>
      <c r="P228" s="1"/>
      <c r="Q228" s="1">
        <v>3</v>
      </c>
      <c r="R228" s="1">
        <v>4</v>
      </c>
      <c r="S228" s="1" t="s">
        <v>2506</v>
      </c>
    </row>
    <row r="229" spans="1:19" hidden="1" x14ac:dyDescent="0.15">
      <c r="A229" s="3">
        <v>228</v>
      </c>
      <c r="B229" s="25" t="s">
        <v>5350</v>
      </c>
      <c r="C229" s="2" t="s">
        <v>3271</v>
      </c>
      <c r="D229" s="1" t="s">
        <v>301</v>
      </c>
      <c r="E229" s="1" t="s">
        <v>1473</v>
      </c>
      <c r="F229" s="1">
        <v>11</v>
      </c>
      <c r="G229" s="1" t="s">
        <v>2505</v>
      </c>
      <c r="H229" s="1" t="s">
        <v>2504</v>
      </c>
      <c r="I229" s="1" t="s">
        <v>349</v>
      </c>
      <c r="J229" s="1" t="s">
        <v>2503</v>
      </c>
      <c r="K229" s="1"/>
      <c r="L229" s="1"/>
      <c r="M229" s="1" t="s">
        <v>361</v>
      </c>
      <c r="N229" s="1"/>
      <c r="O229" s="1"/>
      <c r="P229" s="1"/>
      <c r="Q229" s="1">
        <v>4</v>
      </c>
      <c r="R229" s="1">
        <v>4</v>
      </c>
      <c r="S229" s="1" t="s">
        <v>361</v>
      </c>
    </row>
    <row r="230" spans="1:19" hidden="1" x14ac:dyDescent="0.15">
      <c r="A230" s="3">
        <v>229</v>
      </c>
      <c r="B230" s="25" t="s">
        <v>5350</v>
      </c>
      <c r="C230" s="2" t="s">
        <v>3271</v>
      </c>
      <c r="D230" s="1" t="s">
        <v>301</v>
      </c>
      <c r="E230" s="1" t="s">
        <v>1473</v>
      </c>
      <c r="F230" s="1">
        <v>12</v>
      </c>
      <c r="G230" s="1" t="s">
        <v>2502</v>
      </c>
      <c r="H230" s="1" t="s">
        <v>2501</v>
      </c>
      <c r="I230" s="1" t="s">
        <v>349</v>
      </c>
      <c r="J230" s="1" t="s">
        <v>2500</v>
      </c>
      <c r="K230" s="1"/>
      <c r="L230" s="1"/>
      <c r="M230" s="1" t="s">
        <v>2499</v>
      </c>
      <c r="N230" s="1"/>
      <c r="O230" s="1"/>
      <c r="P230" s="1"/>
      <c r="Q230" s="1">
        <v>3</v>
      </c>
      <c r="R230" s="1">
        <v>4</v>
      </c>
      <c r="S230" s="1" t="s">
        <v>2499</v>
      </c>
    </row>
    <row r="231" spans="1:19" hidden="1" x14ac:dyDescent="0.15">
      <c r="A231" s="3">
        <v>230</v>
      </c>
      <c r="B231" s="25" t="s">
        <v>5350</v>
      </c>
      <c r="C231" s="2" t="s">
        <v>3271</v>
      </c>
      <c r="D231" s="1" t="s">
        <v>301</v>
      </c>
      <c r="E231" s="1" t="s">
        <v>1473</v>
      </c>
      <c r="F231" s="1">
        <v>11</v>
      </c>
      <c r="G231" s="1" t="s">
        <v>2498</v>
      </c>
      <c r="H231" s="1" t="s">
        <v>2497</v>
      </c>
      <c r="I231" s="1" t="s">
        <v>1475</v>
      </c>
      <c r="J231" s="1"/>
      <c r="K231" s="1"/>
      <c r="L231" s="1"/>
      <c r="M231" s="1" t="s">
        <v>2496</v>
      </c>
      <c r="N231" s="1"/>
      <c r="O231" s="1"/>
      <c r="P231" s="1"/>
      <c r="Q231" s="1"/>
      <c r="R231" s="1"/>
      <c r="S231" s="1" t="s">
        <v>2496</v>
      </c>
    </row>
    <row r="232" spans="1:19" x14ac:dyDescent="0.15">
      <c r="A232" s="3">
        <v>231</v>
      </c>
      <c r="B232" s="25" t="s">
        <v>5350</v>
      </c>
      <c r="C232" s="2" t="s">
        <v>3271</v>
      </c>
      <c r="D232" s="1" t="s">
        <v>301</v>
      </c>
      <c r="E232" s="1" t="s">
        <v>1473</v>
      </c>
      <c r="F232" s="1">
        <v>12</v>
      </c>
      <c r="G232" s="1" t="s">
        <v>2495</v>
      </c>
      <c r="H232" s="1" t="s">
        <v>2494</v>
      </c>
      <c r="I232" s="1" t="s">
        <v>297</v>
      </c>
      <c r="J232" s="1"/>
      <c r="K232" s="1"/>
      <c r="L232" s="1"/>
      <c r="M232" s="1" t="s">
        <v>2493</v>
      </c>
      <c r="N232" s="1"/>
      <c r="O232" s="1"/>
      <c r="P232" s="1">
        <v>2</v>
      </c>
      <c r="Q232" s="1"/>
      <c r="R232" s="1"/>
      <c r="S232" s="1" t="s">
        <v>2493</v>
      </c>
    </row>
    <row r="233" spans="1:19" x14ac:dyDescent="0.15">
      <c r="A233" s="3">
        <v>232</v>
      </c>
      <c r="B233" s="25" t="s">
        <v>5350</v>
      </c>
      <c r="C233" s="2" t="s">
        <v>3271</v>
      </c>
      <c r="D233" s="1" t="s">
        <v>301</v>
      </c>
      <c r="E233" s="1" t="s">
        <v>1473</v>
      </c>
      <c r="F233" s="1">
        <v>8</v>
      </c>
      <c r="G233" s="1" t="s">
        <v>2492</v>
      </c>
      <c r="H233" s="1" t="s">
        <v>2491</v>
      </c>
      <c r="I233" s="1" t="s">
        <v>297</v>
      </c>
      <c r="J233" s="1"/>
      <c r="K233" s="1"/>
      <c r="L233" s="1"/>
      <c r="M233" s="1" t="s">
        <v>2490</v>
      </c>
      <c r="N233" s="1"/>
      <c r="O233" s="1"/>
      <c r="P233" s="1">
        <v>3</v>
      </c>
      <c r="Q233" s="1"/>
      <c r="R233" s="1"/>
      <c r="S233" s="1" t="s">
        <v>2490</v>
      </c>
    </row>
    <row r="234" spans="1:19" x14ac:dyDescent="0.15">
      <c r="A234" s="3">
        <v>233</v>
      </c>
      <c r="B234" s="25" t="s">
        <v>5350</v>
      </c>
      <c r="C234" s="2" t="s">
        <v>3271</v>
      </c>
      <c r="D234" s="1" t="s">
        <v>301</v>
      </c>
      <c r="E234" s="1" t="s">
        <v>1473</v>
      </c>
      <c r="F234" s="1">
        <v>5</v>
      </c>
      <c r="G234" s="1" t="s">
        <v>2489</v>
      </c>
      <c r="H234" s="1" t="s">
        <v>2488</v>
      </c>
      <c r="I234" s="1" t="s">
        <v>297</v>
      </c>
      <c r="J234" s="1"/>
      <c r="K234" s="1"/>
      <c r="L234" s="1"/>
      <c r="M234" s="1" t="s">
        <v>2487</v>
      </c>
      <c r="N234" s="1"/>
      <c r="O234" s="1"/>
      <c r="P234" s="1">
        <v>4</v>
      </c>
      <c r="Q234" s="1"/>
      <c r="R234" s="1"/>
      <c r="S234" s="1" t="s">
        <v>2487</v>
      </c>
    </row>
    <row r="235" spans="1:19" x14ac:dyDescent="0.15">
      <c r="A235" s="3">
        <v>234</v>
      </c>
      <c r="B235" s="25" t="s">
        <v>5350</v>
      </c>
      <c r="C235" s="2" t="s">
        <v>3271</v>
      </c>
      <c r="D235" s="1" t="s">
        <v>301</v>
      </c>
      <c r="E235" s="1" t="s">
        <v>1473</v>
      </c>
      <c r="F235" s="1">
        <v>14</v>
      </c>
      <c r="G235" s="1" t="s">
        <v>2486</v>
      </c>
      <c r="H235" s="1" t="s">
        <v>2485</v>
      </c>
      <c r="I235" s="1" t="s">
        <v>297</v>
      </c>
      <c r="J235" s="1"/>
      <c r="K235" s="1"/>
      <c r="L235" s="1"/>
      <c r="M235" s="1" t="s">
        <v>1752</v>
      </c>
      <c r="N235" s="1" t="s">
        <v>3392</v>
      </c>
      <c r="O235" s="1"/>
      <c r="P235" s="1">
        <v>2</v>
      </c>
      <c r="Q235" s="1"/>
      <c r="R235" s="1"/>
      <c r="S235" s="1" t="s">
        <v>2484</v>
      </c>
    </row>
    <row r="236" spans="1:19" x14ac:dyDescent="0.15">
      <c r="A236" s="3">
        <v>235</v>
      </c>
      <c r="B236" s="25" t="s">
        <v>5350</v>
      </c>
      <c r="C236" s="2" t="s">
        <v>3271</v>
      </c>
      <c r="D236" s="1" t="s">
        <v>301</v>
      </c>
      <c r="E236" s="1" t="s">
        <v>1473</v>
      </c>
      <c r="F236" s="1">
        <v>8</v>
      </c>
      <c r="G236" s="1" t="s">
        <v>2483</v>
      </c>
      <c r="H236" s="1" t="s">
        <v>2482</v>
      </c>
      <c r="I236" s="1" t="s">
        <v>297</v>
      </c>
      <c r="J236" s="1"/>
      <c r="K236" s="1"/>
      <c r="L236" s="1"/>
      <c r="M236" s="1" t="s">
        <v>3393</v>
      </c>
      <c r="N236" s="1" t="s">
        <v>1784</v>
      </c>
      <c r="O236" s="1"/>
      <c r="P236" s="1">
        <v>4</v>
      </c>
      <c r="Q236" s="1"/>
      <c r="R236" s="1"/>
      <c r="S236" s="1" t="s">
        <v>2481</v>
      </c>
    </row>
    <row r="237" spans="1:19" x14ac:dyDescent="0.15">
      <c r="A237" s="3">
        <v>236</v>
      </c>
      <c r="B237" s="25" t="s">
        <v>5350</v>
      </c>
      <c r="C237" s="2" t="s">
        <v>3271</v>
      </c>
      <c r="D237" s="1" t="s">
        <v>301</v>
      </c>
      <c r="E237" s="1" t="s">
        <v>1473</v>
      </c>
      <c r="F237" s="1">
        <v>9</v>
      </c>
      <c r="G237" s="1" t="s">
        <v>2480</v>
      </c>
      <c r="H237" s="1" t="s">
        <v>2479</v>
      </c>
      <c r="I237" s="1" t="s">
        <v>297</v>
      </c>
      <c r="J237" s="1"/>
      <c r="K237" s="1"/>
      <c r="L237" s="1"/>
      <c r="M237" s="1" t="s">
        <v>3394</v>
      </c>
      <c r="N237" s="1" t="s">
        <v>3395</v>
      </c>
      <c r="O237" s="1" t="s">
        <v>3396</v>
      </c>
      <c r="P237" s="1">
        <v>3</v>
      </c>
      <c r="Q237" s="1"/>
      <c r="R237" s="1"/>
      <c r="S237" s="1" t="s">
        <v>2478</v>
      </c>
    </row>
    <row r="238" spans="1:19" x14ac:dyDescent="0.15">
      <c r="A238" s="3">
        <v>237</v>
      </c>
      <c r="B238" s="25" t="s">
        <v>5350</v>
      </c>
      <c r="C238" s="2" t="s">
        <v>3271</v>
      </c>
      <c r="D238" s="1" t="s">
        <v>301</v>
      </c>
      <c r="E238" s="1" t="s">
        <v>1473</v>
      </c>
      <c r="F238" s="1">
        <v>6</v>
      </c>
      <c r="G238" s="1" t="s">
        <v>2477</v>
      </c>
      <c r="H238" s="1" t="s">
        <v>2476</v>
      </c>
      <c r="I238" s="1" t="s">
        <v>297</v>
      </c>
      <c r="J238" s="1"/>
      <c r="K238" s="1"/>
      <c r="L238" s="1"/>
      <c r="M238" s="1" t="s">
        <v>3324</v>
      </c>
      <c r="N238" s="1" t="s">
        <v>3397</v>
      </c>
      <c r="O238" s="1"/>
      <c r="P238" s="1">
        <v>2</v>
      </c>
      <c r="Q238" s="1"/>
      <c r="R238" s="1"/>
      <c r="S238" s="1" t="s">
        <v>2475</v>
      </c>
    </row>
    <row r="239" spans="1:19" x14ac:dyDescent="0.15">
      <c r="A239" s="3">
        <v>238</v>
      </c>
      <c r="B239" s="25" t="s">
        <v>5350</v>
      </c>
      <c r="C239" s="2" t="s">
        <v>3271</v>
      </c>
      <c r="D239" s="1" t="s">
        <v>301</v>
      </c>
      <c r="E239" s="1" t="s">
        <v>1473</v>
      </c>
      <c r="F239" s="1">
        <v>14</v>
      </c>
      <c r="G239" s="1" t="s">
        <v>2474</v>
      </c>
      <c r="H239" s="1" t="s">
        <v>2473</v>
      </c>
      <c r="I239" s="1" t="s">
        <v>297</v>
      </c>
      <c r="J239" s="1"/>
      <c r="K239" s="1"/>
      <c r="L239" s="1"/>
      <c r="M239" s="1" t="s">
        <v>2472</v>
      </c>
      <c r="N239" s="1"/>
      <c r="O239" s="1"/>
      <c r="P239" s="1">
        <v>3</v>
      </c>
      <c r="Q239" s="1"/>
      <c r="R239" s="1"/>
      <c r="S239" s="1" t="s">
        <v>2472</v>
      </c>
    </row>
    <row r="240" spans="1:19" hidden="1" x14ac:dyDescent="0.15">
      <c r="A240" s="3">
        <v>239</v>
      </c>
      <c r="B240" s="25" t="s">
        <v>5350</v>
      </c>
      <c r="C240" s="2" t="s">
        <v>3271</v>
      </c>
      <c r="D240" s="1" t="s">
        <v>301</v>
      </c>
      <c r="E240" s="1" t="s">
        <v>1463</v>
      </c>
      <c r="F240" s="1">
        <v>15</v>
      </c>
      <c r="G240" s="1" t="s">
        <v>2471</v>
      </c>
      <c r="H240" s="1" t="s">
        <v>2470</v>
      </c>
      <c r="I240" s="1" t="s">
        <v>349</v>
      </c>
      <c r="J240" s="1" t="s">
        <v>353</v>
      </c>
      <c r="K240" s="1"/>
      <c r="L240" s="1"/>
      <c r="M240" s="1" t="s">
        <v>3398</v>
      </c>
      <c r="N240" s="1" t="s">
        <v>3399</v>
      </c>
      <c r="O240" s="1" t="s">
        <v>3400</v>
      </c>
      <c r="P240" s="1"/>
      <c r="Q240" s="1">
        <v>7</v>
      </c>
      <c r="R240" s="1">
        <v>7</v>
      </c>
      <c r="S240" s="1" t="s">
        <v>2469</v>
      </c>
    </row>
    <row r="241" spans="1:19" hidden="1" x14ac:dyDescent="0.15">
      <c r="A241" s="3">
        <v>240</v>
      </c>
      <c r="B241" s="25" t="s">
        <v>5350</v>
      </c>
      <c r="C241" s="2" t="s">
        <v>3271</v>
      </c>
      <c r="D241" s="1" t="s">
        <v>301</v>
      </c>
      <c r="E241" s="1" t="s">
        <v>1463</v>
      </c>
      <c r="F241" s="1">
        <v>7</v>
      </c>
      <c r="G241" s="1" t="s">
        <v>2468</v>
      </c>
      <c r="H241" s="1" t="s">
        <v>2467</v>
      </c>
      <c r="I241" s="1" t="s">
        <v>1475</v>
      </c>
      <c r="J241" s="1"/>
      <c r="K241" s="1"/>
      <c r="L241" s="1"/>
      <c r="M241" s="1" t="s">
        <v>2466</v>
      </c>
      <c r="N241" s="1"/>
      <c r="O241" s="1"/>
      <c r="P241" s="1"/>
      <c r="Q241" s="1"/>
      <c r="R241" s="1"/>
      <c r="S241" s="1" t="s">
        <v>2466</v>
      </c>
    </row>
    <row r="242" spans="1:19" x14ac:dyDescent="0.15">
      <c r="A242" s="3">
        <v>241</v>
      </c>
      <c r="B242" s="25" t="s">
        <v>5350</v>
      </c>
      <c r="C242" s="2" t="s">
        <v>3271</v>
      </c>
      <c r="D242" s="1" t="s">
        <v>301</v>
      </c>
      <c r="E242" s="1" t="s">
        <v>1463</v>
      </c>
      <c r="F242" s="1">
        <v>14</v>
      </c>
      <c r="G242" s="1" t="s">
        <v>5394</v>
      </c>
      <c r="H242" s="1" t="s">
        <v>2464</v>
      </c>
      <c r="I242" s="1" t="s">
        <v>297</v>
      </c>
      <c r="J242" s="1"/>
      <c r="K242" s="1"/>
      <c r="L242" s="1"/>
      <c r="M242" s="1" t="s">
        <v>2463</v>
      </c>
      <c r="N242" s="1"/>
      <c r="O242" s="1"/>
      <c r="P242" s="1">
        <v>6</v>
      </c>
      <c r="Q242" s="1"/>
      <c r="R242" s="1"/>
      <c r="S242" s="1" t="s">
        <v>2463</v>
      </c>
    </row>
    <row r="243" spans="1:19" x14ac:dyDescent="0.15">
      <c r="A243" s="3">
        <v>242</v>
      </c>
      <c r="B243" s="25" t="s">
        <v>5350</v>
      </c>
      <c r="C243" s="2" t="s">
        <v>3271</v>
      </c>
      <c r="D243" s="1" t="s">
        <v>301</v>
      </c>
      <c r="E243" s="1" t="s">
        <v>1463</v>
      </c>
      <c r="F243" s="1">
        <v>8</v>
      </c>
      <c r="G243" s="1" t="s">
        <v>2462</v>
      </c>
      <c r="H243" s="1" t="s">
        <v>2461</v>
      </c>
      <c r="I243" s="1" t="s">
        <v>297</v>
      </c>
      <c r="J243" s="1"/>
      <c r="K243" s="1"/>
      <c r="L243" s="1"/>
      <c r="M243" s="1" t="s">
        <v>2460</v>
      </c>
      <c r="N243" s="1"/>
      <c r="O243" s="1"/>
      <c r="P243" s="1">
        <v>4</v>
      </c>
      <c r="Q243" s="1"/>
      <c r="R243" s="1"/>
      <c r="S243" s="1" t="s">
        <v>2460</v>
      </c>
    </row>
    <row r="244" spans="1:19" x14ac:dyDescent="0.15">
      <c r="A244" s="3">
        <v>243</v>
      </c>
      <c r="B244" s="25" t="s">
        <v>5350</v>
      </c>
      <c r="C244" s="2" t="s">
        <v>3271</v>
      </c>
      <c r="D244" s="1" t="s">
        <v>301</v>
      </c>
      <c r="E244" s="1" t="s">
        <v>1463</v>
      </c>
      <c r="F244" s="1">
        <v>7</v>
      </c>
      <c r="G244" s="1" t="s">
        <v>2459</v>
      </c>
      <c r="H244" s="1" t="s">
        <v>2458</v>
      </c>
      <c r="I244" s="1" t="s">
        <v>297</v>
      </c>
      <c r="J244" s="1"/>
      <c r="K244" s="1"/>
      <c r="L244" s="1"/>
      <c r="M244" s="1" t="s">
        <v>2457</v>
      </c>
      <c r="N244" s="1"/>
      <c r="O244" s="1"/>
      <c r="P244" s="1">
        <v>2</v>
      </c>
      <c r="Q244" s="1"/>
      <c r="R244" s="1"/>
      <c r="S244" s="1" t="s">
        <v>2457</v>
      </c>
    </row>
    <row r="245" spans="1:19" hidden="1" x14ac:dyDescent="0.15">
      <c r="A245" s="3">
        <v>244</v>
      </c>
      <c r="B245" s="25" t="s">
        <v>5350</v>
      </c>
      <c r="C245" s="2" t="s">
        <v>3271</v>
      </c>
      <c r="D245" s="1" t="s">
        <v>301</v>
      </c>
      <c r="E245" s="1" t="s">
        <v>1453</v>
      </c>
      <c r="F245" s="1">
        <v>25</v>
      </c>
      <c r="G245" s="1" t="s">
        <v>2456</v>
      </c>
      <c r="H245" s="1" t="s">
        <v>2455</v>
      </c>
      <c r="I245" s="1" t="s">
        <v>349</v>
      </c>
      <c r="J245" s="1" t="s">
        <v>362</v>
      </c>
      <c r="K245" s="1"/>
      <c r="L245" s="1"/>
      <c r="M245" s="1" t="s">
        <v>3401</v>
      </c>
      <c r="N245" s="1" t="s">
        <v>3402</v>
      </c>
      <c r="O245" s="1"/>
      <c r="P245" s="1"/>
      <c r="Q245" s="1">
        <v>8</v>
      </c>
      <c r="R245" s="1">
        <v>8</v>
      </c>
      <c r="S245" s="1" t="s">
        <v>2454</v>
      </c>
    </row>
    <row r="246" spans="1:19" x14ac:dyDescent="0.15">
      <c r="A246" s="3">
        <v>245</v>
      </c>
      <c r="B246" s="25" t="s">
        <v>5350</v>
      </c>
      <c r="C246" s="2" t="s">
        <v>3271</v>
      </c>
      <c r="D246" s="1" t="s">
        <v>301</v>
      </c>
      <c r="E246" s="1" t="s">
        <v>1453</v>
      </c>
      <c r="F246" s="1">
        <v>12</v>
      </c>
      <c r="G246" s="1" t="s">
        <v>2453</v>
      </c>
      <c r="H246" s="1" t="s">
        <v>2452</v>
      </c>
      <c r="I246" s="1" t="s">
        <v>297</v>
      </c>
      <c r="J246" s="1"/>
      <c r="K246" s="1"/>
      <c r="L246" s="1"/>
      <c r="M246" s="1" t="s">
        <v>3403</v>
      </c>
      <c r="N246" s="1" t="s">
        <v>3404</v>
      </c>
      <c r="O246" s="1"/>
      <c r="P246" s="1">
        <v>4</v>
      </c>
      <c r="Q246" s="1"/>
      <c r="R246" s="1"/>
      <c r="S246" s="1" t="s">
        <v>2451</v>
      </c>
    </row>
    <row r="247" spans="1:19" x14ac:dyDescent="0.15">
      <c r="A247" s="3">
        <v>246</v>
      </c>
      <c r="B247" s="25" t="s">
        <v>5350</v>
      </c>
      <c r="C247" s="2" t="s">
        <v>3271</v>
      </c>
      <c r="D247" s="1" t="s">
        <v>301</v>
      </c>
      <c r="E247" s="1" t="s">
        <v>1453</v>
      </c>
      <c r="F247" s="1">
        <v>25</v>
      </c>
      <c r="G247" s="1" t="s">
        <v>2450</v>
      </c>
      <c r="H247" s="1" t="s">
        <v>2449</v>
      </c>
      <c r="I247" s="1" t="s">
        <v>297</v>
      </c>
      <c r="J247" s="1"/>
      <c r="K247" s="1"/>
      <c r="L247" s="1"/>
      <c r="M247" s="1" t="s">
        <v>2448</v>
      </c>
      <c r="N247" s="1"/>
      <c r="O247" s="1"/>
      <c r="P247" s="1">
        <v>3</v>
      </c>
      <c r="Q247" s="1"/>
      <c r="R247" s="1"/>
      <c r="S247" s="1" t="s">
        <v>2448</v>
      </c>
    </row>
    <row r="248" spans="1:19" hidden="1" x14ac:dyDescent="0.15">
      <c r="A248" s="3">
        <v>247</v>
      </c>
      <c r="B248" s="25" t="s">
        <v>5353</v>
      </c>
      <c r="C248" s="2" t="s">
        <v>3213</v>
      </c>
      <c r="D248" s="1" t="s">
        <v>1653</v>
      </c>
      <c r="E248" s="1" t="s">
        <v>1771</v>
      </c>
      <c r="F248" s="1">
        <v>7</v>
      </c>
      <c r="G248" s="1" t="s">
        <v>2447</v>
      </c>
      <c r="H248" s="1" t="s">
        <v>2446</v>
      </c>
      <c r="I248" s="1" t="s">
        <v>349</v>
      </c>
      <c r="J248" s="1" t="s">
        <v>2445</v>
      </c>
      <c r="K248" s="1"/>
      <c r="L248" s="1"/>
      <c r="M248" s="1" t="s">
        <v>361</v>
      </c>
      <c r="N248" s="1" t="s">
        <v>3405</v>
      </c>
      <c r="O248" s="1"/>
      <c r="P248" s="1"/>
      <c r="Q248" s="1">
        <v>1</v>
      </c>
      <c r="R248" s="1">
        <v>2</v>
      </c>
      <c r="S248" s="1" t="s">
        <v>2444</v>
      </c>
    </row>
    <row r="249" spans="1:19" hidden="1" x14ac:dyDescent="0.15">
      <c r="A249" s="3">
        <v>248</v>
      </c>
      <c r="B249" s="25" t="s">
        <v>5352</v>
      </c>
      <c r="C249" s="2" t="s">
        <v>3213</v>
      </c>
      <c r="D249" s="1" t="s">
        <v>1653</v>
      </c>
      <c r="E249" s="1" t="s">
        <v>1771</v>
      </c>
      <c r="F249" s="1">
        <v>5</v>
      </c>
      <c r="G249" s="1" t="s">
        <v>2443</v>
      </c>
      <c r="H249" s="1" t="s">
        <v>2442</v>
      </c>
      <c r="I249" s="1" t="s">
        <v>349</v>
      </c>
      <c r="J249" s="1" t="s">
        <v>1511</v>
      </c>
      <c r="K249" s="1" t="s">
        <v>1956</v>
      </c>
      <c r="L249" s="1" t="s">
        <v>1500</v>
      </c>
      <c r="M249" s="1"/>
      <c r="N249" s="1"/>
      <c r="O249" s="1"/>
      <c r="P249" s="1"/>
      <c r="Q249" s="1">
        <v>2</v>
      </c>
      <c r="R249" s="1">
        <v>1</v>
      </c>
      <c r="S249" s="1"/>
    </row>
    <row r="250" spans="1:19" hidden="1" x14ac:dyDescent="0.15">
      <c r="A250" s="3">
        <v>249</v>
      </c>
      <c r="B250" s="25" t="s">
        <v>5352</v>
      </c>
      <c r="C250" s="2" t="s">
        <v>3213</v>
      </c>
      <c r="D250" s="1" t="s">
        <v>1653</v>
      </c>
      <c r="E250" s="1" t="s">
        <v>1771</v>
      </c>
      <c r="F250" s="1">
        <v>5</v>
      </c>
      <c r="G250" s="1" t="s">
        <v>2441</v>
      </c>
      <c r="H250" s="1" t="s">
        <v>2440</v>
      </c>
      <c r="I250" s="1" t="s">
        <v>349</v>
      </c>
      <c r="J250" s="1" t="s">
        <v>1917</v>
      </c>
      <c r="K250" s="1" t="s">
        <v>367</v>
      </c>
      <c r="L250" s="1"/>
      <c r="M250" s="1" t="s">
        <v>2439</v>
      </c>
      <c r="N250" s="1"/>
      <c r="O250" s="1"/>
      <c r="P250" s="1"/>
      <c r="Q250" s="1">
        <v>2</v>
      </c>
      <c r="R250" s="1">
        <v>2</v>
      </c>
      <c r="S250" s="1" t="s">
        <v>2439</v>
      </c>
    </row>
    <row r="251" spans="1:19" hidden="1" x14ac:dyDescent="0.15">
      <c r="A251" s="3">
        <v>250</v>
      </c>
      <c r="B251" s="25" t="s">
        <v>5352</v>
      </c>
      <c r="C251" s="2" t="s">
        <v>3213</v>
      </c>
      <c r="D251" s="1" t="s">
        <v>1653</v>
      </c>
      <c r="E251" s="1" t="s">
        <v>1771</v>
      </c>
      <c r="F251" s="1">
        <v>10</v>
      </c>
      <c r="G251" s="1" t="s">
        <v>2438</v>
      </c>
      <c r="H251" s="1" t="s">
        <v>2437</v>
      </c>
      <c r="I251" s="1" t="s">
        <v>349</v>
      </c>
      <c r="J251" s="1" t="s">
        <v>2436</v>
      </c>
      <c r="K251" s="1" t="s">
        <v>1493</v>
      </c>
      <c r="L251" s="1"/>
      <c r="M251" s="1" t="s">
        <v>2435</v>
      </c>
      <c r="N251" s="1"/>
      <c r="O251" s="1"/>
      <c r="P251" s="1"/>
      <c r="Q251" s="1">
        <v>2</v>
      </c>
      <c r="R251" s="1">
        <v>2</v>
      </c>
      <c r="S251" s="1" t="s">
        <v>2435</v>
      </c>
    </row>
    <row r="252" spans="1:19" hidden="1" x14ac:dyDescent="0.15">
      <c r="A252" s="3">
        <v>251</v>
      </c>
      <c r="B252" s="25" t="s">
        <v>5352</v>
      </c>
      <c r="C252" s="2" t="s">
        <v>3213</v>
      </c>
      <c r="D252" s="1" t="s">
        <v>1653</v>
      </c>
      <c r="E252" s="1" t="s">
        <v>1771</v>
      </c>
      <c r="F252" s="1">
        <v>4</v>
      </c>
      <c r="G252" s="1" t="s">
        <v>2434</v>
      </c>
      <c r="H252" s="1" t="s">
        <v>2433</v>
      </c>
      <c r="I252" s="1" t="s">
        <v>349</v>
      </c>
      <c r="J252" s="1" t="s">
        <v>1493</v>
      </c>
      <c r="K252" s="1" t="s">
        <v>1956</v>
      </c>
      <c r="L252" s="1"/>
      <c r="M252" s="1" t="s">
        <v>361</v>
      </c>
      <c r="N252" s="1"/>
      <c r="O252" s="1"/>
      <c r="P252" s="1"/>
      <c r="Q252" s="1">
        <v>1</v>
      </c>
      <c r="R252" s="1">
        <v>1</v>
      </c>
      <c r="S252" s="1" t="s">
        <v>361</v>
      </c>
    </row>
    <row r="253" spans="1:19" hidden="1" x14ac:dyDescent="0.15">
      <c r="A253" s="3">
        <v>252</v>
      </c>
      <c r="B253" s="25" t="s">
        <v>5352</v>
      </c>
      <c r="C253" s="2" t="s">
        <v>3213</v>
      </c>
      <c r="D253" s="1" t="s">
        <v>1653</v>
      </c>
      <c r="E253" s="1" t="s">
        <v>1771</v>
      </c>
      <c r="F253" s="1">
        <v>6</v>
      </c>
      <c r="G253" s="1" t="s">
        <v>2432</v>
      </c>
      <c r="H253" s="1" t="s">
        <v>2431</v>
      </c>
      <c r="I253" s="1" t="s">
        <v>349</v>
      </c>
      <c r="J253" s="1" t="s">
        <v>1493</v>
      </c>
      <c r="K253" s="1" t="s">
        <v>1485</v>
      </c>
      <c r="L253" s="1" t="s">
        <v>1500</v>
      </c>
      <c r="M253" s="1"/>
      <c r="N253" s="1"/>
      <c r="O253" s="1"/>
      <c r="P253" s="1"/>
      <c r="Q253" s="1">
        <v>3</v>
      </c>
      <c r="R253" s="1">
        <v>1</v>
      </c>
      <c r="S253" s="1"/>
    </row>
    <row r="254" spans="1:19" hidden="1" x14ac:dyDescent="0.15">
      <c r="A254" s="3">
        <v>253</v>
      </c>
      <c r="B254" s="25" t="s">
        <v>5352</v>
      </c>
      <c r="C254" s="2" t="s">
        <v>3213</v>
      </c>
      <c r="D254" s="1" t="s">
        <v>1653</v>
      </c>
      <c r="E254" s="1" t="s">
        <v>1771</v>
      </c>
      <c r="F254" s="1">
        <v>10</v>
      </c>
      <c r="G254" s="1" t="s">
        <v>2430</v>
      </c>
      <c r="H254" s="1" t="s">
        <v>2429</v>
      </c>
      <c r="I254" s="1" t="s">
        <v>349</v>
      </c>
      <c r="J254" s="1" t="s">
        <v>1511</v>
      </c>
      <c r="K254" s="1" t="s">
        <v>1555</v>
      </c>
      <c r="L254" s="1" t="s">
        <v>1500</v>
      </c>
      <c r="M254" s="1" t="s">
        <v>2428</v>
      </c>
      <c r="N254" s="1"/>
      <c r="O254" s="1"/>
      <c r="P254" s="1"/>
      <c r="Q254" s="1">
        <v>1</v>
      </c>
      <c r="R254" s="1">
        <v>2</v>
      </c>
      <c r="S254" s="1" t="s">
        <v>2428</v>
      </c>
    </row>
    <row r="255" spans="1:19" hidden="1" x14ac:dyDescent="0.15">
      <c r="A255" s="3">
        <v>254</v>
      </c>
      <c r="B255" s="25" t="s">
        <v>5352</v>
      </c>
      <c r="C255" s="2" t="s">
        <v>3213</v>
      </c>
      <c r="D255" s="1" t="s">
        <v>1653</v>
      </c>
      <c r="E255" s="1" t="s">
        <v>1771</v>
      </c>
      <c r="F255" s="1">
        <v>8</v>
      </c>
      <c r="G255" s="1" t="s">
        <v>2427</v>
      </c>
      <c r="H255" s="1" t="s">
        <v>2426</v>
      </c>
      <c r="I255" s="1" t="s">
        <v>349</v>
      </c>
      <c r="J255" s="1" t="s">
        <v>367</v>
      </c>
      <c r="K255" s="1"/>
      <c r="L255" s="1"/>
      <c r="M255" s="1" t="s">
        <v>3406</v>
      </c>
      <c r="N255" s="1" t="s">
        <v>1858</v>
      </c>
      <c r="O255" s="1"/>
      <c r="P255" s="1"/>
      <c r="Q255" s="1">
        <v>1</v>
      </c>
      <c r="R255" s="1">
        <v>2</v>
      </c>
      <c r="S255" s="1" t="s">
        <v>3407</v>
      </c>
    </row>
    <row r="256" spans="1:19" hidden="1" x14ac:dyDescent="0.15">
      <c r="A256" s="3">
        <v>255</v>
      </c>
      <c r="B256" s="25" t="s">
        <v>5352</v>
      </c>
      <c r="C256" s="2" t="s">
        <v>3213</v>
      </c>
      <c r="D256" s="1" t="s">
        <v>1653</v>
      </c>
      <c r="E256" s="1" t="s">
        <v>1771</v>
      </c>
      <c r="F256" s="1">
        <v>7</v>
      </c>
      <c r="G256" s="1" t="s">
        <v>2425</v>
      </c>
      <c r="H256" s="1" t="s">
        <v>2424</v>
      </c>
      <c r="I256" s="1" t="s">
        <v>349</v>
      </c>
      <c r="J256" s="1" t="s">
        <v>1493</v>
      </c>
      <c r="K256" s="1" t="s">
        <v>1826</v>
      </c>
      <c r="L256" s="1"/>
      <c r="M256" s="1" t="s">
        <v>361</v>
      </c>
      <c r="N256" s="1"/>
      <c r="O256" s="1"/>
      <c r="P256" s="1"/>
      <c r="Q256" s="1">
        <v>2</v>
      </c>
      <c r="R256" s="1">
        <v>2</v>
      </c>
      <c r="S256" s="1" t="s">
        <v>361</v>
      </c>
    </row>
    <row r="257" spans="1:19" hidden="1" x14ac:dyDescent="0.15">
      <c r="A257" s="3">
        <v>256</v>
      </c>
      <c r="B257" s="25" t="s">
        <v>5352</v>
      </c>
      <c r="C257" s="2" t="s">
        <v>3213</v>
      </c>
      <c r="D257" s="1" t="s">
        <v>1653</v>
      </c>
      <c r="E257" s="1" t="s">
        <v>1771</v>
      </c>
      <c r="F257" s="1">
        <v>6</v>
      </c>
      <c r="G257" s="1" t="s">
        <v>2423</v>
      </c>
      <c r="H257" s="1" t="s">
        <v>2422</v>
      </c>
      <c r="I257" s="1" t="s">
        <v>349</v>
      </c>
      <c r="J257" s="1" t="s">
        <v>1493</v>
      </c>
      <c r="K257" s="1" t="s">
        <v>1492</v>
      </c>
      <c r="L257" s="1"/>
      <c r="M257" s="1" t="s">
        <v>2421</v>
      </c>
      <c r="N257" s="1"/>
      <c r="O257" s="1"/>
      <c r="P257" s="1"/>
      <c r="Q257" s="1">
        <v>1</v>
      </c>
      <c r="R257" s="1">
        <v>3</v>
      </c>
      <c r="S257" s="1" t="s">
        <v>2421</v>
      </c>
    </row>
    <row r="258" spans="1:19" hidden="1" x14ac:dyDescent="0.15">
      <c r="A258" s="3">
        <v>257</v>
      </c>
      <c r="B258" s="25" t="s">
        <v>5352</v>
      </c>
      <c r="C258" s="2" t="s">
        <v>3213</v>
      </c>
      <c r="D258" s="1" t="s">
        <v>1653</v>
      </c>
      <c r="E258" s="1" t="s">
        <v>1771</v>
      </c>
      <c r="F258" s="1">
        <v>8</v>
      </c>
      <c r="G258" s="1" t="s">
        <v>2420</v>
      </c>
      <c r="H258" s="1" t="s">
        <v>2419</v>
      </c>
      <c r="I258" s="1" t="s">
        <v>1475</v>
      </c>
      <c r="J258" s="1"/>
      <c r="K258" s="1"/>
      <c r="L258" s="1"/>
      <c r="M258" s="1" t="s">
        <v>2418</v>
      </c>
      <c r="N258" s="1"/>
      <c r="O258" s="1"/>
      <c r="P258" s="1"/>
      <c r="Q258" s="1"/>
      <c r="R258" s="1"/>
      <c r="S258" s="1" t="s">
        <v>2418</v>
      </c>
    </row>
    <row r="259" spans="1:19" hidden="1" x14ac:dyDescent="0.15">
      <c r="A259" s="3">
        <v>258</v>
      </c>
      <c r="B259" s="25" t="s">
        <v>5352</v>
      </c>
      <c r="C259" s="2" t="s">
        <v>3213</v>
      </c>
      <c r="D259" s="1" t="s">
        <v>1653</v>
      </c>
      <c r="E259" s="1" t="s">
        <v>1771</v>
      </c>
      <c r="F259" s="1">
        <v>5</v>
      </c>
      <c r="G259" s="1" t="s">
        <v>2417</v>
      </c>
      <c r="H259" s="1" t="s">
        <v>2416</v>
      </c>
      <c r="I259" s="1" t="s">
        <v>1475</v>
      </c>
      <c r="J259" s="1"/>
      <c r="K259" s="1"/>
      <c r="L259" s="1"/>
      <c r="M259" s="1" t="s">
        <v>2415</v>
      </c>
      <c r="N259" s="1"/>
      <c r="O259" s="1"/>
      <c r="P259" s="1"/>
      <c r="Q259" s="1"/>
      <c r="R259" s="1"/>
      <c r="S259" s="1" t="s">
        <v>2415</v>
      </c>
    </row>
    <row r="260" spans="1:19" hidden="1" x14ac:dyDescent="0.15">
      <c r="A260" s="3">
        <v>259</v>
      </c>
      <c r="B260" s="25" t="s">
        <v>5352</v>
      </c>
      <c r="C260" s="2" t="s">
        <v>3213</v>
      </c>
      <c r="D260" s="1" t="s">
        <v>1653</v>
      </c>
      <c r="E260" s="1" t="s">
        <v>1771</v>
      </c>
      <c r="F260" s="1">
        <v>3</v>
      </c>
      <c r="G260" s="1" t="s">
        <v>2414</v>
      </c>
      <c r="H260" s="1" t="s">
        <v>2413</v>
      </c>
      <c r="I260" s="1" t="s">
        <v>1475</v>
      </c>
      <c r="J260" s="1"/>
      <c r="K260" s="1"/>
      <c r="L260" s="1"/>
      <c r="M260" s="1" t="s">
        <v>2412</v>
      </c>
      <c r="N260" s="1"/>
      <c r="O260" s="1"/>
      <c r="P260" s="1"/>
      <c r="Q260" s="1"/>
      <c r="R260" s="1"/>
      <c r="S260" s="1" t="s">
        <v>2412</v>
      </c>
    </row>
    <row r="261" spans="1:19" hidden="1" x14ac:dyDescent="0.15">
      <c r="A261" s="3">
        <v>260</v>
      </c>
      <c r="B261" s="25" t="s">
        <v>5352</v>
      </c>
      <c r="C261" s="2" t="s">
        <v>3213</v>
      </c>
      <c r="D261" s="1" t="s">
        <v>1653</v>
      </c>
      <c r="E261" s="1" t="s">
        <v>1771</v>
      </c>
      <c r="F261" s="1">
        <v>8</v>
      </c>
      <c r="G261" s="1" t="s">
        <v>2411</v>
      </c>
      <c r="H261" s="1" t="s">
        <v>2410</v>
      </c>
      <c r="I261" s="1" t="s">
        <v>1475</v>
      </c>
      <c r="J261" s="1"/>
      <c r="K261" s="1"/>
      <c r="L261" s="1"/>
      <c r="M261" s="1" t="s">
        <v>2409</v>
      </c>
      <c r="N261" s="1" t="s">
        <v>2408</v>
      </c>
      <c r="O261" s="1"/>
      <c r="P261" s="1"/>
      <c r="Q261" s="1"/>
      <c r="R261" s="1"/>
      <c r="S261" s="1" t="s">
        <v>2407</v>
      </c>
    </row>
    <row r="262" spans="1:19" hidden="1" x14ac:dyDescent="0.15">
      <c r="A262" s="3">
        <v>261</v>
      </c>
      <c r="B262" s="25" t="s">
        <v>5352</v>
      </c>
      <c r="C262" s="2" t="s">
        <v>3213</v>
      </c>
      <c r="D262" s="1" t="s">
        <v>1653</v>
      </c>
      <c r="E262" s="1" t="s">
        <v>1771</v>
      </c>
      <c r="F262" s="1">
        <v>8</v>
      </c>
      <c r="G262" s="1" t="s">
        <v>2406</v>
      </c>
      <c r="H262" s="1" t="s">
        <v>2405</v>
      </c>
      <c r="I262" s="1" t="s">
        <v>1475</v>
      </c>
      <c r="J262" s="1"/>
      <c r="K262" s="1"/>
      <c r="L262" s="1"/>
      <c r="M262" s="1" t="s">
        <v>2404</v>
      </c>
      <c r="N262" s="1"/>
      <c r="O262" s="1"/>
      <c r="P262" s="1"/>
      <c r="Q262" s="1"/>
      <c r="R262" s="1"/>
      <c r="S262" s="1" t="s">
        <v>2404</v>
      </c>
    </row>
    <row r="263" spans="1:19" hidden="1" x14ac:dyDescent="0.15">
      <c r="A263" s="3">
        <v>262</v>
      </c>
      <c r="B263" s="25" t="s">
        <v>5352</v>
      </c>
      <c r="C263" s="2" t="s">
        <v>3213</v>
      </c>
      <c r="D263" s="1" t="s">
        <v>1653</v>
      </c>
      <c r="E263" s="1" t="s">
        <v>1771</v>
      </c>
      <c r="F263" s="1">
        <v>10</v>
      </c>
      <c r="G263" s="1" t="s">
        <v>2403</v>
      </c>
      <c r="H263" s="1" t="s">
        <v>2402</v>
      </c>
      <c r="I263" s="1" t="s">
        <v>1475</v>
      </c>
      <c r="J263" s="1"/>
      <c r="K263" s="1"/>
      <c r="L263" s="1"/>
      <c r="M263" s="1" t="s">
        <v>2401</v>
      </c>
      <c r="N263" s="1"/>
      <c r="O263" s="1"/>
      <c r="P263" s="1"/>
      <c r="Q263" s="1"/>
      <c r="R263" s="1"/>
      <c r="S263" s="1" t="s">
        <v>2401</v>
      </c>
    </row>
    <row r="264" spans="1:19" hidden="1" x14ac:dyDescent="0.15">
      <c r="A264" s="3">
        <v>263</v>
      </c>
      <c r="B264" s="25" t="s">
        <v>5352</v>
      </c>
      <c r="C264" s="2" t="s">
        <v>3213</v>
      </c>
      <c r="D264" s="1" t="s">
        <v>1653</v>
      </c>
      <c r="E264" s="1" t="s">
        <v>1771</v>
      </c>
      <c r="F264" s="1">
        <v>10</v>
      </c>
      <c r="G264" s="1" t="s">
        <v>2400</v>
      </c>
      <c r="H264" s="1" t="s">
        <v>2399</v>
      </c>
      <c r="I264" s="1" t="s">
        <v>297</v>
      </c>
      <c r="J264" s="1"/>
      <c r="K264" s="1"/>
      <c r="L264" s="1"/>
      <c r="M264" s="1" t="s">
        <v>2398</v>
      </c>
      <c r="N264" s="1" t="s">
        <v>2397</v>
      </c>
      <c r="O264" s="1"/>
      <c r="P264" s="1">
        <v>9</v>
      </c>
      <c r="Q264" s="1"/>
      <c r="R264" s="1"/>
      <c r="S264" s="1" t="s">
        <v>2396</v>
      </c>
    </row>
    <row r="265" spans="1:19" hidden="1" x14ac:dyDescent="0.15">
      <c r="A265" s="3">
        <v>264</v>
      </c>
      <c r="B265" s="25" t="s">
        <v>5352</v>
      </c>
      <c r="C265" s="2" t="s">
        <v>3213</v>
      </c>
      <c r="D265" s="1" t="s">
        <v>1653</v>
      </c>
      <c r="E265" s="1" t="s">
        <v>1473</v>
      </c>
      <c r="F265" s="1">
        <v>13</v>
      </c>
      <c r="G265" s="1" t="s">
        <v>2395</v>
      </c>
      <c r="H265" s="1" t="s">
        <v>2394</v>
      </c>
      <c r="I265" s="1" t="s">
        <v>349</v>
      </c>
      <c r="J265" s="1" t="s">
        <v>358</v>
      </c>
      <c r="K265" s="1" t="s">
        <v>1500</v>
      </c>
      <c r="L265" s="1"/>
      <c r="M265" s="1" t="s">
        <v>361</v>
      </c>
      <c r="N265" s="1" t="s">
        <v>2393</v>
      </c>
      <c r="O265" s="1"/>
      <c r="P265" s="1"/>
      <c r="Q265" s="1">
        <v>4</v>
      </c>
      <c r="R265" s="1">
        <v>4</v>
      </c>
      <c r="S265" s="1" t="s">
        <v>3408</v>
      </c>
    </row>
    <row r="266" spans="1:19" hidden="1" x14ac:dyDescent="0.15">
      <c r="A266" s="3">
        <v>265</v>
      </c>
      <c r="B266" s="25" t="s">
        <v>5352</v>
      </c>
      <c r="C266" s="2" t="s">
        <v>3213</v>
      </c>
      <c r="D266" s="1" t="s">
        <v>1653</v>
      </c>
      <c r="E266" s="1" t="s">
        <v>1473</v>
      </c>
      <c r="F266" s="1">
        <v>8</v>
      </c>
      <c r="G266" s="1" t="s">
        <v>2392</v>
      </c>
      <c r="H266" s="1" t="s">
        <v>2391</v>
      </c>
      <c r="I266" s="1" t="s">
        <v>349</v>
      </c>
      <c r="J266" s="1" t="s">
        <v>1493</v>
      </c>
      <c r="K266" s="1" t="s">
        <v>1956</v>
      </c>
      <c r="L266" s="1" t="s">
        <v>1500</v>
      </c>
      <c r="M266" s="1" t="s">
        <v>2390</v>
      </c>
      <c r="N266" s="1"/>
      <c r="O266" s="1"/>
      <c r="P266" s="1"/>
      <c r="Q266" s="1">
        <v>3</v>
      </c>
      <c r="R266" s="1">
        <v>3</v>
      </c>
      <c r="S266" s="1" t="s">
        <v>2390</v>
      </c>
    </row>
    <row r="267" spans="1:19" hidden="1" x14ac:dyDescent="0.15">
      <c r="A267" s="3">
        <v>266</v>
      </c>
      <c r="B267" s="25" t="s">
        <v>5352</v>
      </c>
      <c r="C267" s="2" t="s">
        <v>3213</v>
      </c>
      <c r="D267" s="1" t="s">
        <v>1653</v>
      </c>
      <c r="E267" s="1" t="s">
        <v>1473</v>
      </c>
      <c r="F267" s="1">
        <v>13</v>
      </c>
      <c r="G267" s="1" t="s">
        <v>2389</v>
      </c>
      <c r="H267" s="1" t="s">
        <v>2388</v>
      </c>
      <c r="I267" s="1" t="s">
        <v>349</v>
      </c>
      <c r="J267" s="1" t="s">
        <v>1493</v>
      </c>
      <c r="K267" s="1" t="s">
        <v>1826</v>
      </c>
      <c r="L267" s="1" t="s">
        <v>1500</v>
      </c>
      <c r="M267" s="1" t="s">
        <v>2387</v>
      </c>
      <c r="N267" s="1"/>
      <c r="O267" s="1"/>
      <c r="P267" s="1"/>
      <c r="Q267" s="1">
        <v>4</v>
      </c>
      <c r="R267" s="1">
        <v>4</v>
      </c>
      <c r="S267" s="1" t="s">
        <v>2387</v>
      </c>
    </row>
    <row r="268" spans="1:19" hidden="1" x14ac:dyDescent="0.15">
      <c r="A268" s="3">
        <v>267</v>
      </c>
      <c r="B268" s="25" t="s">
        <v>5352</v>
      </c>
      <c r="C268" s="2" t="s">
        <v>3213</v>
      </c>
      <c r="D268" s="1" t="s">
        <v>1653</v>
      </c>
      <c r="E268" s="1" t="s">
        <v>1473</v>
      </c>
      <c r="F268" s="1">
        <v>9</v>
      </c>
      <c r="G268" s="1" t="s">
        <v>2386</v>
      </c>
      <c r="H268" s="1" t="s">
        <v>2385</v>
      </c>
      <c r="I268" s="1" t="s">
        <v>349</v>
      </c>
      <c r="J268" s="1" t="s">
        <v>1493</v>
      </c>
      <c r="K268" s="1" t="s">
        <v>1826</v>
      </c>
      <c r="L268" s="1" t="s">
        <v>1500</v>
      </c>
      <c r="M268" s="1" t="s">
        <v>2384</v>
      </c>
      <c r="N268" s="1"/>
      <c r="O268" s="1"/>
      <c r="P268" s="1"/>
      <c r="Q268" s="1">
        <v>3</v>
      </c>
      <c r="R268" s="1">
        <v>4</v>
      </c>
      <c r="S268" s="1" t="s">
        <v>2384</v>
      </c>
    </row>
    <row r="269" spans="1:19" hidden="1" x14ac:dyDescent="0.15">
      <c r="A269" s="3">
        <v>268</v>
      </c>
      <c r="B269" s="25" t="s">
        <v>5352</v>
      </c>
      <c r="C269" s="2" t="s">
        <v>3213</v>
      </c>
      <c r="D269" s="1" t="s">
        <v>1653</v>
      </c>
      <c r="E269" s="1" t="s">
        <v>1473</v>
      </c>
      <c r="F269" s="1">
        <v>6</v>
      </c>
      <c r="G269" s="1" t="s">
        <v>2383</v>
      </c>
      <c r="H269" s="1" t="s">
        <v>2382</v>
      </c>
      <c r="I269" s="1" t="s">
        <v>349</v>
      </c>
      <c r="J269" s="1" t="s">
        <v>1511</v>
      </c>
      <c r="K269" s="1" t="s">
        <v>1492</v>
      </c>
      <c r="L269" s="1" t="s">
        <v>1500</v>
      </c>
      <c r="M269" s="1" t="s">
        <v>2381</v>
      </c>
      <c r="N269" s="1"/>
      <c r="O269" s="1"/>
      <c r="P269" s="1"/>
      <c r="Q269" s="1">
        <v>4</v>
      </c>
      <c r="R269" s="1">
        <v>4</v>
      </c>
      <c r="S269" s="1" t="s">
        <v>2381</v>
      </c>
    </row>
    <row r="270" spans="1:19" hidden="1" x14ac:dyDescent="0.15">
      <c r="A270" s="3">
        <v>269</v>
      </c>
      <c r="B270" s="25" t="s">
        <v>5352</v>
      </c>
      <c r="C270" s="2" t="s">
        <v>3213</v>
      </c>
      <c r="D270" s="1" t="s">
        <v>1653</v>
      </c>
      <c r="E270" s="1" t="s">
        <v>1473</v>
      </c>
      <c r="F270" s="1">
        <v>5</v>
      </c>
      <c r="G270" s="1" t="s">
        <v>2380</v>
      </c>
      <c r="H270" s="1" t="s">
        <v>2379</v>
      </c>
      <c r="I270" s="1" t="s">
        <v>1475</v>
      </c>
      <c r="J270" s="1"/>
      <c r="K270" s="1"/>
      <c r="L270" s="1"/>
      <c r="M270" s="1" t="s">
        <v>2378</v>
      </c>
      <c r="N270" s="1" t="s">
        <v>2377</v>
      </c>
      <c r="O270" s="1"/>
      <c r="P270" s="1"/>
      <c r="Q270" s="1"/>
      <c r="R270" s="1"/>
      <c r="S270" s="1" t="s">
        <v>2376</v>
      </c>
    </row>
    <row r="271" spans="1:19" hidden="1" x14ac:dyDescent="0.15">
      <c r="A271" s="3">
        <v>270</v>
      </c>
      <c r="B271" s="25" t="s">
        <v>5352</v>
      </c>
      <c r="C271" s="2" t="s">
        <v>3213</v>
      </c>
      <c r="D271" s="1" t="s">
        <v>1653</v>
      </c>
      <c r="E271" s="1" t="s">
        <v>1473</v>
      </c>
      <c r="F271" s="1">
        <v>4</v>
      </c>
      <c r="G271" s="1" t="s">
        <v>2375</v>
      </c>
      <c r="H271" s="1" t="s">
        <v>2374</v>
      </c>
      <c r="I271" s="1" t="s">
        <v>1475</v>
      </c>
      <c r="J271" s="1"/>
      <c r="K271" s="1"/>
      <c r="L271" s="1"/>
      <c r="M271" s="1" t="s">
        <v>2373</v>
      </c>
      <c r="N271" s="1" t="s">
        <v>1868</v>
      </c>
      <c r="O271" s="1"/>
      <c r="P271" s="1"/>
      <c r="Q271" s="1"/>
      <c r="R271" s="1"/>
      <c r="S271" s="1" t="s">
        <v>2372</v>
      </c>
    </row>
    <row r="272" spans="1:19" hidden="1" x14ac:dyDescent="0.15">
      <c r="A272" s="3">
        <v>271</v>
      </c>
      <c r="B272" s="25" t="s">
        <v>5352</v>
      </c>
      <c r="C272" s="2" t="s">
        <v>3213</v>
      </c>
      <c r="D272" s="1" t="s">
        <v>1653</v>
      </c>
      <c r="E272" s="1" t="s">
        <v>1473</v>
      </c>
      <c r="F272" s="1">
        <v>2</v>
      </c>
      <c r="G272" s="1" t="s">
        <v>2371</v>
      </c>
      <c r="H272" s="1" t="s">
        <v>2370</v>
      </c>
      <c r="I272" s="1" t="s">
        <v>1475</v>
      </c>
      <c r="J272" s="1"/>
      <c r="K272" s="1"/>
      <c r="L272" s="1"/>
      <c r="M272" s="1" t="s">
        <v>2369</v>
      </c>
      <c r="N272" s="1"/>
      <c r="O272" s="1"/>
      <c r="P272" s="1"/>
      <c r="Q272" s="1"/>
      <c r="R272" s="1"/>
      <c r="S272" s="1" t="s">
        <v>2369</v>
      </c>
    </row>
    <row r="273" spans="1:19" hidden="1" x14ac:dyDescent="0.15">
      <c r="A273" s="3">
        <v>272</v>
      </c>
      <c r="B273" s="25" t="s">
        <v>5352</v>
      </c>
      <c r="C273" s="2" t="s">
        <v>3213</v>
      </c>
      <c r="D273" s="1" t="s">
        <v>1653</v>
      </c>
      <c r="E273" s="1" t="s">
        <v>1473</v>
      </c>
      <c r="F273" s="1">
        <v>12</v>
      </c>
      <c r="G273" s="1" t="s">
        <v>2368</v>
      </c>
      <c r="H273" s="1" t="s">
        <v>2367</v>
      </c>
      <c r="I273" s="1" t="s">
        <v>1475</v>
      </c>
      <c r="J273" s="1"/>
      <c r="K273" s="1"/>
      <c r="L273" s="1"/>
      <c r="M273" s="1" t="s">
        <v>3409</v>
      </c>
      <c r="N273" s="1" t="s">
        <v>2366</v>
      </c>
      <c r="O273" s="1"/>
      <c r="P273" s="1"/>
      <c r="Q273" s="1"/>
      <c r="R273" s="1"/>
      <c r="S273" s="1" t="s">
        <v>3410</v>
      </c>
    </row>
    <row r="274" spans="1:19" hidden="1" x14ac:dyDescent="0.15">
      <c r="A274" s="3">
        <v>273</v>
      </c>
      <c r="B274" s="25" t="s">
        <v>5352</v>
      </c>
      <c r="C274" s="2" t="s">
        <v>3213</v>
      </c>
      <c r="D274" s="1" t="s">
        <v>1653</v>
      </c>
      <c r="E274" s="1" t="s">
        <v>1473</v>
      </c>
      <c r="F274" s="1">
        <v>11</v>
      </c>
      <c r="G274" s="1" t="s">
        <v>2365</v>
      </c>
      <c r="H274" s="1" t="s">
        <v>2364</v>
      </c>
      <c r="I274" s="1" t="s">
        <v>297</v>
      </c>
      <c r="J274" s="1"/>
      <c r="K274" s="1"/>
      <c r="L274" s="1"/>
      <c r="M274" s="1" t="s">
        <v>2363</v>
      </c>
      <c r="N274" s="1"/>
      <c r="O274" s="1"/>
      <c r="P274" s="1">
        <v>2</v>
      </c>
      <c r="Q274" s="1"/>
      <c r="R274" s="1"/>
      <c r="S274" s="1" t="s">
        <v>2363</v>
      </c>
    </row>
    <row r="275" spans="1:19" hidden="1" x14ac:dyDescent="0.15">
      <c r="A275" s="3">
        <v>274</v>
      </c>
      <c r="B275" s="25" t="s">
        <v>5352</v>
      </c>
      <c r="C275" s="2" t="s">
        <v>3213</v>
      </c>
      <c r="D275" s="1" t="s">
        <v>1653</v>
      </c>
      <c r="E275" s="1" t="s">
        <v>1473</v>
      </c>
      <c r="F275" s="1">
        <v>4</v>
      </c>
      <c r="G275" s="1" t="s">
        <v>2362</v>
      </c>
      <c r="H275" s="1" t="s">
        <v>2361</v>
      </c>
      <c r="I275" s="1" t="s">
        <v>297</v>
      </c>
      <c r="J275" s="1"/>
      <c r="K275" s="1"/>
      <c r="L275" s="1"/>
      <c r="M275" s="1" t="s">
        <v>2360</v>
      </c>
      <c r="N275" s="1"/>
      <c r="O275" s="1"/>
      <c r="P275" s="1">
        <v>4</v>
      </c>
      <c r="Q275" s="1"/>
      <c r="R275" s="1"/>
      <c r="S275" s="1" t="s">
        <v>2360</v>
      </c>
    </row>
    <row r="276" spans="1:19" hidden="1" x14ac:dyDescent="0.15">
      <c r="A276" s="3">
        <v>275</v>
      </c>
      <c r="B276" s="25" t="s">
        <v>5352</v>
      </c>
      <c r="C276" s="2" t="s">
        <v>3213</v>
      </c>
      <c r="D276" s="1" t="s">
        <v>1653</v>
      </c>
      <c r="E276" s="1" t="s">
        <v>1463</v>
      </c>
      <c r="F276" s="1">
        <v>5</v>
      </c>
      <c r="G276" s="1" t="s">
        <v>2359</v>
      </c>
      <c r="H276" s="1" t="s">
        <v>2358</v>
      </c>
      <c r="I276" s="1" t="s">
        <v>349</v>
      </c>
      <c r="J276" s="1" t="s">
        <v>1511</v>
      </c>
      <c r="K276" s="1" t="s">
        <v>1956</v>
      </c>
      <c r="L276" s="1" t="s">
        <v>1500</v>
      </c>
      <c r="M276" s="1" t="s">
        <v>2357</v>
      </c>
      <c r="N276" s="1"/>
      <c r="O276" s="1"/>
      <c r="P276" s="1"/>
      <c r="Q276" s="1">
        <v>3</v>
      </c>
      <c r="R276" s="1">
        <v>2</v>
      </c>
      <c r="S276" s="1" t="s">
        <v>2357</v>
      </c>
    </row>
    <row r="277" spans="1:19" hidden="1" x14ac:dyDescent="0.15">
      <c r="A277" s="3">
        <v>276</v>
      </c>
      <c r="B277" s="25" t="s">
        <v>5352</v>
      </c>
      <c r="C277" s="2" t="s">
        <v>3213</v>
      </c>
      <c r="D277" s="1" t="s">
        <v>1653</v>
      </c>
      <c r="E277" s="1" t="s">
        <v>1453</v>
      </c>
      <c r="F277" s="1">
        <v>11</v>
      </c>
      <c r="G277" s="1" t="s">
        <v>2356</v>
      </c>
      <c r="H277" s="1" t="s">
        <v>2355</v>
      </c>
      <c r="I277" s="1" t="s">
        <v>349</v>
      </c>
      <c r="J277" s="1" t="s">
        <v>358</v>
      </c>
      <c r="K277" s="1"/>
      <c r="L277" s="1"/>
      <c r="M277" s="1" t="s">
        <v>361</v>
      </c>
      <c r="N277" s="1" t="s">
        <v>2354</v>
      </c>
      <c r="O277" s="1" t="s">
        <v>2353</v>
      </c>
      <c r="P277" s="1"/>
      <c r="Q277" s="1">
        <v>4</v>
      </c>
      <c r="R277" s="1">
        <v>4</v>
      </c>
      <c r="S277" s="1" t="s">
        <v>3411</v>
      </c>
    </row>
    <row r="278" spans="1:19" hidden="1" x14ac:dyDescent="0.15">
      <c r="A278" s="3">
        <v>277</v>
      </c>
      <c r="B278" s="25" t="s">
        <v>5352</v>
      </c>
      <c r="C278" s="2" t="s">
        <v>3213</v>
      </c>
      <c r="D278" s="1" t="s">
        <v>1653</v>
      </c>
      <c r="E278" s="1" t="s">
        <v>1453</v>
      </c>
      <c r="F278" s="1">
        <v>8</v>
      </c>
      <c r="G278" s="1" t="s">
        <v>2352</v>
      </c>
      <c r="H278" s="1" t="s">
        <v>2351</v>
      </c>
      <c r="I278" s="1" t="s">
        <v>349</v>
      </c>
      <c r="J278" s="1" t="s">
        <v>1917</v>
      </c>
      <c r="K278" s="1" t="s">
        <v>367</v>
      </c>
      <c r="L278" s="1"/>
      <c r="M278" s="1" t="s">
        <v>2350</v>
      </c>
      <c r="N278" s="1"/>
      <c r="O278" s="1"/>
      <c r="P278" s="1"/>
      <c r="Q278" s="1">
        <v>4</v>
      </c>
      <c r="R278" s="1">
        <v>6</v>
      </c>
      <c r="S278" s="1" t="s">
        <v>2350</v>
      </c>
    </row>
    <row r="279" spans="1:19" hidden="1" x14ac:dyDescent="0.15">
      <c r="A279" s="3">
        <v>278</v>
      </c>
      <c r="B279" s="25" t="s">
        <v>5352</v>
      </c>
      <c r="C279" s="2" t="s">
        <v>3213</v>
      </c>
      <c r="D279" s="1" t="s">
        <v>1653</v>
      </c>
      <c r="E279" s="1" t="s">
        <v>1453</v>
      </c>
      <c r="F279" s="1">
        <v>18</v>
      </c>
      <c r="G279" s="1" t="s">
        <v>2349</v>
      </c>
      <c r="H279" s="1" t="s">
        <v>2348</v>
      </c>
      <c r="I279" s="1" t="s">
        <v>349</v>
      </c>
      <c r="J279" s="1" t="s">
        <v>1511</v>
      </c>
      <c r="K279" s="1" t="s">
        <v>1555</v>
      </c>
      <c r="L279" s="1" t="s">
        <v>1500</v>
      </c>
      <c r="M279" s="1" t="s">
        <v>2347</v>
      </c>
      <c r="N279" s="1"/>
      <c r="O279" s="1"/>
      <c r="P279" s="1"/>
      <c r="Q279" s="1">
        <v>8</v>
      </c>
      <c r="R279" s="1">
        <v>7</v>
      </c>
      <c r="S279" s="1" t="s">
        <v>2347</v>
      </c>
    </row>
    <row r="280" spans="1:19" hidden="1" x14ac:dyDescent="0.15">
      <c r="A280" s="3">
        <v>279</v>
      </c>
      <c r="B280" s="25" t="s">
        <v>5352</v>
      </c>
      <c r="C280" s="2" t="s">
        <v>3213</v>
      </c>
      <c r="D280" s="1" t="s">
        <v>1653</v>
      </c>
      <c r="E280" s="1" t="s">
        <v>1453</v>
      </c>
      <c r="F280" s="1">
        <v>15</v>
      </c>
      <c r="G280" s="1" t="s">
        <v>2346</v>
      </c>
      <c r="H280" s="1" t="s">
        <v>2345</v>
      </c>
      <c r="I280" s="1" t="s">
        <v>297</v>
      </c>
      <c r="J280" s="1"/>
      <c r="K280" s="1"/>
      <c r="L280" s="1"/>
      <c r="M280" s="1" t="s">
        <v>2344</v>
      </c>
      <c r="N280" s="1" t="s">
        <v>2343</v>
      </c>
      <c r="O280" s="1"/>
      <c r="P280" s="1">
        <v>3</v>
      </c>
      <c r="Q280" s="1"/>
      <c r="R280" s="1"/>
      <c r="S280" s="1" t="s">
        <v>2342</v>
      </c>
    </row>
    <row r="281" spans="1:19" hidden="1" x14ac:dyDescent="0.15">
      <c r="A281" s="3">
        <v>280</v>
      </c>
      <c r="B281" s="25" t="s">
        <v>5352</v>
      </c>
      <c r="C281" s="2" t="s">
        <v>3213</v>
      </c>
      <c r="D281" s="1" t="s">
        <v>1631</v>
      </c>
      <c r="E281" s="1" t="s">
        <v>1771</v>
      </c>
      <c r="F281" s="1">
        <v>8</v>
      </c>
      <c r="G281" s="1" t="s">
        <v>2341</v>
      </c>
      <c r="H281" s="1" t="s">
        <v>2340</v>
      </c>
      <c r="I281" s="1" t="s">
        <v>349</v>
      </c>
      <c r="J281" s="1" t="s">
        <v>1457</v>
      </c>
      <c r="K281" s="1" t="s">
        <v>1523</v>
      </c>
      <c r="L281" s="1"/>
      <c r="M281" s="1" t="s">
        <v>3412</v>
      </c>
      <c r="N281" s="1" t="s">
        <v>2339</v>
      </c>
      <c r="O281" s="1" t="s">
        <v>2197</v>
      </c>
      <c r="P281" s="1"/>
      <c r="Q281" s="1">
        <v>3</v>
      </c>
      <c r="R281" s="1">
        <v>1</v>
      </c>
      <c r="S281" s="1" t="s">
        <v>3413</v>
      </c>
    </row>
    <row r="282" spans="1:19" hidden="1" x14ac:dyDescent="0.15">
      <c r="A282" s="3">
        <v>281</v>
      </c>
      <c r="B282" s="25" t="s">
        <v>5352</v>
      </c>
      <c r="C282" s="2" t="s">
        <v>3213</v>
      </c>
      <c r="D282" s="1" t="s">
        <v>1631</v>
      </c>
      <c r="E282" s="1" t="s">
        <v>1771</v>
      </c>
      <c r="F282" s="1">
        <v>5</v>
      </c>
      <c r="G282" s="1" t="s">
        <v>2338</v>
      </c>
      <c r="H282" s="1" t="s">
        <v>2337</v>
      </c>
      <c r="I282" s="1" t="s">
        <v>349</v>
      </c>
      <c r="J282" s="1" t="s">
        <v>2336</v>
      </c>
      <c r="K282" s="1"/>
      <c r="L282" s="1"/>
      <c r="M282" s="1" t="s">
        <v>361</v>
      </c>
      <c r="N282" s="1"/>
      <c r="O282" s="1"/>
      <c r="P282" s="1"/>
      <c r="Q282" s="1">
        <v>2</v>
      </c>
      <c r="R282" s="1">
        <v>1</v>
      </c>
      <c r="S282" s="1" t="s">
        <v>361</v>
      </c>
    </row>
    <row r="283" spans="1:19" hidden="1" x14ac:dyDescent="0.15">
      <c r="A283" s="3">
        <v>282</v>
      </c>
      <c r="B283" s="25" t="s">
        <v>5352</v>
      </c>
      <c r="C283" s="2" t="s">
        <v>3213</v>
      </c>
      <c r="D283" s="1" t="s">
        <v>1631</v>
      </c>
      <c r="E283" s="1" t="s">
        <v>1771</v>
      </c>
      <c r="F283" s="1">
        <v>11</v>
      </c>
      <c r="G283" s="1" t="s">
        <v>2335</v>
      </c>
      <c r="H283" s="1" t="s">
        <v>2334</v>
      </c>
      <c r="I283" s="1" t="s">
        <v>349</v>
      </c>
      <c r="J283" s="1" t="s">
        <v>1457</v>
      </c>
      <c r="K283" s="1" t="s">
        <v>1523</v>
      </c>
      <c r="L283" s="1"/>
      <c r="M283" s="1" t="s">
        <v>3414</v>
      </c>
      <c r="N283" s="1" t="s">
        <v>1813</v>
      </c>
      <c r="O283" s="1"/>
      <c r="P283" s="1"/>
      <c r="Q283" s="1">
        <v>2</v>
      </c>
      <c r="R283" s="1">
        <v>1</v>
      </c>
      <c r="S283" s="1" t="s">
        <v>3415</v>
      </c>
    </row>
    <row r="284" spans="1:19" hidden="1" x14ac:dyDescent="0.15">
      <c r="A284" s="3">
        <v>283</v>
      </c>
      <c r="B284" s="25" t="s">
        <v>5352</v>
      </c>
      <c r="C284" s="2" t="s">
        <v>3213</v>
      </c>
      <c r="D284" s="1" t="s">
        <v>1631</v>
      </c>
      <c r="E284" s="1" t="s">
        <v>1771</v>
      </c>
      <c r="F284" s="1">
        <v>7</v>
      </c>
      <c r="G284" s="1" t="s">
        <v>2333</v>
      </c>
      <c r="H284" s="1" t="s">
        <v>2332</v>
      </c>
      <c r="I284" s="1" t="s">
        <v>349</v>
      </c>
      <c r="J284" s="1" t="s">
        <v>1457</v>
      </c>
      <c r="K284" s="1" t="s">
        <v>1523</v>
      </c>
      <c r="L284" s="1"/>
      <c r="M284" s="1" t="s">
        <v>3416</v>
      </c>
      <c r="N284" s="1" t="s">
        <v>2331</v>
      </c>
      <c r="O284" s="1"/>
      <c r="P284" s="1"/>
      <c r="Q284" s="1">
        <v>1</v>
      </c>
      <c r="R284" s="1">
        <v>2</v>
      </c>
      <c r="S284" s="1" t="s">
        <v>3417</v>
      </c>
    </row>
    <row r="285" spans="1:19" hidden="1" x14ac:dyDescent="0.15">
      <c r="A285" s="3">
        <v>284</v>
      </c>
      <c r="B285" s="25" t="s">
        <v>5352</v>
      </c>
      <c r="C285" s="2" t="s">
        <v>3213</v>
      </c>
      <c r="D285" s="1" t="s">
        <v>1631</v>
      </c>
      <c r="E285" s="1" t="s">
        <v>1771</v>
      </c>
      <c r="F285" s="1">
        <v>5</v>
      </c>
      <c r="G285" s="1" t="s">
        <v>2330</v>
      </c>
      <c r="H285" s="1" t="s">
        <v>2329</v>
      </c>
      <c r="I285" s="1" t="s">
        <v>349</v>
      </c>
      <c r="J285" s="1" t="s">
        <v>1457</v>
      </c>
      <c r="K285" s="1" t="s">
        <v>1523</v>
      </c>
      <c r="L285" s="1"/>
      <c r="M285" s="1" t="s">
        <v>3414</v>
      </c>
      <c r="N285" s="1" t="s">
        <v>2197</v>
      </c>
      <c r="O285" s="1"/>
      <c r="P285" s="1"/>
      <c r="Q285" s="1">
        <v>1</v>
      </c>
      <c r="R285" s="1">
        <v>2</v>
      </c>
      <c r="S285" s="1" t="s">
        <v>3418</v>
      </c>
    </row>
    <row r="286" spans="1:19" hidden="1" x14ac:dyDescent="0.15">
      <c r="A286" s="3">
        <v>285</v>
      </c>
      <c r="B286" s="25" t="s">
        <v>5352</v>
      </c>
      <c r="C286" s="2" t="s">
        <v>3213</v>
      </c>
      <c r="D286" s="1" t="s">
        <v>1631</v>
      </c>
      <c r="E286" s="1" t="s">
        <v>1771</v>
      </c>
      <c r="F286" s="1">
        <v>3</v>
      </c>
      <c r="G286" s="1" t="s">
        <v>2328</v>
      </c>
      <c r="H286" s="1" t="s">
        <v>2327</v>
      </c>
      <c r="I286" s="1" t="s">
        <v>349</v>
      </c>
      <c r="J286" s="1" t="s">
        <v>1457</v>
      </c>
      <c r="K286" s="1" t="s">
        <v>1743</v>
      </c>
      <c r="L286" s="1"/>
      <c r="M286" s="1" t="s">
        <v>3412</v>
      </c>
      <c r="N286" s="1" t="s">
        <v>2326</v>
      </c>
      <c r="O286" s="1"/>
      <c r="P286" s="1"/>
      <c r="Q286" s="1">
        <v>2</v>
      </c>
      <c r="R286" s="1">
        <v>1</v>
      </c>
      <c r="S286" s="1" t="s">
        <v>5382</v>
      </c>
    </row>
    <row r="287" spans="1:19" hidden="1" x14ac:dyDescent="0.15">
      <c r="A287" s="3">
        <v>286</v>
      </c>
      <c r="B287" s="25" t="s">
        <v>5352</v>
      </c>
      <c r="C287" s="2" t="s">
        <v>3213</v>
      </c>
      <c r="D287" s="1" t="s">
        <v>1631</v>
      </c>
      <c r="E287" s="1" t="s">
        <v>1771</v>
      </c>
      <c r="F287" s="1">
        <v>6</v>
      </c>
      <c r="G287" s="1" t="s">
        <v>2325</v>
      </c>
      <c r="H287" s="1" t="s">
        <v>2324</v>
      </c>
      <c r="I287" s="1" t="s">
        <v>349</v>
      </c>
      <c r="J287" s="1" t="s">
        <v>1457</v>
      </c>
      <c r="K287" s="1" t="s">
        <v>1523</v>
      </c>
      <c r="L287" s="1"/>
      <c r="M287" s="1" t="s">
        <v>3416</v>
      </c>
      <c r="N287" s="1" t="s">
        <v>2197</v>
      </c>
      <c r="O287" s="1" t="s">
        <v>2323</v>
      </c>
      <c r="P287" s="1"/>
      <c r="Q287" s="1">
        <v>1</v>
      </c>
      <c r="R287" s="1">
        <v>1</v>
      </c>
      <c r="S287" s="1" t="s">
        <v>3420</v>
      </c>
    </row>
    <row r="288" spans="1:19" hidden="1" x14ac:dyDescent="0.15">
      <c r="A288" s="3">
        <v>287</v>
      </c>
      <c r="B288" s="25" t="s">
        <v>5352</v>
      </c>
      <c r="C288" s="2" t="s">
        <v>3213</v>
      </c>
      <c r="D288" s="1" t="s">
        <v>1631</v>
      </c>
      <c r="E288" s="1" t="s">
        <v>1771</v>
      </c>
      <c r="F288" s="1">
        <v>6</v>
      </c>
      <c r="G288" s="1" t="s">
        <v>2322</v>
      </c>
      <c r="H288" s="1" t="s">
        <v>2321</v>
      </c>
      <c r="I288" s="1" t="s">
        <v>349</v>
      </c>
      <c r="J288" s="1" t="s">
        <v>1457</v>
      </c>
      <c r="K288" s="1" t="s">
        <v>1523</v>
      </c>
      <c r="L288" s="1"/>
      <c r="M288" s="1" t="s">
        <v>3412</v>
      </c>
      <c r="N288" s="1" t="s">
        <v>2320</v>
      </c>
      <c r="O288" s="1"/>
      <c r="P288" s="1"/>
      <c r="Q288" s="1">
        <v>1</v>
      </c>
      <c r="R288" s="1">
        <v>3</v>
      </c>
      <c r="S288" s="1" t="s">
        <v>3421</v>
      </c>
    </row>
    <row r="289" spans="1:19" hidden="1" x14ac:dyDescent="0.15">
      <c r="A289" s="3">
        <v>288</v>
      </c>
      <c r="B289" s="25" t="s">
        <v>5352</v>
      </c>
      <c r="C289" s="2" t="s">
        <v>3213</v>
      </c>
      <c r="D289" s="1" t="s">
        <v>1631</v>
      </c>
      <c r="E289" s="1" t="s">
        <v>1771</v>
      </c>
      <c r="F289" s="1">
        <v>6</v>
      </c>
      <c r="G289" s="1" t="s">
        <v>2319</v>
      </c>
      <c r="H289" s="1" t="s">
        <v>2318</v>
      </c>
      <c r="I289" s="1" t="s">
        <v>349</v>
      </c>
      <c r="J289" s="1" t="s">
        <v>1559</v>
      </c>
      <c r="K289" s="1"/>
      <c r="L289" s="1"/>
      <c r="M289" s="1" t="s">
        <v>361</v>
      </c>
      <c r="N289" s="1" t="s">
        <v>1858</v>
      </c>
      <c r="O289" s="1"/>
      <c r="P289" s="1"/>
      <c r="Q289" s="1">
        <v>1</v>
      </c>
      <c r="R289" s="1">
        <v>2</v>
      </c>
      <c r="S289" s="1" t="s">
        <v>3422</v>
      </c>
    </row>
    <row r="290" spans="1:19" hidden="1" x14ac:dyDescent="0.15">
      <c r="A290" s="3">
        <v>289</v>
      </c>
      <c r="B290" s="25" t="s">
        <v>5352</v>
      </c>
      <c r="C290" s="2" t="s">
        <v>3213</v>
      </c>
      <c r="D290" s="1" t="s">
        <v>1631</v>
      </c>
      <c r="E290" s="1" t="s">
        <v>1771</v>
      </c>
      <c r="F290" s="1">
        <v>4</v>
      </c>
      <c r="G290" s="1" t="s">
        <v>2317</v>
      </c>
      <c r="H290" s="1" t="s">
        <v>2316</v>
      </c>
      <c r="I290" s="1" t="s">
        <v>349</v>
      </c>
      <c r="J290" s="1" t="s">
        <v>1486</v>
      </c>
      <c r="K290" s="1" t="s">
        <v>1485</v>
      </c>
      <c r="L290" s="1"/>
      <c r="M290" s="1"/>
      <c r="N290" s="1"/>
      <c r="O290" s="1"/>
      <c r="P290" s="1"/>
      <c r="Q290" s="1">
        <v>2</v>
      </c>
      <c r="R290" s="1">
        <v>1</v>
      </c>
      <c r="S290" s="1"/>
    </row>
    <row r="291" spans="1:19" hidden="1" x14ac:dyDescent="0.15">
      <c r="A291" s="3">
        <v>290</v>
      </c>
      <c r="B291" s="25" t="s">
        <v>5352</v>
      </c>
      <c r="C291" s="2" t="s">
        <v>3213</v>
      </c>
      <c r="D291" s="1" t="s">
        <v>1631</v>
      </c>
      <c r="E291" s="1" t="s">
        <v>1771</v>
      </c>
      <c r="F291" s="1">
        <v>4</v>
      </c>
      <c r="G291" s="1" t="s">
        <v>2315</v>
      </c>
      <c r="H291" s="1" t="s">
        <v>2314</v>
      </c>
      <c r="I291" s="1" t="s">
        <v>1475</v>
      </c>
      <c r="J291" s="1"/>
      <c r="K291" s="1"/>
      <c r="L291" s="1"/>
      <c r="M291" s="1" t="s">
        <v>2313</v>
      </c>
      <c r="N291" s="1"/>
      <c r="O291" s="1"/>
      <c r="P291" s="1"/>
      <c r="Q291" s="1"/>
      <c r="R291" s="1"/>
      <c r="S291" s="1" t="s">
        <v>2313</v>
      </c>
    </row>
    <row r="292" spans="1:19" hidden="1" x14ac:dyDescent="0.15">
      <c r="A292" s="3">
        <v>291</v>
      </c>
      <c r="B292" s="25" t="s">
        <v>5352</v>
      </c>
      <c r="C292" s="2" t="s">
        <v>3213</v>
      </c>
      <c r="D292" s="1" t="s">
        <v>1631</v>
      </c>
      <c r="E292" s="1" t="s">
        <v>1771</v>
      </c>
      <c r="F292" s="1">
        <v>6</v>
      </c>
      <c r="G292" s="1" t="s">
        <v>2312</v>
      </c>
      <c r="H292" s="1" t="s">
        <v>2311</v>
      </c>
      <c r="I292" s="1" t="s">
        <v>1475</v>
      </c>
      <c r="J292" s="1"/>
      <c r="K292" s="1"/>
      <c r="L292" s="1"/>
      <c r="M292" s="1" t="s">
        <v>2310</v>
      </c>
      <c r="N292" s="1" t="s">
        <v>2297</v>
      </c>
      <c r="O292" s="1"/>
      <c r="P292" s="1"/>
      <c r="Q292" s="1"/>
      <c r="R292" s="1"/>
      <c r="S292" s="1" t="s">
        <v>2309</v>
      </c>
    </row>
    <row r="293" spans="1:19" hidden="1" x14ac:dyDescent="0.15">
      <c r="A293" s="3">
        <v>292</v>
      </c>
      <c r="B293" s="25" t="s">
        <v>5352</v>
      </c>
      <c r="C293" s="2" t="s">
        <v>3213</v>
      </c>
      <c r="D293" s="1" t="s">
        <v>1631</v>
      </c>
      <c r="E293" s="1" t="s">
        <v>1771</v>
      </c>
      <c r="F293" s="1">
        <v>6</v>
      </c>
      <c r="G293" s="1" t="s">
        <v>2308</v>
      </c>
      <c r="H293" s="1" t="s">
        <v>2307</v>
      </c>
      <c r="I293" s="1" t="s">
        <v>1475</v>
      </c>
      <c r="J293" s="1"/>
      <c r="K293" s="1"/>
      <c r="L293" s="1"/>
      <c r="M293" s="1" t="s">
        <v>2306</v>
      </c>
      <c r="N293" s="1"/>
      <c r="O293" s="1"/>
      <c r="P293" s="1"/>
      <c r="Q293" s="1"/>
      <c r="R293" s="1"/>
      <c r="S293" s="1" t="s">
        <v>2306</v>
      </c>
    </row>
    <row r="294" spans="1:19" hidden="1" x14ac:dyDescent="0.15">
      <c r="A294" s="3">
        <v>293</v>
      </c>
      <c r="B294" s="25" t="s">
        <v>5352</v>
      </c>
      <c r="C294" s="2" t="s">
        <v>3213</v>
      </c>
      <c r="D294" s="1" t="s">
        <v>1631</v>
      </c>
      <c r="E294" s="1" t="s">
        <v>1771</v>
      </c>
      <c r="F294" s="1">
        <v>2</v>
      </c>
      <c r="G294" s="1" t="s">
        <v>2305</v>
      </c>
      <c r="H294" s="1" t="s">
        <v>2304</v>
      </c>
      <c r="I294" s="1" t="s">
        <v>1475</v>
      </c>
      <c r="J294" s="1"/>
      <c r="K294" s="1"/>
      <c r="L294" s="1"/>
      <c r="M294" s="1" t="s">
        <v>2303</v>
      </c>
      <c r="N294" s="1" t="s">
        <v>2302</v>
      </c>
      <c r="O294" s="1"/>
      <c r="P294" s="1"/>
      <c r="Q294" s="1"/>
      <c r="R294" s="1"/>
      <c r="S294" s="1" t="s">
        <v>2301</v>
      </c>
    </row>
    <row r="295" spans="1:19" hidden="1" x14ac:dyDescent="0.15">
      <c r="A295" s="3">
        <v>294</v>
      </c>
      <c r="B295" s="25" t="s">
        <v>5352</v>
      </c>
      <c r="C295" s="2" t="s">
        <v>3213</v>
      </c>
      <c r="D295" s="1" t="s">
        <v>1631</v>
      </c>
      <c r="E295" s="1" t="s">
        <v>1771</v>
      </c>
      <c r="F295" s="1">
        <v>1</v>
      </c>
      <c r="G295" s="1" t="s">
        <v>2300</v>
      </c>
      <c r="H295" s="1" t="s">
        <v>2299</v>
      </c>
      <c r="I295" s="1" t="s">
        <v>1475</v>
      </c>
      <c r="J295" s="1"/>
      <c r="K295" s="1"/>
      <c r="L295" s="1"/>
      <c r="M295" s="1" t="s">
        <v>2298</v>
      </c>
      <c r="N295" s="1" t="s">
        <v>2297</v>
      </c>
      <c r="O295" s="1"/>
      <c r="P295" s="1"/>
      <c r="Q295" s="1"/>
      <c r="R295" s="1"/>
      <c r="S295" s="1" t="s">
        <v>2296</v>
      </c>
    </row>
    <row r="296" spans="1:19" hidden="1" x14ac:dyDescent="0.15">
      <c r="A296" s="3">
        <v>295</v>
      </c>
      <c r="B296" s="25" t="s">
        <v>5352</v>
      </c>
      <c r="C296" s="2" t="s">
        <v>3213</v>
      </c>
      <c r="D296" s="1" t="s">
        <v>1631</v>
      </c>
      <c r="E296" s="1" t="s">
        <v>1771</v>
      </c>
      <c r="F296" s="1">
        <v>5</v>
      </c>
      <c r="G296" s="1" t="s">
        <v>2295</v>
      </c>
      <c r="H296" s="1" t="s">
        <v>2294</v>
      </c>
      <c r="I296" s="1" t="s">
        <v>1475</v>
      </c>
      <c r="J296" s="1"/>
      <c r="K296" s="1"/>
      <c r="L296" s="1"/>
      <c r="M296" s="1" t="s">
        <v>3412</v>
      </c>
      <c r="N296" s="1" t="s">
        <v>2293</v>
      </c>
      <c r="O296" s="1"/>
      <c r="P296" s="1"/>
      <c r="Q296" s="1"/>
      <c r="R296" s="1"/>
      <c r="S296" s="1" t="s">
        <v>3423</v>
      </c>
    </row>
    <row r="297" spans="1:19" hidden="1" x14ac:dyDescent="0.15">
      <c r="A297" s="3">
        <v>296</v>
      </c>
      <c r="B297" s="25" t="s">
        <v>5352</v>
      </c>
      <c r="C297" s="2" t="s">
        <v>3213</v>
      </c>
      <c r="D297" s="1" t="s">
        <v>1631</v>
      </c>
      <c r="E297" s="1" t="s">
        <v>1771</v>
      </c>
      <c r="F297" s="1">
        <v>10</v>
      </c>
      <c r="G297" s="1" t="s">
        <v>2292</v>
      </c>
      <c r="H297" s="1" t="s">
        <v>2291</v>
      </c>
      <c r="I297" s="1" t="s">
        <v>1475</v>
      </c>
      <c r="J297" s="1"/>
      <c r="K297" s="1"/>
      <c r="L297" s="1"/>
      <c r="M297" s="1" t="s">
        <v>2290</v>
      </c>
      <c r="N297" s="1"/>
      <c r="O297" s="1"/>
      <c r="P297" s="1"/>
      <c r="Q297" s="1"/>
      <c r="R297" s="1"/>
      <c r="S297" s="1" t="s">
        <v>2290</v>
      </c>
    </row>
    <row r="298" spans="1:19" hidden="1" x14ac:dyDescent="0.15">
      <c r="A298" s="3">
        <v>297</v>
      </c>
      <c r="B298" s="25" t="s">
        <v>5352</v>
      </c>
      <c r="C298" s="2" t="s">
        <v>3213</v>
      </c>
      <c r="D298" s="1" t="s">
        <v>1631</v>
      </c>
      <c r="E298" s="1" t="s">
        <v>1771</v>
      </c>
      <c r="F298" s="1">
        <v>7</v>
      </c>
      <c r="G298" s="1" t="s">
        <v>2289</v>
      </c>
      <c r="H298" s="1" t="s">
        <v>2288</v>
      </c>
      <c r="I298" s="1" t="s">
        <v>297</v>
      </c>
      <c r="J298" s="1"/>
      <c r="K298" s="1"/>
      <c r="L298" s="1"/>
      <c r="M298" s="1" t="s">
        <v>2287</v>
      </c>
      <c r="N298" s="1"/>
      <c r="O298" s="1"/>
      <c r="P298" s="1">
        <v>2</v>
      </c>
      <c r="Q298" s="1"/>
      <c r="R298" s="1"/>
      <c r="S298" s="1" t="s">
        <v>2287</v>
      </c>
    </row>
    <row r="299" spans="1:19" hidden="1" x14ac:dyDescent="0.15">
      <c r="A299" s="3">
        <v>298</v>
      </c>
      <c r="B299" s="25" t="s">
        <v>5352</v>
      </c>
      <c r="C299" s="2" t="s">
        <v>3213</v>
      </c>
      <c r="D299" s="1" t="s">
        <v>1631</v>
      </c>
      <c r="E299" s="1" t="s">
        <v>1473</v>
      </c>
      <c r="F299" s="1">
        <v>7</v>
      </c>
      <c r="G299" s="1" t="s">
        <v>2286</v>
      </c>
      <c r="H299" s="1" t="s">
        <v>2285</v>
      </c>
      <c r="I299" s="1" t="s">
        <v>349</v>
      </c>
      <c r="J299" s="1" t="s">
        <v>1486</v>
      </c>
      <c r="K299" s="1" t="s">
        <v>1956</v>
      </c>
      <c r="L299" s="1" t="s">
        <v>1500</v>
      </c>
      <c r="M299" s="1" t="s">
        <v>2284</v>
      </c>
      <c r="N299" s="1"/>
      <c r="O299" s="1"/>
      <c r="P299" s="1"/>
      <c r="Q299" s="1">
        <v>4</v>
      </c>
      <c r="R299" s="1">
        <v>3</v>
      </c>
      <c r="S299" s="1" t="s">
        <v>2284</v>
      </c>
    </row>
    <row r="300" spans="1:19" hidden="1" x14ac:dyDescent="0.15">
      <c r="A300" s="3">
        <v>299</v>
      </c>
      <c r="B300" s="25" t="s">
        <v>5352</v>
      </c>
      <c r="C300" s="2" t="s">
        <v>3213</v>
      </c>
      <c r="D300" s="1" t="s">
        <v>1631</v>
      </c>
      <c r="E300" s="1" t="s">
        <v>1473</v>
      </c>
      <c r="F300" s="1">
        <v>10</v>
      </c>
      <c r="G300" s="1" t="s">
        <v>5379</v>
      </c>
      <c r="H300" s="1" t="s">
        <v>2282</v>
      </c>
      <c r="I300" s="1" t="s">
        <v>349</v>
      </c>
      <c r="J300" s="1" t="s">
        <v>1457</v>
      </c>
      <c r="K300" s="1" t="s">
        <v>1743</v>
      </c>
      <c r="L300" s="1"/>
      <c r="M300" s="1" t="s">
        <v>3412</v>
      </c>
      <c r="N300" s="1" t="s">
        <v>2281</v>
      </c>
      <c r="O300" s="1"/>
      <c r="P300" s="1"/>
      <c r="Q300" s="1">
        <v>4</v>
      </c>
      <c r="R300" s="1">
        <v>4</v>
      </c>
      <c r="S300" s="1" t="s">
        <v>5381</v>
      </c>
    </row>
    <row r="301" spans="1:19" hidden="1" x14ac:dyDescent="0.15">
      <c r="A301" s="3">
        <v>300</v>
      </c>
      <c r="B301" s="25" t="s">
        <v>5352</v>
      </c>
      <c r="C301" s="2" t="s">
        <v>3213</v>
      </c>
      <c r="D301" s="1" t="s">
        <v>1631</v>
      </c>
      <c r="E301" s="1" t="s">
        <v>1473</v>
      </c>
      <c r="F301" s="1">
        <v>17</v>
      </c>
      <c r="G301" s="1" t="s">
        <v>2280</v>
      </c>
      <c r="H301" s="1" t="s">
        <v>2279</v>
      </c>
      <c r="I301" s="1" t="s">
        <v>349</v>
      </c>
      <c r="J301" s="1" t="s">
        <v>1511</v>
      </c>
      <c r="K301" s="1" t="s">
        <v>1485</v>
      </c>
      <c r="L301" s="1" t="s">
        <v>1500</v>
      </c>
      <c r="M301" s="1" t="s">
        <v>2278</v>
      </c>
      <c r="N301" s="1" t="s">
        <v>2277</v>
      </c>
      <c r="O301" s="1"/>
      <c r="P301" s="1"/>
      <c r="Q301" s="1">
        <v>3</v>
      </c>
      <c r="R301" s="1">
        <v>4</v>
      </c>
      <c r="S301" s="1" t="s">
        <v>2276</v>
      </c>
    </row>
    <row r="302" spans="1:19" hidden="1" x14ac:dyDescent="0.15">
      <c r="A302" s="3">
        <v>301</v>
      </c>
      <c r="B302" s="25" t="s">
        <v>5352</v>
      </c>
      <c r="C302" s="2" t="s">
        <v>3213</v>
      </c>
      <c r="D302" s="1" t="s">
        <v>1631</v>
      </c>
      <c r="E302" s="1" t="s">
        <v>1473</v>
      </c>
      <c r="F302" s="1">
        <v>6</v>
      </c>
      <c r="G302" s="1" t="s">
        <v>5380</v>
      </c>
      <c r="H302" s="1" t="s">
        <v>2274</v>
      </c>
      <c r="I302" s="1" t="s">
        <v>349</v>
      </c>
      <c r="J302" s="1" t="s">
        <v>1457</v>
      </c>
      <c r="K302" s="1" t="s">
        <v>1743</v>
      </c>
      <c r="L302" s="1"/>
      <c r="M302" s="1" t="s">
        <v>3412</v>
      </c>
      <c r="N302" s="1" t="s">
        <v>2273</v>
      </c>
      <c r="O302" s="1"/>
      <c r="P302" s="1"/>
      <c r="Q302" s="1">
        <v>3</v>
      </c>
      <c r="R302" s="1">
        <v>5</v>
      </c>
      <c r="S302" s="1" t="s">
        <v>3425</v>
      </c>
    </row>
    <row r="303" spans="1:19" hidden="1" x14ac:dyDescent="0.15">
      <c r="A303" s="3">
        <v>302</v>
      </c>
      <c r="B303" s="25" t="s">
        <v>5352</v>
      </c>
      <c r="C303" s="2" t="s">
        <v>3213</v>
      </c>
      <c r="D303" s="1" t="s">
        <v>1631</v>
      </c>
      <c r="E303" s="1" t="s">
        <v>1473</v>
      </c>
      <c r="F303" s="1">
        <v>10</v>
      </c>
      <c r="G303" s="1" t="s">
        <v>2272</v>
      </c>
      <c r="H303" s="1" t="s">
        <v>2271</v>
      </c>
      <c r="I303" s="1" t="s">
        <v>349</v>
      </c>
      <c r="J303" s="1" t="s">
        <v>1457</v>
      </c>
      <c r="K303" s="1" t="s">
        <v>1523</v>
      </c>
      <c r="L303" s="1"/>
      <c r="M303" s="1" t="s">
        <v>3412</v>
      </c>
      <c r="N303" s="1" t="s">
        <v>2197</v>
      </c>
      <c r="O303" s="1" t="s">
        <v>2270</v>
      </c>
      <c r="P303" s="1"/>
      <c r="Q303" s="1">
        <v>4</v>
      </c>
      <c r="R303" s="1">
        <v>3</v>
      </c>
      <c r="S303" s="1" t="s">
        <v>3426</v>
      </c>
    </row>
    <row r="304" spans="1:19" hidden="1" x14ac:dyDescent="0.15">
      <c r="A304" s="3">
        <v>303</v>
      </c>
      <c r="B304" s="25" t="s">
        <v>5352</v>
      </c>
      <c r="C304" s="2" t="s">
        <v>3213</v>
      </c>
      <c r="D304" s="1" t="s">
        <v>1631</v>
      </c>
      <c r="E304" s="1" t="s">
        <v>1473</v>
      </c>
      <c r="F304" s="1">
        <v>11</v>
      </c>
      <c r="G304" s="1" t="s">
        <v>5385</v>
      </c>
      <c r="H304" s="1" t="s">
        <v>2268</v>
      </c>
      <c r="I304" s="1" t="s">
        <v>349</v>
      </c>
      <c r="J304" s="1" t="s">
        <v>1457</v>
      </c>
      <c r="K304" s="1" t="s">
        <v>1743</v>
      </c>
      <c r="L304" s="1"/>
      <c r="M304" s="1" t="s">
        <v>3416</v>
      </c>
      <c r="N304" s="1" t="s">
        <v>2267</v>
      </c>
      <c r="O304" s="1"/>
      <c r="P304" s="1"/>
      <c r="Q304" s="1">
        <v>2</v>
      </c>
      <c r="R304" s="1">
        <v>5</v>
      </c>
      <c r="S304" s="1" t="s">
        <v>3427</v>
      </c>
    </row>
    <row r="305" spans="1:19" hidden="1" x14ac:dyDescent="0.15">
      <c r="A305" s="3">
        <v>304</v>
      </c>
      <c r="B305" s="25" t="s">
        <v>5352</v>
      </c>
      <c r="C305" s="2" t="s">
        <v>3213</v>
      </c>
      <c r="D305" s="1" t="s">
        <v>1631</v>
      </c>
      <c r="E305" s="1" t="s">
        <v>1473</v>
      </c>
      <c r="F305" s="1">
        <v>6</v>
      </c>
      <c r="G305" s="1" t="s">
        <v>2266</v>
      </c>
      <c r="H305" s="1" t="s">
        <v>2265</v>
      </c>
      <c r="I305" s="1" t="s">
        <v>1475</v>
      </c>
      <c r="J305" s="1"/>
      <c r="K305" s="1"/>
      <c r="L305" s="1"/>
      <c r="M305" s="1" t="s">
        <v>3412</v>
      </c>
      <c r="N305" s="1" t="s">
        <v>2264</v>
      </c>
      <c r="O305" s="1"/>
      <c r="P305" s="1"/>
      <c r="Q305" s="1"/>
      <c r="R305" s="1"/>
      <c r="S305" s="1" t="s">
        <v>3428</v>
      </c>
    </row>
    <row r="306" spans="1:19" hidden="1" x14ac:dyDescent="0.15">
      <c r="A306" s="3">
        <v>305</v>
      </c>
      <c r="B306" s="25" t="s">
        <v>5352</v>
      </c>
      <c r="C306" s="2" t="s">
        <v>3213</v>
      </c>
      <c r="D306" s="1" t="s">
        <v>1631</v>
      </c>
      <c r="E306" s="1" t="s">
        <v>1473</v>
      </c>
      <c r="F306" s="1">
        <v>9</v>
      </c>
      <c r="G306" s="1" t="s">
        <v>2263</v>
      </c>
      <c r="H306" s="1" t="s">
        <v>2262</v>
      </c>
      <c r="I306" s="1" t="s">
        <v>1475</v>
      </c>
      <c r="J306" s="1"/>
      <c r="K306" s="1"/>
      <c r="L306" s="1"/>
      <c r="M306" s="1" t="s">
        <v>2261</v>
      </c>
      <c r="N306" s="1"/>
      <c r="O306" s="1"/>
      <c r="P306" s="1"/>
      <c r="Q306" s="1"/>
      <c r="R306" s="1"/>
      <c r="S306" s="1" t="s">
        <v>2261</v>
      </c>
    </row>
    <row r="307" spans="1:19" hidden="1" x14ac:dyDescent="0.15">
      <c r="A307" s="3">
        <v>306</v>
      </c>
      <c r="B307" s="25" t="s">
        <v>5352</v>
      </c>
      <c r="C307" s="2" t="s">
        <v>3213</v>
      </c>
      <c r="D307" s="1" t="s">
        <v>1631</v>
      </c>
      <c r="E307" s="1" t="s">
        <v>1473</v>
      </c>
      <c r="F307" s="1">
        <v>3</v>
      </c>
      <c r="G307" s="1" t="s">
        <v>2260</v>
      </c>
      <c r="H307" s="1" t="s">
        <v>2259</v>
      </c>
      <c r="I307" s="1" t="s">
        <v>1475</v>
      </c>
      <c r="J307" s="1"/>
      <c r="K307" s="1"/>
      <c r="L307" s="1"/>
      <c r="M307" s="1" t="s">
        <v>2258</v>
      </c>
      <c r="N307" s="1" t="s">
        <v>2257</v>
      </c>
      <c r="O307" s="1"/>
      <c r="P307" s="1"/>
      <c r="Q307" s="1"/>
      <c r="R307" s="1"/>
      <c r="S307" s="1" t="s">
        <v>2256</v>
      </c>
    </row>
    <row r="308" spans="1:19" hidden="1" x14ac:dyDescent="0.15">
      <c r="A308" s="3">
        <v>307</v>
      </c>
      <c r="B308" s="25" t="s">
        <v>5352</v>
      </c>
      <c r="C308" s="2" t="s">
        <v>3213</v>
      </c>
      <c r="D308" s="1" t="s">
        <v>1631</v>
      </c>
      <c r="E308" s="1" t="s">
        <v>1473</v>
      </c>
      <c r="F308" s="1">
        <v>6</v>
      </c>
      <c r="G308" s="1" t="s">
        <v>2255</v>
      </c>
      <c r="H308" s="1" t="s">
        <v>2254</v>
      </c>
      <c r="I308" s="1" t="s">
        <v>1475</v>
      </c>
      <c r="J308" s="1"/>
      <c r="K308" s="1"/>
      <c r="L308" s="1"/>
      <c r="M308" s="1" t="s">
        <v>3412</v>
      </c>
      <c r="N308" s="1" t="s">
        <v>2253</v>
      </c>
      <c r="O308" s="1"/>
      <c r="P308" s="1"/>
      <c r="Q308" s="1"/>
      <c r="R308" s="1"/>
      <c r="S308" s="1" t="s">
        <v>3429</v>
      </c>
    </row>
    <row r="309" spans="1:19" hidden="1" x14ac:dyDescent="0.15">
      <c r="A309" s="3">
        <v>308</v>
      </c>
      <c r="B309" s="25" t="s">
        <v>5352</v>
      </c>
      <c r="C309" s="2" t="s">
        <v>3213</v>
      </c>
      <c r="D309" s="1" t="s">
        <v>1631</v>
      </c>
      <c r="E309" s="1" t="s">
        <v>1473</v>
      </c>
      <c r="F309" s="1">
        <v>12</v>
      </c>
      <c r="G309" s="1" t="s">
        <v>2252</v>
      </c>
      <c r="H309" s="1" t="s">
        <v>2251</v>
      </c>
      <c r="I309" s="1" t="s">
        <v>297</v>
      </c>
      <c r="J309" s="1"/>
      <c r="K309" s="1"/>
      <c r="L309" s="1"/>
      <c r="M309" s="1" t="s">
        <v>1784</v>
      </c>
      <c r="N309" s="1" t="s">
        <v>2250</v>
      </c>
      <c r="O309" s="1"/>
      <c r="P309" s="1">
        <v>2</v>
      </c>
      <c r="Q309" s="1"/>
      <c r="R309" s="1"/>
      <c r="S309" s="1" t="s">
        <v>2249</v>
      </c>
    </row>
    <row r="310" spans="1:19" hidden="1" x14ac:dyDescent="0.15">
      <c r="A310" s="3">
        <v>309</v>
      </c>
      <c r="B310" s="25" t="s">
        <v>5352</v>
      </c>
      <c r="C310" s="2" t="s">
        <v>3213</v>
      </c>
      <c r="D310" s="1" t="s">
        <v>1631</v>
      </c>
      <c r="E310" s="1" t="s">
        <v>1473</v>
      </c>
      <c r="F310" s="1">
        <v>3</v>
      </c>
      <c r="G310" s="1" t="s">
        <v>2248</v>
      </c>
      <c r="H310" s="1" t="s">
        <v>2247</v>
      </c>
      <c r="I310" s="1" t="s">
        <v>297</v>
      </c>
      <c r="J310" s="1"/>
      <c r="K310" s="1"/>
      <c r="L310" s="1"/>
      <c r="M310" s="1" t="s">
        <v>2246</v>
      </c>
      <c r="N310" s="1"/>
      <c r="O310" s="1"/>
      <c r="P310" s="1">
        <v>3</v>
      </c>
      <c r="Q310" s="1"/>
      <c r="R310" s="1"/>
      <c r="S310" s="1" t="s">
        <v>2246</v>
      </c>
    </row>
    <row r="311" spans="1:19" hidden="1" x14ac:dyDescent="0.15">
      <c r="A311" s="3">
        <v>310</v>
      </c>
      <c r="B311" s="25" t="s">
        <v>5352</v>
      </c>
      <c r="C311" s="2" t="s">
        <v>3213</v>
      </c>
      <c r="D311" s="1" t="s">
        <v>1631</v>
      </c>
      <c r="E311" s="1" t="s">
        <v>1463</v>
      </c>
      <c r="F311" s="1">
        <v>13</v>
      </c>
      <c r="G311" s="1" t="s">
        <v>2245</v>
      </c>
      <c r="H311" s="1" t="s">
        <v>2244</v>
      </c>
      <c r="I311" s="1" t="s">
        <v>349</v>
      </c>
      <c r="J311" s="1" t="s">
        <v>1633</v>
      </c>
      <c r="K311" s="1"/>
      <c r="L311" s="1"/>
      <c r="M311" s="1" t="s">
        <v>361</v>
      </c>
      <c r="N311" s="1" t="s">
        <v>2243</v>
      </c>
      <c r="O311" s="1" t="s">
        <v>2242</v>
      </c>
      <c r="P311" s="1"/>
      <c r="Q311" s="1">
        <v>5</v>
      </c>
      <c r="R311" s="1">
        <v>6</v>
      </c>
      <c r="S311" s="1" t="s">
        <v>3430</v>
      </c>
    </row>
    <row r="312" spans="1:19" hidden="1" x14ac:dyDescent="0.15">
      <c r="A312" s="3">
        <v>311</v>
      </c>
      <c r="B312" s="25" t="s">
        <v>5352</v>
      </c>
      <c r="C312" s="2" t="s">
        <v>3213</v>
      </c>
      <c r="D312" s="1" t="s">
        <v>1631</v>
      </c>
      <c r="E312" s="1" t="s">
        <v>1463</v>
      </c>
      <c r="F312" s="1">
        <v>3</v>
      </c>
      <c r="G312" s="1" t="s">
        <v>2241</v>
      </c>
      <c r="H312" s="1" t="s">
        <v>2240</v>
      </c>
      <c r="I312" s="1" t="s">
        <v>1475</v>
      </c>
      <c r="J312" s="1"/>
      <c r="K312" s="1"/>
      <c r="L312" s="1"/>
      <c r="M312" s="1" t="s">
        <v>2239</v>
      </c>
      <c r="N312" s="1" t="s">
        <v>2238</v>
      </c>
      <c r="O312" s="1"/>
      <c r="P312" s="1"/>
      <c r="Q312" s="1"/>
      <c r="R312" s="1"/>
      <c r="S312" s="1" t="s">
        <v>2237</v>
      </c>
    </row>
    <row r="313" spans="1:19" hidden="1" x14ac:dyDescent="0.15">
      <c r="A313" s="3">
        <v>312</v>
      </c>
      <c r="B313" s="25" t="s">
        <v>5352</v>
      </c>
      <c r="C313" s="2" t="s">
        <v>3213</v>
      </c>
      <c r="D313" s="1" t="s">
        <v>1631</v>
      </c>
      <c r="E313" s="1" t="s">
        <v>1463</v>
      </c>
      <c r="F313" s="1">
        <v>21</v>
      </c>
      <c r="G313" s="1" t="s">
        <v>2236</v>
      </c>
      <c r="H313" s="1" t="s">
        <v>2235</v>
      </c>
      <c r="I313" s="1" t="s">
        <v>1475</v>
      </c>
      <c r="J313" s="1"/>
      <c r="K313" s="1"/>
      <c r="L313" s="1"/>
      <c r="M313" s="1" t="s">
        <v>2234</v>
      </c>
      <c r="N313" s="1"/>
      <c r="O313" s="1"/>
      <c r="P313" s="1"/>
      <c r="Q313" s="1"/>
      <c r="R313" s="1"/>
      <c r="S313" s="1" t="s">
        <v>2234</v>
      </c>
    </row>
    <row r="314" spans="1:19" hidden="1" x14ac:dyDescent="0.15">
      <c r="A314" s="3">
        <v>313</v>
      </c>
      <c r="B314" s="25" t="s">
        <v>5352</v>
      </c>
      <c r="C314" s="2" t="s">
        <v>3213</v>
      </c>
      <c r="D314" s="1" t="s">
        <v>1631</v>
      </c>
      <c r="E314" s="1" t="s">
        <v>1463</v>
      </c>
      <c r="F314" s="1">
        <v>6</v>
      </c>
      <c r="G314" s="1" t="s">
        <v>2233</v>
      </c>
      <c r="H314" s="1" t="s">
        <v>2232</v>
      </c>
      <c r="I314" s="1" t="s">
        <v>297</v>
      </c>
      <c r="J314" s="1"/>
      <c r="K314" s="1"/>
      <c r="L314" s="1"/>
      <c r="M314" s="1" t="s">
        <v>2231</v>
      </c>
      <c r="N314" s="1"/>
      <c r="O314" s="1"/>
      <c r="P314" s="1">
        <v>3</v>
      </c>
      <c r="Q314" s="1"/>
      <c r="R314" s="1"/>
      <c r="S314" s="1" t="s">
        <v>2231</v>
      </c>
    </row>
    <row r="315" spans="1:19" hidden="1" x14ac:dyDescent="0.15">
      <c r="A315" s="3">
        <v>314</v>
      </c>
      <c r="B315" s="25" t="s">
        <v>5352</v>
      </c>
      <c r="C315" s="2" t="s">
        <v>3213</v>
      </c>
      <c r="D315" s="1" t="s">
        <v>1631</v>
      </c>
      <c r="E315" s="1" t="s">
        <v>1453</v>
      </c>
      <c r="F315" s="1">
        <v>17</v>
      </c>
      <c r="G315" s="1" t="s">
        <v>2230</v>
      </c>
      <c r="H315" s="1" t="s">
        <v>2229</v>
      </c>
      <c r="I315" s="1" t="s">
        <v>349</v>
      </c>
      <c r="J315" s="1" t="s">
        <v>1457</v>
      </c>
      <c r="K315" s="1"/>
      <c r="L315" s="1"/>
      <c r="M315" s="1" t="s">
        <v>3412</v>
      </c>
      <c r="N315" s="1" t="s">
        <v>3431</v>
      </c>
      <c r="O315" s="1" t="s">
        <v>2228</v>
      </c>
      <c r="P315" s="1"/>
      <c r="Q315" s="1">
        <v>8</v>
      </c>
      <c r="R315" s="1">
        <v>8</v>
      </c>
      <c r="S315" s="1" t="s">
        <v>3432</v>
      </c>
    </row>
    <row r="316" spans="1:19" hidden="1" x14ac:dyDescent="0.15">
      <c r="A316" s="3">
        <v>315</v>
      </c>
      <c r="B316" s="25" t="s">
        <v>5352</v>
      </c>
      <c r="C316" s="2" t="s">
        <v>3213</v>
      </c>
      <c r="D316" s="1" t="s">
        <v>1631</v>
      </c>
      <c r="E316" s="1" t="s">
        <v>1453</v>
      </c>
      <c r="F316" s="1">
        <v>10</v>
      </c>
      <c r="G316" s="1" t="s">
        <v>2227</v>
      </c>
      <c r="H316" s="1" t="s">
        <v>2226</v>
      </c>
      <c r="I316" s="1" t="s">
        <v>1475</v>
      </c>
      <c r="J316" s="1"/>
      <c r="K316" s="1"/>
      <c r="L316" s="1"/>
      <c r="M316" s="1" t="s">
        <v>2225</v>
      </c>
      <c r="N316" s="1"/>
      <c r="O316" s="1"/>
      <c r="P316" s="1"/>
      <c r="Q316" s="1"/>
      <c r="R316" s="1"/>
      <c r="S316" s="1" t="s">
        <v>2225</v>
      </c>
    </row>
    <row r="317" spans="1:19" hidden="1" x14ac:dyDescent="0.15">
      <c r="A317" s="3">
        <v>316</v>
      </c>
      <c r="B317" s="25" t="s">
        <v>5352</v>
      </c>
      <c r="C317" s="2" t="s">
        <v>3213</v>
      </c>
      <c r="D317" s="1" t="s">
        <v>1631</v>
      </c>
      <c r="E317" s="1" t="s">
        <v>1453</v>
      </c>
      <c r="F317" s="1">
        <v>12</v>
      </c>
      <c r="G317" s="1" t="s">
        <v>2224</v>
      </c>
      <c r="H317" s="1" t="s">
        <v>2223</v>
      </c>
      <c r="I317" s="1" t="s">
        <v>297</v>
      </c>
      <c r="J317" s="1"/>
      <c r="K317" s="1"/>
      <c r="L317" s="1"/>
      <c r="M317" s="1" t="s">
        <v>2222</v>
      </c>
      <c r="N317" s="1"/>
      <c r="O317" s="1"/>
      <c r="P317" s="1">
        <v>10</v>
      </c>
      <c r="Q317" s="1"/>
      <c r="R317" s="1"/>
      <c r="S317" s="1" t="s">
        <v>2222</v>
      </c>
    </row>
    <row r="318" spans="1:19" hidden="1" x14ac:dyDescent="0.15">
      <c r="A318" s="3">
        <v>317</v>
      </c>
      <c r="B318" s="25" t="s">
        <v>5352</v>
      </c>
      <c r="C318" s="2" t="s">
        <v>3213</v>
      </c>
      <c r="D318" s="1" t="s">
        <v>1606</v>
      </c>
      <c r="E318" s="1" t="s">
        <v>1771</v>
      </c>
      <c r="F318" s="1">
        <v>10</v>
      </c>
      <c r="G318" s="1" t="s">
        <v>2221</v>
      </c>
      <c r="H318" s="1" t="s">
        <v>2220</v>
      </c>
      <c r="I318" s="1" t="s">
        <v>349</v>
      </c>
      <c r="J318" s="1" t="s">
        <v>1457</v>
      </c>
      <c r="K318" s="1" t="s">
        <v>1523</v>
      </c>
      <c r="L318" s="1"/>
      <c r="M318" s="1" t="s">
        <v>3412</v>
      </c>
      <c r="N318" s="1" t="s">
        <v>2197</v>
      </c>
      <c r="O318" s="1"/>
      <c r="P318" s="1"/>
      <c r="Q318" s="1">
        <v>2</v>
      </c>
      <c r="R318" s="1">
        <v>2</v>
      </c>
      <c r="S318" s="1" t="s">
        <v>3433</v>
      </c>
    </row>
    <row r="319" spans="1:19" hidden="1" x14ac:dyDescent="0.15">
      <c r="A319" s="3">
        <v>318</v>
      </c>
      <c r="B319" s="25" t="s">
        <v>5352</v>
      </c>
      <c r="C319" s="2" t="s">
        <v>3213</v>
      </c>
      <c r="D319" s="1" t="s">
        <v>1606</v>
      </c>
      <c r="E319" s="1" t="s">
        <v>1771</v>
      </c>
      <c r="F319" s="1">
        <v>9</v>
      </c>
      <c r="G319" s="1" t="s">
        <v>2219</v>
      </c>
      <c r="H319" s="1" t="s">
        <v>2218</v>
      </c>
      <c r="I319" s="1" t="s">
        <v>349</v>
      </c>
      <c r="J319" s="1" t="s">
        <v>1457</v>
      </c>
      <c r="K319" s="1" t="s">
        <v>1523</v>
      </c>
      <c r="L319" s="1"/>
      <c r="M319" s="1" t="s">
        <v>3412</v>
      </c>
      <c r="N319" s="1" t="s">
        <v>2197</v>
      </c>
      <c r="O319" s="1" t="s">
        <v>2217</v>
      </c>
      <c r="P319" s="1"/>
      <c r="Q319" s="1">
        <v>2</v>
      </c>
      <c r="R319" s="1">
        <v>1</v>
      </c>
      <c r="S319" s="1" t="s">
        <v>3434</v>
      </c>
    </row>
    <row r="320" spans="1:19" hidden="1" x14ac:dyDescent="0.15">
      <c r="A320" s="3">
        <v>319</v>
      </c>
      <c r="B320" s="25" t="s">
        <v>5352</v>
      </c>
      <c r="C320" s="2" t="s">
        <v>3213</v>
      </c>
      <c r="D320" s="1" t="s">
        <v>1606</v>
      </c>
      <c r="E320" s="1" t="s">
        <v>1771</v>
      </c>
      <c r="F320" s="1">
        <v>7</v>
      </c>
      <c r="G320" s="1" t="s">
        <v>2216</v>
      </c>
      <c r="H320" s="1" t="s">
        <v>2215</v>
      </c>
      <c r="I320" s="1" t="s">
        <v>349</v>
      </c>
      <c r="J320" s="1" t="s">
        <v>1559</v>
      </c>
      <c r="K320" s="1"/>
      <c r="L320" s="1"/>
      <c r="M320" s="1" t="s">
        <v>3435</v>
      </c>
      <c r="N320" s="1" t="s">
        <v>1858</v>
      </c>
      <c r="O320" s="1"/>
      <c r="P320" s="1"/>
      <c r="Q320" s="1">
        <v>2</v>
      </c>
      <c r="R320" s="1">
        <v>1</v>
      </c>
      <c r="S320" s="1" t="s">
        <v>3436</v>
      </c>
    </row>
    <row r="321" spans="1:19" hidden="1" x14ac:dyDescent="0.15">
      <c r="A321" s="3">
        <v>320</v>
      </c>
      <c r="B321" s="25" t="s">
        <v>5352</v>
      </c>
      <c r="C321" s="2" t="s">
        <v>3213</v>
      </c>
      <c r="D321" s="1" t="s">
        <v>1606</v>
      </c>
      <c r="E321" s="1" t="s">
        <v>1771</v>
      </c>
      <c r="F321" s="1">
        <v>13</v>
      </c>
      <c r="G321" s="1" t="s">
        <v>2214</v>
      </c>
      <c r="H321" s="1" t="s">
        <v>2213</v>
      </c>
      <c r="I321" s="1" t="s">
        <v>349</v>
      </c>
      <c r="J321" s="1" t="s">
        <v>1516</v>
      </c>
      <c r="K321" s="1" t="s">
        <v>1492</v>
      </c>
      <c r="L321" s="1" t="s">
        <v>1500</v>
      </c>
      <c r="M321" s="1" t="s">
        <v>2212</v>
      </c>
      <c r="N321" s="1"/>
      <c r="O321" s="1"/>
      <c r="P321" s="1"/>
      <c r="Q321" s="1">
        <v>1</v>
      </c>
      <c r="R321" s="1">
        <v>2</v>
      </c>
      <c r="S321" s="1" t="s">
        <v>2212</v>
      </c>
    </row>
    <row r="322" spans="1:19" hidden="1" x14ac:dyDescent="0.15">
      <c r="A322" s="3">
        <v>321</v>
      </c>
      <c r="B322" s="25" t="s">
        <v>5352</v>
      </c>
      <c r="C322" s="2" t="s">
        <v>3213</v>
      </c>
      <c r="D322" s="1" t="s">
        <v>1606</v>
      </c>
      <c r="E322" s="1" t="s">
        <v>1771</v>
      </c>
      <c r="F322" s="1">
        <v>7</v>
      </c>
      <c r="G322" s="1" t="s">
        <v>2211</v>
      </c>
      <c r="H322" s="1" t="s">
        <v>2210</v>
      </c>
      <c r="I322" s="1" t="s">
        <v>349</v>
      </c>
      <c r="J322" s="1" t="s">
        <v>1516</v>
      </c>
      <c r="K322" s="1" t="s">
        <v>1515</v>
      </c>
      <c r="L322" s="1" t="s">
        <v>1500</v>
      </c>
      <c r="M322" s="1" t="s">
        <v>2627</v>
      </c>
      <c r="N322" s="1" t="s">
        <v>2209</v>
      </c>
      <c r="O322" s="1"/>
      <c r="P322" s="1"/>
      <c r="Q322" s="1">
        <v>2</v>
      </c>
      <c r="R322" s="1">
        <v>2</v>
      </c>
      <c r="S322" s="1" t="s">
        <v>3437</v>
      </c>
    </row>
    <row r="323" spans="1:19" hidden="1" x14ac:dyDescent="0.15">
      <c r="A323" s="3">
        <v>322</v>
      </c>
      <c r="B323" s="25" t="s">
        <v>5352</v>
      </c>
      <c r="C323" s="2" t="s">
        <v>3213</v>
      </c>
      <c r="D323" s="1" t="s">
        <v>1606</v>
      </c>
      <c r="E323" s="1" t="s">
        <v>1771</v>
      </c>
      <c r="F323" s="1">
        <v>7</v>
      </c>
      <c r="G323" s="1" t="s">
        <v>2208</v>
      </c>
      <c r="H323" s="1" t="s">
        <v>2207</v>
      </c>
      <c r="I323" s="1" t="s">
        <v>349</v>
      </c>
      <c r="J323" s="1" t="s">
        <v>1457</v>
      </c>
      <c r="K323" s="1" t="s">
        <v>1743</v>
      </c>
      <c r="L323" s="1"/>
      <c r="M323" s="1" t="s">
        <v>3412</v>
      </c>
      <c r="N323" s="1" t="s">
        <v>2206</v>
      </c>
      <c r="O323" s="1"/>
      <c r="P323" s="1"/>
      <c r="Q323" s="1">
        <v>2</v>
      </c>
      <c r="R323" s="1">
        <v>2</v>
      </c>
      <c r="S323" s="1" t="s">
        <v>3438</v>
      </c>
    </row>
    <row r="324" spans="1:19" hidden="1" x14ac:dyDescent="0.15">
      <c r="A324" s="3">
        <v>323</v>
      </c>
      <c r="B324" s="25" t="s">
        <v>5352</v>
      </c>
      <c r="C324" s="2" t="s">
        <v>3213</v>
      </c>
      <c r="D324" s="1" t="s">
        <v>1606</v>
      </c>
      <c r="E324" s="1" t="s">
        <v>1771</v>
      </c>
      <c r="F324" s="1">
        <v>6</v>
      </c>
      <c r="G324" s="1" t="s">
        <v>2205</v>
      </c>
      <c r="H324" s="1" t="s">
        <v>2204</v>
      </c>
      <c r="I324" s="1" t="s">
        <v>349</v>
      </c>
      <c r="J324" s="1" t="s">
        <v>1516</v>
      </c>
      <c r="K324" s="1" t="s">
        <v>2160</v>
      </c>
      <c r="L324" s="1" t="s">
        <v>1500</v>
      </c>
      <c r="M324" s="1" t="s">
        <v>2203</v>
      </c>
      <c r="N324" s="1"/>
      <c r="O324" s="1"/>
      <c r="P324" s="1"/>
      <c r="Q324" s="1">
        <v>1</v>
      </c>
      <c r="R324" s="1">
        <v>2</v>
      </c>
      <c r="S324" s="1" t="s">
        <v>2203</v>
      </c>
    </row>
    <row r="325" spans="1:19" hidden="1" x14ac:dyDescent="0.15">
      <c r="A325" s="3">
        <v>324</v>
      </c>
      <c r="B325" s="25" t="s">
        <v>5352</v>
      </c>
      <c r="C325" s="2" t="s">
        <v>3213</v>
      </c>
      <c r="D325" s="1" t="s">
        <v>1606</v>
      </c>
      <c r="E325" s="1" t="s">
        <v>1771</v>
      </c>
      <c r="F325" s="1">
        <v>10</v>
      </c>
      <c r="G325" s="1" t="s">
        <v>2202</v>
      </c>
      <c r="H325" s="1" t="s">
        <v>2201</v>
      </c>
      <c r="I325" s="1" t="s">
        <v>349</v>
      </c>
      <c r="J325" s="1" t="s">
        <v>1457</v>
      </c>
      <c r="K325" s="1" t="s">
        <v>1523</v>
      </c>
      <c r="L325" s="1"/>
      <c r="M325" s="1" t="s">
        <v>3414</v>
      </c>
      <c r="N325" s="1" t="s">
        <v>2200</v>
      </c>
      <c r="O325" s="1"/>
      <c r="P325" s="1"/>
      <c r="Q325" s="1">
        <v>1</v>
      </c>
      <c r="R325" s="1">
        <v>3</v>
      </c>
      <c r="S325" s="1" t="s">
        <v>3439</v>
      </c>
    </row>
    <row r="326" spans="1:19" hidden="1" x14ac:dyDescent="0.15">
      <c r="A326" s="3">
        <v>325</v>
      </c>
      <c r="B326" s="25" t="s">
        <v>5352</v>
      </c>
      <c r="C326" s="2" t="s">
        <v>3213</v>
      </c>
      <c r="D326" s="1" t="s">
        <v>1606</v>
      </c>
      <c r="E326" s="1" t="s">
        <v>1771</v>
      </c>
      <c r="F326" s="1">
        <v>4</v>
      </c>
      <c r="G326" s="1" t="s">
        <v>2199</v>
      </c>
      <c r="H326" s="1" t="s">
        <v>2198</v>
      </c>
      <c r="I326" s="1" t="s">
        <v>349</v>
      </c>
      <c r="J326" s="1" t="s">
        <v>1457</v>
      </c>
      <c r="K326" s="1" t="s">
        <v>1523</v>
      </c>
      <c r="L326" s="1"/>
      <c r="M326" s="1" t="s">
        <v>3412</v>
      </c>
      <c r="N326" s="1" t="s">
        <v>2197</v>
      </c>
      <c r="O326" s="1" t="s">
        <v>2196</v>
      </c>
      <c r="P326" s="1"/>
      <c r="Q326" s="1">
        <v>1</v>
      </c>
      <c r="R326" s="1">
        <v>1</v>
      </c>
      <c r="S326" s="1" t="s">
        <v>3440</v>
      </c>
    </row>
    <row r="327" spans="1:19" hidden="1" x14ac:dyDescent="0.15">
      <c r="A327" s="3">
        <v>326</v>
      </c>
      <c r="B327" s="25" t="s">
        <v>5352</v>
      </c>
      <c r="C327" s="2" t="s">
        <v>3213</v>
      </c>
      <c r="D327" s="1" t="s">
        <v>1606</v>
      </c>
      <c r="E327" s="1" t="s">
        <v>1771</v>
      </c>
      <c r="F327" s="1">
        <v>18</v>
      </c>
      <c r="G327" s="1" t="s">
        <v>2195</v>
      </c>
      <c r="H327" s="1" t="s">
        <v>2194</v>
      </c>
      <c r="I327" s="1" t="s">
        <v>349</v>
      </c>
      <c r="J327" s="1" t="s">
        <v>1511</v>
      </c>
      <c r="K327" s="1" t="s">
        <v>2193</v>
      </c>
      <c r="L327" s="1" t="s">
        <v>1500</v>
      </c>
      <c r="M327" s="1" t="s">
        <v>2192</v>
      </c>
      <c r="N327" s="1"/>
      <c r="O327" s="1"/>
      <c r="P327" s="1"/>
      <c r="Q327" s="1">
        <v>2</v>
      </c>
      <c r="R327" s="1">
        <v>2</v>
      </c>
      <c r="S327" s="1" t="s">
        <v>2192</v>
      </c>
    </row>
    <row r="328" spans="1:19" hidden="1" x14ac:dyDescent="0.15">
      <c r="A328" s="3">
        <v>327</v>
      </c>
      <c r="B328" s="25" t="s">
        <v>5352</v>
      </c>
      <c r="C328" s="2" t="s">
        <v>3213</v>
      </c>
      <c r="D328" s="1" t="s">
        <v>1606</v>
      </c>
      <c r="E328" s="1" t="s">
        <v>1771</v>
      </c>
      <c r="F328" s="1">
        <v>1</v>
      </c>
      <c r="G328" s="1" t="s">
        <v>2191</v>
      </c>
      <c r="H328" s="1" t="s">
        <v>2190</v>
      </c>
      <c r="I328" s="1" t="s">
        <v>1475</v>
      </c>
      <c r="J328" s="1"/>
      <c r="K328" s="1"/>
      <c r="L328" s="1"/>
      <c r="M328" s="1" t="s">
        <v>2189</v>
      </c>
      <c r="N328" s="1"/>
      <c r="O328" s="1"/>
      <c r="P328" s="1"/>
      <c r="Q328" s="1"/>
      <c r="R328" s="1"/>
      <c r="S328" s="1" t="s">
        <v>2189</v>
      </c>
    </row>
    <row r="329" spans="1:19" hidden="1" x14ac:dyDescent="0.15">
      <c r="A329" s="3">
        <v>328</v>
      </c>
      <c r="B329" s="25" t="s">
        <v>5352</v>
      </c>
      <c r="C329" s="2" t="s">
        <v>3213</v>
      </c>
      <c r="D329" s="1" t="s">
        <v>1606</v>
      </c>
      <c r="E329" s="1" t="s">
        <v>1771</v>
      </c>
      <c r="F329" s="1">
        <v>5</v>
      </c>
      <c r="G329" s="1" t="s">
        <v>2188</v>
      </c>
      <c r="H329" s="1" t="s">
        <v>2187</v>
      </c>
      <c r="I329" s="1" t="s">
        <v>1475</v>
      </c>
      <c r="J329" s="1"/>
      <c r="K329" s="1"/>
      <c r="L329" s="1"/>
      <c r="M329" s="1" t="s">
        <v>2186</v>
      </c>
      <c r="N329" s="1"/>
      <c r="O329" s="1"/>
      <c r="P329" s="1"/>
      <c r="Q329" s="1"/>
      <c r="R329" s="1"/>
      <c r="S329" s="1" t="s">
        <v>2186</v>
      </c>
    </row>
    <row r="330" spans="1:19" hidden="1" x14ac:dyDescent="0.15">
      <c r="A330" s="3">
        <v>329</v>
      </c>
      <c r="B330" s="25" t="s">
        <v>5352</v>
      </c>
      <c r="C330" s="2" t="s">
        <v>3213</v>
      </c>
      <c r="D330" s="1" t="s">
        <v>1606</v>
      </c>
      <c r="E330" s="1" t="s">
        <v>1771</v>
      </c>
      <c r="F330" s="1">
        <v>4</v>
      </c>
      <c r="G330" s="1" t="s">
        <v>2185</v>
      </c>
      <c r="H330" s="1" t="s">
        <v>2184</v>
      </c>
      <c r="I330" s="1" t="s">
        <v>1475</v>
      </c>
      <c r="J330" s="1"/>
      <c r="K330" s="1"/>
      <c r="L330" s="1"/>
      <c r="M330" s="1" t="s">
        <v>3412</v>
      </c>
      <c r="N330" s="1" t="s">
        <v>2183</v>
      </c>
      <c r="O330" s="1" t="s">
        <v>2137</v>
      </c>
      <c r="P330" s="1"/>
      <c r="Q330" s="1"/>
      <c r="R330" s="1"/>
      <c r="S330" s="1" t="s">
        <v>3441</v>
      </c>
    </row>
    <row r="331" spans="1:19" hidden="1" x14ac:dyDescent="0.15">
      <c r="A331" s="3">
        <v>330</v>
      </c>
      <c r="B331" s="25" t="s">
        <v>5352</v>
      </c>
      <c r="C331" s="2" t="s">
        <v>3213</v>
      </c>
      <c r="D331" s="1" t="s">
        <v>1606</v>
      </c>
      <c r="E331" s="1" t="s">
        <v>1771</v>
      </c>
      <c r="F331" s="1">
        <v>9</v>
      </c>
      <c r="G331" s="1" t="s">
        <v>2182</v>
      </c>
      <c r="H331" s="1" t="s">
        <v>2181</v>
      </c>
      <c r="I331" s="1" t="s">
        <v>1475</v>
      </c>
      <c r="J331" s="1"/>
      <c r="K331" s="1"/>
      <c r="L331" s="1"/>
      <c r="M331" s="1" t="s">
        <v>2180</v>
      </c>
      <c r="N331" s="1"/>
      <c r="O331" s="1"/>
      <c r="P331" s="1"/>
      <c r="Q331" s="1"/>
      <c r="R331" s="1"/>
      <c r="S331" s="1" t="s">
        <v>2180</v>
      </c>
    </row>
    <row r="332" spans="1:19" hidden="1" x14ac:dyDescent="0.15">
      <c r="A332" s="3">
        <v>331</v>
      </c>
      <c r="B332" s="25" t="s">
        <v>5352</v>
      </c>
      <c r="C332" s="2" t="s">
        <v>3213</v>
      </c>
      <c r="D332" s="1" t="s">
        <v>1606</v>
      </c>
      <c r="E332" s="1" t="s">
        <v>1771</v>
      </c>
      <c r="F332" s="1">
        <v>8</v>
      </c>
      <c r="G332" s="1" t="s">
        <v>2179</v>
      </c>
      <c r="H332" s="1" t="s">
        <v>2178</v>
      </c>
      <c r="I332" s="1" t="s">
        <v>1475</v>
      </c>
      <c r="J332" s="1"/>
      <c r="K332" s="1"/>
      <c r="L332" s="1"/>
      <c r="M332" s="1" t="s">
        <v>2177</v>
      </c>
      <c r="N332" s="1"/>
      <c r="O332" s="1"/>
      <c r="P332" s="1"/>
      <c r="Q332" s="1"/>
      <c r="R332" s="1"/>
      <c r="S332" s="1" t="s">
        <v>2177</v>
      </c>
    </row>
    <row r="333" spans="1:19" hidden="1" x14ac:dyDescent="0.15">
      <c r="A333" s="3">
        <v>332</v>
      </c>
      <c r="B333" s="25" t="s">
        <v>5352</v>
      </c>
      <c r="C333" s="2" t="s">
        <v>3213</v>
      </c>
      <c r="D333" s="1" t="s">
        <v>1606</v>
      </c>
      <c r="E333" s="1" t="s">
        <v>1771</v>
      </c>
      <c r="F333" s="1">
        <v>7</v>
      </c>
      <c r="G333" s="1" t="s">
        <v>2176</v>
      </c>
      <c r="H333" s="1" t="s">
        <v>2175</v>
      </c>
      <c r="I333" s="1" t="s">
        <v>1475</v>
      </c>
      <c r="J333" s="1"/>
      <c r="K333" s="1"/>
      <c r="L333" s="1"/>
      <c r="M333" s="1" t="s">
        <v>3412</v>
      </c>
      <c r="N333" s="1" t="s">
        <v>2174</v>
      </c>
      <c r="O333" s="1"/>
      <c r="P333" s="1"/>
      <c r="Q333" s="1"/>
      <c r="R333" s="1"/>
      <c r="S333" s="1" t="s">
        <v>3442</v>
      </c>
    </row>
    <row r="334" spans="1:19" hidden="1" x14ac:dyDescent="0.15">
      <c r="A334" s="3">
        <v>333</v>
      </c>
      <c r="B334" s="25" t="s">
        <v>5352</v>
      </c>
      <c r="C334" s="2" t="s">
        <v>3213</v>
      </c>
      <c r="D334" s="1" t="s">
        <v>1606</v>
      </c>
      <c r="E334" s="1" t="s">
        <v>1771</v>
      </c>
      <c r="F334" s="1">
        <v>7</v>
      </c>
      <c r="G334" s="1" t="s">
        <v>2173</v>
      </c>
      <c r="H334" s="1" t="s">
        <v>2172</v>
      </c>
      <c r="I334" s="1" t="s">
        <v>1475</v>
      </c>
      <c r="J334" s="1"/>
      <c r="K334" s="1"/>
      <c r="L334" s="1"/>
      <c r="M334" s="1" t="s">
        <v>2171</v>
      </c>
      <c r="N334" s="1" t="s">
        <v>2170</v>
      </c>
      <c r="O334" s="1"/>
      <c r="P334" s="1"/>
      <c r="Q334" s="1"/>
      <c r="R334" s="1"/>
      <c r="S334" s="1" t="s">
        <v>2169</v>
      </c>
    </row>
    <row r="335" spans="1:19" hidden="1" x14ac:dyDescent="0.15">
      <c r="A335" s="3">
        <v>334</v>
      </c>
      <c r="B335" s="25" t="s">
        <v>5352</v>
      </c>
      <c r="C335" s="2" t="s">
        <v>3213</v>
      </c>
      <c r="D335" s="1" t="s">
        <v>1606</v>
      </c>
      <c r="E335" s="1" t="s">
        <v>1473</v>
      </c>
      <c r="F335" s="1">
        <v>9</v>
      </c>
      <c r="G335" s="1" t="s">
        <v>2168</v>
      </c>
      <c r="H335" s="1" t="s">
        <v>2167</v>
      </c>
      <c r="I335" s="1" t="s">
        <v>349</v>
      </c>
      <c r="J335" s="1" t="s">
        <v>1516</v>
      </c>
      <c r="K335" s="1" t="s">
        <v>1894</v>
      </c>
      <c r="L335" s="1"/>
      <c r="M335" s="1" t="s">
        <v>2166</v>
      </c>
      <c r="N335" s="1"/>
      <c r="O335" s="1"/>
      <c r="P335" s="1"/>
      <c r="Q335" s="1">
        <v>3</v>
      </c>
      <c r="R335" s="1">
        <v>3</v>
      </c>
      <c r="S335" s="1" t="s">
        <v>2166</v>
      </c>
    </row>
    <row r="336" spans="1:19" hidden="1" x14ac:dyDescent="0.15">
      <c r="A336" s="3">
        <v>335</v>
      </c>
      <c r="B336" s="25" t="s">
        <v>5352</v>
      </c>
      <c r="C336" s="2" t="s">
        <v>3213</v>
      </c>
      <c r="D336" s="1" t="s">
        <v>1606</v>
      </c>
      <c r="E336" s="1" t="s">
        <v>1473</v>
      </c>
      <c r="F336" s="1">
        <v>16</v>
      </c>
      <c r="G336" s="1" t="s">
        <v>2165</v>
      </c>
      <c r="H336" s="1" t="s">
        <v>2164</v>
      </c>
      <c r="I336" s="1" t="s">
        <v>349</v>
      </c>
      <c r="J336" s="1" t="s">
        <v>1516</v>
      </c>
      <c r="K336" s="1"/>
      <c r="L336" s="1"/>
      <c r="M336" s="1" t="s">
        <v>2627</v>
      </c>
      <c r="N336" s="1" t="s">
        <v>2163</v>
      </c>
      <c r="O336" s="1"/>
      <c r="P336" s="1"/>
      <c r="Q336" s="1">
        <v>4</v>
      </c>
      <c r="R336" s="1">
        <v>3</v>
      </c>
      <c r="S336" s="1" t="s">
        <v>3443</v>
      </c>
    </row>
    <row r="337" spans="1:19" hidden="1" x14ac:dyDescent="0.15">
      <c r="A337" s="3">
        <v>336</v>
      </c>
      <c r="B337" s="25" t="s">
        <v>5352</v>
      </c>
      <c r="C337" s="2" t="s">
        <v>3213</v>
      </c>
      <c r="D337" s="1" t="s">
        <v>1606</v>
      </c>
      <c r="E337" s="1" t="s">
        <v>1473</v>
      </c>
      <c r="F337" s="1">
        <v>9</v>
      </c>
      <c r="G337" s="1" t="s">
        <v>2162</v>
      </c>
      <c r="H337" s="1" t="s">
        <v>2161</v>
      </c>
      <c r="I337" s="1" t="s">
        <v>349</v>
      </c>
      <c r="J337" s="1" t="s">
        <v>1511</v>
      </c>
      <c r="K337" s="1" t="s">
        <v>2160</v>
      </c>
      <c r="L337" s="1" t="s">
        <v>1500</v>
      </c>
      <c r="M337" s="1" t="s">
        <v>2159</v>
      </c>
      <c r="N337" s="1"/>
      <c r="O337" s="1"/>
      <c r="P337" s="1"/>
      <c r="Q337" s="1">
        <v>4</v>
      </c>
      <c r="R337" s="1">
        <v>4</v>
      </c>
      <c r="S337" s="1" t="s">
        <v>2159</v>
      </c>
    </row>
    <row r="338" spans="1:19" hidden="1" x14ac:dyDescent="0.15">
      <c r="A338" s="3">
        <v>337</v>
      </c>
      <c r="B338" s="25" t="s">
        <v>5352</v>
      </c>
      <c r="C338" s="2" t="s">
        <v>3213</v>
      </c>
      <c r="D338" s="1" t="s">
        <v>1606</v>
      </c>
      <c r="E338" s="1" t="s">
        <v>1473</v>
      </c>
      <c r="F338" s="1">
        <v>11</v>
      </c>
      <c r="G338" s="1" t="s">
        <v>2158</v>
      </c>
      <c r="H338" s="1" t="s">
        <v>2157</v>
      </c>
      <c r="I338" s="1" t="s">
        <v>349</v>
      </c>
      <c r="J338" s="1" t="s">
        <v>2156</v>
      </c>
      <c r="K338" s="1"/>
      <c r="L338" s="1"/>
      <c r="M338" s="1" t="s">
        <v>3444</v>
      </c>
      <c r="N338" s="1" t="s">
        <v>2155</v>
      </c>
      <c r="O338" s="1"/>
      <c r="P338" s="1"/>
      <c r="Q338" s="1">
        <v>4</v>
      </c>
      <c r="R338" s="1">
        <v>3</v>
      </c>
      <c r="S338" s="1" t="s">
        <v>3445</v>
      </c>
    </row>
    <row r="339" spans="1:19" hidden="1" x14ac:dyDescent="0.15">
      <c r="A339" s="3">
        <v>338</v>
      </c>
      <c r="B339" s="25" t="s">
        <v>5352</v>
      </c>
      <c r="C339" s="2" t="s">
        <v>3213</v>
      </c>
      <c r="D339" s="1" t="s">
        <v>1606</v>
      </c>
      <c r="E339" s="1" t="s">
        <v>1473</v>
      </c>
      <c r="F339" s="1">
        <v>11</v>
      </c>
      <c r="G339" s="1" t="s">
        <v>2154</v>
      </c>
      <c r="H339" s="1" t="s">
        <v>2153</v>
      </c>
      <c r="I339" s="1" t="s">
        <v>349</v>
      </c>
      <c r="J339" s="1" t="s">
        <v>1457</v>
      </c>
      <c r="K339" s="1" t="s">
        <v>1523</v>
      </c>
      <c r="L339" s="1"/>
      <c r="M339" s="1" t="s">
        <v>3412</v>
      </c>
      <c r="N339" s="1" t="s">
        <v>2152</v>
      </c>
      <c r="O339" s="1"/>
      <c r="P339" s="1"/>
      <c r="Q339" s="1">
        <v>4</v>
      </c>
      <c r="R339" s="1">
        <v>3</v>
      </c>
      <c r="S339" s="1" t="s">
        <v>3446</v>
      </c>
    </row>
    <row r="340" spans="1:19" hidden="1" x14ac:dyDescent="0.15">
      <c r="A340" s="3">
        <v>339</v>
      </c>
      <c r="B340" s="25" t="s">
        <v>5352</v>
      </c>
      <c r="C340" s="2" t="s">
        <v>3213</v>
      </c>
      <c r="D340" s="1" t="s">
        <v>1606</v>
      </c>
      <c r="E340" s="1" t="s">
        <v>1473</v>
      </c>
      <c r="F340" s="1">
        <v>10</v>
      </c>
      <c r="G340" s="1" t="s">
        <v>2151</v>
      </c>
      <c r="H340" s="1" t="s">
        <v>2150</v>
      </c>
      <c r="I340" s="1" t="s">
        <v>349</v>
      </c>
      <c r="J340" s="1" t="s">
        <v>1506</v>
      </c>
      <c r="K340" s="1"/>
      <c r="L340" s="1"/>
      <c r="M340" s="1" t="s">
        <v>2149</v>
      </c>
      <c r="N340" s="1"/>
      <c r="O340" s="1"/>
      <c r="P340" s="1"/>
      <c r="Q340" s="1">
        <v>2</v>
      </c>
      <c r="R340" s="1">
        <v>2</v>
      </c>
      <c r="S340" s="1" t="s">
        <v>2149</v>
      </c>
    </row>
    <row r="341" spans="1:19" hidden="1" x14ac:dyDescent="0.15">
      <c r="A341" s="3">
        <v>340</v>
      </c>
      <c r="B341" s="25" t="s">
        <v>5352</v>
      </c>
      <c r="C341" s="2" t="s">
        <v>3213</v>
      </c>
      <c r="D341" s="1" t="s">
        <v>1606</v>
      </c>
      <c r="E341" s="1" t="s">
        <v>1473</v>
      </c>
      <c r="F341" s="1">
        <v>5</v>
      </c>
      <c r="G341" s="1" t="s">
        <v>2148</v>
      </c>
      <c r="H341" s="1" t="s">
        <v>2147</v>
      </c>
      <c r="I341" s="1" t="s">
        <v>1475</v>
      </c>
      <c r="J341" s="1"/>
      <c r="K341" s="1"/>
      <c r="L341" s="1"/>
      <c r="M341" s="1" t="s">
        <v>3412</v>
      </c>
      <c r="N341" s="1" t="s">
        <v>2146</v>
      </c>
      <c r="O341" s="1"/>
      <c r="P341" s="1"/>
      <c r="Q341" s="1"/>
      <c r="R341" s="1"/>
      <c r="S341" s="1" t="s">
        <v>3447</v>
      </c>
    </row>
    <row r="342" spans="1:19" hidden="1" x14ac:dyDescent="0.15">
      <c r="A342" s="3">
        <v>341</v>
      </c>
      <c r="B342" s="25" t="s">
        <v>5352</v>
      </c>
      <c r="C342" s="2" t="s">
        <v>3213</v>
      </c>
      <c r="D342" s="1" t="s">
        <v>1606</v>
      </c>
      <c r="E342" s="1" t="s">
        <v>1473</v>
      </c>
      <c r="F342" s="1">
        <v>8</v>
      </c>
      <c r="G342" s="1" t="s">
        <v>2145</v>
      </c>
      <c r="H342" s="1" t="s">
        <v>2144</v>
      </c>
      <c r="I342" s="1" t="s">
        <v>1475</v>
      </c>
      <c r="J342" s="1"/>
      <c r="K342" s="1"/>
      <c r="L342" s="1"/>
      <c r="M342" s="1" t="s">
        <v>2143</v>
      </c>
      <c r="N342" s="1" t="s">
        <v>2142</v>
      </c>
      <c r="O342" s="1"/>
      <c r="P342" s="1"/>
      <c r="Q342" s="1"/>
      <c r="R342" s="1"/>
      <c r="S342" s="1" t="s">
        <v>2141</v>
      </c>
    </row>
    <row r="343" spans="1:19" hidden="1" x14ac:dyDescent="0.15">
      <c r="A343" s="3">
        <v>342</v>
      </c>
      <c r="B343" s="25" t="s">
        <v>5352</v>
      </c>
      <c r="C343" s="2" t="s">
        <v>3213</v>
      </c>
      <c r="D343" s="1" t="s">
        <v>1606</v>
      </c>
      <c r="E343" s="1" t="s">
        <v>1473</v>
      </c>
      <c r="F343" s="1">
        <v>3</v>
      </c>
      <c r="G343" s="1" t="s">
        <v>2140</v>
      </c>
      <c r="H343" s="1" t="s">
        <v>2139</v>
      </c>
      <c r="I343" s="1" t="s">
        <v>1475</v>
      </c>
      <c r="J343" s="1"/>
      <c r="K343" s="1"/>
      <c r="L343" s="1"/>
      <c r="M343" s="1" t="s">
        <v>3412</v>
      </c>
      <c r="N343" s="1" t="s">
        <v>2138</v>
      </c>
      <c r="O343" s="1" t="s">
        <v>2137</v>
      </c>
      <c r="P343" s="1"/>
      <c r="Q343" s="1"/>
      <c r="R343" s="1"/>
      <c r="S343" s="1" t="s">
        <v>3448</v>
      </c>
    </row>
    <row r="344" spans="1:19" hidden="1" x14ac:dyDescent="0.15">
      <c r="A344" s="3">
        <v>343</v>
      </c>
      <c r="B344" s="25" t="s">
        <v>5352</v>
      </c>
      <c r="C344" s="2" t="s">
        <v>3213</v>
      </c>
      <c r="D344" s="1" t="s">
        <v>1606</v>
      </c>
      <c r="E344" s="1" t="s">
        <v>1473</v>
      </c>
      <c r="F344" s="1">
        <v>12</v>
      </c>
      <c r="G344" s="1" t="s">
        <v>2136</v>
      </c>
      <c r="H344" s="1" t="s">
        <v>2135</v>
      </c>
      <c r="I344" s="1" t="s">
        <v>297</v>
      </c>
      <c r="J344" s="1"/>
      <c r="K344" s="1"/>
      <c r="L344" s="1"/>
      <c r="M344" s="1" t="s">
        <v>1784</v>
      </c>
      <c r="N344" s="1" t="s">
        <v>2134</v>
      </c>
      <c r="O344" s="1"/>
      <c r="P344" s="1">
        <v>2</v>
      </c>
      <c r="Q344" s="1"/>
      <c r="R344" s="1"/>
      <c r="S344" s="1" t="s">
        <v>2133</v>
      </c>
    </row>
    <row r="345" spans="1:19" hidden="1" x14ac:dyDescent="0.15">
      <c r="A345" s="3">
        <v>344</v>
      </c>
      <c r="B345" s="25" t="s">
        <v>5352</v>
      </c>
      <c r="C345" s="2" t="s">
        <v>3213</v>
      </c>
      <c r="D345" s="1" t="s">
        <v>1606</v>
      </c>
      <c r="E345" s="1" t="s">
        <v>1473</v>
      </c>
      <c r="F345" s="1">
        <v>4</v>
      </c>
      <c r="G345" s="1" t="s">
        <v>2132</v>
      </c>
      <c r="H345" s="1" t="s">
        <v>2131</v>
      </c>
      <c r="I345" s="1" t="s">
        <v>297</v>
      </c>
      <c r="J345" s="1"/>
      <c r="K345" s="1"/>
      <c r="L345" s="1"/>
      <c r="M345" s="1" t="s">
        <v>2130</v>
      </c>
      <c r="N345" s="1"/>
      <c r="O345" s="1"/>
      <c r="P345" s="1">
        <v>4</v>
      </c>
      <c r="Q345" s="1"/>
      <c r="R345" s="1"/>
      <c r="S345" s="1" t="s">
        <v>2130</v>
      </c>
    </row>
    <row r="346" spans="1:19" hidden="1" x14ac:dyDescent="0.15">
      <c r="A346" s="3">
        <v>345</v>
      </c>
      <c r="B346" s="25" t="s">
        <v>5352</v>
      </c>
      <c r="C346" s="2" t="s">
        <v>3213</v>
      </c>
      <c r="D346" s="1" t="s">
        <v>1606</v>
      </c>
      <c r="E346" s="1" t="s">
        <v>1473</v>
      </c>
      <c r="F346" s="1">
        <v>1</v>
      </c>
      <c r="G346" s="1" t="s">
        <v>2129</v>
      </c>
      <c r="H346" s="1" t="s">
        <v>2128</v>
      </c>
      <c r="I346" s="1" t="s">
        <v>297</v>
      </c>
      <c r="J346" s="1"/>
      <c r="K346" s="1"/>
      <c r="L346" s="1"/>
      <c r="M346" s="1" t="s">
        <v>2127</v>
      </c>
      <c r="N346" s="1"/>
      <c r="O346" s="1"/>
      <c r="P346" s="1">
        <v>2</v>
      </c>
      <c r="Q346" s="1"/>
      <c r="R346" s="1"/>
      <c r="S346" s="1" t="s">
        <v>2127</v>
      </c>
    </row>
    <row r="347" spans="1:19" hidden="1" x14ac:dyDescent="0.15">
      <c r="A347" s="3">
        <v>346</v>
      </c>
      <c r="B347" s="25" t="s">
        <v>5352</v>
      </c>
      <c r="C347" s="2" t="s">
        <v>3213</v>
      </c>
      <c r="D347" s="1" t="s">
        <v>1606</v>
      </c>
      <c r="E347" s="1" t="s">
        <v>1463</v>
      </c>
      <c r="F347" s="1">
        <v>14</v>
      </c>
      <c r="G347" s="1" t="s">
        <v>2126</v>
      </c>
      <c r="H347" s="1" t="s">
        <v>2125</v>
      </c>
      <c r="I347" s="1" t="s">
        <v>349</v>
      </c>
      <c r="J347" s="1" t="s">
        <v>1516</v>
      </c>
      <c r="K347" s="1"/>
      <c r="L347" s="1"/>
      <c r="M347" s="1" t="s">
        <v>361</v>
      </c>
      <c r="N347" s="1" t="s">
        <v>2124</v>
      </c>
      <c r="O347" s="1"/>
      <c r="P347" s="1"/>
      <c r="Q347" s="1">
        <v>5</v>
      </c>
      <c r="R347" s="1">
        <v>6</v>
      </c>
      <c r="S347" s="1" t="s">
        <v>3449</v>
      </c>
    </row>
    <row r="348" spans="1:19" hidden="1" x14ac:dyDescent="0.15">
      <c r="A348" s="3">
        <v>347</v>
      </c>
      <c r="B348" s="25" t="s">
        <v>5352</v>
      </c>
      <c r="C348" s="2" t="s">
        <v>3213</v>
      </c>
      <c r="D348" s="1" t="s">
        <v>1606</v>
      </c>
      <c r="E348" s="1" t="s">
        <v>1463</v>
      </c>
      <c r="F348" s="1">
        <v>15</v>
      </c>
      <c r="G348" s="1" t="s">
        <v>2123</v>
      </c>
      <c r="H348" s="1" t="s">
        <v>2122</v>
      </c>
      <c r="I348" s="1" t="s">
        <v>349</v>
      </c>
      <c r="J348" s="1" t="s">
        <v>1516</v>
      </c>
      <c r="K348" s="1"/>
      <c r="L348" s="1"/>
      <c r="M348" s="1" t="s">
        <v>361</v>
      </c>
      <c r="N348" s="1" t="s">
        <v>2121</v>
      </c>
      <c r="O348" s="1" t="s">
        <v>2120</v>
      </c>
      <c r="P348" s="1"/>
      <c r="Q348" s="1">
        <v>5</v>
      </c>
      <c r="R348" s="1">
        <v>6</v>
      </c>
      <c r="S348" s="1" t="s">
        <v>3450</v>
      </c>
    </row>
    <row r="349" spans="1:19" hidden="1" x14ac:dyDescent="0.15">
      <c r="A349" s="3">
        <v>348</v>
      </c>
      <c r="B349" s="25" t="s">
        <v>5352</v>
      </c>
      <c r="C349" s="2" t="s">
        <v>3213</v>
      </c>
      <c r="D349" s="1" t="s">
        <v>1606</v>
      </c>
      <c r="E349" s="1" t="s">
        <v>1463</v>
      </c>
      <c r="F349" s="1">
        <v>16</v>
      </c>
      <c r="G349" s="1" t="s">
        <v>2119</v>
      </c>
      <c r="H349" s="1" t="s">
        <v>2118</v>
      </c>
      <c r="I349" s="1" t="s">
        <v>1475</v>
      </c>
      <c r="J349" s="1"/>
      <c r="K349" s="1"/>
      <c r="L349" s="1"/>
      <c r="M349" s="1" t="s">
        <v>2117</v>
      </c>
      <c r="N349" s="1"/>
      <c r="O349" s="1"/>
      <c r="P349" s="1"/>
      <c r="Q349" s="1"/>
      <c r="R349" s="1"/>
      <c r="S349" s="1" t="s">
        <v>5378</v>
      </c>
    </row>
    <row r="350" spans="1:19" hidden="1" x14ac:dyDescent="0.15">
      <c r="A350" s="3">
        <v>349</v>
      </c>
      <c r="B350" s="25" t="s">
        <v>5352</v>
      </c>
      <c r="C350" s="2" t="s">
        <v>3213</v>
      </c>
      <c r="D350" s="1" t="s">
        <v>1606</v>
      </c>
      <c r="E350" s="1" t="s">
        <v>1463</v>
      </c>
      <c r="F350" s="1">
        <v>5</v>
      </c>
      <c r="G350" s="1" t="s">
        <v>2116</v>
      </c>
      <c r="H350" s="1" t="s">
        <v>2115</v>
      </c>
      <c r="I350" s="1" t="s">
        <v>1475</v>
      </c>
      <c r="J350" s="1"/>
      <c r="K350" s="1"/>
      <c r="L350" s="1"/>
      <c r="M350" s="1" t="s">
        <v>2114</v>
      </c>
      <c r="N350" s="1" t="s">
        <v>2113</v>
      </c>
      <c r="O350" s="1"/>
      <c r="P350" s="1"/>
      <c r="Q350" s="1"/>
      <c r="R350" s="1"/>
      <c r="S350" s="1" t="s">
        <v>2112</v>
      </c>
    </row>
    <row r="351" spans="1:19" hidden="1" x14ac:dyDescent="0.15">
      <c r="A351" s="3">
        <v>350</v>
      </c>
      <c r="B351" s="25" t="s">
        <v>5352</v>
      </c>
      <c r="C351" s="2" t="s">
        <v>3213</v>
      </c>
      <c r="D351" s="1" t="s">
        <v>1606</v>
      </c>
      <c r="E351" s="1" t="s">
        <v>1453</v>
      </c>
      <c r="F351" s="1">
        <v>12</v>
      </c>
      <c r="G351" s="1" t="s">
        <v>2111</v>
      </c>
      <c r="H351" s="1" t="s">
        <v>2110</v>
      </c>
      <c r="I351" s="1" t="s">
        <v>349</v>
      </c>
      <c r="J351" s="1" t="s">
        <v>1516</v>
      </c>
      <c r="K351" s="1" t="s">
        <v>1500</v>
      </c>
      <c r="L351" s="1"/>
      <c r="M351" s="1" t="s">
        <v>3451</v>
      </c>
      <c r="N351" s="1" t="s">
        <v>2339</v>
      </c>
      <c r="O351" s="1" t="s">
        <v>2109</v>
      </c>
      <c r="P351" s="1"/>
      <c r="Q351" s="1">
        <v>2</v>
      </c>
      <c r="R351" s="1">
        <v>3</v>
      </c>
      <c r="S351" s="1" t="s">
        <v>3452</v>
      </c>
    </row>
    <row r="352" spans="1:19" hidden="1" x14ac:dyDescent="0.15">
      <c r="A352" s="3">
        <v>351</v>
      </c>
      <c r="B352" s="25" t="s">
        <v>5352</v>
      </c>
      <c r="C352" s="2" t="s">
        <v>3213</v>
      </c>
      <c r="D352" s="1" t="s">
        <v>1606</v>
      </c>
      <c r="E352" s="1" t="s">
        <v>1453</v>
      </c>
      <c r="F352" s="1">
        <v>16</v>
      </c>
      <c r="G352" s="1" t="s">
        <v>2108</v>
      </c>
      <c r="H352" s="1" t="s">
        <v>2107</v>
      </c>
      <c r="I352" s="1" t="s">
        <v>349</v>
      </c>
      <c r="J352" s="1" t="s">
        <v>1457</v>
      </c>
      <c r="K352" s="1"/>
      <c r="L352" s="1"/>
      <c r="M352" s="1" t="s">
        <v>3453</v>
      </c>
      <c r="N352" s="1" t="s">
        <v>2106</v>
      </c>
      <c r="O352" s="1"/>
      <c r="P352" s="1"/>
      <c r="Q352" s="1">
        <v>8</v>
      </c>
      <c r="R352" s="1">
        <v>7</v>
      </c>
      <c r="S352" s="1" t="s">
        <v>3454</v>
      </c>
    </row>
    <row r="353" spans="1:19" hidden="1" x14ac:dyDescent="0.15">
      <c r="A353" s="3">
        <v>352</v>
      </c>
      <c r="B353" s="25" t="s">
        <v>5352</v>
      </c>
      <c r="C353" s="2" t="s">
        <v>3213</v>
      </c>
      <c r="D353" s="1" t="s">
        <v>1606</v>
      </c>
      <c r="E353" s="1" t="s">
        <v>1453</v>
      </c>
      <c r="F353" s="1">
        <v>18</v>
      </c>
      <c r="G353" s="1" t="s">
        <v>2105</v>
      </c>
      <c r="H353" s="1" t="s">
        <v>2104</v>
      </c>
      <c r="I353" s="1" t="s">
        <v>349</v>
      </c>
      <c r="J353" s="1" t="s">
        <v>1457</v>
      </c>
      <c r="K353" s="1" t="s">
        <v>1743</v>
      </c>
      <c r="L353" s="1"/>
      <c r="M353" s="1" t="s">
        <v>3412</v>
      </c>
      <c r="N353" s="1" t="s">
        <v>2103</v>
      </c>
      <c r="O353" s="1"/>
      <c r="P353" s="1"/>
      <c r="Q353" s="1">
        <v>8</v>
      </c>
      <c r="R353" s="1">
        <v>7</v>
      </c>
      <c r="S353" s="1" t="s">
        <v>3455</v>
      </c>
    </row>
    <row r="354" spans="1:19" hidden="1" x14ac:dyDescent="0.15">
      <c r="A354" s="3">
        <v>353</v>
      </c>
      <c r="B354" s="25" t="s">
        <v>5352</v>
      </c>
      <c r="C354" s="2" t="s">
        <v>3213</v>
      </c>
      <c r="D354" s="1" t="s">
        <v>1575</v>
      </c>
      <c r="E354" s="1" t="s">
        <v>1771</v>
      </c>
      <c r="F354" s="1">
        <v>5</v>
      </c>
      <c r="G354" s="1" t="s">
        <v>2102</v>
      </c>
      <c r="H354" s="1" t="s">
        <v>2101</v>
      </c>
      <c r="I354" s="1" t="s">
        <v>349</v>
      </c>
      <c r="J354" s="1" t="s">
        <v>348</v>
      </c>
      <c r="K354" s="1"/>
      <c r="L354" s="1"/>
      <c r="M354" s="1" t="s">
        <v>2100</v>
      </c>
      <c r="N354" s="1"/>
      <c r="O354" s="1"/>
      <c r="P354" s="1"/>
      <c r="Q354" s="1">
        <v>3</v>
      </c>
      <c r="R354" s="1">
        <v>1</v>
      </c>
      <c r="S354" s="1" t="s">
        <v>2100</v>
      </c>
    </row>
    <row r="355" spans="1:19" hidden="1" x14ac:dyDescent="0.15">
      <c r="A355" s="3">
        <v>354</v>
      </c>
      <c r="B355" s="25" t="s">
        <v>5352</v>
      </c>
      <c r="C355" s="2" t="s">
        <v>3213</v>
      </c>
      <c r="D355" s="1" t="s">
        <v>1575</v>
      </c>
      <c r="E355" s="1" t="s">
        <v>1771</v>
      </c>
      <c r="F355" s="1">
        <v>4</v>
      </c>
      <c r="G355" s="1" t="s">
        <v>2099</v>
      </c>
      <c r="H355" s="1" t="s">
        <v>2098</v>
      </c>
      <c r="I355" s="1" t="s">
        <v>349</v>
      </c>
      <c r="J355" s="1" t="s">
        <v>1587</v>
      </c>
      <c r="K355" s="1" t="s">
        <v>1956</v>
      </c>
      <c r="L355" s="1" t="s">
        <v>1500</v>
      </c>
      <c r="M355" s="1" t="s">
        <v>2097</v>
      </c>
      <c r="N355" s="1"/>
      <c r="O355" s="1"/>
      <c r="P355" s="1"/>
      <c r="Q355" s="1">
        <v>2</v>
      </c>
      <c r="R355" s="1">
        <v>1</v>
      </c>
      <c r="S355" s="1" t="s">
        <v>2097</v>
      </c>
    </row>
    <row r="356" spans="1:19" hidden="1" x14ac:dyDescent="0.15">
      <c r="A356" s="3">
        <v>355</v>
      </c>
      <c r="B356" s="25" t="s">
        <v>5352</v>
      </c>
      <c r="C356" s="2" t="s">
        <v>3213</v>
      </c>
      <c r="D356" s="1" t="s">
        <v>1575</v>
      </c>
      <c r="E356" s="1" t="s">
        <v>1771</v>
      </c>
      <c r="F356" s="1">
        <v>7</v>
      </c>
      <c r="G356" s="1" t="s">
        <v>2096</v>
      </c>
      <c r="H356" s="1" t="s">
        <v>2095</v>
      </c>
      <c r="I356" s="1" t="s">
        <v>349</v>
      </c>
      <c r="J356" s="1" t="s">
        <v>1511</v>
      </c>
      <c r="K356" s="1" t="s">
        <v>1894</v>
      </c>
      <c r="L356" s="1" t="s">
        <v>1500</v>
      </c>
      <c r="M356" s="1" t="s">
        <v>2094</v>
      </c>
      <c r="N356" s="1"/>
      <c r="O356" s="1"/>
      <c r="P356" s="1"/>
      <c r="Q356" s="1">
        <v>2</v>
      </c>
      <c r="R356" s="1">
        <v>2</v>
      </c>
      <c r="S356" s="1" t="s">
        <v>2094</v>
      </c>
    </row>
    <row r="357" spans="1:19" hidden="1" x14ac:dyDescent="0.15">
      <c r="A357" s="3">
        <v>356</v>
      </c>
      <c r="B357" s="25" t="s">
        <v>5352</v>
      </c>
      <c r="C357" s="2" t="s">
        <v>3213</v>
      </c>
      <c r="D357" s="1" t="s">
        <v>1575</v>
      </c>
      <c r="E357" s="1" t="s">
        <v>1771</v>
      </c>
      <c r="F357" s="1">
        <v>6</v>
      </c>
      <c r="G357" s="1" t="s">
        <v>2093</v>
      </c>
      <c r="H357" s="1" t="s">
        <v>2092</v>
      </c>
      <c r="I357" s="1" t="s">
        <v>349</v>
      </c>
      <c r="J357" s="1" t="s">
        <v>1457</v>
      </c>
      <c r="K357" s="1" t="s">
        <v>1523</v>
      </c>
      <c r="L357" s="1"/>
      <c r="M357" s="1" t="s">
        <v>3412</v>
      </c>
      <c r="N357" s="1" t="s">
        <v>2091</v>
      </c>
      <c r="O357" s="1"/>
      <c r="P357" s="1"/>
      <c r="Q357" s="1">
        <v>1</v>
      </c>
      <c r="R357" s="1">
        <v>3</v>
      </c>
      <c r="S357" s="1" t="s">
        <v>3456</v>
      </c>
    </row>
    <row r="358" spans="1:19" hidden="1" x14ac:dyDescent="0.15">
      <c r="A358" s="3">
        <v>357</v>
      </c>
      <c r="B358" s="25" t="s">
        <v>5352</v>
      </c>
      <c r="C358" s="2" t="s">
        <v>3213</v>
      </c>
      <c r="D358" s="1" t="s">
        <v>1575</v>
      </c>
      <c r="E358" s="1" t="s">
        <v>1771</v>
      </c>
      <c r="F358" s="1">
        <v>8</v>
      </c>
      <c r="G358" s="1" t="s">
        <v>2090</v>
      </c>
      <c r="H358" s="1" t="s">
        <v>2089</v>
      </c>
      <c r="I358" s="1" t="s">
        <v>349</v>
      </c>
      <c r="J358" s="1" t="s">
        <v>367</v>
      </c>
      <c r="K358" s="1"/>
      <c r="L358" s="1"/>
      <c r="M358" s="1" t="s">
        <v>1733</v>
      </c>
      <c r="N358" s="1" t="s">
        <v>1916</v>
      </c>
      <c r="O358" s="1"/>
      <c r="P358" s="1"/>
      <c r="Q358" s="1">
        <v>2</v>
      </c>
      <c r="R358" s="1">
        <v>1</v>
      </c>
      <c r="S358" s="1" t="s">
        <v>3457</v>
      </c>
    </row>
    <row r="359" spans="1:19" hidden="1" x14ac:dyDescent="0.15">
      <c r="A359" s="3">
        <v>358</v>
      </c>
      <c r="B359" s="25" t="s">
        <v>5352</v>
      </c>
      <c r="C359" s="2" t="s">
        <v>3213</v>
      </c>
      <c r="D359" s="1" t="s">
        <v>1575</v>
      </c>
      <c r="E359" s="1" t="s">
        <v>1771</v>
      </c>
      <c r="F359" s="1">
        <v>8</v>
      </c>
      <c r="G359" s="1" t="s">
        <v>2088</v>
      </c>
      <c r="H359" s="1" t="s">
        <v>2087</v>
      </c>
      <c r="I359" s="1" t="s">
        <v>349</v>
      </c>
      <c r="J359" s="1" t="s">
        <v>1457</v>
      </c>
      <c r="K359" s="1" t="s">
        <v>1523</v>
      </c>
      <c r="L359" s="1"/>
      <c r="M359" s="1" t="s">
        <v>3412</v>
      </c>
      <c r="N359" s="1" t="s">
        <v>2086</v>
      </c>
      <c r="O359" s="1"/>
      <c r="P359" s="1"/>
      <c r="Q359" s="1">
        <v>3</v>
      </c>
      <c r="R359" s="1">
        <v>1</v>
      </c>
      <c r="S359" s="1" t="s">
        <v>3458</v>
      </c>
    </row>
    <row r="360" spans="1:19" hidden="1" x14ac:dyDescent="0.15">
      <c r="A360" s="3">
        <v>359</v>
      </c>
      <c r="B360" s="25" t="s">
        <v>5352</v>
      </c>
      <c r="C360" s="2" t="s">
        <v>3213</v>
      </c>
      <c r="D360" s="1" t="s">
        <v>1575</v>
      </c>
      <c r="E360" s="1" t="s">
        <v>1771</v>
      </c>
      <c r="F360" s="1">
        <v>8</v>
      </c>
      <c r="G360" s="1" t="s">
        <v>2085</v>
      </c>
      <c r="H360" s="1" t="s">
        <v>2084</v>
      </c>
      <c r="I360" s="1" t="s">
        <v>349</v>
      </c>
      <c r="J360" s="1" t="s">
        <v>2083</v>
      </c>
      <c r="K360" s="1" t="s">
        <v>1515</v>
      </c>
      <c r="L360" s="1" t="s">
        <v>1500</v>
      </c>
      <c r="M360" s="1" t="s">
        <v>2627</v>
      </c>
      <c r="N360" s="1" t="s">
        <v>2082</v>
      </c>
      <c r="O360" s="1"/>
      <c r="P360" s="1"/>
      <c r="Q360" s="1">
        <v>2</v>
      </c>
      <c r="R360" s="1">
        <v>1</v>
      </c>
      <c r="S360" s="1" t="s">
        <v>3459</v>
      </c>
    </row>
    <row r="361" spans="1:19" hidden="1" x14ac:dyDescent="0.15">
      <c r="A361" s="3">
        <v>360</v>
      </c>
      <c r="B361" s="25" t="s">
        <v>5352</v>
      </c>
      <c r="C361" s="2" t="s">
        <v>3213</v>
      </c>
      <c r="D361" s="1" t="s">
        <v>1575</v>
      </c>
      <c r="E361" s="1" t="s">
        <v>1771</v>
      </c>
      <c r="F361" s="1">
        <v>5</v>
      </c>
      <c r="G361" s="1" t="s">
        <v>2081</v>
      </c>
      <c r="H361" s="1" t="s">
        <v>2080</v>
      </c>
      <c r="I361" s="1" t="s">
        <v>349</v>
      </c>
      <c r="J361" s="1" t="s">
        <v>1511</v>
      </c>
      <c r="K361" s="1" t="s">
        <v>1515</v>
      </c>
      <c r="L361" s="1" t="s">
        <v>1500</v>
      </c>
      <c r="M361" s="1"/>
      <c r="N361" s="1"/>
      <c r="O361" s="1"/>
      <c r="P361" s="1"/>
      <c r="Q361" s="1">
        <v>2</v>
      </c>
      <c r="R361" s="1">
        <v>2</v>
      </c>
      <c r="S361" s="1"/>
    </row>
    <row r="362" spans="1:19" hidden="1" x14ac:dyDescent="0.15">
      <c r="A362" s="3">
        <v>361</v>
      </c>
      <c r="B362" s="25" t="s">
        <v>5352</v>
      </c>
      <c r="C362" s="2" t="s">
        <v>3213</v>
      </c>
      <c r="D362" s="1" t="s">
        <v>1575</v>
      </c>
      <c r="E362" s="1" t="s">
        <v>1771</v>
      </c>
      <c r="F362" s="1">
        <v>6</v>
      </c>
      <c r="G362" s="1" t="s">
        <v>2079</v>
      </c>
      <c r="H362" s="1" t="s">
        <v>2078</v>
      </c>
      <c r="I362" s="1" t="s">
        <v>349</v>
      </c>
      <c r="J362" s="1" t="s">
        <v>2077</v>
      </c>
      <c r="K362" s="1" t="s">
        <v>1515</v>
      </c>
      <c r="L362" s="1" t="s">
        <v>1500</v>
      </c>
      <c r="M362" s="1" t="s">
        <v>2076</v>
      </c>
      <c r="N362" s="1"/>
      <c r="O362" s="1"/>
      <c r="P362" s="1"/>
      <c r="Q362" s="1">
        <v>2</v>
      </c>
      <c r="R362" s="1">
        <v>2</v>
      </c>
      <c r="S362" s="1" t="s">
        <v>5025</v>
      </c>
    </row>
    <row r="363" spans="1:19" hidden="1" x14ac:dyDescent="0.15">
      <c r="A363" s="3">
        <v>362</v>
      </c>
      <c r="B363" s="25" t="s">
        <v>5352</v>
      </c>
      <c r="C363" s="2" t="s">
        <v>3213</v>
      </c>
      <c r="D363" s="1" t="s">
        <v>1575</v>
      </c>
      <c r="E363" s="1" t="s">
        <v>1771</v>
      </c>
      <c r="F363" s="1">
        <v>5</v>
      </c>
      <c r="G363" s="1" t="s">
        <v>2075</v>
      </c>
      <c r="H363" s="1" t="s">
        <v>2074</v>
      </c>
      <c r="I363" s="1" t="s">
        <v>349</v>
      </c>
      <c r="J363" s="1" t="s">
        <v>1972</v>
      </c>
      <c r="K363" s="1"/>
      <c r="L363" s="1"/>
      <c r="M363" s="1" t="s">
        <v>2073</v>
      </c>
      <c r="N363" s="1"/>
      <c r="O363" s="1"/>
      <c r="P363" s="1"/>
      <c r="Q363" s="1">
        <v>2</v>
      </c>
      <c r="R363" s="1">
        <v>1</v>
      </c>
      <c r="S363" s="1" t="s">
        <v>2073</v>
      </c>
    </row>
    <row r="364" spans="1:19" hidden="1" x14ac:dyDescent="0.15">
      <c r="A364" s="3">
        <v>363</v>
      </c>
      <c r="B364" s="25" t="s">
        <v>5352</v>
      </c>
      <c r="C364" s="2" t="s">
        <v>3213</v>
      </c>
      <c r="D364" s="1" t="s">
        <v>1575</v>
      </c>
      <c r="E364" s="1" t="s">
        <v>1771</v>
      </c>
      <c r="F364" s="1">
        <v>6</v>
      </c>
      <c r="G364" s="1" t="s">
        <v>2072</v>
      </c>
      <c r="H364" s="1" t="s">
        <v>2071</v>
      </c>
      <c r="I364" s="1" t="s">
        <v>349</v>
      </c>
      <c r="J364" s="1" t="s">
        <v>1559</v>
      </c>
      <c r="K364" s="1"/>
      <c r="L364" s="1"/>
      <c r="M364" s="1" t="s">
        <v>1858</v>
      </c>
      <c r="N364" s="1"/>
      <c r="O364" s="1"/>
      <c r="P364" s="1"/>
      <c r="Q364" s="1">
        <v>2</v>
      </c>
      <c r="R364" s="1">
        <v>2</v>
      </c>
      <c r="S364" s="1" t="s">
        <v>1858</v>
      </c>
    </row>
    <row r="365" spans="1:19" hidden="1" x14ac:dyDescent="0.15">
      <c r="A365" s="3">
        <v>364</v>
      </c>
      <c r="B365" s="25" t="s">
        <v>5352</v>
      </c>
      <c r="C365" s="2" t="s">
        <v>3213</v>
      </c>
      <c r="D365" s="1" t="s">
        <v>1575</v>
      </c>
      <c r="E365" s="1" t="s">
        <v>1771</v>
      </c>
      <c r="F365" s="1">
        <v>6</v>
      </c>
      <c r="G365" s="1" t="s">
        <v>2070</v>
      </c>
      <c r="H365" s="1" t="s">
        <v>2069</v>
      </c>
      <c r="I365" s="1" t="s">
        <v>1475</v>
      </c>
      <c r="J365" s="1"/>
      <c r="K365" s="1"/>
      <c r="L365" s="1"/>
      <c r="M365" s="1" t="s">
        <v>2068</v>
      </c>
      <c r="N365" s="1" t="s">
        <v>2067</v>
      </c>
      <c r="O365" s="1"/>
      <c r="P365" s="1"/>
      <c r="Q365" s="1"/>
      <c r="R365" s="1"/>
      <c r="S365" s="1" t="s">
        <v>2066</v>
      </c>
    </row>
    <row r="366" spans="1:19" hidden="1" x14ac:dyDescent="0.15">
      <c r="A366" s="3">
        <v>365</v>
      </c>
      <c r="B366" s="25" t="s">
        <v>5352</v>
      </c>
      <c r="C366" s="2" t="s">
        <v>3213</v>
      </c>
      <c r="D366" s="1" t="s">
        <v>1575</v>
      </c>
      <c r="E366" s="1" t="s">
        <v>1771</v>
      </c>
      <c r="F366" s="1">
        <v>8</v>
      </c>
      <c r="G366" s="1" t="s">
        <v>2065</v>
      </c>
      <c r="H366" s="1" t="s">
        <v>2064</v>
      </c>
      <c r="I366" s="1" t="s">
        <v>1475</v>
      </c>
      <c r="J366" s="1"/>
      <c r="K366" s="1"/>
      <c r="L366" s="1"/>
      <c r="M366" s="1" t="s">
        <v>2063</v>
      </c>
      <c r="N366" s="1"/>
      <c r="O366" s="1"/>
      <c r="P366" s="1"/>
      <c r="Q366" s="1"/>
      <c r="R366" s="1"/>
      <c r="S366" s="1" t="s">
        <v>2063</v>
      </c>
    </row>
    <row r="367" spans="1:19" hidden="1" x14ac:dyDescent="0.15">
      <c r="A367" s="3">
        <v>366</v>
      </c>
      <c r="B367" s="25" t="s">
        <v>5352</v>
      </c>
      <c r="C367" s="2" t="s">
        <v>3213</v>
      </c>
      <c r="D367" s="1" t="s">
        <v>1575</v>
      </c>
      <c r="E367" s="1" t="s">
        <v>1771</v>
      </c>
      <c r="F367" s="1">
        <v>8</v>
      </c>
      <c r="G367" s="1" t="s">
        <v>2062</v>
      </c>
      <c r="H367" s="1" t="s">
        <v>2061</v>
      </c>
      <c r="I367" s="1" t="s">
        <v>1475</v>
      </c>
      <c r="J367" s="1"/>
      <c r="K367" s="1"/>
      <c r="L367" s="1"/>
      <c r="M367" s="1" t="s">
        <v>2060</v>
      </c>
      <c r="N367" s="1"/>
      <c r="O367" s="1"/>
      <c r="P367" s="1"/>
      <c r="Q367" s="1"/>
      <c r="R367" s="1"/>
      <c r="S367" s="1" t="s">
        <v>2060</v>
      </c>
    </row>
    <row r="368" spans="1:19" hidden="1" x14ac:dyDescent="0.15">
      <c r="A368" s="3">
        <v>367</v>
      </c>
      <c r="B368" s="25" t="s">
        <v>5352</v>
      </c>
      <c r="C368" s="2" t="s">
        <v>3213</v>
      </c>
      <c r="D368" s="1" t="s">
        <v>1575</v>
      </c>
      <c r="E368" s="1" t="s">
        <v>1771</v>
      </c>
      <c r="F368" s="1">
        <v>10</v>
      </c>
      <c r="G368" s="1" t="s">
        <v>2059</v>
      </c>
      <c r="H368" s="1" t="s">
        <v>2058</v>
      </c>
      <c r="I368" s="1" t="s">
        <v>1475</v>
      </c>
      <c r="J368" s="1"/>
      <c r="K368" s="1"/>
      <c r="L368" s="1"/>
      <c r="M368" s="1" t="s">
        <v>2057</v>
      </c>
      <c r="N368" s="1"/>
      <c r="O368" s="1"/>
      <c r="P368" s="1"/>
      <c r="Q368" s="1"/>
      <c r="R368" s="1"/>
      <c r="S368" s="1" t="s">
        <v>2057</v>
      </c>
    </row>
    <row r="369" spans="1:19" hidden="1" x14ac:dyDescent="0.15">
      <c r="A369" s="3">
        <v>368</v>
      </c>
      <c r="B369" s="25" t="s">
        <v>5352</v>
      </c>
      <c r="C369" s="2" t="s">
        <v>3213</v>
      </c>
      <c r="D369" s="1" t="s">
        <v>1575</v>
      </c>
      <c r="E369" s="1" t="s">
        <v>1771</v>
      </c>
      <c r="F369" s="1">
        <v>1</v>
      </c>
      <c r="G369" s="1" t="s">
        <v>2056</v>
      </c>
      <c r="H369" s="1" t="s">
        <v>2055</v>
      </c>
      <c r="I369" s="1" t="s">
        <v>1475</v>
      </c>
      <c r="J369" s="1"/>
      <c r="K369" s="1"/>
      <c r="L369" s="1"/>
      <c r="M369" s="1" t="s">
        <v>2054</v>
      </c>
      <c r="N369" s="1"/>
      <c r="O369" s="1"/>
      <c r="P369" s="1"/>
      <c r="Q369" s="1"/>
      <c r="R369" s="1"/>
      <c r="S369" s="1" t="s">
        <v>2054</v>
      </c>
    </row>
    <row r="370" spans="1:19" hidden="1" x14ac:dyDescent="0.15">
      <c r="A370" s="3">
        <v>369</v>
      </c>
      <c r="B370" s="25" t="s">
        <v>5352</v>
      </c>
      <c r="C370" s="2" t="s">
        <v>3213</v>
      </c>
      <c r="D370" s="1" t="s">
        <v>1575</v>
      </c>
      <c r="E370" s="1" t="s">
        <v>1771</v>
      </c>
      <c r="F370" s="1">
        <v>6</v>
      </c>
      <c r="G370" s="1" t="s">
        <v>2053</v>
      </c>
      <c r="H370" s="1" t="s">
        <v>2052</v>
      </c>
      <c r="I370" s="1" t="s">
        <v>1475</v>
      </c>
      <c r="J370" s="1"/>
      <c r="K370" s="1"/>
      <c r="L370" s="1"/>
      <c r="M370" s="1" t="s">
        <v>3412</v>
      </c>
      <c r="N370" s="1" t="s">
        <v>2051</v>
      </c>
      <c r="O370" s="1"/>
      <c r="P370" s="1"/>
      <c r="Q370" s="1"/>
      <c r="R370" s="1"/>
      <c r="S370" s="1" t="s">
        <v>3460</v>
      </c>
    </row>
    <row r="371" spans="1:19" hidden="1" x14ac:dyDescent="0.15">
      <c r="A371" s="3">
        <v>370</v>
      </c>
      <c r="B371" s="25" t="s">
        <v>5352</v>
      </c>
      <c r="C371" s="2" t="s">
        <v>3213</v>
      </c>
      <c r="D371" s="1" t="s">
        <v>1575</v>
      </c>
      <c r="E371" s="1" t="s">
        <v>1771</v>
      </c>
      <c r="F371" s="1">
        <v>6</v>
      </c>
      <c r="G371" s="1" t="s">
        <v>2050</v>
      </c>
      <c r="H371" s="1" t="s">
        <v>2049</v>
      </c>
      <c r="I371" s="1" t="s">
        <v>1475</v>
      </c>
      <c r="J371" s="1"/>
      <c r="K371" s="1"/>
      <c r="L371" s="1"/>
      <c r="M371" s="1" t="s">
        <v>2048</v>
      </c>
      <c r="N371" s="1"/>
      <c r="O371" s="1"/>
      <c r="P371" s="1"/>
      <c r="Q371" s="1"/>
      <c r="R371" s="1"/>
      <c r="S371" s="1" t="s">
        <v>2048</v>
      </c>
    </row>
    <row r="372" spans="1:19" hidden="1" x14ac:dyDescent="0.15">
      <c r="A372" s="3">
        <v>371</v>
      </c>
      <c r="B372" s="25" t="s">
        <v>5352</v>
      </c>
      <c r="C372" s="2" t="s">
        <v>3213</v>
      </c>
      <c r="D372" s="1" t="s">
        <v>1575</v>
      </c>
      <c r="E372" s="1" t="s">
        <v>1771</v>
      </c>
      <c r="F372" s="1">
        <v>15</v>
      </c>
      <c r="G372" s="1" t="s">
        <v>2047</v>
      </c>
      <c r="H372" s="1" t="s">
        <v>2046</v>
      </c>
      <c r="I372" s="1" t="s">
        <v>297</v>
      </c>
      <c r="J372" s="1"/>
      <c r="K372" s="1"/>
      <c r="L372" s="1"/>
      <c r="M372" s="1" t="s">
        <v>2045</v>
      </c>
      <c r="N372" s="1" t="s">
        <v>1700</v>
      </c>
      <c r="O372" s="1"/>
      <c r="P372" s="1">
        <v>2</v>
      </c>
      <c r="Q372" s="1"/>
      <c r="R372" s="1"/>
      <c r="S372" s="1" t="s">
        <v>2044</v>
      </c>
    </row>
    <row r="373" spans="1:19" hidden="1" x14ac:dyDescent="0.15">
      <c r="A373" s="3">
        <v>372</v>
      </c>
      <c r="B373" s="25" t="s">
        <v>5352</v>
      </c>
      <c r="C373" s="2" t="s">
        <v>3213</v>
      </c>
      <c r="D373" s="1" t="s">
        <v>1575</v>
      </c>
      <c r="E373" s="1" t="s">
        <v>1473</v>
      </c>
      <c r="F373" s="1">
        <v>8</v>
      </c>
      <c r="G373" s="1" t="s">
        <v>2043</v>
      </c>
      <c r="H373" s="1" t="s">
        <v>2042</v>
      </c>
      <c r="I373" s="1" t="s">
        <v>349</v>
      </c>
      <c r="J373" s="1" t="s">
        <v>1511</v>
      </c>
      <c r="K373" s="1" t="s">
        <v>1894</v>
      </c>
      <c r="L373" s="1"/>
      <c r="M373" s="1" t="s">
        <v>2041</v>
      </c>
      <c r="N373" s="1"/>
      <c r="O373" s="1"/>
      <c r="P373" s="1"/>
      <c r="Q373" s="1">
        <v>2</v>
      </c>
      <c r="R373" s="1">
        <v>2</v>
      </c>
      <c r="S373" s="1" t="s">
        <v>2041</v>
      </c>
    </row>
    <row r="374" spans="1:19" hidden="1" x14ac:dyDescent="0.15">
      <c r="A374" s="3">
        <v>373</v>
      </c>
      <c r="B374" s="25" t="s">
        <v>5352</v>
      </c>
      <c r="C374" s="2" t="s">
        <v>3213</v>
      </c>
      <c r="D374" s="1" t="s">
        <v>1575</v>
      </c>
      <c r="E374" s="1" t="s">
        <v>1473</v>
      </c>
      <c r="F374" s="1">
        <v>7</v>
      </c>
      <c r="G374" s="1" t="s">
        <v>2040</v>
      </c>
      <c r="H374" s="1" t="s">
        <v>2039</v>
      </c>
      <c r="I374" s="1" t="s">
        <v>349</v>
      </c>
      <c r="J374" s="1" t="s">
        <v>1587</v>
      </c>
      <c r="K374" s="1" t="s">
        <v>1515</v>
      </c>
      <c r="L374" s="1"/>
      <c r="M374" s="1" t="s">
        <v>2038</v>
      </c>
      <c r="N374" s="1"/>
      <c r="O374" s="1"/>
      <c r="P374" s="1"/>
      <c r="Q374" s="1">
        <v>3</v>
      </c>
      <c r="R374" s="1">
        <v>4</v>
      </c>
      <c r="S374" s="1" t="s">
        <v>2038</v>
      </c>
    </row>
    <row r="375" spans="1:19" hidden="1" x14ac:dyDescent="0.15">
      <c r="A375" s="3">
        <v>374</v>
      </c>
      <c r="B375" s="25" t="s">
        <v>5352</v>
      </c>
      <c r="C375" s="2" t="s">
        <v>3213</v>
      </c>
      <c r="D375" s="1" t="s">
        <v>1575</v>
      </c>
      <c r="E375" s="1" t="s">
        <v>1473</v>
      </c>
      <c r="F375" s="1">
        <v>7</v>
      </c>
      <c r="G375" s="1" t="s">
        <v>2037</v>
      </c>
      <c r="H375" s="1" t="s">
        <v>2036</v>
      </c>
      <c r="I375" s="1" t="s">
        <v>349</v>
      </c>
      <c r="J375" s="1" t="s">
        <v>1511</v>
      </c>
      <c r="K375" s="1" t="s">
        <v>1894</v>
      </c>
      <c r="L375" s="1"/>
      <c r="M375" s="1" t="s">
        <v>2035</v>
      </c>
      <c r="N375" s="1"/>
      <c r="O375" s="1"/>
      <c r="P375" s="1"/>
      <c r="Q375" s="1">
        <v>3</v>
      </c>
      <c r="R375" s="1">
        <v>4</v>
      </c>
      <c r="S375" s="1" t="s">
        <v>2035</v>
      </c>
    </row>
    <row r="376" spans="1:19" hidden="1" x14ac:dyDescent="0.15">
      <c r="A376" s="3">
        <v>375</v>
      </c>
      <c r="B376" s="25" t="s">
        <v>5352</v>
      </c>
      <c r="C376" s="2" t="s">
        <v>3213</v>
      </c>
      <c r="D376" s="1" t="s">
        <v>1575</v>
      </c>
      <c r="E376" s="1" t="s">
        <v>1473</v>
      </c>
      <c r="F376" s="1">
        <v>10</v>
      </c>
      <c r="G376" s="1" t="s">
        <v>2034</v>
      </c>
      <c r="H376" s="1" t="s">
        <v>2033</v>
      </c>
      <c r="I376" s="1" t="s">
        <v>349</v>
      </c>
      <c r="J376" s="1" t="s">
        <v>1457</v>
      </c>
      <c r="K376" s="1" t="s">
        <v>1523</v>
      </c>
      <c r="L376" s="1"/>
      <c r="M376" s="1" t="s">
        <v>2032</v>
      </c>
      <c r="N376" s="1"/>
      <c r="O376" s="1"/>
      <c r="P376" s="1"/>
      <c r="Q376" s="1">
        <v>3</v>
      </c>
      <c r="R376" s="1">
        <v>4</v>
      </c>
      <c r="S376" s="1" t="s">
        <v>2032</v>
      </c>
    </row>
    <row r="377" spans="1:19" hidden="1" x14ac:dyDescent="0.15">
      <c r="A377" s="3">
        <v>376</v>
      </c>
      <c r="B377" s="25" t="s">
        <v>5352</v>
      </c>
      <c r="C377" s="2" t="s">
        <v>3213</v>
      </c>
      <c r="D377" s="1" t="s">
        <v>1575</v>
      </c>
      <c r="E377" s="1" t="s">
        <v>1473</v>
      </c>
      <c r="F377" s="1">
        <v>10</v>
      </c>
      <c r="G377" s="1" t="s">
        <v>2031</v>
      </c>
      <c r="H377" s="1" t="s">
        <v>2030</v>
      </c>
      <c r="I377" s="1" t="s">
        <v>349</v>
      </c>
      <c r="J377" s="1" t="s">
        <v>1457</v>
      </c>
      <c r="K377" s="1" t="s">
        <v>1523</v>
      </c>
      <c r="L377" s="1"/>
      <c r="M377" s="1" t="s">
        <v>2032</v>
      </c>
      <c r="N377" s="1" t="s">
        <v>2029</v>
      </c>
      <c r="O377" s="1"/>
      <c r="P377" s="1"/>
      <c r="Q377" s="1">
        <v>0</v>
      </c>
      <c r="R377" s="1">
        <v>5</v>
      </c>
      <c r="S377" s="1" t="s">
        <v>3461</v>
      </c>
    </row>
    <row r="378" spans="1:19" hidden="1" x14ac:dyDescent="0.15">
      <c r="A378" s="3">
        <v>377</v>
      </c>
      <c r="B378" s="25" t="s">
        <v>5352</v>
      </c>
      <c r="C378" s="2" t="s">
        <v>3213</v>
      </c>
      <c r="D378" s="1" t="s">
        <v>1575</v>
      </c>
      <c r="E378" s="1" t="s">
        <v>1473</v>
      </c>
      <c r="F378" s="1">
        <v>1</v>
      </c>
      <c r="G378" s="1" t="s">
        <v>5386</v>
      </c>
      <c r="H378" s="1" t="s">
        <v>2027</v>
      </c>
      <c r="I378" s="1" t="s">
        <v>1475</v>
      </c>
      <c r="J378" s="1"/>
      <c r="K378" s="1"/>
      <c r="L378" s="1"/>
      <c r="M378" s="1" t="s">
        <v>3412</v>
      </c>
      <c r="N378" s="1" t="s">
        <v>2026</v>
      </c>
      <c r="O378" s="1"/>
      <c r="P378" s="1"/>
      <c r="Q378" s="1"/>
      <c r="R378" s="1"/>
      <c r="S378" s="1" t="s">
        <v>5387</v>
      </c>
    </row>
    <row r="379" spans="1:19" hidden="1" x14ac:dyDescent="0.15">
      <c r="A379" s="3">
        <v>378</v>
      </c>
      <c r="B379" s="25" t="s">
        <v>5352</v>
      </c>
      <c r="C379" s="2" t="s">
        <v>3213</v>
      </c>
      <c r="D379" s="1" t="s">
        <v>1575</v>
      </c>
      <c r="E379" s="1" t="s">
        <v>1473</v>
      </c>
      <c r="F379" s="1">
        <v>9</v>
      </c>
      <c r="G379" s="1" t="s">
        <v>2025</v>
      </c>
      <c r="H379" s="1" t="s">
        <v>2024</v>
      </c>
      <c r="I379" s="1" t="s">
        <v>1475</v>
      </c>
      <c r="J379" s="1"/>
      <c r="K379" s="1"/>
      <c r="L379" s="1"/>
      <c r="M379" s="1" t="s">
        <v>2023</v>
      </c>
      <c r="N379" s="1" t="s">
        <v>2022</v>
      </c>
      <c r="O379" s="1"/>
      <c r="P379" s="1"/>
      <c r="Q379" s="1"/>
      <c r="R379" s="1"/>
      <c r="S379" s="1" t="s">
        <v>2021</v>
      </c>
    </row>
    <row r="380" spans="1:19" hidden="1" x14ac:dyDescent="0.15">
      <c r="A380" s="3">
        <v>379</v>
      </c>
      <c r="B380" s="25" t="s">
        <v>5352</v>
      </c>
      <c r="C380" s="2" t="s">
        <v>3213</v>
      </c>
      <c r="D380" s="1" t="s">
        <v>1575</v>
      </c>
      <c r="E380" s="1" t="s">
        <v>1473</v>
      </c>
      <c r="F380" s="1">
        <v>2</v>
      </c>
      <c r="G380" s="1" t="s">
        <v>2020</v>
      </c>
      <c r="H380" s="1" t="s">
        <v>2019</v>
      </c>
      <c r="I380" s="1" t="s">
        <v>1475</v>
      </c>
      <c r="J380" s="1"/>
      <c r="K380" s="1"/>
      <c r="L380" s="1"/>
      <c r="M380" s="1" t="s">
        <v>3412</v>
      </c>
      <c r="N380" s="1" t="s">
        <v>2018</v>
      </c>
      <c r="O380" s="1"/>
      <c r="P380" s="1"/>
      <c r="Q380" s="1"/>
      <c r="R380" s="1"/>
      <c r="S380" s="1" t="s">
        <v>3463</v>
      </c>
    </row>
    <row r="381" spans="1:19" hidden="1" x14ac:dyDescent="0.15">
      <c r="A381" s="3">
        <v>380</v>
      </c>
      <c r="B381" s="25" t="s">
        <v>5352</v>
      </c>
      <c r="C381" s="2" t="s">
        <v>3213</v>
      </c>
      <c r="D381" s="1" t="s">
        <v>1575</v>
      </c>
      <c r="E381" s="1" t="s">
        <v>1473</v>
      </c>
      <c r="F381" s="1">
        <v>11</v>
      </c>
      <c r="G381" s="1" t="s">
        <v>2017</v>
      </c>
      <c r="H381" s="1" t="s">
        <v>2016</v>
      </c>
      <c r="I381" s="1" t="s">
        <v>297</v>
      </c>
      <c r="J381" s="1"/>
      <c r="K381" s="1"/>
      <c r="L381" s="1"/>
      <c r="M381" s="1" t="s">
        <v>1784</v>
      </c>
      <c r="N381" s="1" t="s">
        <v>2015</v>
      </c>
      <c r="O381" s="1"/>
      <c r="P381" s="1">
        <v>2</v>
      </c>
      <c r="Q381" s="1"/>
      <c r="R381" s="1"/>
      <c r="S381" s="1" t="s">
        <v>2014</v>
      </c>
    </row>
    <row r="382" spans="1:19" hidden="1" x14ac:dyDescent="0.15">
      <c r="A382" s="3">
        <v>381</v>
      </c>
      <c r="B382" s="25" t="s">
        <v>5352</v>
      </c>
      <c r="C382" s="2" t="s">
        <v>3213</v>
      </c>
      <c r="D382" s="1" t="s">
        <v>1575</v>
      </c>
      <c r="E382" s="1" t="s">
        <v>1473</v>
      </c>
      <c r="F382" s="1">
        <v>7</v>
      </c>
      <c r="G382" s="1" t="s">
        <v>2013</v>
      </c>
      <c r="H382" s="1" t="s">
        <v>2012</v>
      </c>
      <c r="I382" s="1" t="s">
        <v>297</v>
      </c>
      <c r="J382" s="1"/>
      <c r="K382" s="1"/>
      <c r="L382" s="1"/>
      <c r="M382" s="1" t="s">
        <v>3412</v>
      </c>
      <c r="N382" s="1" t="s">
        <v>2011</v>
      </c>
      <c r="O382" s="1"/>
      <c r="P382" s="1">
        <v>2</v>
      </c>
      <c r="Q382" s="1"/>
      <c r="R382" s="1"/>
      <c r="S382" s="1" t="s">
        <v>3464</v>
      </c>
    </row>
    <row r="383" spans="1:19" hidden="1" x14ac:dyDescent="0.15">
      <c r="A383" s="3">
        <v>382</v>
      </c>
      <c r="B383" s="25" t="s">
        <v>5352</v>
      </c>
      <c r="C383" s="2" t="s">
        <v>3213</v>
      </c>
      <c r="D383" s="1" t="s">
        <v>1575</v>
      </c>
      <c r="E383" s="1" t="s">
        <v>1473</v>
      </c>
      <c r="F383" s="1">
        <v>3</v>
      </c>
      <c r="G383" s="1" t="s">
        <v>2010</v>
      </c>
      <c r="H383" s="1" t="s">
        <v>2009</v>
      </c>
      <c r="I383" s="1" t="s">
        <v>297</v>
      </c>
      <c r="J383" s="1"/>
      <c r="K383" s="1"/>
      <c r="L383" s="1"/>
      <c r="M383" s="1" t="s">
        <v>2008</v>
      </c>
      <c r="N383" s="1"/>
      <c r="O383" s="1"/>
      <c r="P383" s="1">
        <v>4</v>
      </c>
      <c r="Q383" s="1"/>
      <c r="R383" s="1"/>
      <c r="S383" s="1" t="s">
        <v>2008</v>
      </c>
    </row>
    <row r="384" spans="1:19" hidden="1" x14ac:dyDescent="0.15">
      <c r="A384" s="3">
        <v>383</v>
      </c>
      <c r="B384" s="25" t="s">
        <v>5352</v>
      </c>
      <c r="C384" s="2" t="s">
        <v>3213</v>
      </c>
      <c r="D384" s="1" t="s">
        <v>1575</v>
      </c>
      <c r="E384" s="1" t="s">
        <v>1463</v>
      </c>
      <c r="F384" s="1">
        <v>12</v>
      </c>
      <c r="G384" s="1" t="s">
        <v>2007</v>
      </c>
      <c r="H384" s="1" t="s">
        <v>2006</v>
      </c>
      <c r="I384" s="1" t="s">
        <v>349</v>
      </c>
      <c r="J384" s="1" t="s">
        <v>1578</v>
      </c>
      <c r="K384" s="1"/>
      <c r="L384" s="1"/>
      <c r="M384" s="1" t="s">
        <v>361</v>
      </c>
      <c r="N384" s="1" t="s">
        <v>2005</v>
      </c>
      <c r="O384" s="1" t="s">
        <v>2004</v>
      </c>
      <c r="P384" s="1"/>
      <c r="Q384" s="1">
        <v>6</v>
      </c>
      <c r="R384" s="1">
        <v>6</v>
      </c>
      <c r="S384" s="1" t="s">
        <v>3465</v>
      </c>
    </row>
    <row r="385" spans="1:19" hidden="1" x14ac:dyDescent="0.15">
      <c r="A385" s="3">
        <v>384</v>
      </c>
      <c r="B385" s="25" t="s">
        <v>5352</v>
      </c>
      <c r="C385" s="2" t="s">
        <v>3213</v>
      </c>
      <c r="D385" s="1" t="s">
        <v>1575</v>
      </c>
      <c r="E385" s="1" t="s">
        <v>1463</v>
      </c>
      <c r="F385" s="1">
        <v>16</v>
      </c>
      <c r="G385" s="1" t="s">
        <v>2003</v>
      </c>
      <c r="H385" s="1" t="s">
        <v>2002</v>
      </c>
      <c r="I385" s="1" t="s">
        <v>349</v>
      </c>
      <c r="J385" s="1" t="s">
        <v>1457</v>
      </c>
      <c r="K385" s="1"/>
      <c r="L385" s="1"/>
      <c r="M385" s="1" t="s">
        <v>3412</v>
      </c>
      <c r="N385" s="1" t="s">
        <v>2001</v>
      </c>
      <c r="O385" s="1"/>
      <c r="P385" s="1"/>
      <c r="Q385" s="1">
        <v>7</v>
      </c>
      <c r="R385" s="1">
        <v>5</v>
      </c>
      <c r="S385" s="1" t="s">
        <v>3466</v>
      </c>
    </row>
    <row r="386" spans="1:19" hidden="1" x14ac:dyDescent="0.15">
      <c r="A386" s="3">
        <v>385</v>
      </c>
      <c r="B386" s="25" t="s">
        <v>5352</v>
      </c>
      <c r="C386" s="2" t="s">
        <v>3213</v>
      </c>
      <c r="D386" s="1" t="s">
        <v>1575</v>
      </c>
      <c r="E386" s="1" t="s">
        <v>1463</v>
      </c>
      <c r="F386" s="1">
        <v>10</v>
      </c>
      <c r="G386" s="1" t="s">
        <v>2000</v>
      </c>
      <c r="H386" s="1" t="s">
        <v>1999</v>
      </c>
      <c r="I386" s="1" t="s">
        <v>349</v>
      </c>
      <c r="J386" s="1" t="s">
        <v>1587</v>
      </c>
      <c r="K386" s="1" t="s">
        <v>1500</v>
      </c>
      <c r="L386" s="1"/>
      <c r="M386" s="1" t="s">
        <v>1998</v>
      </c>
      <c r="N386" s="1"/>
      <c r="O386" s="1"/>
      <c r="P386" s="1"/>
      <c r="Q386" s="1">
        <v>3</v>
      </c>
      <c r="R386" s="1">
        <v>3</v>
      </c>
      <c r="S386" s="1" t="s">
        <v>1998</v>
      </c>
    </row>
    <row r="387" spans="1:19" hidden="1" x14ac:dyDescent="0.15">
      <c r="A387" s="3">
        <v>386</v>
      </c>
      <c r="B387" s="25" t="s">
        <v>5352</v>
      </c>
      <c r="C387" s="2" t="s">
        <v>3213</v>
      </c>
      <c r="D387" s="1" t="s">
        <v>1575</v>
      </c>
      <c r="E387" s="1" t="s">
        <v>1463</v>
      </c>
      <c r="F387" s="1">
        <v>15</v>
      </c>
      <c r="G387" s="1" t="s">
        <v>1997</v>
      </c>
      <c r="H387" s="1" t="s">
        <v>1996</v>
      </c>
      <c r="I387" s="1" t="s">
        <v>1475</v>
      </c>
      <c r="J387" s="1"/>
      <c r="K387" s="1"/>
      <c r="L387" s="1"/>
      <c r="M387" s="1" t="s">
        <v>1995</v>
      </c>
      <c r="N387" s="1"/>
      <c r="O387" s="1"/>
      <c r="P387" s="1"/>
      <c r="Q387" s="1"/>
      <c r="R387" s="1"/>
      <c r="S387" s="1" t="s">
        <v>1995</v>
      </c>
    </row>
    <row r="388" spans="1:19" hidden="1" x14ac:dyDescent="0.15">
      <c r="A388" s="3">
        <v>387</v>
      </c>
      <c r="B388" s="25" t="s">
        <v>5352</v>
      </c>
      <c r="C388" s="2" t="s">
        <v>3213</v>
      </c>
      <c r="D388" s="1" t="s">
        <v>1575</v>
      </c>
      <c r="E388" s="1" t="s">
        <v>1453</v>
      </c>
      <c r="F388" s="1">
        <v>15</v>
      </c>
      <c r="G388" s="1" t="s">
        <v>1994</v>
      </c>
      <c r="H388" s="1" t="s">
        <v>1993</v>
      </c>
      <c r="I388" s="1" t="s">
        <v>349</v>
      </c>
      <c r="J388" s="1" t="s">
        <v>1992</v>
      </c>
      <c r="K388" s="1"/>
      <c r="L388" s="1"/>
      <c r="M388" s="1" t="s">
        <v>3467</v>
      </c>
      <c r="N388" s="1" t="s">
        <v>1991</v>
      </c>
      <c r="O388" s="1"/>
      <c r="P388" s="1"/>
      <c r="Q388" s="1">
        <v>8</v>
      </c>
      <c r="R388" s="1">
        <v>8</v>
      </c>
      <c r="S388" s="1" t="s">
        <v>3468</v>
      </c>
    </row>
    <row r="389" spans="1:19" hidden="1" x14ac:dyDescent="0.15">
      <c r="A389" s="3">
        <v>388</v>
      </c>
      <c r="B389" s="25" t="s">
        <v>5352</v>
      </c>
      <c r="C389" s="2" t="s">
        <v>3213</v>
      </c>
      <c r="D389" s="1" t="s">
        <v>1575</v>
      </c>
      <c r="E389" s="1" t="s">
        <v>1453</v>
      </c>
      <c r="F389" s="1">
        <v>7</v>
      </c>
      <c r="G389" s="1" t="s">
        <v>1990</v>
      </c>
      <c r="H389" s="1" t="s">
        <v>1989</v>
      </c>
      <c r="I389" s="1" t="s">
        <v>349</v>
      </c>
      <c r="J389" s="1" t="s">
        <v>1511</v>
      </c>
      <c r="K389" s="1" t="s">
        <v>1894</v>
      </c>
      <c r="L389" s="1"/>
      <c r="M389" s="1" t="s">
        <v>1988</v>
      </c>
      <c r="N389" s="1"/>
      <c r="O389" s="1"/>
      <c r="P389" s="1"/>
      <c r="Q389" s="1">
        <v>1</v>
      </c>
      <c r="R389" s="1">
        <v>1</v>
      </c>
      <c r="S389" s="1" t="s">
        <v>1988</v>
      </c>
    </row>
    <row r="390" spans="1:19" hidden="1" x14ac:dyDescent="0.15">
      <c r="A390" s="3">
        <v>389</v>
      </c>
      <c r="B390" s="25" t="s">
        <v>5352</v>
      </c>
      <c r="C390" s="2" t="s">
        <v>3213</v>
      </c>
      <c r="D390" s="1" t="s">
        <v>1575</v>
      </c>
      <c r="E390" s="1" t="s">
        <v>1453</v>
      </c>
      <c r="F390" s="1">
        <v>6</v>
      </c>
      <c r="G390" s="1" t="s">
        <v>1987</v>
      </c>
      <c r="H390" s="1" t="s">
        <v>1986</v>
      </c>
      <c r="I390" s="1" t="s">
        <v>1475</v>
      </c>
      <c r="J390" s="1"/>
      <c r="K390" s="1"/>
      <c r="L390" s="1"/>
      <c r="M390" s="1" t="s">
        <v>3412</v>
      </c>
      <c r="N390" s="1" t="s">
        <v>1985</v>
      </c>
      <c r="O390" s="1"/>
      <c r="P390" s="1"/>
      <c r="Q390" s="1"/>
      <c r="R390" s="1"/>
      <c r="S390" s="1" t="s">
        <v>3469</v>
      </c>
    </row>
    <row r="391" spans="1:19" hidden="1" x14ac:dyDescent="0.15">
      <c r="A391" s="3">
        <v>390</v>
      </c>
      <c r="B391" s="25" t="s">
        <v>5352</v>
      </c>
      <c r="C391" s="2" t="s">
        <v>3213</v>
      </c>
      <c r="D391" s="1" t="s">
        <v>1575</v>
      </c>
      <c r="E391" s="1" t="s">
        <v>1453</v>
      </c>
      <c r="F391" s="1">
        <v>14</v>
      </c>
      <c r="G391" s="1" t="s">
        <v>1984</v>
      </c>
      <c r="H391" s="1" t="s">
        <v>1983</v>
      </c>
      <c r="I391" s="1" t="s">
        <v>1475</v>
      </c>
      <c r="J391" s="1"/>
      <c r="K391" s="1"/>
      <c r="L391" s="1"/>
      <c r="M391" s="1" t="s">
        <v>3412</v>
      </c>
      <c r="N391" s="1" t="s">
        <v>1982</v>
      </c>
      <c r="O391" s="1"/>
      <c r="P391" s="1"/>
      <c r="Q391" s="1"/>
      <c r="R391" s="1"/>
      <c r="S391" s="1" t="s">
        <v>3470</v>
      </c>
    </row>
    <row r="392" spans="1:19" hidden="1" x14ac:dyDescent="0.15">
      <c r="A392" s="3">
        <v>391</v>
      </c>
      <c r="B392" s="25" t="s">
        <v>5352</v>
      </c>
      <c r="C392" s="2" t="s">
        <v>3213</v>
      </c>
      <c r="D392" s="1" t="s">
        <v>1540</v>
      </c>
      <c r="E392" s="1" t="s">
        <v>1771</v>
      </c>
      <c r="F392" s="1">
        <v>11</v>
      </c>
      <c r="G392" s="1" t="s">
        <v>1981</v>
      </c>
      <c r="H392" s="1" t="s">
        <v>1980</v>
      </c>
      <c r="I392" s="1" t="s">
        <v>349</v>
      </c>
      <c r="J392" s="1" t="s">
        <v>1457</v>
      </c>
      <c r="K392" s="1" t="s">
        <v>1523</v>
      </c>
      <c r="L392" s="1"/>
      <c r="M392" s="1" t="s">
        <v>3416</v>
      </c>
      <c r="N392" s="1" t="s">
        <v>1979</v>
      </c>
      <c r="O392" s="1"/>
      <c r="P392" s="1"/>
      <c r="Q392" s="1">
        <v>1</v>
      </c>
      <c r="R392" s="1">
        <v>1</v>
      </c>
      <c r="S392" s="1" t="s">
        <v>3471</v>
      </c>
    </row>
    <row r="393" spans="1:19" hidden="1" x14ac:dyDescent="0.15">
      <c r="A393" s="3">
        <v>392</v>
      </c>
      <c r="B393" s="25" t="s">
        <v>5352</v>
      </c>
      <c r="C393" s="2" t="s">
        <v>3213</v>
      </c>
      <c r="D393" s="1" t="s">
        <v>1540</v>
      </c>
      <c r="E393" s="1" t="s">
        <v>1771</v>
      </c>
      <c r="F393" s="1">
        <v>5</v>
      </c>
      <c r="G393" s="1" t="s">
        <v>1978</v>
      </c>
      <c r="H393" s="1" t="s">
        <v>1977</v>
      </c>
      <c r="I393" s="1" t="s">
        <v>349</v>
      </c>
      <c r="J393" s="1" t="s">
        <v>348</v>
      </c>
      <c r="K393" s="1"/>
      <c r="L393" s="1"/>
      <c r="M393" s="1"/>
      <c r="N393" s="1"/>
      <c r="O393" s="1"/>
      <c r="P393" s="1"/>
      <c r="Q393" s="1">
        <v>2</v>
      </c>
      <c r="R393" s="1">
        <v>1</v>
      </c>
      <c r="S393" s="1"/>
    </row>
    <row r="394" spans="1:19" hidden="1" x14ac:dyDescent="0.15">
      <c r="A394" s="3">
        <v>393</v>
      </c>
      <c r="B394" s="25" t="s">
        <v>5352</v>
      </c>
      <c r="C394" s="2" t="s">
        <v>3213</v>
      </c>
      <c r="D394" s="1" t="s">
        <v>1540</v>
      </c>
      <c r="E394" s="1" t="s">
        <v>1771</v>
      </c>
      <c r="F394" s="1">
        <v>13</v>
      </c>
      <c r="G394" s="1" t="s">
        <v>1976</v>
      </c>
      <c r="H394" s="1" t="s">
        <v>1975</v>
      </c>
      <c r="I394" s="1" t="s">
        <v>349</v>
      </c>
      <c r="J394" s="1" t="s">
        <v>1457</v>
      </c>
      <c r="K394" s="1" t="s">
        <v>1523</v>
      </c>
      <c r="L394" s="1"/>
      <c r="M394" s="1" t="s">
        <v>3412</v>
      </c>
      <c r="N394" s="1" t="s">
        <v>1567</v>
      </c>
      <c r="O394" s="1"/>
      <c r="P394" s="1"/>
      <c r="Q394" s="1">
        <v>1</v>
      </c>
      <c r="R394" s="1">
        <v>1</v>
      </c>
      <c r="S394" s="1" t="s">
        <v>3472</v>
      </c>
    </row>
    <row r="395" spans="1:19" hidden="1" x14ac:dyDescent="0.15">
      <c r="A395" s="3">
        <v>394</v>
      </c>
      <c r="B395" s="25" t="s">
        <v>5352</v>
      </c>
      <c r="C395" s="2" t="s">
        <v>3213</v>
      </c>
      <c r="D395" s="1" t="s">
        <v>1540</v>
      </c>
      <c r="E395" s="1" t="s">
        <v>1771</v>
      </c>
      <c r="F395" s="1">
        <v>8</v>
      </c>
      <c r="G395" s="1" t="s">
        <v>1974</v>
      </c>
      <c r="H395" s="1" t="s">
        <v>1973</v>
      </c>
      <c r="I395" s="1" t="s">
        <v>349</v>
      </c>
      <c r="J395" s="1" t="s">
        <v>1972</v>
      </c>
      <c r="K395" s="1"/>
      <c r="L395" s="1"/>
      <c r="M395" s="1" t="s">
        <v>1971</v>
      </c>
      <c r="N395" s="1"/>
      <c r="O395" s="1"/>
      <c r="P395" s="1"/>
      <c r="Q395" s="1">
        <v>1</v>
      </c>
      <c r="R395" s="1">
        <v>2</v>
      </c>
      <c r="S395" s="1" t="s">
        <v>1971</v>
      </c>
    </row>
    <row r="396" spans="1:19" hidden="1" x14ac:dyDescent="0.15">
      <c r="A396" s="3">
        <v>395</v>
      </c>
      <c r="B396" s="25" t="s">
        <v>5352</v>
      </c>
      <c r="C396" s="2" t="s">
        <v>3213</v>
      </c>
      <c r="D396" s="1" t="s">
        <v>1540</v>
      </c>
      <c r="E396" s="1" t="s">
        <v>1771</v>
      </c>
      <c r="F396" s="1">
        <v>11</v>
      </c>
      <c r="G396" s="1" t="s">
        <v>1970</v>
      </c>
      <c r="H396" s="1" t="s">
        <v>1969</v>
      </c>
      <c r="I396" s="1" t="s">
        <v>349</v>
      </c>
      <c r="J396" s="1" t="s">
        <v>1511</v>
      </c>
      <c r="K396" s="1" t="s">
        <v>1894</v>
      </c>
      <c r="L396" s="1"/>
      <c r="M396" s="1" t="s">
        <v>1968</v>
      </c>
      <c r="N396" s="1"/>
      <c r="O396" s="1"/>
      <c r="P396" s="1"/>
      <c r="Q396" s="1">
        <v>2</v>
      </c>
      <c r="R396" s="1">
        <v>2</v>
      </c>
      <c r="S396" s="1" t="s">
        <v>1968</v>
      </c>
    </row>
    <row r="397" spans="1:19" hidden="1" x14ac:dyDescent="0.15">
      <c r="A397" s="3">
        <v>396</v>
      </c>
      <c r="B397" s="25" t="s">
        <v>5352</v>
      </c>
      <c r="C397" s="2" t="s">
        <v>3213</v>
      </c>
      <c r="D397" s="1" t="s">
        <v>1540</v>
      </c>
      <c r="E397" s="1" t="s">
        <v>1771</v>
      </c>
      <c r="F397" s="1">
        <v>12</v>
      </c>
      <c r="G397" s="1" t="s">
        <v>1967</v>
      </c>
      <c r="H397" s="1" t="s">
        <v>1966</v>
      </c>
      <c r="I397" s="1" t="s">
        <v>349</v>
      </c>
      <c r="J397" s="1" t="s">
        <v>1965</v>
      </c>
      <c r="K397" s="1"/>
      <c r="L397" s="1"/>
      <c r="M397" s="1" t="s">
        <v>1964</v>
      </c>
      <c r="N397" s="1"/>
      <c r="O397" s="1"/>
      <c r="P397" s="1"/>
      <c r="Q397" s="1">
        <v>1</v>
      </c>
      <c r="R397" s="1">
        <v>1</v>
      </c>
      <c r="S397" s="1" t="s">
        <v>1964</v>
      </c>
    </row>
    <row r="398" spans="1:19" hidden="1" x14ac:dyDescent="0.15">
      <c r="A398" s="3">
        <v>397</v>
      </c>
      <c r="B398" s="25" t="s">
        <v>5352</v>
      </c>
      <c r="C398" s="2" t="s">
        <v>3213</v>
      </c>
      <c r="D398" s="1" t="s">
        <v>1540</v>
      </c>
      <c r="E398" s="1" t="s">
        <v>1771</v>
      </c>
      <c r="F398" s="1">
        <v>6</v>
      </c>
      <c r="G398" s="1" t="s">
        <v>1963</v>
      </c>
      <c r="H398" s="1" t="s">
        <v>1962</v>
      </c>
      <c r="I398" s="1" t="s">
        <v>349</v>
      </c>
      <c r="J398" s="1" t="s">
        <v>367</v>
      </c>
      <c r="K398" s="1"/>
      <c r="L398" s="1"/>
      <c r="M398" s="1" t="s">
        <v>1916</v>
      </c>
      <c r="N398" s="1"/>
      <c r="O398" s="1"/>
      <c r="P398" s="1"/>
      <c r="Q398" s="1">
        <v>2</v>
      </c>
      <c r="R398" s="1">
        <v>2</v>
      </c>
      <c r="S398" s="1" t="s">
        <v>1916</v>
      </c>
    </row>
    <row r="399" spans="1:19" hidden="1" x14ac:dyDescent="0.15">
      <c r="A399" s="3">
        <v>398</v>
      </c>
      <c r="B399" s="25" t="s">
        <v>5352</v>
      </c>
      <c r="C399" s="2" t="s">
        <v>3213</v>
      </c>
      <c r="D399" s="1" t="s">
        <v>1540</v>
      </c>
      <c r="E399" s="1" t="s">
        <v>1771</v>
      </c>
      <c r="F399" s="1">
        <v>13</v>
      </c>
      <c r="G399" s="1" t="s">
        <v>1961</v>
      </c>
      <c r="H399" s="1" t="s">
        <v>1960</v>
      </c>
      <c r="I399" s="1" t="s">
        <v>349</v>
      </c>
      <c r="J399" s="1" t="s">
        <v>1501</v>
      </c>
      <c r="K399" s="1" t="s">
        <v>1515</v>
      </c>
      <c r="L399" s="1"/>
      <c r="M399" s="1" t="s">
        <v>1959</v>
      </c>
      <c r="N399" s="1"/>
      <c r="O399" s="1"/>
      <c r="P399" s="1"/>
      <c r="Q399" s="1">
        <v>2</v>
      </c>
      <c r="R399" s="1">
        <v>2</v>
      </c>
      <c r="S399" s="1" t="s">
        <v>1959</v>
      </c>
    </row>
    <row r="400" spans="1:19" hidden="1" x14ac:dyDescent="0.15">
      <c r="A400" s="3">
        <v>399</v>
      </c>
      <c r="B400" s="25" t="s">
        <v>5352</v>
      </c>
      <c r="C400" s="2" t="s">
        <v>3213</v>
      </c>
      <c r="D400" s="1" t="s">
        <v>1540</v>
      </c>
      <c r="E400" s="1" t="s">
        <v>1771</v>
      </c>
      <c r="F400" s="1">
        <v>12</v>
      </c>
      <c r="G400" s="1" t="s">
        <v>1958</v>
      </c>
      <c r="H400" s="1" t="s">
        <v>1957</v>
      </c>
      <c r="I400" s="1" t="s">
        <v>349</v>
      </c>
      <c r="J400" s="1" t="s">
        <v>1501</v>
      </c>
      <c r="K400" s="1" t="s">
        <v>1956</v>
      </c>
      <c r="L400" s="1" t="s">
        <v>1500</v>
      </c>
      <c r="M400" s="1" t="s">
        <v>1971</v>
      </c>
      <c r="N400" s="1" t="s">
        <v>1840</v>
      </c>
      <c r="O400" s="1"/>
      <c r="P400" s="1"/>
      <c r="Q400" s="1">
        <v>0</v>
      </c>
      <c r="R400" s="1">
        <v>1</v>
      </c>
      <c r="S400" s="1" t="s">
        <v>3473</v>
      </c>
    </row>
    <row r="401" spans="1:19" hidden="1" x14ac:dyDescent="0.15">
      <c r="A401" s="3">
        <v>400</v>
      </c>
      <c r="B401" s="25" t="s">
        <v>5352</v>
      </c>
      <c r="C401" s="2" t="s">
        <v>3213</v>
      </c>
      <c r="D401" s="1" t="s">
        <v>1540</v>
      </c>
      <c r="E401" s="1" t="s">
        <v>1771</v>
      </c>
      <c r="F401" s="1">
        <v>7</v>
      </c>
      <c r="G401" s="1" t="s">
        <v>1955</v>
      </c>
      <c r="H401" s="1" t="s">
        <v>1954</v>
      </c>
      <c r="I401" s="1" t="s">
        <v>349</v>
      </c>
      <c r="J401" s="1" t="s">
        <v>367</v>
      </c>
      <c r="K401" s="1"/>
      <c r="L401" s="1"/>
      <c r="M401" s="1" t="s">
        <v>1858</v>
      </c>
      <c r="N401" s="1"/>
      <c r="O401" s="1"/>
      <c r="P401" s="1"/>
      <c r="Q401" s="1">
        <v>2</v>
      </c>
      <c r="R401" s="1">
        <v>2</v>
      </c>
      <c r="S401" s="1" t="s">
        <v>1858</v>
      </c>
    </row>
    <row r="402" spans="1:19" hidden="1" x14ac:dyDescent="0.15">
      <c r="A402" s="3">
        <v>401</v>
      </c>
      <c r="B402" s="25" t="s">
        <v>5352</v>
      </c>
      <c r="C402" s="2" t="s">
        <v>3213</v>
      </c>
      <c r="D402" s="1" t="s">
        <v>1540</v>
      </c>
      <c r="E402" s="1" t="s">
        <v>1771</v>
      </c>
      <c r="F402" s="1">
        <v>10</v>
      </c>
      <c r="G402" s="1" t="s">
        <v>1953</v>
      </c>
      <c r="H402" s="1" t="s">
        <v>1952</v>
      </c>
      <c r="I402" s="1" t="s">
        <v>1475</v>
      </c>
      <c r="J402" s="1"/>
      <c r="K402" s="1"/>
      <c r="L402" s="1"/>
      <c r="M402" s="1" t="s">
        <v>3412</v>
      </c>
      <c r="N402" s="1" t="s">
        <v>1951</v>
      </c>
      <c r="O402" s="1"/>
      <c r="P402" s="1"/>
      <c r="Q402" s="1"/>
      <c r="R402" s="1"/>
      <c r="S402" s="1" t="s">
        <v>3474</v>
      </c>
    </row>
    <row r="403" spans="1:19" hidden="1" x14ac:dyDescent="0.15">
      <c r="A403" s="3">
        <v>402</v>
      </c>
      <c r="B403" s="25" t="s">
        <v>5352</v>
      </c>
      <c r="C403" s="2" t="s">
        <v>3213</v>
      </c>
      <c r="D403" s="1" t="s">
        <v>1540</v>
      </c>
      <c r="E403" s="1" t="s">
        <v>1771</v>
      </c>
      <c r="F403" s="1">
        <v>6</v>
      </c>
      <c r="G403" s="1" t="s">
        <v>1950</v>
      </c>
      <c r="H403" s="1" t="s">
        <v>1949</v>
      </c>
      <c r="I403" s="1" t="s">
        <v>1475</v>
      </c>
      <c r="J403" s="1"/>
      <c r="K403" s="1"/>
      <c r="L403" s="1"/>
      <c r="M403" s="1" t="s">
        <v>1948</v>
      </c>
      <c r="N403" s="1" t="s">
        <v>1947</v>
      </c>
      <c r="O403" s="1"/>
      <c r="P403" s="1"/>
      <c r="Q403" s="1"/>
      <c r="R403" s="1"/>
      <c r="S403" s="1" t="s">
        <v>1946</v>
      </c>
    </row>
    <row r="404" spans="1:19" hidden="1" x14ac:dyDescent="0.15">
      <c r="A404" s="3">
        <v>403</v>
      </c>
      <c r="B404" s="25" t="s">
        <v>5352</v>
      </c>
      <c r="C404" s="2" t="s">
        <v>3213</v>
      </c>
      <c r="D404" s="1" t="s">
        <v>1540</v>
      </c>
      <c r="E404" s="1" t="s">
        <v>1771</v>
      </c>
      <c r="F404" s="1">
        <v>3</v>
      </c>
      <c r="G404" s="1" t="s">
        <v>1945</v>
      </c>
      <c r="H404" s="1" t="s">
        <v>1944</v>
      </c>
      <c r="I404" s="1" t="s">
        <v>1475</v>
      </c>
      <c r="J404" s="1"/>
      <c r="K404" s="1"/>
      <c r="L404" s="1"/>
      <c r="M404" s="1" t="s">
        <v>1943</v>
      </c>
      <c r="N404" s="1"/>
      <c r="O404" s="1"/>
      <c r="P404" s="1"/>
      <c r="Q404" s="1"/>
      <c r="R404" s="1"/>
      <c r="S404" s="1" t="s">
        <v>1943</v>
      </c>
    </row>
    <row r="405" spans="1:19" hidden="1" x14ac:dyDescent="0.15">
      <c r="A405" s="3">
        <v>404</v>
      </c>
      <c r="B405" s="25" t="s">
        <v>5352</v>
      </c>
      <c r="C405" s="2" t="s">
        <v>3213</v>
      </c>
      <c r="D405" s="1" t="s">
        <v>1540</v>
      </c>
      <c r="E405" s="1" t="s">
        <v>1771</v>
      </c>
      <c r="F405" s="1">
        <v>4</v>
      </c>
      <c r="G405" s="1" t="s">
        <v>1942</v>
      </c>
      <c r="H405" s="1" t="s">
        <v>1941</v>
      </c>
      <c r="I405" s="1" t="s">
        <v>1475</v>
      </c>
      <c r="J405" s="1"/>
      <c r="K405" s="1"/>
      <c r="L405" s="1"/>
      <c r="M405" s="1" t="s">
        <v>1940</v>
      </c>
      <c r="N405" s="1"/>
      <c r="O405" s="1"/>
      <c r="P405" s="1"/>
      <c r="Q405" s="1"/>
      <c r="R405" s="1"/>
      <c r="S405" s="1" t="s">
        <v>1940</v>
      </c>
    </row>
    <row r="406" spans="1:19" hidden="1" x14ac:dyDescent="0.15">
      <c r="A406" s="3">
        <v>405</v>
      </c>
      <c r="B406" s="25" t="s">
        <v>5352</v>
      </c>
      <c r="C406" s="2" t="s">
        <v>3213</v>
      </c>
      <c r="D406" s="1" t="s">
        <v>1540</v>
      </c>
      <c r="E406" s="1" t="s">
        <v>1771</v>
      </c>
      <c r="F406" s="1">
        <v>8</v>
      </c>
      <c r="G406" s="1" t="s">
        <v>5375</v>
      </c>
      <c r="H406" s="1" t="s">
        <v>1938</v>
      </c>
      <c r="I406" s="1" t="s">
        <v>1475</v>
      </c>
      <c r="J406" s="1"/>
      <c r="K406" s="1"/>
      <c r="L406" s="1"/>
      <c r="M406" s="1" t="s">
        <v>1937</v>
      </c>
      <c r="N406" s="1"/>
      <c r="O406" s="1"/>
      <c r="P406" s="1"/>
      <c r="Q406" s="1"/>
      <c r="R406" s="1"/>
      <c r="S406" s="1" t="s">
        <v>1937</v>
      </c>
    </row>
    <row r="407" spans="1:19" hidden="1" x14ac:dyDescent="0.15">
      <c r="A407" s="3">
        <v>406</v>
      </c>
      <c r="B407" s="25" t="s">
        <v>5352</v>
      </c>
      <c r="C407" s="2" t="s">
        <v>3213</v>
      </c>
      <c r="D407" s="1" t="s">
        <v>1540</v>
      </c>
      <c r="E407" s="1" t="s">
        <v>1771</v>
      </c>
      <c r="F407" s="1">
        <v>4</v>
      </c>
      <c r="G407" s="1" t="s">
        <v>1936</v>
      </c>
      <c r="H407" s="1" t="s">
        <v>1935</v>
      </c>
      <c r="I407" s="1" t="s">
        <v>1475</v>
      </c>
      <c r="J407" s="1"/>
      <c r="K407" s="1"/>
      <c r="L407" s="1"/>
      <c r="M407" s="1" t="s">
        <v>1934</v>
      </c>
      <c r="N407" s="1"/>
      <c r="O407" s="1"/>
      <c r="P407" s="1"/>
      <c r="Q407" s="1"/>
      <c r="R407" s="1"/>
      <c r="S407" s="1" t="s">
        <v>1934</v>
      </c>
    </row>
    <row r="408" spans="1:19" hidden="1" x14ac:dyDescent="0.15">
      <c r="A408" s="3">
        <v>407</v>
      </c>
      <c r="B408" s="25" t="s">
        <v>5352</v>
      </c>
      <c r="C408" s="2" t="s">
        <v>3213</v>
      </c>
      <c r="D408" s="1" t="s">
        <v>1540</v>
      </c>
      <c r="E408" s="1" t="s">
        <v>1771</v>
      </c>
      <c r="F408" s="1">
        <v>6</v>
      </c>
      <c r="G408" s="1" t="s">
        <v>1933</v>
      </c>
      <c r="H408" s="1" t="s">
        <v>1932</v>
      </c>
      <c r="I408" s="1" t="s">
        <v>1475</v>
      </c>
      <c r="J408" s="1"/>
      <c r="K408" s="1"/>
      <c r="L408" s="1"/>
      <c r="M408" s="1" t="s">
        <v>1931</v>
      </c>
      <c r="N408" s="1"/>
      <c r="O408" s="1"/>
      <c r="P408" s="1"/>
      <c r="Q408" s="1"/>
      <c r="R408" s="1"/>
      <c r="S408" s="1" t="s">
        <v>1931</v>
      </c>
    </row>
    <row r="409" spans="1:19" hidden="1" x14ac:dyDescent="0.15">
      <c r="A409" s="3">
        <v>408</v>
      </c>
      <c r="B409" s="25" t="s">
        <v>5352</v>
      </c>
      <c r="C409" s="2" t="s">
        <v>3213</v>
      </c>
      <c r="D409" s="1" t="s">
        <v>1540</v>
      </c>
      <c r="E409" s="1" t="s">
        <v>1473</v>
      </c>
      <c r="F409" s="1">
        <v>14</v>
      </c>
      <c r="G409" s="1" t="s">
        <v>1930</v>
      </c>
      <c r="H409" s="1" t="s">
        <v>1929</v>
      </c>
      <c r="I409" s="1" t="s">
        <v>349</v>
      </c>
      <c r="J409" s="1" t="s">
        <v>1457</v>
      </c>
      <c r="K409" s="1" t="s">
        <v>1523</v>
      </c>
      <c r="L409" s="1"/>
      <c r="M409" s="1" t="s">
        <v>3416</v>
      </c>
      <c r="N409" s="1" t="s">
        <v>1813</v>
      </c>
      <c r="O409" s="1"/>
      <c r="P409" s="1"/>
      <c r="Q409" s="1">
        <v>3</v>
      </c>
      <c r="R409" s="1">
        <v>3</v>
      </c>
      <c r="S409" s="1" t="s">
        <v>3475</v>
      </c>
    </row>
    <row r="410" spans="1:19" hidden="1" x14ac:dyDescent="0.15">
      <c r="A410" s="3">
        <v>409</v>
      </c>
      <c r="B410" s="25" t="s">
        <v>5352</v>
      </c>
      <c r="C410" s="2" t="s">
        <v>3213</v>
      </c>
      <c r="D410" s="1" t="s">
        <v>1540</v>
      </c>
      <c r="E410" s="1" t="s">
        <v>1473</v>
      </c>
      <c r="F410" s="1">
        <v>14</v>
      </c>
      <c r="G410" s="1" t="s">
        <v>1928</v>
      </c>
      <c r="H410" s="1" t="s">
        <v>1927</v>
      </c>
      <c r="I410" s="1" t="s">
        <v>349</v>
      </c>
      <c r="J410" s="1" t="s">
        <v>1501</v>
      </c>
      <c r="K410" s="1" t="s">
        <v>1551</v>
      </c>
      <c r="L410" s="1"/>
      <c r="M410" s="1" t="s">
        <v>1926</v>
      </c>
      <c r="N410" s="1"/>
      <c r="O410" s="1"/>
      <c r="P410" s="1"/>
      <c r="Q410" s="1">
        <v>1</v>
      </c>
      <c r="R410" s="1">
        <v>1</v>
      </c>
      <c r="S410" s="1" t="s">
        <v>1926</v>
      </c>
    </row>
    <row r="411" spans="1:19" hidden="1" x14ac:dyDescent="0.15">
      <c r="A411" s="3">
        <v>410</v>
      </c>
      <c r="B411" s="25" t="s">
        <v>5352</v>
      </c>
      <c r="C411" s="2" t="s">
        <v>3213</v>
      </c>
      <c r="D411" s="1" t="s">
        <v>1540</v>
      </c>
      <c r="E411" s="1" t="s">
        <v>1473</v>
      </c>
      <c r="F411" s="1">
        <v>9</v>
      </c>
      <c r="G411" s="1" t="s">
        <v>1925</v>
      </c>
      <c r="H411" s="1" t="s">
        <v>1924</v>
      </c>
      <c r="I411" s="1" t="s">
        <v>349</v>
      </c>
      <c r="J411" s="1" t="s">
        <v>1511</v>
      </c>
      <c r="K411" s="1" t="s">
        <v>1515</v>
      </c>
      <c r="L411" s="1"/>
      <c r="M411" s="1" t="s">
        <v>1923</v>
      </c>
      <c r="N411" s="1"/>
      <c r="O411" s="1"/>
      <c r="P411" s="1"/>
      <c r="Q411" s="1">
        <v>4</v>
      </c>
      <c r="R411" s="1">
        <v>4</v>
      </c>
      <c r="S411" s="1" t="s">
        <v>1923</v>
      </c>
    </row>
    <row r="412" spans="1:19" hidden="1" x14ac:dyDescent="0.15">
      <c r="A412" s="3">
        <v>411</v>
      </c>
      <c r="B412" s="25" t="s">
        <v>5352</v>
      </c>
      <c r="C412" s="2" t="s">
        <v>3213</v>
      </c>
      <c r="D412" s="1" t="s">
        <v>1540</v>
      </c>
      <c r="E412" s="1" t="s">
        <v>1473</v>
      </c>
      <c r="F412" s="1">
        <v>18</v>
      </c>
      <c r="G412" s="1" t="s">
        <v>1922</v>
      </c>
      <c r="H412" s="1" t="s">
        <v>1921</v>
      </c>
      <c r="I412" s="1" t="s">
        <v>349</v>
      </c>
      <c r="J412" s="1" t="s">
        <v>367</v>
      </c>
      <c r="K412" s="1"/>
      <c r="L412" s="1"/>
      <c r="M412" s="1" t="s">
        <v>1920</v>
      </c>
      <c r="N412" s="1"/>
      <c r="O412" s="1"/>
      <c r="P412" s="1"/>
      <c r="Q412" s="1">
        <v>7</v>
      </c>
      <c r="R412" s="1">
        <v>6</v>
      </c>
      <c r="S412" s="1" t="s">
        <v>1920</v>
      </c>
    </row>
    <row r="413" spans="1:19" hidden="1" x14ac:dyDescent="0.15">
      <c r="A413" s="3">
        <v>412</v>
      </c>
      <c r="B413" s="25" t="s">
        <v>5352</v>
      </c>
      <c r="C413" s="2" t="s">
        <v>3213</v>
      </c>
      <c r="D413" s="1" t="s">
        <v>1540</v>
      </c>
      <c r="E413" s="1" t="s">
        <v>1473</v>
      </c>
      <c r="F413" s="1">
        <v>8</v>
      </c>
      <c r="G413" s="1" t="s">
        <v>1919</v>
      </c>
      <c r="H413" s="1" t="s">
        <v>1918</v>
      </c>
      <c r="I413" s="1" t="s">
        <v>349</v>
      </c>
      <c r="J413" s="1" t="s">
        <v>1917</v>
      </c>
      <c r="K413" s="1"/>
      <c r="L413" s="1"/>
      <c r="M413" s="1" t="s">
        <v>1916</v>
      </c>
      <c r="N413" s="1"/>
      <c r="O413" s="1"/>
      <c r="P413" s="1"/>
      <c r="Q413" s="1">
        <v>4</v>
      </c>
      <c r="R413" s="1">
        <v>4</v>
      </c>
      <c r="S413" s="1" t="s">
        <v>1916</v>
      </c>
    </row>
    <row r="414" spans="1:19" hidden="1" x14ac:dyDescent="0.15">
      <c r="A414" s="3">
        <v>413</v>
      </c>
      <c r="B414" s="25" t="s">
        <v>5352</v>
      </c>
      <c r="C414" s="2" t="s">
        <v>3213</v>
      </c>
      <c r="D414" s="1" t="s">
        <v>1540</v>
      </c>
      <c r="E414" s="1" t="s">
        <v>1473</v>
      </c>
      <c r="F414" s="1">
        <v>16</v>
      </c>
      <c r="G414" s="1" t="s">
        <v>1915</v>
      </c>
      <c r="H414" s="1" t="s">
        <v>1914</v>
      </c>
      <c r="I414" s="1" t="s">
        <v>349</v>
      </c>
      <c r="J414" s="1" t="s">
        <v>1501</v>
      </c>
      <c r="K414" s="1" t="s">
        <v>1515</v>
      </c>
      <c r="L414" s="1" t="s">
        <v>1500</v>
      </c>
      <c r="M414" s="1" t="s">
        <v>1913</v>
      </c>
      <c r="N414" s="1"/>
      <c r="O414" s="1"/>
      <c r="P414" s="1"/>
      <c r="Q414" s="1">
        <v>4</v>
      </c>
      <c r="R414" s="1">
        <v>3</v>
      </c>
      <c r="S414" s="1" t="s">
        <v>1913</v>
      </c>
    </row>
    <row r="415" spans="1:19" hidden="1" x14ac:dyDescent="0.15">
      <c r="A415" s="3">
        <v>414</v>
      </c>
      <c r="B415" s="25" t="s">
        <v>5352</v>
      </c>
      <c r="C415" s="2" t="s">
        <v>3213</v>
      </c>
      <c r="D415" s="1" t="s">
        <v>1540</v>
      </c>
      <c r="E415" s="1" t="s">
        <v>1473</v>
      </c>
      <c r="F415" s="1">
        <v>6</v>
      </c>
      <c r="G415" s="1" t="s">
        <v>1912</v>
      </c>
      <c r="H415" s="1" t="s">
        <v>1911</v>
      </c>
      <c r="I415" s="1" t="s">
        <v>349</v>
      </c>
      <c r="J415" s="1" t="s">
        <v>1457</v>
      </c>
      <c r="K415" s="1" t="s">
        <v>1743</v>
      </c>
      <c r="L415" s="1"/>
      <c r="M415" s="1" t="s">
        <v>3412</v>
      </c>
      <c r="N415" s="1" t="s">
        <v>1910</v>
      </c>
      <c r="O415" s="1"/>
      <c r="P415" s="1"/>
      <c r="Q415" s="1">
        <v>3</v>
      </c>
      <c r="R415" s="1">
        <v>4</v>
      </c>
      <c r="S415" s="1" t="s">
        <v>3476</v>
      </c>
    </row>
    <row r="416" spans="1:19" hidden="1" x14ac:dyDescent="0.15">
      <c r="A416" s="3">
        <v>415</v>
      </c>
      <c r="B416" s="25" t="s">
        <v>5352</v>
      </c>
      <c r="C416" s="2" t="s">
        <v>3213</v>
      </c>
      <c r="D416" s="1" t="s">
        <v>1540</v>
      </c>
      <c r="E416" s="1" t="s">
        <v>1473</v>
      </c>
      <c r="F416" s="1">
        <v>16</v>
      </c>
      <c r="G416" s="1" t="s">
        <v>1909</v>
      </c>
      <c r="H416" s="1" t="s">
        <v>1908</v>
      </c>
      <c r="I416" s="1" t="s">
        <v>1475</v>
      </c>
      <c r="J416" s="1"/>
      <c r="K416" s="1"/>
      <c r="L416" s="1"/>
      <c r="M416" s="1" t="s">
        <v>1907</v>
      </c>
      <c r="N416" s="1"/>
      <c r="O416" s="1"/>
      <c r="P416" s="1"/>
      <c r="Q416" s="1"/>
      <c r="R416" s="1"/>
      <c r="S416" s="1" t="s">
        <v>1907</v>
      </c>
    </row>
    <row r="417" spans="1:19" hidden="1" x14ac:dyDescent="0.15">
      <c r="A417" s="3">
        <v>416</v>
      </c>
      <c r="B417" s="25" t="s">
        <v>5352</v>
      </c>
      <c r="C417" s="2" t="s">
        <v>3213</v>
      </c>
      <c r="D417" s="1" t="s">
        <v>1540</v>
      </c>
      <c r="E417" s="1" t="s">
        <v>1473</v>
      </c>
      <c r="F417" s="1">
        <v>8</v>
      </c>
      <c r="G417" s="1" t="s">
        <v>1906</v>
      </c>
      <c r="H417" s="1" t="s">
        <v>1905</v>
      </c>
      <c r="I417" s="1" t="s">
        <v>1475</v>
      </c>
      <c r="J417" s="1"/>
      <c r="K417" s="1"/>
      <c r="L417" s="1"/>
      <c r="M417" s="1" t="s">
        <v>1904</v>
      </c>
      <c r="N417" s="1"/>
      <c r="O417" s="1"/>
      <c r="P417" s="1"/>
      <c r="Q417" s="1"/>
      <c r="R417" s="1"/>
      <c r="S417" s="1" t="s">
        <v>1904</v>
      </c>
    </row>
    <row r="418" spans="1:19" hidden="1" x14ac:dyDescent="0.15">
      <c r="A418" s="3">
        <v>417</v>
      </c>
      <c r="B418" s="25" t="s">
        <v>5352</v>
      </c>
      <c r="C418" s="2" t="s">
        <v>3213</v>
      </c>
      <c r="D418" s="1" t="s">
        <v>1540</v>
      </c>
      <c r="E418" s="1" t="s">
        <v>1473</v>
      </c>
      <c r="F418" s="1">
        <v>7</v>
      </c>
      <c r="G418" s="1" t="s">
        <v>1903</v>
      </c>
      <c r="H418" s="1" t="s">
        <v>1902</v>
      </c>
      <c r="I418" s="1" t="s">
        <v>297</v>
      </c>
      <c r="J418" s="1"/>
      <c r="K418" s="1"/>
      <c r="L418" s="1"/>
      <c r="M418" s="1" t="s">
        <v>1784</v>
      </c>
      <c r="N418" s="1" t="s">
        <v>1901</v>
      </c>
      <c r="O418" s="1"/>
      <c r="P418" s="1">
        <v>2</v>
      </c>
      <c r="Q418" s="1"/>
      <c r="R418" s="1"/>
      <c r="S418" s="1" t="s">
        <v>1900</v>
      </c>
    </row>
    <row r="419" spans="1:19" hidden="1" x14ac:dyDescent="0.15">
      <c r="A419" s="3">
        <v>418</v>
      </c>
      <c r="B419" s="25" t="s">
        <v>5352</v>
      </c>
      <c r="C419" s="2" t="s">
        <v>3213</v>
      </c>
      <c r="D419" s="1" t="s">
        <v>1540</v>
      </c>
      <c r="E419" s="1" t="s">
        <v>1473</v>
      </c>
      <c r="F419" s="1">
        <v>4</v>
      </c>
      <c r="G419" s="1" t="s">
        <v>1899</v>
      </c>
      <c r="H419" s="1" t="s">
        <v>1898</v>
      </c>
      <c r="I419" s="1" t="s">
        <v>297</v>
      </c>
      <c r="J419" s="1"/>
      <c r="K419" s="1"/>
      <c r="L419" s="1"/>
      <c r="M419" s="1" t="s">
        <v>1897</v>
      </c>
      <c r="N419" s="1"/>
      <c r="O419" s="1"/>
      <c r="P419" s="1">
        <v>4</v>
      </c>
      <c r="Q419" s="1"/>
      <c r="R419" s="1"/>
      <c r="S419" s="1" t="s">
        <v>1897</v>
      </c>
    </row>
    <row r="420" spans="1:19" hidden="1" x14ac:dyDescent="0.15">
      <c r="A420" s="3">
        <v>419</v>
      </c>
      <c r="B420" s="25" t="s">
        <v>5352</v>
      </c>
      <c r="C420" s="2" t="s">
        <v>3213</v>
      </c>
      <c r="D420" s="1" t="s">
        <v>1540</v>
      </c>
      <c r="E420" s="1" t="s">
        <v>1463</v>
      </c>
      <c r="F420" s="1">
        <v>15</v>
      </c>
      <c r="G420" s="1" t="s">
        <v>1896</v>
      </c>
      <c r="H420" s="1" t="s">
        <v>1895</v>
      </c>
      <c r="I420" s="1" t="s">
        <v>349</v>
      </c>
      <c r="J420" s="1" t="s">
        <v>1501</v>
      </c>
      <c r="K420" s="1" t="s">
        <v>1894</v>
      </c>
      <c r="L420" s="1" t="s">
        <v>1500</v>
      </c>
      <c r="M420" s="1" t="s">
        <v>2789</v>
      </c>
      <c r="N420" s="1" t="s">
        <v>1893</v>
      </c>
      <c r="O420" s="1"/>
      <c r="P420" s="1"/>
      <c r="Q420" s="1">
        <v>4</v>
      </c>
      <c r="R420" s="1">
        <v>4</v>
      </c>
      <c r="S420" s="1" t="s">
        <v>3477</v>
      </c>
    </row>
    <row r="421" spans="1:19" hidden="1" x14ac:dyDescent="0.15">
      <c r="A421" s="3">
        <v>420</v>
      </c>
      <c r="B421" s="25" t="s">
        <v>5352</v>
      </c>
      <c r="C421" s="2" t="s">
        <v>3213</v>
      </c>
      <c r="D421" s="1" t="s">
        <v>1540</v>
      </c>
      <c r="E421" s="1" t="s">
        <v>1463</v>
      </c>
      <c r="F421" s="1">
        <v>15</v>
      </c>
      <c r="G421" s="1" t="s">
        <v>1892</v>
      </c>
      <c r="H421" s="1" t="s">
        <v>1891</v>
      </c>
      <c r="I421" s="1" t="s">
        <v>349</v>
      </c>
      <c r="J421" s="1" t="s">
        <v>1890</v>
      </c>
      <c r="K421" s="1"/>
      <c r="L421" s="1"/>
      <c r="M421" s="1" t="s">
        <v>1733</v>
      </c>
      <c r="N421" s="1" t="s">
        <v>1889</v>
      </c>
      <c r="O421" s="1" t="s">
        <v>1875</v>
      </c>
      <c r="P421" s="1"/>
      <c r="Q421" s="1">
        <v>5</v>
      </c>
      <c r="R421" s="1">
        <v>5</v>
      </c>
      <c r="S421" s="1" t="s">
        <v>3478</v>
      </c>
    </row>
    <row r="422" spans="1:19" hidden="1" x14ac:dyDescent="0.15">
      <c r="A422" s="3">
        <v>421</v>
      </c>
      <c r="B422" s="25" t="s">
        <v>5352</v>
      </c>
      <c r="C422" s="2" t="s">
        <v>3213</v>
      </c>
      <c r="D422" s="1" t="s">
        <v>1540</v>
      </c>
      <c r="E422" s="1" t="s">
        <v>1463</v>
      </c>
      <c r="F422" s="1">
        <v>15</v>
      </c>
      <c r="G422" s="1" t="s">
        <v>1888</v>
      </c>
      <c r="H422" s="1" t="s">
        <v>1887</v>
      </c>
      <c r="I422" s="1" t="s">
        <v>349</v>
      </c>
      <c r="J422" s="1" t="s">
        <v>1559</v>
      </c>
      <c r="K422" s="1"/>
      <c r="L422" s="1"/>
      <c r="M422" s="1" t="s">
        <v>3479</v>
      </c>
      <c r="N422" s="1" t="s">
        <v>1886</v>
      </c>
      <c r="O422" s="1"/>
      <c r="P422" s="1"/>
      <c r="Q422" s="1">
        <v>3</v>
      </c>
      <c r="R422" s="1">
        <v>3</v>
      </c>
      <c r="S422" s="1" t="s">
        <v>3480</v>
      </c>
    </row>
    <row r="423" spans="1:19" hidden="1" x14ac:dyDescent="0.15">
      <c r="A423" s="3">
        <v>422</v>
      </c>
      <c r="B423" s="25" t="s">
        <v>5352</v>
      </c>
      <c r="C423" s="2" t="s">
        <v>3213</v>
      </c>
      <c r="D423" s="1" t="s">
        <v>1540</v>
      </c>
      <c r="E423" s="1" t="s">
        <v>1463</v>
      </c>
      <c r="F423" s="1">
        <v>9</v>
      </c>
      <c r="G423" s="1" t="s">
        <v>1885</v>
      </c>
      <c r="H423" s="1" t="s">
        <v>1884</v>
      </c>
      <c r="I423" s="1" t="s">
        <v>297</v>
      </c>
      <c r="J423" s="1"/>
      <c r="K423" s="1"/>
      <c r="L423" s="1"/>
      <c r="M423" s="1" t="s">
        <v>3412</v>
      </c>
      <c r="N423" s="1" t="s">
        <v>1883</v>
      </c>
      <c r="O423" s="1" t="s">
        <v>1882</v>
      </c>
      <c r="P423" s="1">
        <v>3</v>
      </c>
      <c r="Q423" s="1"/>
      <c r="R423" s="1"/>
      <c r="S423" s="1" t="s">
        <v>3481</v>
      </c>
    </row>
    <row r="424" spans="1:19" hidden="1" x14ac:dyDescent="0.15">
      <c r="A424" s="3">
        <v>423</v>
      </c>
      <c r="B424" s="25" t="s">
        <v>5352</v>
      </c>
      <c r="C424" s="2" t="s">
        <v>3213</v>
      </c>
      <c r="D424" s="1" t="s">
        <v>1540</v>
      </c>
      <c r="E424" s="1" t="s">
        <v>1453</v>
      </c>
      <c r="F424" s="1">
        <v>17</v>
      </c>
      <c r="G424" s="1" t="s">
        <v>1881</v>
      </c>
      <c r="H424" s="1" t="s">
        <v>1880</v>
      </c>
      <c r="I424" s="1" t="s">
        <v>349</v>
      </c>
      <c r="J424" s="1" t="s">
        <v>1559</v>
      </c>
      <c r="K424" s="1"/>
      <c r="L424" s="1"/>
      <c r="M424" s="1" t="s">
        <v>1879</v>
      </c>
      <c r="N424" s="1"/>
      <c r="O424" s="1"/>
      <c r="P424" s="1"/>
      <c r="Q424" s="1">
        <v>4</v>
      </c>
      <c r="R424" s="1">
        <v>5</v>
      </c>
      <c r="S424" s="1" t="s">
        <v>1879</v>
      </c>
    </row>
    <row r="425" spans="1:19" hidden="1" x14ac:dyDescent="0.15">
      <c r="A425" s="3">
        <v>424</v>
      </c>
      <c r="B425" s="25" t="s">
        <v>5352</v>
      </c>
      <c r="C425" s="2" t="s">
        <v>3213</v>
      </c>
      <c r="D425" s="1" t="s">
        <v>1540</v>
      </c>
      <c r="E425" s="1" t="s">
        <v>1453</v>
      </c>
      <c r="F425" s="1">
        <v>16</v>
      </c>
      <c r="G425" s="1" t="s">
        <v>1878</v>
      </c>
      <c r="H425" s="1" t="s">
        <v>1877</v>
      </c>
      <c r="I425" s="1" t="s">
        <v>349</v>
      </c>
      <c r="J425" s="1" t="s">
        <v>1559</v>
      </c>
      <c r="K425" s="1"/>
      <c r="L425" s="1"/>
      <c r="M425" s="1" t="s">
        <v>2627</v>
      </c>
      <c r="N425" s="1" t="s">
        <v>1876</v>
      </c>
      <c r="O425" s="1" t="s">
        <v>1875</v>
      </c>
      <c r="P425" s="1"/>
      <c r="Q425" s="1">
        <v>4</v>
      </c>
      <c r="R425" s="1">
        <v>4</v>
      </c>
      <c r="S425" s="1" t="s">
        <v>3482</v>
      </c>
    </row>
    <row r="426" spans="1:19" hidden="1" x14ac:dyDescent="0.15">
      <c r="A426" s="3">
        <v>425</v>
      </c>
      <c r="B426" s="25" t="s">
        <v>5352</v>
      </c>
      <c r="C426" s="2" t="s">
        <v>3213</v>
      </c>
      <c r="D426" s="1" t="s">
        <v>1540</v>
      </c>
      <c r="E426" s="1" t="s">
        <v>1453</v>
      </c>
      <c r="F426" s="1">
        <v>20</v>
      </c>
      <c r="G426" s="1" t="s">
        <v>1874</v>
      </c>
      <c r="H426" s="1" t="s">
        <v>1873</v>
      </c>
      <c r="I426" s="1" t="s">
        <v>1475</v>
      </c>
      <c r="J426" s="1"/>
      <c r="K426" s="1"/>
      <c r="L426" s="1"/>
      <c r="M426" s="1" t="s">
        <v>1872</v>
      </c>
      <c r="N426" s="1"/>
      <c r="O426" s="1"/>
      <c r="P426" s="1"/>
      <c r="Q426" s="1"/>
      <c r="R426" s="1"/>
      <c r="S426" s="1" t="s">
        <v>1872</v>
      </c>
    </row>
    <row r="427" spans="1:19" hidden="1" x14ac:dyDescent="0.15">
      <c r="A427" s="3">
        <v>426</v>
      </c>
      <c r="B427" s="25" t="s">
        <v>5352</v>
      </c>
      <c r="C427" s="2" t="s">
        <v>3213</v>
      </c>
      <c r="D427" s="1" t="s">
        <v>1534</v>
      </c>
      <c r="E427" s="1" t="s">
        <v>1473</v>
      </c>
      <c r="F427" s="1">
        <v>10</v>
      </c>
      <c r="G427" s="1" t="s">
        <v>1871</v>
      </c>
      <c r="H427" s="1" t="s">
        <v>1870</v>
      </c>
      <c r="I427" s="1" t="s">
        <v>1475</v>
      </c>
      <c r="J427" s="1"/>
      <c r="K427" s="1"/>
      <c r="L427" s="1"/>
      <c r="M427" s="1" t="s">
        <v>1869</v>
      </c>
      <c r="N427" s="1" t="s">
        <v>1868</v>
      </c>
      <c r="O427" s="1"/>
      <c r="P427" s="1"/>
      <c r="Q427" s="1"/>
      <c r="R427" s="1"/>
      <c r="S427" s="1" t="s">
        <v>1867</v>
      </c>
    </row>
    <row r="428" spans="1:19" hidden="1" x14ac:dyDescent="0.15">
      <c r="A428" s="3">
        <v>427</v>
      </c>
      <c r="B428" s="25" t="s">
        <v>5352</v>
      </c>
      <c r="C428" s="2" t="s">
        <v>3213</v>
      </c>
      <c r="D428" s="1" t="s">
        <v>1530</v>
      </c>
      <c r="E428" s="1" t="s">
        <v>1473</v>
      </c>
      <c r="F428" s="1">
        <v>11</v>
      </c>
      <c r="G428" s="1" t="s">
        <v>1866</v>
      </c>
      <c r="H428" s="1" t="s">
        <v>1865</v>
      </c>
      <c r="I428" s="1" t="s">
        <v>349</v>
      </c>
      <c r="J428" s="1" t="s">
        <v>1457</v>
      </c>
      <c r="K428" s="1" t="s">
        <v>1743</v>
      </c>
      <c r="L428" s="1"/>
      <c r="M428" s="1" t="s">
        <v>3414</v>
      </c>
      <c r="N428" s="1" t="s">
        <v>1864</v>
      </c>
      <c r="O428" s="1"/>
      <c r="P428" s="1"/>
      <c r="Q428" s="1">
        <v>3</v>
      </c>
      <c r="R428" s="1">
        <v>4</v>
      </c>
      <c r="S428" s="1" t="s">
        <v>3483</v>
      </c>
    </row>
    <row r="429" spans="1:19" hidden="1" x14ac:dyDescent="0.15">
      <c r="A429" s="3">
        <v>428</v>
      </c>
      <c r="B429" s="25" t="s">
        <v>5352</v>
      </c>
      <c r="C429" s="2" t="s">
        <v>3213</v>
      </c>
      <c r="D429" s="1" t="s">
        <v>1526</v>
      </c>
      <c r="E429" s="1" t="s">
        <v>1473</v>
      </c>
      <c r="F429" s="1">
        <v>11</v>
      </c>
      <c r="G429" s="1" t="s">
        <v>1863</v>
      </c>
      <c r="H429" s="1" t="s">
        <v>1862</v>
      </c>
      <c r="I429" s="1" t="s">
        <v>349</v>
      </c>
      <c r="J429" s="1" t="s">
        <v>1457</v>
      </c>
      <c r="K429" s="1" t="s">
        <v>1523</v>
      </c>
      <c r="L429" s="1"/>
      <c r="M429" s="1" t="s">
        <v>3412</v>
      </c>
      <c r="N429" s="1" t="s">
        <v>1861</v>
      </c>
      <c r="O429" s="1"/>
      <c r="P429" s="1"/>
      <c r="Q429" s="1">
        <v>4</v>
      </c>
      <c r="R429" s="1">
        <v>3</v>
      </c>
      <c r="S429" s="1" t="s">
        <v>3484</v>
      </c>
    </row>
    <row r="430" spans="1:19" hidden="1" x14ac:dyDescent="0.15">
      <c r="A430" s="3">
        <v>429</v>
      </c>
      <c r="B430" s="25" t="s">
        <v>5352</v>
      </c>
      <c r="C430" s="2" t="s">
        <v>3213</v>
      </c>
      <c r="D430" s="1" t="s">
        <v>1504</v>
      </c>
      <c r="E430" s="1" t="s">
        <v>1473</v>
      </c>
      <c r="F430" s="1">
        <v>13</v>
      </c>
      <c r="G430" s="1" t="s">
        <v>1860</v>
      </c>
      <c r="H430" s="1" t="s">
        <v>1859</v>
      </c>
      <c r="I430" s="1" t="s">
        <v>349</v>
      </c>
      <c r="J430" s="1" t="s">
        <v>1559</v>
      </c>
      <c r="K430" s="1"/>
      <c r="L430" s="1"/>
      <c r="M430" s="1" t="s">
        <v>1733</v>
      </c>
      <c r="N430" s="1" t="s">
        <v>1858</v>
      </c>
      <c r="O430" s="1"/>
      <c r="P430" s="1"/>
      <c r="Q430" s="1">
        <v>4</v>
      </c>
      <c r="R430" s="1">
        <v>4</v>
      </c>
      <c r="S430" s="1" t="s">
        <v>3485</v>
      </c>
    </row>
    <row r="431" spans="1:19" hidden="1" x14ac:dyDescent="0.15">
      <c r="A431" s="3">
        <v>430</v>
      </c>
      <c r="B431" s="25" t="s">
        <v>5352</v>
      </c>
      <c r="C431" s="2" t="s">
        <v>3213</v>
      </c>
      <c r="D431" s="1" t="s">
        <v>1829</v>
      </c>
      <c r="E431" s="1" t="s">
        <v>1473</v>
      </c>
      <c r="F431" s="1">
        <v>8</v>
      </c>
      <c r="G431" s="1" t="s">
        <v>1857</v>
      </c>
      <c r="H431" s="1" t="s">
        <v>1856</v>
      </c>
      <c r="I431" s="1" t="s">
        <v>349</v>
      </c>
      <c r="J431" s="1" t="s">
        <v>1501</v>
      </c>
      <c r="K431" s="1" t="s">
        <v>1551</v>
      </c>
      <c r="L431" s="1" t="s">
        <v>1500</v>
      </c>
      <c r="M431" s="1" t="s">
        <v>1855</v>
      </c>
      <c r="N431" s="1"/>
      <c r="O431" s="1"/>
      <c r="P431" s="1"/>
      <c r="Q431" s="1">
        <v>3</v>
      </c>
      <c r="R431" s="1">
        <v>3</v>
      </c>
      <c r="S431" s="1" t="s">
        <v>1855</v>
      </c>
    </row>
    <row r="432" spans="1:19" hidden="1" x14ac:dyDescent="0.15">
      <c r="A432" s="3">
        <v>431</v>
      </c>
      <c r="B432" s="25" t="s">
        <v>5352</v>
      </c>
      <c r="C432" s="2" t="s">
        <v>3213</v>
      </c>
      <c r="D432" s="1" t="s">
        <v>1496</v>
      </c>
      <c r="E432" s="1" t="s">
        <v>1473</v>
      </c>
      <c r="F432" s="1">
        <v>17</v>
      </c>
      <c r="G432" s="1" t="s">
        <v>1854</v>
      </c>
      <c r="H432" s="1" t="s">
        <v>1853</v>
      </c>
      <c r="I432" s="1" t="s">
        <v>349</v>
      </c>
      <c r="J432" s="1" t="s">
        <v>1516</v>
      </c>
      <c r="K432" s="1" t="s">
        <v>1492</v>
      </c>
      <c r="L432" s="1" t="s">
        <v>1500</v>
      </c>
      <c r="M432" s="1" t="s">
        <v>361</v>
      </c>
      <c r="N432" s="1" t="s">
        <v>1852</v>
      </c>
      <c r="O432" s="1"/>
      <c r="P432" s="1"/>
      <c r="Q432" s="1">
        <v>4</v>
      </c>
      <c r="R432" s="1">
        <v>4</v>
      </c>
      <c r="S432" s="1" t="s">
        <v>3486</v>
      </c>
    </row>
    <row r="433" spans="1:19" hidden="1" x14ac:dyDescent="0.15">
      <c r="A433" s="3">
        <v>432</v>
      </c>
      <c r="B433" s="25" t="s">
        <v>5352</v>
      </c>
      <c r="C433" s="2" t="s">
        <v>3213</v>
      </c>
      <c r="D433" s="1" t="s">
        <v>1489</v>
      </c>
      <c r="E433" s="1" t="s">
        <v>1473</v>
      </c>
      <c r="F433" s="1">
        <v>12</v>
      </c>
      <c r="G433" s="1" t="s">
        <v>1851</v>
      </c>
      <c r="H433" s="1" t="s">
        <v>1850</v>
      </c>
      <c r="I433" s="1" t="s">
        <v>349</v>
      </c>
      <c r="J433" s="1" t="s">
        <v>1457</v>
      </c>
      <c r="K433" s="1" t="s">
        <v>1523</v>
      </c>
      <c r="L433" s="1"/>
      <c r="M433" s="1" t="s">
        <v>3412</v>
      </c>
      <c r="N433" s="1" t="s">
        <v>1849</v>
      </c>
      <c r="O433" s="1"/>
      <c r="P433" s="1"/>
      <c r="Q433" s="1">
        <v>3</v>
      </c>
      <c r="R433" s="1">
        <v>5</v>
      </c>
      <c r="S433" s="1" t="s">
        <v>3487</v>
      </c>
    </row>
    <row r="434" spans="1:19" hidden="1" x14ac:dyDescent="0.15">
      <c r="A434" s="3">
        <v>433</v>
      </c>
      <c r="B434" s="25" t="s">
        <v>5352</v>
      </c>
      <c r="C434" s="2" t="s">
        <v>3213</v>
      </c>
      <c r="D434" s="1" t="s">
        <v>1509</v>
      </c>
      <c r="E434" s="1" t="s">
        <v>1473</v>
      </c>
      <c r="F434" s="1">
        <v>13</v>
      </c>
      <c r="G434" s="1" t="s">
        <v>1848</v>
      </c>
      <c r="H434" s="1" t="s">
        <v>1847</v>
      </c>
      <c r="I434" s="1" t="s">
        <v>349</v>
      </c>
      <c r="J434" s="1" t="s">
        <v>1457</v>
      </c>
      <c r="K434" s="1" t="s">
        <v>1523</v>
      </c>
      <c r="L434" s="1"/>
      <c r="M434" s="1" t="s">
        <v>3416</v>
      </c>
      <c r="N434" s="1" t="s">
        <v>1813</v>
      </c>
      <c r="O434" s="1" t="s">
        <v>1846</v>
      </c>
      <c r="P434" s="1"/>
      <c r="Q434" s="1">
        <v>3</v>
      </c>
      <c r="R434" s="1">
        <v>4</v>
      </c>
      <c r="S434" s="1" t="s">
        <v>3488</v>
      </c>
    </row>
    <row r="435" spans="1:19" hidden="1" x14ac:dyDescent="0.15">
      <c r="A435" s="3">
        <v>434</v>
      </c>
      <c r="B435" s="25" t="s">
        <v>5352</v>
      </c>
      <c r="C435" s="2" t="s">
        <v>3213</v>
      </c>
      <c r="D435" s="1" t="s">
        <v>1811</v>
      </c>
      <c r="E435" s="1" t="s">
        <v>1473</v>
      </c>
      <c r="F435" s="1">
        <v>17</v>
      </c>
      <c r="G435" s="1" t="s">
        <v>1845</v>
      </c>
      <c r="H435" s="1" t="s">
        <v>1844</v>
      </c>
      <c r="I435" s="1" t="s">
        <v>349</v>
      </c>
      <c r="J435" s="1" t="s">
        <v>1511</v>
      </c>
      <c r="K435" s="1" t="s">
        <v>1826</v>
      </c>
      <c r="L435" s="1" t="s">
        <v>1500</v>
      </c>
      <c r="M435" s="1" t="s">
        <v>2627</v>
      </c>
      <c r="N435" s="1" t="s">
        <v>1843</v>
      </c>
      <c r="O435" s="1"/>
      <c r="P435" s="1"/>
      <c r="Q435" s="1">
        <v>4</v>
      </c>
      <c r="R435" s="1">
        <v>4</v>
      </c>
      <c r="S435" s="1" t="s">
        <v>3489</v>
      </c>
    </row>
    <row r="436" spans="1:19" hidden="1" x14ac:dyDescent="0.15">
      <c r="A436" s="3">
        <v>435</v>
      </c>
      <c r="B436" s="25" t="s">
        <v>5352</v>
      </c>
      <c r="C436" s="2" t="s">
        <v>3213</v>
      </c>
      <c r="D436" s="1" t="s">
        <v>1799</v>
      </c>
      <c r="E436" s="1" t="s">
        <v>1473</v>
      </c>
      <c r="F436" s="1">
        <v>17</v>
      </c>
      <c r="G436" s="1" t="s">
        <v>1842</v>
      </c>
      <c r="H436" s="1" t="s">
        <v>1841</v>
      </c>
      <c r="I436" s="1" t="s">
        <v>349</v>
      </c>
      <c r="J436" s="1" t="s">
        <v>1501</v>
      </c>
      <c r="K436" s="1" t="s">
        <v>1515</v>
      </c>
      <c r="L436" s="1" t="s">
        <v>1500</v>
      </c>
      <c r="M436" s="1" t="s">
        <v>3453</v>
      </c>
      <c r="N436" s="1" t="s">
        <v>1840</v>
      </c>
      <c r="O436" s="1"/>
      <c r="P436" s="1"/>
      <c r="Q436" s="1">
        <v>3</v>
      </c>
      <c r="R436" s="1">
        <v>3</v>
      </c>
      <c r="S436" s="1" t="s">
        <v>3490</v>
      </c>
    </row>
    <row r="437" spans="1:19" hidden="1" x14ac:dyDescent="0.15">
      <c r="A437" s="3">
        <v>436</v>
      </c>
      <c r="B437" s="25" t="s">
        <v>5352</v>
      </c>
      <c r="C437" s="2" t="s">
        <v>3213</v>
      </c>
      <c r="D437" s="1" t="s">
        <v>1534</v>
      </c>
      <c r="E437" s="1" t="s">
        <v>1463</v>
      </c>
      <c r="F437" s="1">
        <v>18</v>
      </c>
      <c r="G437" s="1" t="s">
        <v>1839</v>
      </c>
      <c r="H437" s="1" t="s">
        <v>1838</v>
      </c>
      <c r="I437" s="1" t="s">
        <v>349</v>
      </c>
      <c r="J437" s="1" t="s">
        <v>1486</v>
      </c>
      <c r="K437" s="1" t="s">
        <v>1500</v>
      </c>
      <c r="L437" s="1"/>
      <c r="M437" s="1" t="s">
        <v>1837</v>
      </c>
      <c r="N437" s="1"/>
      <c r="O437" s="1"/>
      <c r="P437" s="1"/>
      <c r="Q437" s="1">
        <v>4</v>
      </c>
      <c r="R437" s="1">
        <v>4</v>
      </c>
      <c r="S437" s="1" t="s">
        <v>1837</v>
      </c>
    </row>
    <row r="438" spans="1:19" hidden="1" x14ac:dyDescent="0.15">
      <c r="A438" s="3">
        <v>437</v>
      </c>
      <c r="B438" s="25" t="s">
        <v>5352</v>
      </c>
      <c r="C438" s="2" t="s">
        <v>3213</v>
      </c>
      <c r="D438" s="1" t="s">
        <v>1530</v>
      </c>
      <c r="E438" s="1" t="s">
        <v>1463</v>
      </c>
      <c r="F438" s="1">
        <v>20</v>
      </c>
      <c r="G438" s="1" t="s">
        <v>1836</v>
      </c>
      <c r="H438" s="1" t="s">
        <v>1835</v>
      </c>
      <c r="I438" s="1" t="s">
        <v>349</v>
      </c>
      <c r="J438" s="1" t="s">
        <v>1457</v>
      </c>
      <c r="K438" s="1" t="s">
        <v>1523</v>
      </c>
      <c r="L438" s="1"/>
      <c r="M438" s="1" t="s">
        <v>3491</v>
      </c>
      <c r="N438" s="1" t="s">
        <v>1834</v>
      </c>
      <c r="O438" s="1" t="s">
        <v>1833</v>
      </c>
      <c r="P438" s="1"/>
      <c r="Q438" s="1">
        <v>6</v>
      </c>
      <c r="R438" s="1">
        <v>6</v>
      </c>
      <c r="S438" s="1" t="s">
        <v>3492</v>
      </c>
    </row>
    <row r="439" spans="1:19" hidden="1" x14ac:dyDescent="0.15">
      <c r="A439" s="3">
        <v>438</v>
      </c>
      <c r="B439" s="25" t="s">
        <v>5352</v>
      </c>
      <c r="C439" s="2" t="s">
        <v>3213</v>
      </c>
      <c r="D439" s="1" t="s">
        <v>1526</v>
      </c>
      <c r="E439" s="1" t="s">
        <v>1463</v>
      </c>
      <c r="F439" s="1">
        <v>11</v>
      </c>
      <c r="G439" s="1" t="s">
        <v>1832</v>
      </c>
      <c r="H439" s="1" t="s">
        <v>1831</v>
      </c>
      <c r="I439" s="1" t="s">
        <v>349</v>
      </c>
      <c r="J439" s="1" t="s">
        <v>1457</v>
      </c>
      <c r="K439" s="1"/>
      <c r="L439" s="1"/>
      <c r="M439" s="1" t="s">
        <v>3493</v>
      </c>
      <c r="N439" s="1" t="s">
        <v>1830</v>
      </c>
      <c r="O439" s="1"/>
      <c r="P439" s="1"/>
      <c r="Q439" s="1">
        <v>7</v>
      </c>
      <c r="R439" s="1">
        <v>5</v>
      </c>
      <c r="S439" s="1" t="s">
        <v>3494</v>
      </c>
    </row>
    <row r="440" spans="1:19" hidden="1" x14ac:dyDescent="0.15">
      <c r="A440" s="3">
        <v>439</v>
      </c>
      <c r="B440" s="25" t="s">
        <v>5352</v>
      </c>
      <c r="C440" s="2" t="s">
        <v>3213</v>
      </c>
      <c r="D440" s="1" t="s">
        <v>1829</v>
      </c>
      <c r="E440" s="1" t="s">
        <v>1463</v>
      </c>
      <c r="F440" s="1">
        <v>15</v>
      </c>
      <c r="G440" s="1" t="s">
        <v>1828</v>
      </c>
      <c r="H440" s="1" t="s">
        <v>1827</v>
      </c>
      <c r="I440" s="1" t="s">
        <v>349</v>
      </c>
      <c r="J440" s="1" t="s">
        <v>1511</v>
      </c>
      <c r="K440" s="1" t="s">
        <v>1826</v>
      </c>
      <c r="L440" s="1" t="s">
        <v>1500</v>
      </c>
      <c r="M440" s="1" t="s">
        <v>1825</v>
      </c>
      <c r="N440" s="1" t="s">
        <v>1824</v>
      </c>
      <c r="O440" s="1" t="s">
        <v>1823</v>
      </c>
      <c r="P440" s="1"/>
      <c r="Q440" s="1">
        <v>1</v>
      </c>
      <c r="R440" s="1">
        <v>1</v>
      </c>
      <c r="S440" s="1" t="s">
        <v>1822</v>
      </c>
    </row>
    <row r="441" spans="1:19" hidden="1" x14ac:dyDescent="0.15">
      <c r="A441" s="3">
        <v>440</v>
      </c>
      <c r="B441" s="25" t="s">
        <v>5352</v>
      </c>
      <c r="C441" s="2" t="s">
        <v>3213</v>
      </c>
      <c r="D441" s="1" t="s">
        <v>1496</v>
      </c>
      <c r="E441" s="1" t="s">
        <v>1463</v>
      </c>
      <c r="F441" s="1">
        <v>20</v>
      </c>
      <c r="G441" s="1" t="s">
        <v>1821</v>
      </c>
      <c r="H441" s="1" t="s">
        <v>1820</v>
      </c>
      <c r="I441" s="1" t="s">
        <v>1475</v>
      </c>
      <c r="J441" s="1"/>
      <c r="K441" s="1"/>
      <c r="L441" s="1"/>
      <c r="M441" s="1" t="s">
        <v>1819</v>
      </c>
      <c r="N441" s="1"/>
      <c r="O441" s="1"/>
      <c r="P441" s="1"/>
      <c r="Q441" s="1"/>
      <c r="R441" s="1"/>
      <c r="S441" s="1" t="s">
        <v>1819</v>
      </c>
    </row>
    <row r="442" spans="1:19" hidden="1" x14ac:dyDescent="0.15">
      <c r="A442" s="3">
        <v>441</v>
      </c>
      <c r="B442" s="25" t="s">
        <v>5352</v>
      </c>
      <c r="C442" s="2" t="s">
        <v>3213</v>
      </c>
      <c r="D442" s="1" t="s">
        <v>1489</v>
      </c>
      <c r="E442" s="1" t="s">
        <v>1463</v>
      </c>
      <c r="F442" s="1">
        <v>12</v>
      </c>
      <c r="G442" s="1" t="s">
        <v>1818</v>
      </c>
      <c r="H442" s="1" t="s">
        <v>1817</v>
      </c>
      <c r="I442" s="1" t="s">
        <v>1475</v>
      </c>
      <c r="J442" s="1"/>
      <c r="K442" s="1"/>
      <c r="L442" s="1"/>
      <c r="M442" s="1" t="s">
        <v>3412</v>
      </c>
      <c r="N442" s="1" t="s">
        <v>1816</v>
      </c>
      <c r="O442" s="1"/>
      <c r="P442" s="1"/>
      <c r="Q442" s="1"/>
      <c r="R442" s="1"/>
      <c r="S442" s="1" t="s">
        <v>3495</v>
      </c>
    </row>
    <row r="443" spans="1:19" hidden="1" x14ac:dyDescent="0.15">
      <c r="A443" s="3">
        <v>442</v>
      </c>
      <c r="B443" s="25" t="s">
        <v>5352</v>
      </c>
      <c r="C443" s="2" t="s">
        <v>3213</v>
      </c>
      <c r="D443" s="1" t="s">
        <v>1509</v>
      </c>
      <c r="E443" s="1" t="s">
        <v>1463</v>
      </c>
      <c r="F443" s="1">
        <v>17</v>
      </c>
      <c r="G443" s="1" t="s">
        <v>1815</v>
      </c>
      <c r="H443" s="1" t="s">
        <v>1814</v>
      </c>
      <c r="I443" s="1" t="s">
        <v>349</v>
      </c>
      <c r="J443" s="1" t="s">
        <v>1457</v>
      </c>
      <c r="K443" s="1" t="s">
        <v>1523</v>
      </c>
      <c r="L443" s="1"/>
      <c r="M443" s="1" t="s">
        <v>3412</v>
      </c>
      <c r="N443" s="1" t="s">
        <v>1813</v>
      </c>
      <c r="O443" s="1" t="s">
        <v>1812</v>
      </c>
      <c r="P443" s="1"/>
      <c r="Q443" s="1">
        <v>6</v>
      </c>
      <c r="R443" s="1">
        <v>6</v>
      </c>
      <c r="S443" s="1" t="s">
        <v>3496</v>
      </c>
    </row>
    <row r="444" spans="1:19" hidden="1" x14ac:dyDescent="0.15">
      <c r="A444" s="3">
        <v>443</v>
      </c>
      <c r="B444" s="25" t="s">
        <v>5352</v>
      </c>
      <c r="C444" s="2" t="s">
        <v>3213</v>
      </c>
      <c r="D444" s="1" t="s">
        <v>1811</v>
      </c>
      <c r="E444" s="1" t="s">
        <v>1463</v>
      </c>
      <c r="F444" s="1">
        <v>16</v>
      </c>
      <c r="G444" s="1" t="s">
        <v>1810</v>
      </c>
      <c r="H444" s="1" t="s">
        <v>1809</v>
      </c>
      <c r="I444" s="1" t="s">
        <v>349</v>
      </c>
      <c r="J444" s="1" t="s">
        <v>358</v>
      </c>
      <c r="K444" s="1" t="s">
        <v>1500</v>
      </c>
      <c r="L444" s="1"/>
      <c r="M444" s="1" t="s">
        <v>361</v>
      </c>
      <c r="N444" s="1" t="s">
        <v>1808</v>
      </c>
      <c r="O444" s="1"/>
      <c r="P444" s="1"/>
      <c r="Q444" s="1">
        <v>6</v>
      </c>
      <c r="R444" s="1">
        <v>5</v>
      </c>
      <c r="S444" s="1" t="s">
        <v>3497</v>
      </c>
    </row>
    <row r="445" spans="1:19" hidden="1" x14ac:dyDescent="0.15">
      <c r="A445" s="3">
        <v>444</v>
      </c>
      <c r="B445" s="25" t="s">
        <v>5352</v>
      </c>
      <c r="C445" s="2" t="s">
        <v>3213</v>
      </c>
      <c r="D445" s="1" t="s">
        <v>1530</v>
      </c>
      <c r="E445" s="1" t="s">
        <v>1453</v>
      </c>
      <c r="F445" s="1">
        <v>18</v>
      </c>
      <c r="G445" s="1" t="s">
        <v>1807</v>
      </c>
      <c r="H445" s="1" t="s">
        <v>1806</v>
      </c>
      <c r="I445" s="1" t="s">
        <v>349</v>
      </c>
      <c r="J445" s="1" t="s">
        <v>1457</v>
      </c>
      <c r="K445" s="1"/>
      <c r="L445" s="1"/>
      <c r="M445" s="1" t="s">
        <v>1805</v>
      </c>
      <c r="N445" s="1"/>
      <c r="O445" s="1"/>
      <c r="P445" s="1"/>
      <c r="Q445" s="1">
        <v>7</v>
      </c>
      <c r="R445" s="1">
        <v>9</v>
      </c>
      <c r="S445" s="1" t="s">
        <v>1805</v>
      </c>
    </row>
    <row r="446" spans="1:19" hidden="1" x14ac:dyDescent="0.15">
      <c r="A446" s="3">
        <v>445</v>
      </c>
      <c r="B446" s="25" t="s">
        <v>5352</v>
      </c>
      <c r="C446" s="2" t="s">
        <v>3213</v>
      </c>
      <c r="D446" s="1" t="s">
        <v>1504</v>
      </c>
      <c r="E446" s="1" t="s">
        <v>1453</v>
      </c>
      <c r="F446" s="1">
        <v>18</v>
      </c>
      <c r="G446" s="1" t="s">
        <v>1804</v>
      </c>
      <c r="H446" s="1" t="s">
        <v>1803</v>
      </c>
      <c r="I446" s="1" t="s">
        <v>349</v>
      </c>
      <c r="J446" s="1" t="s">
        <v>1559</v>
      </c>
      <c r="K446" s="1"/>
      <c r="L446" s="1"/>
      <c r="M446" s="1" t="s">
        <v>1802</v>
      </c>
      <c r="N446" s="1" t="s">
        <v>1801</v>
      </c>
      <c r="O446" s="1"/>
      <c r="P446" s="1"/>
      <c r="Q446" s="1">
        <v>8</v>
      </c>
      <c r="R446" s="1">
        <v>8</v>
      </c>
      <c r="S446" s="1" t="s">
        <v>1800</v>
      </c>
    </row>
    <row r="447" spans="1:19" hidden="1" x14ac:dyDescent="0.15">
      <c r="A447" s="3">
        <v>446</v>
      </c>
      <c r="B447" s="25" t="s">
        <v>5352</v>
      </c>
      <c r="C447" s="2" t="s">
        <v>3213</v>
      </c>
      <c r="D447" s="1" t="s">
        <v>1799</v>
      </c>
      <c r="E447" s="1" t="s">
        <v>1453</v>
      </c>
      <c r="F447" s="1">
        <v>10</v>
      </c>
      <c r="G447" s="1" t="s">
        <v>1798</v>
      </c>
      <c r="H447" s="1" t="s">
        <v>1797</v>
      </c>
      <c r="I447" s="1" t="s">
        <v>1475</v>
      </c>
      <c r="J447" s="1"/>
      <c r="K447" s="1"/>
      <c r="L447" s="1"/>
      <c r="M447" s="1" t="s">
        <v>1796</v>
      </c>
      <c r="N447" s="1"/>
      <c r="O447" s="1"/>
      <c r="P447" s="1"/>
      <c r="Q447" s="1"/>
      <c r="R447" s="1"/>
      <c r="S447" s="1" t="s">
        <v>1796</v>
      </c>
    </row>
    <row r="448" spans="1:19" hidden="1" x14ac:dyDescent="0.15">
      <c r="A448" s="3">
        <v>447</v>
      </c>
      <c r="B448" s="25" t="s">
        <v>5352</v>
      </c>
      <c r="C448" s="2" t="s">
        <v>3213</v>
      </c>
      <c r="D448" s="1" t="s">
        <v>301</v>
      </c>
      <c r="E448" s="1" t="s">
        <v>1771</v>
      </c>
      <c r="F448" s="1">
        <v>14</v>
      </c>
      <c r="G448" s="1" t="s">
        <v>1795</v>
      </c>
      <c r="H448" s="1" t="s">
        <v>1794</v>
      </c>
      <c r="I448" s="1" t="s">
        <v>349</v>
      </c>
      <c r="J448" s="1" t="s">
        <v>1457</v>
      </c>
      <c r="K448" s="1"/>
      <c r="L448" s="1"/>
      <c r="M448" s="1" t="s">
        <v>1793</v>
      </c>
      <c r="N448" s="1"/>
      <c r="O448" s="1"/>
      <c r="P448" s="1"/>
      <c r="Q448" s="1">
        <v>4</v>
      </c>
      <c r="R448" s="1">
        <v>4</v>
      </c>
      <c r="S448" s="1" t="s">
        <v>1793</v>
      </c>
    </row>
    <row r="449" spans="1:19" hidden="1" x14ac:dyDescent="0.15">
      <c r="A449" s="3">
        <v>448</v>
      </c>
      <c r="B449" s="25" t="s">
        <v>5352</v>
      </c>
      <c r="C449" s="2" t="s">
        <v>3213</v>
      </c>
      <c r="D449" s="1" t="s">
        <v>301</v>
      </c>
      <c r="E449" s="1" t="s">
        <v>1771</v>
      </c>
      <c r="F449" s="1">
        <v>17</v>
      </c>
      <c r="G449" s="1" t="s">
        <v>1792</v>
      </c>
      <c r="H449" s="1" t="s">
        <v>1791</v>
      </c>
      <c r="I449" s="1" t="s">
        <v>349</v>
      </c>
      <c r="J449" s="1" t="s">
        <v>1457</v>
      </c>
      <c r="K449" s="1" t="s">
        <v>1743</v>
      </c>
      <c r="L449" s="1"/>
      <c r="M449" s="1" t="s">
        <v>1790</v>
      </c>
      <c r="N449" s="1"/>
      <c r="O449" s="1"/>
      <c r="P449" s="1"/>
      <c r="Q449" s="1">
        <v>5</v>
      </c>
      <c r="R449" s="1">
        <v>5</v>
      </c>
      <c r="S449" s="1" t="s">
        <v>1790</v>
      </c>
    </row>
    <row r="450" spans="1:19" hidden="1" x14ac:dyDescent="0.15">
      <c r="A450" s="3">
        <v>449</v>
      </c>
      <c r="B450" s="25" t="s">
        <v>5352</v>
      </c>
      <c r="C450" s="2" t="s">
        <v>3213</v>
      </c>
      <c r="D450" s="1" t="s">
        <v>301</v>
      </c>
      <c r="E450" s="1" t="s">
        <v>1771</v>
      </c>
      <c r="F450" s="1">
        <v>12</v>
      </c>
      <c r="G450" s="1" t="s">
        <v>1789</v>
      </c>
      <c r="H450" s="1" t="s">
        <v>1788</v>
      </c>
      <c r="I450" s="1" t="s">
        <v>1475</v>
      </c>
      <c r="J450" s="1"/>
      <c r="K450" s="1"/>
      <c r="L450" s="1"/>
      <c r="M450" s="1" t="s">
        <v>1787</v>
      </c>
      <c r="N450" s="1"/>
      <c r="O450" s="1"/>
      <c r="P450" s="1"/>
      <c r="Q450" s="1"/>
      <c r="R450" s="1"/>
      <c r="S450" s="1" t="s">
        <v>1787</v>
      </c>
    </row>
    <row r="451" spans="1:19" hidden="1" x14ac:dyDescent="0.15">
      <c r="A451" s="3">
        <v>450</v>
      </c>
      <c r="B451" s="25" t="s">
        <v>5352</v>
      </c>
      <c r="C451" s="2" t="s">
        <v>3213</v>
      </c>
      <c r="D451" s="1" t="s">
        <v>301</v>
      </c>
      <c r="E451" s="1" t="s">
        <v>1771</v>
      </c>
      <c r="F451" s="1">
        <v>10</v>
      </c>
      <c r="G451" s="1" t="s">
        <v>1786</v>
      </c>
      <c r="H451" s="1" t="s">
        <v>1785</v>
      </c>
      <c r="I451" s="1" t="s">
        <v>297</v>
      </c>
      <c r="J451" s="1"/>
      <c r="K451" s="1"/>
      <c r="L451" s="1"/>
      <c r="M451" s="1" t="s">
        <v>1784</v>
      </c>
      <c r="N451" s="1"/>
      <c r="O451" s="1"/>
      <c r="P451" s="1">
        <v>2</v>
      </c>
      <c r="Q451" s="1"/>
      <c r="R451" s="1"/>
      <c r="S451" s="1" t="s">
        <v>1784</v>
      </c>
    </row>
    <row r="452" spans="1:19" hidden="1" x14ac:dyDescent="0.15">
      <c r="A452" s="3">
        <v>451</v>
      </c>
      <c r="B452" s="25" t="s">
        <v>5352</v>
      </c>
      <c r="C452" s="2" t="s">
        <v>3213</v>
      </c>
      <c r="D452" s="1" t="s">
        <v>301</v>
      </c>
      <c r="E452" s="1" t="s">
        <v>1771</v>
      </c>
      <c r="F452" s="1">
        <v>2</v>
      </c>
      <c r="G452" s="1" t="s">
        <v>1783</v>
      </c>
      <c r="H452" s="1" t="s">
        <v>1782</v>
      </c>
      <c r="I452" s="1" t="s">
        <v>297</v>
      </c>
      <c r="J452" s="1"/>
      <c r="K452" s="1"/>
      <c r="L452" s="1"/>
      <c r="M452" s="1" t="s">
        <v>1781</v>
      </c>
      <c r="N452" s="1"/>
      <c r="O452" s="1"/>
      <c r="P452" s="1">
        <v>2</v>
      </c>
      <c r="Q452" s="1"/>
      <c r="R452" s="1"/>
      <c r="S452" s="1" t="s">
        <v>1781</v>
      </c>
    </row>
    <row r="453" spans="1:19" hidden="1" x14ac:dyDescent="0.15">
      <c r="A453" s="3">
        <v>452</v>
      </c>
      <c r="B453" s="25" t="s">
        <v>5352</v>
      </c>
      <c r="C453" s="2" t="s">
        <v>3213</v>
      </c>
      <c r="D453" s="1" t="s">
        <v>301</v>
      </c>
      <c r="E453" s="1" t="s">
        <v>1771</v>
      </c>
      <c r="F453" s="1">
        <v>8</v>
      </c>
      <c r="G453" s="1" t="s">
        <v>1780</v>
      </c>
      <c r="H453" s="1" t="s">
        <v>1779</v>
      </c>
      <c r="I453" s="1" t="s">
        <v>297</v>
      </c>
      <c r="J453" s="1"/>
      <c r="K453" s="1"/>
      <c r="L453" s="1"/>
      <c r="M453" s="1" t="s">
        <v>1778</v>
      </c>
      <c r="N453" s="1"/>
      <c r="O453" s="1"/>
      <c r="P453" s="1">
        <v>2</v>
      </c>
      <c r="Q453" s="1"/>
      <c r="R453" s="1"/>
      <c r="S453" s="1" t="s">
        <v>1778</v>
      </c>
    </row>
    <row r="454" spans="1:19" hidden="1" x14ac:dyDescent="0.15">
      <c r="A454" s="3">
        <v>453</v>
      </c>
      <c r="B454" s="25" t="s">
        <v>5352</v>
      </c>
      <c r="C454" s="2" t="s">
        <v>3213</v>
      </c>
      <c r="D454" s="1" t="s">
        <v>301</v>
      </c>
      <c r="E454" s="1" t="s">
        <v>1771</v>
      </c>
      <c r="F454" s="1">
        <v>11</v>
      </c>
      <c r="G454" s="1" t="s">
        <v>1777</v>
      </c>
      <c r="H454" s="1" t="s">
        <v>1776</v>
      </c>
      <c r="I454" s="1" t="s">
        <v>297</v>
      </c>
      <c r="J454" s="1"/>
      <c r="K454" s="1"/>
      <c r="L454" s="1"/>
      <c r="M454" s="1" t="s">
        <v>1775</v>
      </c>
      <c r="N454" s="1"/>
      <c r="O454" s="1"/>
      <c r="P454" s="1">
        <v>2</v>
      </c>
      <c r="Q454" s="1"/>
      <c r="R454" s="1"/>
      <c r="S454" s="1" t="s">
        <v>1775</v>
      </c>
    </row>
    <row r="455" spans="1:19" hidden="1" x14ac:dyDescent="0.15">
      <c r="A455" s="3">
        <v>454</v>
      </c>
      <c r="B455" s="25" t="s">
        <v>5352</v>
      </c>
      <c r="C455" s="2" t="s">
        <v>3213</v>
      </c>
      <c r="D455" s="1" t="s">
        <v>301</v>
      </c>
      <c r="E455" s="1" t="s">
        <v>1771</v>
      </c>
      <c r="F455" s="1">
        <v>15</v>
      </c>
      <c r="G455" s="1" t="s">
        <v>1774</v>
      </c>
      <c r="H455" s="1" t="s">
        <v>1773</v>
      </c>
      <c r="I455" s="1" t="s">
        <v>297</v>
      </c>
      <c r="J455" s="1"/>
      <c r="K455" s="1"/>
      <c r="L455" s="1"/>
      <c r="M455" s="1" t="s">
        <v>1772</v>
      </c>
      <c r="N455" s="1"/>
      <c r="O455" s="1"/>
      <c r="P455" s="1">
        <v>2</v>
      </c>
      <c r="Q455" s="1"/>
      <c r="R455" s="1"/>
      <c r="S455" s="1" t="s">
        <v>1772</v>
      </c>
    </row>
    <row r="456" spans="1:19" hidden="1" x14ac:dyDescent="0.15">
      <c r="A456" s="3">
        <v>455</v>
      </c>
      <c r="B456" s="25" t="s">
        <v>5352</v>
      </c>
      <c r="C456" s="2" t="s">
        <v>3213</v>
      </c>
      <c r="D456" s="1" t="s">
        <v>301</v>
      </c>
      <c r="E456" s="1" t="s">
        <v>1771</v>
      </c>
      <c r="F456" s="1">
        <v>8</v>
      </c>
      <c r="G456" s="1" t="s">
        <v>1770</v>
      </c>
      <c r="H456" s="1" t="s">
        <v>1769</v>
      </c>
      <c r="I456" s="1" t="s">
        <v>297</v>
      </c>
      <c r="J456" s="1"/>
      <c r="K456" s="1"/>
      <c r="L456" s="1"/>
      <c r="M456" s="1" t="s">
        <v>1768</v>
      </c>
      <c r="N456" s="1"/>
      <c r="O456" s="1"/>
      <c r="P456" s="1">
        <v>3</v>
      </c>
      <c r="Q456" s="1"/>
      <c r="R456" s="1"/>
      <c r="S456" s="1" t="s">
        <v>1768</v>
      </c>
    </row>
    <row r="457" spans="1:19" hidden="1" x14ac:dyDescent="0.15">
      <c r="A457" s="3">
        <v>456</v>
      </c>
      <c r="B457" s="25" t="s">
        <v>5352</v>
      </c>
      <c r="C457" s="2" t="s">
        <v>3213</v>
      </c>
      <c r="D457" s="1" t="s">
        <v>301</v>
      </c>
      <c r="E457" s="1" t="s">
        <v>1473</v>
      </c>
      <c r="F457" s="1">
        <v>19</v>
      </c>
      <c r="G457" s="1" t="s">
        <v>1767</v>
      </c>
      <c r="H457" s="1" t="s">
        <v>1766</v>
      </c>
      <c r="I457" s="1" t="s">
        <v>349</v>
      </c>
      <c r="J457" s="1" t="s">
        <v>1457</v>
      </c>
      <c r="K457" s="1"/>
      <c r="L457" s="1"/>
      <c r="M457" s="1" t="s">
        <v>1765</v>
      </c>
      <c r="N457" s="1"/>
      <c r="O457" s="1"/>
      <c r="P457" s="1"/>
      <c r="Q457" s="1">
        <v>10</v>
      </c>
      <c r="R457" s="1">
        <v>8</v>
      </c>
      <c r="S457" s="1" t="s">
        <v>1765</v>
      </c>
    </row>
    <row r="458" spans="1:19" hidden="1" x14ac:dyDescent="0.15">
      <c r="A458" s="3">
        <v>457</v>
      </c>
      <c r="B458" s="25" t="s">
        <v>5352</v>
      </c>
      <c r="C458" s="2" t="s">
        <v>3213</v>
      </c>
      <c r="D458" s="1" t="s">
        <v>301</v>
      </c>
      <c r="E458" s="1" t="s">
        <v>1473</v>
      </c>
      <c r="F458" s="1">
        <v>19</v>
      </c>
      <c r="G458" s="1" t="s">
        <v>1764</v>
      </c>
      <c r="H458" s="1" t="s">
        <v>1763</v>
      </c>
      <c r="I458" s="1" t="s">
        <v>349</v>
      </c>
      <c r="J458" s="1" t="s">
        <v>1457</v>
      </c>
      <c r="K458" s="1"/>
      <c r="L458" s="1"/>
      <c r="M458" s="1" t="s">
        <v>3289</v>
      </c>
      <c r="N458" s="1"/>
      <c r="O458" s="1"/>
      <c r="P458" s="1"/>
      <c r="Q458" s="1">
        <v>6</v>
      </c>
      <c r="R458" s="1">
        <v>6</v>
      </c>
      <c r="S458" s="1" t="s">
        <v>3289</v>
      </c>
    </row>
    <row r="459" spans="1:19" hidden="1" x14ac:dyDescent="0.15">
      <c r="A459" s="3">
        <v>458</v>
      </c>
      <c r="B459" s="25" t="s">
        <v>5352</v>
      </c>
      <c r="C459" s="2" t="s">
        <v>3213</v>
      </c>
      <c r="D459" s="1" t="s">
        <v>301</v>
      </c>
      <c r="E459" s="1" t="s">
        <v>1473</v>
      </c>
      <c r="F459" s="1">
        <v>13</v>
      </c>
      <c r="G459" s="1" t="s">
        <v>1762</v>
      </c>
      <c r="H459" s="1" t="s">
        <v>1761</v>
      </c>
      <c r="I459" s="1" t="s">
        <v>349</v>
      </c>
      <c r="J459" s="1" t="s">
        <v>363</v>
      </c>
      <c r="K459" s="1"/>
      <c r="L459" s="1"/>
      <c r="M459" s="1" t="s">
        <v>361</v>
      </c>
      <c r="N459" s="1"/>
      <c r="O459" s="1"/>
      <c r="P459" s="1"/>
      <c r="Q459" s="1">
        <v>4</v>
      </c>
      <c r="R459" s="1">
        <v>4</v>
      </c>
      <c r="S459" s="1" t="s">
        <v>361</v>
      </c>
    </row>
    <row r="460" spans="1:19" hidden="1" x14ac:dyDescent="0.15">
      <c r="A460" s="3">
        <v>459</v>
      </c>
      <c r="B460" s="25" t="s">
        <v>5352</v>
      </c>
      <c r="C460" s="2" t="s">
        <v>3213</v>
      </c>
      <c r="D460" s="1" t="s">
        <v>301</v>
      </c>
      <c r="E460" s="1" t="s">
        <v>1473</v>
      </c>
      <c r="F460" s="1">
        <v>14</v>
      </c>
      <c r="G460" s="1" t="s">
        <v>5384</v>
      </c>
      <c r="H460" s="1" t="s">
        <v>1759</v>
      </c>
      <c r="I460" s="1" t="s">
        <v>349</v>
      </c>
      <c r="J460" s="1" t="s">
        <v>1457</v>
      </c>
      <c r="K460" s="1" t="s">
        <v>1743</v>
      </c>
      <c r="L460" s="1"/>
      <c r="M460" s="1" t="s">
        <v>1758</v>
      </c>
      <c r="N460" s="1"/>
      <c r="O460" s="1"/>
      <c r="P460" s="1"/>
      <c r="Q460" s="1">
        <v>5</v>
      </c>
      <c r="R460" s="1">
        <v>5</v>
      </c>
      <c r="S460" s="1" t="s">
        <v>5383</v>
      </c>
    </row>
    <row r="461" spans="1:19" hidden="1" x14ac:dyDescent="0.15">
      <c r="A461" s="3">
        <v>460</v>
      </c>
      <c r="B461" s="25" t="s">
        <v>5352</v>
      </c>
      <c r="C461" s="2" t="s">
        <v>3213</v>
      </c>
      <c r="D461" s="1" t="s">
        <v>301</v>
      </c>
      <c r="E461" s="1" t="s">
        <v>1473</v>
      </c>
      <c r="F461" s="1">
        <v>8</v>
      </c>
      <c r="G461" s="1" t="s">
        <v>1757</v>
      </c>
      <c r="H461" s="1" t="s">
        <v>1756</v>
      </c>
      <c r="I461" s="1" t="s">
        <v>1475</v>
      </c>
      <c r="J461" s="1"/>
      <c r="K461" s="1"/>
      <c r="L461" s="1"/>
      <c r="M461" s="1" t="s">
        <v>1755</v>
      </c>
      <c r="N461" s="1"/>
      <c r="O461" s="1"/>
      <c r="P461" s="1"/>
      <c r="Q461" s="1"/>
      <c r="R461" s="1"/>
      <c r="S461" s="1" t="s">
        <v>1755</v>
      </c>
    </row>
    <row r="462" spans="1:19" hidden="1" x14ac:dyDescent="0.15">
      <c r="A462" s="3">
        <v>461</v>
      </c>
      <c r="B462" s="25" t="s">
        <v>5352</v>
      </c>
      <c r="C462" s="2" t="s">
        <v>3213</v>
      </c>
      <c r="D462" s="1" t="s">
        <v>301</v>
      </c>
      <c r="E462" s="1" t="s">
        <v>1473</v>
      </c>
      <c r="F462" s="1">
        <v>17</v>
      </c>
      <c r="G462" s="1" t="s">
        <v>1754</v>
      </c>
      <c r="H462" s="1" t="s">
        <v>1753</v>
      </c>
      <c r="I462" s="1" t="s">
        <v>297</v>
      </c>
      <c r="J462" s="1"/>
      <c r="K462" s="1"/>
      <c r="L462" s="1"/>
      <c r="M462" s="1" t="s">
        <v>1752</v>
      </c>
      <c r="N462" s="1"/>
      <c r="O462" s="1"/>
      <c r="P462" s="1">
        <v>4</v>
      </c>
      <c r="Q462" s="1"/>
      <c r="R462" s="1"/>
      <c r="S462" s="1" t="s">
        <v>1752</v>
      </c>
    </row>
    <row r="463" spans="1:19" hidden="1" x14ac:dyDescent="0.15">
      <c r="A463" s="3">
        <v>462</v>
      </c>
      <c r="B463" s="25" t="s">
        <v>5352</v>
      </c>
      <c r="C463" s="2" t="s">
        <v>3213</v>
      </c>
      <c r="D463" s="1" t="s">
        <v>301</v>
      </c>
      <c r="E463" s="1" t="s">
        <v>1473</v>
      </c>
      <c r="F463" s="1">
        <v>2</v>
      </c>
      <c r="G463" s="1" t="s">
        <v>1751</v>
      </c>
      <c r="H463" s="1" t="s">
        <v>1750</v>
      </c>
      <c r="I463" s="1" t="s">
        <v>297</v>
      </c>
      <c r="J463" s="1"/>
      <c r="K463" s="1"/>
      <c r="L463" s="1"/>
      <c r="M463" s="1" t="s">
        <v>1749</v>
      </c>
      <c r="N463" s="1"/>
      <c r="O463" s="1"/>
      <c r="P463" s="1">
        <v>3</v>
      </c>
      <c r="Q463" s="1"/>
      <c r="R463" s="1"/>
      <c r="S463" s="1" t="s">
        <v>1749</v>
      </c>
    </row>
    <row r="464" spans="1:19" hidden="1" x14ac:dyDescent="0.15">
      <c r="A464" s="3">
        <v>463</v>
      </c>
      <c r="B464" s="25" t="s">
        <v>5352</v>
      </c>
      <c r="C464" s="2" t="s">
        <v>3213</v>
      </c>
      <c r="D464" s="1" t="s">
        <v>301</v>
      </c>
      <c r="E464" s="1" t="s">
        <v>1473</v>
      </c>
      <c r="F464" s="1">
        <v>16</v>
      </c>
      <c r="G464" s="1" t="s">
        <v>1748</v>
      </c>
      <c r="H464" s="1" t="s">
        <v>1747</v>
      </c>
      <c r="I464" s="1" t="s">
        <v>297</v>
      </c>
      <c r="J464" s="1"/>
      <c r="K464" s="1"/>
      <c r="L464" s="1"/>
      <c r="M464" s="1" t="s">
        <v>1746</v>
      </c>
      <c r="N464" s="1"/>
      <c r="O464" s="1"/>
      <c r="P464" s="1">
        <v>9</v>
      </c>
      <c r="Q464" s="1"/>
      <c r="R464" s="1"/>
      <c r="S464" s="1" t="s">
        <v>1746</v>
      </c>
    </row>
    <row r="465" spans="1:19" hidden="1" x14ac:dyDescent="0.15">
      <c r="A465" s="3">
        <v>464</v>
      </c>
      <c r="B465" s="25" t="s">
        <v>5352</v>
      </c>
      <c r="C465" s="2" t="s">
        <v>3213</v>
      </c>
      <c r="D465" s="1" t="s">
        <v>301</v>
      </c>
      <c r="E465" s="1" t="s">
        <v>1463</v>
      </c>
      <c r="F465" s="1">
        <v>11</v>
      </c>
      <c r="G465" s="1" t="s">
        <v>1745</v>
      </c>
      <c r="H465" s="1" t="s">
        <v>1744</v>
      </c>
      <c r="I465" s="1" t="s">
        <v>349</v>
      </c>
      <c r="J465" s="1" t="s">
        <v>1457</v>
      </c>
      <c r="K465" s="1" t="s">
        <v>1743</v>
      </c>
      <c r="L465" s="1"/>
      <c r="M465" s="1" t="s">
        <v>1742</v>
      </c>
      <c r="N465" s="1"/>
      <c r="O465" s="1"/>
      <c r="P465" s="1"/>
      <c r="Q465" s="1">
        <v>5</v>
      </c>
      <c r="R465" s="1">
        <v>6</v>
      </c>
      <c r="S465" s="1" t="s">
        <v>1742</v>
      </c>
    </row>
    <row r="466" spans="1:19" hidden="1" x14ac:dyDescent="0.15">
      <c r="A466" s="3">
        <v>465</v>
      </c>
      <c r="B466" s="25" t="s">
        <v>5352</v>
      </c>
      <c r="C466" s="2" t="s">
        <v>3213</v>
      </c>
      <c r="D466" s="1" t="s">
        <v>301</v>
      </c>
      <c r="E466" s="1" t="s">
        <v>1463</v>
      </c>
      <c r="F466" s="1">
        <v>15</v>
      </c>
      <c r="G466" s="1" t="s">
        <v>1741</v>
      </c>
      <c r="H466" s="1" t="s">
        <v>1740</v>
      </c>
      <c r="I466" s="1" t="s">
        <v>349</v>
      </c>
      <c r="J466" s="1" t="s">
        <v>1457</v>
      </c>
      <c r="K466" s="1"/>
      <c r="L466" s="1"/>
      <c r="M466" s="1" t="s">
        <v>1739</v>
      </c>
      <c r="N466" s="1"/>
      <c r="O466" s="1"/>
      <c r="P466" s="1"/>
      <c r="Q466" s="1">
        <v>5</v>
      </c>
      <c r="R466" s="1">
        <v>5</v>
      </c>
      <c r="S466" s="1" t="s">
        <v>1739</v>
      </c>
    </row>
    <row r="467" spans="1:19" hidden="1" x14ac:dyDescent="0.15">
      <c r="A467" s="3">
        <v>466</v>
      </c>
      <c r="B467" s="25" t="s">
        <v>5352</v>
      </c>
      <c r="C467" s="2" t="s">
        <v>3213</v>
      </c>
      <c r="D467" s="1" t="s">
        <v>301</v>
      </c>
      <c r="E467" s="1" t="s">
        <v>1463</v>
      </c>
      <c r="F467" s="1">
        <v>21</v>
      </c>
      <c r="G467" s="1" t="s">
        <v>1738</v>
      </c>
      <c r="H467" s="1" t="s">
        <v>1737</v>
      </c>
      <c r="I467" s="1" t="s">
        <v>349</v>
      </c>
      <c r="J467" s="1" t="s">
        <v>1457</v>
      </c>
      <c r="K467" s="1"/>
      <c r="L467" s="1"/>
      <c r="M467" s="1" t="s">
        <v>1736</v>
      </c>
      <c r="N467" s="1"/>
      <c r="O467" s="1"/>
      <c r="P467" s="1"/>
      <c r="Q467" s="1">
        <v>10</v>
      </c>
      <c r="R467" s="1">
        <v>10</v>
      </c>
      <c r="S467" s="1" t="s">
        <v>1736</v>
      </c>
    </row>
    <row r="468" spans="1:19" hidden="1" x14ac:dyDescent="0.15">
      <c r="A468" s="3">
        <v>467</v>
      </c>
      <c r="B468" s="25" t="s">
        <v>5352</v>
      </c>
      <c r="C468" s="2" t="s">
        <v>3213</v>
      </c>
      <c r="D468" s="1" t="s">
        <v>301</v>
      </c>
      <c r="E468" s="1" t="s">
        <v>1463</v>
      </c>
      <c r="F468" s="1">
        <v>18</v>
      </c>
      <c r="G468" s="1" t="s">
        <v>1735</v>
      </c>
      <c r="H468" s="1" t="s">
        <v>1734</v>
      </c>
      <c r="I468" s="1" t="s">
        <v>349</v>
      </c>
      <c r="J468" s="1" t="s">
        <v>1457</v>
      </c>
      <c r="K468" s="1"/>
      <c r="L468" s="1"/>
      <c r="M468" s="1" t="s">
        <v>1733</v>
      </c>
      <c r="N468" s="1"/>
      <c r="O468" s="1"/>
      <c r="P468" s="1"/>
      <c r="Q468" s="1">
        <v>8</v>
      </c>
      <c r="R468" s="1">
        <v>9</v>
      </c>
      <c r="S468" s="1" t="s">
        <v>1733</v>
      </c>
    </row>
    <row r="469" spans="1:19" hidden="1" x14ac:dyDescent="0.15">
      <c r="A469" s="3">
        <v>468</v>
      </c>
      <c r="B469" s="25" t="s">
        <v>5352</v>
      </c>
      <c r="C469" s="2" t="s">
        <v>3213</v>
      </c>
      <c r="D469" s="1" t="s">
        <v>301</v>
      </c>
      <c r="E469" s="1" t="s">
        <v>1463</v>
      </c>
      <c r="F469" s="1">
        <v>8</v>
      </c>
      <c r="G469" s="1" t="s">
        <v>1732</v>
      </c>
      <c r="H469" s="1" t="s">
        <v>1731</v>
      </c>
      <c r="I469" s="1" t="s">
        <v>349</v>
      </c>
      <c r="J469" s="1" t="s">
        <v>1457</v>
      </c>
      <c r="K469" s="1"/>
      <c r="L469" s="1"/>
      <c r="M469" s="1" t="s">
        <v>1730</v>
      </c>
      <c r="N469" s="1"/>
      <c r="O469" s="1"/>
      <c r="P469" s="1"/>
      <c r="Q469" s="1">
        <v>4</v>
      </c>
      <c r="R469" s="1">
        <v>4</v>
      </c>
      <c r="S469" s="1" t="s">
        <v>1730</v>
      </c>
    </row>
    <row r="470" spans="1:19" hidden="1" x14ac:dyDescent="0.15">
      <c r="A470" s="3">
        <v>469</v>
      </c>
      <c r="B470" s="25" t="s">
        <v>5352</v>
      </c>
      <c r="C470" s="2" t="s">
        <v>3213</v>
      </c>
      <c r="D470" s="1" t="s">
        <v>301</v>
      </c>
      <c r="E470" s="1" t="s">
        <v>1463</v>
      </c>
      <c r="F470" s="1">
        <v>3</v>
      </c>
      <c r="G470" s="1" t="s">
        <v>1729</v>
      </c>
      <c r="H470" s="1" t="s">
        <v>1728</v>
      </c>
      <c r="I470" s="1" t="s">
        <v>1475</v>
      </c>
      <c r="J470" s="1"/>
      <c r="K470" s="1"/>
      <c r="L470" s="1"/>
      <c r="M470" s="1" t="s">
        <v>1727</v>
      </c>
      <c r="N470" s="1"/>
      <c r="O470" s="1"/>
      <c r="P470" s="1"/>
      <c r="Q470" s="1"/>
      <c r="R470" s="1"/>
      <c r="S470" s="1" t="s">
        <v>1727</v>
      </c>
    </row>
    <row r="471" spans="1:19" hidden="1" x14ac:dyDescent="0.15">
      <c r="A471" s="3">
        <v>470</v>
      </c>
      <c r="B471" s="25" t="s">
        <v>5352</v>
      </c>
      <c r="C471" s="2" t="s">
        <v>3213</v>
      </c>
      <c r="D471" s="1" t="s">
        <v>301</v>
      </c>
      <c r="E471" s="1" t="s">
        <v>1463</v>
      </c>
      <c r="F471" s="1">
        <v>5</v>
      </c>
      <c r="G471" s="1" t="s">
        <v>1726</v>
      </c>
      <c r="H471" s="1" t="s">
        <v>1725</v>
      </c>
      <c r="I471" s="1" t="s">
        <v>1475</v>
      </c>
      <c r="J471" s="1"/>
      <c r="K471" s="1"/>
      <c r="L471" s="1"/>
      <c r="M471" s="1" t="s">
        <v>1724</v>
      </c>
      <c r="N471" s="1"/>
      <c r="O471" s="1"/>
      <c r="P471" s="1"/>
      <c r="Q471" s="1"/>
      <c r="R471" s="1"/>
      <c r="S471" s="1" t="s">
        <v>1724</v>
      </c>
    </row>
    <row r="472" spans="1:19" hidden="1" x14ac:dyDescent="0.15">
      <c r="A472" s="3">
        <v>471</v>
      </c>
      <c r="B472" s="25" t="s">
        <v>5352</v>
      </c>
      <c r="C472" s="2" t="s">
        <v>3213</v>
      </c>
      <c r="D472" s="1" t="s">
        <v>301</v>
      </c>
      <c r="E472" s="1" t="s">
        <v>1463</v>
      </c>
      <c r="F472" s="1">
        <v>2</v>
      </c>
      <c r="G472" s="1" t="s">
        <v>1723</v>
      </c>
      <c r="H472" s="1" t="s">
        <v>1722</v>
      </c>
      <c r="I472" s="1" t="s">
        <v>1475</v>
      </c>
      <c r="J472" s="1"/>
      <c r="K472" s="1"/>
      <c r="L472" s="1"/>
      <c r="M472" s="1" t="s">
        <v>1721</v>
      </c>
      <c r="N472" s="1"/>
      <c r="O472" s="1"/>
      <c r="P472" s="1"/>
      <c r="Q472" s="1"/>
      <c r="R472" s="1"/>
      <c r="S472" s="1" t="s">
        <v>1721</v>
      </c>
    </row>
    <row r="473" spans="1:19" hidden="1" x14ac:dyDescent="0.15">
      <c r="A473" s="3">
        <v>472</v>
      </c>
      <c r="B473" s="25" t="s">
        <v>5352</v>
      </c>
      <c r="C473" s="2" t="s">
        <v>3213</v>
      </c>
      <c r="D473" s="1" t="s">
        <v>301</v>
      </c>
      <c r="E473" s="1" t="s">
        <v>1463</v>
      </c>
      <c r="F473" s="1">
        <v>5</v>
      </c>
      <c r="G473" s="1" t="s">
        <v>1720</v>
      </c>
      <c r="H473" s="1" t="s">
        <v>1719</v>
      </c>
      <c r="I473" s="1" t="s">
        <v>297</v>
      </c>
      <c r="J473" s="1"/>
      <c r="K473" s="1"/>
      <c r="L473" s="1"/>
      <c r="M473" s="1" t="s">
        <v>1718</v>
      </c>
      <c r="N473" s="1"/>
      <c r="O473" s="1"/>
      <c r="P473" s="1">
        <v>2</v>
      </c>
      <c r="Q473" s="1"/>
      <c r="R473" s="1"/>
      <c r="S473" s="1" t="s">
        <v>1718</v>
      </c>
    </row>
    <row r="474" spans="1:19" hidden="1" x14ac:dyDescent="0.15">
      <c r="A474" s="3">
        <v>473</v>
      </c>
      <c r="B474" s="25" t="s">
        <v>5352</v>
      </c>
      <c r="C474" s="2" t="s">
        <v>3213</v>
      </c>
      <c r="D474" s="1" t="s">
        <v>301</v>
      </c>
      <c r="E474" s="1" t="s">
        <v>1463</v>
      </c>
      <c r="F474" s="1">
        <v>5</v>
      </c>
      <c r="G474" s="1" t="s">
        <v>1717</v>
      </c>
      <c r="H474" s="1" t="s">
        <v>1716</v>
      </c>
      <c r="I474" s="1" t="s">
        <v>297</v>
      </c>
      <c r="J474" s="1"/>
      <c r="K474" s="1"/>
      <c r="L474" s="1"/>
      <c r="M474" s="1" t="s">
        <v>1715</v>
      </c>
      <c r="N474" s="1"/>
      <c r="O474" s="1"/>
      <c r="P474" s="1">
        <v>2</v>
      </c>
      <c r="Q474" s="1"/>
      <c r="R474" s="1"/>
      <c r="S474" s="1" t="s">
        <v>1715</v>
      </c>
    </row>
    <row r="475" spans="1:19" hidden="1" x14ac:dyDescent="0.15">
      <c r="A475" s="3">
        <v>474</v>
      </c>
      <c r="B475" s="25" t="s">
        <v>5352</v>
      </c>
      <c r="C475" s="2" t="s">
        <v>3213</v>
      </c>
      <c r="D475" s="1" t="s">
        <v>301</v>
      </c>
      <c r="E475" s="1" t="s">
        <v>1463</v>
      </c>
      <c r="F475" s="1">
        <v>8</v>
      </c>
      <c r="G475" s="1" t="s">
        <v>1714</v>
      </c>
      <c r="H475" s="1" t="s">
        <v>1713</v>
      </c>
      <c r="I475" s="1" t="s">
        <v>297</v>
      </c>
      <c r="J475" s="1"/>
      <c r="K475" s="1"/>
      <c r="L475" s="1"/>
      <c r="M475" s="1" t="s">
        <v>1712</v>
      </c>
      <c r="N475" s="1"/>
      <c r="O475" s="1"/>
      <c r="P475" s="1">
        <v>3</v>
      </c>
      <c r="Q475" s="1"/>
      <c r="R475" s="1"/>
      <c r="S475" s="1" t="s">
        <v>1712</v>
      </c>
    </row>
    <row r="476" spans="1:19" hidden="1" x14ac:dyDescent="0.15">
      <c r="A476" s="3">
        <v>475</v>
      </c>
      <c r="B476" s="25" t="s">
        <v>5352</v>
      </c>
      <c r="C476" s="2" t="s">
        <v>3213</v>
      </c>
      <c r="D476" s="1" t="s">
        <v>301</v>
      </c>
      <c r="E476" s="1" t="s">
        <v>1463</v>
      </c>
      <c r="F476" s="1">
        <v>5</v>
      </c>
      <c r="G476" s="1" t="s">
        <v>1711</v>
      </c>
      <c r="H476" s="1" t="s">
        <v>1710</v>
      </c>
      <c r="I476" s="1" t="s">
        <v>297</v>
      </c>
      <c r="J476" s="1"/>
      <c r="K476" s="1"/>
      <c r="L476" s="1"/>
      <c r="M476" s="1" t="s">
        <v>1709</v>
      </c>
      <c r="N476" s="1"/>
      <c r="O476" s="1"/>
      <c r="P476" s="1">
        <v>2</v>
      </c>
      <c r="Q476" s="1"/>
      <c r="R476" s="1"/>
      <c r="S476" s="1" t="s">
        <v>1709</v>
      </c>
    </row>
    <row r="477" spans="1:19" hidden="1" x14ac:dyDescent="0.15">
      <c r="A477" s="3">
        <v>476</v>
      </c>
      <c r="B477" s="25" t="s">
        <v>5352</v>
      </c>
      <c r="C477" s="2" t="s">
        <v>3213</v>
      </c>
      <c r="D477" s="1" t="s">
        <v>301</v>
      </c>
      <c r="E477" s="1" t="s">
        <v>1463</v>
      </c>
      <c r="F477" s="1">
        <v>5</v>
      </c>
      <c r="G477" s="1" t="s">
        <v>1708</v>
      </c>
      <c r="H477" s="1" t="s">
        <v>1707</v>
      </c>
      <c r="I477" s="1" t="s">
        <v>297</v>
      </c>
      <c r="J477" s="1"/>
      <c r="K477" s="1"/>
      <c r="L477" s="1"/>
      <c r="M477" s="1" t="s">
        <v>1706</v>
      </c>
      <c r="N477" s="1"/>
      <c r="O477" s="1"/>
      <c r="P477" s="1">
        <v>10</v>
      </c>
      <c r="Q477" s="1"/>
      <c r="R477" s="1"/>
      <c r="S477" s="1" t="s">
        <v>1706</v>
      </c>
    </row>
    <row r="478" spans="1:19" hidden="1" x14ac:dyDescent="0.15">
      <c r="A478" s="3">
        <v>477</v>
      </c>
      <c r="B478" s="25" t="s">
        <v>5352</v>
      </c>
      <c r="C478" s="2" t="s">
        <v>3213</v>
      </c>
      <c r="D478" s="1" t="s">
        <v>301</v>
      </c>
      <c r="E478" s="1" t="s">
        <v>1463</v>
      </c>
      <c r="F478" s="1">
        <v>7</v>
      </c>
      <c r="G478" s="1" t="s">
        <v>1705</v>
      </c>
      <c r="H478" s="1" t="s">
        <v>1704</v>
      </c>
      <c r="I478" s="1" t="s">
        <v>297</v>
      </c>
      <c r="J478" s="1"/>
      <c r="K478" s="1"/>
      <c r="L478" s="1"/>
      <c r="M478" s="1" t="s">
        <v>1703</v>
      </c>
      <c r="N478" s="1"/>
      <c r="O478" s="1"/>
      <c r="P478" s="1">
        <v>3</v>
      </c>
      <c r="Q478" s="1"/>
      <c r="R478" s="1"/>
      <c r="S478" s="1" t="s">
        <v>1703</v>
      </c>
    </row>
    <row r="479" spans="1:19" hidden="1" x14ac:dyDescent="0.15">
      <c r="A479" s="3">
        <v>478</v>
      </c>
      <c r="B479" s="25" t="s">
        <v>5352</v>
      </c>
      <c r="C479" s="2" t="s">
        <v>3213</v>
      </c>
      <c r="D479" s="1" t="s">
        <v>301</v>
      </c>
      <c r="E479" s="1" t="s">
        <v>1463</v>
      </c>
      <c r="F479" s="1">
        <v>5</v>
      </c>
      <c r="G479" s="1" t="s">
        <v>1702</v>
      </c>
      <c r="H479" s="1" t="s">
        <v>1701</v>
      </c>
      <c r="I479" s="1" t="s">
        <v>297</v>
      </c>
      <c r="J479" s="1"/>
      <c r="K479" s="1"/>
      <c r="L479" s="1"/>
      <c r="M479" s="1" t="s">
        <v>1700</v>
      </c>
      <c r="N479" s="1"/>
      <c r="O479" s="1"/>
      <c r="P479" s="1">
        <v>3</v>
      </c>
      <c r="Q479" s="1"/>
      <c r="R479" s="1"/>
      <c r="S479" s="1" t="s">
        <v>1700</v>
      </c>
    </row>
    <row r="480" spans="1:19" hidden="1" x14ac:dyDescent="0.15">
      <c r="A480" s="3">
        <v>479</v>
      </c>
      <c r="B480" s="25" t="s">
        <v>5352</v>
      </c>
      <c r="C480" s="2" t="s">
        <v>3213</v>
      </c>
      <c r="D480" s="1" t="s">
        <v>301</v>
      </c>
      <c r="E480" s="1" t="s">
        <v>1463</v>
      </c>
      <c r="F480" s="1">
        <v>5</v>
      </c>
      <c r="G480" s="1" t="s">
        <v>1699</v>
      </c>
      <c r="H480" s="1" t="s">
        <v>1698</v>
      </c>
      <c r="I480" s="1" t="s">
        <v>297</v>
      </c>
      <c r="J480" s="1"/>
      <c r="K480" s="1"/>
      <c r="L480" s="1"/>
      <c r="M480" s="1" t="s">
        <v>1697</v>
      </c>
      <c r="N480" s="1"/>
      <c r="O480" s="1"/>
      <c r="P480" s="1">
        <v>2</v>
      </c>
      <c r="Q480" s="1"/>
      <c r="R480" s="1"/>
      <c r="S480" s="1" t="s">
        <v>1697</v>
      </c>
    </row>
    <row r="481" spans="1:19" hidden="1" x14ac:dyDescent="0.15">
      <c r="A481" s="3">
        <v>480</v>
      </c>
      <c r="B481" s="25" t="s">
        <v>5352</v>
      </c>
      <c r="C481" s="2" t="s">
        <v>3213</v>
      </c>
      <c r="D481" s="1" t="s">
        <v>301</v>
      </c>
      <c r="E481" s="1" t="s">
        <v>1463</v>
      </c>
      <c r="F481" s="1">
        <v>5</v>
      </c>
      <c r="G481" s="1" t="s">
        <v>1696</v>
      </c>
      <c r="H481" s="1" t="s">
        <v>1695</v>
      </c>
      <c r="I481" s="1" t="s">
        <v>297</v>
      </c>
      <c r="J481" s="1"/>
      <c r="K481" s="1"/>
      <c r="L481" s="1"/>
      <c r="M481" s="1" t="s">
        <v>1694</v>
      </c>
      <c r="N481" s="1"/>
      <c r="O481" s="1"/>
      <c r="P481" s="1">
        <v>2</v>
      </c>
      <c r="Q481" s="1"/>
      <c r="R481" s="1"/>
      <c r="S481" s="1" t="s">
        <v>1694</v>
      </c>
    </row>
    <row r="482" spans="1:19" hidden="1" x14ac:dyDescent="0.15">
      <c r="A482" s="3">
        <v>481</v>
      </c>
      <c r="B482" s="25" t="s">
        <v>5352</v>
      </c>
      <c r="C482" s="2" t="s">
        <v>3213</v>
      </c>
      <c r="D482" s="1" t="s">
        <v>301</v>
      </c>
      <c r="E482" s="1" t="s">
        <v>1453</v>
      </c>
      <c r="F482" s="1">
        <v>18</v>
      </c>
      <c r="G482" s="1" t="s">
        <v>1693</v>
      </c>
      <c r="H482" s="1" t="s">
        <v>1692</v>
      </c>
      <c r="I482" s="1" t="s">
        <v>349</v>
      </c>
      <c r="J482" s="1" t="s">
        <v>1457</v>
      </c>
      <c r="K482" s="1"/>
      <c r="L482" s="1"/>
      <c r="M482" s="1" t="s">
        <v>1691</v>
      </c>
      <c r="N482" s="1"/>
      <c r="O482" s="1"/>
      <c r="P482" s="1"/>
      <c r="Q482" s="1">
        <v>9</v>
      </c>
      <c r="R482" s="1">
        <v>6</v>
      </c>
      <c r="S482" s="1" t="s">
        <v>1691</v>
      </c>
    </row>
    <row r="483" spans="1:19" hidden="1" x14ac:dyDescent="0.15">
      <c r="A483" s="3">
        <v>482</v>
      </c>
      <c r="B483" s="25" t="s">
        <v>5352</v>
      </c>
      <c r="C483" s="2" t="s">
        <v>3213</v>
      </c>
      <c r="D483" s="1" t="s">
        <v>301</v>
      </c>
      <c r="E483" s="1" t="s">
        <v>1453</v>
      </c>
      <c r="F483" s="1">
        <v>14</v>
      </c>
      <c r="G483" s="1" t="s">
        <v>1690</v>
      </c>
      <c r="H483" s="1" t="s">
        <v>1689</v>
      </c>
      <c r="I483" s="1" t="s">
        <v>349</v>
      </c>
      <c r="J483" s="1" t="s">
        <v>1457</v>
      </c>
      <c r="K483" s="1"/>
      <c r="L483" s="1"/>
      <c r="M483" s="1" t="s">
        <v>1688</v>
      </c>
      <c r="N483" s="1"/>
      <c r="O483" s="1"/>
      <c r="P483" s="1"/>
      <c r="Q483" s="1">
        <v>6</v>
      </c>
      <c r="R483" s="1">
        <v>9</v>
      </c>
      <c r="S483" s="1" t="s">
        <v>1688</v>
      </c>
    </row>
    <row r="484" spans="1:19" hidden="1" x14ac:dyDescent="0.15">
      <c r="A484" s="3">
        <v>483</v>
      </c>
      <c r="B484" s="25" t="s">
        <v>5352</v>
      </c>
      <c r="C484" s="2" t="s">
        <v>3213</v>
      </c>
      <c r="D484" s="1" t="s">
        <v>301</v>
      </c>
      <c r="E484" s="1" t="s">
        <v>1453</v>
      </c>
      <c r="F484" s="1">
        <v>21</v>
      </c>
      <c r="G484" s="1" t="s">
        <v>1687</v>
      </c>
      <c r="H484" s="1" t="s">
        <v>1686</v>
      </c>
      <c r="I484" s="1" t="s">
        <v>349</v>
      </c>
      <c r="J484" s="1" t="s">
        <v>1457</v>
      </c>
      <c r="K484" s="1"/>
      <c r="L484" s="1"/>
      <c r="M484" s="1" t="s">
        <v>1685</v>
      </c>
      <c r="N484" s="1"/>
      <c r="O484" s="1"/>
      <c r="P484" s="1"/>
      <c r="Q484" s="1">
        <v>10</v>
      </c>
      <c r="R484" s="1">
        <v>10</v>
      </c>
      <c r="S484" s="1" t="s">
        <v>1685</v>
      </c>
    </row>
    <row r="485" spans="1:19" hidden="1" x14ac:dyDescent="0.15">
      <c r="A485" s="3">
        <v>484</v>
      </c>
      <c r="B485" s="25" t="s">
        <v>5352</v>
      </c>
      <c r="C485" s="2" t="s">
        <v>3213</v>
      </c>
      <c r="D485" s="1" t="s">
        <v>301</v>
      </c>
      <c r="E485" s="1" t="s">
        <v>1453</v>
      </c>
      <c r="F485" s="1">
        <v>25</v>
      </c>
      <c r="G485" s="1" t="s">
        <v>1684</v>
      </c>
      <c r="H485" s="1" t="s">
        <v>1683</v>
      </c>
      <c r="I485" s="1" t="s">
        <v>349</v>
      </c>
      <c r="J485" s="1" t="s">
        <v>1457</v>
      </c>
      <c r="K485" s="1"/>
      <c r="L485" s="1"/>
      <c r="M485" s="1" t="s">
        <v>1682</v>
      </c>
      <c r="N485" s="1"/>
      <c r="O485" s="1"/>
      <c r="P485" s="1"/>
      <c r="Q485" s="1">
        <v>11</v>
      </c>
      <c r="R485" s="1">
        <v>9</v>
      </c>
      <c r="S485" s="1" t="s">
        <v>1682</v>
      </c>
    </row>
    <row r="486" spans="1:19" hidden="1" x14ac:dyDescent="0.15">
      <c r="A486" s="3">
        <v>485</v>
      </c>
      <c r="B486" s="25" t="s">
        <v>5352</v>
      </c>
      <c r="C486" s="2" t="s">
        <v>3214</v>
      </c>
      <c r="D486" s="1" t="s">
        <v>1653</v>
      </c>
      <c r="E486" s="1" t="s">
        <v>1473</v>
      </c>
      <c r="F486" s="1">
        <v>7</v>
      </c>
      <c r="G486" s="1" t="s">
        <v>1681</v>
      </c>
      <c r="H486" s="1" t="s">
        <v>1680</v>
      </c>
      <c r="I486" s="1" t="s">
        <v>1475</v>
      </c>
      <c r="J486" s="1"/>
      <c r="K486" s="1"/>
      <c r="L486" s="1"/>
      <c r="M486" s="1" t="s">
        <v>1679</v>
      </c>
      <c r="N486" s="1"/>
      <c r="O486" s="1"/>
      <c r="P486" s="1"/>
      <c r="Q486" s="1"/>
      <c r="R486" s="1"/>
      <c r="S486" s="1" t="s">
        <v>1679</v>
      </c>
    </row>
    <row r="487" spans="1:19" hidden="1" x14ac:dyDescent="0.15">
      <c r="A487" s="3">
        <v>486</v>
      </c>
      <c r="B487" s="25" t="s">
        <v>5352</v>
      </c>
      <c r="C487" s="2" t="s">
        <v>3214</v>
      </c>
      <c r="D487" s="1" t="s">
        <v>1653</v>
      </c>
      <c r="E487" s="1" t="s">
        <v>1473</v>
      </c>
      <c r="F487" s="1">
        <v>10</v>
      </c>
      <c r="G487" s="1" t="s">
        <v>1678</v>
      </c>
      <c r="H487" s="1" t="s">
        <v>1677</v>
      </c>
      <c r="I487" s="1" t="s">
        <v>1475</v>
      </c>
      <c r="J487" s="1"/>
      <c r="K487" s="1"/>
      <c r="L487" s="1"/>
      <c r="M487" s="1" t="s">
        <v>1676</v>
      </c>
      <c r="N487" s="1"/>
      <c r="O487" s="1"/>
      <c r="P487" s="1"/>
      <c r="Q487" s="1"/>
      <c r="R487" s="1"/>
      <c r="S487" s="1" t="s">
        <v>1676</v>
      </c>
    </row>
    <row r="488" spans="1:19" hidden="1" x14ac:dyDescent="0.15">
      <c r="A488" s="3">
        <v>487</v>
      </c>
      <c r="B488" s="25" t="s">
        <v>5352</v>
      </c>
      <c r="C488" s="2" t="s">
        <v>3214</v>
      </c>
      <c r="D488" s="1" t="s">
        <v>1653</v>
      </c>
      <c r="E488" s="1" t="s">
        <v>1473</v>
      </c>
      <c r="F488" s="1">
        <v>15</v>
      </c>
      <c r="G488" s="1" t="s">
        <v>1675</v>
      </c>
      <c r="H488" s="1" t="s">
        <v>1674</v>
      </c>
      <c r="I488" s="1" t="s">
        <v>1475</v>
      </c>
      <c r="J488" s="1"/>
      <c r="K488" s="1"/>
      <c r="L488" s="1"/>
      <c r="M488" s="1" t="s">
        <v>1673</v>
      </c>
      <c r="N488" s="1"/>
      <c r="O488" s="1"/>
      <c r="P488" s="1"/>
      <c r="Q488" s="1"/>
      <c r="R488" s="1"/>
      <c r="S488" s="1" t="s">
        <v>1673</v>
      </c>
    </row>
    <row r="489" spans="1:19" hidden="1" x14ac:dyDescent="0.15">
      <c r="A489" s="3">
        <v>488</v>
      </c>
      <c r="B489" s="25" t="s">
        <v>5352</v>
      </c>
      <c r="C489" s="2" t="s">
        <v>3214</v>
      </c>
      <c r="D489" s="1" t="s">
        <v>1653</v>
      </c>
      <c r="E489" s="1" t="s">
        <v>1463</v>
      </c>
      <c r="F489" s="1">
        <v>14</v>
      </c>
      <c r="G489" s="1" t="s">
        <v>1672</v>
      </c>
      <c r="H489" s="1" t="s">
        <v>1671</v>
      </c>
      <c r="I489" s="1" t="s">
        <v>349</v>
      </c>
      <c r="J489" s="1" t="s">
        <v>1493</v>
      </c>
      <c r="K489" s="1" t="s">
        <v>1555</v>
      </c>
      <c r="L489" s="1" t="s">
        <v>1500</v>
      </c>
      <c r="M489" s="1" t="s">
        <v>1670</v>
      </c>
      <c r="N489" s="1"/>
      <c r="O489" s="1"/>
      <c r="P489" s="1"/>
      <c r="Q489" s="1">
        <v>4</v>
      </c>
      <c r="R489" s="1">
        <v>4</v>
      </c>
      <c r="S489" s="1" t="s">
        <v>1670</v>
      </c>
    </row>
    <row r="490" spans="1:19" hidden="1" x14ac:dyDescent="0.15">
      <c r="A490" s="3">
        <v>489</v>
      </c>
      <c r="B490" s="25" t="s">
        <v>5352</v>
      </c>
      <c r="C490" s="2" t="s">
        <v>3214</v>
      </c>
      <c r="D490" s="1" t="s">
        <v>1653</v>
      </c>
      <c r="E490" s="1" t="s">
        <v>1463</v>
      </c>
      <c r="F490" s="1">
        <v>17</v>
      </c>
      <c r="G490" s="1" t="s">
        <v>1669</v>
      </c>
      <c r="H490" s="1" t="s">
        <v>1668</v>
      </c>
      <c r="I490" s="1" t="s">
        <v>349</v>
      </c>
      <c r="J490" s="1" t="s">
        <v>1493</v>
      </c>
      <c r="K490" s="1" t="s">
        <v>1667</v>
      </c>
      <c r="L490" s="1" t="s">
        <v>1500</v>
      </c>
      <c r="M490" s="1" t="s">
        <v>1666</v>
      </c>
      <c r="N490" s="1" t="s">
        <v>1665</v>
      </c>
      <c r="O490" s="1"/>
      <c r="P490" s="1"/>
      <c r="Q490" s="1">
        <v>4</v>
      </c>
      <c r="R490" s="1">
        <v>4</v>
      </c>
      <c r="S490" s="1" t="s">
        <v>1664</v>
      </c>
    </row>
    <row r="491" spans="1:19" hidden="1" x14ac:dyDescent="0.15">
      <c r="A491" s="3">
        <v>490</v>
      </c>
      <c r="B491" s="25" t="s">
        <v>5352</v>
      </c>
      <c r="C491" s="2" t="s">
        <v>3214</v>
      </c>
      <c r="D491" s="1" t="s">
        <v>1653</v>
      </c>
      <c r="E491" s="1" t="s">
        <v>1463</v>
      </c>
      <c r="F491" s="1">
        <v>5</v>
      </c>
      <c r="G491" s="1" t="s">
        <v>1663</v>
      </c>
      <c r="H491" s="1" t="s">
        <v>1662</v>
      </c>
      <c r="I491" s="1" t="s">
        <v>297</v>
      </c>
      <c r="J491" s="1"/>
      <c r="K491" s="1"/>
      <c r="L491" s="1"/>
      <c r="M491" s="1" t="s">
        <v>1661</v>
      </c>
      <c r="N491" s="1" t="s">
        <v>1660</v>
      </c>
      <c r="O491" s="1"/>
      <c r="P491" s="1">
        <v>3</v>
      </c>
      <c r="Q491" s="1"/>
      <c r="R491" s="1"/>
      <c r="S491" s="1" t="s">
        <v>1659</v>
      </c>
    </row>
    <row r="492" spans="1:19" hidden="1" x14ac:dyDescent="0.15">
      <c r="A492" s="3">
        <v>491</v>
      </c>
      <c r="B492" s="25" t="s">
        <v>5352</v>
      </c>
      <c r="C492" s="2" t="s">
        <v>3214</v>
      </c>
      <c r="D492" s="1" t="s">
        <v>1653</v>
      </c>
      <c r="E492" s="1" t="s">
        <v>1453</v>
      </c>
      <c r="F492" s="1">
        <v>20</v>
      </c>
      <c r="G492" s="1" t="s">
        <v>1658</v>
      </c>
      <c r="H492" s="1" t="s">
        <v>1657</v>
      </c>
      <c r="I492" s="1" t="s">
        <v>349</v>
      </c>
      <c r="J492" s="1" t="s">
        <v>1511</v>
      </c>
      <c r="K492" s="1" t="s">
        <v>1500</v>
      </c>
      <c r="L492" s="1"/>
      <c r="M492" s="1" t="s">
        <v>1656</v>
      </c>
      <c r="N492" s="1" t="s">
        <v>1655</v>
      </c>
      <c r="O492" s="1"/>
      <c r="P492" s="1"/>
      <c r="Q492" s="1">
        <v>4</v>
      </c>
      <c r="R492" s="1">
        <v>4</v>
      </c>
      <c r="S492" s="1" t="s">
        <v>1654</v>
      </c>
    </row>
    <row r="493" spans="1:19" hidden="1" x14ac:dyDescent="0.15">
      <c r="A493" s="3">
        <v>492</v>
      </c>
      <c r="B493" s="25" t="s">
        <v>5352</v>
      </c>
      <c r="C493" s="2" t="s">
        <v>3214</v>
      </c>
      <c r="D493" s="1" t="s">
        <v>1653</v>
      </c>
      <c r="E493" s="1" t="s">
        <v>1453</v>
      </c>
      <c r="F493" s="1">
        <v>17</v>
      </c>
      <c r="G493" s="1" t="s">
        <v>1652</v>
      </c>
      <c r="H493" s="1" t="s">
        <v>1651</v>
      </c>
      <c r="I493" s="1" t="s">
        <v>349</v>
      </c>
      <c r="J493" s="1" t="s">
        <v>358</v>
      </c>
      <c r="K493" s="1"/>
      <c r="L493" s="1"/>
      <c r="M493" s="1" t="s">
        <v>3453</v>
      </c>
      <c r="N493" s="1" t="s">
        <v>1650</v>
      </c>
      <c r="O493" s="1" t="s">
        <v>1649</v>
      </c>
      <c r="P493" s="1"/>
      <c r="Q493" s="1">
        <v>8</v>
      </c>
      <c r="R493" s="1">
        <v>8</v>
      </c>
      <c r="S493" s="1" t="s">
        <v>3498</v>
      </c>
    </row>
    <row r="494" spans="1:19" hidden="1" x14ac:dyDescent="0.15">
      <c r="A494" s="3">
        <v>493</v>
      </c>
      <c r="B494" s="25" t="s">
        <v>5352</v>
      </c>
      <c r="C494" s="2" t="s">
        <v>3214</v>
      </c>
      <c r="D494" s="1" t="s">
        <v>1631</v>
      </c>
      <c r="E494" s="1" t="s">
        <v>1473</v>
      </c>
      <c r="F494" s="1">
        <v>11</v>
      </c>
      <c r="G494" s="1" t="s">
        <v>1647</v>
      </c>
      <c r="H494" s="1" t="s">
        <v>1646</v>
      </c>
      <c r="I494" s="1" t="s">
        <v>349</v>
      </c>
      <c r="J494" s="1" t="s">
        <v>1559</v>
      </c>
      <c r="K494" s="1"/>
      <c r="L494" s="1"/>
      <c r="M494" s="1" t="s">
        <v>361</v>
      </c>
      <c r="N494" s="1" t="s">
        <v>1645</v>
      </c>
      <c r="O494" s="1"/>
      <c r="P494" s="1"/>
      <c r="Q494" s="1">
        <v>3</v>
      </c>
      <c r="R494" s="1">
        <v>4</v>
      </c>
      <c r="S494" s="1" t="s">
        <v>3499</v>
      </c>
    </row>
    <row r="495" spans="1:19" hidden="1" x14ac:dyDescent="0.15">
      <c r="A495" s="3">
        <v>494</v>
      </c>
      <c r="B495" s="25" t="s">
        <v>5352</v>
      </c>
      <c r="C495" s="2" t="s">
        <v>3214</v>
      </c>
      <c r="D495" s="1" t="s">
        <v>1631</v>
      </c>
      <c r="E495" s="1" t="s">
        <v>1463</v>
      </c>
      <c r="F495" s="1">
        <v>16</v>
      </c>
      <c r="G495" s="1" t="s">
        <v>1644</v>
      </c>
      <c r="H495" s="1" t="s">
        <v>1643</v>
      </c>
      <c r="I495" s="1" t="s">
        <v>349</v>
      </c>
      <c r="J495" s="1" t="s">
        <v>1457</v>
      </c>
      <c r="K495" s="1"/>
      <c r="L495" s="1"/>
      <c r="M495" s="1" t="s">
        <v>3412</v>
      </c>
      <c r="N495" s="1" t="s">
        <v>1642</v>
      </c>
      <c r="O495" s="1" t="s">
        <v>1641</v>
      </c>
      <c r="P495" s="1"/>
      <c r="Q495" s="1">
        <v>4</v>
      </c>
      <c r="R495" s="1">
        <v>4</v>
      </c>
      <c r="S495" s="1" t="s">
        <v>3500</v>
      </c>
    </row>
    <row r="496" spans="1:19" hidden="1" x14ac:dyDescent="0.15">
      <c r="A496" s="3">
        <v>495</v>
      </c>
      <c r="B496" s="25" t="s">
        <v>5352</v>
      </c>
      <c r="C496" s="2" t="s">
        <v>3214</v>
      </c>
      <c r="D496" s="1" t="s">
        <v>1631</v>
      </c>
      <c r="E496" s="1" t="s">
        <v>1463</v>
      </c>
      <c r="F496" s="1">
        <v>8</v>
      </c>
      <c r="G496" s="1" t="s">
        <v>1640</v>
      </c>
      <c r="H496" s="1" t="s">
        <v>1639</v>
      </c>
      <c r="I496" s="1" t="s">
        <v>297</v>
      </c>
      <c r="J496" s="1"/>
      <c r="K496" s="1"/>
      <c r="L496" s="1"/>
      <c r="M496" s="1" t="s">
        <v>1638</v>
      </c>
      <c r="N496" s="1" t="s">
        <v>1637</v>
      </c>
      <c r="O496" s="1"/>
      <c r="P496" s="1">
        <v>3</v>
      </c>
      <c r="Q496" s="1"/>
      <c r="R496" s="1"/>
      <c r="S496" s="1" t="s">
        <v>1636</v>
      </c>
    </row>
    <row r="497" spans="1:19" hidden="1" x14ac:dyDescent="0.15">
      <c r="A497" s="3">
        <v>496</v>
      </c>
      <c r="B497" s="25" t="s">
        <v>5352</v>
      </c>
      <c r="C497" s="2" t="s">
        <v>3214</v>
      </c>
      <c r="D497" s="1" t="s">
        <v>1631</v>
      </c>
      <c r="E497" s="1" t="s">
        <v>1453</v>
      </c>
      <c r="F497" s="1">
        <v>19</v>
      </c>
      <c r="G497" s="1" t="s">
        <v>1635</v>
      </c>
      <c r="H497" s="1" t="s">
        <v>1634</v>
      </c>
      <c r="I497" s="1" t="s">
        <v>349</v>
      </c>
      <c r="J497" s="1" t="s">
        <v>1633</v>
      </c>
      <c r="K497" s="1"/>
      <c r="L497" s="1"/>
      <c r="M497" s="1" t="s">
        <v>3501</v>
      </c>
      <c r="N497" s="1" t="s">
        <v>1632</v>
      </c>
      <c r="O497" s="1"/>
      <c r="P497" s="1"/>
      <c r="Q497" s="1">
        <v>5</v>
      </c>
      <c r="R497" s="1">
        <v>5</v>
      </c>
      <c r="S497" s="1" t="s">
        <v>3502</v>
      </c>
    </row>
    <row r="498" spans="1:19" hidden="1" x14ac:dyDescent="0.15">
      <c r="A498" s="3">
        <v>497</v>
      </c>
      <c r="B498" s="25" t="s">
        <v>5352</v>
      </c>
      <c r="C498" s="2" t="s">
        <v>3214</v>
      </c>
      <c r="D498" s="1" t="s">
        <v>1631</v>
      </c>
      <c r="E498" s="1" t="s">
        <v>1453</v>
      </c>
      <c r="F498" s="1">
        <v>21</v>
      </c>
      <c r="G498" s="1" t="s">
        <v>1630</v>
      </c>
      <c r="H498" s="1" t="s">
        <v>1629</v>
      </c>
      <c r="I498" s="1" t="s">
        <v>1475</v>
      </c>
      <c r="J498" s="1"/>
      <c r="K498" s="1"/>
      <c r="L498" s="1"/>
      <c r="M498" s="1" t="s">
        <v>1598</v>
      </c>
      <c r="N498" s="1" t="s">
        <v>1628</v>
      </c>
      <c r="O498" s="1" t="s">
        <v>1627</v>
      </c>
      <c r="P498" s="1"/>
      <c r="Q498" s="1"/>
      <c r="R498" s="1"/>
      <c r="S498" s="1" t="s">
        <v>1626</v>
      </c>
    </row>
    <row r="499" spans="1:19" hidden="1" x14ac:dyDescent="0.15">
      <c r="A499" s="3">
        <v>498</v>
      </c>
      <c r="B499" s="25" t="s">
        <v>5352</v>
      </c>
      <c r="C499" s="2" t="s">
        <v>3214</v>
      </c>
      <c r="D499" s="1" t="s">
        <v>1606</v>
      </c>
      <c r="E499" s="1" t="s">
        <v>1473</v>
      </c>
      <c r="F499" s="1">
        <v>9</v>
      </c>
      <c r="G499" s="1" t="s">
        <v>1624</v>
      </c>
      <c r="H499" s="1" t="s">
        <v>1623</v>
      </c>
      <c r="I499" s="1" t="s">
        <v>349</v>
      </c>
      <c r="J499" s="1" t="s">
        <v>1457</v>
      </c>
      <c r="K499" s="1" t="s">
        <v>1523</v>
      </c>
      <c r="L499" s="1"/>
      <c r="M499" s="1" t="s">
        <v>1622</v>
      </c>
      <c r="N499" s="1"/>
      <c r="O499" s="1"/>
      <c r="P499" s="1"/>
      <c r="Q499" s="1">
        <v>5</v>
      </c>
      <c r="R499" s="1">
        <v>4</v>
      </c>
      <c r="S499" s="1" t="s">
        <v>1622</v>
      </c>
    </row>
    <row r="500" spans="1:19" hidden="1" x14ac:dyDescent="0.15">
      <c r="A500" s="3">
        <v>499</v>
      </c>
      <c r="B500" s="25" t="s">
        <v>5352</v>
      </c>
      <c r="C500" s="2" t="s">
        <v>3214</v>
      </c>
      <c r="D500" s="1" t="s">
        <v>1606</v>
      </c>
      <c r="E500" s="1" t="s">
        <v>1473</v>
      </c>
      <c r="F500" s="1">
        <v>22</v>
      </c>
      <c r="G500" s="1" t="s">
        <v>1621</v>
      </c>
      <c r="H500" s="1" t="s">
        <v>1620</v>
      </c>
      <c r="I500" s="1" t="s">
        <v>1475</v>
      </c>
      <c r="J500" s="1"/>
      <c r="K500" s="1"/>
      <c r="L500" s="1"/>
      <c r="M500" s="1" t="s">
        <v>3412</v>
      </c>
      <c r="N500" s="1" t="s">
        <v>1619</v>
      </c>
      <c r="O500" s="1"/>
      <c r="P500" s="1"/>
      <c r="Q500" s="1"/>
      <c r="R500" s="1"/>
      <c r="S500" s="1" t="s">
        <v>3503</v>
      </c>
    </row>
    <row r="501" spans="1:19" hidden="1" x14ac:dyDescent="0.15">
      <c r="A501" s="3">
        <v>500</v>
      </c>
      <c r="B501" s="25" t="s">
        <v>5352</v>
      </c>
      <c r="C501" s="2" t="s">
        <v>3214</v>
      </c>
      <c r="D501" s="1" t="s">
        <v>1606</v>
      </c>
      <c r="E501" s="1" t="s">
        <v>1463</v>
      </c>
      <c r="F501" s="1">
        <v>20</v>
      </c>
      <c r="G501" s="1" t="s">
        <v>1618</v>
      </c>
      <c r="H501" s="1" t="s">
        <v>1617</v>
      </c>
      <c r="I501" s="1" t="s">
        <v>349</v>
      </c>
      <c r="J501" s="1" t="s">
        <v>1516</v>
      </c>
      <c r="K501" s="1" t="s">
        <v>1515</v>
      </c>
      <c r="L501" s="1" t="s">
        <v>1500</v>
      </c>
      <c r="M501" s="1" t="s">
        <v>1616</v>
      </c>
      <c r="N501" s="1"/>
      <c r="O501" s="1"/>
      <c r="P501" s="1"/>
      <c r="Q501" s="1">
        <v>6</v>
      </c>
      <c r="R501" s="1">
        <v>6</v>
      </c>
      <c r="S501" s="1" t="s">
        <v>1616</v>
      </c>
    </row>
    <row r="502" spans="1:19" hidden="1" x14ac:dyDescent="0.15">
      <c r="A502" s="3">
        <v>501</v>
      </c>
      <c r="B502" s="25" t="s">
        <v>5352</v>
      </c>
      <c r="C502" s="2" t="s">
        <v>3214</v>
      </c>
      <c r="D502" s="1" t="s">
        <v>1606</v>
      </c>
      <c r="E502" s="1" t="s">
        <v>1463</v>
      </c>
      <c r="F502" s="1">
        <v>20</v>
      </c>
      <c r="G502" s="1" t="s">
        <v>1615</v>
      </c>
      <c r="H502" s="1" t="s">
        <v>1614</v>
      </c>
      <c r="I502" s="1" t="s">
        <v>1475</v>
      </c>
      <c r="J502" s="1"/>
      <c r="K502" s="1"/>
      <c r="L502" s="1"/>
      <c r="M502" s="1" t="s">
        <v>1613</v>
      </c>
      <c r="N502" s="1" t="s">
        <v>1612</v>
      </c>
      <c r="O502" s="1"/>
      <c r="P502" s="1"/>
      <c r="Q502" s="1"/>
      <c r="R502" s="1"/>
      <c r="S502" s="1" t="s">
        <v>1611</v>
      </c>
    </row>
    <row r="503" spans="1:19" hidden="1" x14ac:dyDescent="0.15">
      <c r="A503" s="3">
        <v>502</v>
      </c>
      <c r="B503" s="25" t="s">
        <v>5352</v>
      </c>
      <c r="C503" s="2" t="s">
        <v>3214</v>
      </c>
      <c r="D503" s="1" t="s">
        <v>1606</v>
      </c>
      <c r="E503" s="1" t="s">
        <v>1453</v>
      </c>
      <c r="F503" s="1">
        <v>23</v>
      </c>
      <c r="G503" s="1" t="s">
        <v>1610</v>
      </c>
      <c r="H503" s="1" t="s">
        <v>1609</v>
      </c>
      <c r="I503" s="1" t="s">
        <v>349</v>
      </c>
      <c r="J503" s="1" t="s">
        <v>1457</v>
      </c>
      <c r="K503" s="1"/>
      <c r="L503" s="1"/>
      <c r="M503" s="1" t="s">
        <v>3414</v>
      </c>
      <c r="N503" s="1" t="s">
        <v>1608</v>
      </c>
      <c r="O503" s="1" t="s">
        <v>1607</v>
      </c>
      <c r="P503" s="1"/>
      <c r="Q503" s="1">
        <v>8</v>
      </c>
      <c r="R503" s="1">
        <v>8</v>
      </c>
      <c r="S503" s="1" t="s">
        <v>3504</v>
      </c>
    </row>
    <row r="504" spans="1:19" hidden="1" x14ac:dyDescent="0.15">
      <c r="A504" s="3">
        <v>503</v>
      </c>
      <c r="B504" s="25" t="s">
        <v>5352</v>
      </c>
      <c r="C504" s="2" t="s">
        <v>3214</v>
      </c>
      <c r="D504" s="1" t="s">
        <v>1606</v>
      </c>
      <c r="E504" s="1" t="s">
        <v>1453</v>
      </c>
      <c r="F504" s="1">
        <v>12</v>
      </c>
      <c r="G504" s="1" t="s">
        <v>1605</v>
      </c>
      <c r="H504" s="1" t="s">
        <v>1604</v>
      </c>
      <c r="I504" s="1" t="s">
        <v>349</v>
      </c>
      <c r="J504" s="1" t="s">
        <v>1516</v>
      </c>
      <c r="K504" s="1" t="s">
        <v>1515</v>
      </c>
      <c r="L504" s="1"/>
      <c r="M504" s="1" t="s">
        <v>3151</v>
      </c>
      <c r="N504" s="1" t="s">
        <v>1603</v>
      </c>
      <c r="O504" s="1" t="s">
        <v>1602</v>
      </c>
      <c r="P504" s="1"/>
      <c r="Q504" s="1">
        <v>3</v>
      </c>
      <c r="R504" s="1">
        <v>4</v>
      </c>
      <c r="S504" s="1" t="s">
        <v>3505</v>
      </c>
    </row>
    <row r="505" spans="1:19" hidden="1" x14ac:dyDescent="0.15">
      <c r="A505" s="3">
        <v>504</v>
      </c>
      <c r="B505" s="25" t="s">
        <v>5352</v>
      </c>
      <c r="C505" s="2" t="s">
        <v>3214</v>
      </c>
      <c r="D505" s="1" t="s">
        <v>1575</v>
      </c>
      <c r="E505" s="1" t="s">
        <v>1473</v>
      </c>
      <c r="F505" s="1">
        <v>7</v>
      </c>
      <c r="G505" s="1" t="s">
        <v>1600</v>
      </c>
      <c r="H505" s="1" t="s">
        <v>1599</v>
      </c>
      <c r="I505" s="1" t="s">
        <v>349</v>
      </c>
      <c r="J505" s="1" t="s">
        <v>1587</v>
      </c>
      <c r="K505" s="1" t="s">
        <v>1515</v>
      </c>
      <c r="L505" s="1" t="s">
        <v>1500</v>
      </c>
      <c r="M505" s="1" t="s">
        <v>1598</v>
      </c>
      <c r="N505" s="1" t="s">
        <v>1597</v>
      </c>
      <c r="O505" s="1"/>
      <c r="P505" s="1"/>
      <c r="Q505" s="1">
        <v>4</v>
      </c>
      <c r="R505" s="1">
        <v>3</v>
      </c>
      <c r="S505" s="1" t="s">
        <v>1596</v>
      </c>
    </row>
    <row r="506" spans="1:19" hidden="1" x14ac:dyDescent="0.15">
      <c r="A506" s="3">
        <v>505</v>
      </c>
      <c r="B506" s="25" t="s">
        <v>5352</v>
      </c>
      <c r="C506" s="2" t="s">
        <v>3214</v>
      </c>
      <c r="D506" s="1" t="s">
        <v>1575</v>
      </c>
      <c r="E506" s="1" t="s">
        <v>1473</v>
      </c>
      <c r="F506" s="1">
        <v>3</v>
      </c>
      <c r="G506" s="1" t="s">
        <v>1595</v>
      </c>
      <c r="H506" s="1" t="s">
        <v>1594</v>
      </c>
      <c r="I506" s="1" t="s">
        <v>1475</v>
      </c>
      <c r="J506" s="1"/>
      <c r="K506" s="1"/>
      <c r="L506" s="1"/>
      <c r="M506" s="1" t="s">
        <v>1593</v>
      </c>
      <c r="N506" s="1"/>
      <c r="O506" s="1"/>
      <c r="P506" s="1"/>
      <c r="Q506" s="1"/>
      <c r="R506" s="1"/>
      <c r="S506" s="1" t="s">
        <v>1593</v>
      </c>
    </row>
    <row r="507" spans="1:19" hidden="1" x14ac:dyDescent="0.15">
      <c r="A507" s="3">
        <v>506</v>
      </c>
      <c r="B507" s="25" t="s">
        <v>5352</v>
      </c>
      <c r="C507" s="2" t="s">
        <v>3214</v>
      </c>
      <c r="D507" s="1" t="s">
        <v>1575</v>
      </c>
      <c r="E507" s="1" t="s">
        <v>1473</v>
      </c>
      <c r="F507" s="1">
        <v>5</v>
      </c>
      <c r="G507" s="1" t="s">
        <v>1592</v>
      </c>
      <c r="H507" s="1" t="s">
        <v>1591</v>
      </c>
      <c r="I507" s="1" t="s">
        <v>297</v>
      </c>
      <c r="J507" s="1"/>
      <c r="K507" s="1"/>
      <c r="L507" s="1"/>
      <c r="M507" s="1" t="s">
        <v>1590</v>
      </c>
      <c r="N507" s="1"/>
      <c r="O507" s="1"/>
      <c r="P507" s="1">
        <v>2</v>
      </c>
      <c r="Q507" s="1"/>
      <c r="R507" s="1"/>
      <c r="S507" s="1" t="s">
        <v>1590</v>
      </c>
    </row>
    <row r="508" spans="1:19" hidden="1" x14ac:dyDescent="0.15">
      <c r="A508" s="3">
        <v>507</v>
      </c>
      <c r="B508" s="25" t="s">
        <v>5352</v>
      </c>
      <c r="C508" s="2" t="s">
        <v>3214</v>
      </c>
      <c r="D508" s="1" t="s">
        <v>1575</v>
      </c>
      <c r="E508" s="1" t="s">
        <v>1463</v>
      </c>
      <c r="F508" s="1">
        <v>13</v>
      </c>
      <c r="G508" s="1" t="s">
        <v>1589</v>
      </c>
      <c r="H508" s="1" t="s">
        <v>1588</v>
      </c>
      <c r="I508" s="1" t="s">
        <v>349</v>
      </c>
      <c r="J508" s="1" t="s">
        <v>1587</v>
      </c>
      <c r="K508" s="1"/>
      <c r="L508" s="1"/>
      <c r="M508" s="1" t="s">
        <v>2076</v>
      </c>
      <c r="N508" s="1" t="s">
        <v>1586</v>
      </c>
      <c r="O508" s="1"/>
      <c r="P508" s="1"/>
      <c r="Q508" s="1">
        <v>4</v>
      </c>
      <c r="R508" s="1">
        <v>4</v>
      </c>
      <c r="S508" s="1" t="s">
        <v>3506</v>
      </c>
    </row>
    <row r="509" spans="1:19" hidden="1" x14ac:dyDescent="0.15">
      <c r="A509" s="3">
        <v>508</v>
      </c>
      <c r="B509" s="25" t="s">
        <v>5352</v>
      </c>
      <c r="C509" s="2" t="s">
        <v>3214</v>
      </c>
      <c r="D509" s="1" t="s">
        <v>1575</v>
      </c>
      <c r="E509" s="1" t="s">
        <v>1463</v>
      </c>
      <c r="F509" s="1">
        <v>11</v>
      </c>
      <c r="G509" s="1" t="s">
        <v>1585</v>
      </c>
      <c r="H509" s="1" t="s">
        <v>1584</v>
      </c>
      <c r="I509" s="1" t="s">
        <v>297</v>
      </c>
      <c r="J509" s="1"/>
      <c r="K509" s="1"/>
      <c r="L509" s="1"/>
      <c r="M509" s="1" t="s">
        <v>1583</v>
      </c>
      <c r="N509" s="1" t="s">
        <v>1582</v>
      </c>
      <c r="O509" s="1"/>
      <c r="P509" s="1">
        <v>3</v>
      </c>
      <c r="Q509" s="1"/>
      <c r="R509" s="1"/>
      <c r="S509" s="1" t="s">
        <v>1581</v>
      </c>
    </row>
    <row r="510" spans="1:19" hidden="1" x14ac:dyDescent="0.15">
      <c r="A510" s="3">
        <v>509</v>
      </c>
      <c r="B510" s="25" t="s">
        <v>5352</v>
      </c>
      <c r="C510" s="2" t="s">
        <v>3214</v>
      </c>
      <c r="D510" s="1" t="s">
        <v>1575</v>
      </c>
      <c r="E510" s="1" t="s">
        <v>1453</v>
      </c>
      <c r="F510" s="1">
        <v>20</v>
      </c>
      <c r="G510" s="1" t="s">
        <v>1580</v>
      </c>
      <c r="H510" s="1" t="s">
        <v>1579</v>
      </c>
      <c r="I510" s="1" t="s">
        <v>349</v>
      </c>
      <c r="J510" s="1" t="s">
        <v>1578</v>
      </c>
      <c r="K510" s="1"/>
      <c r="L510" s="1"/>
      <c r="M510" s="1" t="s">
        <v>361</v>
      </c>
      <c r="N510" s="1" t="s">
        <v>1577</v>
      </c>
      <c r="O510" s="1" t="s">
        <v>1576</v>
      </c>
      <c r="P510" s="1"/>
      <c r="Q510" s="1">
        <v>9</v>
      </c>
      <c r="R510" s="1">
        <v>8</v>
      </c>
      <c r="S510" s="1" t="s">
        <v>3507</v>
      </c>
    </row>
    <row r="511" spans="1:19" hidden="1" x14ac:dyDescent="0.15">
      <c r="A511" s="3">
        <v>510</v>
      </c>
      <c r="B511" s="25" t="s">
        <v>5352</v>
      </c>
      <c r="C511" s="2" t="s">
        <v>3214</v>
      </c>
      <c r="D511" s="1" t="s">
        <v>1575</v>
      </c>
      <c r="E511" s="1" t="s">
        <v>1453</v>
      </c>
      <c r="F511" s="1">
        <v>3</v>
      </c>
      <c r="G511" s="1" t="s">
        <v>1574</v>
      </c>
      <c r="H511" s="1" t="s">
        <v>1573</v>
      </c>
      <c r="I511" s="1" t="s">
        <v>1475</v>
      </c>
      <c r="J511" s="1"/>
      <c r="K511" s="1"/>
      <c r="L511" s="1"/>
      <c r="M511" s="1" t="s">
        <v>3412</v>
      </c>
      <c r="N511" s="1" t="s">
        <v>1572</v>
      </c>
      <c r="O511" s="1" t="s">
        <v>1571</v>
      </c>
      <c r="P511" s="1"/>
      <c r="Q511" s="1"/>
      <c r="R511" s="1"/>
      <c r="S511" s="1" t="s">
        <v>3508</v>
      </c>
    </row>
    <row r="512" spans="1:19" hidden="1" x14ac:dyDescent="0.15">
      <c r="A512" s="3">
        <v>511</v>
      </c>
      <c r="B512" s="25" t="s">
        <v>5352</v>
      </c>
      <c r="C512" s="2" t="s">
        <v>3214</v>
      </c>
      <c r="D512" s="1" t="s">
        <v>1540</v>
      </c>
      <c r="E512" s="1" t="s">
        <v>1473</v>
      </c>
      <c r="F512" s="1">
        <v>21</v>
      </c>
      <c r="G512" s="1" t="s">
        <v>1569</v>
      </c>
      <c r="H512" s="1" t="s">
        <v>1568</v>
      </c>
      <c r="I512" s="1" t="s">
        <v>349</v>
      </c>
      <c r="J512" s="1" t="s">
        <v>1457</v>
      </c>
      <c r="K512" s="1" t="s">
        <v>1523</v>
      </c>
      <c r="L512" s="1"/>
      <c r="M512" s="1" t="s">
        <v>3509</v>
      </c>
      <c r="N512" s="1" t="s">
        <v>1567</v>
      </c>
      <c r="O512" s="1" t="s">
        <v>1566</v>
      </c>
      <c r="P512" s="1"/>
      <c r="Q512" s="1">
        <v>5</v>
      </c>
      <c r="R512" s="1">
        <v>4</v>
      </c>
      <c r="S512" s="1" t="s">
        <v>3510</v>
      </c>
    </row>
    <row r="513" spans="1:19" hidden="1" x14ac:dyDescent="0.15">
      <c r="A513" s="3">
        <v>512</v>
      </c>
      <c r="B513" s="25" t="s">
        <v>5352</v>
      </c>
      <c r="C513" s="2" t="s">
        <v>3214</v>
      </c>
      <c r="D513" s="1" t="s">
        <v>1540</v>
      </c>
      <c r="E513" s="1" t="s">
        <v>1473</v>
      </c>
      <c r="F513" s="1">
        <v>20</v>
      </c>
      <c r="G513" s="1" t="s">
        <v>1565</v>
      </c>
      <c r="H513" s="1" t="s">
        <v>1564</v>
      </c>
      <c r="I513" s="1" t="s">
        <v>349</v>
      </c>
      <c r="J513" s="1" t="s">
        <v>1559</v>
      </c>
      <c r="K513" s="1"/>
      <c r="L513" s="1"/>
      <c r="M513" s="1" t="s">
        <v>3289</v>
      </c>
      <c r="N513" s="1" t="s">
        <v>1563</v>
      </c>
      <c r="O513" s="1" t="s">
        <v>1562</v>
      </c>
      <c r="P513" s="1"/>
      <c r="Q513" s="1">
        <v>4</v>
      </c>
      <c r="R513" s="1">
        <v>4</v>
      </c>
      <c r="S513" s="1" t="s">
        <v>3511</v>
      </c>
    </row>
    <row r="514" spans="1:19" hidden="1" x14ac:dyDescent="0.15">
      <c r="A514" s="3">
        <v>513</v>
      </c>
      <c r="B514" s="25" t="s">
        <v>5352</v>
      </c>
      <c r="C514" s="2" t="s">
        <v>3214</v>
      </c>
      <c r="D514" s="1" t="s">
        <v>1540</v>
      </c>
      <c r="E514" s="1" t="s">
        <v>1473</v>
      </c>
      <c r="F514" s="1">
        <v>16</v>
      </c>
      <c r="G514" s="1" t="s">
        <v>1561</v>
      </c>
      <c r="H514" s="1" t="s">
        <v>1560</v>
      </c>
      <c r="I514" s="1" t="s">
        <v>349</v>
      </c>
      <c r="J514" s="1" t="s">
        <v>1559</v>
      </c>
      <c r="K514" s="1"/>
      <c r="L514" s="1"/>
      <c r="M514" s="1" t="s">
        <v>1971</v>
      </c>
      <c r="N514" s="1" t="s">
        <v>1558</v>
      </c>
      <c r="O514" s="1"/>
      <c r="P514" s="1"/>
      <c r="Q514" s="1">
        <v>3</v>
      </c>
      <c r="R514" s="1">
        <v>4</v>
      </c>
      <c r="S514" s="1" t="s">
        <v>3512</v>
      </c>
    </row>
    <row r="515" spans="1:19" hidden="1" x14ac:dyDescent="0.15">
      <c r="A515" s="3">
        <v>514</v>
      </c>
      <c r="B515" s="25" t="s">
        <v>5352</v>
      </c>
      <c r="C515" s="2" t="s">
        <v>3214</v>
      </c>
      <c r="D515" s="1" t="s">
        <v>1540</v>
      </c>
      <c r="E515" s="1" t="s">
        <v>1463</v>
      </c>
      <c r="F515" s="1">
        <v>21</v>
      </c>
      <c r="G515" s="1" t="s">
        <v>1557</v>
      </c>
      <c r="H515" s="1" t="s">
        <v>1556</v>
      </c>
      <c r="I515" s="1" t="s">
        <v>349</v>
      </c>
      <c r="J515" s="1" t="s">
        <v>1501</v>
      </c>
      <c r="K515" s="1" t="s">
        <v>1555</v>
      </c>
      <c r="L515" s="1"/>
      <c r="M515" s="1" t="s">
        <v>1554</v>
      </c>
      <c r="N515" s="1"/>
      <c r="O515" s="1"/>
      <c r="P515" s="1"/>
      <c r="Q515" s="1">
        <v>6</v>
      </c>
      <c r="R515" s="1">
        <v>6</v>
      </c>
      <c r="S515" s="1" t="s">
        <v>1554</v>
      </c>
    </row>
    <row r="516" spans="1:19" hidden="1" x14ac:dyDescent="0.15">
      <c r="A516" s="3">
        <v>515</v>
      </c>
      <c r="B516" s="25" t="s">
        <v>5352</v>
      </c>
      <c r="C516" s="2" t="s">
        <v>3214</v>
      </c>
      <c r="D516" s="1" t="s">
        <v>1540</v>
      </c>
      <c r="E516" s="1" t="s">
        <v>1463</v>
      </c>
      <c r="F516" s="1">
        <v>15</v>
      </c>
      <c r="G516" s="1" t="s">
        <v>1553</v>
      </c>
      <c r="H516" s="1" t="s">
        <v>1552</v>
      </c>
      <c r="I516" s="1" t="s">
        <v>349</v>
      </c>
      <c r="J516" s="1" t="s">
        <v>1501</v>
      </c>
      <c r="K516" s="1" t="s">
        <v>1551</v>
      </c>
      <c r="L516" s="1" t="s">
        <v>1500</v>
      </c>
      <c r="M516" s="1" t="s">
        <v>3289</v>
      </c>
      <c r="N516" s="1" t="s">
        <v>1550</v>
      </c>
      <c r="O516" s="1"/>
      <c r="P516" s="1"/>
      <c r="Q516" s="1">
        <v>3</v>
      </c>
      <c r="R516" s="1">
        <v>4</v>
      </c>
      <c r="S516" s="1" t="s">
        <v>3513</v>
      </c>
    </row>
    <row r="517" spans="1:19" hidden="1" x14ac:dyDescent="0.15">
      <c r="A517" s="3">
        <v>516</v>
      </c>
      <c r="B517" s="25" t="s">
        <v>5352</v>
      </c>
      <c r="C517" s="2" t="s">
        <v>3214</v>
      </c>
      <c r="D517" s="1" t="s">
        <v>1540</v>
      </c>
      <c r="E517" s="1" t="s">
        <v>1463</v>
      </c>
      <c r="F517" s="1">
        <v>15</v>
      </c>
      <c r="G517" s="1" t="s">
        <v>1549</v>
      </c>
      <c r="H517" s="1" t="s">
        <v>1548</v>
      </c>
      <c r="I517" s="1" t="s">
        <v>297</v>
      </c>
      <c r="J517" s="1"/>
      <c r="K517" s="1"/>
      <c r="L517" s="1"/>
      <c r="M517" s="1" t="s">
        <v>1547</v>
      </c>
      <c r="N517" s="1" t="s">
        <v>1546</v>
      </c>
      <c r="O517" s="1"/>
      <c r="P517" s="1">
        <v>3</v>
      </c>
      <c r="Q517" s="1"/>
      <c r="R517" s="1"/>
      <c r="S517" s="1" t="s">
        <v>1545</v>
      </c>
    </row>
    <row r="518" spans="1:19" hidden="1" x14ac:dyDescent="0.15">
      <c r="A518" s="3">
        <v>517</v>
      </c>
      <c r="B518" s="25" t="s">
        <v>5352</v>
      </c>
      <c r="C518" s="2" t="s">
        <v>3214</v>
      </c>
      <c r="D518" s="1" t="s">
        <v>1540</v>
      </c>
      <c r="E518" s="1" t="s">
        <v>1453</v>
      </c>
      <c r="F518" s="1">
        <v>25</v>
      </c>
      <c r="G518" s="1" t="s">
        <v>1544</v>
      </c>
      <c r="H518" s="1" t="s">
        <v>1543</v>
      </c>
      <c r="I518" s="1" t="s">
        <v>349</v>
      </c>
      <c r="J518" s="1" t="s">
        <v>1457</v>
      </c>
      <c r="K518" s="1"/>
      <c r="L518" s="1"/>
      <c r="M518" s="1" t="s">
        <v>3514</v>
      </c>
      <c r="N518" s="1" t="s">
        <v>1542</v>
      </c>
      <c r="O518" s="1" t="s">
        <v>1541</v>
      </c>
      <c r="P518" s="1"/>
      <c r="Q518" s="1">
        <v>5</v>
      </c>
      <c r="R518" s="1">
        <v>7</v>
      </c>
      <c r="S518" s="1" t="s">
        <v>3515</v>
      </c>
    </row>
    <row r="519" spans="1:19" hidden="1" x14ac:dyDescent="0.15">
      <c r="A519" s="3">
        <v>518</v>
      </c>
      <c r="B519" s="25" t="s">
        <v>5352</v>
      </c>
      <c r="C519" s="2" t="s">
        <v>3214</v>
      </c>
      <c r="D519" s="1" t="s">
        <v>1540</v>
      </c>
      <c r="E519" s="1" t="s">
        <v>1453</v>
      </c>
      <c r="F519" s="1">
        <v>14</v>
      </c>
      <c r="G519" s="1" t="s">
        <v>1539</v>
      </c>
      <c r="H519" s="1" t="s">
        <v>1538</v>
      </c>
      <c r="I519" s="1" t="s">
        <v>297</v>
      </c>
      <c r="J519" s="1"/>
      <c r="K519" s="1"/>
      <c r="L519" s="1"/>
      <c r="M519" s="1" t="s">
        <v>1537</v>
      </c>
      <c r="N519" s="1" t="s">
        <v>1536</v>
      </c>
      <c r="O519" s="1"/>
      <c r="P519" s="1">
        <v>3</v>
      </c>
      <c r="Q519" s="1"/>
      <c r="R519" s="1"/>
      <c r="S519" s="1" t="s">
        <v>1535</v>
      </c>
    </row>
    <row r="520" spans="1:19" hidden="1" x14ac:dyDescent="0.15">
      <c r="A520" s="3">
        <v>519</v>
      </c>
      <c r="B520" s="25" t="s">
        <v>5352</v>
      </c>
      <c r="C520" s="2" t="s">
        <v>3214</v>
      </c>
      <c r="D520" s="1" t="s">
        <v>1534</v>
      </c>
      <c r="E520" s="1" t="s">
        <v>1473</v>
      </c>
      <c r="F520" s="1">
        <v>11</v>
      </c>
      <c r="G520" s="1" t="s">
        <v>1533</v>
      </c>
      <c r="H520" s="1" t="s">
        <v>1532</v>
      </c>
      <c r="I520" s="1" t="s">
        <v>349</v>
      </c>
      <c r="J520" s="1" t="s">
        <v>1511</v>
      </c>
      <c r="K520" s="1" t="s">
        <v>1485</v>
      </c>
      <c r="L520" s="1"/>
      <c r="M520" s="1" t="s">
        <v>1531</v>
      </c>
      <c r="N520" s="1"/>
      <c r="O520" s="1"/>
      <c r="P520" s="1"/>
      <c r="Q520" s="1">
        <v>3</v>
      </c>
      <c r="R520" s="1">
        <v>4</v>
      </c>
      <c r="S520" s="1" t="s">
        <v>1531</v>
      </c>
    </row>
    <row r="521" spans="1:19" hidden="1" x14ac:dyDescent="0.15">
      <c r="A521" s="3">
        <v>520</v>
      </c>
      <c r="B521" s="25" t="s">
        <v>5352</v>
      </c>
      <c r="C521" s="2" t="s">
        <v>3214</v>
      </c>
      <c r="D521" s="1" t="s">
        <v>1530</v>
      </c>
      <c r="E521" s="1" t="s">
        <v>1473</v>
      </c>
      <c r="F521" s="1">
        <v>20</v>
      </c>
      <c r="G521" s="1" t="s">
        <v>1529</v>
      </c>
      <c r="H521" s="1" t="s">
        <v>1528</v>
      </c>
      <c r="I521" s="1" t="s">
        <v>349</v>
      </c>
      <c r="J521" s="1" t="s">
        <v>1457</v>
      </c>
      <c r="K521" s="1" t="s">
        <v>1523</v>
      </c>
      <c r="L521" s="1"/>
      <c r="M521" s="1" t="s">
        <v>3412</v>
      </c>
      <c r="N521" s="1" t="s">
        <v>3516</v>
      </c>
      <c r="O521" s="1" t="s">
        <v>1527</v>
      </c>
      <c r="P521" s="1"/>
      <c r="Q521" s="1">
        <v>4</v>
      </c>
      <c r="R521" s="1">
        <v>4</v>
      </c>
      <c r="S521" s="1" t="s">
        <v>3517</v>
      </c>
    </row>
    <row r="522" spans="1:19" hidden="1" x14ac:dyDescent="0.15">
      <c r="A522" s="3">
        <v>521</v>
      </c>
      <c r="B522" s="25" t="s">
        <v>5352</v>
      </c>
      <c r="C522" s="2" t="s">
        <v>3214</v>
      </c>
      <c r="D522" s="1" t="s">
        <v>1526</v>
      </c>
      <c r="E522" s="1" t="s">
        <v>1473</v>
      </c>
      <c r="F522" s="1">
        <v>15</v>
      </c>
      <c r="G522" s="1" t="s">
        <v>1525</v>
      </c>
      <c r="H522" s="1" t="s">
        <v>1524</v>
      </c>
      <c r="I522" s="1" t="s">
        <v>349</v>
      </c>
      <c r="J522" s="1" t="s">
        <v>1457</v>
      </c>
      <c r="K522" s="1" t="s">
        <v>1523</v>
      </c>
      <c r="L522" s="1"/>
      <c r="M522" s="1" t="s">
        <v>3518</v>
      </c>
      <c r="N522" s="1" t="s">
        <v>1522</v>
      </c>
      <c r="O522" s="1"/>
      <c r="P522" s="1"/>
      <c r="Q522" s="1">
        <v>4</v>
      </c>
      <c r="R522" s="1">
        <v>2</v>
      </c>
      <c r="S522" s="1" t="s">
        <v>3519</v>
      </c>
    </row>
    <row r="523" spans="1:19" hidden="1" x14ac:dyDescent="0.15">
      <c r="A523" s="3">
        <v>522</v>
      </c>
      <c r="B523" s="25" t="s">
        <v>5352</v>
      </c>
      <c r="C523" s="2" t="s">
        <v>3214</v>
      </c>
      <c r="D523" s="1" t="s">
        <v>1504</v>
      </c>
      <c r="E523" s="1" t="s">
        <v>1473</v>
      </c>
      <c r="F523" s="1">
        <v>10</v>
      </c>
      <c r="G523" s="1" t="s">
        <v>1521</v>
      </c>
      <c r="H523" s="1" t="s">
        <v>1520</v>
      </c>
      <c r="I523" s="1" t="s">
        <v>349</v>
      </c>
      <c r="J523" s="1" t="s">
        <v>1511</v>
      </c>
      <c r="K523" s="1" t="s">
        <v>1515</v>
      </c>
      <c r="L523" s="1"/>
      <c r="M523" s="1" t="s">
        <v>1519</v>
      </c>
      <c r="N523" s="1"/>
      <c r="O523" s="1"/>
      <c r="P523" s="1"/>
      <c r="Q523" s="1">
        <v>4</v>
      </c>
      <c r="R523" s="1">
        <v>4</v>
      </c>
      <c r="S523" s="1" t="s">
        <v>1519</v>
      </c>
    </row>
    <row r="524" spans="1:19" hidden="1" x14ac:dyDescent="0.15">
      <c r="A524" s="3">
        <v>523</v>
      </c>
      <c r="B524" s="25" t="s">
        <v>5352</v>
      </c>
      <c r="C524" s="2" t="s">
        <v>3214</v>
      </c>
      <c r="D524" s="1" t="s">
        <v>1496</v>
      </c>
      <c r="E524" s="1" t="s">
        <v>1473</v>
      </c>
      <c r="F524" s="1">
        <v>16</v>
      </c>
      <c r="G524" s="1" t="s">
        <v>1518</v>
      </c>
      <c r="H524" s="1" t="s">
        <v>1517</v>
      </c>
      <c r="I524" s="1" t="s">
        <v>349</v>
      </c>
      <c r="J524" s="1" t="s">
        <v>1516</v>
      </c>
      <c r="K524" s="1" t="s">
        <v>1515</v>
      </c>
      <c r="L524" s="1" t="s">
        <v>1500</v>
      </c>
      <c r="M524" s="1" t="s">
        <v>361</v>
      </c>
      <c r="N524" s="1" t="s">
        <v>1514</v>
      </c>
      <c r="O524" s="1"/>
      <c r="P524" s="1"/>
      <c r="Q524" s="1">
        <v>3</v>
      </c>
      <c r="R524" s="1">
        <v>5</v>
      </c>
      <c r="S524" s="1" t="s">
        <v>3520</v>
      </c>
    </row>
    <row r="525" spans="1:19" hidden="1" x14ac:dyDescent="0.15">
      <c r="A525" s="3">
        <v>524</v>
      </c>
      <c r="B525" s="25" t="s">
        <v>5352</v>
      </c>
      <c r="C525" s="2" t="s">
        <v>3214</v>
      </c>
      <c r="D525" s="1" t="s">
        <v>1489</v>
      </c>
      <c r="E525" s="1" t="s">
        <v>1473</v>
      </c>
      <c r="F525" s="1">
        <v>12</v>
      </c>
      <c r="G525" s="1" t="s">
        <v>5366</v>
      </c>
      <c r="H525" s="1" t="s">
        <v>1512</v>
      </c>
      <c r="I525" s="1" t="s">
        <v>349</v>
      </c>
      <c r="J525" s="1" t="s">
        <v>1511</v>
      </c>
      <c r="K525" s="1" t="s">
        <v>1485</v>
      </c>
      <c r="L525" s="1"/>
      <c r="M525" s="1" t="s">
        <v>3467</v>
      </c>
      <c r="N525" s="1" t="s">
        <v>1510</v>
      </c>
      <c r="O525" s="1"/>
      <c r="P525" s="1"/>
      <c r="Q525" s="1">
        <v>2</v>
      </c>
      <c r="R525" s="1">
        <v>4</v>
      </c>
      <c r="S525" s="1" t="s">
        <v>5365</v>
      </c>
    </row>
    <row r="526" spans="1:19" hidden="1" x14ac:dyDescent="0.15">
      <c r="A526" s="3">
        <v>525</v>
      </c>
      <c r="B526" s="25" t="s">
        <v>5352</v>
      </c>
      <c r="C526" s="2" t="s">
        <v>3214</v>
      </c>
      <c r="D526" s="1" t="s">
        <v>1509</v>
      </c>
      <c r="E526" s="1" t="s">
        <v>1473</v>
      </c>
      <c r="F526" s="1">
        <v>17</v>
      </c>
      <c r="G526" s="1" t="s">
        <v>1508</v>
      </c>
      <c r="H526" s="1" t="s">
        <v>1507</v>
      </c>
      <c r="I526" s="1" t="s">
        <v>349</v>
      </c>
      <c r="J526" s="1" t="s">
        <v>1506</v>
      </c>
      <c r="K526" s="1" t="s">
        <v>367</v>
      </c>
      <c r="L526" s="1"/>
      <c r="M526" s="1" t="s">
        <v>1505</v>
      </c>
      <c r="N526" s="1"/>
      <c r="O526" s="1"/>
      <c r="P526" s="1"/>
      <c r="Q526" s="1">
        <v>4</v>
      </c>
      <c r="R526" s="1">
        <v>5</v>
      </c>
      <c r="S526" s="1" t="s">
        <v>1505</v>
      </c>
    </row>
    <row r="527" spans="1:19" hidden="1" x14ac:dyDescent="0.15">
      <c r="A527" s="3">
        <v>526</v>
      </c>
      <c r="B527" s="25" t="s">
        <v>5352</v>
      </c>
      <c r="C527" s="2" t="s">
        <v>3214</v>
      </c>
      <c r="D527" s="1" t="s">
        <v>1504</v>
      </c>
      <c r="E527" s="1" t="s">
        <v>1463</v>
      </c>
      <c r="F527" s="1">
        <v>14</v>
      </c>
      <c r="G527" s="1" t="s">
        <v>1503</v>
      </c>
      <c r="H527" s="1" t="s">
        <v>1502</v>
      </c>
      <c r="I527" s="1" t="s">
        <v>349</v>
      </c>
      <c r="J527" s="1" t="s">
        <v>1501</v>
      </c>
      <c r="K527" s="1" t="s">
        <v>1500</v>
      </c>
      <c r="L527" s="1"/>
      <c r="M527" s="1" t="s">
        <v>1499</v>
      </c>
      <c r="N527" s="1" t="s">
        <v>1498</v>
      </c>
      <c r="O527" s="1"/>
      <c r="P527" s="1"/>
      <c r="Q527" s="1">
        <v>6</v>
      </c>
      <c r="R527" s="1">
        <v>6</v>
      </c>
      <c r="S527" s="1" t="s">
        <v>1497</v>
      </c>
    </row>
    <row r="528" spans="1:19" hidden="1" x14ac:dyDescent="0.15">
      <c r="A528" s="3">
        <v>527</v>
      </c>
      <c r="B528" s="25" t="s">
        <v>5352</v>
      </c>
      <c r="C528" s="2" t="s">
        <v>3214</v>
      </c>
      <c r="D528" s="1" t="s">
        <v>1496</v>
      </c>
      <c r="E528" s="1" t="s">
        <v>1463</v>
      </c>
      <c r="F528" s="1">
        <v>16</v>
      </c>
      <c r="G528" s="1" t="s">
        <v>1495</v>
      </c>
      <c r="H528" s="1" t="s">
        <v>1494</v>
      </c>
      <c r="I528" s="1" t="s">
        <v>349</v>
      </c>
      <c r="J528" s="1" t="s">
        <v>1493</v>
      </c>
      <c r="K528" s="1" t="s">
        <v>1492</v>
      </c>
      <c r="L528" s="1"/>
      <c r="M528" s="1" t="s">
        <v>3522</v>
      </c>
      <c r="N528" s="1" t="s">
        <v>1491</v>
      </c>
      <c r="O528" s="1" t="s">
        <v>1490</v>
      </c>
      <c r="P528" s="1"/>
      <c r="Q528" s="1">
        <v>5</v>
      </c>
      <c r="R528" s="1">
        <v>6</v>
      </c>
      <c r="S528" s="1" t="s">
        <v>3523</v>
      </c>
    </row>
    <row r="529" spans="1:19" hidden="1" x14ac:dyDescent="0.15">
      <c r="A529" s="3">
        <v>528</v>
      </c>
      <c r="B529" s="25" t="s">
        <v>5352</v>
      </c>
      <c r="C529" s="2" t="s">
        <v>3214</v>
      </c>
      <c r="D529" s="1" t="s">
        <v>1489</v>
      </c>
      <c r="E529" s="1" t="s">
        <v>1463</v>
      </c>
      <c r="F529" s="1">
        <v>10</v>
      </c>
      <c r="G529" s="1" t="s">
        <v>1488</v>
      </c>
      <c r="H529" s="1" t="s">
        <v>1487</v>
      </c>
      <c r="I529" s="1" t="s">
        <v>349</v>
      </c>
      <c r="J529" s="1" t="s">
        <v>1486</v>
      </c>
      <c r="K529" s="1" t="s">
        <v>1485</v>
      </c>
      <c r="L529" s="1"/>
      <c r="M529" s="1" t="s">
        <v>1484</v>
      </c>
      <c r="N529" s="1"/>
      <c r="O529" s="1"/>
      <c r="P529" s="1"/>
      <c r="Q529" s="1">
        <v>4</v>
      </c>
      <c r="R529" s="1">
        <v>5</v>
      </c>
      <c r="S529" s="1" t="s">
        <v>1484</v>
      </c>
    </row>
    <row r="530" spans="1:19" hidden="1" x14ac:dyDescent="0.15">
      <c r="A530" s="3">
        <v>529</v>
      </c>
      <c r="B530" s="25" t="s">
        <v>5352</v>
      </c>
      <c r="C530" s="2" t="s">
        <v>3214</v>
      </c>
      <c r="D530" s="1" t="s">
        <v>301</v>
      </c>
      <c r="E530" s="1" t="s">
        <v>1473</v>
      </c>
      <c r="F530" s="1">
        <v>15</v>
      </c>
      <c r="G530" s="1" t="s">
        <v>1483</v>
      </c>
      <c r="H530" s="1" t="s">
        <v>1482</v>
      </c>
      <c r="I530" s="1" t="s">
        <v>349</v>
      </c>
      <c r="J530" s="1" t="s">
        <v>1457</v>
      </c>
      <c r="K530" s="1"/>
      <c r="L530" s="1"/>
      <c r="M530" s="1" t="s">
        <v>1733</v>
      </c>
      <c r="N530" s="1" t="s">
        <v>1481</v>
      </c>
      <c r="O530" s="1"/>
      <c r="P530" s="1"/>
      <c r="Q530" s="1">
        <v>4</v>
      </c>
      <c r="R530" s="1">
        <v>4</v>
      </c>
      <c r="S530" s="1" t="s">
        <v>3524</v>
      </c>
    </row>
    <row r="531" spans="1:19" hidden="1" x14ac:dyDescent="0.15">
      <c r="A531" s="3">
        <v>530</v>
      </c>
      <c r="B531" s="25" t="s">
        <v>5352</v>
      </c>
      <c r="C531" s="2" t="s">
        <v>3214</v>
      </c>
      <c r="D531" s="1" t="s">
        <v>301</v>
      </c>
      <c r="E531" s="1" t="s">
        <v>1473</v>
      </c>
      <c r="F531" s="1">
        <v>7</v>
      </c>
      <c r="G531" s="1" t="s">
        <v>1480</v>
      </c>
      <c r="H531" s="1" t="s">
        <v>1479</v>
      </c>
      <c r="I531" s="1" t="s">
        <v>1475</v>
      </c>
      <c r="J531" s="1"/>
      <c r="K531" s="1"/>
      <c r="L531" s="1"/>
      <c r="M531" s="1" t="s">
        <v>1478</v>
      </c>
      <c r="N531" s="1"/>
      <c r="O531" s="1"/>
      <c r="P531" s="1"/>
      <c r="Q531" s="1"/>
      <c r="R531" s="1"/>
      <c r="S531" s="1" t="s">
        <v>1478</v>
      </c>
    </row>
    <row r="532" spans="1:19" hidden="1" x14ac:dyDescent="0.15">
      <c r="A532" s="3">
        <v>531</v>
      </c>
      <c r="B532" s="25" t="s">
        <v>5352</v>
      </c>
      <c r="C532" s="2" t="s">
        <v>3214</v>
      </c>
      <c r="D532" s="1" t="s">
        <v>301</v>
      </c>
      <c r="E532" s="1" t="s">
        <v>1473</v>
      </c>
      <c r="F532" s="1">
        <v>8</v>
      </c>
      <c r="G532" s="1" t="s">
        <v>1477</v>
      </c>
      <c r="H532" s="1" t="s">
        <v>1476</v>
      </c>
      <c r="I532" s="1" t="s">
        <v>1475</v>
      </c>
      <c r="J532" s="1"/>
      <c r="K532" s="1"/>
      <c r="L532" s="1"/>
      <c r="M532" s="1" t="s">
        <v>1474</v>
      </c>
      <c r="N532" s="1"/>
      <c r="O532" s="1"/>
      <c r="P532" s="1"/>
      <c r="Q532" s="1"/>
      <c r="R532" s="1"/>
      <c r="S532" s="1" t="s">
        <v>1474</v>
      </c>
    </row>
    <row r="533" spans="1:19" hidden="1" x14ac:dyDescent="0.15">
      <c r="A533" s="3">
        <v>532</v>
      </c>
      <c r="B533" s="25" t="s">
        <v>5352</v>
      </c>
      <c r="C533" s="2" t="s">
        <v>3214</v>
      </c>
      <c r="D533" s="1" t="s">
        <v>301</v>
      </c>
      <c r="E533" s="1" t="s">
        <v>1473</v>
      </c>
      <c r="F533" s="1">
        <v>8</v>
      </c>
      <c r="G533" s="1" t="s">
        <v>1472</v>
      </c>
      <c r="H533" s="1" t="s">
        <v>1471</v>
      </c>
      <c r="I533" s="1" t="s">
        <v>297</v>
      </c>
      <c r="J533" s="1"/>
      <c r="K533" s="1"/>
      <c r="L533" s="1"/>
      <c r="M533" s="1" t="s">
        <v>1470</v>
      </c>
      <c r="N533" s="1"/>
      <c r="O533" s="1"/>
      <c r="P533" s="1">
        <v>2</v>
      </c>
      <c r="Q533" s="1"/>
      <c r="R533" s="1"/>
      <c r="S533" s="1" t="s">
        <v>1470</v>
      </c>
    </row>
    <row r="534" spans="1:19" hidden="1" x14ac:dyDescent="0.15">
      <c r="A534" s="3">
        <v>533</v>
      </c>
      <c r="B534" s="25" t="s">
        <v>5352</v>
      </c>
      <c r="C534" s="2" t="s">
        <v>3214</v>
      </c>
      <c r="D534" s="1" t="s">
        <v>301</v>
      </c>
      <c r="E534" s="1" t="s">
        <v>1463</v>
      </c>
      <c r="F534" s="1">
        <v>13</v>
      </c>
      <c r="G534" s="1" t="s">
        <v>1469</v>
      </c>
      <c r="H534" s="1" t="s">
        <v>1468</v>
      </c>
      <c r="I534" s="1" t="s">
        <v>349</v>
      </c>
      <c r="J534" s="1" t="s">
        <v>1457</v>
      </c>
      <c r="K534" s="1"/>
      <c r="L534" s="1"/>
      <c r="M534" s="1" t="s">
        <v>1467</v>
      </c>
      <c r="N534" s="1"/>
      <c r="O534" s="1"/>
      <c r="P534" s="1"/>
      <c r="Q534" s="1">
        <v>4</v>
      </c>
      <c r="R534" s="1">
        <v>3</v>
      </c>
      <c r="S534" s="1" t="s">
        <v>1467</v>
      </c>
    </row>
    <row r="535" spans="1:19" hidden="1" x14ac:dyDescent="0.15">
      <c r="A535" s="3">
        <v>534</v>
      </c>
      <c r="B535" s="25" t="s">
        <v>5352</v>
      </c>
      <c r="C535" s="2" t="s">
        <v>3214</v>
      </c>
      <c r="D535" s="1" t="s">
        <v>301</v>
      </c>
      <c r="E535" s="1" t="s">
        <v>1463</v>
      </c>
      <c r="F535" s="1">
        <v>20</v>
      </c>
      <c r="G535" s="1" t="s">
        <v>1466</v>
      </c>
      <c r="H535" s="1" t="s">
        <v>1465</v>
      </c>
      <c r="I535" s="1" t="s">
        <v>349</v>
      </c>
      <c r="J535" s="1" t="s">
        <v>1457</v>
      </c>
      <c r="K535" s="1"/>
      <c r="L535" s="1"/>
      <c r="M535" s="1" t="s">
        <v>3525</v>
      </c>
      <c r="N535" s="1" t="s">
        <v>1464</v>
      </c>
      <c r="O535" s="1"/>
      <c r="P535" s="1"/>
      <c r="Q535" s="1">
        <v>5</v>
      </c>
      <c r="R535" s="1">
        <v>5</v>
      </c>
      <c r="S535" s="1" t="s">
        <v>3526</v>
      </c>
    </row>
    <row r="536" spans="1:19" hidden="1" x14ac:dyDescent="0.15">
      <c r="A536" s="3">
        <v>535</v>
      </c>
      <c r="B536" s="25" t="s">
        <v>5352</v>
      </c>
      <c r="C536" s="2" t="s">
        <v>3214</v>
      </c>
      <c r="D536" s="1" t="s">
        <v>301</v>
      </c>
      <c r="E536" s="1" t="s">
        <v>1463</v>
      </c>
      <c r="F536" s="1">
        <v>18</v>
      </c>
      <c r="G536" s="1" t="s">
        <v>1462</v>
      </c>
      <c r="H536" s="1" t="s">
        <v>1461</v>
      </c>
      <c r="I536" s="1" t="s">
        <v>297</v>
      </c>
      <c r="J536" s="1"/>
      <c r="K536" s="1"/>
      <c r="L536" s="1"/>
      <c r="M536" s="1" t="s">
        <v>1460</v>
      </c>
      <c r="N536" s="1"/>
      <c r="O536" s="1"/>
      <c r="P536" s="1">
        <v>2</v>
      </c>
      <c r="Q536" s="1"/>
      <c r="R536" s="1"/>
      <c r="S536" s="1" t="s">
        <v>1460</v>
      </c>
    </row>
    <row r="537" spans="1:19" hidden="1" x14ac:dyDescent="0.15">
      <c r="A537" s="3">
        <v>536</v>
      </c>
      <c r="B537" s="25" t="s">
        <v>5352</v>
      </c>
      <c r="C537" s="2" t="s">
        <v>3214</v>
      </c>
      <c r="D537" s="1" t="s">
        <v>301</v>
      </c>
      <c r="E537" s="1" t="s">
        <v>1453</v>
      </c>
      <c r="F537" s="1">
        <v>28</v>
      </c>
      <c r="G537" s="1" t="s">
        <v>1459</v>
      </c>
      <c r="H537" s="1" t="s">
        <v>1458</v>
      </c>
      <c r="I537" s="1" t="s">
        <v>349</v>
      </c>
      <c r="J537" s="1" t="s">
        <v>1457</v>
      </c>
      <c r="K537" s="1"/>
      <c r="L537" s="1"/>
      <c r="M537" s="1" t="s">
        <v>1456</v>
      </c>
      <c r="N537" s="1" t="s">
        <v>1455</v>
      </c>
      <c r="O537" s="1" t="s">
        <v>3527</v>
      </c>
      <c r="P537" s="1"/>
      <c r="Q537" s="1">
        <v>12</v>
      </c>
      <c r="R537" s="1">
        <v>12</v>
      </c>
      <c r="S537" s="1" t="s">
        <v>1454</v>
      </c>
    </row>
    <row r="538" spans="1:19" hidden="1" x14ac:dyDescent="0.15">
      <c r="A538" s="3">
        <v>537</v>
      </c>
      <c r="B538" s="25" t="s">
        <v>5352</v>
      </c>
      <c r="C538" s="2" t="s">
        <v>3214</v>
      </c>
      <c r="D538" s="1" t="s">
        <v>301</v>
      </c>
      <c r="E538" s="1" t="s">
        <v>1453</v>
      </c>
      <c r="F538" s="1">
        <v>4</v>
      </c>
      <c r="G538" s="1" t="s">
        <v>1452</v>
      </c>
      <c r="H538" s="1" t="s">
        <v>1451</v>
      </c>
      <c r="I538" s="1" t="s">
        <v>297</v>
      </c>
      <c r="J538" s="1"/>
      <c r="K538" s="1"/>
      <c r="L538" s="1"/>
      <c r="M538" s="1" t="s">
        <v>1450</v>
      </c>
      <c r="N538" s="1" t="s">
        <v>1449</v>
      </c>
      <c r="O538" s="1"/>
      <c r="P538" s="1">
        <v>10</v>
      </c>
      <c r="Q538" s="1"/>
      <c r="R538" s="1"/>
      <c r="S538" s="1" t="s">
        <v>1448</v>
      </c>
    </row>
    <row r="539" spans="1:19" hidden="1" x14ac:dyDescent="0.15">
      <c r="A539" s="3">
        <v>538</v>
      </c>
      <c r="B539" s="25" t="s">
        <v>5352</v>
      </c>
      <c r="C539" s="2" t="s">
        <v>3528</v>
      </c>
      <c r="D539" s="1" t="s">
        <v>1653</v>
      </c>
      <c r="E539" s="1" t="s">
        <v>1771</v>
      </c>
      <c r="F539" s="1">
        <v>5</v>
      </c>
      <c r="G539" s="1" t="s">
        <v>1447</v>
      </c>
      <c r="H539" s="1" t="s">
        <v>1446</v>
      </c>
      <c r="I539" s="1" t="s">
        <v>349</v>
      </c>
      <c r="J539" s="1" t="s">
        <v>2436</v>
      </c>
      <c r="K539" s="1"/>
      <c r="L539" s="1"/>
      <c r="M539" s="1" t="s">
        <v>361</v>
      </c>
      <c r="N539" s="1" t="s">
        <v>3529</v>
      </c>
      <c r="O539" s="1"/>
      <c r="P539" s="1"/>
      <c r="Q539" s="1">
        <v>1</v>
      </c>
      <c r="R539" s="1">
        <v>2</v>
      </c>
      <c r="S539" s="1" t="s">
        <v>3530</v>
      </c>
    </row>
    <row r="540" spans="1:19" hidden="1" x14ac:dyDescent="0.15">
      <c r="A540" s="3">
        <v>539</v>
      </c>
      <c r="B540" s="25" t="s">
        <v>5352</v>
      </c>
      <c r="C540" s="2" t="s">
        <v>3528</v>
      </c>
      <c r="D540" s="1" t="s">
        <v>1653</v>
      </c>
      <c r="E540" s="1" t="s">
        <v>1771</v>
      </c>
      <c r="F540" s="1">
        <v>7</v>
      </c>
      <c r="G540" s="1" t="s">
        <v>1445</v>
      </c>
      <c r="H540" s="1" t="s">
        <v>1444</v>
      </c>
      <c r="I540" s="1" t="s">
        <v>349</v>
      </c>
      <c r="J540" s="1" t="s">
        <v>1511</v>
      </c>
      <c r="K540" s="1" t="s">
        <v>1826</v>
      </c>
      <c r="L540" s="1"/>
      <c r="M540" s="1" t="s">
        <v>2627</v>
      </c>
      <c r="N540" s="1" t="s">
        <v>3531</v>
      </c>
      <c r="O540" s="1"/>
      <c r="P540" s="1"/>
      <c r="Q540" s="1">
        <v>2</v>
      </c>
      <c r="R540" s="1">
        <v>1</v>
      </c>
      <c r="S540" s="1" t="s">
        <v>3532</v>
      </c>
    </row>
    <row r="541" spans="1:19" hidden="1" x14ac:dyDescent="0.15">
      <c r="A541" s="3">
        <v>540</v>
      </c>
      <c r="B541" s="25" t="s">
        <v>5352</v>
      </c>
      <c r="C541" s="2" t="s">
        <v>3528</v>
      </c>
      <c r="D541" s="1" t="s">
        <v>1653</v>
      </c>
      <c r="E541" s="1" t="s">
        <v>1771</v>
      </c>
      <c r="F541" s="1">
        <v>7</v>
      </c>
      <c r="G541" s="1" t="s">
        <v>1443</v>
      </c>
      <c r="H541" s="1" t="s">
        <v>1442</v>
      </c>
      <c r="I541" s="1" t="s">
        <v>349</v>
      </c>
      <c r="J541" s="1" t="s">
        <v>2436</v>
      </c>
      <c r="K541" s="1"/>
      <c r="L541" s="1"/>
      <c r="M541" s="1" t="s">
        <v>361</v>
      </c>
      <c r="N541" s="1" t="s">
        <v>3533</v>
      </c>
      <c r="O541" s="1"/>
      <c r="P541" s="1"/>
      <c r="Q541" s="1">
        <v>1</v>
      </c>
      <c r="R541" s="1">
        <v>2</v>
      </c>
      <c r="S541" s="1" t="s">
        <v>3534</v>
      </c>
    </row>
    <row r="542" spans="1:19" hidden="1" x14ac:dyDescent="0.15">
      <c r="A542" s="3">
        <v>541</v>
      </c>
      <c r="B542" s="25" t="s">
        <v>5352</v>
      </c>
      <c r="C542" s="2" t="s">
        <v>3528</v>
      </c>
      <c r="D542" s="1" t="s">
        <v>1653</v>
      </c>
      <c r="E542" s="1" t="s">
        <v>1771</v>
      </c>
      <c r="F542" s="1">
        <v>11</v>
      </c>
      <c r="G542" s="1" t="s">
        <v>1441</v>
      </c>
      <c r="H542" s="1" t="s">
        <v>1440</v>
      </c>
      <c r="I542" s="1" t="s">
        <v>349</v>
      </c>
      <c r="J542" s="1" t="s">
        <v>1511</v>
      </c>
      <c r="K542" s="1" t="s">
        <v>1555</v>
      </c>
      <c r="L542" s="1"/>
      <c r="M542" s="1" t="s">
        <v>2627</v>
      </c>
      <c r="N542" s="1" t="s">
        <v>3535</v>
      </c>
      <c r="O542" s="1"/>
      <c r="P542" s="1"/>
      <c r="Q542" s="1">
        <v>2</v>
      </c>
      <c r="R542" s="1">
        <v>2</v>
      </c>
      <c r="S542" s="1" t="s">
        <v>3536</v>
      </c>
    </row>
    <row r="543" spans="1:19" hidden="1" x14ac:dyDescent="0.15">
      <c r="A543" s="3">
        <v>542</v>
      </c>
      <c r="B543" s="25" t="s">
        <v>5352</v>
      </c>
      <c r="C543" s="2" t="s">
        <v>3528</v>
      </c>
      <c r="D543" s="1" t="s">
        <v>1653</v>
      </c>
      <c r="E543" s="1" t="s">
        <v>1771</v>
      </c>
      <c r="F543" s="1">
        <v>4</v>
      </c>
      <c r="G543" s="1" t="s">
        <v>1439</v>
      </c>
      <c r="H543" s="1" t="s">
        <v>1438</v>
      </c>
      <c r="I543" s="1" t="s">
        <v>349</v>
      </c>
      <c r="J543" s="1" t="s">
        <v>1511</v>
      </c>
      <c r="K543" s="1" t="s">
        <v>1492</v>
      </c>
      <c r="L543" s="1"/>
      <c r="M543" s="1" t="s">
        <v>2627</v>
      </c>
      <c r="N543" s="1"/>
      <c r="O543" s="1"/>
      <c r="P543" s="1"/>
      <c r="Q543" s="1">
        <v>1</v>
      </c>
      <c r="R543" s="1">
        <v>2</v>
      </c>
      <c r="S543" s="1" t="s">
        <v>2627</v>
      </c>
    </row>
    <row r="544" spans="1:19" hidden="1" x14ac:dyDescent="0.15">
      <c r="A544" s="3">
        <v>543</v>
      </c>
      <c r="B544" s="25" t="s">
        <v>5352</v>
      </c>
      <c r="C544" s="2" t="s">
        <v>3528</v>
      </c>
      <c r="D544" s="1" t="s">
        <v>1653</v>
      </c>
      <c r="E544" s="1" t="s">
        <v>1771</v>
      </c>
      <c r="F544" s="1">
        <v>5</v>
      </c>
      <c r="G544" s="1" t="s">
        <v>1437</v>
      </c>
      <c r="H544" s="1" t="s">
        <v>1436</v>
      </c>
      <c r="I544" s="1" t="s">
        <v>349</v>
      </c>
      <c r="J544" s="1" t="s">
        <v>2436</v>
      </c>
      <c r="K544" s="1"/>
      <c r="L544" s="1"/>
      <c r="M544" s="1" t="s">
        <v>3537</v>
      </c>
      <c r="N544" s="1"/>
      <c r="O544" s="1"/>
      <c r="P544" s="1"/>
      <c r="Q544" s="1">
        <v>2</v>
      </c>
      <c r="R544" s="1">
        <v>2</v>
      </c>
      <c r="S544" s="1" t="s">
        <v>3537</v>
      </c>
    </row>
    <row r="545" spans="1:19" hidden="1" x14ac:dyDescent="0.15">
      <c r="A545" s="3">
        <v>544</v>
      </c>
      <c r="B545" s="25" t="s">
        <v>5352</v>
      </c>
      <c r="C545" s="2" t="s">
        <v>3528</v>
      </c>
      <c r="D545" s="1" t="s">
        <v>1653</v>
      </c>
      <c r="E545" s="1" t="s">
        <v>1771</v>
      </c>
      <c r="F545" s="1">
        <v>3</v>
      </c>
      <c r="G545" s="1" t="s">
        <v>1435</v>
      </c>
      <c r="H545" s="1" t="s">
        <v>1434</v>
      </c>
      <c r="I545" s="1" t="s">
        <v>349</v>
      </c>
      <c r="J545" s="1" t="s">
        <v>1511</v>
      </c>
      <c r="K545" s="1" t="s">
        <v>1826</v>
      </c>
      <c r="L545" s="1"/>
      <c r="M545" s="1" t="s">
        <v>3538</v>
      </c>
      <c r="N545" s="1"/>
      <c r="O545" s="1"/>
      <c r="P545" s="1"/>
      <c r="Q545" s="1">
        <v>2</v>
      </c>
      <c r="R545" s="1">
        <v>2</v>
      </c>
      <c r="S545" s="1" t="s">
        <v>3538</v>
      </c>
    </row>
    <row r="546" spans="1:19" hidden="1" x14ac:dyDescent="0.15">
      <c r="A546" s="3">
        <v>545</v>
      </c>
      <c r="B546" s="25" t="s">
        <v>5352</v>
      </c>
      <c r="C546" s="2" t="s">
        <v>3528</v>
      </c>
      <c r="D546" s="1" t="s">
        <v>1653</v>
      </c>
      <c r="E546" s="1" t="s">
        <v>1771</v>
      </c>
      <c r="F546" s="1">
        <v>5</v>
      </c>
      <c r="G546" s="1" t="s">
        <v>1433</v>
      </c>
      <c r="H546" s="1" t="s">
        <v>1432</v>
      </c>
      <c r="I546" s="1" t="s">
        <v>349</v>
      </c>
      <c r="J546" s="1" t="s">
        <v>1511</v>
      </c>
      <c r="K546" s="1" t="s">
        <v>1826</v>
      </c>
      <c r="L546" s="1"/>
      <c r="M546" s="1" t="s">
        <v>3539</v>
      </c>
      <c r="N546" s="1"/>
      <c r="O546" s="1"/>
      <c r="P546" s="1"/>
      <c r="Q546" s="1">
        <v>1</v>
      </c>
      <c r="R546" s="1">
        <v>2</v>
      </c>
      <c r="S546" s="1" t="s">
        <v>3539</v>
      </c>
    </row>
    <row r="547" spans="1:19" hidden="1" x14ac:dyDescent="0.15">
      <c r="A547" s="3">
        <v>546</v>
      </c>
      <c r="B547" s="25" t="s">
        <v>5352</v>
      </c>
      <c r="C547" s="2" t="s">
        <v>3528</v>
      </c>
      <c r="D547" s="1" t="s">
        <v>1653</v>
      </c>
      <c r="E547" s="1" t="s">
        <v>1771</v>
      </c>
      <c r="F547" s="1">
        <v>6</v>
      </c>
      <c r="G547" s="1" t="s">
        <v>1431</v>
      </c>
      <c r="H547" s="1" t="s">
        <v>1430</v>
      </c>
      <c r="I547" s="1" t="s">
        <v>349</v>
      </c>
      <c r="J547" s="1" t="s">
        <v>1511</v>
      </c>
      <c r="K547" s="1"/>
      <c r="L547" s="1"/>
      <c r="M547" s="1" t="s">
        <v>3540</v>
      </c>
      <c r="N547" s="1"/>
      <c r="O547" s="1"/>
      <c r="P547" s="1"/>
      <c r="Q547" s="1">
        <v>1</v>
      </c>
      <c r="R547" s="1">
        <v>1</v>
      </c>
      <c r="S547" s="1" t="s">
        <v>3540</v>
      </c>
    </row>
    <row r="548" spans="1:19" hidden="1" x14ac:dyDescent="0.15">
      <c r="A548" s="3">
        <v>547</v>
      </c>
      <c r="B548" s="25" t="s">
        <v>5352</v>
      </c>
      <c r="C548" s="2" t="s">
        <v>3528</v>
      </c>
      <c r="D548" s="1" t="s">
        <v>1653</v>
      </c>
      <c r="E548" s="1" t="s">
        <v>1771</v>
      </c>
      <c r="F548" s="1">
        <v>3</v>
      </c>
      <c r="G548" s="1" t="s">
        <v>1429</v>
      </c>
      <c r="H548" s="1" t="s">
        <v>1428</v>
      </c>
      <c r="I548" s="1" t="s">
        <v>1475</v>
      </c>
      <c r="J548" s="1"/>
      <c r="K548" s="1"/>
      <c r="L548" s="1"/>
      <c r="M548" s="1" t="s">
        <v>3541</v>
      </c>
      <c r="N548" s="1"/>
      <c r="O548" s="1"/>
      <c r="P548" s="1"/>
      <c r="Q548" s="1"/>
      <c r="R548" s="1"/>
      <c r="S548" s="1" t="s">
        <v>3541</v>
      </c>
    </row>
    <row r="549" spans="1:19" hidden="1" x14ac:dyDescent="0.15">
      <c r="A549" s="3">
        <v>548</v>
      </c>
      <c r="B549" s="25" t="s">
        <v>5352</v>
      </c>
      <c r="C549" s="2" t="s">
        <v>3528</v>
      </c>
      <c r="D549" s="1" t="s">
        <v>1653</v>
      </c>
      <c r="E549" s="1" t="s">
        <v>1771</v>
      </c>
      <c r="F549" s="1">
        <v>3</v>
      </c>
      <c r="G549" s="1" t="s">
        <v>1427</v>
      </c>
      <c r="H549" s="1" t="s">
        <v>1426</v>
      </c>
      <c r="I549" s="1" t="s">
        <v>1475</v>
      </c>
      <c r="J549" s="1"/>
      <c r="K549" s="1"/>
      <c r="L549" s="1"/>
      <c r="M549" s="1" t="s">
        <v>3542</v>
      </c>
      <c r="N549" s="1"/>
      <c r="O549" s="1"/>
      <c r="P549" s="1"/>
      <c r="Q549" s="1"/>
      <c r="R549" s="1"/>
      <c r="S549" s="1" t="s">
        <v>3542</v>
      </c>
    </row>
    <row r="550" spans="1:19" hidden="1" x14ac:dyDescent="0.15">
      <c r="A550" s="3">
        <v>549</v>
      </c>
      <c r="B550" s="25" t="s">
        <v>5352</v>
      </c>
      <c r="C550" s="2" t="s">
        <v>3528</v>
      </c>
      <c r="D550" s="1" t="s">
        <v>1653</v>
      </c>
      <c r="E550" s="1" t="s">
        <v>1771</v>
      </c>
      <c r="F550" s="1">
        <v>3</v>
      </c>
      <c r="G550" s="1" t="s">
        <v>1425</v>
      </c>
      <c r="H550" s="1" t="s">
        <v>1424</v>
      </c>
      <c r="I550" s="1" t="s">
        <v>1475</v>
      </c>
      <c r="J550" s="1"/>
      <c r="K550" s="1"/>
      <c r="L550" s="1"/>
      <c r="M550" s="1" t="s">
        <v>3543</v>
      </c>
      <c r="N550" s="1" t="s">
        <v>3544</v>
      </c>
      <c r="O550" s="1"/>
      <c r="P550" s="1"/>
      <c r="Q550" s="1"/>
      <c r="R550" s="1"/>
      <c r="S550" s="1" t="s">
        <v>3545</v>
      </c>
    </row>
    <row r="551" spans="1:19" hidden="1" x14ac:dyDescent="0.15">
      <c r="A551" s="3">
        <v>550</v>
      </c>
      <c r="B551" s="25" t="s">
        <v>5352</v>
      </c>
      <c r="C551" s="2" t="s">
        <v>3528</v>
      </c>
      <c r="D551" s="1" t="s">
        <v>1653</v>
      </c>
      <c r="E551" s="1" t="s">
        <v>1771</v>
      </c>
      <c r="F551" s="1">
        <v>3</v>
      </c>
      <c r="G551" s="1" t="s">
        <v>1423</v>
      </c>
      <c r="H551" s="1" t="s">
        <v>1422</v>
      </c>
      <c r="I551" s="1" t="s">
        <v>1475</v>
      </c>
      <c r="J551" s="1"/>
      <c r="K551" s="1"/>
      <c r="L551" s="1"/>
      <c r="M551" s="1" t="s">
        <v>3546</v>
      </c>
      <c r="N551" s="1" t="s">
        <v>3547</v>
      </c>
      <c r="O551" s="1"/>
      <c r="P551" s="1"/>
      <c r="Q551" s="1"/>
      <c r="R551" s="1"/>
      <c r="S551" s="1" t="s">
        <v>3548</v>
      </c>
    </row>
    <row r="552" spans="1:19" hidden="1" x14ac:dyDescent="0.15">
      <c r="A552" s="3">
        <v>551</v>
      </c>
      <c r="B552" s="25" t="s">
        <v>5352</v>
      </c>
      <c r="C552" s="2" t="s">
        <v>3528</v>
      </c>
      <c r="D552" s="1" t="s">
        <v>1653</v>
      </c>
      <c r="E552" s="1" t="s">
        <v>1771</v>
      </c>
      <c r="F552" s="1">
        <v>3</v>
      </c>
      <c r="G552" s="1" t="s">
        <v>1421</v>
      </c>
      <c r="H552" s="1" t="s">
        <v>1420</v>
      </c>
      <c r="I552" s="1" t="s">
        <v>297</v>
      </c>
      <c r="J552" s="1"/>
      <c r="K552" s="1"/>
      <c r="L552" s="1"/>
      <c r="M552" s="1" t="s">
        <v>3549</v>
      </c>
      <c r="N552" s="1"/>
      <c r="O552" s="1"/>
      <c r="P552" s="1">
        <v>1</v>
      </c>
      <c r="Q552" s="1"/>
      <c r="R552" s="1"/>
      <c r="S552" s="1" t="s">
        <v>3549</v>
      </c>
    </row>
    <row r="553" spans="1:19" hidden="1" x14ac:dyDescent="0.15">
      <c r="A553" s="3">
        <v>552</v>
      </c>
      <c r="B553" s="25" t="s">
        <v>5352</v>
      </c>
      <c r="C553" s="2" t="s">
        <v>3528</v>
      </c>
      <c r="D553" s="1" t="s">
        <v>1653</v>
      </c>
      <c r="E553" s="1" t="s">
        <v>1473</v>
      </c>
      <c r="F553" s="22">
        <v>11</v>
      </c>
      <c r="G553" s="1" t="s">
        <v>1419</v>
      </c>
      <c r="H553" s="1" t="s">
        <v>1418</v>
      </c>
      <c r="I553" s="1" t="s">
        <v>349</v>
      </c>
      <c r="J553" s="1" t="s">
        <v>1511</v>
      </c>
      <c r="K553" s="1" t="s">
        <v>1492</v>
      </c>
      <c r="L553" s="1"/>
      <c r="M553" s="1" t="s">
        <v>3550</v>
      </c>
      <c r="N553" s="1"/>
      <c r="O553" s="1"/>
      <c r="P553" s="1"/>
      <c r="Q553" s="1">
        <v>4</v>
      </c>
      <c r="R553" s="1">
        <v>4</v>
      </c>
      <c r="S553" s="1" t="s">
        <v>3550</v>
      </c>
    </row>
    <row r="554" spans="1:19" hidden="1" x14ac:dyDescent="0.15">
      <c r="A554" s="3">
        <v>553</v>
      </c>
      <c r="B554" s="25" t="s">
        <v>5352</v>
      </c>
      <c r="C554" s="2" t="s">
        <v>3528</v>
      </c>
      <c r="D554" s="1" t="s">
        <v>1653</v>
      </c>
      <c r="E554" s="1" t="s">
        <v>1473</v>
      </c>
      <c r="F554" s="21">
        <v>0</v>
      </c>
      <c r="G554" s="1" t="s">
        <v>1067</v>
      </c>
      <c r="H554" s="1" t="s">
        <v>1066</v>
      </c>
      <c r="I554" s="1" t="s">
        <v>349</v>
      </c>
      <c r="J554" s="1" t="s">
        <v>1511</v>
      </c>
      <c r="K554" s="1" t="s">
        <v>1492</v>
      </c>
      <c r="L554" s="1"/>
      <c r="M554" s="1" t="s">
        <v>3551</v>
      </c>
      <c r="N554" s="1"/>
      <c r="O554" s="1"/>
      <c r="P554" s="1"/>
      <c r="Q554" s="1">
        <v>5</v>
      </c>
      <c r="R554" s="1">
        <v>5</v>
      </c>
      <c r="S554" s="1" t="s">
        <v>3551</v>
      </c>
    </row>
    <row r="555" spans="1:19" hidden="1" x14ac:dyDescent="0.15">
      <c r="A555" s="3">
        <v>554</v>
      </c>
      <c r="B555" s="25" t="s">
        <v>5352</v>
      </c>
      <c r="C555" s="2" t="s">
        <v>3528</v>
      </c>
      <c r="D555" s="1" t="s">
        <v>1653</v>
      </c>
      <c r="E555" s="1" t="s">
        <v>1473</v>
      </c>
      <c r="F555" s="1">
        <v>10</v>
      </c>
      <c r="G555" s="1" t="s">
        <v>1417</v>
      </c>
      <c r="H555" s="1" t="s">
        <v>1416</v>
      </c>
      <c r="I555" s="1" t="s">
        <v>349</v>
      </c>
      <c r="J555" s="1" t="s">
        <v>1511</v>
      </c>
      <c r="K555" s="1" t="s">
        <v>1492</v>
      </c>
      <c r="L555" s="1"/>
      <c r="M555" s="1" t="s">
        <v>3552</v>
      </c>
      <c r="N555" s="1" t="s">
        <v>3553</v>
      </c>
      <c r="O555" s="1"/>
      <c r="P555" s="1"/>
      <c r="Q555" s="1">
        <v>3</v>
      </c>
      <c r="R555" s="1">
        <v>1</v>
      </c>
      <c r="S555" s="1" t="s">
        <v>3554</v>
      </c>
    </row>
    <row r="556" spans="1:19" hidden="1" x14ac:dyDescent="0.15">
      <c r="A556" s="3">
        <v>555</v>
      </c>
      <c r="B556" s="25" t="s">
        <v>5352</v>
      </c>
      <c r="C556" s="2" t="s">
        <v>3528</v>
      </c>
      <c r="D556" s="1" t="s">
        <v>1653</v>
      </c>
      <c r="E556" s="1" t="s">
        <v>1473</v>
      </c>
      <c r="F556" s="1">
        <v>6</v>
      </c>
      <c r="G556" s="1" t="s">
        <v>1415</v>
      </c>
      <c r="H556" s="1" t="s">
        <v>1414</v>
      </c>
      <c r="I556" s="1" t="s">
        <v>349</v>
      </c>
      <c r="J556" s="1" t="s">
        <v>1511</v>
      </c>
      <c r="K556" s="1" t="s">
        <v>1826</v>
      </c>
      <c r="L556" s="1"/>
      <c r="M556" s="1" t="s">
        <v>3555</v>
      </c>
      <c r="N556" s="1"/>
      <c r="O556" s="1"/>
      <c r="P556" s="1"/>
      <c r="Q556" s="1">
        <v>4</v>
      </c>
      <c r="R556" s="1">
        <v>3</v>
      </c>
      <c r="S556" s="1" t="s">
        <v>3555</v>
      </c>
    </row>
    <row r="557" spans="1:19" hidden="1" x14ac:dyDescent="0.15">
      <c r="A557" s="3">
        <v>556</v>
      </c>
      <c r="B557" s="25" t="s">
        <v>5352</v>
      </c>
      <c r="C557" s="2" t="s">
        <v>3528</v>
      </c>
      <c r="D557" s="1" t="s">
        <v>1653</v>
      </c>
      <c r="E557" s="1" t="s">
        <v>1473</v>
      </c>
      <c r="F557" s="22">
        <v>8</v>
      </c>
      <c r="G557" s="1" t="s">
        <v>1413</v>
      </c>
      <c r="H557" s="1" t="s">
        <v>1412</v>
      </c>
      <c r="I557" s="1" t="s">
        <v>349</v>
      </c>
      <c r="J557" s="1" t="s">
        <v>1511</v>
      </c>
      <c r="K557" s="1" t="s">
        <v>1492</v>
      </c>
      <c r="L557" s="1"/>
      <c r="M557" s="1" t="s">
        <v>3556</v>
      </c>
      <c r="N557" s="1" t="s">
        <v>3557</v>
      </c>
      <c r="O557" s="1"/>
      <c r="P557" s="1"/>
      <c r="Q557" s="1">
        <v>4</v>
      </c>
      <c r="R557" s="1">
        <v>4</v>
      </c>
      <c r="S557" s="1" t="s">
        <v>3558</v>
      </c>
    </row>
    <row r="558" spans="1:19" hidden="1" x14ac:dyDescent="0.15">
      <c r="A558" s="3">
        <v>557</v>
      </c>
      <c r="B558" s="25" t="s">
        <v>5352</v>
      </c>
      <c r="C558" s="2" t="s">
        <v>3528</v>
      </c>
      <c r="D558" s="1" t="s">
        <v>1653</v>
      </c>
      <c r="E558" s="1" t="s">
        <v>1473</v>
      </c>
      <c r="F558" s="21">
        <v>0</v>
      </c>
      <c r="G558" s="1" t="s">
        <v>1065</v>
      </c>
      <c r="H558" s="1" t="s">
        <v>1064</v>
      </c>
      <c r="I558" s="1" t="s">
        <v>349</v>
      </c>
      <c r="J558" s="1" t="s">
        <v>1511</v>
      </c>
      <c r="K558" s="1" t="s">
        <v>1492</v>
      </c>
      <c r="L558" s="1"/>
      <c r="M558" s="1" t="s">
        <v>3559</v>
      </c>
      <c r="N558" s="1"/>
      <c r="O558" s="1"/>
      <c r="P558" s="1"/>
      <c r="Q558" s="1">
        <v>6</v>
      </c>
      <c r="R558" s="1">
        <v>6</v>
      </c>
      <c r="S558" s="1" t="s">
        <v>3559</v>
      </c>
    </row>
    <row r="559" spans="1:19" hidden="1" x14ac:dyDescent="0.15">
      <c r="A559" s="3">
        <v>558</v>
      </c>
      <c r="B559" s="25" t="s">
        <v>5352</v>
      </c>
      <c r="C559" s="2" t="s">
        <v>3528</v>
      </c>
      <c r="D559" s="1" t="s">
        <v>1653</v>
      </c>
      <c r="E559" s="1" t="s">
        <v>1473</v>
      </c>
      <c r="F559" s="1">
        <v>7</v>
      </c>
      <c r="G559" s="1" t="s">
        <v>1411</v>
      </c>
      <c r="H559" s="1" t="s">
        <v>1410</v>
      </c>
      <c r="I559" s="1" t="s">
        <v>349</v>
      </c>
      <c r="J559" s="1" t="s">
        <v>2436</v>
      </c>
      <c r="K559" s="1"/>
      <c r="L559" s="1"/>
      <c r="M559" s="1" t="s">
        <v>361</v>
      </c>
      <c r="N559" s="1"/>
      <c r="O559" s="1"/>
      <c r="P559" s="1"/>
      <c r="Q559" s="1">
        <v>4</v>
      </c>
      <c r="R559" s="1">
        <v>4</v>
      </c>
      <c r="S559" s="1" t="s">
        <v>361</v>
      </c>
    </row>
    <row r="560" spans="1:19" hidden="1" x14ac:dyDescent="0.15">
      <c r="A560" s="3">
        <v>559</v>
      </c>
      <c r="B560" s="25" t="s">
        <v>5352</v>
      </c>
      <c r="C560" s="2" t="s">
        <v>3528</v>
      </c>
      <c r="D560" s="1" t="s">
        <v>1653</v>
      </c>
      <c r="E560" s="1" t="s">
        <v>1473</v>
      </c>
      <c r="F560" s="22">
        <v>6</v>
      </c>
      <c r="G560" s="1" t="s">
        <v>1409</v>
      </c>
      <c r="H560" s="1" t="s">
        <v>1408</v>
      </c>
      <c r="I560" s="1" t="s">
        <v>349</v>
      </c>
      <c r="J560" s="1" t="s">
        <v>1511</v>
      </c>
      <c r="K560" s="1"/>
      <c r="L560" s="1"/>
      <c r="M560" s="1" t="s">
        <v>3560</v>
      </c>
      <c r="N560" s="1"/>
      <c r="O560" s="1"/>
      <c r="P560" s="1"/>
      <c r="Q560" s="1">
        <v>2</v>
      </c>
      <c r="R560" s="1">
        <v>2</v>
      </c>
      <c r="S560" s="1" t="s">
        <v>3560</v>
      </c>
    </row>
    <row r="561" spans="1:19" hidden="1" x14ac:dyDescent="0.15">
      <c r="A561" s="3">
        <v>560</v>
      </c>
      <c r="B561" s="25" t="s">
        <v>5352</v>
      </c>
      <c r="C561" s="2" t="s">
        <v>3528</v>
      </c>
      <c r="D561" s="1" t="s">
        <v>1653</v>
      </c>
      <c r="E561" s="1" t="s">
        <v>1473</v>
      </c>
      <c r="F561" s="21">
        <v>0</v>
      </c>
      <c r="G561" s="1" t="s">
        <v>1063</v>
      </c>
      <c r="H561" s="1" t="s">
        <v>1062</v>
      </c>
      <c r="I561" s="1" t="s">
        <v>349</v>
      </c>
      <c r="J561" s="1" t="s">
        <v>1511</v>
      </c>
      <c r="K561" s="1"/>
      <c r="L561" s="1"/>
      <c r="M561" s="1" t="s">
        <v>3561</v>
      </c>
      <c r="N561" s="1"/>
      <c r="O561" s="1"/>
      <c r="P561" s="1"/>
      <c r="Q561" s="1">
        <v>6</v>
      </c>
      <c r="R561" s="1">
        <v>6</v>
      </c>
      <c r="S561" s="1" t="s">
        <v>3561</v>
      </c>
    </row>
    <row r="562" spans="1:19" hidden="1" x14ac:dyDescent="0.15">
      <c r="A562" s="3">
        <v>561</v>
      </c>
      <c r="B562" s="25" t="s">
        <v>5352</v>
      </c>
      <c r="C562" s="2" t="s">
        <v>3528</v>
      </c>
      <c r="D562" s="1" t="s">
        <v>1653</v>
      </c>
      <c r="E562" s="1" t="s">
        <v>1473</v>
      </c>
      <c r="F562" s="1">
        <v>8</v>
      </c>
      <c r="G562" s="1" t="s">
        <v>1407</v>
      </c>
      <c r="H562" s="1" t="s">
        <v>1406</v>
      </c>
      <c r="I562" s="1" t="s">
        <v>1475</v>
      </c>
      <c r="J562" s="1"/>
      <c r="K562" s="1"/>
      <c r="L562" s="1"/>
      <c r="M562" s="1" t="s">
        <v>3562</v>
      </c>
      <c r="N562" s="1" t="s">
        <v>3547</v>
      </c>
      <c r="O562" s="1"/>
      <c r="P562" s="1"/>
      <c r="Q562" s="1"/>
      <c r="R562" s="1"/>
      <c r="S562" s="1" t="s">
        <v>3563</v>
      </c>
    </row>
    <row r="563" spans="1:19" hidden="1" x14ac:dyDescent="0.15">
      <c r="A563" s="3">
        <v>562</v>
      </c>
      <c r="B563" s="25" t="s">
        <v>5352</v>
      </c>
      <c r="C563" s="2" t="s">
        <v>3528</v>
      </c>
      <c r="D563" s="1" t="s">
        <v>1653</v>
      </c>
      <c r="E563" s="1" t="s">
        <v>1473</v>
      </c>
      <c r="F563" s="1">
        <v>3</v>
      </c>
      <c r="G563" s="1" t="s">
        <v>1405</v>
      </c>
      <c r="H563" s="1" t="s">
        <v>1404</v>
      </c>
      <c r="I563" s="1" t="s">
        <v>1475</v>
      </c>
      <c r="J563" s="1"/>
      <c r="K563" s="1"/>
      <c r="L563" s="1"/>
      <c r="M563" s="1" t="s">
        <v>3564</v>
      </c>
      <c r="N563" s="1"/>
      <c r="O563" s="1"/>
      <c r="P563" s="1"/>
      <c r="Q563" s="1"/>
      <c r="R563" s="1"/>
      <c r="S563" s="1" t="s">
        <v>3564</v>
      </c>
    </row>
    <row r="564" spans="1:19" hidden="1" x14ac:dyDescent="0.15">
      <c r="A564" s="3">
        <v>563</v>
      </c>
      <c r="B564" s="25" t="s">
        <v>5352</v>
      </c>
      <c r="C564" s="2" t="s">
        <v>3528</v>
      </c>
      <c r="D564" s="1" t="s">
        <v>1653</v>
      </c>
      <c r="E564" s="1" t="s">
        <v>1473</v>
      </c>
      <c r="F564" s="1">
        <v>5</v>
      </c>
      <c r="G564" s="1" t="s">
        <v>1403</v>
      </c>
      <c r="H564" s="1" t="s">
        <v>1402</v>
      </c>
      <c r="I564" s="1" t="s">
        <v>1475</v>
      </c>
      <c r="J564" s="1"/>
      <c r="K564" s="1"/>
      <c r="L564" s="1"/>
      <c r="M564" s="1" t="s">
        <v>3565</v>
      </c>
      <c r="N564" s="1"/>
      <c r="O564" s="1"/>
      <c r="P564" s="1"/>
      <c r="Q564" s="1"/>
      <c r="R564" s="1"/>
      <c r="S564" s="1" t="s">
        <v>3565</v>
      </c>
    </row>
    <row r="565" spans="1:19" hidden="1" x14ac:dyDescent="0.15">
      <c r="A565" s="3">
        <v>564</v>
      </c>
      <c r="B565" s="25" t="s">
        <v>5352</v>
      </c>
      <c r="C565" s="2" t="s">
        <v>3528</v>
      </c>
      <c r="D565" s="1" t="s">
        <v>1653</v>
      </c>
      <c r="E565" s="1" t="s">
        <v>1473</v>
      </c>
      <c r="F565" s="1">
        <v>9</v>
      </c>
      <c r="G565" s="1" t="s">
        <v>1401</v>
      </c>
      <c r="H565" s="1" t="s">
        <v>1400</v>
      </c>
      <c r="I565" s="1" t="s">
        <v>297</v>
      </c>
      <c r="J565" s="1"/>
      <c r="K565" s="1"/>
      <c r="L565" s="1"/>
      <c r="M565" s="1" t="s">
        <v>3566</v>
      </c>
      <c r="N565" s="1"/>
      <c r="O565" s="1"/>
      <c r="P565" s="1">
        <v>1</v>
      </c>
      <c r="Q565" s="1"/>
      <c r="R565" s="1"/>
      <c r="S565" s="1" t="s">
        <v>3566</v>
      </c>
    </row>
    <row r="566" spans="1:19" hidden="1" x14ac:dyDescent="0.15">
      <c r="A566" s="3">
        <v>565</v>
      </c>
      <c r="B566" s="25" t="s">
        <v>5352</v>
      </c>
      <c r="C566" s="2" t="s">
        <v>3528</v>
      </c>
      <c r="D566" s="1" t="s">
        <v>1653</v>
      </c>
      <c r="E566" s="1" t="s">
        <v>1463</v>
      </c>
      <c r="F566" s="1">
        <v>13</v>
      </c>
      <c r="G566" s="1" t="s">
        <v>1399</v>
      </c>
      <c r="H566" s="1" t="s">
        <v>1398</v>
      </c>
      <c r="I566" s="1" t="s">
        <v>349</v>
      </c>
      <c r="J566" s="1" t="s">
        <v>2436</v>
      </c>
      <c r="K566" s="1" t="s">
        <v>1555</v>
      </c>
      <c r="L566" s="1"/>
      <c r="M566" s="1" t="s">
        <v>3272</v>
      </c>
      <c r="N566" s="1" t="s">
        <v>3567</v>
      </c>
      <c r="O566" s="1" t="s">
        <v>3568</v>
      </c>
      <c r="P566" s="1"/>
      <c r="Q566" s="1">
        <v>6</v>
      </c>
      <c r="R566" s="1">
        <v>6</v>
      </c>
      <c r="S566" s="1" t="s">
        <v>3569</v>
      </c>
    </row>
    <row r="567" spans="1:19" hidden="1" x14ac:dyDescent="0.15">
      <c r="A567" s="3">
        <v>566</v>
      </c>
      <c r="B567" s="25" t="s">
        <v>5352</v>
      </c>
      <c r="C567" s="2" t="s">
        <v>3528</v>
      </c>
      <c r="D567" s="1" t="s">
        <v>1653</v>
      </c>
      <c r="E567" s="1" t="s">
        <v>1463</v>
      </c>
      <c r="F567" s="22">
        <v>12</v>
      </c>
      <c r="G567" s="1" t="s">
        <v>1397</v>
      </c>
      <c r="H567" s="1" t="s">
        <v>1396</v>
      </c>
      <c r="I567" s="1" t="s">
        <v>349</v>
      </c>
      <c r="J567" s="1" t="s">
        <v>1511</v>
      </c>
      <c r="K567" s="1" t="s">
        <v>1826</v>
      </c>
      <c r="L567" s="1"/>
      <c r="M567" s="1" t="s">
        <v>3570</v>
      </c>
      <c r="N567" s="1"/>
      <c r="O567" s="1"/>
      <c r="P567" s="1"/>
      <c r="Q567" s="1">
        <v>6</v>
      </c>
      <c r="R567" s="1">
        <v>6</v>
      </c>
      <c r="S567" s="1" t="s">
        <v>3570</v>
      </c>
    </row>
    <row r="568" spans="1:19" hidden="1" x14ac:dyDescent="0.15">
      <c r="A568" s="3">
        <v>567</v>
      </c>
      <c r="B568" s="25" t="s">
        <v>5352</v>
      </c>
      <c r="C568" s="2" t="s">
        <v>3528</v>
      </c>
      <c r="D568" s="1" t="s">
        <v>1653</v>
      </c>
      <c r="E568" s="1" t="s">
        <v>1463</v>
      </c>
      <c r="F568" s="21">
        <v>0</v>
      </c>
      <c r="G568" s="1" t="s">
        <v>1061</v>
      </c>
      <c r="H568" s="1" t="s">
        <v>1060</v>
      </c>
      <c r="I568" s="1" t="s">
        <v>349</v>
      </c>
      <c r="J568" s="1" t="s">
        <v>1511</v>
      </c>
      <c r="K568" s="1" t="s">
        <v>1492</v>
      </c>
      <c r="L568" s="1"/>
      <c r="M568" s="1" t="s">
        <v>3571</v>
      </c>
      <c r="N568" s="1" t="s">
        <v>3572</v>
      </c>
      <c r="O568" s="1" t="s">
        <v>3573</v>
      </c>
      <c r="P568" s="1"/>
      <c r="Q568" s="1">
        <v>2</v>
      </c>
      <c r="R568" s="1">
        <v>2</v>
      </c>
      <c r="S568" s="1" t="s">
        <v>3574</v>
      </c>
    </row>
    <row r="569" spans="1:19" hidden="1" x14ac:dyDescent="0.15">
      <c r="A569" s="3">
        <v>568</v>
      </c>
      <c r="B569" s="25" t="s">
        <v>5352</v>
      </c>
      <c r="C569" s="2" t="s">
        <v>3528</v>
      </c>
      <c r="D569" s="1" t="s">
        <v>1653</v>
      </c>
      <c r="E569" s="1" t="s">
        <v>1463</v>
      </c>
      <c r="F569" s="1">
        <v>13</v>
      </c>
      <c r="G569" s="1" t="s">
        <v>1395</v>
      </c>
      <c r="H569" s="1" t="s">
        <v>1394</v>
      </c>
      <c r="I569" s="1" t="s">
        <v>349</v>
      </c>
      <c r="J569" s="1" t="s">
        <v>1511</v>
      </c>
      <c r="K569" s="1" t="s">
        <v>1826</v>
      </c>
      <c r="L569" s="1"/>
      <c r="M569" s="1" t="s">
        <v>3575</v>
      </c>
      <c r="N569" s="1" t="s">
        <v>3576</v>
      </c>
      <c r="O569" s="1"/>
      <c r="P569" s="1"/>
      <c r="Q569" s="1">
        <v>1</v>
      </c>
      <c r="R569" s="1">
        <v>1</v>
      </c>
      <c r="S569" s="1" t="s">
        <v>3577</v>
      </c>
    </row>
    <row r="570" spans="1:19" hidden="1" x14ac:dyDescent="0.15">
      <c r="A570" s="3">
        <v>569</v>
      </c>
      <c r="B570" s="25" t="s">
        <v>5352</v>
      </c>
      <c r="C570" s="2" t="s">
        <v>3528</v>
      </c>
      <c r="D570" s="1" t="s">
        <v>1653</v>
      </c>
      <c r="E570" s="1" t="s">
        <v>1463</v>
      </c>
      <c r="F570" s="1">
        <v>10</v>
      </c>
      <c r="G570" s="1" t="s">
        <v>1393</v>
      </c>
      <c r="H570" s="1" t="s">
        <v>1392</v>
      </c>
      <c r="I570" s="1" t="s">
        <v>1475</v>
      </c>
      <c r="J570" s="1"/>
      <c r="K570" s="1"/>
      <c r="L570" s="1"/>
      <c r="M570" s="1" t="s">
        <v>3578</v>
      </c>
      <c r="N570" s="1"/>
      <c r="O570" s="1"/>
      <c r="P570" s="1"/>
      <c r="Q570" s="1"/>
      <c r="R570" s="1"/>
      <c r="S570" s="1" t="s">
        <v>3578</v>
      </c>
    </row>
    <row r="571" spans="1:19" hidden="1" x14ac:dyDescent="0.15">
      <c r="A571" s="3">
        <v>570</v>
      </c>
      <c r="B571" s="25" t="s">
        <v>5352</v>
      </c>
      <c r="C571" s="2" t="s">
        <v>3528</v>
      </c>
      <c r="D571" s="1" t="s">
        <v>1653</v>
      </c>
      <c r="E571" s="1" t="s">
        <v>1463</v>
      </c>
      <c r="F571" s="1">
        <v>11</v>
      </c>
      <c r="G571" s="1" t="s">
        <v>1391</v>
      </c>
      <c r="H571" s="1" t="s">
        <v>1390</v>
      </c>
      <c r="I571" s="1" t="s">
        <v>297</v>
      </c>
      <c r="J571" s="1"/>
      <c r="K571" s="1"/>
      <c r="L571" s="1"/>
      <c r="M571" s="1" t="s">
        <v>3579</v>
      </c>
      <c r="N571" s="1"/>
      <c r="O571" s="1"/>
      <c r="P571" s="1">
        <v>3</v>
      </c>
      <c r="Q571" s="1"/>
      <c r="R571" s="1"/>
      <c r="S571" s="1" t="s">
        <v>3579</v>
      </c>
    </row>
    <row r="572" spans="1:19" hidden="1" x14ac:dyDescent="0.15">
      <c r="A572" s="3">
        <v>571</v>
      </c>
      <c r="B572" s="25" t="s">
        <v>5352</v>
      </c>
      <c r="C572" s="2" t="s">
        <v>3528</v>
      </c>
      <c r="D572" s="1" t="s">
        <v>1653</v>
      </c>
      <c r="E572" s="1" t="s">
        <v>1453</v>
      </c>
      <c r="F572" s="1">
        <v>16</v>
      </c>
      <c r="G572" s="1" t="s">
        <v>1389</v>
      </c>
      <c r="H572" s="1" t="s">
        <v>1388</v>
      </c>
      <c r="I572" s="1" t="s">
        <v>349</v>
      </c>
      <c r="J572" s="1" t="s">
        <v>358</v>
      </c>
      <c r="K572" s="1"/>
      <c r="L572" s="1"/>
      <c r="M572" s="1" t="s">
        <v>361</v>
      </c>
      <c r="N572" s="1" t="s">
        <v>3580</v>
      </c>
      <c r="O572" s="1"/>
      <c r="P572" s="1"/>
      <c r="Q572" s="1">
        <v>8</v>
      </c>
      <c r="R572" s="1">
        <v>8</v>
      </c>
      <c r="S572" s="1" t="s">
        <v>3581</v>
      </c>
    </row>
    <row r="573" spans="1:19" hidden="1" x14ac:dyDescent="0.15">
      <c r="A573" s="3">
        <v>572</v>
      </c>
      <c r="B573" s="25" t="s">
        <v>5352</v>
      </c>
      <c r="C573" s="2" t="s">
        <v>3528</v>
      </c>
      <c r="D573" s="1" t="s">
        <v>1653</v>
      </c>
      <c r="E573" s="1" t="s">
        <v>1453</v>
      </c>
      <c r="F573" s="22">
        <v>18</v>
      </c>
      <c r="G573" s="1" t="s">
        <v>1387</v>
      </c>
      <c r="H573" s="1" t="s">
        <v>1386</v>
      </c>
      <c r="I573" s="1" t="s">
        <v>349</v>
      </c>
      <c r="J573" s="1" t="s">
        <v>358</v>
      </c>
      <c r="K573" s="1"/>
      <c r="L573" s="1"/>
      <c r="M573" s="1" t="s">
        <v>2435</v>
      </c>
      <c r="N573" s="1" t="s">
        <v>3582</v>
      </c>
      <c r="O573" s="1" t="s">
        <v>3583</v>
      </c>
      <c r="P573" s="1"/>
      <c r="Q573" s="1">
        <v>8</v>
      </c>
      <c r="R573" s="1">
        <v>8</v>
      </c>
      <c r="S573" s="1" t="s">
        <v>3584</v>
      </c>
    </row>
    <row r="574" spans="1:19" hidden="1" x14ac:dyDescent="0.15">
      <c r="A574" s="3">
        <v>573</v>
      </c>
      <c r="B574" s="25" t="s">
        <v>5352</v>
      </c>
      <c r="C574" s="2" t="s">
        <v>3528</v>
      </c>
      <c r="D574" s="1" t="s">
        <v>1653</v>
      </c>
      <c r="E574" s="1" t="s">
        <v>1453</v>
      </c>
      <c r="F574" s="21">
        <v>0</v>
      </c>
      <c r="G574" s="1" t="s">
        <v>1059</v>
      </c>
      <c r="H574" s="1" t="s">
        <v>1058</v>
      </c>
      <c r="I574" s="1" t="s">
        <v>349</v>
      </c>
      <c r="J574" s="1" t="s">
        <v>358</v>
      </c>
      <c r="K574" s="1"/>
      <c r="L574" s="1"/>
      <c r="M574" s="1" t="s">
        <v>2435</v>
      </c>
      <c r="N574" s="1" t="s">
        <v>3585</v>
      </c>
      <c r="O574" s="1"/>
      <c r="P574" s="1"/>
      <c r="Q574" s="1">
        <v>10</v>
      </c>
      <c r="R574" s="1">
        <v>10</v>
      </c>
      <c r="S574" s="1" t="s">
        <v>3586</v>
      </c>
    </row>
    <row r="575" spans="1:19" hidden="1" x14ac:dyDescent="0.15">
      <c r="A575" s="3">
        <v>574</v>
      </c>
      <c r="B575" s="25" t="s">
        <v>5352</v>
      </c>
      <c r="C575" s="2" t="s">
        <v>3528</v>
      </c>
      <c r="D575" s="1" t="s">
        <v>1653</v>
      </c>
      <c r="E575" s="1" t="s">
        <v>1453</v>
      </c>
      <c r="F575" s="1">
        <v>24</v>
      </c>
      <c r="G575" s="1" t="s">
        <v>1385</v>
      </c>
      <c r="H575" s="1" t="s">
        <v>1384</v>
      </c>
      <c r="I575" s="1" t="s">
        <v>349</v>
      </c>
      <c r="J575" s="1" t="s">
        <v>1511</v>
      </c>
      <c r="K575" s="1" t="s">
        <v>1826</v>
      </c>
      <c r="L575" s="1"/>
      <c r="M575" s="1" t="s">
        <v>3587</v>
      </c>
      <c r="N575" s="1" t="s">
        <v>3588</v>
      </c>
      <c r="O575" s="1"/>
      <c r="P575" s="1"/>
      <c r="Q575" s="1">
        <v>8</v>
      </c>
      <c r="R575" s="1">
        <v>8</v>
      </c>
      <c r="S575" s="1" t="s">
        <v>3589</v>
      </c>
    </row>
    <row r="576" spans="1:19" hidden="1" x14ac:dyDescent="0.15">
      <c r="A576" s="3">
        <v>575</v>
      </c>
      <c r="B576" s="25" t="s">
        <v>5352</v>
      </c>
      <c r="C576" s="2" t="s">
        <v>3528</v>
      </c>
      <c r="D576" s="1" t="s">
        <v>1653</v>
      </c>
      <c r="E576" s="1" t="s">
        <v>1453</v>
      </c>
      <c r="F576" s="1">
        <v>12</v>
      </c>
      <c r="G576" s="1" t="s">
        <v>1383</v>
      </c>
      <c r="H576" s="1" t="s">
        <v>1382</v>
      </c>
      <c r="I576" s="1" t="s">
        <v>1475</v>
      </c>
      <c r="J576" s="1"/>
      <c r="K576" s="1"/>
      <c r="L576" s="1"/>
      <c r="M576" s="1" t="s">
        <v>3590</v>
      </c>
      <c r="N576" s="1" t="s">
        <v>3591</v>
      </c>
      <c r="O576" s="1"/>
      <c r="P576" s="1"/>
      <c r="Q576" s="1"/>
      <c r="R576" s="1"/>
      <c r="S576" s="1" t="s">
        <v>3592</v>
      </c>
    </row>
    <row r="577" spans="1:19" hidden="1" x14ac:dyDescent="0.15">
      <c r="A577" s="3">
        <v>576</v>
      </c>
      <c r="B577" s="25" t="s">
        <v>5352</v>
      </c>
      <c r="C577" s="2" t="s">
        <v>3528</v>
      </c>
      <c r="D577" s="1" t="s">
        <v>1631</v>
      </c>
      <c r="E577" s="1" t="s">
        <v>1771</v>
      </c>
      <c r="F577" s="1">
        <v>6</v>
      </c>
      <c r="G577" s="1" t="s">
        <v>1381</v>
      </c>
      <c r="H577" s="1" t="s">
        <v>1380</v>
      </c>
      <c r="I577" s="1" t="s">
        <v>349</v>
      </c>
      <c r="J577" s="1" t="s">
        <v>1511</v>
      </c>
      <c r="K577" s="1" t="s">
        <v>1485</v>
      </c>
      <c r="L577" s="1"/>
      <c r="M577" s="1" t="s">
        <v>3539</v>
      </c>
      <c r="N577" s="1"/>
      <c r="O577" s="1"/>
      <c r="P577" s="1"/>
      <c r="Q577" s="1">
        <v>1</v>
      </c>
      <c r="R577" s="1">
        <v>2</v>
      </c>
      <c r="S577" s="1" t="s">
        <v>3539</v>
      </c>
    </row>
    <row r="578" spans="1:19" hidden="1" x14ac:dyDescent="0.15">
      <c r="A578" s="3">
        <v>577</v>
      </c>
      <c r="B578" s="25" t="s">
        <v>5352</v>
      </c>
      <c r="C578" s="2" t="s">
        <v>3528</v>
      </c>
      <c r="D578" s="1" t="s">
        <v>1631</v>
      </c>
      <c r="E578" s="1" t="s">
        <v>1771</v>
      </c>
      <c r="F578" s="1">
        <v>3</v>
      </c>
      <c r="G578" s="1" t="s">
        <v>1379</v>
      </c>
      <c r="H578" s="1" t="s">
        <v>1378</v>
      </c>
      <c r="I578" s="1" t="s">
        <v>349</v>
      </c>
      <c r="J578" s="1" t="s">
        <v>1506</v>
      </c>
      <c r="K578" s="1" t="s">
        <v>2837</v>
      </c>
      <c r="L578" s="1"/>
      <c r="M578" s="1" t="s">
        <v>3593</v>
      </c>
      <c r="N578" s="1"/>
      <c r="O578" s="1"/>
      <c r="P578" s="1"/>
      <c r="Q578" s="1">
        <v>1</v>
      </c>
      <c r="R578" s="1">
        <v>2</v>
      </c>
      <c r="S578" s="1" t="s">
        <v>3593</v>
      </c>
    </row>
    <row r="579" spans="1:19" hidden="1" x14ac:dyDescent="0.15">
      <c r="A579" s="3">
        <v>578</v>
      </c>
      <c r="B579" s="25" t="s">
        <v>5352</v>
      </c>
      <c r="C579" s="2" t="s">
        <v>3528</v>
      </c>
      <c r="D579" s="1" t="s">
        <v>1631</v>
      </c>
      <c r="E579" s="1" t="s">
        <v>1771</v>
      </c>
      <c r="F579" s="1">
        <v>5</v>
      </c>
      <c r="G579" s="1" t="s">
        <v>1377</v>
      </c>
      <c r="H579" s="1" t="s">
        <v>1376</v>
      </c>
      <c r="I579" s="1" t="s">
        <v>349</v>
      </c>
      <c r="J579" s="1" t="s">
        <v>1506</v>
      </c>
      <c r="K579" s="1"/>
      <c r="L579" s="1"/>
      <c r="M579" s="1"/>
      <c r="N579" s="1"/>
      <c r="O579" s="1"/>
      <c r="P579" s="1"/>
      <c r="Q579" s="1">
        <v>1</v>
      </c>
      <c r="R579" s="1">
        <v>3</v>
      </c>
      <c r="S579" s="1"/>
    </row>
    <row r="580" spans="1:19" hidden="1" x14ac:dyDescent="0.15">
      <c r="A580" s="3">
        <v>579</v>
      </c>
      <c r="B580" s="25" t="s">
        <v>5352</v>
      </c>
      <c r="C580" s="2" t="s">
        <v>3528</v>
      </c>
      <c r="D580" s="1" t="s">
        <v>1631</v>
      </c>
      <c r="E580" s="1" t="s">
        <v>1771</v>
      </c>
      <c r="F580" s="1">
        <v>11</v>
      </c>
      <c r="G580" s="1" t="s">
        <v>1375</v>
      </c>
      <c r="H580" s="1" t="s">
        <v>1374</v>
      </c>
      <c r="I580" s="1" t="s">
        <v>349</v>
      </c>
      <c r="J580" s="1" t="s">
        <v>3594</v>
      </c>
      <c r="K580" s="1"/>
      <c r="L580" s="1"/>
      <c r="M580" s="1" t="s">
        <v>3595</v>
      </c>
      <c r="N580" s="1" t="s">
        <v>3596</v>
      </c>
      <c r="O580" s="1"/>
      <c r="P580" s="1"/>
      <c r="Q580" s="1">
        <v>6</v>
      </c>
      <c r="R580" s="1">
        <v>6</v>
      </c>
      <c r="S580" s="1" t="s">
        <v>3597</v>
      </c>
    </row>
    <row r="581" spans="1:19" hidden="1" x14ac:dyDescent="0.15">
      <c r="A581" s="3">
        <v>580</v>
      </c>
      <c r="B581" s="25" t="s">
        <v>5352</v>
      </c>
      <c r="C581" s="2" t="s">
        <v>3528</v>
      </c>
      <c r="D581" s="1" t="s">
        <v>1631</v>
      </c>
      <c r="E581" s="1" t="s">
        <v>1771</v>
      </c>
      <c r="F581" s="1">
        <v>5</v>
      </c>
      <c r="G581" s="1" t="s">
        <v>1373</v>
      </c>
      <c r="H581" s="1" t="s">
        <v>1372</v>
      </c>
      <c r="I581" s="1" t="s">
        <v>349</v>
      </c>
      <c r="J581" s="1" t="s">
        <v>1506</v>
      </c>
      <c r="K581" s="1" t="s">
        <v>2837</v>
      </c>
      <c r="L581" s="1"/>
      <c r="M581" s="1" t="s">
        <v>3598</v>
      </c>
      <c r="N581" s="1"/>
      <c r="O581" s="1"/>
      <c r="P581" s="1"/>
      <c r="Q581" s="1">
        <v>1</v>
      </c>
      <c r="R581" s="1">
        <v>2</v>
      </c>
      <c r="S581" s="1" t="s">
        <v>3598</v>
      </c>
    </row>
    <row r="582" spans="1:19" hidden="1" x14ac:dyDescent="0.15">
      <c r="A582" s="3">
        <v>581</v>
      </c>
      <c r="B582" s="25" t="s">
        <v>5352</v>
      </c>
      <c r="C582" s="2" t="s">
        <v>3528</v>
      </c>
      <c r="D582" s="1" t="s">
        <v>1631</v>
      </c>
      <c r="E582" s="1" t="s">
        <v>1771</v>
      </c>
      <c r="F582" s="1">
        <v>6</v>
      </c>
      <c r="G582" s="1" t="s">
        <v>1371</v>
      </c>
      <c r="H582" s="1" t="s">
        <v>1370</v>
      </c>
      <c r="I582" s="1" t="s">
        <v>349</v>
      </c>
      <c r="J582" s="1" t="s">
        <v>2436</v>
      </c>
      <c r="K582" s="1"/>
      <c r="L582" s="1"/>
      <c r="M582" s="1" t="s">
        <v>361</v>
      </c>
      <c r="N582" s="1"/>
      <c r="O582" s="1"/>
      <c r="P582" s="1"/>
      <c r="Q582" s="1">
        <v>2</v>
      </c>
      <c r="R582" s="1">
        <v>2</v>
      </c>
      <c r="S582" s="1" t="s">
        <v>361</v>
      </c>
    </row>
    <row r="583" spans="1:19" hidden="1" x14ac:dyDescent="0.15">
      <c r="A583" s="3">
        <v>582</v>
      </c>
      <c r="B583" s="25" t="s">
        <v>5352</v>
      </c>
      <c r="C583" s="2" t="s">
        <v>3528</v>
      </c>
      <c r="D583" s="1" t="s">
        <v>1631</v>
      </c>
      <c r="E583" s="1" t="s">
        <v>1771</v>
      </c>
      <c r="F583" s="1">
        <v>4</v>
      </c>
      <c r="G583" s="1" t="s">
        <v>1369</v>
      </c>
      <c r="H583" s="1" t="s">
        <v>1368</v>
      </c>
      <c r="I583" s="1" t="s">
        <v>1475</v>
      </c>
      <c r="J583" s="1"/>
      <c r="K583" s="1"/>
      <c r="L583" s="1"/>
      <c r="M583" s="1" t="s">
        <v>3599</v>
      </c>
      <c r="N583" s="1"/>
      <c r="O583" s="1"/>
      <c r="P583" s="1"/>
      <c r="Q583" s="1"/>
      <c r="R583" s="1"/>
      <c r="S583" s="1" t="s">
        <v>3599</v>
      </c>
    </row>
    <row r="584" spans="1:19" hidden="1" x14ac:dyDescent="0.15">
      <c r="A584" s="3">
        <v>583</v>
      </c>
      <c r="B584" s="25" t="s">
        <v>5352</v>
      </c>
      <c r="C584" s="2" t="s">
        <v>3528</v>
      </c>
      <c r="D584" s="1" t="s">
        <v>1631</v>
      </c>
      <c r="E584" s="1" t="s">
        <v>1771</v>
      </c>
      <c r="F584" s="1">
        <v>3</v>
      </c>
      <c r="G584" s="1" t="s">
        <v>1367</v>
      </c>
      <c r="H584" s="1" t="s">
        <v>1366</v>
      </c>
      <c r="I584" s="1" t="s">
        <v>1475</v>
      </c>
      <c r="J584" s="1"/>
      <c r="K584" s="1"/>
      <c r="L584" s="1"/>
      <c r="M584" s="1" t="s">
        <v>3600</v>
      </c>
      <c r="N584" s="1"/>
      <c r="O584" s="1"/>
      <c r="P584" s="1"/>
      <c r="Q584" s="1"/>
      <c r="R584" s="1"/>
      <c r="S584" s="1" t="s">
        <v>3600</v>
      </c>
    </row>
    <row r="585" spans="1:19" hidden="1" x14ac:dyDescent="0.15">
      <c r="A585" s="3">
        <v>584</v>
      </c>
      <c r="B585" s="25" t="s">
        <v>5352</v>
      </c>
      <c r="C585" s="2" t="s">
        <v>3528</v>
      </c>
      <c r="D585" s="1" t="s">
        <v>1631</v>
      </c>
      <c r="E585" s="1" t="s">
        <v>1771</v>
      </c>
      <c r="F585" s="1">
        <v>11</v>
      </c>
      <c r="G585" s="1" t="s">
        <v>1365</v>
      </c>
      <c r="H585" s="1" t="s">
        <v>1364</v>
      </c>
      <c r="I585" s="1" t="s">
        <v>1475</v>
      </c>
      <c r="J585" s="1"/>
      <c r="K585" s="1"/>
      <c r="L585" s="1"/>
      <c r="M585" s="1" t="s">
        <v>3601</v>
      </c>
      <c r="N585" s="1" t="s">
        <v>3547</v>
      </c>
      <c r="O585" s="1"/>
      <c r="P585" s="1"/>
      <c r="Q585" s="1"/>
      <c r="R585" s="1"/>
      <c r="S585" s="1" t="s">
        <v>3602</v>
      </c>
    </row>
    <row r="586" spans="1:19" hidden="1" x14ac:dyDescent="0.15">
      <c r="A586" s="3">
        <v>585</v>
      </c>
      <c r="B586" s="25" t="s">
        <v>5352</v>
      </c>
      <c r="C586" s="2" t="s">
        <v>3528</v>
      </c>
      <c r="D586" s="1" t="s">
        <v>1631</v>
      </c>
      <c r="E586" s="1" t="s">
        <v>1771</v>
      </c>
      <c r="F586" s="1">
        <v>10</v>
      </c>
      <c r="G586" s="1" t="s">
        <v>1363</v>
      </c>
      <c r="H586" s="1" t="s">
        <v>1362</v>
      </c>
      <c r="I586" s="1" t="s">
        <v>1475</v>
      </c>
      <c r="J586" s="1"/>
      <c r="K586" s="1"/>
      <c r="L586" s="1"/>
      <c r="M586" s="1" t="s">
        <v>3603</v>
      </c>
      <c r="N586" s="1" t="s">
        <v>2310</v>
      </c>
      <c r="O586" s="1"/>
      <c r="P586" s="1"/>
      <c r="Q586" s="1"/>
      <c r="R586" s="1"/>
      <c r="S586" s="1" t="s">
        <v>3604</v>
      </c>
    </row>
    <row r="587" spans="1:19" hidden="1" x14ac:dyDescent="0.15">
      <c r="A587" s="3">
        <v>586</v>
      </c>
      <c r="B587" s="25" t="s">
        <v>5352</v>
      </c>
      <c r="C587" s="2" t="s">
        <v>3528</v>
      </c>
      <c r="D587" s="1" t="s">
        <v>1631</v>
      </c>
      <c r="E587" s="1" t="s">
        <v>1771</v>
      </c>
      <c r="F587" s="1">
        <v>7</v>
      </c>
      <c r="G587" s="1" t="s">
        <v>1361</v>
      </c>
      <c r="H587" s="1" t="s">
        <v>1360</v>
      </c>
      <c r="I587" s="1" t="s">
        <v>1475</v>
      </c>
      <c r="J587" s="1"/>
      <c r="K587" s="1"/>
      <c r="L587" s="1"/>
      <c r="M587" s="1" t="s">
        <v>3605</v>
      </c>
      <c r="N587" s="1" t="s">
        <v>3606</v>
      </c>
      <c r="O587" s="1"/>
      <c r="P587" s="1"/>
      <c r="Q587" s="1"/>
      <c r="R587" s="1"/>
      <c r="S587" s="1" t="s">
        <v>3607</v>
      </c>
    </row>
    <row r="588" spans="1:19" hidden="1" x14ac:dyDescent="0.15">
      <c r="A588" s="3">
        <v>587</v>
      </c>
      <c r="B588" s="25" t="s">
        <v>5352</v>
      </c>
      <c r="C588" s="2" t="s">
        <v>3528</v>
      </c>
      <c r="D588" s="1" t="s">
        <v>1631</v>
      </c>
      <c r="E588" s="1" t="s">
        <v>1771</v>
      </c>
      <c r="F588" s="1">
        <v>8</v>
      </c>
      <c r="G588" s="1" t="s">
        <v>1359</v>
      </c>
      <c r="H588" s="1" t="s">
        <v>1358</v>
      </c>
      <c r="I588" s="1" t="s">
        <v>1475</v>
      </c>
      <c r="J588" s="1"/>
      <c r="K588" s="1"/>
      <c r="L588" s="1"/>
      <c r="M588" s="1" t="s">
        <v>3608</v>
      </c>
      <c r="N588" s="1"/>
      <c r="O588" s="1"/>
      <c r="P588" s="1"/>
      <c r="Q588" s="1"/>
      <c r="R588" s="1"/>
      <c r="S588" s="1" t="s">
        <v>3608</v>
      </c>
    </row>
    <row r="589" spans="1:19" hidden="1" x14ac:dyDescent="0.15">
      <c r="A589" s="3">
        <v>588</v>
      </c>
      <c r="B589" s="25" t="s">
        <v>5352</v>
      </c>
      <c r="C589" s="2" t="s">
        <v>3528</v>
      </c>
      <c r="D589" s="1" t="s">
        <v>1631</v>
      </c>
      <c r="E589" s="1" t="s">
        <v>1771</v>
      </c>
      <c r="F589" s="1">
        <v>3</v>
      </c>
      <c r="G589" s="1" t="s">
        <v>1357</v>
      </c>
      <c r="H589" s="1" t="s">
        <v>1356</v>
      </c>
      <c r="I589" s="1" t="s">
        <v>297</v>
      </c>
      <c r="J589" s="1"/>
      <c r="K589" s="1"/>
      <c r="L589" s="1"/>
      <c r="M589" s="1" t="s">
        <v>3609</v>
      </c>
      <c r="N589" s="1"/>
      <c r="O589" s="1"/>
      <c r="P589" s="1">
        <v>1</v>
      </c>
      <c r="Q589" s="1"/>
      <c r="R589" s="1"/>
      <c r="S589" s="1" t="s">
        <v>3609</v>
      </c>
    </row>
    <row r="590" spans="1:19" hidden="1" x14ac:dyDescent="0.15">
      <c r="A590" s="3">
        <v>589</v>
      </c>
      <c r="B590" s="25" t="s">
        <v>5352</v>
      </c>
      <c r="C590" s="2" t="s">
        <v>3528</v>
      </c>
      <c r="D590" s="1" t="s">
        <v>1631</v>
      </c>
      <c r="E590" s="1" t="s">
        <v>1473</v>
      </c>
      <c r="F590" s="22">
        <v>8</v>
      </c>
      <c r="G590" s="1" t="s">
        <v>1355</v>
      </c>
      <c r="H590" s="1" t="s">
        <v>1354</v>
      </c>
      <c r="I590" s="1" t="s">
        <v>349</v>
      </c>
      <c r="J590" s="1" t="s">
        <v>1511</v>
      </c>
      <c r="K590" s="1" t="s">
        <v>1972</v>
      </c>
      <c r="L590" s="1"/>
      <c r="M590" s="1" t="s">
        <v>361</v>
      </c>
      <c r="N590" s="1" t="s">
        <v>3610</v>
      </c>
      <c r="O590" s="1"/>
      <c r="P590" s="1"/>
      <c r="Q590" s="1">
        <v>4</v>
      </c>
      <c r="R590" s="1">
        <v>3</v>
      </c>
      <c r="S590" s="1" t="s">
        <v>3611</v>
      </c>
    </row>
    <row r="591" spans="1:19" hidden="1" x14ac:dyDescent="0.15">
      <c r="A591" s="3">
        <v>590</v>
      </c>
      <c r="B591" s="25" t="s">
        <v>5352</v>
      </c>
      <c r="C591" s="2" t="s">
        <v>3528</v>
      </c>
      <c r="D591" s="1" t="s">
        <v>1631</v>
      </c>
      <c r="E591" s="1" t="s">
        <v>1473</v>
      </c>
      <c r="F591" s="21">
        <v>0</v>
      </c>
      <c r="G591" s="1" t="s">
        <v>1057</v>
      </c>
      <c r="H591" s="1" t="s">
        <v>1056</v>
      </c>
      <c r="I591" s="1" t="s">
        <v>349</v>
      </c>
      <c r="J591" s="1" t="s">
        <v>1972</v>
      </c>
      <c r="K591" s="1" t="s">
        <v>2837</v>
      </c>
      <c r="L591" s="1"/>
      <c r="M591" s="1" t="s">
        <v>361</v>
      </c>
      <c r="N591" s="1"/>
      <c r="O591" s="1"/>
      <c r="P591" s="1"/>
      <c r="Q591" s="1">
        <v>5</v>
      </c>
      <c r="R591" s="1">
        <v>4</v>
      </c>
      <c r="S591" s="1" t="s">
        <v>361</v>
      </c>
    </row>
    <row r="592" spans="1:19" hidden="1" x14ac:dyDescent="0.15">
      <c r="A592" s="3">
        <v>591</v>
      </c>
      <c r="B592" s="25" t="s">
        <v>5352</v>
      </c>
      <c r="C592" s="2" t="s">
        <v>3528</v>
      </c>
      <c r="D592" s="1" t="s">
        <v>1631</v>
      </c>
      <c r="E592" s="1" t="s">
        <v>1473</v>
      </c>
      <c r="F592" s="22">
        <v>5</v>
      </c>
      <c r="G592" s="1" t="s">
        <v>1353</v>
      </c>
      <c r="H592" s="1" t="s">
        <v>1352</v>
      </c>
      <c r="I592" s="1" t="s">
        <v>349</v>
      </c>
      <c r="J592" s="1" t="s">
        <v>1511</v>
      </c>
      <c r="K592" s="1" t="s">
        <v>2976</v>
      </c>
      <c r="L592" s="1"/>
      <c r="M592" s="1" t="s">
        <v>3612</v>
      </c>
      <c r="N592" s="1"/>
      <c r="O592" s="1"/>
      <c r="P592" s="1"/>
      <c r="Q592" s="1">
        <v>3</v>
      </c>
      <c r="R592" s="1">
        <v>2</v>
      </c>
      <c r="S592" s="1" t="s">
        <v>3612</v>
      </c>
    </row>
    <row r="593" spans="1:19" hidden="1" x14ac:dyDescent="0.15">
      <c r="A593" s="3">
        <v>592</v>
      </c>
      <c r="B593" s="25" t="s">
        <v>5352</v>
      </c>
      <c r="C593" s="2" t="s">
        <v>3528</v>
      </c>
      <c r="D593" s="1" t="s">
        <v>1631</v>
      </c>
      <c r="E593" s="1" t="s">
        <v>1473</v>
      </c>
      <c r="F593" s="21">
        <v>0</v>
      </c>
      <c r="G593" s="1" t="s">
        <v>1055</v>
      </c>
      <c r="H593" s="1" t="s">
        <v>1054</v>
      </c>
      <c r="I593" s="1" t="s">
        <v>349</v>
      </c>
      <c r="J593" s="1" t="s">
        <v>1511</v>
      </c>
      <c r="K593" s="1" t="s">
        <v>1485</v>
      </c>
      <c r="L593" s="1"/>
      <c r="M593" s="1" t="s">
        <v>1510</v>
      </c>
      <c r="N593" s="1" t="s">
        <v>3613</v>
      </c>
      <c r="O593" s="1"/>
      <c r="P593" s="1"/>
      <c r="Q593" s="1">
        <v>4</v>
      </c>
      <c r="R593" s="1">
        <v>3</v>
      </c>
      <c r="S593" s="1" t="s">
        <v>5367</v>
      </c>
    </row>
    <row r="594" spans="1:19" hidden="1" x14ac:dyDescent="0.15">
      <c r="A594" s="3">
        <v>593</v>
      </c>
      <c r="B594" s="25" t="s">
        <v>5352</v>
      </c>
      <c r="C594" s="2" t="s">
        <v>3528</v>
      </c>
      <c r="D594" s="1" t="s">
        <v>1631</v>
      </c>
      <c r="E594" s="1" t="s">
        <v>1473</v>
      </c>
      <c r="F594" s="1">
        <v>12</v>
      </c>
      <c r="G594" s="1" t="s">
        <v>1351</v>
      </c>
      <c r="H594" s="1" t="s">
        <v>1350</v>
      </c>
      <c r="I594" s="1" t="s">
        <v>349</v>
      </c>
      <c r="J594" s="1" t="s">
        <v>1506</v>
      </c>
      <c r="K594" s="1"/>
      <c r="L594" s="1"/>
      <c r="M594" s="1" t="s">
        <v>3615</v>
      </c>
      <c r="N594" s="1" t="s">
        <v>3616</v>
      </c>
      <c r="O594" s="1"/>
      <c r="P594" s="1"/>
      <c r="Q594" s="1">
        <v>4</v>
      </c>
      <c r="R594" s="1">
        <v>4</v>
      </c>
      <c r="S594" s="1" t="s">
        <v>3617</v>
      </c>
    </row>
    <row r="595" spans="1:19" hidden="1" x14ac:dyDescent="0.15">
      <c r="A595" s="3">
        <v>594</v>
      </c>
      <c r="B595" s="25" t="s">
        <v>5352</v>
      </c>
      <c r="C595" s="2" t="s">
        <v>3528</v>
      </c>
      <c r="D595" s="1" t="s">
        <v>1631</v>
      </c>
      <c r="E595" s="1" t="s">
        <v>1473</v>
      </c>
      <c r="F595" s="1">
        <v>7</v>
      </c>
      <c r="G595" s="1" t="s">
        <v>1349</v>
      </c>
      <c r="H595" s="1" t="s">
        <v>1348</v>
      </c>
      <c r="I595" s="1" t="s">
        <v>349</v>
      </c>
      <c r="J595" s="1" t="s">
        <v>1506</v>
      </c>
      <c r="K595" s="1"/>
      <c r="L595" s="1"/>
      <c r="M595" s="1" t="s">
        <v>361</v>
      </c>
      <c r="N595" s="1" t="s">
        <v>3618</v>
      </c>
      <c r="O595" s="1"/>
      <c r="P595" s="1"/>
      <c r="Q595" s="1">
        <v>4</v>
      </c>
      <c r="R595" s="1">
        <v>2</v>
      </c>
      <c r="S595" s="1" t="s">
        <v>3619</v>
      </c>
    </row>
    <row r="596" spans="1:19" hidden="1" x14ac:dyDescent="0.15">
      <c r="A596" s="3">
        <v>595</v>
      </c>
      <c r="B596" s="25" t="s">
        <v>5352</v>
      </c>
      <c r="C596" s="2" t="s">
        <v>3528</v>
      </c>
      <c r="D596" s="1" t="s">
        <v>1631</v>
      </c>
      <c r="E596" s="1" t="s">
        <v>1473</v>
      </c>
      <c r="F596" s="22">
        <v>13</v>
      </c>
      <c r="G596" s="1" t="s">
        <v>1347</v>
      </c>
      <c r="H596" s="1" t="s">
        <v>1346</v>
      </c>
      <c r="I596" s="1" t="s">
        <v>349</v>
      </c>
      <c r="J596" s="1" t="s">
        <v>2436</v>
      </c>
      <c r="K596" s="1"/>
      <c r="L596" s="1"/>
      <c r="M596" s="1" t="s">
        <v>3620</v>
      </c>
      <c r="N596" s="1"/>
      <c r="O596" s="1"/>
      <c r="P596" s="1"/>
      <c r="Q596" s="1">
        <v>3</v>
      </c>
      <c r="R596" s="1">
        <v>3</v>
      </c>
      <c r="S596" s="1" t="s">
        <v>3620</v>
      </c>
    </row>
    <row r="597" spans="1:19" hidden="1" x14ac:dyDescent="0.15">
      <c r="A597" s="3">
        <v>596</v>
      </c>
      <c r="B597" s="25" t="s">
        <v>5352</v>
      </c>
      <c r="C597" s="2" t="s">
        <v>3528</v>
      </c>
      <c r="D597" s="1" t="s">
        <v>1631</v>
      </c>
      <c r="E597" s="1" t="s">
        <v>1473</v>
      </c>
      <c r="F597" s="21">
        <v>0</v>
      </c>
      <c r="G597" s="1" t="s">
        <v>1053</v>
      </c>
      <c r="H597" s="1" t="s">
        <v>1052</v>
      </c>
      <c r="I597" s="1" t="s">
        <v>349</v>
      </c>
      <c r="J597" s="1" t="s">
        <v>2436</v>
      </c>
      <c r="K597" s="1"/>
      <c r="L597" s="1"/>
      <c r="M597" s="1" t="s">
        <v>3516</v>
      </c>
      <c r="N597" s="1"/>
      <c r="O597" s="1"/>
      <c r="P597" s="1"/>
      <c r="Q597" s="1">
        <v>5</v>
      </c>
      <c r="R597" s="1">
        <v>5</v>
      </c>
      <c r="S597" s="1" t="s">
        <v>5039</v>
      </c>
    </row>
    <row r="598" spans="1:19" hidden="1" x14ac:dyDescent="0.15">
      <c r="A598" s="3">
        <v>597</v>
      </c>
      <c r="B598" s="25" t="s">
        <v>5352</v>
      </c>
      <c r="C598" s="2" t="s">
        <v>3528</v>
      </c>
      <c r="D598" s="1" t="s">
        <v>1631</v>
      </c>
      <c r="E598" s="1" t="s">
        <v>1473</v>
      </c>
      <c r="F598" s="1">
        <v>8</v>
      </c>
      <c r="G598" s="1" t="s">
        <v>1345</v>
      </c>
      <c r="H598" s="1" t="s">
        <v>1344</v>
      </c>
      <c r="I598" s="1" t="s">
        <v>1475</v>
      </c>
      <c r="J598" s="1"/>
      <c r="K598" s="1"/>
      <c r="L598" s="1"/>
      <c r="M598" s="1" t="s">
        <v>3605</v>
      </c>
      <c r="N598" s="1" t="s">
        <v>2239</v>
      </c>
      <c r="O598" s="1"/>
      <c r="P598" s="1"/>
      <c r="Q598" s="1"/>
      <c r="R598" s="1"/>
      <c r="S598" s="1" t="s">
        <v>3621</v>
      </c>
    </row>
    <row r="599" spans="1:19" hidden="1" x14ac:dyDescent="0.15">
      <c r="A599" s="3">
        <v>598</v>
      </c>
      <c r="B599" s="25" t="s">
        <v>5352</v>
      </c>
      <c r="C599" s="2" t="s">
        <v>3528</v>
      </c>
      <c r="D599" s="1" t="s">
        <v>1631</v>
      </c>
      <c r="E599" s="1" t="s">
        <v>1473</v>
      </c>
      <c r="F599" s="1">
        <v>9</v>
      </c>
      <c r="G599" s="1" t="s">
        <v>1343</v>
      </c>
      <c r="H599" s="1" t="s">
        <v>1342</v>
      </c>
      <c r="I599" s="1" t="s">
        <v>1475</v>
      </c>
      <c r="J599" s="1"/>
      <c r="K599" s="1"/>
      <c r="L599" s="1"/>
      <c r="M599" s="1" t="s">
        <v>3622</v>
      </c>
      <c r="N599" s="1"/>
      <c r="O599" s="1"/>
      <c r="P599" s="1"/>
      <c r="Q599" s="1"/>
      <c r="R599" s="1"/>
      <c r="S599" s="1" t="s">
        <v>3622</v>
      </c>
    </row>
    <row r="600" spans="1:19" hidden="1" x14ac:dyDescent="0.15">
      <c r="A600" s="3">
        <v>599</v>
      </c>
      <c r="B600" s="25" t="s">
        <v>5352</v>
      </c>
      <c r="C600" s="2" t="s">
        <v>3528</v>
      </c>
      <c r="D600" s="1" t="s">
        <v>1631</v>
      </c>
      <c r="E600" s="1" t="s">
        <v>1473</v>
      </c>
      <c r="F600" s="1">
        <v>15</v>
      </c>
      <c r="G600" s="1" t="s">
        <v>1341</v>
      </c>
      <c r="H600" s="1" t="s">
        <v>1340</v>
      </c>
      <c r="I600" s="1" t="s">
        <v>1475</v>
      </c>
      <c r="J600" s="1"/>
      <c r="K600" s="1"/>
      <c r="L600" s="1"/>
      <c r="M600" s="1" t="s">
        <v>3623</v>
      </c>
      <c r="N600" s="1"/>
      <c r="O600" s="1"/>
      <c r="P600" s="1"/>
      <c r="Q600" s="1"/>
      <c r="R600" s="1"/>
      <c r="S600" s="1" t="s">
        <v>3623</v>
      </c>
    </row>
    <row r="601" spans="1:19" hidden="1" x14ac:dyDescent="0.15">
      <c r="A601" s="3">
        <v>600</v>
      </c>
      <c r="B601" s="25" t="s">
        <v>5352</v>
      </c>
      <c r="C601" s="2" t="s">
        <v>3528</v>
      </c>
      <c r="D601" s="1" t="s">
        <v>1631</v>
      </c>
      <c r="E601" s="1" t="s">
        <v>1473</v>
      </c>
      <c r="F601" s="1">
        <v>12</v>
      </c>
      <c r="G601" s="1" t="s">
        <v>1339</v>
      </c>
      <c r="H601" s="1" t="s">
        <v>1338</v>
      </c>
      <c r="I601" s="1" t="s">
        <v>297</v>
      </c>
      <c r="J601" s="1"/>
      <c r="K601" s="1"/>
      <c r="L601" s="1"/>
      <c r="M601" s="1" t="s">
        <v>3624</v>
      </c>
      <c r="N601" s="1"/>
      <c r="O601" s="1"/>
      <c r="P601" s="1">
        <v>2</v>
      </c>
      <c r="Q601" s="1"/>
      <c r="R601" s="1"/>
      <c r="S601" s="1" t="s">
        <v>3624</v>
      </c>
    </row>
    <row r="602" spans="1:19" hidden="1" x14ac:dyDescent="0.15">
      <c r="A602" s="3">
        <v>601</v>
      </c>
      <c r="B602" s="25" t="s">
        <v>5352</v>
      </c>
      <c r="C602" s="2" t="s">
        <v>3528</v>
      </c>
      <c r="D602" s="1" t="s">
        <v>1631</v>
      </c>
      <c r="E602" s="1" t="s">
        <v>1473</v>
      </c>
      <c r="F602" s="1">
        <v>6</v>
      </c>
      <c r="G602" s="1" t="s">
        <v>1337</v>
      </c>
      <c r="H602" s="1" t="s">
        <v>1336</v>
      </c>
      <c r="I602" s="1" t="s">
        <v>297</v>
      </c>
      <c r="J602" s="1"/>
      <c r="K602" s="1"/>
      <c r="L602" s="1"/>
      <c r="M602" s="1" t="s">
        <v>3625</v>
      </c>
      <c r="N602" s="1"/>
      <c r="O602" s="1"/>
      <c r="P602" s="1">
        <v>2</v>
      </c>
      <c r="Q602" s="1"/>
      <c r="R602" s="1"/>
      <c r="S602" s="1" t="s">
        <v>3625</v>
      </c>
    </row>
    <row r="603" spans="1:19" hidden="1" x14ac:dyDescent="0.15">
      <c r="A603" s="3">
        <v>602</v>
      </c>
      <c r="B603" s="25" t="s">
        <v>5352</v>
      </c>
      <c r="C603" s="2" t="s">
        <v>3528</v>
      </c>
      <c r="D603" s="1" t="s">
        <v>1631</v>
      </c>
      <c r="E603" s="1" t="s">
        <v>1463</v>
      </c>
      <c r="F603" s="1">
        <v>10</v>
      </c>
      <c r="G603" s="1" t="s">
        <v>1335</v>
      </c>
      <c r="H603" s="1" t="s">
        <v>1334</v>
      </c>
      <c r="I603" s="1" t="s">
        <v>349</v>
      </c>
      <c r="J603" s="1" t="s">
        <v>1506</v>
      </c>
      <c r="K603" s="1" t="s">
        <v>2837</v>
      </c>
      <c r="L603" s="1"/>
      <c r="M603" s="1" t="s">
        <v>3516</v>
      </c>
      <c r="N603" s="1" t="s">
        <v>3626</v>
      </c>
      <c r="O603" s="1"/>
      <c r="P603" s="1"/>
      <c r="Q603" s="1">
        <v>3</v>
      </c>
      <c r="R603" s="1">
        <v>3</v>
      </c>
      <c r="S603" s="1" t="s">
        <v>3627</v>
      </c>
    </row>
    <row r="604" spans="1:19" hidden="1" x14ac:dyDescent="0.15">
      <c r="A604" s="3">
        <v>603</v>
      </c>
      <c r="B604" s="25" t="s">
        <v>5352</v>
      </c>
      <c r="C604" s="2" t="s">
        <v>3528</v>
      </c>
      <c r="D604" s="1" t="s">
        <v>1631</v>
      </c>
      <c r="E604" s="1" t="s">
        <v>1463</v>
      </c>
      <c r="F604" s="1">
        <v>11</v>
      </c>
      <c r="G604" s="1" t="s">
        <v>1333</v>
      </c>
      <c r="H604" s="1" t="s">
        <v>1332</v>
      </c>
      <c r="I604" s="1" t="s">
        <v>349</v>
      </c>
      <c r="J604" s="1" t="s">
        <v>2546</v>
      </c>
      <c r="K604" s="1"/>
      <c r="L604" s="1"/>
      <c r="M604" s="1" t="s">
        <v>361</v>
      </c>
      <c r="N604" s="1" t="s">
        <v>3628</v>
      </c>
      <c r="O604" s="1" t="s">
        <v>3629</v>
      </c>
      <c r="P604" s="1"/>
      <c r="Q604" s="1">
        <v>6</v>
      </c>
      <c r="R604" s="1">
        <v>6</v>
      </c>
      <c r="S604" s="1" t="s">
        <v>3630</v>
      </c>
    </row>
    <row r="605" spans="1:19" hidden="1" x14ac:dyDescent="0.15">
      <c r="A605" s="3">
        <v>604</v>
      </c>
      <c r="B605" s="25" t="s">
        <v>5352</v>
      </c>
      <c r="C605" s="2" t="s">
        <v>3528</v>
      </c>
      <c r="D605" s="1" t="s">
        <v>1631</v>
      </c>
      <c r="E605" s="1" t="s">
        <v>1463</v>
      </c>
      <c r="F605" s="1">
        <v>11</v>
      </c>
      <c r="G605" s="1" t="s">
        <v>1331</v>
      </c>
      <c r="H605" s="1" t="s">
        <v>1330</v>
      </c>
      <c r="I605" s="1" t="s">
        <v>1475</v>
      </c>
      <c r="J605" s="1"/>
      <c r="K605" s="1"/>
      <c r="L605" s="1"/>
      <c r="M605" s="1" t="s">
        <v>3603</v>
      </c>
      <c r="N605" s="1" t="s">
        <v>3631</v>
      </c>
      <c r="O605" s="1"/>
      <c r="P605" s="1"/>
      <c r="Q605" s="1"/>
      <c r="R605" s="1"/>
      <c r="S605" s="1" t="s">
        <v>3632</v>
      </c>
    </row>
    <row r="606" spans="1:19" hidden="1" x14ac:dyDescent="0.15">
      <c r="A606" s="3">
        <v>605</v>
      </c>
      <c r="B606" s="25" t="s">
        <v>5352</v>
      </c>
      <c r="C606" s="2" t="s">
        <v>3528</v>
      </c>
      <c r="D606" s="1" t="s">
        <v>1631</v>
      </c>
      <c r="E606" s="1" t="s">
        <v>1453</v>
      </c>
      <c r="F606" s="1">
        <v>7</v>
      </c>
      <c r="G606" s="1" t="s">
        <v>1329</v>
      </c>
      <c r="H606" s="1" t="s">
        <v>1328</v>
      </c>
      <c r="I606" s="1" t="s">
        <v>349</v>
      </c>
      <c r="J606" s="1" t="s">
        <v>1506</v>
      </c>
      <c r="K606" s="1" t="s">
        <v>2837</v>
      </c>
      <c r="L606" s="1"/>
      <c r="M606" s="1" t="s">
        <v>361</v>
      </c>
      <c r="N606" s="1" t="s">
        <v>3633</v>
      </c>
      <c r="O606" s="1" t="s">
        <v>3634</v>
      </c>
      <c r="P606" s="1"/>
      <c r="Q606" s="1">
        <v>2</v>
      </c>
      <c r="R606" s="1">
        <v>2</v>
      </c>
      <c r="S606" s="1" t="s">
        <v>3635</v>
      </c>
    </row>
    <row r="607" spans="1:19" hidden="1" x14ac:dyDescent="0.15">
      <c r="A607" s="3">
        <v>606</v>
      </c>
      <c r="B607" s="25" t="s">
        <v>5352</v>
      </c>
      <c r="C607" s="2" t="s">
        <v>3528</v>
      </c>
      <c r="D607" s="1" t="s">
        <v>1631</v>
      </c>
      <c r="E607" s="1" t="s">
        <v>1453</v>
      </c>
      <c r="F607" s="1">
        <v>18</v>
      </c>
      <c r="G607" s="1" t="s">
        <v>1327</v>
      </c>
      <c r="H607" s="1" t="s">
        <v>1326</v>
      </c>
      <c r="I607" s="1" t="s">
        <v>349</v>
      </c>
      <c r="J607" s="1" t="s">
        <v>2436</v>
      </c>
      <c r="K607" s="1"/>
      <c r="L607" s="1"/>
      <c r="M607" s="1" t="s">
        <v>361</v>
      </c>
      <c r="N607" s="1" t="s">
        <v>3636</v>
      </c>
      <c r="O607" s="1" t="s">
        <v>3637</v>
      </c>
      <c r="P607" s="1"/>
      <c r="Q607" s="1">
        <v>8</v>
      </c>
      <c r="R607" s="1">
        <v>7</v>
      </c>
      <c r="S607" s="1" t="s">
        <v>3638</v>
      </c>
    </row>
    <row r="608" spans="1:19" hidden="1" x14ac:dyDescent="0.15">
      <c r="A608" s="3">
        <v>607</v>
      </c>
      <c r="B608" s="25" t="s">
        <v>5352</v>
      </c>
      <c r="C608" s="2" t="s">
        <v>3528</v>
      </c>
      <c r="D608" s="1" t="s">
        <v>1631</v>
      </c>
      <c r="E608" s="1" t="s">
        <v>1453</v>
      </c>
      <c r="F608" s="22">
        <v>6</v>
      </c>
      <c r="G608" s="1" t="s">
        <v>1325</v>
      </c>
      <c r="H608" s="1" t="s">
        <v>1324</v>
      </c>
      <c r="I608" s="1" t="s">
        <v>349</v>
      </c>
      <c r="J608" s="1" t="s">
        <v>2436</v>
      </c>
      <c r="K608" s="1"/>
      <c r="L608" s="1"/>
      <c r="M608" s="1" t="s">
        <v>3516</v>
      </c>
      <c r="N608" s="1" t="s">
        <v>3639</v>
      </c>
      <c r="O608" s="1" t="s">
        <v>3620</v>
      </c>
      <c r="P608" s="1"/>
      <c r="Q608" s="1">
        <v>1</v>
      </c>
      <c r="R608" s="1">
        <v>1</v>
      </c>
      <c r="S608" s="1" t="s">
        <v>3640</v>
      </c>
    </row>
    <row r="609" spans="1:19" hidden="1" x14ac:dyDescent="0.15">
      <c r="A609" s="3">
        <v>608</v>
      </c>
      <c r="B609" s="25" t="s">
        <v>5352</v>
      </c>
      <c r="C609" s="2" t="s">
        <v>3528</v>
      </c>
      <c r="D609" s="1" t="s">
        <v>1631</v>
      </c>
      <c r="E609" s="1" t="s">
        <v>1453</v>
      </c>
      <c r="F609" s="21">
        <v>0</v>
      </c>
      <c r="G609" s="1" t="s">
        <v>1051</v>
      </c>
      <c r="H609" s="1" t="s">
        <v>1050</v>
      </c>
      <c r="I609" s="1" t="s">
        <v>349</v>
      </c>
      <c r="J609" s="1" t="s">
        <v>3641</v>
      </c>
      <c r="K609" s="1"/>
      <c r="L609" s="1"/>
      <c r="M609" s="1" t="s">
        <v>3516</v>
      </c>
      <c r="N609" s="1" t="s">
        <v>3642</v>
      </c>
      <c r="O609" s="1"/>
      <c r="P609" s="1"/>
      <c r="Q609" s="1">
        <v>1</v>
      </c>
      <c r="R609" s="1">
        <v>1</v>
      </c>
      <c r="S609" s="1" t="s">
        <v>3643</v>
      </c>
    </row>
    <row r="610" spans="1:19" hidden="1" x14ac:dyDescent="0.15">
      <c r="A610" s="3">
        <v>609</v>
      </c>
      <c r="B610" s="25" t="s">
        <v>5352</v>
      </c>
      <c r="C610" s="2" t="s">
        <v>3528</v>
      </c>
      <c r="D610" s="1" t="s">
        <v>1631</v>
      </c>
      <c r="E610" s="1" t="s">
        <v>1453</v>
      </c>
      <c r="F610" s="22">
        <v>4</v>
      </c>
      <c r="G610" s="1" t="s">
        <v>1323</v>
      </c>
      <c r="H610" s="1" t="s">
        <v>1322</v>
      </c>
      <c r="I610" s="1" t="s">
        <v>349</v>
      </c>
      <c r="J610" s="1" t="s">
        <v>2837</v>
      </c>
      <c r="K610" s="1"/>
      <c r="L610" s="1"/>
      <c r="M610" s="1" t="s">
        <v>3644</v>
      </c>
      <c r="N610" s="1" t="s">
        <v>3645</v>
      </c>
      <c r="O610" s="1" t="s">
        <v>3646</v>
      </c>
      <c r="P610" s="1"/>
      <c r="Q610" s="1">
        <v>0</v>
      </c>
      <c r="R610" s="1">
        <v>10</v>
      </c>
      <c r="S610" s="1" t="s">
        <v>3647</v>
      </c>
    </row>
    <row r="611" spans="1:19" hidden="1" x14ac:dyDescent="0.15">
      <c r="A611" s="3">
        <v>610</v>
      </c>
      <c r="B611" s="25" t="s">
        <v>5352</v>
      </c>
      <c r="C611" s="2" t="s">
        <v>3528</v>
      </c>
      <c r="D611" s="1" t="s">
        <v>1631</v>
      </c>
      <c r="E611" s="1" t="s">
        <v>1453</v>
      </c>
      <c r="F611" s="21">
        <v>0</v>
      </c>
      <c r="G611" s="1" t="s">
        <v>1049</v>
      </c>
      <c r="H611" s="1" t="s">
        <v>1048</v>
      </c>
      <c r="I611" s="1" t="s">
        <v>349</v>
      </c>
      <c r="J611" s="1" t="s">
        <v>3648</v>
      </c>
      <c r="K611" s="1" t="s">
        <v>2837</v>
      </c>
      <c r="L611" s="1"/>
      <c r="M611" s="1" t="s">
        <v>3649</v>
      </c>
      <c r="N611" s="1"/>
      <c r="O611" s="1"/>
      <c r="P611" s="1"/>
      <c r="Q611" s="1">
        <v>7</v>
      </c>
      <c r="R611" s="1">
        <v>8</v>
      </c>
      <c r="S611" s="1" t="s">
        <v>3649</v>
      </c>
    </row>
    <row r="612" spans="1:19" hidden="1" x14ac:dyDescent="0.15">
      <c r="A612" s="3">
        <v>611</v>
      </c>
      <c r="B612" s="25" t="s">
        <v>5352</v>
      </c>
      <c r="C612" s="2" t="s">
        <v>3528</v>
      </c>
      <c r="D612" s="1" t="s">
        <v>1631</v>
      </c>
      <c r="E612" s="1" t="s">
        <v>1453</v>
      </c>
      <c r="F612" s="1">
        <v>18</v>
      </c>
      <c r="G612" s="1" t="s">
        <v>1321</v>
      </c>
      <c r="H612" s="1" t="s">
        <v>1320</v>
      </c>
      <c r="I612" s="1" t="s">
        <v>1475</v>
      </c>
      <c r="J612" s="1"/>
      <c r="K612" s="1"/>
      <c r="L612" s="1"/>
      <c r="M612" s="1" t="s">
        <v>3650</v>
      </c>
      <c r="N612" s="1"/>
      <c r="O612" s="1"/>
      <c r="P612" s="1"/>
      <c r="Q612" s="1"/>
      <c r="R612" s="1"/>
      <c r="S612" s="1" t="s">
        <v>3650</v>
      </c>
    </row>
    <row r="613" spans="1:19" hidden="1" x14ac:dyDescent="0.15">
      <c r="A613" s="3">
        <v>612</v>
      </c>
      <c r="B613" s="25" t="s">
        <v>5352</v>
      </c>
      <c r="C613" s="2" t="s">
        <v>3528</v>
      </c>
      <c r="D613" s="1" t="s">
        <v>1606</v>
      </c>
      <c r="E613" s="1" t="s">
        <v>1771</v>
      </c>
      <c r="F613" s="1">
        <v>6</v>
      </c>
      <c r="G613" s="1" t="s">
        <v>1319</v>
      </c>
      <c r="H613" s="1" t="s">
        <v>1318</v>
      </c>
      <c r="I613" s="1" t="s">
        <v>349</v>
      </c>
      <c r="J613" s="1" t="s">
        <v>1506</v>
      </c>
      <c r="K613" s="1" t="s">
        <v>2987</v>
      </c>
      <c r="L613" s="1"/>
      <c r="M613" s="1" t="s">
        <v>3272</v>
      </c>
      <c r="N613" s="1" t="s">
        <v>3651</v>
      </c>
      <c r="O613" s="1"/>
      <c r="P613" s="1"/>
      <c r="Q613" s="1">
        <v>2</v>
      </c>
      <c r="R613" s="1">
        <v>1</v>
      </c>
      <c r="S613" s="1" t="s">
        <v>3652</v>
      </c>
    </row>
    <row r="614" spans="1:19" hidden="1" x14ac:dyDescent="0.15">
      <c r="A614" s="3">
        <v>613</v>
      </c>
      <c r="B614" s="25" t="s">
        <v>5352</v>
      </c>
      <c r="C614" s="2" t="s">
        <v>3528</v>
      </c>
      <c r="D614" s="1" t="s">
        <v>1606</v>
      </c>
      <c r="E614" s="1" t="s">
        <v>1771</v>
      </c>
      <c r="F614" s="1">
        <v>10</v>
      </c>
      <c r="G614" s="1" t="s">
        <v>1317</v>
      </c>
      <c r="H614" s="1" t="s">
        <v>1316</v>
      </c>
      <c r="I614" s="1" t="s">
        <v>349</v>
      </c>
      <c r="J614" s="1" t="s">
        <v>2436</v>
      </c>
      <c r="K614" s="1"/>
      <c r="L614" s="1"/>
      <c r="M614" s="1" t="s">
        <v>3653</v>
      </c>
      <c r="N614" s="1"/>
      <c r="O614" s="1"/>
      <c r="P614" s="1"/>
      <c r="Q614" s="1">
        <v>1</v>
      </c>
      <c r="R614" s="1">
        <v>3</v>
      </c>
      <c r="S614" s="1" t="s">
        <v>3653</v>
      </c>
    </row>
    <row r="615" spans="1:19" hidden="1" x14ac:dyDescent="0.15">
      <c r="A615" s="3">
        <v>614</v>
      </c>
      <c r="B615" s="25" t="s">
        <v>5352</v>
      </c>
      <c r="C615" s="2" t="s">
        <v>3528</v>
      </c>
      <c r="D615" s="1" t="s">
        <v>1606</v>
      </c>
      <c r="E615" s="1" t="s">
        <v>1771</v>
      </c>
      <c r="F615" s="1">
        <v>10</v>
      </c>
      <c r="G615" s="1" t="s">
        <v>1315</v>
      </c>
      <c r="H615" s="1" t="s">
        <v>1314</v>
      </c>
      <c r="I615" s="1" t="s">
        <v>349</v>
      </c>
      <c r="J615" s="1" t="s">
        <v>1511</v>
      </c>
      <c r="K615" s="1" t="s">
        <v>2976</v>
      </c>
      <c r="L615" s="1"/>
      <c r="M615" s="1" t="s">
        <v>2627</v>
      </c>
      <c r="N615" s="1" t="s">
        <v>3654</v>
      </c>
      <c r="O615" s="1"/>
      <c r="P615" s="1"/>
      <c r="Q615" s="1">
        <v>2</v>
      </c>
      <c r="R615" s="1">
        <v>2</v>
      </c>
      <c r="S615" s="1" t="s">
        <v>3655</v>
      </c>
    </row>
    <row r="616" spans="1:19" hidden="1" x14ac:dyDescent="0.15">
      <c r="A616" s="3">
        <v>615</v>
      </c>
      <c r="B616" s="25" t="s">
        <v>5352</v>
      </c>
      <c r="C616" s="2" t="s">
        <v>3528</v>
      </c>
      <c r="D616" s="1" t="s">
        <v>1606</v>
      </c>
      <c r="E616" s="1" t="s">
        <v>1771</v>
      </c>
      <c r="F616" s="1">
        <v>9</v>
      </c>
      <c r="G616" s="1" t="s">
        <v>1313</v>
      </c>
      <c r="H616" s="1" t="s">
        <v>1312</v>
      </c>
      <c r="I616" s="1" t="s">
        <v>349</v>
      </c>
      <c r="J616" s="1" t="s">
        <v>1506</v>
      </c>
      <c r="K616" s="1" t="s">
        <v>2569</v>
      </c>
      <c r="L616" s="1"/>
      <c r="M616" s="1"/>
      <c r="N616" s="1"/>
      <c r="O616" s="1"/>
      <c r="P616" s="1"/>
      <c r="Q616" s="1">
        <v>4</v>
      </c>
      <c r="R616" s="1">
        <v>2</v>
      </c>
      <c r="S616" s="1"/>
    </row>
    <row r="617" spans="1:19" hidden="1" x14ac:dyDescent="0.15">
      <c r="A617" s="3">
        <v>616</v>
      </c>
      <c r="B617" s="25" t="s">
        <v>5352</v>
      </c>
      <c r="C617" s="2" t="s">
        <v>3528</v>
      </c>
      <c r="D617" s="1" t="s">
        <v>1606</v>
      </c>
      <c r="E617" s="1" t="s">
        <v>1771</v>
      </c>
      <c r="F617" s="1">
        <v>9</v>
      </c>
      <c r="G617" s="1" t="s">
        <v>1311</v>
      </c>
      <c r="H617" s="1" t="s">
        <v>1310</v>
      </c>
      <c r="I617" s="1" t="s">
        <v>349</v>
      </c>
      <c r="J617" s="1" t="s">
        <v>3656</v>
      </c>
      <c r="K617" s="1"/>
      <c r="L617" s="1"/>
      <c r="M617" s="1" t="s">
        <v>2627</v>
      </c>
      <c r="N617" s="1" t="s">
        <v>3657</v>
      </c>
      <c r="O617" s="1"/>
      <c r="P617" s="1"/>
      <c r="Q617" s="1">
        <v>1</v>
      </c>
      <c r="R617" s="1">
        <v>2</v>
      </c>
      <c r="S617" s="1" t="s">
        <v>3658</v>
      </c>
    </row>
    <row r="618" spans="1:19" hidden="1" x14ac:dyDescent="0.15">
      <c r="A618" s="3">
        <v>617</v>
      </c>
      <c r="B618" s="25" t="s">
        <v>5352</v>
      </c>
      <c r="C618" s="2" t="s">
        <v>3528</v>
      </c>
      <c r="D618" s="1" t="s">
        <v>1606</v>
      </c>
      <c r="E618" s="1" t="s">
        <v>1771</v>
      </c>
      <c r="F618" s="1">
        <v>12</v>
      </c>
      <c r="G618" s="1" t="s">
        <v>1309</v>
      </c>
      <c r="H618" s="1" t="s">
        <v>1308</v>
      </c>
      <c r="I618" s="1" t="s">
        <v>349</v>
      </c>
      <c r="J618" s="1" t="s">
        <v>1516</v>
      </c>
      <c r="K618" s="1"/>
      <c r="L618" s="1"/>
      <c r="M618" s="1" t="s">
        <v>3603</v>
      </c>
      <c r="N618" s="1"/>
      <c r="O618" s="1"/>
      <c r="P618" s="1"/>
      <c r="Q618" s="1">
        <v>2</v>
      </c>
      <c r="R618" s="1">
        <v>3</v>
      </c>
      <c r="S618" s="1" t="s">
        <v>3603</v>
      </c>
    </row>
    <row r="619" spans="1:19" hidden="1" x14ac:dyDescent="0.15">
      <c r="A619" s="3">
        <v>618</v>
      </c>
      <c r="B619" s="25" t="s">
        <v>5352</v>
      </c>
      <c r="C619" s="2" t="s">
        <v>3528</v>
      </c>
      <c r="D619" s="1" t="s">
        <v>1606</v>
      </c>
      <c r="E619" s="1" t="s">
        <v>1771</v>
      </c>
      <c r="F619" s="1">
        <v>8</v>
      </c>
      <c r="G619" s="1" t="s">
        <v>1307</v>
      </c>
      <c r="H619" s="1" t="s">
        <v>1306</v>
      </c>
      <c r="I619" s="1" t="s">
        <v>349</v>
      </c>
      <c r="J619" s="1" t="s">
        <v>1516</v>
      </c>
      <c r="K619" s="1"/>
      <c r="L619" s="1"/>
      <c r="M619" s="1"/>
      <c r="N619" s="1"/>
      <c r="O619" s="1"/>
      <c r="P619" s="1"/>
      <c r="Q619" s="1">
        <v>3</v>
      </c>
      <c r="R619" s="1">
        <v>2</v>
      </c>
      <c r="S619" s="1"/>
    </row>
    <row r="620" spans="1:19" hidden="1" x14ac:dyDescent="0.15">
      <c r="A620" s="3">
        <v>619</v>
      </c>
      <c r="B620" s="25" t="s">
        <v>5352</v>
      </c>
      <c r="C620" s="2" t="s">
        <v>3528</v>
      </c>
      <c r="D620" s="1" t="s">
        <v>1606</v>
      </c>
      <c r="E620" s="1" t="s">
        <v>1771</v>
      </c>
      <c r="F620" s="1">
        <v>4</v>
      </c>
      <c r="G620" s="1" t="s">
        <v>1305</v>
      </c>
      <c r="H620" s="1" t="s">
        <v>1304</v>
      </c>
      <c r="I620" s="1" t="s">
        <v>1475</v>
      </c>
      <c r="J620" s="1"/>
      <c r="K620" s="1"/>
      <c r="L620" s="1"/>
      <c r="M620" s="1" t="s">
        <v>3659</v>
      </c>
      <c r="N620" s="1"/>
      <c r="O620" s="1"/>
      <c r="P620" s="1"/>
      <c r="Q620" s="1"/>
      <c r="R620" s="1"/>
      <c r="S620" s="1" t="s">
        <v>3659</v>
      </c>
    </row>
    <row r="621" spans="1:19" hidden="1" x14ac:dyDescent="0.15">
      <c r="A621" s="3">
        <v>620</v>
      </c>
      <c r="B621" s="25" t="s">
        <v>5352</v>
      </c>
      <c r="C621" s="2" t="s">
        <v>3528</v>
      </c>
      <c r="D621" s="1" t="s">
        <v>1606</v>
      </c>
      <c r="E621" s="1" t="s">
        <v>1771</v>
      </c>
      <c r="F621" s="1">
        <v>6</v>
      </c>
      <c r="G621" s="1" t="s">
        <v>1303</v>
      </c>
      <c r="H621" s="1" t="s">
        <v>1302</v>
      </c>
      <c r="I621" s="1" t="s">
        <v>1475</v>
      </c>
      <c r="J621" s="1"/>
      <c r="K621" s="1"/>
      <c r="L621" s="1"/>
      <c r="M621" s="1" t="s">
        <v>3660</v>
      </c>
      <c r="N621" s="1"/>
      <c r="O621" s="1"/>
      <c r="P621" s="1"/>
      <c r="Q621" s="1"/>
      <c r="R621" s="1"/>
      <c r="S621" s="1" t="s">
        <v>3660</v>
      </c>
    </row>
    <row r="622" spans="1:19" hidden="1" x14ac:dyDescent="0.15">
      <c r="A622" s="3">
        <v>621</v>
      </c>
      <c r="B622" s="25" t="s">
        <v>5352</v>
      </c>
      <c r="C622" s="2" t="s">
        <v>3528</v>
      </c>
      <c r="D622" s="1" t="s">
        <v>1606</v>
      </c>
      <c r="E622" s="1" t="s">
        <v>1771</v>
      </c>
      <c r="F622" s="1">
        <v>7</v>
      </c>
      <c r="G622" s="1" t="s">
        <v>1301</v>
      </c>
      <c r="H622" s="1" t="s">
        <v>1300</v>
      </c>
      <c r="I622" s="1" t="s">
        <v>1475</v>
      </c>
      <c r="J622" s="1"/>
      <c r="K622" s="1"/>
      <c r="L622" s="1"/>
      <c r="M622" s="1" t="s">
        <v>3661</v>
      </c>
      <c r="N622" s="1"/>
      <c r="O622" s="1"/>
      <c r="P622" s="1"/>
      <c r="Q622" s="1"/>
      <c r="R622" s="1"/>
      <c r="S622" s="1" t="s">
        <v>3661</v>
      </c>
    </row>
    <row r="623" spans="1:19" hidden="1" x14ac:dyDescent="0.15">
      <c r="A623" s="3">
        <v>622</v>
      </c>
      <c r="B623" s="25" t="s">
        <v>5352</v>
      </c>
      <c r="C623" s="2" t="s">
        <v>3528</v>
      </c>
      <c r="D623" s="1" t="s">
        <v>1606</v>
      </c>
      <c r="E623" s="1" t="s">
        <v>1771</v>
      </c>
      <c r="F623" s="1">
        <v>7</v>
      </c>
      <c r="G623" s="1" t="s">
        <v>1299</v>
      </c>
      <c r="H623" s="1" t="s">
        <v>1298</v>
      </c>
      <c r="I623" s="1" t="s">
        <v>1475</v>
      </c>
      <c r="J623" s="1"/>
      <c r="K623" s="1"/>
      <c r="L623" s="1"/>
      <c r="M623" s="1" t="s">
        <v>3662</v>
      </c>
      <c r="N623" s="1"/>
      <c r="O623" s="1"/>
      <c r="P623" s="1"/>
      <c r="Q623" s="1"/>
      <c r="R623" s="1"/>
      <c r="S623" s="1" t="s">
        <v>3662</v>
      </c>
    </row>
    <row r="624" spans="1:19" hidden="1" x14ac:dyDescent="0.15">
      <c r="A624" s="3">
        <v>623</v>
      </c>
      <c r="B624" s="25" t="s">
        <v>5352</v>
      </c>
      <c r="C624" s="2" t="s">
        <v>3528</v>
      </c>
      <c r="D624" s="1" t="s">
        <v>1606</v>
      </c>
      <c r="E624" s="1" t="s">
        <v>1473</v>
      </c>
      <c r="F624" s="1">
        <v>11</v>
      </c>
      <c r="G624" s="1" t="s">
        <v>1297</v>
      </c>
      <c r="H624" s="1" t="s">
        <v>1296</v>
      </c>
      <c r="I624" s="1" t="s">
        <v>349</v>
      </c>
      <c r="J624" s="1" t="s">
        <v>1511</v>
      </c>
      <c r="K624" s="1" t="s">
        <v>1894</v>
      </c>
      <c r="L624" s="1"/>
      <c r="M624" s="1" t="s">
        <v>3663</v>
      </c>
      <c r="N624" s="1" t="s">
        <v>3664</v>
      </c>
      <c r="O624" s="1"/>
      <c r="P624" s="1"/>
      <c r="Q624" s="1">
        <v>5</v>
      </c>
      <c r="R624" s="1">
        <v>3</v>
      </c>
      <c r="S624" s="1" t="s">
        <v>3665</v>
      </c>
    </row>
    <row r="625" spans="1:19" hidden="1" x14ac:dyDescent="0.15">
      <c r="A625" s="3">
        <v>624</v>
      </c>
      <c r="B625" s="25" t="s">
        <v>5352</v>
      </c>
      <c r="C625" s="2" t="s">
        <v>3528</v>
      </c>
      <c r="D625" s="1" t="s">
        <v>1606</v>
      </c>
      <c r="E625" s="1" t="s">
        <v>1473</v>
      </c>
      <c r="F625" s="1">
        <v>9</v>
      </c>
      <c r="G625" s="1" t="s">
        <v>1295</v>
      </c>
      <c r="H625" s="1" t="s">
        <v>1294</v>
      </c>
      <c r="I625" s="1" t="s">
        <v>349</v>
      </c>
      <c r="J625" s="1" t="s">
        <v>1506</v>
      </c>
      <c r="K625" s="1" t="s">
        <v>3666</v>
      </c>
      <c r="L625" s="1"/>
      <c r="M625" s="1" t="s">
        <v>3667</v>
      </c>
      <c r="N625" s="1"/>
      <c r="O625" s="1"/>
      <c r="P625" s="1"/>
      <c r="Q625" s="1">
        <v>4</v>
      </c>
      <c r="R625" s="1">
        <v>4</v>
      </c>
      <c r="S625" s="1" t="s">
        <v>3667</v>
      </c>
    </row>
    <row r="626" spans="1:19" hidden="1" x14ac:dyDescent="0.15">
      <c r="A626" s="3">
        <v>625</v>
      </c>
      <c r="B626" s="25" t="s">
        <v>5352</v>
      </c>
      <c r="C626" s="2" t="s">
        <v>3528</v>
      </c>
      <c r="D626" s="1" t="s">
        <v>1606</v>
      </c>
      <c r="E626" s="1" t="s">
        <v>1473</v>
      </c>
      <c r="F626" s="22">
        <v>7</v>
      </c>
      <c r="G626" s="1" t="s">
        <v>1293</v>
      </c>
      <c r="H626" s="1" t="s">
        <v>1292</v>
      </c>
      <c r="I626" s="1" t="s">
        <v>349</v>
      </c>
      <c r="J626" s="1" t="s">
        <v>1516</v>
      </c>
      <c r="K626" s="1"/>
      <c r="L626" s="1"/>
      <c r="M626" s="1" t="s">
        <v>3668</v>
      </c>
      <c r="N626" s="1"/>
      <c r="O626" s="1"/>
      <c r="P626" s="1"/>
      <c r="Q626" s="1">
        <v>3</v>
      </c>
      <c r="R626" s="1">
        <v>2</v>
      </c>
      <c r="S626" s="1" t="s">
        <v>3668</v>
      </c>
    </row>
    <row r="627" spans="1:19" hidden="1" x14ac:dyDescent="0.15">
      <c r="A627" s="3">
        <v>626</v>
      </c>
      <c r="B627" s="25" t="s">
        <v>5352</v>
      </c>
      <c r="C627" s="2" t="s">
        <v>3528</v>
      </c>
      <c r="D627" s="1" t="s">
        <v>1606</v>
      </c>
      <c r="E627" s="1" t="s">
        <v>1473</v>
      </c>
      <c r="F627" s="21">
        <v>0</v>
      </c>
      <c r="G627" s="1" t="s">
        <v>1047</v>
      </c>
      <c r="H627" s="1" t="s">
        <v>1046</v>
      </c>
      <c r="I627" s="1" t="s">
        <v>349</v>
      </c>
      <c r="J627" s="1" t="s">
        <v>1516</v>
      </c>
      <c r="K627" s="1"/>
      <c r="L627" s="1"/>
      <c r="M627" s="1" t="s">
        <v>3669</v>
      </c>
      <c r="N627" s="1"/>
      <c r="O627" s="1"/>
      <c r="P627" s="1"/>
      <c r="Q627" s="1">
        <v>4</v>
      </c>
      <c r="R627" s="1">
        <v>3</v>
      </c>
      <c r="S627" s="1" t="s">
        <v>3669</v>
      </c>
    </row>
    <row r="628" spans="1:19" hidden="1" x14ac:dyDescent="0.15">
      <c r="A628" s="3">
        <v>627</v>
      </c>
      <c r="B628" s="25" t="s">
        <v>5352</v>
      </c>
      <c r="C628" s="2" t="s">
        <v>3528</v>
      </c>
      <c r="D628" s="1" t="s">
        <v>1606</v>
      </c>
      <c r="E628" s="1" t="s">
        <v>1473</v>
      </c>
      <c r="F628" s="1">
        <v>12</v>
      </c>
      <c r="G628" s="1" t="s">
        <v>1291</v>
      </c>
      <c r="H628" s="1" t="s">
        <v>1290</v>
      </c>
      <c r="I628" s="1" t="s">
        <v>349</v>
      </c>
      <c r="J628" s="1" t="s">
        <v>1516</v>
      </c>
      <c r="K628" s="1"/>
      <c r="L628" s="1"/>
      <c r="M628" s="1" t="s">
        <v>3151</v>
      </c>
      <c r="N628" s="1" t="s">
        <v>3670</v>
      </c>
      <c r="O628" s="1"/>
      <c r="P628" s="1"/>
      <c r="Q628" s="1">
        <v>2</v>
      </c>
      <c r="R628" s="1">
        <v>2</v>
      </c>
      <c r="S628" s="1" t="s">
        <v>3671</v>
      </c>
    </row>
    <row r="629" spans="1:19" hidden="1" x14ac:dyDescent="0.15">
      <c r="A629" s="3">
        <v>628</v>
      </c>
      <c r="B629" s="25" t="s">
        <v>5352</v>
      </c>
      <c r="C629" s="2" t="s">
        <v>3528</v>
      </c>
      <c r="D629" s="1" t="s">
        <v>1606</v>
      </c>
      <c r="E629" s="1" t="s">
        <v>1473</v>
      </c>
      <c r="F629" s="22">
        <v>10</v>
      </c>
      <c r="G629" s="1" t="s">
        <v>1289</v>
      </c>
      <c r="H629" s="1" t="s">
        <v>1288</v>
      </c>
      <c r="I629" s="1" t="s">
        <v>349</v>
      </c>
      <c r="J629" s="1" t="s">
        <v>1511</v>
      </c>
      <c r="K629" s="1"/>
      <c r="L629" s="1"/>
      <c r="M629" s="1" t="s">
        <v>3672</v>
      </c>
      <c r="N629" s="1"/>
      <c r="O629" s="1"/>
      <c r="P629" s="1"/>
      <c r="Q629" s="1">
        <v>2</v>
      </c>
      <c r="R629" s="1">
        <v>3</v>
      </c>
      <c r="S629" s="1" t="s">
        <v>3672</v>
      </c>
    </row>
    <row r="630" spans="1:19" hidden="1" x14ac:dyDescent="0.15">
      <c r="A630" s="3">
        <v>629</v>
      </c>
      <c r="B630" s="25" t="s">
        <v>5352</v>
      </c>
      <c r="C630" s="2" t="s">
        <v>3528</v>
      </c>
      <c r="D630" s="1" t="s">
        <v>1606</v>
      </c>
      <c r="E630" s="1" t="s">
        <v>1473</v>
      </c>
      <c r="F630" s="21">
        <v>0</v>
      </c>
      <c r="G630" s="1" t="s">
        <v>1045</v>
      </c>
      <c r="H630" s="1" t="s">
        <v>1044</v>
      </c>
      <c r="I630" s="1" t="s">
        <v>349</v>
      </c>
      <c r="J630" s="1" t="s">
        <v>1511</v>
      </c>
      <c r="K630" s="1" t="s">
        <v>1894</v>
      </c>
      <c r="L630" s="1"/>
      <c r="M630" s="1" t="s">
        <v>3673</v>
      </c>
      <c r="N630" s="1"/>
      <c r="O630" s="1"/>
      <c r="P630" s="1"/>
      <c r="Q630" s="1">
        <v>4</v>
      </c>
      <c r="R630" s="1">
        <v>5</v>
      </c>
      <c r="S630" s="1" t="s">
        <v>3673</v>
      </c>
    </row>
    <row r="631" spans="1:19" hidden="1" x14ac:dyDescent="0.15">
      <c r="A631" s="3">
        <v>630</v>
      </c>
      <c r="B631" s="25" t="s">
        <v>5352</v>
      </c>
      <c r="C631" s="2" t="s">
        <v>3528</v>
      </c>
      <c r="D631" s="1" t="s">
        <v>1606</v>
      </c>
      <c r="E631" s="1" t="s">
        <v>1473</v>
      </c>
      <c r="F631" s="1">
        <v>9</v>
      </c>
      <c r="G631" s="1" t="s">
        <v>1287</v>
      </c>
      <c r="H631" s="1" t="s">
        <v>1286</v>
      </c>
      <c r="I631" s="1" t="s">
        <v>349</v>
      </c>
      <c r="J631" s="1" t="s">
        <v>2874</v>
      </c>
      <c r="K631" s="1" t="s">
        <v>2837</v>
      </c>
      <c r="L631" s="1"/>
      <c r="M631" s="1" t="s">
        <v>3674</v>
      </c>
      <c r="N631" s="1" t="s">
        <v>3675</v>
      </c>
      <c r="O631" s="1"/>
      <c r="P631" s="1"/>
      <c r="Q631" s="1">
        <v>4</v>
      </c>
      <c r="R631" s="1">
        <v>4</v>
      </c>
      <c r="S631" s="1" t="s">
        <v>3676</v>
      </c>
    </row>
    <row r="632" spans="1:19" hidden="1" x14ac:dyDescent="0.15">
      <c r="A632" s="3">
        <v>631</v>
      </c>
      <c r="B632" s="25" t="s">
        <v>5352</v>
      </c>
      <c r="C632" s="2" t="s">
        <v>3528</v>
      </c>
      <c r="D632" s="1" t="s">
        <v>1606</v>
      </c>
      <c r="E632" s="1" t="s">
        <v>1473</v>
      </c>
      <c r="F632" s="1">
        <v>12</v>
      </c>
      <c r="G632" s="1" t="s">
        <v>1285</v>
      </c>
      <c r="H632" s="1" t="s">
        <v>1284</v>
      </c>
      <c r="I632" s="1" t="s">
        <v>349</v>
      </c>
      <c r="J632" s="1" t="s">
        <v>2436</v>
      </c>
      <c r="K632" s="1"/>
      <c r="L632" s="1"/>
      <c r="M632" s="1" t="s">
        <v>3516</v>
      </c>
      <c r="N632" s="1" t="s">
        <v>3677</v>
      </c>
      <c r="O632" s="1"/>
      <c r="P632" s="1"/>
      <c r="Q632" s="1">
        <v>4</v>
      </c>
      <c r="R632" s="1">
        <v>4</v>
      </c>
      <c r="S632" s="1" t="s">
        <v>3678</v>
      </c>
    </row>
    <row r="633" spans="1:19" hidden="1" x14ac:dyDescent="0.15">
      <c r="A633" s="3">
        <v>632</v>
      </c>
      <c r="B633" s="25" t="s">
        <v>5352</v>
      </c>
      <c r="C633" s="2" t="s">
        <v>3528</v>
      </c>
      <c r="D633" s="1" t="s">
        <v>1606</v>
      </c>
      <c r="E633" s="1" t="s">
        <v>1473</v>
      </c>
      <c r="F633" s="1">
        <v>6</v>
      </c>
      <c r="G633" s="1" t="s">
        <v>1283</v>
      </c>
      <c r="H633" s="1" t="s">
        <v>1282</v>
      </c>
      <c r="I633" s="1" t="s">
        <v>297</v>
      </c>
      <c r="J633" s="1"/>
      <c r="K633" s="1"/>
      <c r="L633" s="1"/>
      <c r="M633" s="1" t="s">
        <v>3679</v>
      </c>
      <c r="N633" s="1"/>
      <c r="O633" s="1"/>
      <c r="P633" s="1">
        <v>3</v>
      </c>
      <c r="Q633" s="1"/>
      <c r="R633" s="1"/>
      <c r="S633" s="1" t="s">
        <v>3679</v>
      </c>
    </row>
    <row r="634" spans="1:19" hidden="1" x14ac:dyDescent="0.15">
      <c r="A634" s="3">
        <v>633</v>
      </c>
      <c r="B634" s="25" t="s">
        <v>5352</v>
      </c>
      <c r="C634" s="2" t="s">
        <v>3528</v>
      </c>
      <c r="D634" s="1" t="s">
        <v>1606</v>
      </c>
      <c r="E634" s="1" t="s">
        <v>1473</v>
      </c>
      <c r="F634" s="1">
        <v>14</v>
      </c>
      <c r="G634" s="1" t="s">
        <v>1281</v>
      </c>
      <c r="H634" s="1" t="s">
        <v>1280</v>
      </c>
      <c r="I634" s="1" t="s">
        <v>297</v>
      </c>
      <c r="J634" s="1"/>
      <c r="K634" s="1"/>
      <c r="L634" s="1"/>
      <c r="M634" s="1" t="s">
        <v>3680</v>
      </c>
      <c r="N634" s="1"/>
      <c r="O634" s="1"/>
      <c r="P634" s="1">
        <v>3</v>
      </c>
      <c r="Q634" s="1"/>
      <c r="R634" s="1"/>
      <c r="S634" s="1" t="s">
        <v>3680</v>
      </c>
    </row>
    <row r="635" spans="1:19" hidden="1" x14ac:dyDescent="0.15">
      <c r="A635" s="3">
        <v>634</v>
      </c>
      <c r="B635" s="25" t="s">
        <v>5352</v>
      </c>
      <c r="C635" s="2" t="s">
        <v>3528</v>
      </c>
      <c r="D635" s="1" t="s">
        <v>1606</v>
      </c>
      <c r="E635" s="1" t="s">
        <v>1463</v>
      </c>
      <c r="F635" s="1">
        <v>10</v>
      </c>
      <c r="G635" s="1" t="s">
        <v>1279</v>
      </c>
      <c r="H635" s="1" t="s">
        <v>1278</v>
      </c>
      <c r="I635" s="1" t="s">
        <v>349</v>
      </c>
      <c r="J635" s="1" t="s">
        <v>1506</v>
      </c>
      <c r="K635" s="1" t="s">
        <v>2077</v>
      </c>
      <c r="L635" s="1"/>
      <c r="M635" s="1" t="s">
        <v>2627</v>
      </c>
      <c r="N635" s="1" t="s">
        <v>3681</v>
      </c>
      <c r="O635" s="1" t="s">
        <v>3682</v>
      </c>
      <c r="P635" s="1"/>
      <c r="Q635" s="1">
        <v>2</v>
      </c>
      <c r="R635" s="1">
        <v>2</v>
      </c>
      <c r="S635" s="1" t="s">
        <v>3683</v>
      </c>
    </row>
    <row r="636" spans="1:19" hidden="1" x14ac:dyDescent="0.15">
      <c r="A636" s="3">
        <v>635</v>
      </c>
      <c r="B636" s="25" t="s">
        <v>5352</v>
      </c>
      <c r="C636" s="2" t="s">
        <v>3528</v>
      </c>
      <c r="D636" s="1" t="s">
        <v>1606</v>
      </c>
      <c r="E636" s="1" t="s">
        <v>1463</v>
      </c>
      <c r="F636" s="22">
        <v>12</v>
      </c>
      <c r="G636" s="1" t="s">
        <v>1277</v>
      </c>
      <c r="H636" s="1" t="s">
        <v>1276</v>
      </c>
      <c r="I636" s="1" t="s">
        <v>349</v>
      </c>
      <c r="J636" s="1" t="s">
        <v>1516</v>
      </c>
      <c r="K636" s="1" t="s">
        <v>1485</v>
      </c>
      <c r="L636" s="1"/>
      <c r="M636" s="1" t="s">
        <v>3684</v>
      </c>
      <c r="N636" s="1" t="s">
        <v>3685</v>
      </c>
      <c r="O636" s="1"/>
      <c r="P636" s="1"/>
      <c r="Q636" s="1">
        <v>2</v>
      </c>
      <c r="R636" s="1">
        <v>2</v>
      </c>
      <c r="S636" s="1" t="s">
        <v>4868</v>
      </c>
    </row>
    <row r="637" spans="1:19" hidden="1" x14ac:dyDescent="0.15">
      <c r="A637" s="3">
        <v>636</v>
      </c>
      <c r="B637" s="25" t="s">
        <v>5352</v>
      </c>
      <c r="C637" s="2" t="s">
        <v>3528</v>
      </c>
      <c r="D637" s="1" t="s">
        <v>1606</v>
      </c>
      <c r="E637" s="1" t="s">
        <v>1463</v>
      </c>
      <c r="F637" s="21">
        <v>0</v>
      </c>
      <c r="G637" s="1" t="s">
        <v>1043</v>
      </c>
      <c r="H637" s="1" t="s">
        <v>1042</v>
      </c>
      <c r="I637" s="1" t="s">
        <v>349</v>
      </c>
      <c r="J637" s="1" t="s">
        <v>1559</v>
      </c>
      <c r="K637" s="1"/>
      <c r="L637" s="1"/>
      <c r="M637" s="1" t="s">
        <v>3516</v>
      </c>
      <c r="N637" s="1" t="s">
        <v>3686</v>
      </c>
      <c r="O637" s="1"/>
      <c r="P637" s="1"/>
      <c r="Q637" s="1">
        <v>1</v>
      </c>
      <c r="R637" s="1">
        <v>1</v>
      </c>
      <c r="S637" s="1" t="s">
        <v>3687</v>
      </c>
    </row>
    <row r="638" spans="1:19" hidden="1" x14ac:dyDescent="0.15">
      <c r="A638" s="3">
        <v>637</v>
      </c>
      <c r="B638" s="25" t="s">
        <v>5352</v>
      </c>
      <c r="C638" s="2" t="s">
        <v>3528</v>
      </c>
      <c r="D638" s="1" t="s">
        <v>1606</v>
      </c>
      <c r="E638" s="1" t="s">
        <v>1463</v>
      </c>
      <c r="F638" s="1">
        <v>13</v>
      </c>
      <c r="G638" s="1" t="s">
        <v>1275</v>
      </c>
      <c r="H638" s="1" t="s">
        <v>1274</v>
      </c>
      <c r="I638" s="1" t="s">
        <v>1475</v>
      </c>
      <c r="J638" s="1"/>
      <c r="K638" s="1"/>
      <c r="L638" s="1"/>
      <c r="M638" s="1" t="s">
        <v>3688</v>
      </c>
      <c r="N638" s="1"/>
      <c r="O638" s="1"/>
      <c r="P638" s="1"/>
      <c r="Q638" s="1"/>
      <c r="R638" s="1"/>
      <c r="S638" s="1" t="s">
        <v>3688</v>
      </c>
    </row>
    <row r="639" spans="1:19" hidden="1" x14ac:dyDescent="0.15">
      <c r="A639" s="3">
        <v>638</v>
      </c>
      <c r="B639" s="25" t="s">
        <v>5352</v>
      </c>
      <c r="C639" s="2" t="s">
        <v>3528</v>
      </c>
      <c r="D639" s="1" t="s">
        <v>1606</v>
      </c>
      <c r="E639" s="1" t="s">
        <v>1463</v>
      </c>
      <c r="F639" s="1">
        <v>7</v>
      </c>
      <c r="G639" s="1" t="s">
        <v>1273</v>
      </c>
      <c r="H639" s="1" t="s">
        <v>1272</v>
      </c>
      <c r="I639" s="1" t="s">
        <v>1475</v>
      </c>
      <c r="J639" s="1"/>
      <c r="K639" s="1"/>
      <c r="L639" s="1"/>
      <c r="M639" s="1" t="s">
        <v>3603</v>
      </c>
      <c r="N639" s="1" t="s">
        <v>3689</v>
      </c>
      <c r="O639" s="1"/>
      <c r="P639" s="1"/>
      <c r="Q639" s="1"/>
      <c r="R639" s="1"/>
      <c r="S639" s="1" t="s">
        <v>3690</v>
      </c>
    </row>
    <row r="640" spans="1:19" hidden="1" x14ac:dyDescent="0.15">
      <c r="A640" s="3">
        <v>639</v>
      </c>
      <c r="B640" s="25" t="s">
        <v>5352</v>
      </c>
      <c r="C640" s="2" t="s">
        <v>3528</v>
      </c>
      <c r="D640" s="1" t="s">
        <v>1606</v>
      </c>
      <c r="E640" s="1" t="s">
        <v>1463</v>
      </c>
      <c r="F640" s="1">
        <v>5</v>
      </c>
      <c r="G640" s="1" t="s">
        <v>1271</v>
      </c>
      <c r="H640" s="1" t="s">
        <v>1270</v>
      </c>
      <c r="I640" s="1" t="s">
        <v>1475</v>
      </c>
      <c r="J640" s="1"/>
      <c r="K640" s="1"/>
      <c r="L640" s="1"/>
      <c r="M640" s="1" t="s">
        <v>2114</v>
      </c>
      <c r="N640" s="1" t="s">
        <v>3691</v>
      </c>
      <c r="O640" s="1"/>
      <c r="P640" s="1"/>
      <c r="Q640" s="1"/>
      <c r="R640" s="1"/>
      <c r="S640" s="1" t="s">
        <v>3692</v>
      </c>
    </row>
    <row r="641" spans="1:19" hidden="1" x14ac:dyDescent="0.15">
      <c r="A641" s="3">
        <v>640</v>
      </c>
      <c r="B641" s="25" t="s">
        <v>5352</v>
      </c>
      <c r="C641" s="2" t="s">
        <v>3528</v>
      </c>
      <c r="D641" s="1" t="s">
        <v>1606</v>
      </c>
      <c r="E641" s="1" t="s">
        <v>1453</v>
      </c>
      <c r="F641" s="1">
        <v>8</v>
      </c>
      <c r="G641" s="1" t="s">
        <v>1269</v>
      </c>
      <c r="H641" s="1" t="s">
        <v>1268</v>
      </c>
      <c r="I641" s="1" t="s">
        <v>349</v>
      </c>
      <c r="J641" s="1" t="s">
        <v>2828</v>
      </c>
      <c r="K641" s="1"/>
      <c r="L641" s="1"/>
      <c r="M641" s="1" t="s">
        <v>3693</v>
      </c>
      <c r="N641" s="1" t="s">
        <v>3694</v>
      </c>
      <c r="O641" s="1" t="s">
        <v>3695</v>
      </c>
      <c r="P641" s="1"/>
      <c r="Q641" s="1">
        <v>7</v>
      </c>
      <c r="R641" s="1">
        <v>8</v>
      </c>
      <c r="S641" s="1" t="s">
        <v>3696</v>
      </c>
    </row>
    <row r="642" spans="1:19" hidden="1" x14ac:dyDescent="0.15">
      <c r="A642" s="3">
        <v>641</v>
      </c>
      <c r="B642" s="25" t="s">
        <v>5352</v>
      </c>
      <c r="C642" s="2" t="s">
        <v>3528</v>
      </c>
      <c r="D642" s="1" t="s">
        <v>1606</v>
      </c>
      <c r="E642" s="1" t="s">
        <v>1453</v>
      </c>
      <c r="F642" s="1">
        <v>14</v>
      </c>
      <c r="G642" s="1" t="s">
        <v>1267</v>
      </c>
      <c r="H642" s="1" t="s">
        <v>1266</v>
      </c>
      <c r="I642" s="1" t="s">
        <v>349</v>
      </c>
      <c r="J642" s="1" t="s">
        <v>1506</v>
      </c>
      <c r="K642" s="1"/>
      <c r="L642" s="1"/>
      <c r="M642" s="1" t="s">
        <v>2076</v>
      </c>
      <c r="N642" s="1" t="s">
        <v>3697</v>
      </c>
      <c r="O642" s="1"/>
      <c r="P642" s="1"/>
      <c r="Q642" s="1">
        <v>2</v>
      </c>
      <c r="R642" s="1">
        <v>2</v>
      </c>
      <c r="S642" s="1" t="s">
        <v>3698</v>
      </c>
    </row>
    <row r="643" spans="1:19" hidden="1" x14ac:dyDescent="0.15">
      <c r="A643" s="3">
        <v>642</v>
      </c>
      <c r="B643" s="25" t="s">
        <v>5352</v>
      </c>
      <c r="C643" s="2" t="s">
        <v>3528</v>
      </c>
      <c r="D643" s="1" t="s">
        <v>1606</v>
      </c>
      <c r="E643" s="1" t="s">
        <v>1453</v>
      </c>
      <c r="F643" s="1">
        <v>15</v>
      </c>
      <c r="G643" s="1" t="s">
        <v>1265</v>
      </c>
      <c r="H643" s="1" t="s">
        <v>1264</v>
      </c>
      <c r="I643" s="1" t="s">
        <v>1475</v>
      </c>
      <c r="J643" s="1"/>
      <c r="K643" s="1"/>
      <c r="L643" s="1"/>
      <c r="M643" s="1" t="s">
        <v>3699</v>
      </c>
      <c r="N643" s="1"/>
      <c r="O643" s="1"/>
      <c r="P643" s="1"/>
      <c r="Q643" s="1"/>
      <c r="R643" s="1"/>
      <c r="S643" s="1" t="s">
        <v>3699</v>
      </c>
    </row>
    <row r="644" spans="1:19" hidden="1" x14ac:dyDescent="0.15">
      <c r="A644" s="3">
        <v>643</v>
      </c>
      <c r="B644" s="25" t="s">
        <v>5352</v>
      </c>
      <c r="C644" s="2" t="s">
        <v>3528</v>
      </c>
      <c r="D644" s="1" t="s">
        <v>1575</v>
      </c>
      <c r="E644" s="1" t="s">
        <v>1771</v>
      </c>
      <c r="F644" s="1">
        <v>16</v>
      </c>
      <c r="G644" s="1" t="s">
        <v>1263</v>
      </c>
      <c r="H644" s="1" t="s">
        <v>1262</v>
      </c>
      <c r="I644" s="1" t="s">
        <v>349</v>
      </c>
      <c r="J644" s="1" t="s">
        <v>1516</v>
      </c>
      <c r="K644" s="1"/>
      <c r="L644" s="1"/>
      <c r="M644" s="1" t="s">
        <v>1765</v>
      </c>
      <c r="N644" s="1" t="s">
        <v>3603</v>
      </c>
      <c r="O644" s="1" t="s">
        <v>3700</v>
      </c>
      <c r="P644" s="1"/>
      <c r="Q644" s="1">
        <v>3</v>
      </c>
      <c r="R644" s="1">
        <v>1</v>
      </c>
      <c r="S644" s="1" t="s">
        <v>3701</v>
      </c>
    </row>
    <row r="645" spans="1:19" hidden="1" x14ac:dyDescent="0.15">
      <c r="A645" s="3">
        <v>644</v>
      </c>
      <c r="B645" s="25" t="s">
        <v>5352</v>
      </c>
      <c r="C645" s="2" t="s">
        <v>3528</v>
      </c>
      <c r="D645" s="1" t="s">
        <v>1575</v>
      </c>
      <c r="E645" s="1" t="s">
        <v>1771</v>
      </c>
      <c r="F645" s="22">
        <v>11</v>
      </c>
      <c r="G645" s="1" t="s">
        <v>1261</v>
      </c>
      <c r="H645" s="1" t="s">
        <v>1260</v>
      </c>
      <c r="I645" s="1" t="s">
        <v>349</v>
      </c>
      <c r="J645" s="1" t="s">
        <v>1511</v>
      </c>
      <c r="K645" s="1" t="s">
        <v>3702</v>
      </c>
      <c r="L645" s="1"/>
      <c r="M645" s="1" t="s">
        <v>3703</v>
      </c>
      <c r="N645" s="1"/>
      <c r="O645" s="1"/>
      <c r="P645" s="1"/>
      <c r="Q645" s="1">
        <v>2</v>
      </c>
      <c r="R645" s="1">
        <v>2</v>
      </c>
      <c r="S645" s="1" t="s">
        <v>3703</v>
      </c>
    </row>
    <row r="646" spans="1:19" hidden="1" x14ac:dyDescent="0.15">
      <c r="A646" s="3">
        <v>645</v>
      </c>
      <c r="B646" s="25" t="s">
        <v>5352</v>
      </c>
      <c r="C646" s="2" t="s">
        <v>3528</v>
      </c>
      <c r="D646" s="1" t="s">
        <v>1575</v>
      </c>
      <c r="E646" s="1" t="s">
        <v>1771</v>
      </c>
      <c r="F646" s="21">
        <v>0</v>
      </c>
      <c r="G646" s="1" t="s">
        <v>1041</v>
      </c>
      <c r="H646" s="1" t="s">
        <v>1040</v>
      </c>
      <c r="I646" s="1" t="s">
        <v>349</v>
      </c>
      <c r="J646" s="1" t="s">
        <v>3702</v>
      </c>
      <c r="K646" s="1"/>
      <c r="L646" s="1"/>
      <c r="M646" s="1" t="s">
        <v>3704</v>
      </c>
      <c r="N646" s="1"/>
      <c r="O646" s="1"/>
      <c r="P646" s="1"/>
      <c r="Q646" s="1">
        <v>4</v>
      </c>
      <c r="R646" s="1">
        <v>4</v>
      </c>
      <c r="S646" s="1" t="s">
        <v>3704</v>
      </c>
    </row>
    <row r="647" spans="1:19" hidden="1" x14ac:dyDescent="0.15">
      <c r="A647" s="3">
        <v>646</v>
      </c>
      <c r="B647" s="25" t="s">
        <v>5352</v>
      </c>
      <c r="C647" s="2" t="s">
        <v>3528</v>
      </c>
      <c r="D647" s="1" t="s">
        <v>1575</v>
      </c>
      <c r="E647" s="1" t="s">
        <v>1771</v>
      </c>
      <c r="F647" s="22">
        <v>9</v>
      </c>
      <c r="G647" s="1" t="s">
        <v>1259</v>
      </c>
      <c r="H647" s="1" t="s">
        <v>1258</v>
      </c>
      <c r="I647" s="1" t="s">
        <v>349</v>
      </c>
      <c r="J647" s="1" t="s">
        <v>1511</v>
      </c>
      <c r="K647" s="1" t="s">
        <v>3702</v>
      </c>
      <c r="L647" s="1"/>
      <c r="M647" s="1" t="s">
        <v>3703</v>
      </c>
      <c r="N647" s="1"/>
      <c r="O647" s="1"/>
      <c r="P647" s="1"/>
      <c r="Q647" s="1">
        <v>2</v>
      </c>
      <c r="R647" s="1">
        <v>1</v>
      </c>
      <c r="S647" s="1" t="s">
        <v>3703</v>
      </c>
    </row>
    <row r="648" spans="1:19" hidden="1" x14ac:dyDescent="0.15">
      <c r="A648" s="3">
        <v>647</v>
      </c>
      <c r="B648" s="25" t="s">
        <v>5352</v>
      </c>
      <c r="C648" s="2" t="s">
        <v>3528</v>
      </c>
      <c r="D648" s="1" t="s">
        <v>1575</v>
      </c>
      <c r="E648" s="1" t="s">
        <v>1771</v>
      </c>
      <c r="F648" s="21">
        <v>0</v>
      </c>
      <c r="G648" s="1" t="s">
        <v>1039</v>
      </c>
      <c r="H648" s="1" t="s">
        <v>1038</v>
      </c>
      <c r="I648" s="1" t="s">
        <v>349</v>
      </c>
      <c r="J648" s="1" t="s">
        <v>3702</v>
      </c>
      <c r="K648" s="1"/>
      <c r="L648" s="1"/>
      <c r="M648" s="1" t="s">
        <v>2076</v>
      </c>
      <c r="N648" s="1" t="s">
        <v>3704</v>
      </c>
      <c r="O648" s="1"/>
      <c r="P648" s="1"/>
      <c r="Q648" s="1">
        <v>4</v>
      </c>
      <c r="R648" s="1">
        <v>3</v>
      </c>
      <c r="S648" s="1" t="s">
        <v>3705</v>
      </c>
    </row>
    <row r="649" spans="1:19" hidden="1" x14ac:dyDescent="0.15">
      <c r="A649" s="3">
        <v>648</v>
      </c>
      <c r="B649" s="25" t="s">
        <v>5352</v>
      </c>
      <c r="C649" s="2" t="s">
        <v>3528</v>
      </c>
      <c r="D649" s="1" t="s">
        <v>1575</v>
      </c>
      <c r="E649" s="1" t="s">
        <v>1771</v>
      </c>
      <c r="F649" s="1">
        <v>11</v>
      </c>
      <c r="G649" s="1" t="s">
        <v>1257</v>
      </c>
      <c r="H649" s="1" t="s">
        <v>1256</v>
      </c>
      <c r="I649" s="1" t="s">
        <v>349</v>
      </c>
      <c r="J649" s="1" t="s">
        <v>3706</v>
      </c>
      <c r="K649" s="1"/>
      <c r="L649" s="1"/>
      <c r="M649" s="1" t="s">
        <v>2627</v>
      </c>
      <c r="N649" s="1"/>
      <c r="O649" s="1"/>
      <c r="P649" s="1"/>
      <c r="Q649" s="1">
        <v>4</v>
      </c>
      <c r="R649" s="1">
        <v>2</v>
      </c>
      <c r="S649" s="1" t="s">
        <v>2627</v>
      </c>
    </row>
    <row r="650" spans="1:19" hidden="1" x14ac:dyDescent="0.15">
      <c r="A650" s="3">
        <v>649</v>
      </c>
      <c r="B650" s="25" t="s">
        <v>5352</v>
      </c>
      <c r="C650" s="2" t="s">
        <v>3528</v>
      </c>
      <c r="D650" s="1" t="s">
        <v>1575</v>
      </c>
      <c r="E650" s="1" t="s">
        <v>1771</v>
      </c>
      <c r="F650" s="1">
        <v>6</v>
      </c>
      <c r="G650" s="1" t="s">
        <v>5369</v>
      </c>
      <c r="H650" s="1" t="s">
        <v>1254</v>
      </c>
      <c r="I650" s="1" t="s">
        <v>349</v>
      </c>
      <c r="J650" s="1" t="s">
        <v>1559</v>
      </c>
      <c r="K650" s="1" t="s">
        <v>2569</v>
      </c>
      <c r="L650" s="1"/>
      <c r="M650" s="1" t="s">
        <v>1733</v>
      </c>
      <c r="N650" s="1" t="s">
        <v>3707</v>
      </c>
      <c r="O650" s="1"/>
      <c r="P650" s="1"/>
      <c r="Q650" s="1">
        <v>1</v>
      </c>
      <c r="R650" s="1">
        <v>2</v>
      </c>
      <c r="S650" s="1" t="s">
        <v>3708</v>
      </c>
    </row>
    <row r="651" spans="1:19" hidden="1" x14ac:dyDescent="0.15">
      <c r="A651" s="3">
        <v>650</v>
      </c>
      <c r="B651" s="25" t="s">
        <v>5352</v>
      </c>
      <c r="C651" s="2" t="s">
        <v>3528</v>
      </c>
      <c r="D651" s="1" t="s">
        <v>1575</v>
      </c>
      <c r="E651" s="1" t="s">
        <v>1771</v>
      </c>
      <c r="F651" s="1">
        <v>12</v>
      </c>
      <c r="G651" s="1" t="s">
        <v>1253</v>
      </c>
      <c r="H651" s="1" t="s">
        <v>1252</v>
      </c>
      <c r="I651" s="1" t="s">
        <v>349</v>
      </c>
      <c r="J651" s="1" t="s">
        <v>1516</v>
      </c>
      <c r="K651" s="1" t="s">
        <v>1485</v>
      </c>
      <c r="L651" s="1"/>
      <c r="M651" s="1" t="s">
        <v>3707</v>
      </c>
      <c r="N651" s="1"/>
      <c r="O651" s="1"/>
      <c r="P651" s="1"/>
      <c r="Q651" s="1">
        <v>1</v>
      </c>
      <c r="R651" s="1">
        <v>3</v>
      </c>
      <c r="S651" s="1" t="s">
        <v>5368</v>
      </c>
    </row>
    <row r="652" spans="1:19" hidden="1" x14ac:dyDescent="0.15">
      <c r="A652" s="3">
        <v>651</v>
      </c>
      <c r="B652" s="25" t="s">
        <v>5352</v>
      </c>
      <c r="C652" s="2" t="s">
        <v>3528</v>
      </c>
      <c r="D652" s="1" t="s">
        <v>1575</v>
      </c>
      <c r="E652" s="1" t="s">
        <v>1771</v>
      </c>
      <c r="F652" s="1">
        <v>4</v>
      </c>
      <c r="G652" s="1" t="s">
        <v>1251</v>
      </c>
      <c r="H652" s="1" t="s">
        <v>1250</v>
      </c>
      <c r="I652" s="1" t="s">
        <v>1475</v>
      </c>
      <c r="J652" s="1"/>
      <c r="K652" s="1"/>
      <c r="L652" s="1"/>
      <c r="M652" s="1" t="s">
        <v>3709</v>
      </c>
      <c r="N652" s="1"/>
      <c r="O652" s="1"/>
      <c r="P652" s="1"/>
      <c r="Q652" s="1"/>
      <c r="R652" s="1"/>
      <c r="S652" s="1" t="s">
        <v>3709</v>
      </c>
    </row>
    <row r="653" spans="1:19" hidden="1" x14ac:dyDescent="0.15">
      <c r="A653" s="3">
        <v>652</v>
      </c>
      <c r="B653" s="25" t="s">
        <v>5352</v>
      </c>
      <c r="C653" s="2" t="s">
        <v>3528</v>
      </c>
      <c r="D653" s="1" t="s">
        <v>1575</v>
      </c>
      <c r="E653" s="1" t="s">
        <v>1771</v>
      </c>
      <c r="F653" s="1">
        <v>3</v>
      </c>
      <c r="G653" s="1" t="s">
        <v>1249</v>
      </c>
      <c r="H653" s="1" t="s">
        <v>1248</v>
      </c>
      <c r="I653" s="1" t="s">
        <v>1475</v>
      </c>
      <c r="J653" s="1"/>
      <c r="K653" s="1"/>
      <c r="L653" s="1"/>
      <c r="M653" s="1" t="s">
        <v>3710</v>
      </c>
      <c r="N653" s="1"/>
      <c r="O653" s="1"/>
      <c r="P653" s="1"/>
      <c r="Q653" s="1"/>
      <c r="R653" s="1"/>
      <c r="S653" s="1" t="s">
        <v>3710</v>
      </c>
    </row>
    <row r="654" spans="1:19" hidden="1" x14ac:dyDescent="0.15">
      <c r="A654" s="3">
        <v>653</v>
      </c>
      <c r="B654" s="25" t="s">
        <v>5352</v>
      </c>
      <c r="C654" s="2" t="s">
        <v>3528</v>
      </c>
      <c r="D654" s="1" t="s">
        <v>1575</v>
      </c>
      <c r="E654" s="1" t="s">
        <v>1771</v>
      </c>
      <c r="F654" s="1">
        <v>10</v>
      </c>
      <c r="G654" s="1" t="s">
        <v>1247</v>
      </c>
      <c r="H654" s="1" t="s">
        <v>1246</v>
      </c>
      <c r="I654" s="1" t="s">
        <v>1475</v>
      </c>
      <c r="J654" s="1"/>
      <c r="K654" s="1"/>
      <c r="L654" s="1"/>
      <c r="M654" s="1" t="s">
        <v>3603</v>
      </c>
      <c r="N654" s="1" t="s">
        <v>1478</v>
      </c>
      <c r="O654" s="1"/>
      <c r="P654" s="1"/>
      <c r="Q654" s="1"/>
      <c r="R654" s="1"/>
      <c r="S654" s="1" t="s">
        <v>3711</v>
      </c>
    </row>
    <row r="655" spans="1:19" hidden="1" x14ac:dyDescent="0.15">
      <c r="A655" s="3">
        <v>654</v>
      </c>
      <c r="B655" s="25" t="s">
        <v>5352</v>
      </c>
      <c r="C655" s="2" t="s">
        <v>3528</v>
      </c>
      <c r="D655" s="1" t="s">
        <v>1575</v>
      </c>
      <c r="E655" s="1" t="s">
        <v>1771</v>
      </c>
      <c r="F655" s="1">
        <v>6</v>
      </c>
      <c r="G655" s="1" t="s">
        <v>1245</v>
      </c>
      <c r="H655" s="1" t="s">
        <v>1244</v>
      </c>
      <c r="I655" s="1" t="s">
        <v>1475</v>
      </c>
      <c r="J655" s="1"/>
      <c r="K655" s="1"/>
      <c r="L655" s="1"/>
      <c r="M655" s="1" t="s">
        <v>3599</v>
      </c>
      <c r="N655" s="1"/>
      <c r="O655" s="1"/>
      <c r="P655" s="1"/>
      <c r="Q655" s="1"/>
      <c r="R655" s="1"/>
      <c r="S655" s="1" t="s">
        <v>3599</v>
      </c>
    </row>
    <row r="656" spans="1:19" hidden="1" x14ac:dyDescent="0.15">
      <c r="A656" s="3">
        <v>655</v>
      </c>
      <c r="B656" s="25" t="s">
        <v>5352</v>
      </c>
      <c r="C656" s="2" t="s">
        <v>3528</v>
      </c>
      <c r="D656" s="1" t="s">
        <v>1575</v>
      </c>
      <c r="E656" s="1" t="s">
        <v>1771</v>
      </c>
      <c r="F656" s="1">
        <v>5</v>
      </c>
      <c r="G656" s="1" t="s">
        <v>1243</v>
      </c>
      <c r="H656" s="1" t="s">
        <v>1242</v>
      </c>
      <c r="I656" s="1" t="s">
        <v>1475</v>
      </c>
      <c r="J656" s="1"/>
      <c r="K656" s="1"/>
      <c r="L656" s="1"/>
      <c r="M656" s="1" t="s">
        <v>3712</v>
      </c>
      <c r="N656" s="1"/>
      <c r="O656" s="1"/>
      <c r="P656" s="1"/>
      <c r="Q656" s="1"/>
      <c r="R656" s="1"/>
      <c r="S656" s="1" t="s">
        <v>3712</v>
      </c>
    </row>
    <row r="657" spans="1:19" hidden="1" x14ac:dyDescent="0.15">
      <c r="A657" s="3">
        <v>656</v>
      </c>
      <c r="B657" s="25" t="s">
        <v>5352</v>
      </c>
      <c r="C657" s="2" t="s">
        <v>3528</v>
      </c>
      <c r="D657" s="1" t="s">
        <v>1575</v>
      </c>
      <c r="E657" s="1" t="s">
        <v>1771</v>
      </c>
      <c r="F657" s="1">
        <v>3</v>
      </c>
      <c r="G657" s="1" t="s">
        <v>1241</v>
      </c>
      <c r="H657" s="1" t="s">
        <v>1240</v>
      </c>
      <c r="I657" s="1" t="s">
        <v>297</v>
      </c>
      <c r="J657" s="1"/>
      <c r="K657" s="1"/>
      <c r="L657" s="1"/>
      <c r="M657" s="1" t="s">
        <v>3713</v>
      </c>
      <c r="N657" s="1"/>
      <c r="O657" s="1"/>
      <c r="P657" s="1">
        <v>1</v>
      </c>
      <c r="Q657" s="1"/>
      <c r="R657" s="1"/>
      <c r="S657" s="1" t="s">
        <v>3713</v>
      </c>
    </row>
    <row r="658" spans="1:19" hidden="1" x14ac:dyDescent="0.15">
      <c r="A658" s="3">
        <v>657</v>
      </c>
      <c r="B658" s="25" t="s">
        <v>5352</v>
      </c>
      <c r="C658" s="2" t="s">
        <v>3528</v>
      </c>
      <c r="D658" s="1" t="s">
        <v>1575</v>
      </c>
      <c r="E658" s="1" t="s">
        <v>1473</v>
      </c>
      <c r="F658" s="22">
        <v>8</v>
      </c>
      <c r="G658" s="1" t="s">
        <v>1239</v>
      </c>
      <c r="H658" s="1" t="s">
        <v>1238</v>
      </c>
      <c r="I658" s="1" t="s">
        <v>349</v>
      </c>
      <c r="J658" s="1" t="s">
        <v>1511</v>
      </c>
      <c r="K658" s="1" t="s">
        <v>1956</v>
      </c>
      <c r="L658" s="1" t="s">
        <v>3702</v>
      </c>
      <c r="M658" s="1" t="s">
        <v>3703</v>
      </c>
      <c r="N658" s="1"/>
      <c r="O658" s="1"/>
      <c r="P658" s="1"/>
      <c r="Q658" s="1">
        <v>4</v>
      </c>
      <c r="R658" s="1">
        <v>4</v>
      </c>
      <c r="S658" s="1" t="s">
        <v>3703</v>
      </c>
    </row>
    <row r="659" spans="1:19" hidden="1" x14ac:dyDescent="0.15">
      <c r="A659" s="3">
        <v>658</v>
      </c>
      <c r="B659" s="25" t="s">
        <v>5352</v>
      </c>
      <c r="C659" s="2" t="s">
        <v>3528</v>
      </c>
      <c r="D659" s="1" t="s">
        <v>1575</v>
      </c>
      <c r="E659" s="1" t="s">
        <v>1473</v>
      </c>
      <c r="F659" s="21">
        <v>0</v>
      </c>
      <c r="G659" s="1" t="s">
        <v>1037</v>
      </c>
      <c r="H659" s="1" t="s">
        <v>1036</v>
      </c>
      <c r="I659" s="1" t="s">
        <v>349</v>
      </c>
      <c r="J659" s="1" t="s">
        <v>3702</v>
      </c>
      <c r="K659" s="1"/>
      <c r="L659" s="1"/>
      <c r="M659" s="1" t="s">
        <v>3714</v>
      </c>
      <c r="N659" s="1" t="s">
        <v>3704</v>
      </c>
      <c r="O659" s="1"/>
      <c r="P659" s="1"/>
      <c r="Q659" s="1">
        <v>5</v>
      </c>
      <c r="R659" s="1">
        <v>5</v>
      </c>
      <c r="S659" s="1" t="s">
        <v>3715</v>
      </c>
    </row>
    <row r="660" spans="1:19" hidden="1" x14ac:dyDescent="0.15">
      <c r="A660" s="3">
        <v>659</v>
      </c>
      <c r="B660" s="25" t="s">
        <v>5352</v>
      </c>
      <c r="C660" s="2" t="s">
        <v>3528</v>
      </c>
      <c r="D660" s="1" t="s">
        <v>1575</v>
      </c>
      <c r="E660" s="1" t="s">
        <v>1473</v>
      </c>
      <c r="F660" s="1">
        <v>7</v>
      </c>
      <c r="G660" s="1" t="s">
        <v>1237</v>
      </c>
      <c r="H660" s="1" t="s">
        <v>1236</v>
      </c>
      <c r="I660" s="1" t="s">
        <v>349</v>
      </c>
      <c r="J660" s="1" t="s">
        <v>3706</v>
      </c>
      <c r="K660" s="1"/>
      <c r="L660" s="1"/>
      <c r="M660" s="1" t="s">
        <v>3716</v>
      </c>
      <c r="N660" s="1" t="s">
        <v>3717</v>
      </c>
      <c r="O660" s="1"/>
      <c r="P660" s="1"/>
      <c r="Q660" s="1">
        <v>3</v>
      </c>
      <c r="R660" s="1">
        <v>2</v>
      </c>
      <c r="S660" s="1" t="s">
        <v>3718</v>
      </c>
    </row>
    <row r="661" spans="1:19" hidden="1" x14ac:dyDescent="0.15">
      <c r="A661" s="3">
        <v>660</v>
      </c>
      <c r="B661" s="25" t="s">
        <v>5352</v>
      </c>
      <c r="C661" s="2" t="s">
        <v>3528</v>
      </c>
      <c r="D661" s="1" t="s">
        <v>1575</v>
      </c>
      <c r="E661" s="1" t="s">
        <v>1473</v>
      </c>
      <c r="F661" s="22">
        <v>13</v>
      </c>
      <c r="G661" s="1" t="s">
        <v>1235</v>
      </c>
      <c r="H661" s="1" t="s">
        <v>1234</v>
      </c>
      <c r="I661" s="1" t="s">
        <v>349</v>
      </c>
      <c r="J661" s="1" t="s">
        <v>1511</v>
      </c>
      <c r="K661" s="1" t="s">
        <v>1894</v>
      </c>
      <c r="L661" s="1" t="s">
        <v>3702</v>
      </c>
      <c r="M661" s="1" t="s">
        <v>3719</v>
      </c>
      <c r="N661" s="1" t="s">
        <v>3703</v>
      </c>
      <c r="O661" s="1"/>
      <c r="P661" s="1"/>
      <c r="Q661" s="1">
        <v>3</v>
      </c>
      <c r="R661" s="1">
        <v>2</v>
      </c>
      <c r="S661" s="1" t="s">
        <v>3720</v>
      </c>
    </row>
    <row r="662" spans="1:19" hidden="1" x14ac:dyDescent="0.15">
      <c r="A662" s="3">
        <v>661</v>
      </c>
      <c r="B662" s="25" t="s">
        <v>5352</v>
      </c>
      <c r="C662" s="2" t="s">
        <v>3528</v>
      </c>
      <c r="D662" s="1" t="s">
        <v>1575</v>
      </c>
      <c r="E662" s="1" t="s">
        <v>1473</v>
      </c>
      <c r="F662" s="21">
        <v>0</v>
      </c>
      <c r="G662" s="1" t="s">
        <v>1035</v>
      </c>
      <c r="H662" s="1" t="s">
        <v>1034</v>
      </c>
      <c r="I662" s="1" t="s">
        <v>349</v>
      </c>
      <c r="J662" s="1" t="s">
        <v>3702</v>
      </c>
      <c r="K662" s="1"/>
      <c r="L662" s="1"/>
      <c r="M662" s="1" t="s">
        <v>3721</v>
      </c>
      <c r="N662" s="1" t="s">
        <v>3704</v>
      </c>
      <c r="O662" s="1"/>
      <c r="P662" s="1"/>
      <c r="Q662" s="1">
        <v>4</v>
      </c>
      <c r="R662" s="1">
        <v>3</v>
      </c>
      <c r="S662" s="1" t="s">
        <v>3722</v>
      </c>
    </row>
    <row r="663" spans="1:19" hidden="1" x14ac:dyDescent="0.15">
      <c r="A663" s="3">
        <v>662</v>
      </c>
      <c r="B663" s="25" t="s">
        <v>5352</v>
      </c>
      <c r="C663" s="2" t="s">
        <v>3528</v>
      </c>
      <c r="D663" s="1" t="s">
        <v>1575</v>
      </c>
      <c r="E663" s="1" t="s">
        <v>1473</v>
      </c>
      <c r="F663" s="1">
        <v>8</v>
      </c>
      <c r="G663" s="1" t="s">
        <v>1233</v>
      </c>
      <c r="H663" s="1" t="s">
        <v>1232</v>
      </c>
      <c r="I663" s="1" t="s">
        <v>349</v>
      </c>
      <c r="J663" s="1" t="s">
        <v>1511</v>
      </c>
      <c r="K663" s="1" t="s">
        <v>1894</v>
      </c>
      <c r="L663" s="1"/>
      <c r="M663" s="1" t="s">
        <v>2789</v>
      </c>
      <c r="N663" s="1" t="s">
        <v>3723</v>
      </c>
      <c r="O663" s="1"/>
      <c r="P663" s="1"/>
      <c r="Q663" s="1">
        <v>4</v>
      </c>
      <c r="R663" s="1">
        <v>4</v>
      </c>
      <c r="S663" s="1" t="s">
        <v>3724</v>
      </c>
    </row>
    <row r="664" spans="1:19" hidden="1" x14ac:dyDescent="0.15">
      <c r="A664" s="3">
        <v>663</v>
      </c>
      <c r="B664" s="25" t="s">
        <v>5352</v>
      </c>
      <c r="C664" s="2" t="s">
        <v>3528</v>
      </c>
      <c r="D664" s="1" t="s">
        <v>1575</v>
      </c>
      <c r="E664" s="1" t="s">
        <v>1473</v>
      </c>
      <c r="F664" s="22">
        <v>8</v>
      </c>
      <c r="G664" s="1" t="s">
        <v>1231</v>
      </c>
      <c r="H664" s="1" t="s">
        <v>1230</v>
      </c>
      <c r="I664" s="1" t="s">
        <v>349</v>
      </c>
      <c r="J664" s="1" t="s">
        <v>1511</v>
      </c>
      <c r="K664" s="1" t="s">
        <v>3702</v>
      </c>
      <c r="L664" s="1"/>
      <c r="M664" s="1" t="s">
        <v>2789</v>
      </c>
      <c r="N664" s="1" t="s">
        <v>3703</v>
      </c>
      <c r="O664" s="1"/>
      <c r="P664" s="1"/>
      <c r="Q664" s="1">
        <v>3</v>
      </c>
      <c r="R664" s="1">
        <v>3</v>
      </c>
      <c r="S664" s="1" t="s">
        <v>3725</v>
      </c>
    </row>
    <row r="665" spans="1:19" hidden="1" x14ac:dyDescent="0.15">
      <c r="A665" s="3">
        <v>664</v>
      </c>
      <c r="B665" s="25" t="s">
        <v>5352</v>
      </c>
      <c r="C665" s="2" t="s">
        <v>3528</v>
      </c>
      <c r="D665" s="1" t="s">
        <v>1575</v>
      </c>
      <c r="E665" s="1" t="s">
        <v>1473</v>
      </c>
      <c r="F665" s="21">
        <v>0</v>
      </c>
      <c r="G665" s="1" t="s">
        <v>1033</v>
      </c>
      <c r="H665" s="1" t="s">
        <v>1032</v>
      </c>
      <c r="I665" s="1" t="s">
        <v>349</v>
      </c>
      <c r="J665" s="1" t="s">
        <v>3702</v>
      </c>
      <c r="K665" s="1"/>
      <c r="L665" s="1"/>
      <c r="M665" s="1" t="s">
        <v>2076</v>
      </c>
      <c r="N665" s="1" t="s">
        <v>3704</v>
      </c>
      <c r="O665" s="1"/>
      <c r="P665" s="1"/>
      <c r="Q665" s="1">
        <v>5</v>
      </c>
      <c r="R665" s="1">
        <v>5</v>
      </c>
      <c r="S665" s="1" t="s">
        <v>3705</v>
      </c>
    </row>
    <row r="666" spans="1:19" hidden="1" x14ac:dyDescent="0.15">
      <c r="A666" s="3">
        <v>665</v>
      </c>
      <c r="B666" s="25" t="s">
        <v>5352</v>
      </c>
      <c r="C666" s="2" t="s">
        <v>3528</v>
      </c>
      <c r="D666" s="1" t="s">
        <v>1575</v>
      </c>
      <c r="E666" s="1" t="s">
        <v>1473</v>
      </c>
      <c r="F666" s="1">
        <v>6</v>
      </c>
      <c r="G666" s="1" t="s">
        <v>1229</v>
      </c>
      <c r="H666" s="1" t="s">
        <v>1228</v>
      </c>
      <c r="I666" s="1" t="s">
        <v>1475</v>
      </c>
      <c r="J666" s="1"/>
      <c r="K666" s="1"/>
      <c r="L666" s="1"/>
      <c r="M666" s="1" t="s">
        <v>3726</v>
      </c>
      <c r="N666" s="1"/>
      <c r="O666" s="1"/>
      <c r="P666" s="1"/>
      <c r="Q666" s="1"/>
      <c r="R666" s="1"/>
      <c r="S666" s="1" t="s">
        <v>3726</v>
      </c>
    </row>
    <row r="667" spans="1:19" hidden="1" x14ac:dyDescent="0.15">
      <c r="A667" s="3">
        <v>666</v>
      </c>
      <c r="B667" s="25" t="s">
        <v>5352</v>
      </c>
      <c r="C667" s="2" t="s">
        <v>3528</v>
      </c>
      <c r="D667" s="1" t="s">
        <v>1575</v>
      </c>
      <c r="E667" s="1" t="s">
        <v>1473</v>
      </c>
      <c r="F667" s="1">
        <v>3</v>
      </c>
      <c r="G667" s="1" t="s">
        <v>1227</v>
      </c>
      <c r="H667" s="1" t="s">
        <v>1226</v>
      </c>
      <c r="I667" s="1" t="s">
        <v>1475</v>
      </c>
      <c r="J667" s="1"/>
      <c r="K667" s="1"/>
      <c r="L667" s="1"/>
      <c r="M667" s="1" t="s">
        <v>3727</v>
      </c>
      <c r="N667" s="1"/>
      <c r="O667" s="1"/>
      <c r="P667" s="1"/>
      <c r="Q667" s="1"/>
      <c r="R667" s="1"/>
      <c r="S667" s="1" t="s">
        <v>3727</v>
      </c>
    </row>
    <row r="668" spans="1:19" hidden="1" x14ac:dyDescent="0.15">
      <c r="A668" s="3">
        <v>667</v>
      </c>
      <c r="B668" s="25" t="s">
        <v>5352</v>
      </c>
      <c r="C668" s="2" t="s">
        <v>3528</v>
      </c>
      <c r="D668" s="1" t="s">
        <v>1575</v>
      </c>
      <c r="E668" s="1" t="s">
        <v>1473</v>
      </c>
      <c r="F668" s="1">
        <v>5</v>
      </c>
      <c r="G668" s="1" t="s">
        <v>1225</v>
      </c>
      <c r="H668" s="1" t="s">
        <v>1224</v>
      </c>
      <c r="I668" s="1" t="s">
        <v>1475</v>
      </c>
      <c r="J668" s="1"/>
      <c r="K668" s="1"/>
      <c r="L668" s="1"/>
      <c r="M668" s="1" t="s">
        <v>3603</v>
      </c>
      <c r="N668" s="1" t="s">
        <v>3728</v>
      </c>
      <c r="O668" s="1"/>
      <c r="P668" s="1"/>
      <c r="Q668" s="1"/>
      <c r="R668" s="1"/>
      <c r="S668" s="1" t="s">
        <v>3729</v>
      </c>
    </row>
    <row r="669" spans="1:19" hidden="1" x14ac:dyDescent="0.15">
      <c r="A669" s="3">
        <v>668</v>
      </c>
      <c r="B669" s="25" t="s">
        <v>5352</v>
      </c>
      <c r="C669" s="2" t="s">
        <v>3528</v>
      </c>
      <c r="D669" s="1" t="s">
        <v>1575</v>
      </c>
      <c r="E669" s="1" t="s">
        <v>1473</v>
      </c>
      <c r="F669" s="1">
        <v>11</v>
      </c>
      <c r="G669" s="1" t="s">
        <v>1223</v>
      </c>
      <c r="H669" s="1" t="s">
        <v>1222</v>
      </c>
      <c r="I669" s="1" t="s">
        <v>1475</v>
      </c>
      <c r="J669" s="1"/>
      <c r="K669" s="1"/>
      <c r="L669" s="1"/>
      <c r="M669" s="1" t="s">
        <v>3603</v>
      </c>
      <c r="N669" s="1" t="s">
        <v>3730</v>
      </c>
      <c r="O669" s="1" t="s">
        <v>3731</v>
      </c>
      <c r="P669" s="1"/>
      <c r="Q669" s="1"/>
      <c r="R669" s="1"/>
      <c r="S669" s="1" t="s">
        <v>3732</v>
      </c>
    </row>
    <row r="670" spans="1:19" hidden="1" x14ac:dyDescent="0.15">
      <c r="A670" s="3">
        <v>669</v>
      </c>
      <c r="B670" s="25" t="s">
        <v>5352</v>
      </c>
      <c r="C670" s="2" t="s">
        <v>3528</v>
      </c>
      <c r="D670" s="1" t="s">
        <v>1575</v>
      </c>
      <c r="E670" s="1" t="s">
        <v>1463</v>
      </c>
      <c r="F670" s="1">
        <v>13</v>
      </c>
      <c r="G670" s="1" t="s">
        <v>1221</v>
      </c>
      <c r="H670" s="1" t="s">
        <v>1220</v>
      </c>
      <c r="I670" s="1" t="s">
        <v>349</v>
      </c>
      <c r="J670" s="1" t="s">
        <v>1516</v>
      </c>
      <c r="K670" s="1" t="s">
        <v>1765</v>
      </c>
      <c r="L670" s="1"/>
      <c r="M670" s="1" t="s">
        <v>3733</v>
      </c>
      <c r="N670" s="1"/>
      <c r="O670" s="1"/>
      <c r="P670" s="1"/>
      <c r="Q670" s="1">
        <v>4</v>
      </c>
      <c r="R670" s="1">
        <v>3</v>
      </c>
      <c r="S670" s="1" t="s">
        <v>3733</v>
      </c>
    </row>
    <row r="671" spans="1:19" hidden="1" x14ac:dyDescent="0.15">
      <c r="A671" s="3">
        <v>670</v>
      </c>
      <c r="B671" s="25" t="s">
        <v>5352</v>
      </c>
      <c r="C671" s="2" t="s">
        <v>3528</v>
      </c>
      <c r="D671" s="1" t="s">
        <v>1575</v>
      </c>
      <c r="E671" s="1" t="s">
        <v>1463</v>
      </c>
      <c r="F671" s="1">
        <v>11</v>
      </c>
      <c r="G671" s="1" t="s">
        <v>1219</v>
      </c>
      <c r="H671" s="1" t="s">
        <v>1218</v>
      </c>
      <c r="I671" s="1" t="s">
        <v>349</v>
      </c>
      <c r="J671" s="1" t="s">
        <v>358</v>
      </c>
      <c r="K671" s="1"/>
      <c r="L671" s="1"/>
      <c r="M671" s="1" t="s">
        <v>361</v>
      </c>
      <c r="N671" s="1" t="s">
        <v>3734</v>
      </c>
      <c r="O671" s="1"/>
      <c r="P671" s="1"/>
      <c r="Q671" s="1">
        <v>4</v>
      </c>
      <c r="R671" s="1">
        <v>4</v>
      </c>
      <c r="S671" s="1" t="s">
        <v>3735</v>
      </c>
    </row>
    <row r="672" spans="1:19" hidden="1" x14ac:dyDescent="0.15">
      <c r="A672" s="3">
        <v>671</v>
      </c>
      <c r="B672" s="25" t="s">
        <v>5352</v>
      </c>
      <c r="C672" s="2" t="s">
        <v>3528</v>
      </c>
      <c r="D672" s="1" t="s">
        <v>1575</v>
      </c>
      <c r="E672" s="1" t="s">
        <v>1463</v>
      </c>
      <c r="F672" s="1">
        <v>8</v>
      </c>
      <c r="G672" s="1" t="s">
        <v>1217</v>
      </c>
      <c r="H672" s="1" t="s">
        <v>1216</v>
      </c>
      <c r="I672" s="1" t="s">
        <v>349</v>
      </c>
      <c r="J672" s="1" t="s">
        <v>2637</v>
      </c>
      <c r="K672" s="1" t="s">
        <v>2837</v>
      </c>
      <c r="L672" s="1"/>
      <c r="M672" s="1" t="s">
        <v>3406</v>
      </c>
      <c r="N672" s="1" t="s">
        <v>3736</v>
      </c>
      <c r="O672" s="1"/>
      <c r="P672" s="1"/>
      <c r="Q672" s="1">
        <v>4</v>
      </c>
      <c r="R672" s="1">
        <v>4</v>
      </c>
      <c r="S672" s="1" t="s">
        <v>3737</v>
      </c>
    </row>
    <row r="673" spans="1:19" hidden="1" x14ac:dyDescent="0.15">
      <c r="A673" s="3">
        <v>672</v>
      </c>
      <c r="B673" s="25" t="s">
        <v>5352</v>
      </c>
      <c r="C673" s="2" t="s">
        <v>3528</v>
      </c>
      <c r="D673" s="1" t="s">
        <v>1575</v>
      </c>
      <c r="E673" s="1" t="s">
        <v>1463</v>
      </c>
      <c r="F673" s="1">
        <v>9</v>
      </c>
      <c r="G673" s="1" t="s">
        <v>1215</v>
      </c>
      <c r="H673" s="1" t="s">
        <v>1214</v>
      </c>
      <c r="I673" s="1" t="s">
        <v>1475</v>
      </c>
      <c r="J673" s="1"/>
      <c r="K673" s="1"/>
      <c r="L673" s="1"/>
      <c r="M673" s="1" t="s">
        <v>3603</v>
      </c>
      <c r="N673" s="1" t="s">
        <v>3738</v>
      </c>
      <c r="O673" s="1"/>
      <c r="P673" s="1"/>
      <c r="Q673" s="1"/>
      <c r="R673" s="1"/>
      <c r="S673" s="1" t="s">
        <v>3739</v>
      </c>
    </row>
    <row r="674" spans="1:19" hidden="1" x14ac:dyDescent="0.15">
      <c r="A674" s="3">
        <v>673</v>
      </c>
      <c r="B674" s="25" t="s">
        <v>5352</v>
      </c>
      <c r="C674" s="2" t="s">
        <v>3528</v>
      </c>
      <c r="D674" s="1" t="s">
        <v>1575</v>
      </c>
      <c r="E674" s="1" t="s">
        <v>1463</v>
      </c>
      <c r="F674" s="1">
        <v>4</v>
      </c>
      <c r="G674" s="1" t="s">
        <v>1213</v>
      </c>
      <c r="H674" s="1" t="s">
        <v>1212</v>
      </c>
      <c r="I674" s="1" t="s">
        <v>1475</v>
      </c>
      <c r="J674" s="1"/>
      <c r="K674" s="1"/>
      <c r="L674" s="1"/>
      <c r="M674" s="1" t="s">
        <v>3740</v>
      </c>
      <c r="N674" s="1"/>
      <c r="O674" s="1"/>
      <c r="P674" s="1"/>
      <c r="Q674" s="1"/>
      <c r="R674" s="1"/>
      <c r="S674" s="1" t="s">
        <v>3740</v>
      </c>
    </row>
    <row r="675" spans="1:19" hidden="1" x14ac:dyDescent="0.15">
      <c r="A675" s="3">
        <v>674</v>
      </c>
      <c r="B675" s="25" t="s">
        <v>5352</v>
      </c>
      <c r="C675" s="2" t="s">
        <v>3528</v>
      </c>
      <c r="D675" s="1" t="s">
        <v>1575</v>
      </c>
      <c r="E675" s="1" t="s">
        <v>1453</v>
      </c>
      <c r="F675" s="1">
        <v>8</v>
      </c>
      <c r="G675" s="1" t="s">
        <v>1211</v>
      </c>
      <c r="H675" s="1" t="s">
        <v>1210</v>
      </c>
      <c r="I675" s="1" t="s">
        <v>349</v>
      </c>
      <c r="J675" s="1" t="s">
        <v>358</v>
      </c>
      <c r="K675" s="1"/>
      <c r="L675" s="1"/>
      <c r="M675" s="1" t="s">
        <v>3467</v>
      </c>
      <c r="N675" s="1" t="s">
        <v>3741</v>
      </c>
      <c r="O675" s="1"/>
      <c r="P675" s="1"/>
      <c r="Q675" s="1">
        <v>8</v>
      </c>
      <c r="R675" s="1">
        <v>16</v>
      </c>
      <c r="S675" s="1" t="s">
        <v>3742</v>
      </c>
    </row>
    <row r="676" spans="1:19" hidden="1" x14ac:dyDescent="0.15">
      <c r="A676" s="3">
        <v>675</v>
      </c>
      <c r="B676" s="25" t="s">
        <v>5352</v>
      </c>
      <c r="C676" s="2" t="s">
        <v>3528</v>
      </c>
      <c r="D676" s="1" t="s">
        <v>1575</v>
      </c>
      <c r="E676" s="1" t="s">
        <v>1453</v>
      </c>
      <c r="F676" s="22">
        <v>12</v>
      </c>
      <c r="G676" s="1" t="s">
        <v>5347</v>
      </c>
      <c r="H676" s="1" t="s">
        <v>1208</v>
      </c>
      <c r="I676" s="1" t="s">
        <v>349</v>
      </c>
      <c r="J676" s="1" t="s">
        <v>1511</v>
      </c>
      <c r="K676" s="1" t="s">
        <v>2976</v>
      </c>
      <c r="L676" s="1" t="s">
        <v>3702</v>
      </c>
      <c r="M676" s="1" t="s">
        <v>2789</v>
      </c>
      <c r="N676" s="1" t="s">
        <v>3703</v>
      </c>
      <c r="O676" s="1" t="s">
        <v>3743</v>
      </c>
      <c r="P676" s="1"/>
      <c r="Q676" s="1">
        <v>6</v>
      </c>
      <c r="R676" s="1">
        <v>5</v>
      </c>
      <c r="S676" s="1" t="s">
        <v>3744</v>
      </c>
    </row>
    <row r="677" spans="1:19" hidden="1" x14ac:dyDescent="0.15">
      <c r="A677" s="3">
        <v>676</v>
      </c>
      <c r="B677" s="25" t="s">
        <v>5352</v>
      </c>
      <c r="C677" s="2" t="s">
        <v>3528</v>
      </c>
      <c r="D677" s="1" t="s">
        <v>1575</v>
      </c>
      <c r="E677" s="1" t="s">
        <v>1453</v>
      </c>
      <c r="F677" s="21">
        <v>0</v>
      </c>
      <c r="G677" s="1" t="s">
        <v>1031</v>
      </c>
      <c r="H677" s="1" t="s">
        <v>1030</v>
      </c>
      <c r="I677" s="1" t="s">
        <v>349</v>
      </c>
      <c r="J677" s="1" t="s">
        <v>3702</v>
      </c>
      <c r="K677" s="1"/>
      <c r="L677" s="1"/>
      <c r="M677" s="1" t="s">
        <v>3745</v>
      </c>
      <c r="N677" s="1" t="s">
        <v>3704</v>
      </c>
      <c r="O677" s="1"/>
      <c r="P677" s="1"/>
      <c r="Q677" s="1">
        <v>12</v>
      </c>
      <c r="R677" s="1">
        <v>11</v>
      </c>
      <c r="S677" s="1" t="s">
        <v>3746</v>
      </c>
    </row>
    <row r="678" spans="1:19" hidden="1" x14ac:dyDescent="0.15">
      <c r="A678" s="3">
        <v>677</v>
      </c>
      <c r="B678" s="25" t="s">
        <v>5352</v>
      </c>
      <c r="C678" s="2" t="s">
        <v>3528</v>
      </c>
      <c r="D678" s="1" t="s">
        <v>1575</v>
      </c>
      <c r="E678" s="1" t="s">
        <v>1453</v>
      </c>
      <c r="F678" s="1">
        <v>18</v>
      </c>
      <c r="G678" s="1" t="s">
        <v>1207</v>
      </c>
      <c r="H678" s="1" t="s">
        <v>1206</v>
      </c>
      <c r="I678" s="1" t="s">
        <v>349</v>
      </c>
      <c r="J678" s="1" t="s">
        <v>1559</v>
      </c>
      <c r="K678" s="1" t="s">
        <v>2637</v>
      </c>
      <c r="L678" s="1"/>
      <c r="M678" s="1" t="s">
        <v>3747</v>
      </c>
      <c r="N678" s="1"/>
      <c r="O678" s="1"/>
      <c r="P678" s="1"/>
      <c r="Q678" s="1">
        <v>5</v>
      </c>
      <c r="R678" s="1">
        <v>5</v>
      </c>
      <c r="S678" s="1" t="s">
        <v>3747</v>
      </c>
    </row>
    <row r="679" spans="1:19" hidden="1" x14ac:dyDescent="0.15">
      <c r="A679" s="3">
        <v>678</v>
      </c>
      <c r="B679" s="25" t="s">
        <v>5352</v>
      </c>
      <c r="C679" s="2" t="s">
        <v>3528</v>
      </c>
      <c r="D679" s="1" t="s">
        <v>1575</v>
      </c>
      <c r="E679" s="1" t="s">
        <v>1453</v>
      </c>
      <c r="F679" s="1">
        <v>12</v>
      </c>
      <c r="G679" s="1" t="s">
        <v>1205</v>
      </c>
      <c r="H679" s="1" t="s">
        <v>1204</v>
      </c>
      <c r="I679" s="1" t="s">
        <v>297</v>
      </c>
      <c r="J679" s="1"/>
      <c r="K679" s="1"/>
      <c r="L679" s="1"/>
      <c r="M679" s="1" t="s">
        <v>3748</v>
      </c>
      <c r="N679" s="1"/>
      <c r="O679" s="1"/>
      <c r="P679" s="1">
        <v>3</v>
      </c>
      <c r="Q679" s="1"/>
      <c r="R679" s="1"/>
      <c r="S679" s="1" t="s">
        <v>3748</v>
      </c>
    </row>
    <row r="680" spans="1:19" hidden="1" x14ac:dyDescent="0.15">
      <c r="A680" s="3">
        <v>679</v>
      </c>
      <c r="B680" s="25" t="s">
        <v>5352</v>
      </c>
      <c r="C680" s="2" t="s">
        <v>3528</v>
      </c>
      <c r="D680" s="1" t="s">
        <v>1540</v>
      </c>
      <c r="E680" s="1" t="s">
        <v>1771</v>
      </c>
      <c r="F680" s="1">
        <v>7</v>
      </c>
      <c r="G680" s="1" t="s">
        <v>1203</v>
      </c>
      <c r="H680" s="1" t="s">
        <v>1202</v>
      </c>
      <c r="I680" s="1" t="s">
        <v>349</v>
      </c>
      <c r="J680" s="1" t="s">
        <v>1511</v>
      </c>
      <c r="K680" s="1" t="s">
        <v>1956</v>
      </c>
      <c r="L680" s="1"/>
      <c r="M680" s="1" t="s">
        <v>3749</v>
      </c>
      <c r="N680" s="1"/>
      <c r="O680" s="1"/>
      <c r="P680" s="1"/>
      <c r="Q680" s="1">
        <v>2</v>
      </c>
      <c r="R680" s="1">
        <v>1</v>
      </c>
      <c r="S680" s="1" t="s">
        <v>3749</v>
      </c>
    </row>
    <row r="681" spans="1:19" hidden="1" x14ac:dyDescent="0.15">
      <c r="A681" s="3">
        <v>680</v>
      </c>
      <c r="B681" s="25" t="s">
        <v>5352</v>
      </c>
      <c r="C681" s="2" t="s">
        <v>3528</v>
      </c>
      <c r="D681" s="1" t="s">
        <v>1540</v>
      </c>
      <c r="E681" s="1" t="s">
        <v>1771</v>
      </c>
      <c r="F681" s="22">
        <v>12</v>
      </c>
      <c r="G681" s="1" t="s">
        <v>1201</v>
      </c>
      <c r="H681" s="1" t="s">
        <v>1200</v>
      </c>
      <c r="I681" s="1" t="s">
        <v>349</v>
      </c>
      <c r="J681" s="1" t="s">
        <v>1511</v>
      </c>
      <c r="K681" s="1" t="s">
        <v>3702</v>
      </c>
      <c r="L681" s="1"/>
      <c r="M681" s="1" t="s">
        <v>3703</v>
      </c>
      <c r="N681" s="1"/>
      <c r="O681" s="1"/>
      <c r="P681" s="1"/>
      <c r="Q681" s="1">
        <v>2</v>
      </c>
      <c r="R681" s="1">
        <v>1</v>
      </c>
      <c r="S681" s="1" t="s">
        <v>3703</v>
      </c>
    </row>
    <row r="682" spans="1:19" hidden="1" x14ac:dyDescent="0.15">
      <c r="A682" s="3">
        <v>681</v>
      </c>
      <c r="B682" s="25" t="s">
        <v>5352</v>
      </c>
      <c r="C682" s="2" t="s">
        <v>3528</v>
      </c>
      <c r="D682" s="1" t="s">
        <v>1540</v>
      </c>
      <c r="E682" s="1" t="s">
        <v>1771</v>
      </c>
      <c r="F682" s="21">
        <v>0</v>
      </c>
      <c r="G682" s="1" t="s">
        <v>1029</v>
      </c>
      <c r="H682" s="1" t="s">
        <v>1028</v>
      </c>
      <c r="I682" s="1" t="s">
        <v>349</v>
      </c>
      <c r="J682" s="1" t="s">
        <v>3702</v>
      </c>
      <c r="K682" s="1"/>
      <c r="L682" s="1"/>
      <c r="M682" s="1" t="s">
        <v>1733</v>
      </c>
      <c r="N682" s="1" t="s">
        <v>3704</v>
      </c>
      <c r="O682" s="1"/>
      <c r="P682" s="1"/>
      <c r="Q682" s="1">
        <v>4</v>
      </c>
      <c r="R682" s="1">
        <v>2</v>
      </c>
      <c r="S682" s="1" t="s">
        <v>3750</v>
      </c>
    </row>
    <row r="683" spans="1:19" hidden="1" x14ac:dyDescent="0.15">
      <c r="A683" s="3">
        <v>682</v>
      </c>
      <c r="B683" s="25" t="s">
        <v>5352</v>
      </c>
      <c r="C683" s="2" t="s">
        <v>3528</v>
      </c>
      <c r="D683" s="1" t="s">
        <v>1540</v>
      </c>
      <c r="E683" s="1" t="s">
        <v>1771</v>
      </c>
      <c r="F683" s="1">
        <v>9</v>
      </c>
      <c r="G683" s="1" t="s">
        <v>1199</v>
      </c>
      <c r="H683" s="1" t="s">
        <v>1198</v>
      </c>
      <c r="I683" s="1" t="s">
        <v>349</v>
      </c>
      <c r="J683" s="1" t="s">
        <v>1511</v>
      </c>
      <c r="K683" s="1" t="s">
        <v>1956</v>
      </c>
      <c r="L683" s="1"/>
      <c r="M683" s="1" t="s">
        <v>1733</v>
      </c>
      <c r="N683" s="1" t="s">
        <v>3751</v>
      </c>
      <c r="O683" s="1"/>
      <c r="P683" s="1"/>
      <c r="Q683" s="1">
        <v>2</v>
      </c>
      <c r="R683" s="1">
        <v>2</v>
      </c>
      <c r="S683" s="1" t="s">
        <v>3752</v>
      </c>
    </row>
    <row r="684" spans="1:19" hidden="1" x14ac:dyDescent="0.15">
      <c r="A684" s="3">
        <v>683</v>
      </c>
      <c r="B684" s="25" t="s">
        <v>5352</v>
      </c>
      <c r="C684" s="2" t="s">
        <v>3528</v>
      </c>
      <c r="D684" s="1" t="s">
        <v>1540</v>
      </c>
      <c r="E684" s="1" t="s">
        <v>1771</v>
      </c>
      <c r="F684" s="1">
        <v>24</v>
      </c>
      <c r="G684" s="1" t="s">
        <v>1197</v>
      </c>
      <c r="H684" s="1" t="s">
        <v>1196</v>
      </c>
      <c r="I684" s="1" t="s">
        <v>349</v>
      </c>
      <c r="J684" s="1" t="s">
        <v>2750</v>
      </c>
      <c r="K684" s="1" t="s">
        <v>2837</v>
      </c>
      <c r="L684" s="1"/>
      <c r="M684" s="1" t="s">
        <v>1733</v>
      </c>
      <c r="N684" s="1"/>
      <c r="O684" s="1"/>
      <c r="P684" s="1"/>
      <c r="Q684" s="1">
        <v>6</v>
      </c>
      <c r="R684" s="1">
        <v>6</v>
      </c>
      <c r="S684" s="1" t="s">
        <v>1733</v>
      </c>
    </row>
    <row r="685" spans="1:19" hidden="1" x14ac:dyDescent="0.15">
      <c r="A685" s="3">
        <v>684</v>
      </c>
      <c r="B685" s="25" t="s">
        <v>5352</v>
      </c>
      <c r="C685" s="2" t="s">
        <v>3528</v>
      </c>
      <c r="D685" s="1" t="s">
        <v>1540</v>
      </c>
      <c r="E685" s="1" t="s">
        <v>1771</v>
      </c>
      <c r="F685" s="1">
        <v>8</v>
      </c>
      <c r="G685" s="1" t="s">
        <v>1195</v>
      </c>
      <c r="H685" s="1" t="s">
        <v>1194</v>
      </c>
      <c r="I685" s="1" t="s">
        <v>349</v>
      </c>
      <c r="J685" s="1" t="s">
        <v>1965</v>
      </c>
      <c r="K685" s="1"/>
      <c r="L685" s="1"/>
      <c r="M685" s="1" t="s">
        <v>3753</v>
      </c>
      <c r="N685" s="1"/>
      <c r="O685" s="1"/>
      <c r="P685" s="1"/>
      <c r="Q685" s="1">
        <v>1</v>
      </c>
      <c r="R685" s="1">
        <v>3</v>
      </c>
      <c r="S685" s="1" t="s">
        <v>3753</v>
      </c>
    </row>
    <row r="686" spans="1:19" hidden="1" x14ac:dyDescent="0.15">
      <c r="A686" s="3">
        <v>685</v>
      </c>
      <c r="B686" s="25" t="s">
        <v>5352</v>
      </c>
      <c r="C686" s="2" t="s">
        <v>3528</v>
      </c>
      <c r="D686" s="1" t="s">
        <v>1540</v>
      </c>
      <c r="E686" s="1" t="s">
        <v>1771</v>
      </c>
      <c r="F686" s="1">
        <v>6</v>
      </c>
      <c r="G686" s="1" t="s">
        <v>1193</v>
      </c>
      <c r="H686" s="1" t="s">
        <v>1192</v>
      </c>
      <c r="I686" s="1" t="s">
        <v>349</v>
      </c>
      <c r="J686" s="1"/>
      <c r="K686" s="1"/>
      <c r="L686" s="1"/>
      <c r="M686" s="1"/>
      <c r="N686" s="1"/>
      <c r="O686" s="1"/>
      <c r="P686" s="1"/>
      <c r="Q686" s="1">
        <v>2</v>
      </c>
      <c r="R686" s="1">
        <v>2</v>
      </c>
      <c r="S686" s="1"/>
    </row>
    <row r="687" spans="1:19" hidden="1" x14ac:dyDescent="0.15">
      <c r="A687" s="3">
        <v>686</v>
      </c>
      <c r="B687" s="25" t="s">
        <v>5352</v>
      </c>
      <c r="C687" s="2" t="s">
        <v>3528</v>
      </c>
      <c r="D687" s="1" t="s">
        <v>1540</v>
      </c>
      <c r="E687" s="1" t="s">
        <v>1771</v>
      </c>
      <c r="F687" s="22">
        <v>15</v>
      </c>
      <c r="G687" s="1" t="s">
        <v>1191</v>
      </c>
      <c r="H687" s="1" t="s">
        <v>1190</v>
      </c>
      <c r="I687" s="1" t="s">
        <v>349</v>
      </c>
      <c r="J687" s="1" t="s">
        <v>1511</v>
      </c>
      <c r="K687" s="1" t="s">
        <v>1515</v>
      </c>
      <c r="L687" s="1" t="s">
        <v>3702</v>
      </c>
      <c r="M687" s="1" t="s">
        <v>3703</v>
      </c>
      <c r="N687" s="1"/>
      <c r="O687" s="1"/>
      <c r="P687" s="1"/>
      <c r="Q687" s="1">
        <v>1</v>
      </c>
      <c r="R687" s="1">
        <v>2</v>
      </c>
      <c r="S687" s="1" t="s">
        <v>3703</v>
      </c>
    </row>
    <row r="688" spans="1:19" hidden="1" x14ac:dyDescent="0.15">
      <c r="A688" s="3">
        <v>687</v>
      </c>
      <c r="B688" s="25" t="s">
        <v>5352</v>
      </c>
      <c r="C688" s="2" t="s">
        <v>3528</v>
      </c>
      <c r="D688" s="1" t="s">
        <v>1540</v>
      </c>
      <c r="E688" s="1" t="s">
        <v>1771</v>
      </c>
      <c r="F688" s="21">
        <v>0</v>
      </c>
      <c r="G688" s="1" t="s">
        <v>1027</v>
      </c>
      <c r="H688" s="1" t="s">
        <v>1026</v>
      </c>
      <c r="I688" s="1" t="s">
        <v>349</v>
      </c>
      <c r="J688" s="1" t="s">
        <v>3702</v>
      </c>
      <c r="K688" s="1"/>
      <c r="L688" s="1"/>
      <c r="M688" s="1" t="s">
        <v>3704</v>
      </c>
      <c r="N688" s="1"/>
      <c r="O688" s="1"/>
      <c r="P688" s="1"/>
      <c r="Q688" s="1">
        <v>5</v>
      </c>
      <c r="R688" s="1">
        <v>5</v>
      </c>
      <c r="S688" s="1" t="s">
        <v>3704</v>
      </c>
    </row>
    <row r="689" spans="1:19" hidden="1" x14ac:dyDescent="0.15">
      <c r="A689" s="3">
        <v>688</v>
      </c>
      <c r="B689" s="25" t="s">
        <v>5352</v>
      </c>
      <c r="C689" s="2" t="s">
        <v>3528</v>
      </c>
      <c r="D689" s="1" t="s">
        <v>1540</v>
      </c>
      <c r="E689" s="1" t="s">
        <v>1771</v>
      </c>
      <c r="F689" s="1">
        <v>14</v>
      </c>
      <c r="G689" s="1" t="s">
        <v>1189</v>
      </c>
      <c r="H689" s="1" t="s">
        <v>1188</v>
      </c>
      <c r="I689" s="1" t="s">
        <v>349</v>
      </c>
      <c r="J689" s="1" t="s">
        <v>2596</v>
      </c>
      <c r="K689" s="1"/>
      <c r="L689" s="1"/>
      <c r="M689" s="1" t="s">
        <v>1971</v>
      </c>
      <c r="N689" s="1"/>
      <c r="O689" s="1"/>
      <c r="P689" s="1"/>
      <c r="Q689" s="1">
        <v>1</v>
      </c>
      <c r="R689" s="1">
        <v>4</v>
      </c>
      <c r="S689" s="1" t="s">
        <v>1971</v>
      </c>
    </row>
    <row r="690" spans="1:19" hidden="1" x14ac:dyDescent="0.15">
      <c r="A690" s="3">
        <v>689</v>
      </c>
      <c r="B690" s="25" t="s">
        <v>5352</v>
      </c>
      <c r="C690" s="2" t="s">
        <v>3528</v>
      </c>
      <c r="D690" s="1" t="s">
        <v>1540</v>
      </c>
      <c r="E690" s="1" t="s">
        <v>1771</v>
      </c>
      <c r="F690" s="1">
        <v>6</v>
      </c>
      <c r="G690" s="1" t="s">
        <v>1187</v>
      </c>
      <c r="H690" s="1" t="s">
        <v>1186</v>
      </c>
      <c r="I690" s="1" t="s">
        <v>1475</v>
      </c>
      <c r="J690" s="1"/>
      <c r="K690" s="1"/>
      <c r="L690" s="1"/>
      <c r="M690" s="1" t="s">
        <v>3754</v>
      </c>
      <c r="N690" s="1"/>
      <c r="O690" s="1"/>
      <c r="P690" s="1"/>
      <c r="Q690" s="1"/>
      <c r="R690" s="1"/>
      <c r="S690" s="1" t="s">
        <v>3754</v>
      </c>
    </row>
    <row r="691" spans="1:19" hidden="1" x14ac:dyDescent="0.15">
      <c r="A691" s="3">
        <v>690</v>
      </c>
      <c r="B691" s="25" t="s">
        <v>5352</v>
      </c>
      <c r="C691" s="2" t="s">
        <v>3528</v>
      </c>
      <c r="D691" s="1" t="s">
        <v>1540</v>
      </c>
      <c r="E691" s="1" t="s">
        <v>1771</v>
      </c>
      <c r="F691" s="1">
        <v>8</v>
      </c>
      <c r="G691" s="1" t="s">
        <v>1185</v>
      </c>
      <c r="H691" s="1" t="s">
        <v>1184</v>
      </c>
      <c r="I691" s="1" t="s">
        <v>1475</v>
      </c>
      <c r="J691" s="1"/>
      <c r="K691" s="1"/>
      <c r="L691" s="1"/>
      <c r="M691" s="1" t="s">
        <v>1478</v>
      </c>
      <c r="N691" s="1" t="s">
        <v>3755</v>
      </c>
      <c r="O691" s="1"/>
      <c r="P691" s="1"/>
      <c r="Q691" s="1"/>
      <c r="R691" s="1"/>
      <c r="S691" s="1" t="s">
        <v>3756</v>
      </c>
    </row>
    <row r="692" spans="1:19" hidden="1" x14ac:dyDescent="0.15">
      <c r="A692" s="3">
        <v>691</v>
      </c>
      <c r="B692" s="25" t="s">
        <v>5352</v>
      </c>
      <c r="C692" s="2" t="s">
        <v>3528</v>
      </c>
      <c r="D692" s="1" t="s">
        <v>1540</v>
      </c>
      <c r="E692" s="1" t="s">
        <v>1771</v>
      </c>
      <c r="F692" s="1">
        <v>10</v>
      </c>
      <c r="G692" s="1" t="s">
        <v>5374</v>
      </c>
      <c r="H692" s="1" t="s">
        <v>1182</v>
      </c>
      <c r="I692" s="1" t="s">
        <v>1475</v>
      </c>
      <c r="J692" s="1"/>
      <c r="K692" s="1"/>
      <c r="L692" s="1"/>
      <c r="M692" s="1" t="s">
        <v>3757</v>
      </c>
      <c r="N692" s="1"/>
      <c r="O692" s="1"/>
      <c r="P692" s="1"/>
      <c r="Q692" s="1"/>
      <c r="R692" s="1"/>
      <c r="S692" s="1" t="s">
        <v>3757</v>
      </c>
    </row>
    <row r="693" spans="1:19" hidden="1" x14ac:dyDescent="0.15">
      <c r="A693" s="3">
        <v>692</v>
      </c>
      <c r="B693" s="25" t="s">
        <v>5352</v>
      </c>
      <c r="C693" s="2" t="s">
        <v>3528</v>
      </c>
      <c r="D693" s="1" t="s">
        <v>1540</v>
      </c>
      <c r="E693" s="1" t="s">
        <v>1771</v>
      </c>
      <c r="F693" s="1">
        <v>10</v>
      </c>
      <c r="G693" s="1" t="s">
        <v>1181</v>
      </c>
      <c r="H693" s="1" t="s">
        <v>1180</v>
      </c>
      <c r="I693" s="1" t="s">
        <v>297</v>
      </c>
      <c r="J693" s="1"/>
      <c r="K693" s="1"/>
      <c r="L693" s="1"/>
      <c r="M693" s="1" t="s">
        <v>3758</v>
      </c>
      <c r="N693" s="1"/>
      <c r="O693" s="1"/>
      <c r="P693" s="1">
        <v>1</v>
      </c>
      <c r="Q693" s="1"/>
      <c r="R693" s="1"/>
      <c r="S693" s="1" t="s">
        <v>3758</v>
      </c>
    </row>
    <row r="694" spans="1:19" hidden="1" x14ac:dyDescent="0.15">
      <c r="A694" s="3">
        <v>693</v>
      </c>
      <c r="B694" s="25" t="s">
        <v>5352</v>
      </c>
      <c r="C694" s="2" t="s">
        <v>3528</v>
      </c>
      <c r="D694" s="1" t="s">
        <v>1540</v>
      </c>
      <c r="E694" s="1" t="s">
        <v>1771</v>
      </c>
      <c r="F694" s="1">
        <v>4</v>
      </c>
      <c r="G694" s="1" t="s">
        <v>1179</v>
      </c>
      <c r="H694" s="1" t="s">
        <v>1178</v>
      </c>
      <c r="I694" s="1" t="s">
        <v>297</v>
      </c>
      <c r="J694" s="1"/>
      <c r="K694" s="1"/>
      <c r="L694" s="1"/>
      <c r="M694" s="1" t="s">
        <v>3759</v>
      </c>
      <c r="N694" s="1"/>
      <c r="O694" s="1"/>
      <c r="P694" s="1">
        <v>1</v>
      </c>
      <c r="Q694" s="1"/>
      <c r="R694" s="1"/>
      <c r="S694" s="1" t="s">
        <v>3759</v>
      </c>
    </row>
    <row r="695" spans="1:19" hidden="1" x14ac:dyDescent="0.15">
      <c r="A695" s="3">
        <v>694</v>
      </c>
      <c r="B695" s="25" t="s">
        <v>5352</v>
      </c>
      <c r="C695" s="2" t="s">
        <v>3528</v>
      </c>
      <c r="D695" s="1" t="s">
        <v>1540</v>
      </c>
      <c r="E695" s="1" t="s">
        <v>1473</v>
      </c>
      <c r="F695" s="1">
        <v>16</v>
      </c>
      <c r="G695" s="1" t="s">
        <v>1177</v>
      </c>
      <c r="H695" s="1" t="s">
        <v>1176</v>
      </c>
      <c r="I695" s="1" t="s">
        <v>349</v>
      </c>
      <c r="J695" s="1" t="s">
        <v>1511</v>
      </c>
      <c r="K695" s="1" t="s">
        <v>1515</v>
      </c>
      <c r="L695" s="1"/>
      <c r="M695" s="1" t="s">
        <v>2627</v>
      </c>
      <c r="N695" s="1" t="s">
        <v>3760</v>
      </c>
      <c r="O695" s="1" t="s">
        <v>3761</v>
      </c>
      <c r="P695" s="1"/>
      <c r="Q695" s="1">
        <v>4</v>
      </c>
      <c r="R695" s="1">
        <v>4</v>
      </c>
      <c r="S695" s="1" t="s">
        <v>3762</v>
      </c>
    </row>
    <row r="696" spans="1:19" hidden="1" x14ac:dyDescent="0.15">
      <c r="A696" s="3">
        <v>695</v>
      </c>
      <c r="B696" s="25" t="s">
        <v>5352</v>
      </c>
      <c r="C696" s="2" t="s">
        <v>3528</v>
      </c>
      <c r="D696" s="1" t="s">
        <v>1540</v>
      </c>
      <c r="E696" s="1" t="s">
        <v>1473</v>
      </c>
      <c r="F696" s="22">
        <v>19</v>
      </c>
      <c r="G696" s="1" t="s">
        <v>1175</v>
      </c>
      <c r="H696" s="1" t="s">
        <v>1174</v>
      </c>
      <c r="I696" s="1" t="s">
        <v>349</v>
      </c>
      <c r="J696" s="1" t="s">
        <v>1511</v>
      </c>
      <c r="K696" s="1" t="s">
        <v>1515</v>
      </c>
      <c r="L696" s="1" t="s">
        <v>3702</v>
      </c>
      <c r="M696" s="1" t="s">
        <v>3763</v>
      </c>
      <c r="N696" s="1" t="s">
        <v>3703</v>
      </c>
      <c r="O696" s="1"/>
      <c r="P696" s="1"/>
      <c r="Q696" s="1">
        <v>4</v>
      </c>
      <c r="R696" s="1">
        <v>4</v>
      </c>
      <c r="S696" s="1" t="s">
        <v>3764</v>
      </c>
    </row>
    <row r="697" spans="1:19" hidden="1" x14ac:dyDescent="0.15">
      <c r="A697" s="3">
        <v>696</v>
      </c>
      <c r="B697" s="25" t="s">
        <v>5352</v>
      </c>
      <c r="C697" s="2" t="s">
        <v>3528</v>
      </c>
      <c r="D697" s="1" t="s">
        <v>1540</v>
      </c>
      <c r="E697" s="1" t="s">
        <v>1473</v>
      </c>
      <c r="F697" s="21">
        <v>0</v>
      </c>
      <c r="G697" s="1" t="s">
        <v>1025</v>
      </c>
      <c r="H697" s="1" t="s">
        <v>1024</v>
      </c>
      <c r="I697" s="1" t="s">
        <v>349</v>
      </c>
      <c r="J697" s="1" t="s">
        <v>3702</v>
      </c>
      <c r="K697" s="1"/>
      <c r="L697" s="1"/>
      <c r="M697" s="1" t="s">
        <v>3765</v>
      </c>
      <c r="N697" s="1" t="s">
        <v>3704</v>
      </c>
      <c r="O697" s="1"/>
      <c r="P697" s="1"/>
      <c r="Q697" s="1">
        <v>6</v>
      </c>
      <c r="R697" s="1">
        <v>6</v>
      </c>
      <c r="S697" s="1" t="s">
        <v>3766</v>
      </c>
    </row>
    <row r="698" spans="1:19" hidden="1" x14ac:dyDescent="0.15">
      <c r="A698" s="3">
        <v>697</v>
      </c>
      <c r="B698" s="25" t="s">
        <v>5352</v>
      </c>
      <c r="C698" s="2" t="s">
        <v>3528</v>
      </c>
      <c r="D698" s="1" t="s">
        <v>1540</v>
      </c>
      <c r="E698" s="1" t="s">
        <v>1473</v>
      </c>
      <c r="F698" s="1">
        <v>14</v>
      </c>
      <c r="G698" s="1" t="s">
        <v>1173</v>
      </c>
      <c r="H698" s="1" t="s">
        <v>1172</v>
      </c>
      <c r="I698" s="1" t="s">
        <v>349</v>
      </c>
      <c r="J698" s="1" t="s">
        <v>2596</v>
      </c>
      <c r="K698" s="1"/>
      <c r="L698" s="1"/>
      <c r="M698" s="1" t="s">
        <v>1971</v>
      </c>
      <c r="N698" s="1"/>
      <c r="O698" s="1"/>
      <c r="P698" s="1"/>
      <c r="Q698" s="1">
        <v>4</v>
      </c>
      <c r="R698" s="1">
        <v>4</v>
      </c>
      <c r="S698" s="1" t="s">
        <v>1971</v>
      </c>
    </row>
    <row r="699" spans="1:19" hidden="1" x14ac:dyDescent="0.15">
      <c r="A699" s="3">
        <v>698</v>
      </c>
      <c r="B699" s="25" t="s">
        <v>5352</v>
      </c>
      <c r="C699" s="2" t="s">
        <v>3528</v>
      </c>
      <c r="D699" s="1" t="s">
        <v>1540</v>
      </c>
      <c r="E699" s="1" t="s">
        <v>1473</v>
      </c>
      <c r="F699" s="22">
        <v>18</v>
      </c>
      <c r="G699" s="1" t="s">
        <v>1171</v>
      </c>
      <c r="H699" s="1" t="s">
        <v>1170</v>
      </c>
      <c r="I699" s="1" t="s">
        <v>349</v>
      </c>
      <c r="J699" s="1" t="s">
        <v>1511</v>
      </c>
      <c r="K699" s="1" t="s">
        <v>3702</v>
      </c>
      <c r="L699" s="1"/>
      <c r="M699" s="1" t="s">
        <v>3767</v>
      </c>
      <c r="N699" s="1" t="s">
        <v>3703</v>
      </c>
      <c r="O699" s="1"/>
      <c r="P699" s="1"/>
      <c r="Q699" s="1">
        <v>3</v>
      </c>
      <c r="R699" s="1">
        <v>4</v>
      </c>
      <c r="S699" s="1" t="s">
        <v>3768</v>
      </c>
    </row>
    <row r="700" spans="1:19" hidden="1" x14ac:dyDescent="0.15">
      <c r="A700" s="3">
        <v>699</v>
      </c>
      <c r="B700" s="25" t="s">
        <v>5352</v>
      </c>
      <c r="C700" s="2" t="s">
        <v>3528</v>
      </c>
      <c r="D700" s="1" t="s">
        <v>1540</v>
      </c>
      <c r="E700" s="1" t="s">
        <v>1473</v>
      </c>
      <c r="F700" s="21">
        <v>0</v>
      </c>
      <c r="G700" s="1" t="s">
        <v>1023</v>
      </c>
      <c r="H700" s="1" t="s">
        <v>1022</v>
      </c>
      <c r="I700" s="1" t="s">
        <v>349</v>
      </c>
      <c r="J700" s="1" t="s">
        <v>3702</v>
      </c>
      <c r="K700" s="1"/>
      <c r="L700" s="1"/>
      <c r="M700" s="1" t="s">
        <v>3769</v>
      </c>
      <c r="N700" s="1" t="s">
        <v>3704</v>
      </c>
      <c r="O700" s="1"/>
      <c r="P700" s="1"/>
      <c r="Q700" s="1">
        <v>4</v>
      </c>
      <c r="R700" s="1">
        <v>6</v>
      </c>
      <c r="S700" s="1" t="s">
        <v>3770</v>
      </c>
    </row>
    <row r="701" spans="1:19" hidden="1" x14ac:dyDescent="0.15">
      <c r="A701" s="3">
        <v>700</v>
      </c>
      <c r="B701" s="25" t="s">
        <v>5352</v>
      </c>
      <c r="C701" s="2" t="s">
        <v>3528</v>
      </c>
      <c r="D701" s="1" t="s">
        <v>1540</v>
      </c>
      <c r="E701" s="1" t="s">
        <v>1473</v>
      </c>
      <c r="F701" s="22">
        <v>11</v>
      </c>
      <c r="G701" s="1" t="s">
        <v>1169</v>
      </c>
      <c r="H701" s="1" t="s">
        <v>1168</v>
      </c>
      <c r="I701" s="1" t="s">
        <v>349</v>
      </c>
      <c r="J701" s="1" t="s">
        <v>1511</v>
      </c>
      <c r="K701" s="1" t="s">
        <v>1894</v>
      </c>
      <c r="L701" s="1" t="s">
        <v>3702</v>
      </c>
      <c r="M701" s="1" t="s">
        <v>3771</v>
      </c>
      <c r="N701" s="1" t="s">
        <v>3703</v>
      </c>
      <c r="O701" s="1"/>
      <c r="P701" s="1"/>
      <c r="Q701" s="1">
        <v>4</v>
      </c>
      <c r="R701" s="1">
        <v>4</v>
      </c>
      <c r="S701" s="1" t="s">
        <v>3772</v>
      </c>
    </row>
    <row r="702" spans="1:19" hidden="1" x14ac:dyDescent="0.15">
      <c r="A702" s="3">
        <v>701</v>
      </c>
      <c r="B702" s="25" t="s">
        <v>5352</v>
      </c>
      <c r="C702" s="2" t="s">
        <v>3528</v>
      </c>
      <c r="D702" s="1" t="s">
        <v>1540</v>
      </c>
      <c r="E702" s="1" t="s">
        <v>1473</v>
      </c>
      <c r="F702" s="21">
        <v>0</v>
      </c>
      <c r="G702" s="1" t="s">
        <v>1021</v>
      </c>
      <c r="H702" s="1" t="s">
        <v>1020</v>
      </c>
      <c r="I702" s="1" t="s">
        <v>349</v>
      </c>
      <c r="J702" s="1"/>
      <c r="K702" s="1"/>
      <c r="L702" s="1"/>
      <c r="M702" s="1" t="s">
        <v>3704</v>
      </c>
      <c r="N702" s="1"/>
      <c r="O702" s="1"/>
      <c r="P702" s="1"/>
      <c r="Q702" s="1">
        <v>6</v>
      </c>
      <c r="R702" s="1">
        <v>6</v>
      </c>
      <c r="S702" s="1" t="s">
        <v>3704</v>
      </c>
    </row>
    <row r="703" spans="1:19" hidden="1" x14ac:dyDescent="0.15">
      <c r="A703" s="3">
        <v>702</v>
      </c>
      <c r="B703" s="25" t="s">
        <v>5352</v>
      </c>
      <c r="C703" s="2" t="s">
        <v>3528</v>
      </c>
      <c r="D703" s="1" t="s">
        <v>1540</v>
      </c>
      <c r="E703" s="1" t="s">
        <v>1473</v>
      </c>
      <c r="F703" s="1">
        <v>7</v>
      </c>
      <c r="G703" s="1" t="s">
        <v>1167</v>
      </c>
      <c r="H703" s="1" t="s">
        <v>1166</v>
      </c>
      <c r="I703" s="1" t="s">
        <v>349</v>
      </c>
      <c r="J703" s="1" t="s">
        <v>1511</v>
      </c>
      <c r="K703" s="1" t="s">
        <v>2976</v>
      </c>
      <c r="L703" s="1"/>
      <c r="M703" s="1" t="s">
        <v>3773</v>
      </c>
      <c r="N703" s="1" t="s">
        <v>3774</v>
      </c>
      <c r="O703" s="1"/>
      <c r="P703" s="1"/>
      <c r="Q703" s="1">
        <v>1</v>
      </c>
      <c r="R703" s="1">
        <v>1</v>
      </c>
      <c r="S703" s="1" t="s">
        <v>3775</v>
      </c>
    </row>
    <row r="704" spans="1:19" hidden="1" x14ac:dyDescent="0.15">
      <c r="A704" s="3">
        <v>703</v>
      </c>
      <c r="B704" s="25" t="s">
        <v>5352</v>
      </c>
      <c r="C704" s="2" t="s">
        <v>3528</v>
      </c>
      <c r="D704" s="1" t="s">
        <v>1540</v>
      </c>
      <c r="E704" s="1" t="s">
        <v>1473</v>
      </c>
      <c r="F704" s="1">
        <v>9</v>
      </c>
      <c r="G704" s="1" t="s">
        <v>1165</v>
      </c>
      <c r="H704" s="1" t="s">
        <v>1164</v>
      </c>
      <c r="I704" s="1" t="s">
        <v>349</v>
      </c>
      <c r="J704" s="1" t="s">
        <v>1511</v>
      </c>
      <c r="K704" s="1" t="s">
        <v>1826</v>
      </c>
      <c r="L704" s="1"/>
      <c r="M704" s="1" t="s">
        <v>3776</v>
      </c>
      <c r="N704" s="1"/>
      <c r="O704" s="1"/>
      <c r="P704" s="1"/>
      <c r="Q704" s="1">
        <v>2</v>
      </c>
      <c r="R704" s="1">
        <v>2</v>
      </c>
      <c r="S704" s="1" t="s">
        <v>3776</v>
      </c>
    </row>
    <row r="705" spans="1:19" hidden="1" x14ac:dyDescent="0.15">
      <c r="A705" s="3">
        <v>704</v>
      </c>
      <c r="B705" s="25" t="s">
        <v>5352</v>
      </c>
      <c r="C705" s="2" t="s">
        <v>3528</v>
      </c>
      <c r="D705" s="1" t="s">
        <v>1540</v>
      </c>
      <c r="E705" s="1" t="s">
        <v>1473</v>
      </c>
      <c r="F705" s="1">
        <v>3</v>
      </c>
      <c r="G705" s="1" t="s">
        <v>1163</v>
      </c>
      <c r="H705" s="1" t="s">
        <v>1162</v>
      </c>
      <c r="I705" s="1" t="s">
        <v>297</v>
      </c>
      <c r="J705" s="1"/>
      <c r="K705" s="1"/>
      <c r="L705" s="1"/>
      <c r="M705" s="1" t="s">
        <v>3777</v>
      </c>
      <c r="N705" s="1"/>
      <c r="O705" s="1"/>
      <c r="P705" s="1">
        <v>3</v>
      </c>
      <c r="Q705" s="1"/>
      <c r="R705" s="1"/>
      <c r="S705" s="1" t="s">
        <v>3777</v>
      </c>
    </row>
    <row r="706" spans="1:19" hidden="1" x14ac:dyDescent="0.15">
      <c r="A706" s="3">
        <v>705</v>
      </c>
      <c r="B706" s="25" t="s">
        <v>5352</v>
      </c>
      <c r="C706" s="2" t="s">
        <v>3528</v>
      </c>
      <c r="D706" s="1" t="s">
        <v>1540</v>
      </c>
      <c r="E706" s="1" t="s">
        <v>1473</v>
      </c>
      <c r="F706" s="1">
        <v>6</v>
      </c>
      <c r="G706" s="1" t="s">
        <v>1161</v>
      </c>
      <c r="H706" s="1" t="s">
        <v>1160</v>
      </c>
      <c r="I706" s="1" t="s">
        <v>297</v>
      </c>
      <c r="J706" s="1"/>
      <c r="K706" s="1"/>
      <c r="L706" s="1"/>
      <c r="M706" s="1" t="s">
        <v>3778</v>
      </c>
      <c r="N706" s="1" t="s">
        <v>3779</v>
      </c>
      <c r="O706" s="1"/>
      <c r="P706" s="1">
        <v>2</v>
      </c>
      <c r="Q706" s="1"/>
      <c r="R706" s="1"/>
      <c r="S706" s="1" t="s">
        <v>3780</v>
      </c>
    </row>
    <row r="707" spans="1:19" hidden="1" x14ac:dyDescent="0.15">
      <c r="A707" s="3">
        <v>706</v>
      </c>
      <c r="B707" s="25" t="s">
        <v>5352</v>
      </c>
      <c r="C707" s="2" t="s">
        <v>3528</v>
      </c>
      <c r="D707" s="1" t="s">
        <v>1540</v>
      </c>
      <c r="E707" s="1" t="s">
        <v>1473</v>
      </c>
      <c r="F707" s="1">
        <v>5</v>
      </c>
      <c r="G707" s="1" t="s">
        <v>1159</v>
      </c>
      <c r="H707" s="1" t="s">
        <v>1158</v>
      </c>
      <c r="I707" s="1" t="s">
        <v>297</v>
      </c>
      <c r="J707" s="1"/>
      <c r="K707" s="1"/>
      <c r="L707" s="1"/>
      <c r="M707" s="1" t="s">
        <v>3781</v>
      </c>
      <c r="N707" s="1" t="s">
        <v>3782</v>
      </c>
      <c r="O707" s="1"/>
      <c r="P707" s="1">
        <v>3</v>
      </c>
      <c r="Q707" s="1"/>
      <c r="R707" s="1"/>
      <c r="S707" s="1" t="s">
        <v>3783</v>
      </c>
    </row>
    <row r="708" spans="1:19" hidden="1" x14ac:dyDescent="0.15">
      <c r="A708" s="3">
        <v>707</v>
      </c>
      <c r="B708" s="25" t="s">
        <v>5352</v>
      </c>
      <c r="C708" s="2" t="s">
        <v>3528</v>
      </c>
      <c r="D708" s="1" t="s">
        <v>1540</v>
      </c>
      <c r="E708" s="1" t="s">
        <v>1463</v>
      </c>
      <c r="F708" s="1">
        <v>9</v>
      </c>
      <c r="G708" s="1" t="s">
        <v>1157</v>
      </c>
      <c r="H708" s="1" t="s">
        <v>1156</v>
      </c>
      <c r="I708" s="1" t="s">
        <v>349</v>
      </c>
      <c r="J708" s="1" t="s">
        <v>1511</v>
      </c>
      <c r="K708" s="1" t="s">
        <v>1551</v>
      </c>
      <c r="L708" s="1"/>
      <c r="M708" s="1" t="s">
        <v>3784</v>
      </c>
      <c r="N708" s="1" t="s">
        <v>3785</v>
      </c>
      <c r="O708" s="1"/>
      <c r="P708" s="1"/>
      <c r="Q708" s="1">
        <v>4</v>
      </c>
      <c r="R708" s="1">
        <v>3</v>
      </c>
      <c r="S708" s="1" t="s">
        <v>3786</v>
      </c>
    </row>
    <row r="709" spans="1:19" hidden="1" x14ac:dyDescent="0.15">
      <c r="A709" s="3">
        <v>708</v>
      </c>
      <c r="B709" s="25" t="s">
        <v>5352</v>
      </c>
      <c r="C709" s="2" t="s">
        <v>3528</v>
      </c>
      <c r="D709" s="1" t="s">
        <v>1540</v>
      </c>
      <c r="E709" s="1" t="s">
        <v>1463</v>
      </c>
      <c r="F709" s="1">
        <v>11</v>
      </c>
      <c r="G709" s="1" t="s">
        <v>1155</v>
      </c>
      <c r="H709" s="1" t="s">
        <v>1154</v>
      </c>
      <c r="I709" s="1" t="s">
        <v>349</v>
      </c>
      <c r="J709" s="1" t="s">
        <v>3787</v>
      </c>
      <c r="K709" s="1"/>
      <c r="L709" s="1"/>
      <c r="M709" s="1" t="s">
        <v>3788</v>
      </c>
      <c r="N709" s="1"/>
      <c r="O709" s="1"/>
      <c r="P709" s="1"/>
      <c r="Q709" s="1">
        <v>3</v>
      </c>
      <c r="R709" s="1">
        <v>3</v>
      </c>
      <c r="S709" s="1" t="s">
        <v>3788</v>
      </c>
    </row>
    <row r="710" spans="1:19" hidden="1" x14ac:dyDescent="0.15">
      <c r="A710" s="3">
        <v>709</v>
      </c>
      <c r="B710" s="25" t="s">
        <v>5352</v>
      </c>
      <c r="C710" s="2" t="s">
        <v>3528</v>
      </c>
      <c r="D710" s="1" t="s">
        <v>1540</v>
      </c>
      <c r="E710" s="1" t="s">
        <v>1463</v>
      </c>
      <c r="F710" s="22">
        <v>16</v>
      </c>
      <c r="G710" s="1" t="s">
        <v>1153</v>
      </c>
      <c r="H710" s="1" t="s">
        <v>1152</v>
      </c>
      <c r="I710" s="1" t="s">
        <v>349</v>
      </c>
      <c r="J710" s="1" t="s">
        <v>1511</v>
      </c>
      <c r="K710" s="1" t="s">
        <v>1894</v>
      </c>
      <c r="L710" s="1" t="s">
        <v>3702</v>
      </c>
      <c r="M710" s="1" t="s">
        <v>3789</v>
      </c>
      <c r="N710" s="1" t="s">
        <v>3790</v>
      </c>
      <c r="O710" s="1" t="s">
        <v>3703</v>
      </c>
      <c r="P710" s="1"/>
      <c r="Q710" s="1">
        <v>1</v>
      </c>
      <c r="R710" s="1">
        <v>1</v>
      </c>
      <c r="S710" s="1" t="s">
        <v>3791</v>
      </c>
    </row>
    <row r="711" spans="1:19" hidden="1" x14ac:dyDescent="0.15">
      <c r="A711" s="3">
        <v>710</v>
      </c>
      <c r="B711" s="25" t="s">
        <v>5352</v>
      </c>
      <c r="C711" s="2" t="s">
        <v>3528</v>
      </c>
      <c r="D711" s="1" t="s">
        <v>1540</v>
      </c>
      <c r="E711" s="1" t="s">
        <v>1463</v>
      </c>
      <c r="F711" s="21">
        <v>0</v>
      </c>
      <c r="G711" s="1" t="s">
        <v>1019</v>
      </c>
      <c r="H711" s="1" t="s">
        <v>1018</v>
      </c>
      <c r="I711" s="1" t="s">
        <v>349</v>
      </c>
      <c r="J711" s="1" t="s">
        <v>3702</v>
      </c>
      <c r="K711" s="1"/>
      <c r="L711" s="1"/>
      <c r="M711" s="1" t="s">
        <v>3792</v>
      </c>
      <c r="N711" s="1" t="s">
        <v>3704</v>
      </c>
      <c r="O711" s="1"/>
      <c r="P711" s="1"/>
      <c r="Q711" s="1">
        <v>4</v>
      </c>
      <c r="R711" s="1">
        <v>4</v>
      </c>
      <c r="S711" s="1" t="s">
        <v>3793</v>
      </c>
    </row>
    <row r="712" spans="1:19" hidden="1" x14ac:dyDescent="0.15">
      <c r="A712" s="3">
        <v>711</v>
      </c>
      <c r="B712" s="25" t="s">
        <v>5352</v>
      </c>
      <c r="C712" s="2" t="s">
        <v>3528</v>
      </c>
      <c r="D712" s="1" t="s">
        <v>1540</v>
      </c>
      <c r="E712" s="1" t="s">
        <v>1463</v>
      </c>
      <c r="F712" s="1">
        <v>13</v>
      </c>
      <c r="G712" s="1" t="s">
        <v>1151</v>
      </c>
      <c r="H712" s="1" t="s">
        <v>1150</v>
      </c>
      <c r="I712" s="1" t="s">
        <v>349</v>
      </c>
      <c r="J712" s="1" t="s">
        <v>2637</v>
      </c>
      <c r="K712" s="1" t="s">
        <v>1515</v>
      </c>
      <c r="L712" s="1"/>
      <c r="M712" s="1" t="s">
        <v>1733</v>
      </c>
      <c r="N712" s="1" t="s">
        <v>3794</v>
      </c>
      <c r="O712" s="1"/>
      <c r="P712" s="1"/>
      <c r="Q712" s="1">
        <v>2</v>
      </c>
      <c r="R712" s="1">
        <v>2</v>
      </c>
      <c r="S712" s="1" t="s">
        <v>3795</v>
      </c>
    </row>
    <row r="713" spans="1:19" hidden="1" x14ac:dyDescent="0.15">
      <c r="A713" s="3">
        <v>712</v>
      </c>
      <c r="B713" s="25" t="s">
        <v>5352</v>
      </c>
      <c r="C713" s="2" t="s">
        <v>3528</v>
      </c>
      <c r="D713" s="1" t="s">
        <v>1540</v>
      </c>
      <c r="E713" s="1" t="s">
        <v>1463</v>
      </c>
      <c r="F713" s="1">
        <v>5</v>
      </c>
      <c r="G713" s="1" t="s">
        <v>1149</v>
      </c>
      <c r="H713" s="1" t="s">
        <v>1148</v>
      </c>
      <c r="I713" s="1" t="s">
        <v>297</v>
      </c>
      <c r="J713" s="1"/>
      <c r="K713" s="1"/>
      <c r="L713" s="1"/>
      <c r="M713" s="1" t="s">
        <v>3796</v>
      </c>
      <c r="N713" s="1"/>
      <c r="O713" s="1"/>
      <c r="P713" s="1">
        <v>3</v>
      </c>
      <c r="Q713" s="1"/>
      <c r="R713" s="1"/>
      <c r="S713" s="1" t="s">
        <v>3796</v>
      </c>
    </row>
    <row r="714" spans="1:19" hidden="1" x14ac:dyDescent="0.15">
      <c r="A714" s="3">
        <v>713</v>
      </c>
      <c r="B714" s="25" t="s">
        <v>5352</v>
      </c>
      <c r="C714" s="2" t="s">
        <v>3528</v>
      </c>
      <c r="D714" s="1" t="s">
        <v>1540</v>
      </c>
      <c r="E714" s="1" t="s">
        <v>1453</v>
      </c>
      <c r="F714" s="1">
        <v>10</v>
      </c>
      <c r="G714" s="1" t="s">
        <v>1147</v>
      </c>
      <c r="H714" s="1" t="s">
        <v>1146</v>
      </c>
      <c r="I714" s="1" t="s">
        <v>349</v>
      </c>
      <c r="J714" s="1" t="s">
        <v>348</v>
      </c>
      <c r="K714" s="1"/>
      <c r="L714" s="1"/>
      <c r="M714" s="1" t="s">
        <v>1733</v>
      </c>
      <c r="N714" s="1" t="s">
        <v>3797</v>
      </c>
      <c r="O714" s="1"/>
      <c r="P714" s="1"/>
      <c r="Q714" s="1">
        <v>6</v>
      </c>
      <c r="R714" s="1">
        <v>6</v>
      </c>
      <c r="S714" s="1" t="s">
        <v>3798</v>
      </c>
    </row>
    <row r="715" spans="1:19" hidden="1" x14ac:dyDescent="0.15">
      <c r="A715" s="3">
        <v>714</v>
      </c>
      <c r="B715" s="25" t="s">
        <v>5352</v>
      </c>
      <c r="C715" s="2" t="s">
        <v>3528</v>
      </c>
      <c r="D715" s="1" t="s">
        <v>1540</v>
      </c>
      <c r="E715" s="1" t="s">
        <v>1453</v>
      </c>
      <c r="F715" s="1">
        <v>14</v>
      </c>
      <c r="G715" s="1" t="s">
        <v>1145</v>
      </c>
      <c r="H715" s="1" t="s">
        <v>1144</v>
      </c>
      <c r="I715" s="1" t="s">
        <v>349</v>
      </c>
      <c r="J715" s="1" t="s">
        <v>1890</v>
      </c>
      <c r="K715" s="1"/>
      <c r="L715" s="1"/>
      <c r="M715" s="1" t="s">
        <v>1971</v>
      </c>
      <c r="N715" s="1" t="s">
        <v>3799</v>
      </c>
      <c r="O715" s="1" t="s">
        <v>3800</v>
      </c>
      <c r="P715" s="1"/>
      <c r="Q715" s="1">
        <v>1</v>
      </c>
      <c r="R715" s="1">
        <v>1</v>
      </c>
      <c r="S715" s="1" t="s">
        <v>3801</v>
      </c>
    </row>
    <row r="716" spans="1:19" hidden="1" x14ac:dyDescent="0.15">
      <c r="A716" s="3">
        <v>715</v>
      </c>
      <c r="B716" s="25" t="s">
        <v>5352</v>
      </c>
      <c r="C716" s="2" t="s">
        <v>3528</v>
      </c>
      <c r="D716" s="1" t="s">
        <v>1540</v>
      </c>
      <c r="E716" s="1" t="s">
        <v>1453</v>
      </c>
      <c r="F716" s="1">
        <v>20</v>
      </c>
      <c r="G716" s="1" t="s">
        <v>1143</v>
      </c>
      <c r="H716" s="1" t="s">
        <v>1142</v>
      </c>
      <c r="I716" s="1" t="s">
        <v>1475</v>
      </c>
      <c r="J716" s="1"/>
      <c r="K716" s="1"/>
      <c r="L716" s="1"/>
      <c r="M716" s="1" t="s">
        <v>3802</v>
      </c>
      <c r="N716" s="1" t="s">
        <v>3803</v>
      </c>
      <c r="O716" s="1" t="s">
        <v>3804</v>
      </c>
      <c r="P716" s="1"/>
      <c r="Q716" s="1"/>
      <c r="R716" s="1"/>
      <c r="S716" s="1" t="s">
        <v>3805</v>
      </c>
    </row>
    <row r="717" spans="1:19" hidden="1" x14ac:dyDescent="0.15">
      <c r="A717" s="3">
        <v>716</v>
      </c>
      <c r="B717" s="25" t="s">
        <v>5352</v>
      </c>
      <c r="C717" s="2" t="s">
        <v>3528</v>
      </c>
      <c r="D717" s="1" t="s">
        <v>1530</v>
      </c>
      <c r="E717" s="1" t="s">
        <v>1463</v>
      </c>
      <c r="F717" s="1">
        <v>10</v>
      </c>
      <c r="G717" s="1" t="s">
        <v>1141</v>
      </c>
      <c r="H717" s="1" t="s">
        <v>1140</v>
      </c>
      <c r="I717" s="1" t="s">
        <v>349</v>
      </c>
      <c r="J717" s="1" t="s">
        <v>1506</v>
      </c>
      <c r="K717" s="1"/>
      <c r="L717" s="1"/>
      <c r="M717" s="1" t="s">
        <v>2627</v>
      </c>
      <c r="N717" s="1" t="s">
        <v>3806</v>
      </c>
      <c r="O717" s="1"/>
      <c r="P717" s="1"/>
      <c r="Q717" s="1">
        <v>2</v>
      </c>
      <c r="R717" s="1">
        <v>2</v>
      </c>
      <c r="S717" s="1" t="s">
        <v>3807</v>
      </c>
    </row>
    <row r="718" spans="1:19" hidden="1" x14ac:dyDescent="0.15">
      <c r="A718" s="3">
        <v>717</v>
      </c>
      <c r="B718" s="25" t="s">
        <v>5352</v>
      </c>
      <c r="C718" s="2" t="s">
        <v>3528</v>
      </c>
      <c r="D718" s="1" t="s">
        <v>1799</v>
      </c>
      <c r="E718" s="1" t="s">
        <v>1463</v>
      </c>
      <c r="F718" s="1">
        <v>12</v>
      </c>
      <c r="G718" s="1" t="s">
        <v>1139</v>
      </c>
      <c r="H718" s="1" t="s">
        <v>1138</v>
      </c>
      <c r="I718" s="1" t="s">
        <v>1475</v>
      </c>
      <c r="J718" s="1"/>
      <c r="K718" s="1"/>
      <c r="L718" s="1"/>
      <c r="M718" s="1" t="s">
        <v>3808</v>
      </c>
      <c r="N718" s="1"/>
      <c r="O718" s="1"/>
      <c r="P718" s="1"/>
      <c r="Q718" s="1"/>
      <c r="R718" s="1"/>
      <c r="S718" s="1" t="s">
        <v>3808</v>
      </c>
    </row>
    <row r="719" spans="1:19" hidden="1" x14ac:dyDescent="0.15">
      <c r="A719" s="3">
        <v>718</v>
      </c>
      <c r="B719" s="25" t="s">
        <v>5352</v>
      </c>
      <c r="C719" s="2" t="s">
        <v>3528</v>
      </c>
      <c r="D719" s="1" t="s">
        <v>1496</v>
      </c>
      <c r="E719" s="1" t="s">
        <v>1463</v>
      </c>
      <c r="F719" s="1">
        <v>12</v>
      </c>
      <c r="G719" s="1" t="s">
        <v>1137</v>
      </c>
      <c r="H719" s="1" t="s">
        <v>1136</v>
      </c>
      <c r="I719" s="1" t="s">
        <v>1475</v>
      </c>
      <c r="J719" s="1"/>
      <c r="K719" s="1"/>
      <c r="L719" s="1"/>
      <c r="M719" s="1" t="s">
        <v>3809</v>
      </c>
      <c r="N719" s="1" t="s">
        <v>3810</v>
      </c>
      <c r="O719" s="1" t="s">
        <v>3811</v>
      </c>
      <c r="P719" s="1"/>
      <c r="Q719" s="1"/>
      <c r="R719" s="1"/>
      <c r="S719" s="1" t="s">
        <v>3812</v>
      </c>
    </row>
    <row r="720" spans="1:19" hidden="1" x14ac:dyDescent="0.15">
      <c r="A720" s="3">
        <v>719</v>
      </c>
      <c r="B720" s="25" t="s">
        <v>5352</v>
      </c>
      <c r="C720" s="2" t="s">
        <v>3528</v>
      </c>
      <c r="D720" s="1" t="s">
        <v>1534</v>
      </c>
      <c r="E720" s="1" t="s">
        <v>1463</v>
      </c>
      <c r="F720" s="1">
        <v>12</v>
      </c>
      <c r="G720" s="1" t="s">
        <v>1135</v>
      </c>
      <c r="H720" s="1" t="s">
        <v>1134</v>
      </c>
      <c r="I720" s="1" t="s">
        <v>1475</v>
      </c>
      <c r="J720" s="1"/>
      <c r="K720" s="1"/>
      <c r="L720" s="1"/>
      <c r="M720" s="1" t="s">
        <v>3813</v>
      </c>
      <c r="N720" s="1"/>
      <c r="O720" s="1"/>
      <c r="P720" s="1"/>
      <c r="Q720" s="1"/>
      <c r="R720" s="1"/>
      <c r="S720" s="1" t="s">
        <v>3813</v>
      </c>
    </row>
    <row r="721" spans="1:19" hidden="1" x14ac:dyDescent="0.15">
      <c r="A721" s="3">
        <v>720</v>
      </c>
      <c r="B721" s="25" t="s">
        <v>5352</v>
      </c>
      <c r="C721" s="2" t="s">
        <v>3528</v>
      </c>
      <c r="D721" s="1" t="s">
        <v>1489</v>
      </c>
      <c r="E721" s="1" t="s">
        <v>1463</v>
      </c>
      <c r="F721" s="1">
        <v>6</v>
      </c>
      <c r="G721" s="1" t="s">
        <v>1133</v>
      </c>
      <c r="H721" s="1" t="s">
        <v>1132</v>
      </c>
      <c r="I721" s="1" t="s">
        <v>297</v>
      </c>
      <c r="J721" s="1"/>
      <c r="K721" s="1"/>
      <c r="L721" s="1"/>
      <c r="M721" s="1" t="s">
        <v>3814</v>
      </c>
      <c r="N721" s="1" t="s">
        <v>3815</v>
      </c>
      <c r="O721" s="1"/>
      <c r="P721" s="1">
        <v>3</v>
      </c>
      <c r="Q721" s="1"/>
      <c r="R721" s="1"/>
      <c r="S721" s="1" t="s">
        <v>3816</v>
      </c>
    </row>
    <row r="722" spans="1:19" hidden="1" x14ac:dyDescent="0.15">
      <c r="A722" s="3">
        <v>721</v>
      </c>
      <c r="B722" s="25" t="s">
        <v>5352</v>
      </c>
      <c r="C722" s="2" t="s">
        <v>3528</v>
      </c>
      <c r="D722" s="1" t="s">
        <v>1526</v>
      </c>
      <c r="E722" s="1" t="s">
        <v>1453</v>
      </c>
      <c r="F722" s="1">
        <v>20</v>
      </c>
      <c r="G722" s="1" t="s">
        <v>1131</v>
      </c>
      <c r="H722" s="1" t="s">
        <v>1130</v>
      </c>
      <c r="I722" s="1" t="s">
        <v>349</v>
      </c>
      <c r="J722" s="1" t="s">
        <v>1516</v>
      </c>
      <c r="K722" s="1" t="s">
        <v>1555</v>
      </c>
      <c r="L722" s="1"/>
      <c r="M722" s="1" t="s">
        <v>3817</v>
      </c>
      <c r="N722" s="1"/>
      <c r="O722" s="1"/>
      <c r="P722" s="1"/>
      <c r="Q722" s="1">
        <v>8</v>
      </c>
      <c r="R722" s="1">
        <v>8</v>
      </c>
      <c r="S722" s="1" t="s">
        <v>3817</v>
      </c>
    </row>
    <row r="723" spans="1:19" hidden="1" x14ac:dyDescent="0.15">
      <c r="A723" s="3">
        <v>722</v>
      </c>
      <c r="B723" s="25" t="s">
        <v>5352</v>
      </c>
      <c r="C723" s="2" t="s">
        <v>3528</v>
      </c>
      <c r="D723" s="1" t="s">
        <v>1829</v>
      </c>
      <c r="E723" s="1" t="s">
        <v>1453</v>
      </c>
      <c r="F723" s="1">
        <v>15</v>
      </c>
      <c r="G723" s="1" t="s">
        <v>1129</v>
      </c>
      <c r="H723" s="1" t="s">
        <v>1128</v>
      </c>
      <c r="I723" s="1" t="s">
        <v>349</v>
      </c>
      <c r="J723" s="1" t="s">
        <v>358</v>
      </c>
      <c r="K723" s="1"/>
      <c r="L723" s="1"/>
      <c r="M723" s="1" t="s">
        <v>2435</v>
      </c>
      <c r="N723" s="1" t="s">
        <v>3818</v>
      </c>
      <c r="O723" s="1" t="s">
        <v>3819</v>
      </c>
      <c r="P723" s="1"/>
      <c r="Q723" s="1">
        <v>7</v>
      </c>
      <c r="R723" s="1">
        <v>8</v>
      </c>
      <c r="S723" s="1" t="s">
        <v>3820</v>
      </c>
    </row>
    <row r="724" spans="1:19" hidden="1" x14ac:dyDescent="0.15">
      <c r="A724" s="3">
        <v>723</v>
      </c>
      <c r="B724" s="25" t="s">
        <v>5352</v>
      </c>
      <c r="C724" s="2" t="s">
        <v>3528</v>
      </c>
      <c r="D724" s="1" t="s">
        <v>301</v>
      </c>
      <c r="E724" s="1" t="s">
        <v>1771</v>
      </c>
      <c r="F724" s="1">
        <v>15</v>
      </c>
      <c r="G724" s="1" t="s">
        <v>1127</v>
      </c>
      <c r="H724" s="1" t="s">
        <v>1126</v>
      </c>
      <c r="I724" s="1" t="s">
        <v>349</v>
      </c>
      <c r="J724" s="1" t="s">
        <v>353</v>
      </c>
      <c r="K724" s="1"/>
      <c r="L724" s="1"/>
      <c r="M724" s="1" t="s">
        <v>2627</v>
      </c>
      <c r="N724" s="1"/>
      <c r="O724" s="1"/>
      <c r="P724" s="1"/>
      <c r="Q724" s="1">
        <v>3</v>
      </c>
      <c r="R724" s="1">
        <v>5</v>
      </c>
      <c r="S724" s="1" t="s">
        <v>2627</v>
      </c>
    </row>
    <row r="725" spans="1:19" hidden="1" x14ac:dyDescent="0.15">
      <c r="A725" s="3">
        <v>724</v>
      </c>
      <c r="B725" s="25" t="s">
        <v>5352</v>
      </c>
      <c r="C725" s="2" t="s">
        <v>3528</v>
      </c>
      <c r="D725" s="1" t="s">
        <v>301</v>
      </c>
      <c r="E725" s="1" t="s">
        <v>1771</v>
      </c>
      <c r="F725" s="1">
        <v>5</v>
      </c>
      <c r="G725" s="1" t="s">
        <v>1125</v>
      </c>
      <c r="H725" s="1" t="s">
        <v>1124</v>
      </c>
      <c r="I725" s="1" t="s">
        <v>349</v>
      </c>
      <c r="J725" s="1" t="s">
        <v>3821</v>
      </c>
      <c r="K725" s="1"/>
      <c r="L725" s="1"/>
      <c r="M725" s="1"/>
      <c r="N725" s="1"/>
      <c r="O725" s="1"/>
      <c r="P725" s="1"/>
      <c r="Q725" s="1">
        <v>3</v>
      </c>
      <c r="R725" s="1">
        <v>1</v>
      </c>
      <c r="S725" s="1"/>
    </row>
    <row r="726" spans="1:19" hidden="1" x14ac:dyDescent="0.15">
      <c r="A726" s="3">
        <v>725</v>
      </c>
      <c r="B726" s="25" t="s">
        <v>5352</v>
      </c>
      <c r="C726" s="2" t="s">
        <v>3528</v>
      </c>
      <c r="D726" s="1" t="s">
        <v>301</v>
      </c>
      <c r="E726" s="1" t="s">
        <v>1771</v>
      </c>
      <c r="F726" s="1">
        <v>6</v>
      </c>
      <c r="G726" s="1" t="s">
        <v>1123</v>
      </c>
      <c r="H726" s="1" t="s">
        <v>1122</v>
      </c>
      <c r="I726" s="1" t="s">
        <v>349</v>
      </c>
      <c r="J726" s="1" t="s">
        <v>3821</v>
      </c>
      <c r="K726" s="1"/>
      <c r="L726" s="1"/>
      <c r="M726" s="1" t="s">
        <v>2627</v>
      </c>
      <c r="N726" s="1" t="s">
        <v>3822</v>
      </c>
      <c r="O726" s="1"/>
      <c r="P726" s="1"/>
      <c r="Q726" s="1">
        <v>1</v>
      </c>
      <c r="R726" s="1">
        <v>1</v>
      </c>
      <c r="S726" s="1" t="s">
        <v>3823</v>
      </c>
    </row>
    <row r="727" spans="1:19" hidden="1" x14ac:dyDescent="0.15">
      <c r="A727" s="3">
        <v>726</v>
      </c>
      <c r="B727" s="25" t="s">
        <v>5352</v>
      </c>
      <c r="C727" s="2" t="s">
        <v>3528</v>
      </c>
      <c r="D727" s="1" t="s">
        <v>301</v>
      </c>
      <c r="E727" s="1" t="s">
        <v>1771</v>
      </c>
      <c r="F727" s="1">
        <v>5</v>
      </c>
      <c r="G727" s="1" t="s">
        <v>1121</v>
      </c>
      <c r="H727" s="1" t="s">
        <v>1120</v>
      </c>
      <c r="I727" s="1" t="s">
        <v>1475</v>
      </c>
      <c r="J727" s="1"/>
      <c r="K727" s="1"/>
      <c r="L727" s="1"/>
      <c r="M727" s="1" t="s">
        <v>1478</v>
      </c>
      <c r="N727" s="1"/>
      <c r="O727" s="1"/>
      <c r="P727" s="1"/>
      <c r="Q727" s="1"/>
      <c r="R727" s="1"/>
      <c r="S727" s="1" t="s">
        <v>1478</v>
      </c>
    </row>
    <row r="728" spans="1:19" hidden="1" x14ac:dyDescent="0.15">
      <c r="A728" s="3">
        <v>727</v>
      </c>
      <c r="B728" s="25" t="s">
        <v>5352</v>
      </c>
      <c r="C728" s="2" t="s">
        <v>3528</v>
      </c>
      <c r="D728" s="1" t="s">
        <v>301</v>
      </c>
      <c r="E728" s="1" t="s">
        <v>1771</v>
      </c>
      <c r="F728" s="1">
        <v>1</v>
      </c>
      <c r="G728" s="1" t="s">
        <v>1119</v>
      </c>
      <c r="H728" s="1" t="s">
        <v>1118</v>
      </c>
      <c r="I728" s="1" t="s">
        <v>1475</v>
      </c>
      <c r="J728" s="1"/>
      <c r="K728" s="1"/>
      <c r="L728" s="1"/>
      <c r="M728" s="1" t="s">
        <v>3824</v>
      </c>
      <c r="N728" s="1"/>
      <c r="O728" s="1"/>
      <c r="P728" s="1"/>
      <c r="Q728" s="1"/>
      <c r="R728" s="1"/>
      <c r="S728" s="1" t="s">
        <v>3824</v>
      </c>
    </row>
    <row r="729" spans="1:19" hidden="1" x14ac:dyDescent="0.15">
      <c r="A729" s="3">
        <v>728</v>
      </c>
      <c r="B729" s="25" t="s">
        <v>5352</v>
      </c>
      <c r="C729" s="2" t="s">
        <v>3528</v>
      </c>
      <c r="D729" s="1" t="s">
        <v>301</v>
      </c>
      <c r="E729" s="1" t="s">
        <v>1771</v>
      </c>
      <c r="F729" s="1">
        <v>11</v>
      </c>
      <c r="G729" s="1" t="s">
        <v>1117</v>
      </c>
      <c r="H729" s="1" t="s">
        <v>1116</v>
      </c>
      <c r="I729" s="1" t="s">
        <v>1475</v>
      </c>
      <c r="J729" s="1"/>
      <c r="K729" s="1"/>
      <c r="L729" s="1"/>
      <c r="M729" s="1" t="s">
        <v>3825</v>
      </c>
      <c r="N729" s="1"/>
      <c r="O729" s="1"/>
      <c r="P729" s="1"/>
      <c r="Q729" s="1"/>
      <c r="R729" s="1"/>
      <c r="S729" s="1" t="s">
        <v>3825</v>
      </c>
    </row>
    <row r="730" spans="1:19" hidden="1" x14ac:dyDescent="0.15">
      <c r="A730" s="3">
        <v>729</v>
      </c>
      <c r="B730" s="25" t="s">
        <v>5352</v>
      </c>
      <c r="C730" s="2" t="s">
        <v>3528</v>
      </c>
      <c r="D730" s="1" t="s">
        <v>301</v>
      </c>
      <c r="E730" s="1" t="s">
        <v>1771</v>
      </c>
      <c r="F730" s="1">
        <v>1</v>
      </c>
      <c r="G730" s="1" t="s">
        <v>1115</v>
      </c>
      <c r="H730" s="1" t="s">
        <v>1114</v>
      </c>
      <c r="I730" s="1" t="s">
        <v>297</v>
      </c>
      <c r="J730" s="1"/>
      <c r="K730" s="1"/>
      <c r="L730" s="1"/>
      <c r="M730" s="1" t="s">
        <v>3397</v>
      </c>
      <c r="N730" s="1"/>
      <c r="O730" s="1"/>
      <c r="P730" s="1">
        <v>1</v>
      </c>
      <c r="Q730" s="1"/>
      <c r="R730" s="1"/>
      <c r="S730" s="1" t="s">
        <v>3397</v>
      </c>
    </row>
    <row r="731" spans="1:19" hidden="1" x14ac:dyDescent="0.15">
      <c r="A731" s="3">
        <v>730</v>
      </c>
      <c r="B731" s="25" t="s">
        <v>5352</v>
      </c>
      <c r="C731" s="2" t="s">
        <v>3528</v>
      </c>
      <c r="D731" s="1" t="s">
        <v>301</v>
      </c>
      <c r="E731" s="1" t="s">
        <v>1771</v>
      </c>
      <c r="F731" s="1">
        <v>11</v>
      </c>
      <c r="G731" s="1" t="s">
        <v>1113</v>
      </c>
      <c r="H731" s="1" t="s">
        <v>1112</v>
      </c>
      <c r="I731" s="1" t="s">
        <v>297</v>
      </c>
      <c r="J731" s="1"/>
      <c r="K731" s="1"/>
      <c r="L731" s="1"/>
      <c r="M731" s="1" t="s">
        <v>3826</v>
      </c>
      <c r="N731" s="1"/>
      <c r="O731" s="1"/>
      <c r="P731" s="1">
        <v>3</v>
      </c>
      <c r="Q731" s="1"/>
      <c r="R731" s="1"/>
      <c r="S731" s="1" t="s">
        <v>3826</v>
      </c>
    </row>
    <row r="732" spans="1:19" hidden="1" x14ac:dyDescent="0.15">
      <c r="A732" s="3">
        <v>731</v>
      </c>
      <c r="B732" s="25" t="s">
        <v>5352</v>
      </c>
      <c r="C732" s="2" t="s">
        <v>3528</v>
      </c>
      <c r="D732" s="1" t="s">
        <v>301</v>
      </c>
      <c r="E732" s="1" t="s">
        <v>1771</v>
      </c>
      <c r="F732" s="1">
        <v>11</v>
      </c>
      <c r="G732" s="1" t="s">
        <v>1111</v>
      </c>
      <c r="H732" s="1" t="s">
        <v>1110</v>
      </c>
      <c r="I732" s="1" t="s">
        <v>297</v>
      </c>
      <c r="J732" s="1"/>
      <c r="K732" s="1"/>
      <c r="L732" s="1"/>
      <c r="M732" s="1" t="s">
        <v>3827</v>
      </c>
      <c r="N732" s="1"/>
      <c r="O732" s="1"/>
      <c r="P732" s="1">
        <v>3</v>
      </c>
      <c r="Q732" s="1"/>
      <c r="R732" s="1"/>
      <c r="S732" s="1" t="s">
        <v>3827</v>
      </c>
    </row>
    <row r="733" spans="1:19" hidden="1" x14ac:dyDescent="0.15">
      <c r="A733" s="3">
        <v>732</v>
      </c>
      <c r="B733" s="25" t="s">
        <v>5352</v>
      </c>
      <c r="C733" s="2" t="s">
        <v>3528</v>
      </c>
      <c r="D733" s="1" t="s">
        <v>301</v>
      </c>
      <c r="E733" s="1" t="s">
        <v>1771</v>
      </c>
      <c r="F733" s="1">
        <v>11</v>
      </c>
      <c r="G733" s="1" t="s">
        <v>1109</v>
      </c>
      <c r="H733" s="1" t="s">
        <v>1108</v>
      </c>
      <c r="I733" s="1" t="s">
        <v>297</v>
      </c>
      <c r="J733" s="1"/>
      <c r="K733" s="1"/>
      <c r="L733" s="1"/>
      <c r="M733" s="1" t="s">
        <v>3828</v>
      </c>
      <c r="N733" s="1"/>
      <c r="O733" s="1"/>
      <c r="P733" s="1">
        <v>3</v>
      </c>
      <c r="Q733" s="1"/>
      <c r="R733" s="1"/>
      <c r="S733" s="1" t="s">
        <v>3828</v>
      </c>
    </row>
    <row r="734" spans="1:19" hidden="1" x14ac:dyDescent="0.15">
      <c r="A734" s="3">
        <v>733</v>
      </c>
      <c r="B734" s="25" t="s">
        <v>5352</v>
      </c>
      <c r="C734" s="2" t="s">
        <v>3528</v>
      </c>
      <c r="D734" s="1" t="s">
        <v>301</v>
      </c>
      <c r="E734" s="1" t="s">
        <v>1771</v>
      </c>
      <c r="F734" s="1">
        <v>11</v>
      </c>
      <c r="G734" s="1" t="s">
        <v>1107</v>
      </c>
      <c r="H734" s="1" t="s">
        <v>1106</v>
      </c>
      <c r="I734" s="1" t="s">
        <v>297</v>
      </c>
      <c r="J734" s="1"/>
      <c r="K734" s="1"/>
      <c r="L734" s="1"/>
      <c r="M734" s="1" t="s">
        <v>3829</v>
      </c>
      <c r="N734" s="1"/>
      <c r="O734" s="1"/>
      <c r="P734" s="1">
        <v>3</v>
      </c>
      <c r="Q734" s="1"/>
      <c r="R734" s="1"/>
      <c r="S734" s="1" t="s">
        <v>3829</v>
      </c>
    </row>
    <row r="735" spans="1:19" hidden="1" x14ac:dyDescent="0.15">
      <c r="A735" s="3">
        <v>734</v>
      </c>
      <c r="B735" s="25" t="s">
        <v>5352</v>
      </c>
      <c r="C735" s="2" t="s">
        <v>3528</v>
      </c>
      <c r="D735" s="1" t="s">
        <v>301</v>
      </c>
      <c r="E735" s="1" t="s">
        <v>1771</v>
      </c>
      <c r="F735" s="1">
        <v>4</v>
      </c>
      <c r="G735" s="1" t="s">
        <v>1105</v>
      </c>
      <c r="H735" s="1" t="s">
        <v>1104</v>
      </c>
      <c r="I735" s="1" t="s">
        <v>297</v>
      </c>
      <c r="J735" s="1"/>
      <c r="K735" s="1"/>
      <c r="L735" s="1"/>
      <c r="M735" s="1" t="s">
        <v>3830</v>
      </c>
      <c r="N735" s="1" t="s">
        <v>3831</v>
      </c>
      <c r="O735" s="1"/>
      <c r="P735" s="1">
        <v>2</v>
      </c>
      <c r="Q735" s="1"/>
      <c r="R735" s="1"/>
      <c r="S735" s="1" t="s">
        <v>3832</v>
      </c>
    </row>
    <row r="736" spans="1:19" hidden="1" x14ac:dyDescent="0.15">
      <c r="A736" s="3">
        <v>735</v>
      </c>
      <c r="B736" s="25" t="s">
        <v>5352</v>
      </c>
      <c r="C736" s="2" t="s">
        <v>3528</v>
      </c>
      <c r="D736" s="1" t="s">
        <v>301</v>
      </c>
      <c r="E736" s="1" t="s">
        <v>1771</v>
      </c>
      <c r="F736" s="1">
        <v>11</v>
      </c>
      <c r="G736" s="1" t="s">
        <v>1103</v>
      </c>
      <c r="H736" s="1" t="s">
        <v>1102</v>
      </c>
      <c r="I736" s="1" t="s">
        <v>297</v>
      </c>
      <c r="J736" s="1"/>
      <c r="K736" s="1"/>
      <c r="L736" s="1"/>
      <c r="M736" s="1" t="s">
        <v>3833</v>
      </c>
      <c r="N736" s="1"/>
      <c r="O736" s="1"/>
      <c r="P736" s="1">
        <v>3</v>
      </c>
      <c r="Q736" s="1"/>
      <c r="R736" s="1"/>
      <c r="S736" s="1" t="s">
        <v>3833</v>
      </c>
    </row>
    <row r="737" spans="1:19" hidden="1" x14ac:dyDescent="0.15">
      <c r="A737" s="3">
        <v>736</v>
      </c>
      <c r="B737" s="25" t="s">
        <v>5352</v>
      </c>
      <c r="C737" s="2" t="s">
        <v>3528</v>
      </c>
      <c r="D737" s="1" t="s">
        <v>301</v>
      </c>
      <c r="E737" s="1" t="s">
        <v>1473</v>
      </c>
      <c r="F737" s="1">
        <v>13</v>
      </c>
      <c r="G737" s="1" t="s">
        <v>1101</v>
      </c>
      <c r="H737" s="1" t="s">
        <v>1100</v>
      </c>
      <c r="I737" s="1" t="s">
        <v>349</v>
      </c>
      <c r="J737" s="1" t="s">
        <v>3821</v>
      </c>
      <c r="K737" s="1"/>
      <c r="L737" s="1"/>
      <c r="M737" s="1" t="s">
        <v>2627</v>
      </c>
      <c r="N737" s="1" t="s">
        <v>3834</v>
      </c>
      <c r="O737" s="1"/>
      <c r="P737" s="1"/>
      <c r="Q737" s="1">
        <v>4</v>
      </c>
      <c r="R737" s="1">
        <v>4</v>
      </c>
      <c r="S737" s="1" t="s">
        <v>3835</v>
      </c>
    </row>
    <row r="738" spans="1:19" hidden="1" x14ac:dyDescent="0.15">
      <c r="A738" s="3">
        <v>737</v>
      </c>
      <c r="B738" s="25" t="s">
        <v>5352</v>
      </c>
      <c r="C738" s="2" t="s">
        <v>3528</v>
      </c>
      <c r="D738" s="1" t="s">
        <v>301</v>
      </c>
      <c r="E738" s="1" t="s">
        <v>1473</v>
      </c>
      <c r="F738" s="1">
        <v>10</v>
      </c>
      <c r="G738" s="1" t="s">
        <v>1099</v>
      </c>
      <c r="H738" s="1" t="s">
        <v>1098</v>
      </c>
      <c r="I738" s="1" t="s">
        <v>349</v>
      </c>
      <c r="J738" s="1" t="s">
        <v>362</v>
      </c>
      <c r="K738" s="1"/>
      <c r="L738" s="1"/>
      <c r="M738" s="1" t="s">
        <v>3836</v>
      </c>
      <c r="N738" s="1"/>
      <c r="O738" s="1"/>
      <c r="P738" s="1"/>
      <c r="Q738" s="1">
        <v>5</v>
      </c>
      <c r="R738" s="1">
        <v>1</v>
      </c>
      <c r="S738" s="1" t="s">
        <v>3836</v>
      </c>
    </row>
    <row r="739" spans="1:19" hidden="1" x14ac:dyDescent="0.15">
      <c r="A739" s="3">
        <v>738</v>
      </c>
      <c r="B739" s="25" t="s">
        <v>5352</v>
      </c>
      <c r="C739" s="2" t="s">
        <v>3528</v>
      </c>
      <c r="D739" s="1" t="s">
        <v>301</v>
      </c>
      <c r="E739" s="1" t="s">
        <v>1473</v>
      </c>
      <c r="F739" s="22">
        <v>9</v>
      </c>
      <c r="G739" s="1" t="s">
        <v>1097</v>
      </c>
      <c r="H739" s="1" t="s">
        <v>1096</v>
      </c>
      <c r="I739" s="1" t="s">
        <v>349</v>
      </c>
      <c r="J739" s="1" t="s">
        <v>3837</v>
      </c>
      <c r="K739" s="1"/>
      <c r="L739" s="1"/>
      <c r="M739" s="1" t="s">
        <v>3398</v>
      </c>
      <c r="N739" s="1" t="s">
        <v>3560</v>
      </c>
      <c r="O739" s="1"/>
      <c r="P739" s="1"/>
      <c r="Q739" s="1">
        <v>4</v>
      </c>
      <c r="R739" s="1">
        <v>4</v>
      </c>
      <c r="S739" s="1" t="s">
        <v>3838</v>
      </c>
    </row>
    <row r="740" spans="1:19" hidden="1" x14ac:dyDescent="0.15">
      <c r="A740" s="3">
        <v>739</v>
      </c>
      <c r="B740" s="25" t="s">
        <v>5352</v>
      </c>
      <c r="C740" s="2" t="s">
        <v>3528</v>
      </c>
      <c r="D740" s="1" t="s">
        <v>301</v>
      </c>
      <c r="E740" s="1" t="s">
        <v>1473</v>
      </c>
      <c r="F740" s="21">
        <v>0</v>
      </c>
      <c r="G740" s="1" t="s">
        <v>1017</v>
      </c>
      <c r="H740" s="1" t="s">
        <v>1016</v>
      </c>
      <c r="I740" s="1" t="s">
        <v>349</v>
      </c>
      <c r="J740" s="1" t="s">
        <v>3837</v>
      </c>
      <c r="K740" s="1" t="s">
        <v>2837</v>
      </c>
      <c r="L740" s="1"/>
      <c r="M740" s="1" t="s">
        <v>361</v>
      </c>
      <c r="N740" s="1"/>
      <c r="O740" s="1"/>
      <c r="P740" s="1"/>
      <c r="Q740" s="1">
        <v>6</v>
      </c>
      <c r="R740" s="1">
        <v>6</v>
      </c>
      <c r="S740" s="1" t="s">
        <v>361</v>
      </c>
    </row>
    <row r="741" spans="1:19" hidden="1" x14ac:dyDescent="0.15">
      <c r="A741" s="3">
        <v>740</v>
      </c>
      <c r="B741" s="25" t="s">
        <v>5352</v>
      </c>
      <c r="C741" s="2" t="s">
        <v>3528</v>
      </c>
      <c r="D741" s="1" t="s">
        <v>301</v>
      </c>
      <c r="E741" s="1" t="s">
        <v>1473</v>
      </c>
      <c r="F741" s="1">
        <v>10</v>
      </c>
      <c r="G741" s="1" t="s">
        <v>1095</v>
      </c>
      <c r="H741" s="1" t="s">
        <v>1094</v>
      </c>
      <c r="I741" s="1" t="s">
        <v>297</v>
      </c>
      <c r="J741" s="1"/>
      <c r="K741" s="1"/>
      <c r="L741" s="1"/>
      <c r="M741" s="1" t="s">
        <v>3839</v>
      </c>
      <c r="N741" s="1" t="s">
        <v>3840</v>
      </c>
      <c r="O741" s="1"/>
      <c r="P741" s="1">
        <v>3</v>
      </c>
      <c r="Q741" s="1"/>
      <c r="R741" s="1"/>
      <c r="S741" s="1" t="s">
        <v>3841</v>
      </c>
    </row>
    <row r="742" spans="1:19" hidden="1" x14ac:dyDescent="0.15">
      <c r="A742" s="3">
        <v>741</v>
      </c>
      <c r="B742" s="25" t="s">
        <v>5352</v>
      </c>
      <c r="C742" s="2" t="s">
        <v>3528</v>
      </c>
      <c r="D742" s="1" t="s">
        <v>301</v>
      </c>
      <c r="E742" s="1" t="s">
        <v>1473</v>
      </c>
      <c r="F742" s="1">
        <v>10</v>
      </c>
      <c r="G742" s="1" t="s">
        <v>1093</v>
      </c>
      <c r="H742" s="1" t="s">
        <v>1092</v>
      </c>
      <c r="I742" s="1" t="s">
        <v>297</v>
      </c>
      <c r="J742" s="1"/>
      <c r="K742" s="1"/>
      <c r="L742" s="1"/>
      <c r="M742" s="1" t="s">
        <v>3842</v>
      </c>
      <c r="N742" s="1" t="s">
        <v>3843</v>
      </c>
      <c r="O742" s="1"/>
      <c r="P742" s="1">
        <v>3</v>
      </c>
      <c r="Q742" s="1"/>
      <c r="R742" s="1"/>
      <c r="S742" s="1" t="s">
        <v>3844</v>
      </c>
    </row>
    <row r="743" spans="1:19" hidden="1" x14ac:dyDescent="0.15">
      <c r="A743" s="3">
        <v>742</v>
      </c>
      <c r="B743" s="25" t="s">
        <v>5352</v>
      </c>
      <c r="C743" s="2" t="s">
        <v>3528</v>
      </c>
      <c r="D743" s="1" t="s">
        <v>301</v>
      </c>
      <c r="E743" s="1" t="s">
        <v>1473</v>
      </c>
      <c r="F743" s="1">
        <v>10</v>
      </c>
      <c r="G743" s="1" t="s">
        <v>1091</v>
      </c>
      <c r="H743" s="1" t="s">
        <v>1090</v>
      </c>
      <c r="I743" s="1" t="s">
        <v>297</v>
      </c>
      <c r="J743" s="1"/>
      <c r="K743" s="1"/>
      <c r="L743" s="1"/>
      <c r="M743" s="1" t="s">
        <v>3845</v>
      </c>
      <c r="N743" s="1" t="s">
        <v>3846</v>
      </c>
      <c r="O743" s="1"/>
      <c r="P743" s="1">
        <v>3</v>
      </c>
      <c r="Q743" s="1"/>
      <c r="R743" s="1"/>
      <c r="S743" s="1" t="s">
        <v>3847</v>
      </c>
    </row>
    <row r="744" spans="1:19" hidden="1" x14ac:dyDescent="0.15">
      <c r="A744" s="3">
        <v>743</v>
      </c>
      <c r="B744" s="25" t="s">
        <v>5352</v>
      </c>
      <c r="C744" s="2" t="s">
        <v>3528</v>
      </c>
      <c r="D744" s="1" t="s">
        <v>301</v>
      </c>
      <c r="E744" s="1" t="s">
        <v>1473</v>
      </c>
      <c r="F744" s="1">
        <v>10</v>
      </c>
      <c r="G744" s="1" t="s">
        <v>1089</v>
      </c>
      <c r="H744" s="1" t="s">
        <v>1088</v>
      </c>
      <c r="I744" s="1" t="s">
        <v>297</v>
      </c>
      <c r="J744" s="1"/>
      <c r="K744" s="1"/>
      <c r="L744" s="1"/>
      <c r="M744" s="1" t="s">
        <v>3848</v>
      </c>
      <c r="N744" s="1" t="s">
        <v>3849</v>
      </c>
      <c r="O744" s="1"/>
      <c r="P744" s="1">
        <v>3</v>
      </c>
      <c r="Q744" s="1"/>
      <c r="R744" s="1"/>
      <c r="S744" s="1" t="s">
        <v>3850</v>
      </c>
    </row>
    <row r="745" spans="1:19" hidden="1" x14ac:dyDescent="0.15">
      <c r="A745" s="3">
        <v>744</v>
      </c>
      <c r="B745" s="25" t="s">
        <v>5352</v>
      </c>
      <c r="C745" s="2" t="s">
        <v>3528</v>
      </c>
      <c r="D745" s="1" t="s">
        <v>301</v>
      </c>
      <c r="E745" s="1" t="s">
        <v>1473</v>
      </c>
      <c r="F745" s="1">
        <v>5</v>
      </c>
      <c r="G745" s="1" t="s">
        <v>1087</v>
      </c>
      <c r="H745" s="1" t="s">
        <v>1086</v>
      </c>
      <c r="I745" s="1" t="s">
        <v>297</v>
      </c>
      <c r="J745" s="1"/>
      <c r="K745" s="1"/>
      <c r="L745" s="1"/>
      <c r="M745" s="1" t="s">
        <v>1706</v>
      </c>
      <c r="N745" s="1" t="s">
        <v>3851</v>
      </c>
      <c r="O745" s="1"/>
      <c r="P745" s="1">
        <v>3</v>
      </c>
      <c r="Q745" s="1"/>
      <c r="R745" s="1"/>
      <c r="S745" s="1" t="s">
        <v>3852</v>
      </c>
    </row>
    <row r="746" spans="1:19" hidden="1" x14ac:dyDescent="0.15">
      <c r="A746" s="3">
        <v>745</v>
      </c>
      <c r="B746" s="25" t="s">
        <v>5352</v>
      </c>
      <c r="C746" s="2" t="s">
        <v>3528</v>
      </c>
      <c r="D746" s="1" t="s">
        <v>301</v>
      </c>
      <c r="E746" s="1" t="s">
        <v>1473</v>
      </c>
      <c r="F746" s="1">
        <v>7</v>
      </c>
      <c r="G746" s="1" t="s">
        <v>5348</v>
      </c>
      <c r="H746" s="1" t="s">
        <v>1084</v>
      </c>
      <c r="I746" s="1" t="s">
        <v>297</v>
      </c>
      <c r="J746" s="1"/>
      <c r="K746" s="1"/>
      <c r="L746" s="1"/>
      <c r="M746" s="1" t="s">
        <v>3853</v>
      </c>
      <c r="N746" s="1"/>
      <c r="O746" s="1"/>
      <c r="P746" s="1">
        <v>3</v>
      </c>
      <c r="Q746" s="1"/>
      <c r="R746" s="1"/>
      <c r="S746" s="1" t="s">
        <v>3853</v>
      </c>
    </row>
    <row r="747" spans="1:19" hidden="1" x14ac:dyDescent="0.15">
      <c r="A747" s="3">
        <v>746</v>
      </c>
      <c r="B747" s="25" t="s">
        <v>5352</v>
      </c>
      <c r="C747" s="2" t="s">
        <v>3528</v>
      </c>
      <c r="D747" s="1" t="s">
        <v>301</v>
      </c>
      <c r="E747" s="1" t="s">
        <v>1473</v>
      </c>
      <c r="F747" s="1">
        <v>10</v>
      </c>
      <c r="G747" s="1" t="s">
        <v>1083</v>
      </c>
      <c r="H747" s="1" t="s">
        <v>1082</v>
      </c>
      <c r="I747" s="1" t="s">
        <v>297</v>
      </c>
      <c r="J747" s="1"/>
      <c r="K747" s="1"/>
      <c r="L747" s="1"/>
      <c r="M747" s="1" t="s">
        <v>3854</v>
      </c>
      <c r="N747" s="1" t="s">
        <v>3855</v>
      </c>
      <c r="O747" s="1"/>
      <c r="P747" s="1">
        <v>3</v>
      </c>
      <c r="Q747" s="1"/>
      <c r="R747" s="1"/>
      <c r="S747" s="1" t="s">
        <v>3856</v>
      </c>
    </row>
    <row r="748" spans="1:19" hidden="1" x14ac:dyDescent="0.15">
      <c r="A748" s="3">
        <v>747</v>
      </c>
      <c r="B748" s="25" t="s">
        <v>5352</v>
      </c>
      <c r="C748" s="2" t="s">
        <v>3528</v>
      </c>
      <c r="D748" s="1" t="s">
        <v>301</v>
      </c>
      <c r="E748" s="1" t="s">
        <v>1463</v>
      </c>
      <c r="F748" s="22">
        <v>15</v>
      </c>
      <c r="G748" s="1" t="s">
        <v>1081</v>
      </c>
      <c r="H748" s="1" t="s">
        <v>1080</v>
      </c>
      <c r="I748" s="1" t="s">
        <v>349</v>
      </c>
      <c r="J748" s="1" t="s">
        <v>362</v>
      </c>
      <c r="K748" s="1"/>
      <c r="L748" s="1"/>
      <c r="M748" s="1" t="s">
        <v>3857</v>
      </c>
      <c r="N748" s="1" t="s">
        <v>3858</v>
      </c>
      <c r="O748" s="1" t="s">
        <v>3859</v>
      </c>
      <c r="P748" s="1"/>
      <c r="Q748" s="1">
        <v>0</v>
      </c>
      <c r="R748" s="1">
        <v>35</v>
      </c>
      <c r="S748" s="1" t="s">
        <v>3860</v>
      </c>
    </row>
    <row r="749" spans="1:19" hidden="1" x14ac:dyDescent="0.15">
      <c r="A749" s="3">
        <v>748</v>
      </c>
      <c r="B749" s="25" t="s">
        <v>5352</v>
      </c>
      <c r="C749" s="2" t="s">
        <v>3528</v>
      </c>
      <c r="D749" s="1" t="s">
        <v>301</v>
      </c>
      <c r="E749" s="1" t="s">
        <v>1463</v>
      </c>
      <c r="F749" s="21">
        <v>0</v>
      </c>
      <c r="G749" s="1" t="s">
        <v>1015</v>
      </c>
      <c r="H749" s="1" t="s">
        <v>1014</v>
      </c>
      <c r="I749" s="1" t="s">
        <v>349</v>
      </c>
      <c r="J749" s="1" t="s">
        <v>2828</v>
      </c>
      <c r="K749" s="1"/>
      <c r="L749" s="1"/>
      <c r="M749" s="1" t="s">
        <v>3861</v>
      </c>
      <c r="N749" s="1"/>
      <c r="O749" s="1"/>
      <c r="P749" s="1"/>
      <c r="Q749" s="1">
        <v>15</v>
      </c>
      <c r="R749" s="1">
        <v>13</v>
      </c>
      <c r="S749" s="1" t="s">
        <v>3861</v>
      </c>
    </row>
    <row r="750" spans="1:19" hidden="1" x14ac:dyDescent="0.15">
      <c r="A750" s="3">
        <v>749</v>
      </c>
      <c r="B750" s="25" t="s">
        <v>5352</v>
      </c>
      <c r="C750" s="2" t="s">
        <v>3528</v>
      </c>
      <c r="D750" s="1" t="s">
        <v>301</v>
      </c>
      <c r="E750" s="1" t="s">
        <v>1463</v>
      </c>
      <c r="F750" s="1">
        <v>1</v>
      </c>
      <c r="G750" s="1" t="s">
        <v>1079</v>
      </c>
      <c r="H750" s="1" t="s">
        <v>1078</v>
      </c>
      <c r="I750" s="1" t="s">
        <v>1475</v>
      </c>
      <c r="J750" s="1"/>
      <c r="K750" s="1"/>
      <c r="L750" s="1"/>
      <c r="M750" s="1" t="s">
        <v>3862</v>
      </c>
      <c r="N750" s="1"/>
      <c r="O750" s="1"/>
      <c r="P750" s="1"/>
      <c r="Q750" s="1"/>
      <c r="R750" s="1"/>
      <c r="S750" s="1" t="s">
        <v>3862</v>
      </c>
    </row>
    <row r="751" spans="1:19" hidden="1" x14ac:dyDescent="0.15">
      <c r="A751" s="3">
        <v>750</v>
      </c>
      <c r="B751" s="25" t="s">
        <v>5352</v>
      </c>
      <c r="C751" s="2" t="s">
        <v>3528</v>
      </c>
      <c r="D751" s="1" t="s">
        <v>301</v>
      </c>
      <c r="E751" s="1" t="s">
        <v>1463</v>
      </c>
      <c r="F751" s="1">
        <v>9</v>
      </c>
      <c r="G751" s="1" t="s">
        <v>1077</v>
      </c>
      <c r="H751" s="1" t="s">
        <v>1076</v>
      </c>
      <c r="I751" s="1" t="s">
        <v>297</v>
      </c>
      <c r="J751" s="1"/>
      <c r="K751" s="1"/>
      <c r="L751" s="1"/>
      <c r="M751" s="1" t="s">
        <v>3863</v>
      </c>
      <c r="N751" s="1"/>
      <c r="O751" s="1"/>
      <c r="P751" s="1">
        <v>3</v>
      </c>
      <c r="Q751" s="1"/>
      <c r="R751" s="1"/>
      <c r="S751" s="1" t="s">
        <v>3863</v>
      </c>
    </row>
    <row r="752" spans="1:19" hidden="1" x14ac:dyDescent="0.15">
      <c r="A752" s="3">
        <v>751</v>
      </c>
      <c r="B752" s="25" t="s">
        <v>5352</v>
      </c>
      <c r="C752" s="2" t="s">
        <v>3528</v>
      </c>
      <c r="D752" s="1" t="s">
        <v>301</v>
      </c>
      <c r="E752" s="1" t="s">
        <v>1463</v>
      </c>
      <c r="F752" s="1">
        <v>8</v>
      </c>
      <c r="G752" s="1" t="s">
        <v>1075</v>
      </c>
      <c r="H752" s="1" t="s">
        <v>1074</v>
      </c>
      <c r="I752" s="1" t="s">
        <v>297</v>
      </c>
      <c r="J752" s="1"/>
      <c r="K752" s="1"/>
      <c r="L752" s="1"/>
      <c r="M752" s="1" t="s">
        <v>3864</v>
      </c>
      <c r="N752" s="1"/>
      <c r="O752" s="1"/>
      <c r="P752" s="1">
        <v>3</v>
      </c>
      <c r="Q752" s="1"/>
      <c r="R752" s="1"/>
      <c r="S752" s="1" t="s">
        <v>3864</v>
      </c>
    </row>
    <row r="753" spans="1:19" hidden="1" x14ac:dyDescent="0.15">
      <c r="A753" s="3">
        <v>752</v>
      </c>
      <c r="B753" s="25" t="s">
        <v>5352</v>
      </c>
      <c r="C753" s="2" t="s">
        <v>3528</v>
      </c>
      <c r="D753" s="1" t="s">
        <v>301</v>
      </c>
      <c r="E753" s="1" t="s">
        <v>1463</v>
      </c>
      <c r="F753" s="1">
        <v>7</v>
      </c>
      <c r="G753" s="1" t="s">
        <v>1073</v>
      </c>
      <c r="H753" s="1" t="s">
        <v>1072</v>
      </c>
      <c r="I753" s="1" t="s">
        <v>297</v>
      </c>
      <c r="J753" s="1"/>
      <c r="K753" s="1"/>
      <c r="L753" s="1"/>
      <c r="M753" s="1" t="s">
        <v>3865</v>
      </c>
      <c r="N753" s="1"/>
      <c r="O753" s="1"/>
      <c r="P753" s="1">
        <v>3</v>
      </c>
      <c r="Q753" s="1"/>
      <c r="R753" s="1"/>
      <c r="S753" s="1" t="s">
        <v>3865</v>
      </c>
    </row>
    <row r="754" spans="1:19" hidden="1" x14ac:dyDescent="0.15">
      <c r="A754" s="3">
        <v>753</v>
      </c>
      <c r="B754" s="25" t="s">
        <v>5352</v>
      </c>
      <c r="C754" s="2" t="s">
        <v>3528</v>
      </c>
      <c r="D754" s="1" t="s">
        <v>301</v>
      </c>
      <c r="E754" s="1" t="s">
        <v>1463</v>
      </c>
      <c r="F754" s="1">
        <v>9</v>
      </c>
      <c r="G754" s="1" t="s">
        <v>1071</v>
      </c>
      <c r="H754" s="1" t="s">
        <v>1070</v>
      </c>
      <c r="I754" s="1" t="s">
        <v>297</v>
      </c>
      <c r="J754" s="1"/>
      <c r="K754" s="1"/>
      <c r="L754" s="1"/>
      <c r="M754" s="1" t="s">
        <v>3866</v>
      </c>
      <c r="N754" s="1" t="s">
        <v>3867</v>
      </c>
      <c r="O754" s="1"/>
      <c r="P754" s="1">
        <v>3</v>
      </c>
      <c r="Q754" s="1"/>
      <c r="R754" s="1"/>
      <c r="S754" s="1" t="s">
        <v>3868</v>
      </c>
    </row>
    <row r="755" spans="1:19" hidden="1" x14ac:dyDescent="0.15">
      <c r="A755" s="3">
        <v>754</v>
      </c>
      <c r="B755" s="25" t="s">
        <v>5352</v>
      </c>
      <c r="C755" s="2" t="s">
        <v>3528</v>
      </c>
      <c r="D755" s="1" t="s">
        <v>301</v>
      </c>
      <c r="E755" s="1" t="s">
        <v>1463</v>
      </c>
      <c r="F755" s="1">
        <v>5</v>
      </c>
      <c r="G755" s="1" t="s">
        <v>1069</v>
      </c>
      <c r="H755" s="1" t="s">
        <v>1068</v>
      </c>
      <c r="I755" s="1" t="s">
        <v>297</v>
      </c>
      <c r="J755" s="1"/>
      <c r="K755" s="1"/>
      <c r="L755" s="1"/>
      <c r="M755" s="1" t="s">
        <v>3869</v>
      </c>
      <c r="N755" s="1"/>
      <c r="O755" s="1"/>
      <c r="P755" s="1">
        <v>3</v>
      </c>
      <c r="Q755" s="1"/>
      <c r="R755" s="1"/>
      <c r="S755" s="1" t="s">
        <v>3869</v>
      </c>
    </row>
    <row r="756" spans="1:19" hidden="1" x14ac:dyDescent="0.15">
      <c r="A756" s="3">
        <v>755</v>
      </c>
      <c r="B756" s="25" t="s">
        <v>5352</v>
      </c>
      <c r="C756" s="2" t="s">
        <v>3870</v>
      </c>
      <c r="D756" s="1" t="s">
        <v>1653</v>
      </c>
      <c r="E756" s="1" t="s">
        <v>1473</v>
      </c>
      <c r="F756" s="1">
        <v>4</v>
      </c>
      <c r="G756" s="1" t="s">
        <v>1013</v>
      </c>
      <c r="H756" s="1" t="s">
        <v>1012</v>
      </c>
      <c r="I756" s="1" t="s">
        <v>1475</v>
      </c>
      <c r="J756" s="1"/>
      <c r="K756" s="1"/>
      <c r="L756" s="1"/>
      <c r="M756" s="1" t="s">
        <v>3871</v>
      </c>
      <c r="N756" s="1"/>
      <c r="O756" s="1"/>
      <c r="P756" s="1"/>
      <c r="Q756" s="1"/>
      <c r="R756" s="1"/>
      <c r="S756" s="1" t="s">
        <v>3871</v>
      </c>
    </row>
    <row r="757" spans="1:19" hidden="1" x14ac:dyDescent="0.15">
      <c r="A757" s="3">
        <v>756</v>
      </c>
      <c r="B757" s="25" t="s">
        <v>5352</v>
      </c>
      <c r="C757" s="2" t="s">
        <v>3870</v>
      </c>
      <c r="D757" s="1" t="s">
        <v>1653</v>
      </c>
      <c r="E757" s="1" t="s">
        <v>1473</v>
      </c>
      <c r="F757" s="1">
        <v>8</v>
      </c>
      <c r="G757" s="1" t="s">
        <v>1011</v>
      </c>
      <c r="H757" s="1" t="s">
        <v>1010</v>
      </c>
      <c r="I757" s="1" t="s">
        <v>349</v>
      </c>
      <c r="J757" s="1" t="s">
        <v>358</v>
      </c>
      <c r="K757" s="1"/>
      <c r="L757" s="1"/>
      <c r="M757" s="1" t="s">
        <v>361</v>
      </c>
      <c r="N757" s="1" t="s">
        <v>3872</v>
      </c>
      <c r="O757" s="1"/>
      <c r="P757" s="1"/>
      <c r="Q757" s="1">
        <v>4</v>
      </c>
      <c r="R757" s="1">
        <v>3</v>
      </c>
      <c r="S757" s="1" t="s">
        <v>3873</v>
      </c>
    </row>
    <row r="758" spans="1:19" hidden="1" x14ac:dyDescent="0.15">
      <c r="A758" s="3">
        <v>757</v>
      </c>
      <c r="B758" s="25" t="s">
        <v>5352</v>
      </c>
      <c r="C758" s="2" t="s">
        <v>3870</v>
      </c>
      <c r="D758" s="1" t="s">
        <v>1653</v>
      </c>
      <c r="E758" s="1" t="s">
        <v>1473</v>
      </c>
      <c r="F758" s="22">
        <v>4</v>
      </c>
      <c r="G758" s="1" t="s">
        <v>1009</v>
      </c>
      <c r="H758" s="1" t="s">
        <v>1008</v>
      </c>
      <c r="I758" s="1" t="s">
        <v>349</v>
      </c>
      <c r="J758" s="1" t="s">
        <v>1511</v>
      </c>
      <c r="K758" s="1" t="s">
        <v>1555</v>
      </c>
      <c r="L758" s="1"/>
      <c r="M758" s="1" t="s">
        <v>3874</v>
      </c>
      <c r="N758" s="1" t="s">
        <v>3875</v>
      </c>
      <c r="O758" s="1"/>
      <c r="P758" s="1"/>
      <c r="Q758" s="1">
        <v>1</v>
      </c>
      <c r="R758" s="1">
        <v>1</v>
      </c>
      <c r="S758" s="1" t="s">
        <v>3876</v>
      </c>
    </row>
    <row r="759" spans="1:19" hidden="1" x14ac:dyDescent="0.15">
      <c r="A759" s="3">
        <v>758</v>
      </c>
      <c r="B759" s="25" t="s">
        <v>5352</v>
      </c>
      <c r="C759" s="2" t="s">
        <v>3870</v>
      </c>
      <c r="D759" s="1" t="s">
        <v>1653</v>
      </c>
      <c r="E759" s="1" t="s">
        <v>1473</v>
      </c>
      <c r="F759" s="21">
        <v>0</v>
      </c>
      <c r="G759" s="1" t="s">
        <v>877</v>
      </c>
      <c r="H759" s="1" t="s">
        <v>876</v>
      </c>
      <c r="I759" s="1" t="s">
        <v>349</v>
      </c>
      <c r="J759" s="1" t="s">
        <v>1457</v>
      </c>
      <c r="K759" s="1" t="s">
        <v>2837</v>
      </c>
      <c r="L759" s="1"/>
      <c r="M759" s="1" t="s">
        <v>3877</v>
      </c>
      <c r="N759" s="1"/>
      <c r="O759" s="1"/>
      <c r="P759" s="1"/>
      <c r="Q759" s="1">
        <v>4</v>
      </c>
      <c r="R759" s="1">
        <v>4</v>
      </c>
      <c r="S759" s="1" t="s">
        <v>3877</v>
      </c>
    </row>
    <row r="760" spans="1:19" hidden="1" x14ac:dyDescent="0.15">
      <c r="A760" s="3">
        <v>759</v>
      </c>
      <c r="B760" s="25" t="s">
        <v>5352</v>
      </c>
      <c r="C760" s="2" t="s">
        <v>3870</v>
      </c>
      <c r="D760" s="1" t="s">
        <v>1653</v>
      </c>
      <c r="E760" s="1" t="s">
        <v>1473</v>
      </c>
      <c r="F760" s="22">
        <v>15</v>
      </c>
      <c r="G760" s="1" t="s">
        <v>1007</v>
      </c>
      <c r="H760" s="1" t="s">
        <v>1006</v>
      </c>
      <c r="I760" s="1" t="s">
        <v>349</v>
      </c>
      <c r="J760" s="1" t="s">
        <v>1511</v>
      </c>
      <c r="K760" s="1" t="s">
        <v>1492</v>
      </c>
      <c r="L760" s="1"/>
      <c r="M760" s="1" t="s">
        <v>3878</v>
      </c>
      <c r="N760" s="1" t="s">
        <v>3879</v>
      </c>
      <c r="O760" s="1"/>
      <c r="P760" s="1"/>
      <c r="Q760" s="1">
        <v>2</v>
      </c>
      <c r="R760" s="1">
        <v>5</v>
      </c>
      <c r="S760" s="1" t="s">
        <v>3880</v>
      </c>
    </row>
    <row r="761" spans="1:19" hidden="1" x14ac:dyDescent="0.15">
      <c r="A761" s="3">
        <v>760</v>
      </c>
      <c r="B761" s="25" t="s">
        <v>5352</v>
      </c>
      <c r="C761" s="2" t="s">
        <v>3870</v>
      </c>
      <c r="D761" s="1" t="s">
        <v>1653</v>
      </c>
      <c r="E761" s="1" t="s">
        <v>1473</v>
      </c>
      <c r="F761" s="21">
        <v>0</v>
      </c>
      <c r="G761" s="1" t="s">
        <v>875</v>
      </c>
      <c r="H761" s="1" t="s">
        <v>874</v>
      </c>
      <c r="I761" s="1" t="s">
        <v>349</v>
      </c>
      <c r="J761" s="1" t="s">
        <v>1457</v>
      </c>
      <c r="K761" s="1" t="s">
        <v>2837</v>
      </c>
      <c r="L761" s="1"/>
      <c r="M761" s="1" t="s">
        <v>3881</v>
      </c>
      <c r="N761" s="1" t="s">
        <v>3882</v>
      </c>
      <c r="O761" s="1"/>
      <c r="P761" s="1"/>
      <c r="Q761" s="1">
        <v>3</v>
      </c>
      <c r="R761" s="1">
        <v>5</v>
      </c>
      <c r="S761" s="1" t="s">
        <v>3883</v>
      </c>
    </row>
    <row r="762" spans="1:19" hidden="1" x14ac:dyDescent="0.15">
      <c r="A762" s="3">
        <v>761</v>
      </c>
      <c r="B762" s="25" t="s">
        <v>5352</v>
      </c>
      <c r="C762" s="2" t="s">
        <v>3870</v>
      </c>
      <c r="D762" s="1" t="s">
        <v>1653</v>
      </c>
      <c r="E762" s="1" t="s">
        <v>1463</v>
      </c>
      <c r="F762" s="1">
        <v>15</v>
      </c>
      <c r="G762" s="1" t="s">
        <v>1005</v>
      </c>
      <c r="H762" s="1" t="s">
        <v>1004</v>
      </c>
      <c r="I762" s="1" t="s">
        <v>349</v>
      </c>
      <c r="J762" s="1" t="s">
        <v>1511</v>
      </c>
      <c r="K762" s="1" t="s">
        <v>1826</v>
      </c>
      <c r="L762" s="1"/>
      <c r="M762" s="1" t="s">
        <v>3406</v>
      </c>
      <c r="N762" s="1" t="s">
        <v>3884</v>
      </c>
      <c r="O762" s="1"/>
      <c r="P762" s="1"/>
      <c r="Q762" s="1">
        <v>6</v>
      </c>
      <c r="R762" s="1">
        <v>5</v>
      </c>
      <c r="S762" s="1" t="s">
        <v>3885</v>
      </c>
    </row>
    <row r="763" spans="1:19" hidden="1" x14ac:dyDescent="0.15">
      <c r="A763" s="3">
        <v>762</v>
      </c>
      <c r="B763" s="25" t="s">
        <v>5352</v>
      </c>
      <c r="C763" s="2" t="s">
        <v>3870</v>
      </c>
      <c r="D763" s="1" t="s">
        <v>1653</v>
      </c>
      <c r="E763" s="1" t="s">
        <v>1463</v>
      </c>
      <c r="F763" s="1">
        <v>7</v>
      </c>
      <c r="G763" s="1" t="s">
        <v>1003</v>
      </c>
      <c r="H763" s="1" t="s">
        <v>1002</v>
      </c>
      <c r="I763" s="1" t="s">
        <v>349</v>
      </c>
      <c r="J763" s="1" t="s">
        <v>1511</v>
      </c>
      <c r="K763" s="1" t="s">
        <v>1492</v>
      </c>
      <c r="L763" s="1"/>
      <c r="M763" s="1" t="s">
        <v>3886</v>
      </c>
      <c r="N763" s="1" t="s">
        <v>3887</v>
      </c>
      <c r="O763" s="1"/>
      <c r="P763" s="1"/>
      <c r="Q763" s="1">
        <v>5</v>
      </c>
      <c r="R763" s="1">
        <v>6</v>
      </c>
      <c r="S763" s="1" t="s">
        <v>3888</v>
      </c>
    </row>
    <row r="764" spans="1:19" hidden="1" x14ac:dyDescent="0.15">
      <c r="A764" s="3">
        <v>763</v>
      </c>
      <c r="B764" s="25" t="s">
        <v>5352</v>
      </c>
      <c r="C764" s="2" t="s">
        <v>3870</v>
      </c>
      <c r="D764" s="1" t="s">
        <v>1653</v>
      </c>
      <c r="E764" s="1" t="s">
        <v>1463</v>
      </c>
      <c r="F764" s="1">
        <v>10</v>
      </c>
      <c r="G764" s="1" t="s">
        <v>1001</v>
      </c>
      <c r="H764" s="1" t="s">
        <v>1000</v>
      </c>
      <c r="I764" s="1" t="s">
        <v>349</v>
      </c>
      <c r="J764" s="1" t="s">
        <v>2436</v>
      </c>
      <c r="K764" s="1" t="s">
        <v>1492</v>
      </c>
      <c r="L764" s="1"/>
      <c r="M764" s="1" t="s">
        <v>361</v>
      </c>
      <c r="N764" s="1" t="s">
        <v>3889</v>
      </c>
      <c r="O764" s="1"/>
      <c r="P764" s="1"/>
      <c r="Q764" s="1">
        <v>6</v>
      </c>
      <c r="R764" s="1">
        <v>5</v>
      </c>
      <c r="S764" s="1" t="s">
        <v>3890</v>
      </c>
    </row>
    <row r="765" spans="1:19" hidden="1" x14ac:dyDescent="0.15">
      <c r="A765" s="3">
        <v>764</v>
      </c>
      <c r="B765" s="25" t="s">
        <v>5352</v>
      </c>
      <c r="C765" s="2" t="s">
        <v>3870</v>
      </c>
      <c r="D765" s="1" t="s">
        <v>1653</v>
      </c>
      <c r="E765" s="1" t="s">
        <v>1463</v>
      </c>
      <c r="F765" s="1">
        <v>18</v>
      </c>
      <c r="G765" s="1" t="s">
        <v>999</v>
      </c>
      <c r="H765" s="1" t="s">
        <v>998</v>
      </c>
      <c r="I765" s="1" t="s">
        <v>349</v>
      </c>
      <c r="J765" s="1" t="s">
        <v>358</v>
      </c>
      <c r="K765" s="1" t="s">
        <v>2837</v>
      </c>
      <c r="L765" s="1"/>
      <c r="M765" s="1" t="s">
        <v>2435</v>
      </c>
      <c r="N765" s="1" t="s">
        <v>3891</v>
      </c>
      <c r="O765" s="1" t="s">
        <v>3892</v>
      </c>
      <c r="P765" s="1"/>
      <c r="Q765" s="1">
        <v>5</v>
      </c>
      <c r="R765" s="1">
        <v>7</v>
      </c>
      <c r="S765" s="1" t="s">
        <v>3893</v>
      </c>
    </row>
    <row r="766" spans="1:19" hidden="1" x14ac:dyDescent="0.15">
      <c r="A766" s="3">
        <v>765</v>
      </c>
      <c r="B766" s="25" t="s">
        <v>5352</v>
      </c>
      <c r="C766" s="2" t="s">
        <v>3870</v>
      </c>
      <c r="D766" s="1" t="s">
        <v>1653</v>
      </c>
      <c r="E766" s="1" t="s">
        <v>1453</v>
      </c>
      <c r="F766" s="22">
        <v>12</v>
      </c>
      <c r="G766" s="1" t="s">
        <v>997</v>
      </c>
      <c r="H766" s="1" t="s">
        <v>996</v>
      </c>
      <c r="I766" s="1" t="s">
        <v>349</v>
      </c>
      <c r="J766" s="1" t="s">
        <v>358</v>
      </c>
      <c r="K766" s="1" t="s">
        <v>2837</v>
      </c>
      <c r="L766" s="1"/>
      <c r="M766" s="1" t="s">
        <v>3894</v>
      </c>
      <c r="N766" s="1" t="s">
        <v>3895</v>
      </c>
      <c r="O766" s="1"/>
      <c r="P766" s="1"/>
      <c r="Q766" s="1">
        <v>8</v>
      </c>
      <c r="R766" s="1">
        <v>8</v>
      </c>
      <c r="S766" s="1" t="s">
        <v>3896</v>
      </c>
    </row>
    <row r="767" spans="1:19" hidden="1" x14ac:dyDescent="0.15">
      <c r="A767" s="3">
        <v>766</v>
      </c>
      <c r="B767" s="25" t="s">
        <v>5352</v>
      </c>
      <c r="C767" s="2" t="s">
        <v>3870</v>
      </c>
      <c r="D767" s="1" t="s">
        <v>1653</v>
      </c>
      <c r="E767" s="1" t="s">
        <v>1453</v>
      </c>
      <c r="F767" s="21">
        <v>0</v>
      </c>
      <c r="G767" s="1" t="s">
        <v>873</v>
      </c>
      <c r="H767" s="1" t="s">
        <v>872</v>
      </c>
      <c r="I767" s="1" t="s">
        <v>349</v>
      </c>
      <c r="J767" s="1" t="s">
        <v>1457</v>
      </c>
      <c r="K767" s="1" t="s">
        <v>358</v>
      </c>
      <c r="L767" s="1"/>
      <c r="M767" s="1" t="s">
        <v>3897</v>
      </c>
      <c r="N767" s="1" t="s">
        <v>3898</v>
      </c>
      <c r="O767" s="1"/>
      <c r="P767" s="1"/>
      <c r="Q767" s="1">
        <v>9</v>
      </c>
      <c r="R767" s="1">
        <v>10</v>
      </c>
      <c r="S767" s="1" t="s">
        <v>3899</v>
      </c>
    </row>
    <row r="768" spans="1:19" hidden="1" x14ac:dyDescent="0.15">
      <c r="A768" s="3">
        <v>767</v>
      </c>
      <c r="B768" s="25" t="s">
        <v>5352</v>
      </c>
      <c r="C768" s="2" t="s">
        <v>3870</v>
      </c>
      <c r="D768" s="1" t="s">
        <v>1653</v>
      </c>
      <c r="E768" s="1" t="s">
        <v>1453</v>
      </c>
      <c r="F768" s="1">
        <v>23</v>
      </c>
      <c r="G768" s="1" t="s">
        <v>995</v>
      </c>
      <c r="H768" s="1" t="s">
        <v>994</v>
      </c>
      <c r="I768" s="1" t="s">
        <v>1475</v>
      </c>
      <c r="J768" s="1"/>
      <c r="K768" s="1"/>
      <c r="L768" s="1"/>
      <c r="M768" s="1" t="s">
        <v>3900</v>
      </c>
      <c r="N768" s="1"/>
      <c r="O768" s="1"/>
      <c r="P768" s="1"/>
      <c r="Q768" s="1"/>
      <c r="R768" s="1"/>
      <c r="S768" s="1" t="s">
        <v>3900</v>
      </c>
    </row>
    <row r="769" spans="1:19" hidden="1" x14ac:dyDescent="0.15">
      <c r="A769" s="3">
        <v>768</v>
      </c>
      <c r="B769" s="25" t="s">
        <v>5352</v>
      </c>
      <c r="C769" s="2" t="s">
        <v>3870</v>
      </c>
      <c r="D769" s="1" t="s">
        <v>1631</v>
      </c>
      <c r="E769" s="1" t="s">
        <v>1473</v>
      </c>
      <c r="F769" s="1">
        <v>10</v>
      </c>
      <c r="G769" s="1" t="s">
        <v>993</v>
      </c>
      <c r="H769" s="1" t="s">
        <v>992</v>
      </c>
      <c r="I769" s="1" t="s">
        <v>349</v>
      </c>
      <c r="J769" s="1" t="s">
        <v>1506</v>
      </c>
      <c r="K769" s="1" t="s">
        <v>2837</v>
      </c>
      <c r="L769" s="1"/>
      <c r="M769" s="1" t="s">
        <v>361</v>
      </c>
      <c r="N769" s="1" t="s">
        <v>3901</v>
      </c>
      <c r="O769" s="1"/>
      <c r="P769" s="1"/>
      <c r="Q769" s="1">
        <v>3</v>
      </c>
      <c r="R769" s="1">
        <v>4</v>
      </c>
      <c r="S769" s="1" t="s">
        <v>3902</v>
      </c>
    </row>
    <row r="770" spans="1:19" hidden="1" x14ac:dyDescent="0.15">
      <c r="A770" s="3">
        <v>769</v>
      </c>
      <c r="B770" s="25" t="s">
        <v>5352</v>
      </c>
      <c r="C770" s="2" t="s">
        <v>3870</v>
      </c>
      <c r="D770" s="1" t="s">
        <v>1631</v>
      </c>
      <c r="E770" s="1" t="s">
        <v>1473</v>
      </c>
      <c r="F770" s="22">
        <v>14</v>
      </c>
      <c r="G770" s="1" t="s">
        <v>991</v>
      </c>
      <c r="H770" s="1" t="s">
        <v>990</v>
      </c>
      <c r="I770" s="1" t="s">
        <v>349</v>
      </c>
      <c r="J770" s="1" t="s">
        <v>3903</v>
      </c>
      <c r="K770" s="1"/>
      <c r="L770" s="1"/>
      <c r="M770" s="1" t="s">
        <v>3904</v>
      </c>
      <c r="N770" s="1" t="s">
        <v>3905</v>
      </c>
      <c r="O770" s="1"/>
      <c r="P770" s="1"/>
      <c r="Q770" s="1">
        <v>4</v>
      </c>
      <c r="R770" s="1">
        <v>4</v>
      </c>
      <c r="S770" s="12" t="s">
        <v>5036</v>
      </c>
    </row>
    <row r="771" spans="1:19" hidden="1" x14ac:dyDescent="0.15">
      <c r="A771" s="3">
        <v>770</v>
      </c>
      <c r="B771" s="25" t="s">
        <v>5352</v>
      </c>
      <c r="C771" s="2" t="s">
        <v>3870</v>
      </c>
      <c r="D771" s="1" t="s">
        <v>1631</v>
      </c>
      <c r="E771" s="1" t="s">
        <v>1473</v>
      </c>
      <c r="F771" s="21">
        <v>0</v>
      </c>
      <c r="G771" s="1" t="s">
        <v>871</v>
      </c>
      <c r="H771" s="1" t="s">
        <v>870</v>
      </c>
      <c r="I771" s="1" t="s">
        <v>349</v>
      </c>
      <c r="J771" s="1" t="s">
        <v>1457</v>
      </c>
      <c r="K771" s="1" t="s">
        <v>3903</v>
      </c>
      <c r="L771" s="1"/>
      <c r="M771" s="1" t="s">
        <v>3906</v>
      </c>
      <c r="N771" s="1" t="s">
        <v>3907</v>
      </c>
      <c r="O771" s="1"/>
      <c r="P771" s="1"/>
      <c r="Q771" s="1">
        <v>3</v>
      </c>
      <c r="R771" s="1">
        <v>4</v>
      </c>
      <c r="S771" s="1" t="s">
        <v>3908</v>
      </c>
    </row>
    <row r="772" spans="1:19" hidden="1" x14ac:dyDescent="0.15">
      <c r="A772" s="3">
        <v>771</v>
      </c>
      <c r="B772" s="25" t="s">
        <v>5352</v>
      </c>
      <c r="C772" s="2" t="s">
        <v>3870</v>
      </c>
      <c r="D772" s="1" t="s">
        <v>1631</v>
      </c>
      <c r="E772" s="1" t="s">
        <v>1473</v>
      </c>
      <c r="F772" s="1">
        <v>4</v>
      </c>
      <c r="G772" s="1" t="s">
        <v>989</v>
      </c>
      <c r="H772" s="1" t="s">
        <v>988</v>
      </c>
      <c r="I772" s="1" t="s">
        <v>1475</v>
      </c>
      <c r="J772" s="1"/>
      <c r="K772" s="1"/>
      <c r="L772" s="1"/>
      <c r="M772" s="1" t="s">
        <v>3605</v>
      </c>
      <c r="N772" s="1" t="s">
        <v>3909</v>
      </c>
      <c r="O772" s="1"/>
      <c r="P772" s="1"/>
      <c r="Q772" s="1"/>
      <c r="R772" s="1"/>
      <c r="S772" s="1" t="s">
        <v>3910</v>
      </c>
    </row>
    <row r="773" spans="1:19" hidden="1" x14ac:dyDescent="0.15">
      <c r="A773" s="3">
        <v>772</v>
      </c>
      <c r="B773" s="25" t="s">
        <v>5352</v>
      </c>
      <c r="C773" s="2" t="s">
        <v>3870</v>
      </c>
      <c r="D773" s="1" t="s">
        <v>1631</v>
      </c>
      <c r="E773" s="1" t="s">
        <v>1473</v>
      </c>
      <c r="F773" s="1">
        <v>9</v>
      </c>
      <c r="G773" s="1" t="s">
        <v>987</v>
      </c>
      <c r="H773" s="1" t="s">
        <v>986</v>
      </c>
      <c r="I773" s="1" t="s">
        <v>349</v>
      </c>
      <c r="J773" s="1" t="s">
        <v>2436</v>
      </c>
      <c r="K773" s="1"/>
      <c r="L773" s="1"/>
      <c r="M773" s="1" t="s">
        <v>361</v>
      </c>
      <c r="N773" s="1" t="s">
        <v>3911</v>
      </c>
      <c r="O773" s="1"/>
      <c r="P773" s="1"/>
      <c r="Q773" s="1">
        <v>4</v>
      </c>
      <c r="R773" s="1">
        <v>3</v>
      </c>
      <c r="S773" s="1" t="s">
        <v>3912</v>
      </c>
    </row>
    <row r="774" spans="1:19" hidden="1" x14ac:dyDescent="0.15">
      <c r="A774" s="3">
        <v>773</v>
      </c>
      <c r="B774" s="25" t="s">
        <v>5352</v>
      </c>
      <c r="C774" s="2" t="s">
        <v>3870</v>
      </c>
      <c r="D774" s="1" t="s">
        <v>1631</v>
      </c>
      <c r="E774" s="1" t="s">
        <v>1463</v>
      </c>
      <c r="F774" s="22">
        <v>9</v>
      </c>
      <c r="G774" s="1" t="s">
        <v>985</v>
      </c>
      <c r="H774" s="1" t="s">
        <v>984</v>
      </c>
      <c r="I774" s="1" t="s">
        <v>349</v>
      </c>
      <c r="J774" s="1" t="s">
        <v>1972</v>
      </c>
      <c r="K774" s="1" t="s">
        <v>2837</v>
      </c>
      <c r="L774" s="1"/>
      <c r="M774" s="1" t="s">
        <v>361</v>
      </c>
      <c r="N774" s="1" t="s">
        <v>3913</v>
      </c>
      <c r="O774" s="1" t="s">
        <v>3914</v>
      </c>
      <c r="P774" s="1"/>
      <c r="Q774" s="1">
        <v>6</v>
      </c>
      <c r="R774" s="1">
        <v>5</v>
      </c>
      <c r="S774" s="1" t="s">
        <v>3915</v>
      </c>
    </row>
    <row r="775" spans="1:19" hidden="1" x14ac:dyDescent="0.15">
      <c r="A775" s="3">
        <v>774</v>
      </c>
      <c r="B775" s="25" t="s">
        <v>5352</v>
      </c>
      <c r="C775" s="2" t="s">
        <v>3870</v>
      </c>
      <c r="D775" s="1" t="s">
        <v>1631</v>
      </c>
      <c r="E775" s="1" t="s">
        <v>1463</v>
      </c>
      <c r="F775" s="21">
        <v>0</v>
      </c>
      <c r="G775" s="1" t="s">
        <v>983</v>
      </c>
      <c r="H775" s="1" t="s">
        <v>982</v>
      </c>
      <c r="I775" s="1" t="s">
        <v>349</v>
      </c>
      <c r="J775" s="1" t="s">
        <v>1457</v>
      </c>
      <c r="K775" s="1" t="s">
        <v>1972</v>
      </c>
      <c r="L775" s="1"/>
      <c r="M775" s="1" t="s">
        <v>361</v>
      </c>
      <c r="N775" s="1" t="s">
        <v>3916</v>
      </c>
      <c r="O775" s="1" t="s">
        <v>3913</v>
      </c>
      <c r="P775" s="1"/>
      <c r="Q775" s="1">
        <v>6</v>
      </c>
      <c r="R775" s="1">
        <v>5</v>
      </c>
      <c r="S775" s="1" t="s">
        <v>3917</v>
      </c>
    </row>
    <row r="776" spans="1:19" hidden="1" x14ac:dyDescent="0.15">
      <c r="A776" s="3">
        <v>775</v>
      </c>
      <c r="B776" s="25" t="s">
        <v>5352</v>
      </c>
      <c r="C776" s="2" t="s">
        <v>3870</v>
      </c>
      <c r="D776" s="1" t="s">
        <v>1631</v>
      </c>
      <c r="E776" s="1" t="s">
        <v>1463</v>
      </c>
      <c r="F776" s="1">
        <v>7</v>
      </c>
      <c r="G776" s="1" t="s">
        <v>5371</v>
      </c>
      <c r="H776" s="1" t="s">
        <v>980</v>
      </c>
      <c r="I776" s="1" t="s">
        <v>349</v>
      </c>
      <c r="J776" s="1" t="s">
        <v>2436</v>
      </c>
      <c r="K776" s="1"/>
      <c r="L776" s="1"/>
      <c r="M776" s="1" t="s">
        <v>361</v>
      </c>
      <c r="N776" s="1" t="s">
        <v>3918</v>
      </c>
      <c r="O776" s="1"/>
      <c r="P776" s="1"/>
      <c r="Q776" s="1">
        <v>3</v>
      </c>
      <c r="R776" s="1">
        <v>3</v>
      </c>
      <c r="S776" s="1" t="s">
        <v>5370</v>
      </c>
    </row>
    <row r="777" spans="1:19" hidden="1" x14ac:dyDescent="0.15">
      <c r="A777" s="3">
        <v>776</v>
      </c>
      <c r="B777" s="25" t="s">
        <v>5352</v>
      </c>
      <c r="C777" s="2" t="s">
        <v>3870</v>
      </c>
      <c r="D777" s="1" t="s">
        <v>1631</v>
      </c>
      <c r="E777" s="1" t="s">
        <v>1463</v>
      </c>
      <c r="F777" s="1">
        <v>3</v>
      </c>
      <c r="G777" s="1" t="s">
        <v>979</v>
      </c>
      <c r="H777" s="1" t="s">
        <v>978</v>
      </c>
      <c r="I777" s="1" t="s">
        <v>1475</v>
      </c>
      <c r="J777" s="1"/>
      <c r="K777" s="1"/>
      <c r="L777" s="1"/>
      <c r="M777" s="1" t="s">
        <v>3920</v>
      </c>
      <c r="N777" s="1"/>
      <c r="O777" s="1"/>
      <c r="P777" s="1"/>
      <c r="Q777" s="1"/>
      <c r="R777" s="1"/>
      <c r="S777" s="1" t="s">
        <v>3920</v>
      </c>
    </row>
    <row r="778" spans="1:19" hidden="1" x14ac:dyDescent="0.15">
      <c r="A778" s="3">
        <v>777</v>
      </c>
      <c r="B778" s="25" t="s">
        <v>5352</v>
      </c>
      <c r="C778" s="2" t="s">
        <v>3870</v>
      </c>
      <c r="D778" s="1" t="s">
        <v>1631</v>
      </c>
      <c r="E778" s="1" t="s">
        <v>1463</v>
      </c>
      <c r="F778" s="1">
        <v>13</v>
      </c>
      <c r="G778" s="1" t="s">
        <v>977</v>
      </c>
      <c r="H778" s="1" t="s">
        <v>976</v>
      </c>
      <c r="I778" s="1" t="s">
        <v>349</v>
      </c>
      <c r="J778" s="1" t="s">
        <v>1511</v>
      </c>
      <c r="K778" s="1" t="s">
        <v>2837</v>
      </c>
      <c r="L778" s="1"/>
      <c r="M778" s="1" t="s">
        <v>3516</v>
      </c>
      <c r="N778" s="1" t="s">
        <v>3921</v>
      </c>
      <c r="O778" s="1" t="s">
        <v>3922</v>
      </c>
      <c r="P778" s="1"/>
      <c r="Q778" s="1">
        <v>5</v>
      </c>
      <c r="R778" s="1">
        <v>5</v>
      </c>
      <c r="S778" s="1" t="s">
        <v>3923</v>
      </c>
    </row>
    <row r="779" spans="1:19" hidden="1" x14ac:dyDescent="0.15">
      <c r="A779" s="3">
        <v>778</v>
      </c>
      <c r="B779" s="25" t="s">
        <v>5352</v>
      </c>
      <c r="C779" s="2" t="s">
        <v>3870</v>
      </c>
      <c r="D779" s="1" t="s">
        <v>1631</v>
      </c>
      <c r="E779" s="1" t="s">
        <v>1453</v>
      </c>
      <c r="F779" s="1">
        <v>8</v>
      </c>
      <c r="G779" s="1" t="s">
        <v>975</v>
      </c>
      <c r="H779" s="1" t="s">
        <v>974</v>
      </c>
      <c r="I779" s="1" t="s">
        <v>297</v>
      </c>
      <c r="J779" s="1"/>
      <c r="K779" s="1"/>
      <c r="L779" s="1"/>
      <c r="M779" s="1" t="s">
        <v>3924</v>
      </c>
      <c r="N779" s="1"/>
      <c r="O779" s="1"/>
      <c r="P779" s="1">
        <v>9</v>
      </c>
      <c r="Q779" s="1"/>
      <c r="R779" s="1"/>
      <c r="S779" s="1" t="s">
        <v>3924</v>
      </c>
    </row>
    <row r="780" spans="1:19" hidden="1" x14ac:dyDescent="0.15">
      <c r="A780" s="3">
        <v>779</v>
      </c>
      <c r="B780" s="25" t="s">
        <v>5352</v>
      </c>
      <c r="C780" s="2" t="s">
        <v>3870</v>
      </c>
      <c r="D780" s="1" t="s">
        <v>1606</v>
      </c>
      <c r="E780" s="1" t="s">
        <v>1473</v>
      </c>
      <c r="F780" s="1">
        <v>10</v>
      </c>
      <c r="G780" s="1" t="s">
        <v>973</v>
      </c>
      <c r="H780" s="1" t="s">
        <v>972</v>
      </c>
      <c r="I780" s="1" t="s">
        <v>349</v>
      </c>
      <c r="J780" s="1" t="s">
        <v>3925</v>
      </c>
      <c r="K780" s="1"/>
      <c r="L780" s="1"/>
      <c r="M780" s="1" t="s">
        <v>3926</v>
      </c>
      <c r="N780" s="1"/>
      <c r="O780" s="1"/>
      <c r="P780" s="1"/>
      <c r="Q780" s="1">
        <v>3</v>
      </c>
      <c r="R780" s="1">
        <v>2</v>
      </c>
      <c r="S780" s="1" t="s">
        <v>3926</v>
      </c>
    </row>
    <row r="781" spans="1:19" hidden="1" x14ac:dyDescent="0.15">
      <c r="A781" s="3">
        <v>780</v>
      </c>
      <c r="B781" s="25" t="s">
        <v>5352</v>
      </c>
      <c r="C781" s="2" t="s">
        <v>3870</v>
      </c>
      <c r="D781" s="1" t="s">
        <v>1606</v>
      </c>
      <c r="E781" s="1" t="s">
        <v>1473</v>
      </c>
      <c r="F781" s="22">
        <v>10</v>
      </c>
      <c r="G781" s="1" t="s">
        <v>971</v>
      </c>
      <c r="H781" s="1" t="s">
        <v>970</v>
      </c>
      <c r="I781" s="1" t="s">
        <v>349</v>
      </c>
      <c r="J781" s="1" t="s">
        <v>1511</v>
      </c>
      <c r="K781" s="1" t="s">
        <v>2976</v>
      </c>
      <c r="L781" s="1"/>
      <c r="M781" s="1" t="s">
        <v>3927</v>
      </c>
      <c r="N781" s="1"/>
      <c r="O781" s="1"/>
      <c r="P781" s="1"/>
      <c r="Q781" s="1">
        <v>3</v>
      </c>
      <c r="R781" s="1">
        <v>3</v>
      </c>
      <c r="S781" s="1" t="s">
        <v>3927</v>
      </c>
    </row>
    <row r="782" spans="1:19" hidden="1" x14ac:dyDescent="0.15">
      <c r="A782" s="3">
        <v>781</v>
      </c>
      <c r="B782" s="25" t="s">
        <v>5352</v>
      </c>
      <c r="C782" s="2" t="s">
        <v>3870</v>
      </c>
      <c r="D782" s="1" t="s">
        <v>1606</v>
      </c>
      <c r="E782" s="1" t="s">
        <v>1473</v>
      </c>
      <c r="F782" s="21">
        <v>0</v>
      </c>
      <c r="G782" s="1" t="s">
        <v>869</v>
      </c>
      <c r="H782" s="1" t="s">
        <v>868</v>
      </c>
      <c r="I782" s="1" t="s">
        <v>349</v>
      </c>
      <c r="J782" s="1" t="s">
        <v>1457</v>
      </c>
      <c r="K782" s="1" t="s">
        <v>2837</v>
      </c>
      <c r="L782" s="1"/>
      <c r="M782" s="1" t="s">
        <v>2789</v>
      </c>
      <c r="N782" s="1" t="s">
        <v>3898</v>
      </c>
      <c r="O782" s="1" t="s">
        <v>3928</v>
      </c>
      <c r="P782" s="1"/>
      <c r="Q782" s="1">
        <v>3</v>
      </c>
      <c r="R782" s="1">
        <v>4</v>
      </c>
      <c r="S782" s="1" t="s">
        <v>3929</v>
      </c>
    </row>
    <row r="783" spans="1:19" hidden="1" x14ac:dyDescent="0.15">
      <c r="A783" s="3">
        <v>782</v>
      </c>
      <c r="B783" s="25" t="s">
        <v>5352</v>
      </c>
      <c r="C783" s="2" t="s">
        <v>3870</v>
      </c>
      <c r="D783" s="1" t="s">
        <v>1606</v>
      </c>
      <c r="E783" s="1" t="s">
        <v>1473</v>
      </c>
      <c r="F783" s="1">
        <v>3</v>
      </c>
      <c r="G783" s="1" t="s">
        <v>969</v>
      </c>
      <c r="H783" s="1" t="s">
        <v>968</v>
      </c>
      <c r="I783" s="1" t="s">
        <v>1475</v>
      </c>
      <c r="J783" s="1"/>
      <c r="K783" s="1"/>
      <c r="L783" s="1"/>
      <c r="M783" s="1" t="s">
        <v>3930</v>
      </c>
      <c r="N783" s="1" t="s">
        <v>3931</v>
      </c>
      <c r="O783" s="1"/>
      <c r="P783" s="1"/>
      <c r="Q783" s="1"/>
      <c r="R783" s="1"/>
      <c r="S783" s="1" t="s">
        <v>3932</v>
      </c>
    </row>
    <row r="784" spans="1:19" hidden="1" x14ac:dyDescent="0.15">
      <c r="A784" s="3">
        <v>783</v>
      </c>
      <c r="B784" s="25" t="s">
        <v>5352</v>
      </c>
      <c r="C784" s="2" t="s">
        <v>3870</v>
      </c>
      <c r="D784" s="1" t="s">
        <v>1606</v>
      </c>
      <c r="E784" s="1" t="s">
        <v>1473</v>
      </c>
      <c r="F784" s="1">
        <v>11</v>
      </c>
      <c r="G784" s="1" t="s">
        <v>967</v>
      </c>
      <c r="H784" s="1" t="s">
        <v>966</v>
      </c>
      <c r="I784" s="1" t="s">
        <v>297</v>
      </c>
      <c r="J784" s="1"/>
      <c r="K784" s="1"/>
      <c r="L784" s="1"/>
      <c r="M784" s="1" t="s">
        <v>3933</v>
      </c>
      <c r="N784" s="1" t="s">
        <v>3934</v>
      </c>
      <c r="O784" s="1"/>
      <c r="P784" s="1">
        <v>3</v>
      </c>
      <c r="Q784" s="1"/>
      <c r="R784" s="1"/>
      <c r="S784" s="1" t="s">
        <v>3935</v>
      </c>
    </row>
    <row r="785" spans="1:19" hidden="1" x14ac:dyDescent="0.15">
      <c r="A785" s="3">
        <v>784</v>
      </c>
      <c r="B785" s="25" t="s">
        <v>5352</v>
      </c>
      <c r="C785" s="2" t="s">
        <v>3870</v>
      </c>
      <c r="D785" s="1" t="s">
        <v>1606</v>
      </c>
      <c r="E785" s="1" t="s">
        <v>1473</v>
      </c>
      <c r="F785" s="1">
        <v>10</v>
      </c>
      <c r="G785" s="1" t="s">
        <v>965</v>
      </c>
      <c r="H785" s="1" t="s">
        <v>964</v>
      </c>
      <c r="I785" s="1" t="s">
        <v>1475</v>
      </c>
      <c r="J785" s="1"/>
      <c r="K785" s="1"/>
      <c r="L785" s="1"/>
      <c r="M785" s="1" t="s">
        <v>3936</v>
      </c>
      <c r="N785" s="1"/>
      <c r="O785" s="1"/>
      <c r="P785" s="1"/>
      <c r="Q785" s="1"/>
      <c r="R785" s="1"/>
      <c r="S785" s="1" t="s">
        <v>3936</v>
      </c>
    </row>
    <row r="786" spans="1:19" hidden="1" x14ac:dyDescent="0.15">
      <c r="A786" s="3">
        <v>785</v>
      </c>
      <c r="B786" s="25" t="s">
        <v>5352</v>
      </c>
      <c r="C786" s="2" t="s">
        <v>3870</v>
      </c>
      <c r="D786" s="1" t="s">
        <v>1606</v>
      </c>
      <c r="E786" s="1" t="s">
        <v>1463</v>
      </c>
      <c r="F786" s="22">
        <v>14</v>
      </c>
      <c r="G786" s="1" t="s">
        <v>963</v>
      </c>
      <c r="H786" s="1" t="s">
        <v>962</v>
      </c>
      <c r="I786" s="1" t="s">
        <v>349</v>
      </c>
      <c r="J786" s="1" t="s">
        <v>1516</v>
      </c>
      <c r="K786" s="1" t="s">
        <v>2837</v>
      </c>
      <c r="L786" s="1"/>
      <c r="M786" s="1" t="s">
        <v>361</v>
      </c>
      <c r="N786" s="1" t="s">
        <v>3605</v>
      </c>
      <c r="O786" s="1" t="s">
        <v>3937</v>
      </c>
      <c r="P786" s="1"/>
      <c r="Q786" s="1">
        <v>6</v>
      </c>
      <c r="R786" s="1">
        <v>6</v>
      </c>
      <c r="S786" s="1" t="s">
        <v>3938</v>
      </c>
    </row>
    <row r="787" spans="1:19" hidden="1" x14ac:dyDescent="0.15">
      <c r="A787" s="3">
        <v>786</v>
      </c>
      <c r="B787" s="25" t="s">
        <v>5352</v>
      </c>
      <c r="C787" s="2" t="s">
        <v>3870</v>
      </c>
      <c r="D787" s="1" t="s">
        <v>1606</v>
      </c>
      <c r="E787" s="1" t="s">
        <v>1463</v>
      </c>
      <c r="F787" s="21">
        <v>0</v>
      </c>
      <c r="G787" s="1" t="s">
        <v>867</v>
      </c>
      <c r="H787" s="1" t="s">
        <v>866</v>
      </c>
      <c r="I787" s="1" t="s">
        <v>349</v>
      </c>
      <c r="J787" s="1" t="s">
        <v>1457</v>
      </c>
      <c r="K787" s="1" t="s">
        <v>1516</v>
      </c>
      <c r="L787" s="1"/>
      <c r="M787" s="1" t="s">
        <v>361</v>
      </c>
      <c r="N787" s="1" t="s">
        <v>3939</v>
      </c>
      <c r="O787" s="1"/>
      <c r="P787" s="1"/>
      <c r="Q787" s="1">
        <v>6</v>
      </c>
      <c r="R787" s="1">
        <v>5</v>
      </c>
      <c r="S787" s="1" t="s">
        <v>3940</v>
      </c>
    </row>
    <row r="788" spans="1:19" hidden="1" x14ac:dyDescent="0.15">
      <c r="A788" s="3">
        <v>787</v>
      </c>
      <c r="B788" s="25" t="s">
        <v>5352</v>
      </c>
      <c r="C788" s="2" t="s">
        <v>3870</v>
      </c>
      <c r="D788" s="1" t="s">
        <v>1606</v>
      </c>
      <c r="E788" s="1" t="s">
        <v>1463</v>
      </c>
      <c r="F788" s="1">
        <v>9</v>
      </c>
      <c r="G788" s="1" t="s">
        <v>961</v>
      </c>
      <c r="H788" s="1" t="s">
        <v>960</v>
      </c>
      <c r="I788" s="1" t="s">
        <v>349</v>
      </c>
      <c r="J788" s="1" t="s">
        <v>1506</v>
      </c>
      <c r="K788" s="1"/>
      <c r="L788" s="1"/>
      <c r="M788" s="1" t="s">
        <v>3941</v>
      </c>
      <c r="N788" s="1"/>
      <c r="O788" s="1"/>
      <c r="P788" s="1"/>
      <c r="Q788" s="1">
        <v>6</v>
      </c>
      <c r="R788" s="1">
        <v>6</v>
      </c>
      <c r="S788" s="1" t="s">
        <v>3941</v>
      </c>
    </row>
    <row r="789" spans="1:19" hidden="1" x14ac:dyDescent="0.15">
      <c r="A789" s="3">
        <v>788</v>
      </c>
      <c r="B789" s="25" t="s">
        <v>5352</v>
      </c>
      <c r="C789" s="2" t="s">
        <v>3870</v>
      </c>
      <c r="D789" s="1" t="s">
        <v>1606</v>
      </c>
      <c r="E789" s="1" t="s">
        <v>1463</v>
      </c>
      <c r="F789" s="1">
        <v>14</v>
      </c>
      <c r="G789" s="1" t="s">
        <v>959</v>
      </c>
      <c r="H789" s="1" t="s">
        <v>958</v>
      </c>
      <c r="I789" s="1" t="s">
        <v>349</v>
      </c>
      <c r="J789" s="1" t="s">
        <v>1516</v>
      </c>
      <c r="K789" s="1" t="s">
        <v>2837</v>
      </c>
      <c r="L789" s="1"/>
      <c r="M789" s="1" t="s">
        <v>3942</v>
      </c>
      <c r="N789" s="1"/>
      <c r="O789" s="1"/>
      <c r="P789" s="1"/>
      <c r="Q789" s="1">
        <v>6</v>
      </c>
      <c r="R789" s="1">
        <v>6</v>
      </c>
      <c r="S789" s="1" t="s">
        <v>3942</v>
      </c>
    </row>
    <row r="790" spans="1:19" hidden="1" x14ac:dyDescent="0.15">
      <c r="A790" s="3">
        <v>789</v>
      </c>
      <c r="B790" s="25" t="s">
        <v>5352</v>
      </c>
      <c r="C790" s="2" t="s">
        <v>3870</v>
      </c>
      <c r="D790" s="1" t="s">
        <v>1606</v>
      </c>
      <c r="E790" s="1" t="s">
        <v>1463</v>
      </c>
      <c r="F790" s="1">
        <v>11</v>
      </c>
      <c r="G790" s="1" t="s">
        <v>957</v>
      </c>
      <c r="H790" s="1" t="s">
        <v>956</v>
      </c>
      <c r="I790" s="1" t="s">
        <v>297</v>
      </c>
      <c r="J790" s="1"/>
      <c r="K790" s="1"/>
      <c r="L790" s="1"/>
      <c r="M790" s="1" t="s">
        <v>3943</v>
      </c>
      <c r="N790" s="1" t="s">
        <v>3944</v>
      </c>
      <c r="O790" s="1"/>
      <c r="P790" s="1">
        <v>3</v>
      </c>
      <c r="Q790" s="1"/>
      <c r="R790" s="1"/>
      <c r="S790" s="1" t="s">
        <v>3945</v>
      </c>
    </row>
    <row r="791" spans="1:19" hidden="1" x14ac:dyDescent="0.15">
      <c r="A791" s="3">
        <v>790</v>
      </c>
      <c r="B791" s="25" t="s">
        <v>5352</v>
      </c>
      <c r="C791" s="2" t="s">
        <v>3870</v>
      </c>
      <c r="D791" s="1" t="s">
        <v>1606</v>
      </c>
      <c r="E791" s="1" t="s">
        <v>1453</v>
      </c>
      <c r="F791" s="1">
        <v>18</v>
      </c>
      <c r="G791" s="1" t="s">
        <v>955</v>
      </c>
      <c r="H791" s="1" t="s">
        <v>954</v>
      </c>
      <c r="I791" s="1" t="s">
        <v>349</v>
      </c>
      <c r="J791" s="1" t="s">
        <v>3946</v>
      </c>
      <c r="K791" s="1"/>
      <c r="L791" s="1"/>
      <c r="M791" s="1" t="s">
        <v>2627</v>
      </c>
      <c r="N791" s="1" t="s">
        <v>3947</v>
      </c>
      <c r="O791" s="1"/>
      <c r="P791" s="1"/>
      <c r="Q791" s="1">
        <v>1</v>
      </c>
      <c r="R791" s="1">
        <v>13</v>
      </c>
      <c r="S791" s="1" t="s">
        <v>3948</v>
      </c>
    </row>
    <row r="792" spans="1:19" hidden="1" x14ac:dyDescent="0.15">
      <c r="A792" s="3">
        <v>791</v>
      </c>
      <c r="B792" s="25" t="s">
        <v>5352</v>
      </c>
      <c r="C792" s="2" t="s">
        <v>3870</v>
      </c>
      <c r="D792" s="1" t="s">
        <v>1575</v>
      </c>
      <c r="E792" s="1" t="s">
        <v>1473</v>
      </c>
      <c r="F792" s="22">
        <v>15</v>
      </c>
      <c r="G792" s="1" t="s">
        <v>953</v>
      </c>
      <c r="H792" s="1" t="s">
        <v>952</v>
      </c>
      <c r="I792" s="1" t="s">
        <v>349</v>
      </c>
      <c r="J792" s="1" t="s">
        <v>3702</v>
      </c>
      <c r="K792" s="1" t="s">
        <v>2837</v>
      </c>
      <c r="L792" s="1"/>
      <c r="M792" s="1" t="s">
        <v>3949</v>
      </c>
      <c r="N792" s="1" t="s">
        <v>3950</v>
      </c>
      <c r="O792" s="1"/>
      <c r="P792" s="1"/>
      <c r="Q792" s="1">
        <v>5</v>
      </c>
      <c r="R792" s="1">
        <v>4</v>
      </c>
      <c r="S792" s="1" t="s">
        <v>3951</v>
      </c>
    </row>
    <row r="793" spans="1:19" hidden="1" x14ac:dyDescent="0.15">
      <c r="A793" s="3">
        <v>792</v>
      </c>
      <c r="B793" s="25" t="s">
        <v>5352</v>
      </c>
      <c r="C793" s="2" t="s">
        <v>3870</v>
      </c>
      <c r="D793" s="1" t="s">
        <v>1575</v>
      </c>
      <c r="E793" s="1" t="s">
        <v>1473</v>
      </c>
      <c r="F793" s="21">
        <v>0</v>
      </c>
      <c r="G793" s="1" t="s">
        <v>865</v>
      </c>
      <c r="H793" s="1" t="s">
        <v>864</v>
      </c>
      <c r="I793" s="1" t="s">
        <v>349</v>
      </c>
      <c r="J793" s="1" t="s">
        <v>1457</v>
      </c>
      <c r="K793" s="1" t="s">
        <v>3702</v>
      </c>
      <c r="L793" s="1"/>
      <c r="M793" s="1" t="s">
        <v>3952</v>
      </c>
      <c r="N793" s="1"/>
      <c r="O793" s="1"/>
      <c r="P793" s="1"/>
      <c r="Q793" s="1">
        <v>5</v>
      </c>
      <c r="R793" s="1">
        <v>4</v>
      </c>
      <c r="S793" s="1" t="s">
        <v>3952</v>
      </c>
    </row>
    <row r="794" spans="1:19" hidden="1" x14ac:dyDescent="0.15">
      <c r="A794" s="3">
        <v>793</v>
      </c>
      <c r="B794" s="25" t="s">
        <v>5352</v>
      </c>
      <c r="C794" s="2" t="s">
        <v>3870</v>
      </c>
      <c r="D794" s="1" t="s">
        <v>1575</v>
      </c>
      <c r="E794" s="1" t="s">
        <v>1473</v>
      </c>
      <c r="F794" s="1">
        <v>10</v>
      </c>
      <c r="G794" s="1" t="s">
        <v>951</v>
      </c>
      <c r="H794" s="1" t="s">
        <v>950</v>
      </c>
      <c r="I794" s="1" t="s">
        <v>349</v>
      </c>
      <c r="J794" s="1" t="s">
        <v>1516</v>
      </c>
      <c r="K794" s="1" t="s">
        <v>1765</v>
      </c>
      <c r="L794" s="1"/>
      <c r="M794" s="1" t="s">
        <v>3313</v>
      </c>
      <c r="N794" s="1" t="s">
        <v>3953</v>
      </c>
      <c r="O794" s="1"/>
      <c r="P794" s="1"/>
      <c r="Q794" s="1">
        <v>3</v>
      </c>
      <c r="R794" s="1">
        <v>4</v>
      </c>
      <c r="S794" s="1" t="s">
        <v>3954</v>
      </c>
    </row>
    <row r="795" spans="1:19" hidden="1" x14ac:dyDescent="0.15">
      <c r="A795" s="3">
        <v>794</v>
      </c>
      <c r="B795" s="25" t="s">
        <v>5352</v>
      </c>
      <c r="C795" s="2" t="s">
        <v>3870</v>
      </c>
      <c r="D795" s="1" t="s">
        <v>1575</v>
      </c>
      <c r="E795" s="1" t="s">
        <v>1473</v>
      </c>
      <c r="F795" s="1">
        <v>15</v>
      </c>
      <c r="G795" s="1" t="s">
        <v>949</v>
      </c>
      <c r="H795" s="1" t="s">
        <v>948</v>
      </c>
      <c r="I795" s="1" t="s">
        <v>349</v>
      </c>
      <c r="J795" s="1" t="s">
        <v>1511</v>
      </c>
      <c r="K795" s="1" t="s">
        <v>1894</v>
      </c>
      <c r="L795" s="1"/>
      <c r="M795" s="1" t="s">
        <v>1971</v>
      </c>
      <c r="N795" s="1" t="s">
        <v>3955</v>
      </c>
      <c r="O795" s="1"/>
      <c r="P795" s="1"/>
      <c r="Q795" s="1">
        <v>1</v>
      </c>
      <c r="R795" s="1">
        <v>4</v>
      </c>
      <c r="S795" s="1" t="s">
        <v>3956</v>
      </c>
    </row>
    <row r="796" spans="1:19" hidden="1" x14ac:dyDescent="0.15">
      <c r="A796" s="3">
        <v>795</v>
      </c>
      <c r="B796" s="25" t="s">
        <v>5352</v>
      </c>
      <c r="C796" s="2" t="s">
        <v>3870</v>
      </c>
      <c r="D796" s="1" t="s">
        <v>1575</v>
      </c>
      <c r="E796" s="1" t="s">
        <v>1473</v>
      </c>
      <c r="F796" s="1">
        <v>4</v>
      </c>
      <c r="G796" s="1" t="s">
        <v>947</v>
      </c>
      <c r="H796" s="1" t="s">
        <v>946</v>
      </c>
      <c r="I796" s="1" t="s">
        <v>1475</v>
      </c>
      <c r="J796" s="1"/>
      <c r="K796" s="1"/>
      <c r="L796" s="1"/>
      <c r="M796" s="1" t="s">
        <v>3957</v>
      </c>
      <c r="N796" s="1"/>
      <c r="O796" s="1"/>
      <c r="P796" s="1"/>
      <c r="Q796" s="1"/>
      <c r="R796" s="1"/>
      <c r="S796" s="1" t="s">
        <v>3957</v>
      </c>
    </row>
    <row r="797" spans="1:19" hidden="1" x14ac:dyDescent="0.15">
      <c r="A797" s="3">
        <v>796</v>
      </c>
      <c r="B797" s="25" t="s">
        <v>5352</v>
      </c>
      <c r="C797" s="2" t="s">
        <v>3870</v>
      </c>
      <c r="D797" s="1" t="s">
        <v>1575</v>
      </c>
      <c r="E797" s="1" t="s">
        <v>1473</v>
      </c>
      <c r="F797" s="22">
        <v>14</v>
      </c>
      <c r="G797" s="1" t="s">
        <v>945</v>
      </c>
      <c r="H797" s="1" t="s">
        <v>944</v>
      </c>
      <c r="I797" s="1" t="s">
        <v>349</v>
      </c>
      <c r="J797" s="1" t="s">
        <v>3702</v>
      </c>
      <c r="K797" s="1" t="s">
        <v>2837</v>
      </c>
      <c r="L797" s="1"/>
      <c r="M797" s="1" t="s">
        <v>3958</v>
      </c>
      <c r="N797" s="1" t="s">
        <v>3959</v>
      </c>
      <c r="O797" s="1"/>
      <c r="P797" s="1"/>
      <c r="Q797" s="1">
        <v>3</v>
      </c>
      <c r="R797" s="1">
        <v>2</v>
      </c>
      <c r="S797" s="1" t="s">
        <v>3960</v>
      </c>
    </row>
    <row r="798" spans="1:19" hidden="1" x14ac:dyDescent="0.15">
      <c r="A798" s="3">
        <v>797</v>
      </c>
      <c r="B798" s="25" t="s">
        <v>5352</v>
      </c>
      <c r="C798" s="2" t="s">
        <v>3870</v>
      </c>
      <c r="D798" s="1" t="s">
        <v>1575</v>
      </c>
      <c r="E798" s="1" t="s">
        <v>1473</v>
      </c>
      <c r="F798" s="21">
        <v>0</v>
      </c>
      <c r="G798" s="1" t="s">
        <v>863</v>
      </c>
      <c r="H798" s="1" t="s">
        <v>862</v>
      </c>
      <c r="I798" s="1" t="s">
        <v>349</v>
      </c>
      <c r="J798" s="1" t="s">
        <v>1457</v>
      </c>
      <c r="K798" s="1" t="s">
        <v>3702</v>
      </c>
      <c r="L798" s="1"/>
      <c r="M798" s="1" t="s">
        <v>3961</v>
      </c>
      <c r="N798" s="1"/>
      <c r="O798" s="1"/>
      <c r="P798" s="1"/>
      <c r="Q798" s="1">
        <v>6</v>
      </c>
      <c r="R798" s="1">
        <v>4</v>
      </c>
      <c r="S798" s="1" t="s">
        <v>3961</v>
      </c>
    </row>
    <row r="799" spans="1:19" hidden="1" x14ac:dyDescent="0.15">
      <c r="A799" s="3">
        <v>798</v>
      </c>
      <c r="B799" s="25" t="s">
        <v>5352</v>
      </c>
      <c r="C799" s="2" t="s">
        <v>3870</v>
      </c>
      <c r="D799" s="1" t="s">
        <v>1575</v>
      </c>
      <c r="E799" s="1" t="s">
        <v>1463</v>
      </c>
      <c r="F799" s="1">
        <v>17</v>
      </c>
      <c r="G799" s="1" t="s">
        <v>943</v>
      </c>
      <c r="H799" s="1" t="s">
        <v>942</v>
      </c>
      <c r="I799" s="1" t="s">
        <v>349</v>
      </c>
      <c r="J799" s="1" t="s">
        <v>2637</v>
      </c>
      <c r="K799" s="1"/>
      <c r="L799" s="1"/>
      <c r="M799" s="1" t="s">
        <v>2627</v>
      </c>
      <c r="N799" s="1" t="s">
        <v>3962</v>
      </c>
      <c r="O799" s="1"/>
      <c r="P799" s="1"/>
      <c r="Q799" s="1">
        <v>6</v>
      </c>
      <c r="R799" s="1">
        <v>6</v>
      </c>
      <c r="S799" s="1" t="s">
        <v>3963</v>
      </c>
    </row>
    <row r="800" spans="1:19" hidden="1" x14ac:dyDescent="0.15">
      <c r="A800" s="3">
        <v>799</v>
      </c>
      <c r="B800" s="25" t="s">
        <v>5352</v>
      </c>
      <c r="C800" s="2" t="s">
        <v>3870</v>
      </c>
      <c r="D800" s="1" t="s">
        <v>1575</v>
      </c>
      <c r="E800" s="1" t="s">
        <v>1463</v>
      </c>
      <c r="F800" s="1">
        <v>3</v>
      </c>
      <c r="G800" s="1" t="s">
        <v>941</v>
      </c>
      <c r="H800" s="1" t="s">
        <v>940</v>
      </c>
      <c r="I800" s="1" t="s">
        <v>349</v>
      </c>
      <c r="J800" s="1" t="s">
        <v>3706</v>
      </c>
      <c r="K800" s="1"/>
      <c r="L800" s="1"/>
      <c r="M800" s="1" t="s">
        <v>3964</v>
      </c>
      <c r="N800" s="1" t="s">
        <v>3965</v>
      </c>
      <c r="O800" s="1" t="s">
        <v>3966</v>
      </c>
      <c r="P800" s="1"/>
      <c r="Q800" s="1">
        <v>6</v>
      </c>
      <c r="R800" s="1">
        <v>1</v>
      </c>
      <c r="S800" s="1" t="s">
        <v>3967</v>
      </c>
    </row>
    <row r="801" spans="1:19" hidden="1" x14ac:dyDescent="0.15">
      <c r="A801" s="3">
        <v>800</v>
      </c>
      <c r="B801" s="25" t="s">
        <v>5352</v>
      </c>
      <c r="C801" s="2" t="s">
        <v>3870</v>
      </c>
      <c r="D801" s="1" t="s">
        <v>1575</v>
      </c>
      <c r="E801" s="1" t="s">
        <v>1463</v>
      </c>
      <c r="F801" s="1">
        <v>13</v>
      </c>
      <c r="G801" s="1" t="s">
        <v>939</v>
      </c>
      <c r="H801" s="1" t="s">
        <v>938</v>
      </c>
      <c r="I801" s="1" t="s">
        <v>349</v>
      </c>
      <c r="J801" s="1" t="s">
        <v>3706</v>
      </c>
      <c r="K801" s="1" t="s">
        <v>2837</v>
      </c>
      <c r="L801" s="1"/>
      <c r="M801" s="1" t="s">
        <v>1510</v>
      </c>
      <c r="N801" s="1" t="s">
        <v>3968</v>
      </c>
      <c r="O801" s="1"/>
      <c r="P801" s="1"/>
      <c r="Q801" s="1">
        <v>5</v>
      </c>
      <c r="R801" s="1">
        <v>6</v>
      </c>
      <c r="S801" s="1" t="s">
        <v>3969</v>
      </c>
    </row>
    <row r="802" spans="1:19" hidden="1" x14ac:dyDescent="0.15">
      <c r="A802" s="3">
        <v>801</v>
      </c>
      <c r="B802" s="25" t="s">
        <v>5352</v>
      </c>
      <c r="C802" s="2" t="s">
        <v>3870</v>
      </c>
      <c r="D802" s="1" t="s">
        <v>1575</v>
      </c>
      <c r="E802" s="1" t="s">
        <v>1463</v>
      </c>
      <c r="F802" s="1">
        <v>15</v>
      </c>
      <c r="G802" s="1" t="s">
        <v>937</v>
      </c>
      <c r="H802" s="1" t="s">
        <v>936</v>
      </c>
      <c r="I802" s="1" t="s">
        <v>349</v>
      </c>
      <c r="J802" s="1" t="s">
        <v>1511</v>
      </c>
      <c r="K802" s="1" t="s">
        <v>1826</v>
      </c>
      <c r="L802" s="1"/>
      <c r="M802" s="1" t="s">
        <v>3970</v>
      </c>
      <c r="N802" s="1" t="s">
        <v>3971</v>
      </c>
      <c r="O802" s="1"/>
      <c r="P802" s="1"/>
      <c r="Q802" s="1">
        <v>5</v>
      </c>
      <c r="R802" s="1">
        <v>6</v>
      </c>
      <c r="S802" s="1" t="s">
        <v>3972</v>
      </c>
    </row>
    <row r="803" spans="1:19" hidden="1" x14ac:dyDescent="0.15">
      <c r="A803" s="3">
        <v>802</v>
      </c>
      <c r="B803" s="25" t="s">
        <v>5352</v>
      </c>
      <c r="C803" s="2" t="s">
        <v>3870</v>
      </c>
      <c r="D803" s="1" t="s">
        <v>1575</v>
      </c>
      <c r="E803" s="1" t="s">
        <v>1463</v>
      </c>
      <c r="F803" s="22">
        <v>17</v>
      </c>
      <c r="G803" s="1" t="s">
        <v>935</v>
      </c>
      <c r="H803" s="1" t="s">
        <v>934</v>
      </c>
      <c r="I803" s="1" t="s">
        <v>349</v>
      </c>
      <c r="J803" s="1" t="s">
        <v>1555</v>
      </c>
      <c r="K803" s="1"/>
      <c r="L803" s="1"/>
      <c r="M803" s="1" t="s">
        <v>3973</v>
      </c>
      <c r="N803" s="1" t="s">
        <v>3974</v>
      </c>
      <c r="O803" s="1"/>
      <c r="P803" s="1"/>
      <c r="Q803" s="1">
        <v>1</v>
      </c>
      <c r="R803" s="1">
        <v>11</v>
      </c>
      <c r="S803" s="1" t="s">
        <v>3975</v>
      </c>
    </row>
    <row r="804" spans="1:19" hidden="1" x14ac:dyDescent="0.15">
      <c r="A804" s="3">
        <v>803</v>
      </c>
      <c r="B804" s="25" t="s">
        <v>5352</v>
      </c>
      <c r="C804" s="2" t="s">
        <v>3870</v>
      </c>
      <c r="D804" s="1" t="s">
        <v>1575</v>
      </c>
      <c r="E804" s="1" t="s">
        <v>1463</v>
      </c>
      <c r="F804" s="21">
        <v>0</v>
      </c>
      <c r="G804" s="1" t="s">
        <v>861</v>
      </c>
      <c r="H804" s="1" t="s">
        <v>860</v>
      </c>
      <c r="I804" s="1" t="s">
        <v>349</v>
      </c>
      <c r="J804" s="1" t="s">
        <v>1457</v>
      </c>
      <c r="K804" s="1" t="s">
        <v>3787</v>
      </c>
      <c r="L804" s="1"/>
      <c r="M804" s="1" t="s">
        <v>3964</v>
      </c>
      <c r="N804" s="1" t="s">
        <v>3898</v>
      </c>
      <c r="O804" s="1" t="s">
        <v>3976</v>
      </c>
      <c r="P804" s="1"/>
      <c r="Q804" s="1">
        <v>8</v>
      </c>
      <c r="R804" s="1">
        <v>8</v>
      </c>
      <c r="S804" s="1" t="s">
        <v>3977</v>
      </c>
    </row>
    <row r="805" spans="1:19" hidden="1" x14ac:dyDescent="0.15">
      <c r="A805" s="3">
        <v>804</v>
      </c>
      <c r="B805" s="25" t="s">
        <v>5352</v>
      </c>
      <c r="C805" s="2" t="s">
        <v>3870</v>
      </c>
      <c r="D805" s="1" t="s">
        <v>1575</v>
      </c>
      <c r="E805" s="1" t="s">
        <v>1453</v>
      </c>
      <c r="F805" s="1">
        <v>20</v>
      </c>
      <c r="G805" s="1" t="s">
        <v>933</v>
      </c>
      <c r="H805" s="1" t="s">
        <v>932</v>
      </c>
      <c r="I805" s="1" t="s">
        <v>349</v>
      </c>
      <c r="J805" s="1" t="s">
        <v>1578</v>
      </c>
      <c r="K805" s="1"/>
      <c r="L805" s="1"/>
      <c r="M805" s="1" t="s">
        <v>361</v>
      </c>
      <c r="N805" s="1" t="s">
        <v>3978</v>
      </c>
      <c r="O805" s="1"/>
      <c r="P805" s="1"/>
      <c r="Q805" s="1">
        <v>7</v>
      </c>
      <c r="R805" s="1">
        <v>8</v>
      </c>
      <c r="S805" s="1" t="s">
        <v>3979</v>
      </c>
    </row>
    <row r="806" spans="1:19" hidden="1" x14ac:dyDescent="0.15">
      <c r="A806" s="3">
        <v>805</v>
      </c>
      <c r="B806" s="25" t="s">
        <v>5352</v>
      </c>
      <c r="C806" s="2" t="s">
        <v>3870</v>
      </c>
      <c r="D806" s="1" t="s">
        <v>1575</v>
      </c>
      <c r="E806" s="1" t="s">
        <v>1453</v>
      </c>
      <c r="F806" s="1">
        <v>8</v>
      </c>
      <c r="G806" s="1" t="s">
        <v>931</v>
      </c>
      <c r="H806" s="1" t="s">
        <v>930</v>
      </c>
      <c r="I806" s="1" t="s">
        <v>1475</v>
      </c>
      <c r="J806" s="1"/>
      <c r="K806" s="1"/>
      <c r="L806" s="1"/>
      <c r="M806" s="1" t="s">
        <v>3980</v>
      </c>
      <c r="N806" s="1"/>
      <c r="O806" s="1"/>
      <c r="P806" s="1"/>
      <c r="Q806" s="1"/>
      <c r="R806" s="1"/>
      <c r="S806" s="1" t="s">
        <v>3980</v>
      </c>
    </row>
    <row r="807" spans="1:19" hidden="1" x14ac:dyDescent="0.15">
      <c r="A807" s="3">
        <v>806</v>
      </c>
      <c r="B807" s="25" t="s">
        <v>5352</v>
      </c>
      <c r="C807" s="2" t="s">
        <v>3870</v>
      </c>
      <c r="D807" s="1" t="s">
        <v>1540</v>
      </c>
      <c r="E807" s="1" t="s">
        <v>1473</v>
      </c>
      <c r="F807" s="22">
        <v>8</v>
      </c>
      <c r="G807" s="1" t="s">
        <v>929</v>
      </c>
      <c r="H807" s="1" t="s">
        <v>928</v>
      </c>
      <c r="I807" s="1" t="s">
        <v>349</v>
      </c>
      <c r="J807" s="1" t="s">
        <v>3702</v>
      </c>
      <c r="K807" s="1" t="s">
        <v>2837</v>
      </c>
      <c r="L807" s="1"/>
      <c r="M807" s="1" t="s">
        <v>3949</v>
      </c>
      <c r="N807" s="1"/>
      <c r="O807" s="1"/>
      <c r="P807" s="1"/>
      <c r="Q807" s="1">
        <v>4</v>
      </c>
      <c r="R807" s="1">
        <v>3</v>
      </c>
      <c r="S807" s="1" t="s">
        <v>3949</v>
      </c>
    </row>
    <row r="808" spans="1:19" hidden="1" x14ac:dyDescent="0.15">
      <c r="A808" s="3">
        <v>807</v>
      </c>
      <c r="B808" s="25" t="s">
        <v>5352</v>
      </c>
      <c r="C808" s="2" t="s">
        <v>3870</v>
      </c>
      <c r="D808" s="1" t="s">
        <v>1540</v>
      </c>
      <c r="E808" s="1" t="s">
        <v>1473</v>
      </c>
      <c r="F808" s="21">
        <v>0</v>
      </c>
      <c r="G808" s="1" t="s">
        <v>859</v>
      </c>
      <c r="H808" s="1" t="s">
        <v>858</v>
      </c>
      <c r="I808" s="1" t="s">
        <v>349</v>
      </c>
      <c r="J808" s="1" t="s">
        <v>1457</v>
      </c>
      <c r="K808" s="1" t="s">
        <v>3702</v>
      </c>
      <c r="L808" s="1"/>
      <c r="M808" s="1" t="s">
        <v>2076</v>
      </c>
      <c r="N808" s="1"/>
      <c r="O808" s="1"/>
      <c r="P808" s="1"/>
      <c r="Q808" s="1">
        <v>4</v>
      </c>
      <c r="R808" s="1">
        <v>4</v>
      </c>
      <c r="S808" s="1" t="s">
        <v>2076</v>
      </c>
    </row>
    <row r="809" spans="1:19" hidden="1" x14ac:dyDescent="0.15">
      <c r="A809" s="3">
        <v>808</v>
      </c>
      <c r="B809" s="25" t="s">
        <v>5352</v>
      </c>
      <c r="C809" s="2" t="s">
        <v>3870</v>
      </c>
      <c r="D809" s="1" t="s">
        <v>1540</v>
      </c>
      <c r="E809" s="1" t="s">
        <v>1473</v>
      </c>
      <c r="F809" s="1">
        <v>7</v>
      </c>
      <c r="G809" s="1" t="s">
        <v>927</v>
      </c>
      <c r="H809" s="1" t="s">
        <v>926</v>
      </c>
      <c r="I809" s="1" t="s">
        <v>349</v>
      </c>
      <c r="J809" s="1" t="s">
        <v>1511</v>
      </c>
      <c r="K809" s="1" t="s">
        <v>2837</v>
      </c>
      <c r="L809" s="1"/>
      <c r="M809" s="1" t="s">
        <v>3981</v>
      </c>
      <c r="N809" s="1" t="s">
        <v>3982</v>
      </c>
      <c r="O809" s="1"/>
      <c r="P809" s="1"/>
      <c r="Q809" s="1">
        <v>1</v>
      </c>
      <c r="R809" s="1">
        <v>1</v>
      </c>
      <c r="S809" s="1" t="s">
        <v>3983</v>
      </c>
    </row>
    <row r="810" spans="1:19" hidden="1" x14ac:dyDescent="0.15">
      <c r="A810" s="3">
        <v>809</v>
      </c>
      <c r="B810" s="25" t="s">
        <v>5352</v>
      </c>
      <c r="C810" s="2" t="s">
        <v>3870</v>
      </c>
      <c r="D810" s="1" t="s">
        <v>1540</v>
      </c>
      <c r="E810" s="1" t="s">
        <v>1473</v>
      </c>
      <c r="F810" s="22">
        <v>11</v>
      </c>
      <c r="G810" s="1" t="s">
        <v>925</v>
      </c>
      <c r="H810" s="1" t="s">
        <v>924</v>
      </c>
      <c r="I810" s="1" t="s">
        <v>349</v>
      </c>
      <c r="J810" s="1" t="s">
        <v>3702</v>
      </c>
      <c r="K810" s="1" t="s">
        <v>2837</v>
      </c>
      <c r="L810" s="1"/>
      <c r="M810" s="1" t="s">
        <v>2627</v>
      </c>
      <c r="N810" s="1" t="s">
        <v>3560</v>
      </c>
      <c r="O810" s="1"/>
      <c r="P810" s="1"/>
      <c r="Q810" s="1">
        <v>2</v>
      </c>
      <c r="R810" s="1">
        <v>4</v>
      </c>
      <c r="S810" s="1" t="s">
        <v>3984</v>
      </c>
    </row>
    <row r="811" spans="1:19" hidden="1" x14ac:dyDescent="0.15">
      <c r="A811" s="3">
        <v>810</v>
      </c>
      <c r="B811" s="25" t="s">
        <v>5352</v>
      </c>
      <c r="C811" s="2" t="s">
        <v>3870</v>
      </c>
      <c r="D811" s="1" t="s">
        <v>1540</v>
      </c>
      <c r="E811" s="1" t="s">
        <v>1473</v>
      </c>
      <c r="F811" s="21">
        <v>0</v>
      </c>
      <c r="G811" s="1" t="s">
        <v>857</v>
      </c>
      <c r="H811" s="1" t="s">
        <v>856</v>
      </c>
      <c r="I811" s="1" t="s">
        <v>349</v>
      </c>
      <c r="J811" s="1" t="s">
        <v>1457</v>
      </c>
      <c r="K811" s="1" t="s">
        <v>3702</v>
      </c>
      <c r="L811" s="1"/>
      <c r="M811" s="1" t="s">
        <v>1971</v>
      </c>
      <c r="N811" s="1"/>
      <c r="O811" s="1"/>
      <c r="P811" s="1"/>
      <c r="Q811" s="1">
        <v>4</v>
      </c>
      <c r="R811" s="1">
        <v>6</v>
      </c>
      <c r="S811" s="1" t="s">
        <v>1971</v>
      </c>
    </row>
    <row r="812" spans="1:19" hidden="1" x14ac:dyDescent="0.15">
      <c r="A812" s="3">
        <v>811</v>
      </c>
      <c r="B812" s="25" t="s">
        <v>5352</v>
      </c>
      <c r="C812" s="2" t="s">
        <v>3870</v>
      </c>
      <c r="D812" s="1" t="s">
        <v>1540</v>
      </c>
      <c r="E812" s="1" t="s">
        <v>1473</v>
      </c>
      <c r="F812" s="22">
        <v>15</v>
      </c>
      <c r="G812" s="1" t="s">
        <v>923</v>
      </c>
      <c r="H812" s="1" t="s">
        <v>922</v>
      </c>
      <c r="I812" s="1" t="s">
        <v>349</v>
      </c>
      <c r="J812" s="1" t="s">
        <v>3702</v>
      </c>
      <c r="K812" s="1" t="s">
        <v>2837</v>
      </c>
      <c r="L812" s="1"/>
      <c r="M812" s="1" t="s">
        <v>3516</v>
      </c>
      <c r="N812" s="1" t="s">
        <v>3560</v>
      </c>
      <c r="O812" s="1"/>
      <c r="P812" s="1"/>
      <c r="Q812" s="1">
        <v>4</v>
      </c>
      <c r="R812" s="1">
        <v>2</v>
      </c>
      <c r="S812" s="1" t="s">
        <v>3985</v>
      </c>
    </row>
    <row r="813" spans="1:19" hidden="1" x14ac:dyDescent="0.15">
      <c r="A813" s="3">
        <v>812</v>
      </c>
      <c r="B813" s="25" t="s">
        <v>5352</v>
      </c>
      <c r="C813" s="2" t="s">
        <v>3870</v>
      </c>
      <c r="D813" s="1" t="s">
        <v>1540</v>
      </c>
      <c r="E813" s="1" t="s">
        <v>1473</v>
      </c>
      <c r="F813" s="21">
        <v>0</v>
      </c>
      <c r="G813" s="1" t="s">
        <v>855</v>
      </c>
      <c r="H813" s="1" t="s">
        <v>854</v>
      </c>
      <c r="I813" s="1" t="s">
        <v>349</v>
      </c>
      <c r="J813" s="1" t="s">
        <v>1457</v>
      </c>
      <c r="K813" s="1" t="s">
        <v>3702</v>
      </c>
      <c r="L813" s="1"/>
      <c r="M813" s="1" t="s">
        <v>3516</v>
      </c>
      <c r="N813" s="1" t="s">
        <v>3986</v>
      </c>
      <c r="O813" s="1"/>
      <c r="P813" s="1"/>
      <c r="Q813" s="1">
        <v>3</v>
      </c>
      <c r="R813" s="1">
        <v>5</v>
      </c>
      <c r="S813" s="1" t="s">
        <v>3987</v>
      </c>
    </row>
    <row r="814" spans="1:19" hidden="1" x14ac:dyDescent="0.15">
      <c r="A814" s="3">
        <v>813</v>
      </c>
      <c r="B814" s="25" t="s">
        <v>5352</v>
      </c>
      <c r="C814" s="2" t="s">
        <v>3870</v>
      </c>
      <c r="D814" s="1" t="s">
        <v>1540</v>
      </c>
      <c r="E814" s="1" t="s">
        <v>1473</v>
      </c>
      <c r="F814" s="1">
        <v>12</v>
      </c>
      <c r="G814" s="1" t="s">
        <v>921</v>
      </c>
      <c r="H814" s="1" t="s">
        <v>920</v>
      </c>
      <c r="I814" s="1" t="s">
        <v>349</v>
      </c>
      <c r="J814" s="1" t="s">
        <v>2646</v>
      </c>
      <c r="K814" s="1" t="s">
        <v>2837</v>
      </c>
      <c r="L814" s="1"/>
      <c r="M814" s="1" t="s">
        <v>3522</v>
      </c>
      <c r="N814" s="1" t="s">
        <v>3988</v>
      </c>
      <c r="O814" s="1"/>
      <c r="P814" s="1"/>
      <c r="Q814" s="1">
        <v>4</v>
      </c>
      <c r="R814" s="1">
        <v>4</v>
      </c>
      <c r="S814" s="1" t="s">
        <v>3989</v>
      </c>
    </row>
    <row r="815" spans="1:19" hidden="1" x14ac:dyDescent="0.15">
      <c r="A815" s="3">
        <v>814</v>
      </c>
      <c r="B815" s="25" t="s">
        <v>5352</v>
      </c>
      <c r="C815" s="2" t="s">
        <v>3870</v>
      </c>
      <c r="D815" s="1" t="s">
        <v>1540</v>
      </c>
      <c r="E815" s="1" t="s">
        <v>1463</v>
      </c>
      <c r="F815" s="1">
        <v>14</v>
      </c>
      <c r="G815" s="1" t="s">
        <v>919</v>
      </c>
      <c r="H815" s="1" t="s">
        <v>918</v>
      </c>
      <c r="I815" s="1" t="s">
        <v>349</v>
      </c>
      <c r="J815" s="1" t="s">
        <v>3990</v>
      </c>
      <c r="K815" s="1"/>
      <c r="L815" s="1"/>
      <c r="M815" s="1" t="s">
        <v>3991</v>
      </c>
      <c r="N815" s="1"/>
      <c r="O815" s="1"/>
      <c r="P815" s="1"/>
      <c r="Q815" s="1">
        <v>6</v>
      </c>
      <c r="R815" s="1">
        <v>6</v>
      </c>
      <c r="S815" s="1" t="s">
        <v>3991</v>
      </c>
    </row>
    <row r="816" spans="1:19" hidden="1" x14ac:dyDescent="0.15">
      <c r="A816" s="3">
        <v>815</v>
      </c>
      <c r="B816" s="25" t="s">
        <v>5352</v>
      </c>
      <c r="C816" s="2" t="s">
        <v>3870</v>
      </c>
      <c r="D816" s="1" t="s">
        <v>1540</v>
      </c>
      <c r="E816" s="1" t="s">
        <v>1463</v>
      </c>
      <c r="F816" s="1">
        <v>13</v>
      </c>
      <c r="G816" s="1" t="s">
        <v>917</v>
      </c>
      <c r="H816" s="1" t="s">
        <v>916</v>
      </c>
      <c r="I816" s="1" t="s">
        <v>349</v>
      </c>
      <c r="J816" s="1" t="s">
        <v>1511</v>
      </c>
      <c r="K816" s="1" t="s">
        <v>2837</v>
      </c>
      <c r="L816" s="1"/>
      <c r="M816" s="1" t="s">
        <v>3992</v>
      </c>
      <c r="N816" s="1"/>
      <c r="O816" s="1"/>
      <c r="P816" s="1"/>
      <c r="Q816" s="1">
        <v>6</v>
      </c>
      <c r="R816" s="1">
        <v>5</v>
      </c>
      <c r="S816" s="1" t="s">
        <v>3992</v>
      </c>
    </row>
    <row r="817" spans="1:19" hidden="1" x14ac:dyDescent="0.15">
      <c r="A817" s="3">
        <v>816</v>
      </c>
      <c r="B817" s="25" t="s">
        <v>5352</v>
      </c>
      <c r="C817" s="2" t="s">
        <v>3870</v>
      </c>
      <c r="D817" s="1" t="s">
        <v>1540</v>
      </c>
      <c r="E817" s="1" t="s">
        <v>1463</v>
      </c>
      <c r="F817" s="1">
        <v>18</v>
      </c>
      <c r="G817" s="1" t="s">
        <v>915</v>
      </c>
      <c r="H817" s="1" t="s">
        <v>914</v>
      </c>
      <c r="I817" s="1" t="s">
        <v>349</v>
      </c>
      <c r="J817" s="1" t="s">
        <v>2637</v>
      </c>
      <c r="K817" s="1" t="s">
        <v>2436</v>
      </c>
      <c r="L817" s="1"/>
      <c r="M817" s="1" t="s">
        <v>3993</v>
      </c>
      <c r="N817" s="1"/>
      <c r="O817" s="1"/>
      <c r="P817" s="1"/>
      <c r="Q817" s="1">
        <v>6</v>
      </c>
      <c r="R817" s="1">
        <v>6</v>
      </c>
      <c r="S817" s="1" t="s">
        <v>3993</v>
      </c>
    </row>
    <row r="818" spans="1:19" hidden="1" x14ac:dyDescent="0.15">
      <c r="A818" s="3">
        <v>817</v>
      </c>
      <c r="B818" s="25" t="s">
        <v>5352</v>
      </c>
      <c r="C818" s="2" t="s">
        <v>3870</v>
      </c>
      <c r="D818" s="1" t="s">
        <v>1540</v>
      </c>
      <c r="E818" s="1" t="s">
        <v>1453</v>
      </c>
      <c r="F818" s="1">
        <v>21</v>
      </c>
      <c r="G818" s="1" t="s">
        <v>913</v>
      </c>
      <c r="H818" s="1" t="s">
        <v>912</v>
      </c>
      <c r="I818" s="1" t="s">
        <v>349</v>
      </c>
      <c r="J818" s="1" t="s">
        <v>2596</v>
      </c>
      <c r="K818" s="1"/>
      <c r="L818" s="1"/>
      <c r="M818" s="1" t="s">
        <v>1971</v>
      </c>
      <c r="N818" s="1" t="s">
        <v>3994</v>
      </c>
      <c r="O818" s="1" t="s">
        <v>3995</v>
      </c>
      <c r="P818" s="1"/>
      <c r="Q818" s="1">
        <v>7</v>
      </c>
      <c r="R818" s="1">
        <v>9</v>
      </c>
      <c r="S818" s="1" t="s">
        <v>3996</v>
      </c>
    </row>
    <row r="819" spans="1:19" hidden="1" x14ac:dyDescent="0.15">
      <c r="A819" s="3">
        <v>818</v>
      </c>
      <c r="B819" s="25" t="s">
        <v>5352</v>
      </c>
      <c r="C819" s="2" t="s">
        <v>3870</v>
      </c>
      <c r="D819" s="1" t="s">
        <v>1496</v>
      </c>
      <c r="E819" s="1" t="s">
        <v>1473</v>
      </c>
      <c r="F819" s="1">
        <v>8</v>
      </c>
      <c r="G819" s="1" t="s">
        <v>911</v>
      </c>
      <c r="H819" s="1" t="s">
        <v>910</v>
      </c>
      <c r="I819" s="1" t="s">
        <v>297</v>
      </c>
      <c r="J819" s="1"/>
      <c r="K819" s="1"/>
      <c r="L819" s="1"/>
      <c r="M819" s="1" t="s">
        <v>3997</v>
      </c>
      <c r="N819" s="1"/>
      <c r="O819" s="1"/>
      <c r="P819" s="1">
        <v>3</v>
      </c>
      <c r="Q819" s="1"/>
      <c r="R819" s="1"/>
      <c r="S819" s="1" t="s">
        <v>3997</v>
      </c>
    </row>
    <row r="820" spans="1:19" hidden="1" x14ac:dyDescent="0.15">
      <c r="A820" s="3">
        <v>819</v>
      </c>
      <c r="B820" s="25" t="s">
        <v>5352</v>
      </c>
      <c r="C820" s="2" t="s">
        <v>3870</v>
      </c>
      <c r="D820" s="1" t="s">
        <v>1530</v>
      </c>
      <c r="E820" s="1" t="s">
        <v>1453</v>
      </c>
      <c r="F820" s="1">
        <v>14</v>
      </c>
      <c r="G820" s="1" t="s">
        <v>909</v>
      </c>
      <c r="H820" s="1" t="s">
        <v>908</v>
      </c>
      <c r="I820" s="1" t="s">
        <v>349</v>
      </c>
      <c r="J820" s="1" t="s">
        <v>1511</v>
      </c>
      <c r="K820" s="1" t="s">
        <v>1485</v>
      </c>
      <c r="L820" s="1"/>
      <c r="M820" s="1" t="s">
        <v>3998</v>
      </c>
      <c r="N820" s="1" t="s">
        <v>3999</v>
      </c>
      <c r="O820" s="1"/>
      <c r="P820" s="1"/>
      <c r="Q820" s="1">
        <v>8</v>
      </c>
      <c r="R820" s="1">
        <v>8</v>
      </c>
      <c r="S820" s="1" t="s">
        <v>4000</v>
      </c>
    </row>
    <row r="821" spans="1:19" hidden="1" x14ac:dyDescent="0.15">
      <c r="A821" s="3">
        <v>820</v>
      </c>
      <c r="B821" s="25" t="s">
        <v>5352</v>
      </c>
      <c r="C821" s="2" t="s">
        <v>3870</v>
      </c>
      <c r="D821" s="1" t="s">
        <v>1489</v>
      </c>
      <c r="E821" s="1" t="s">
        <v>1473</v>
      </c>
      <c r="F821" s="1">
        <v>10</v>
      </c>
      <c r="G821" s="1" t="s">
        <v>907</v>
      </c>
      <c r="H821" s="1" t="s">
        <v>906</v>
      </c>
      <c r="I821" s="1" t="s">
        <v>349</v>
      </c>
      <c r="J821" s="1" t="s">
        <v>2436</v>
      </c>
      <c r="K821" s="1"/>
      <c r="L821" s="1"/>
      <c r="M821" s="1" t="s">
        <v>361</v>
      </c>
      <c r="N821" s="1" t="s">
        <v>4001</v>
      </c>
      <c r="O821" s="1"/>
      <c r="P821" s="1"/>
      <c r="Q821" s="1">
        <v>3</v>
      </c>
      <c r="R821" s="1">
        <v>5</v>
      </c>
      <c r="S821" s="1" t="s">
        <v>4002</v>
      </c>
    </row>
    <row r="822" spans="1:19" hidden="1" x14ac:dyDescent="0.15">
      <c r="A822" s="3">
        <v>821</v>
      </c>
      <c r="B822" s="25" t="s">
        <v>5352</v>
      </c>
      <c r="C822" s="2" t="s">
        <v>3870</v>
      </c>
      <c r="D822" s="1" t="s">
        <v>1509</v>
      </c>
      <c r="E822" s="1" t="s">
        <v>1473</v>
      </c>
      <c r="F822" s="1">
        <v>16</v>
      </c>
      <c r="G822" s="1" t="s">
        <v>905</v>
      </c>
      <c r="H822" s="1" t="s">
        <v>904</v>
      </c>
      <c r="I822" s="1" t="s">
        <v>349</v>
      </c>
      <c r="J822" s="1" t="s">
        <v>3946</v>
      </c>
      <c r="K822" s="1" t="s">
        <v>3656</v>
      </c>
      <c r="L822" s="1"/>
      <c r="M822" s="1" t="s">
        <v>2789</v>
      </c>
      <c r="N822" s="1" t="s">
        <v>4003</v>
      </c>
      <c r="O822" s="1"/>
      <c r="P822" s="1"/>
      <c r="Q822" s="1">
        <v>4</v>
      </c>
      <c r="R822" s="1">
        <v>3</v>
      </c>
      <c r="S822" s="1" t="s">
        <v>4004</v>
      </c>
    </row>
    <row r="823" spans="1:19" hidden="1" x14ac:dyDescent="0.15">
      <c r="A823" s="3">
        <v>822</v>
      </c>
      <c r="B823" s="25" t="s">
        <v>5352</v>
      </c>
      <c r="C823" s="2" t="s">
        <v>3870</v>
      </c>
      <c r="D823" s="1" t="s">
        <v>1509</v>
      </c>
      <c r="E823" s="1" t="s">
        <v>1453</v>
      </c>
      <c r="F823" s="1">
        <v>11</v>
      </c>
      <c r="G823" s="1" t="s">
        <v>903</v>
      </c>
      <c r="H823" s="1" t="s">
        <v>902</v>
      </c>
      <c r="I823" s="1" t="s">
        <v>349</v>
      </c>
      <c r="J823" s="1" t="s">
        <v>1511</v>
      </c>
      <c r="K823" s="1" t="s">
        <v>1515</v>
      </c>
      <c r="L823" s="1"/>
      <c r="M823" s="1" t="s">
        <v>1733</v>
      </c>
      <c r="N823" s="1" t="s">
        <v>4005</v>
      </c>
      <c r="O823" s="1" t="s">
        <v>4006</v>
      </c>
      <c r="P823" s="1"/>
      <c r="Q823" s="1">
        <v>2</v>
      </c>
      <c r="R823" s="1">
        <v>2</v>
      </c>
      <c r="S823" s="1" t="s">
        <v>4007</v>
      </c>
    </row>
    <row r="824" spans="1:19" hidden="1" x14ac:dyDescent="0.15">
      <c r="A824" s="3">
        <v>823</v>
      </c>
      <c r="B824" s="25" t="s">
        <v>5352</v>
      </c>
      <c r="C824" s="2" t="s">
        <v>3870</v>
      </c>
      <c r="D824" s="1" t="s">
        <v>1504</v>
      </c>
      <c r="E824" s="1" t="s">
        <v>1453</v>
      </c>
      <c r="F824" s="22">
        <v>18</v>
      </c>
      <c r="G824" s="1" t="s">
        <v>5349</v>
      </c>
      <c r="H824" s="1" t="s">
        <v>900</v>
      </c>
      <c r="I824" s="1" t="s">
        <v>349</v>
      </c>
      <c r="J824" s="1" t="s">
        <v>1511</v>
      </c>
      <c r="K824" s="1" t="s">
        <v>3702</v>
      </c>
      <c r="L824" s="1"/>
      <c r="M824" s="1" t="s">
        <v>4008</v>
      </c>
      <c r="N824" s="1" t="s">
        <v>3703</v>
      </c>
      <c r="O824" s="1"/>
      <c r="P824" s="1"/>
      <c r="Q824" s="1">
        <v>8</v>
      </c>
      <c r="R824" s="1">
        <v>8</v>
      </c>
      <c r="S824" s="1" t="s">
        <v>4009</v>
      </c>
    </row>
    <row r="825" spans="1:19" hidden="1" x14ac:dyDescent="0.15">
      <c r="A825" s="3">
        <v>824</v>
      </c>
      <c r="B825" s="25" t="s">
        <v>5352</v>
      </c>
      <c r="C825" s="2" t="s">
        <v>3870</v>
      </c>
      <c r="D825" s="1" t="s">
        <v>1504</v>
      </c>
      <c r="E825" s="1" t="s">
        <v>1453</v>
      </c>
      <c r="F825" s="21">
        <v>0</v>
      </c>
      <c r="G825" s="1" t="s">
        <v>853</v>
      </c>
      <c r="H825" s="1" t="s">
        <v>852</v>
      </c>
      <c r="I825" s="1" t="s">
        <v>349</v>
      </c>
      <c r="J825" s="1" t="s">
        <v>3702</v>
      </c>
      <c r="K825" s="1"/>
      <c r="L825" s="1"/>
      <c r="M825" s="1" t="s">
        <v>4010</v>
      </c>
      <c r="N825" s="1" t="s">
        <v>3704</v>
      </c>
      <c r="O825" s="1"/>
      <c r="P825" s="1"/>
      <c r="Q825" s="1">
        <v>12</v>
      </c>
      <c r="R825" s="1">
        <v>12</v>
      </c>
      <c r="S825" s="1" t="s">
        <v>4011</v>
      </c>
    </row>
    <row r="826" spans="1:19" hidden="1" x14ac:dyDescent="0.15">
      <c r="A826" s="3">
        <v>825</v>
      </c>
      <c r="B826" s="25" t="s">
        <v>5352</v>
      </c>
      <c r="C826" s="2" t="s">
        <v>3870</v>
      </c>
      <c r="D826" s="1" t="s">
        <v>1829</v>
      </c>
      <c r="E826" s="1" t="s">
        <v>1463</v>
      </c>
      <c r="F826" s="1">
        <v>16</v>
      </c>
      <c r="G826" s="1" t="s">
        <v>899</v>
      </c>
      <c r="H826" s="1" t="s">
        <v>898</v>
      </c>
      <c r="I826" s="1" t="s">
        <v>349</v>
      </c>
      <c r="J826" s="1" t="s">
        <v>1511</v>
      </c>
      <c r="K826" s="1" t="s">
        <v>1555</v>
      </c>
      <c r="L826" s="1"/>
      <c r="M826" s="1" t="s">
        <v>3151</v>
      </c>
      <c r="N826" s="1" t="s">
        <v>4012</v>
      </c>
      <c r="O826" s="1"/>
      <c r="P826" s="1"/>
      <c r="Q826" s="1">
        <v>6</v>
      </c>
      <c r="R826" s="1">
        <v>6</v>
      </c>
      <c r="S826" s="1" t="s">
        <v>4013</v>
      </c>
    </row>
    <row r="827" spans="1:19" hidden="1" x14ac:dyDescent="0.15">
      <c r="A827" s="3">
        <v>826</v>
      </c>
      <c r="B827" s="25" t="s">
        <v>5352</v>
      </c>
      <c r="C827" s="2" t="s">
        <v>3870</v>
      </c>
      <c r="D827" s="1" t="s">
        <v>301</v>
      </c>
      <c r="E827" s="1" t="s">
        <v>1473</v>
      </c>
      <c r="F827" s="1">
        <v>14</v>
      </c>
      <c r="G827" s="1" t="s">
        <v>897</v>
      </c>
      <c r="H827" s="1" t="s">
        <v>896</v>
      </c>
      <c r="I827" s="1" t="s">
        <v>349</v>
      </c>
      <c r="J827" s="1" t="s">
        <v>1457</v>
      </c>
      <c r="K827" s="1" t="s">
        <v>2837</v>
      </c>
      <c r="L827" s="1"/>
      <c r="M827" s="1" t="s">
        <v>4014</v>
      </c>
      <c r="N827" s="1" t="s">
        <v>4015</v>
      </c>
      <c r="O827" s="1"/>
      <c r="P827" s="1"/>
      <c r="Q827" s="1">
        <v>5</v>
      </c>
      <c r="R827" s="1">
        <v>4</v>
      </c>
      <c r="S827" s="1" t="s">
        <v>4016</v>
      </c>
    </row>
    <row r="828" spans="1:19" hidden="1" x14ac:dyDescent="0.15">
      <c r="A828" s="3">
        <v>827</v>
      </c>
      <c r="B828" s="25" t="s">
        <v>5352</v>
      </c>
      <c r="C828" s="2" t="s">
        <v>3870</v>
      </c>
      <c r="D828" s="1" t="s">
        <v>301</v>
      </c>
      <c r="E828" s="1" t="s">
        <v>1473</v>
      </c>
      <c r="F828" s="1">
        <v>16</v>
      </c>
      <c r="G828" s="1" t="s">
        <v>895</v>
      </c>
      <c r="H828" s="1" t="s">
        <v>894</v>
      </c>
      <c r="I828" s="1" t="s">
        <v>349</v>
      </c>
      <c r="J828" s="1" t="s">
        <v>1457</v>
      </c>
      <c r="K828" s="1" t="s">
        <v>367</v>
      </c>
      <c r="L828" s="1"/>
      <c r="M828" s="1" t="s">
        <v>4014</v>
      </c>
      <c r="N828" s="1" t="s">
        <v>2645</v>
      </c>
      <c r="O828" s="1"/>
      <c r="P828" s="1"/>
      <c r="Q828" s="1">
        <v>6</v>
      </c>
      <c r="R828" s="1">
        <v>5</v>
      </c>
      <c r="S828" s="1" t="s">
        <v>4017</v>
      </c>
    </row>
    <row r="829" spans="1:19" hidden="1" x14ac:dyDescent="0.15">
      <c r="A829" s="3">
        <v>828</v>
      </c>
      <c r="B829" s="25" t="s">
        <v>5352</v>
      </c>
      <c r="C829" s="2" t="s">
        <v>3870</v>
      </c>
      <c r="D829" s="1" t="s">
        <v>301</v>
      </c>
      <c r="E829" s="1" t="s">
        <v>1473</v>
      </c>
      <c r="F829" s="1">
        <v>16</v>
      </c>
      <c r="G829" s="1" t="s">
        <v>893</v>
      </c>
      <c r="H829" s="1" t="s">
        <v>892</v>
      </c>
      <c r="I829" s="1" t="s">
        <v>349</v>
      </c>
      <c r="J829" s="1" t="s">
        <v>1457</v>
      </c>
      <c r="K829" s="1"/>
      <c r="L829" s="1"/>
      <c r="M829" s="1" t="s">
        <v>4018</v>
      </c>
      <c r="N829" s="1" t="s">
        <v>4014</v>
      </c>
      <c r="O829" s="1"/>
      <c r="P829" s="1"/>
      <c r="Q829" s="1">
        <v>5</v>
      </c>
      <c r="R829" s="1">
        <v>7</v>
      </c>
      <c r="S829" s="1" t="s">
        <v>4019</v>
      </c>
    </row>
    <row r="830" spans="1:19" hidden="1" x14ac:dyDescent="0.15">
      <c r="A830" s="3">
        <v>829</v>
      </c>
      <c r="B830" s="25" t="s">
        <v>5352</v>
      </c>
      <c r="C830" s="2" t="s">
        <v>3870</v>
      </c>
      <c r="D830" s="1" t="s">
        <v>301</v>
      </c>
      <c r="E830" s="1" t="s">
        <v>1473</v>
      </c>
      <c r="F830" s="1">
        <v>23</v>
      </c>
      <c r="G830" s="1" t="s">
        <v>891</v>
      </c>
      <c r="H830" s="1" t="s">
        <v>890</v>
      </c>
      <c r="I830" s="1" t="s">
        <v>349</v>
      </c>
      <c r="J830" s="1" t="s">
        <v>1457</v>
      </c>
      <c r="K830" s="1"/>
      <c r="L830" s="1"/>
      <c r="M830" s="1" t="s">
        <v>4020</v>
      </c>
      <c r="N830" s="1" t="s">
        <v>4021</v>
      </c>
      <c r="O830" s="1"/>
      <c r="P830" s="1"/>
      <c r="Q830" s="1">
        <v>3</v>
      </c>
      <c r="R830" s="1">
        <v>4</v>
      </c>
      <c r="S830" s="1" t="s">
        <v>4022</v>
      </c>
    </row>
    <row r="831" spans="1:19" hidden="1" x14ac:dyDescent="0.15">
      <c r="A831" s="3">
        <v>830</v>
      </c>
      <c r="B831" s="25" t="s">
        <v>5352</v>
      </c>
      <c r="C831" s="2" t="s">
        <v>3870</v>
      </c>
      <c r="D831" s="1" t="s">
        <v>301</v>
      </c>
      <c r="E831" s="1" t="s">
        <v>1473</v>
      </c>
      <c r="F831" s="1">
        <v>14</v>
      </c>
      <c r="G831" s="1" t="s">
        <v>889</v>
      </c>
      <c r="H831" s="1" t="s">
        <v>888</v>
      </c>
      <c r="I831" s="1" t="s">
        <v>349</v>
      </c>
      <c r="J831" s="1" t="s">
        <v>1457</v>
      </c>
      <c r="K831" s="1"/>
      <c r="L831" s="1"/>
      <c r="M831" s="1" t="s">
        <v>4014</v>
      </c>
      <c r="N831" s="1" t="s">
        <v>4023</v>
      </c>
      <c r="O831" s="1"/>
      <c r="P831" s="1"/>
      <c r="Q831" s="1">
        <v>4</v>
      </c>
      <c r="R831" s="1">
        <v>5</v>
      </c>
      <c r="S831" s="1" t="s">
        <v>4024</v>
      </c>
    </row>
    <row r="832" spans="1:19" hidden="1" x14ac:dyDescent="0.15">
      <c r="A832" s="3">
        <v>831</v>
      </c>
      <c r="B832" s="25" t="s">
        <v>5352</v>
      </c>
      <c r="C832" s="2" t="s">
        <v>3870</v>
      </c>
      <c r="D832" s="1" t="s">
        <v>301</v>
      </c>
      <c r="E832" s="1" t="s">
        <v>1463</v>
      </c>
      <c r="F832" s="1">
        <v>12</v>
      </c>
      <c r="G832" s="1" t="s">
        <v>887</v>
      </c>
      <c r="H832" s="1" t="s">
        <v>886</v>
      </c>
      <c r="I832" s="1" t="s">
        <v>349</v>
      </c>
      <c r="J832" s="1" t="s">
        <v>1457</v>
      </c>
      <c r="K832" s="1" t="s">
        <v>2837</v>
      </c>
      <c r="L832" s="1"/>
      <c r="M832" s="1" t="s">
        <v>2627</v>
      </c>
      <c r="N832" s="1" t="s">
        <v>3657</v>
      </c>
      <c r="O832" s="1"/>
      <c r="P832" s="1"/>
      <c r="Q832" s="1">
        <v>3</v>
      </c>
      <c r="R832" s="1">
        <v>3</v>
      </c>
      <c r="S832" s="1" t="s">
        <v>3658</v>
      </c>
    </row>
    <row r="833" spans="1:19" hidden="1" x14ac:dyDescent="0.15">
      <c r="A833" s="3">
        <v>832</v>
      </c>
      <c r="B833" s="25" t="s">
        <v>5352</v>
      </c>
      <c r="C833" s="2" t="s">
        <v>3870</v>
      </c>
      <c r="D833" s="1" t="s">
        <v>301</v>
      </c>
      <c r="E833" s="1" t="s">
        <v>1463</v>
      </c>
      <c r="F833" s="1">
        <v>19</v>
      </c>
      <c r="G833" s="1" t="s">
        <v>885</v>
      </c>
      <c r="H833" s="1" t="s">
        <v>884</v>
      </c>
      <c r="I833" s="1" t="s">
        <v>349</v>
      </c>
      <c r="J833" s="1" t="s">
        <v>1457</v>
      </c>
      <c r="K833" s="1" t="s">
        <v>4025</v>
      </c>
      <c r="L833" s="1"/>
      <c r="M833" s="1" t="s">
        <v>4020</v>
      </c>
      <c r="N833" s="1" t="s">
        <v>4026</v>
      </c>
      <c r="O833" s="1"/>
      <c r="P833" s="1"/>
      <c r="Q833" s="1">
        <v>5</v>
      </c>
      <c r="R833" s="1">
        <v>6</v>
      </c>
      <c r="S833" s="1" t="s">
        <v>4027</v>
      </c>
    </row>
    <row r="834" spans="1:19" hidden="1" x14ac:dyDescent="0.15">
      <c r="A834" s="3">
        <v>833</v>
      </c>
      <c r="B834" s="25" t="s">
        <v>5352</v>
      </c>
      <c r="C834" s="2" t="s">
        <v>3870</v>
      </c>
      <c r="D834" s="1" t="s">
        <v>301</v>
      </c>
      <c r="E834" s="1" t="s">
        <v>1463</v>
      </c>
      <c r="F834" s="1">
        <v>16</v>
      </c>
      <c r="G834" s="1" t="s">
        <v>883</v>
      </c>
      <c r="H834" s="1" t="s">
        <v>882</v>
      </c>
      <c r="I834" s="1" t="s">
        <v>349</v>
      </c>
      <c r="J834" s="1" t="s">
        <v>1457</v>
      </c>
      <c r="K834" s="1" t="s">
        <v>1972</v>
      </c>
      <c r="L834" s="1"/>
      <c r="M834" s="1" t="s">
        <v>4014</v>
      </c>
      <c r="N834" s="1" t="s">
        <v>4028</v>
      </c>
      <c r="O834" s="1"/>
      <c r="P834" s="1"/>
      <c r="Q834" s="1">
        <v>6</v>
      </c>
      <c r="R834" s="1">
        <v>6</v>
      </c>
      <c r="S834" s="1" t="s">
        <v>4029</v>
      </c>
    </row>
    <row r="835" spans="1:19" hidden="1" x14ac:dyDescent="0.15">
      <c r="A835" s="3">
        <v>834</v>
      </c>
      <c r="B835" s="25" t="s">
        <v>5352</v>
      </c>
      <c r="C835" s="2" t="s">
        <v>3870</v>
      </c>
      <c r="D835" s="1" t="s">
        <v>301</v>
      </c>
      <c r="E835" s="1" t="s">
        <v>1453</v>
      </c>
      <c r="F835" s="1">
        <v>21</v>
      </c>
      <c r="G835" s="1" t="s">
        <v>881</v>
      </c>
      <c r="H835" s="1" t="s">
        <v>880</v>
      </c>
      <c r="I835" s="1" t="s">
        <v>349</v>
      </c>
      <c r="J835" s="1" t="s">
        <v>1457</v>
      </c>
      <c r="K835" s="1" t="s">
        <v>2750</v>
      </c>
      <c r="L835" s="1"/>
      <c r="M835" s="1" t="s">
        <v>3964</v>
      </c>
      <c r="N835" s="1" t="s">
        <v>4030</v>
      </c>
      <c r="O835" s="1" t="s">
        <v>4031</v>
      </c>
      <c r="P835" s="1"/>
      <c r="Q835" s="1">
        <v>8</v>
      </c>
      <c r="R835" s="1">
        <v>8</v>
      </c>
      <c r="S835" s="1" t="s">
        <v>4032</v>
      </c>
    </row>
    <row r="836" spans="1:19" hidden="1" x14ac:dyDescent="0.15">
      <c r="A836" s="3">
        <v>835</v>
      </c>
      <c r="B836" s="25" t="s">
        <v>5352</v>
      </c>
      <c r="C836" s="2" t="s">
        <v>3870</v>
      </c>
      <c r="D836" s="1" t="s">
        <v>301</v>
      </c>
      <c r="E836" s="1" t="s">
        <v>1453</v>
      </c>
      <c r="F836" s="1">
        <v>20</v>
      </c>
      <c r="G836" s="1" t="s">
        <v>879</v>
      </c>
      <c r="H836" s="1" t="s">
        <v>878</v>
      </c>
      <c r="I836" s="1" t="s">
        <v>349</v>
      </c>
      <c r="J836" s="1" t="s">
        <v>1457</v>
      </c>
      <c r="K836" s="1"/>
      <c r="L836" s="1"/>
      <c r="M836" s="1" t="s">
        <v>3693</v>
      </c>
      <c r="N836" s="1" t="s">
        <v>4033</v>
      </c>
      <c r="O836" s="1"/>
      <c r="P836" s="1"/>
      <c r="Q836" s="1">
        <v>13</v>
      </c>
      <c r="R836" s="1">
        <v>13</v>
      </c>
      <c r="S836" s="1" t="s">
        <v>4034</v>
      </c>
    </row>
    <row r="837" spans="1:19" hidden="1" x14ac:dyDescent="0.15">
      <c r="A837" s="3">
        <v>836</v>
      </c>
      <c r="B837" s="25" t="s">
        <v>5350</v>
      </c>
      <c r="C837" s="2" t="s">
        <v>4035</v>
      </c>
      <c r="D837" s="1" t="s">
        <v>1653</v>
      </c>
      <c r="E837" s="1" t="s">
        <v>1771</v>
      </c>
      <c r="F837" s="1">
        <v>1</v>
      </c>
      <c r="G837" s="1" t="s">
        <v>851</v>
      </c>
      <c r="H837" s="1" t="s">
        <v>850</v>
      </c>
      <c r="I837" s="1" t="s">
        <v>349</v>
      </c>
      <c r="J837" s="1" t="s">
        <v>4036</v>
      </c>
      <c r="K837" s="1" t="s">
        <v>1667</v>
      </c>
      <c r="L837" s="1"/>
      <c r="M837" s="1" t="s">
        <v>4037</v>
      </c>
      <c r="N837" s="1"/>
      <c r="O837" s="1"/>
      <c r="P837" s="1"/>
      <c r="Q837" s="1">
        <v>2</v>
      </c>
      <c r="R837" s="1">
        <v>2</v>
      </c>
      <c r="S837" s="1" t="s">
        <v>4037</v>
      </c>
    </row>
    <row r="838" spans="1:19" hidden="1" x14ac:dyDescent="0.15">
      <c r="A838" s="3">
        <v>837</v>
      </c>
      <c r="B838" s="25" t="s">
        <v>5350</v>
      </c>
      <c r="C838" s="2" t="s">
        <v>4035</v>
      </c>
      <c r="D838" s="1" t="s">
        <v>1653</v>
      </c>
      <c r="E838" s="1" t="s">
        <v>1771</v>
      </c>
      <c r="F838" s="1">
        <v>6</v>
      </c>
      <c r="G838" s="1" t="s">
        <v>847</v>
      </c>
      <c r="H838" s="1" t="s">
        <v>846</v>
      </c>
      <c r="I838" s="1" t="s">
        <v>349</v>
      </c>
      <c r="J838" s="1" t="s">
        <v>2987</v>
      </c>
      <c r="K838" s="1"/>
      <c r="L838" s="1"/>
      <c r="M838" s="1" t="s">
        <v>361</v>
      </c>
      <c r="N838" s="1" t="s">
        <v>4038</v>
      </c>
      <c r="O838" s="1" t="s">
        <v>4039</v>
      </c>
      <c r="P838" s="1"/>
      <c r="Q838" s="1">
        <v>1</v>
      </c>
      <c r="R838" s="1">
        <v>2</v>
      </c>
      <c r="S838" s="1" t="s">
        <v>4040</v>
      </c>
    </row>
    <row r="839" spans="1:19" hidden="1" x14ac:dyDescent="0.15">
      <c r="A839" s="3">
        <v>838</v>
      </c>
      <c r="B839" s="25" t="s">
        <v>5350</v>
      </c>
      <c r="C839" s="2" t="s">
        <v>4035</v>
      </c>
      <c r="D839" s="1" t="s">
        <v>1653</v>
      </c>
      <c r="E839" s="1" t="s">
        <v>1771</v>
      </c>
      <c r="F839" s="1">
        <v>5</v>
      </c>
      <c r="G839" s="1" t="s">
        <v>843</v>
      </c>
      <c r="H839" s="1" t="s">
        <v>842</v>
      </c>
      <c r="I839" s="1" t="s">
        <v>349</v>
      </c>
      <c r="J839" s="1" t="s">
        <v>4036</v>
      </c>
      <c r="K839" s="1" t="s">
        <v>1667</v>
      </c>
      <c r="L839" s="1"/>
      <c r="M839" s="1" t="s">
        <v>4041</v>
      </c>
      <c r="N839" s="1"/>
      <c r="O839" s="1"/>
      <c r="P839" s="1"/>
      <c r="Q839" s="1">
        <v>2</v>
      </c>
      <c r="R839" s="1">
        <v>2</v>
      </c>
      <c r="S839" s="1" t="s">
        <v>4041</v>
      </c>
    </row>
    <row r="840" spans="1:19" hidden="1" x14ac:dyDescent="0.15">
      <c r="A840" s="3">
        <v>839</v>
      </c>
      <c r="B840" s="25" t="s">
        <v>5350</v>
      </c>
      <c r="C840" s="2" t="s">
        <v>4035</v>
      </c>
      <c r="D840" s="1" t="s">
        <v>1653</v>
      </c>
      <c r="E840" s="1" t="s">
        <v>1771</v>
      </c>
      <c r="F840" s="1">
        <v>7</v>
      </c>
      <c r="G840" s="1" t="s">
        <v>841</v>
      </c>
      <c r="H840" s="1" t="s">
        <v>840</v>
      </c>
      <c r="I840" s="1" t="s">
        <v>349</v>
      </c>
      <c r="J840" s="1" t="s">
        <v>1511</v>
      </c>
      <c r="K840" s="1"/>
      <c r="L840" s="1"/>
      <c r="M840" s="1" t="s">
        <v>4042</v>
      </c>
      <c r="N840" s="1"/>
      <c r="O840" s="1"/>
      <c r="P840" s="1"/>
      <c r="Q840" s="1">
        <v>2</v>
      </c>
      <c r="R840" s="1">
        <v>1</v>
      </c>
      <c r="S840" s="1" t="s">
        <v>4042</v>
      </c>
    </row>
    <row r="841" spans="1:19" hidden="1" x14ac:dyDescent="0.15">
      <c r="A841" s="3">
        <v>840</v>
      </c>
      <c r="B841" s="25" t="s">
        <v>5350</v>
      </c>
      <c r="C841" s="2" t="s">
        <v>4035</v>
      </c>
      <c r="D841" s="1" t="s">
        <v>1653</v>
      </c>
      <c r="E841" s="1" t="s">
        <v>1771</v>
      </c>
      <c r="F841" s="1">
        <v>7</v>
      </c>
      <c r="G841" s="1" t="s">
        <v>839</v>
      </c>
      <c r="H841" s="1" t="s">
        <v>838</v>
      </c>
      <c r="I841" s="1" t="s">
        <v>349</v>
      </c>
      <c r="J841" s="1" t="s">
        <v>4036</v>
      </c>
      <c r="K841" s="1" t="s">
        <v>1826</v>
      </c>
      <c r="L841" s="1"/>
      <c r="M841" s="1" t="s">
        <v>2627</v>
      </c>
      <c r="N841" s="1" t="s">
        <v>4043</v>
      </c>
      <c r="O841" s="1"/>
      <c r="P841" s="1"/>
      <c r="Q841" s="1">
        <v>1</v>
      </c>
      <c r="R841" s="1">
        <v>1</v>
      </c>
      <c r="S841" s="1" t="s">
        <v>4044</v>
      </c>
    </row>
    <row r="842" spans="1:19" hidden="1" x14ac:dyDescent="0.15">
      <c r="A842" s="3">
        <v>841</v>
      </c>
      <c r="B842" s="25" t="s">
        <v>5350</v>
      </c>
      <c r="C842" s="2" t="s">
        <v>4035</v>
      </c>
      <c r="D842" s="1" t="s">
        <v>1653</v>
      </c>
      <c r="E842" s="1" t="s">
        <v>1771</v>
      </c>
      <c r="F842" s="1">
        <v>5</v>
      </c>
      <c r="G842" s="1" t="s">
        <v>5255</v>
      </c>
      <c r="H842" s="1" t="s">
        <v>834</v>
      </c>
      <c r="I842" s="1" t="s">
        <v>349</v>
      </c>
      <c r="J842" s="1" t="s">
        <v>1511</v>
      </c>
      <c r="K842" s="1" t="s">
        <v>1667</v>
      </c>
      <c r="L842" s="1"/>
      <c r="M842" s="1" t="s">
        <v>361</v>
      </c>
      <c r="N842" s="1" t="s">
        <v>4041</v>
      </c>
      <c r="O842" s="1"/>
      <c r="P842" s="1"/>
      <c r="Q842" s="1">
        <v>2</v>
      </c>
      <c r="R842" s="1">
        <v>1</v>
      </c>
      <c r="S842" s="1" t="s">
        <v>4045</v>
      </c>
    </row>
    <row r="843" spans="1:19" hidden="1" x14ac:dyDescent="0.15">
      <c r="A843" s="3">
        <v>842</v>
      </c>
      <c r="B843" s="25" t="s">
        <v>5350</v>
      </c>
      <c r="C843" s="2" t="s">
        <v>4035</v>
      </c>
      <c r="D843" s="1" t="s">
        <v>1653</v>
      </c>
      <c r="E843" s="1" t="s">
        <v>1771</v>
      </c>
      <c r="F843" s="1">
        <v>7</v>
      </c>
      <c r="G843" s="1" t="s">
        <v>833</v>
      </c>
      <c r="H843" s="1" t="s">
        <v>832</v>
      </c>
      <c r="I843" s="1" t="s">
        <v>349</v>
      </c>
      <c r="J843" s="1" t="s">
        <v>4046</v>
      </c>
      <c r="K843" s="1"/>
      <c r="L843" s="1"/>
      <c r="M843" s="1" t="s">
        <v>4038</v>
      </c>
      <c r="N843" s="1" t="s">
        <v>4047</v>
      </c>
      <c r="O843" s="1"/>
      <c r="P843" s="1"/>
      <c r="Q843" s="1">
        <v>1</v>
      </c>
      <c r="R843" s="1">
        <v>3</v>
      </c>
      <c r="S843" s="1" t="s">
        <v>4048</v>
      </c>
    </row>
    <row r="844" spans="1:19" hidden="1" x14ac:dyDescent="0.15">
      <c r="A844" s="3">
        <v>843</v>
      </c>
      <c r="B844" s="25" t="s">
        <v>5350</v>
      </c>
      <c r="C844" s="2" t="s">
        <v>4035</v>
      </c>
      <c r="D844" s="1" t="s">
        <v>1653</v>
      </c>
      <c r="E844" s="1" t="s">
        <v>1771</v>
      </c>
      <c r="F844" s="1">
        <v>2</v>
      </c>
      <c r="G844" s="1" t="s">
        <v>5256</v>
      </c>
      <c r="H844" s="1" t="s">
        <v>848</v>
      </c>
      <c r="I844" s="1" t="s">
        <v>1475</v>
      </c>
      <c r="J844" s="1"/>
      <c r="K844" s="1"/>
      <c r="L844" s="1"/>
      <c r="M844" s="1" t="s">
        <v>4049</v>
      </c>
      <c r="N844" s="1"/>
      <c r="O844" s="1"/>
      <c r="P844" s="1"/>
      <c r="Q844" s="1"/>
      <c r="R844" s="1"/>
      <c r="S844" s="1" t="s">
        <v>4049</v>
      </c>
    </row>
    <row r="845" spans="1:19" hidden="1" x14ac:dyDescent="0.15">
      <c r="A845" s="3">
        <v>844</v>
      </c>
      <c r="B845" s="25" t="s">
        <v>5350</v>
      </c>
      <c r="C845" s="2" t="s">
        <v>4035</v>
      </c>
      <c r="D845" s="1" t="s">
        <v>1653</v>
      </c>
      <c r="E845" s="1" t="s">
        <v>1771</v>
      </c>
      <c r="F845" s="1">
        <v>8</v>
      </c>
      <c r="G845" s="1" t="s">
        <v>5257</v>
      </c>
      <c r="H845" s="1" t="s">
        <v>844</v>
      </c>
      <c r="I845" s="1" t="s">
        <v>1475</v>
      </c>
      <c r="J845" s="1"/>
      <c r="K845" s="1"/>
      <c r="L845" s="1"/>
      <c r="M845" s="1" t="s">
        <v>4050</v>
      </c>
      <c r="N845" s="1"/>
      <c r="O845" s="1"/>
      <c r="P845" s="1"/>
      <c r="Q845" s="1"/>
      <c r="R845" s="1"/>
      <c r="S845" s="1" t="s">
        <v>4050</v>
      </c>
    </row>
    <row r="846" spans="1:19" hidden="1" x14ac:dyDescent="0.15">
      <c r="A846" s="3">
        <v>845</v>
      </c>
      <c r="B846" s="25" t="s">
        <v>5350</v>
      </c>
      <c r="C846" s="2" t="s">
        <v>4035</v>
      </c>
      <c r="D846" s="1" t="s">
        <v>1653</v>
      </c>
      <c r="E846" s="1" t="s">
        <v>1771</v>
      </c>
      <c r="F846" s="1">
        <v>7</v>
      </c>
      <c r="G846" s="1" t="s">
        <v>837</v>
      </c>
      <c r="H846" s="1" t="s">
        <v>836</v>
      </c>
      <c r="I846" s="1" t="s">
        <v>1475</v>
      </c>
      <c r="J846" s="1"/>
      <c r="K846" s="1"/>
      <c r="L846" s="1"/>
      <c r="M846" s="1" t="s">
        <v>4051</v>
      </c>
      <c r="N846" s="1"/>
      <c r="O846" s="1"/>
      <c r="P846" s="1"/>
      <c r="Q846" s="1"/>
      <c r="R846" s="1"/>
      <c r="S846" s="1" t="s">
        <v>4051</v>
      </c>
    </row>
    <row r="847" spans="1:19" hidden="1" x14ac:dyDescent="0.15">
      <c r="A847" s="3">
        <v>846</v>
      </c>
      <c r="B847" s="25" t="s">
        <v>5350</v>
      </c>
      <c r="C847" s="2" t="s">
        <v>4035</v>
      </c>
      <c r="D847" s="1" t="s">
        <v>1653</v>
      </c>
      <c r="E847" s="1" t="s">
        <v>1473</v>
      </c>
      <c r="F847" s="1">
        <v>12</v>
      </c>
      <c r="G847" s="1" t="s">
        <v>831</v>
      </c>
      <c r="H847" s="1" t="s">
        <v>830</v>
      </c>
      <c r="I847" s="1" t="s">
        <v>349</v>
      </c>
      <c r="J847" s="1" t="s">
        <v>4036</v>
      </c>
      <c r="K847" s="1" t="s">
        <v>1826</v>
      </c>
      <c r="L847" s="1"/>
      <c r="M847" s="1" t="s">
        <v>4052</v>
      </c>
      <c r="N847" s="1"/>
      <c r="O847" s="1"/>
      <c r="P847" s="1"/>
      <c r="Q847" s="1">
        <v>3</v>
      </c>
      <c r="R847" s="1">
        <v>4</v>
      </c>
      <c r="S847" s="1" t="s">
        <v>4052</v>
      </c>
    </row>
    <row r="848" spans="1:19" hidden="1" x14ac:dyDescent="0.15">
      <c r="A848" s="3">
        <v>847</v>
      </c>
      <c r="B848" s="25" t="s">
        <v>5350</v>
      </c>
      <c r="C848" s="2" t="s">
        <v>4035</v>
      </c>
      <c r="D848" s="1" t="s">
        <v>1653</v>
      </c>
      <c r="E848" s="1" t="s">
        <v>1473</v>
      </c>
      <c r="F848" s="1">
        <v>11</v>
      </c>
      <c r="G848" s="1" t="s">
        <v>827</v>
      </c>
      <c r="H848" s="1" t="s">
        <v>826</v>
      </c>
      <c r="I848" s="1" t="s">
        <v>349</v>
      </c>
      <c r="J848" s="1" t="s">
        <v>4036</v>
      </c>
      <c r="K848" s="1" t="s">
        <v>1826</v>
      </c>
      <c r="L848" s="1"/>
      <c r="M848" s="1" t="s">
        <v>2627</v>
      </c>
      <c r="N848" s="1" t="s">
        <v>4038</v>
      </c>
      <c r="O848" s="1" t="s">
        <v>4053</v>
      </c>
      <c r="P848" s="1"/>
      <c r="Q848" s="1">
        <v>3</v>
      </c>
      <c r="R848" s="1">
        <v>4</v>
      </c>
      <c r="S848" s="1" t="s">
        <v>4054</v>
      </c>
    </row>
    <row r="849" spans="1:19" hidden="1" x14ac:dyDescent="0.15">
      <c r="A849" s="3">
        <v>848</v>
      </c>
      <c r="B849" s="25" t="s">
        <v>5350</v>
      </c>
      <c r="C849" s="2" t="s">
        <v>4035</v>
      </c>
      <c r="D849" s="1" t="s">
        <v>1653</v>
      </c>
      <c r="E849" s="1" t="s">
        <v>1473</v>
      </c>
      <c r="F849" s="1">
        <v>11</v>
      </c>
      <c r="G849" s="1" t="s">
        <v>825</v>
      </c>
      <c r="H849" s="1" t="s">
        <v>824</v>
      </c>
      <c r="I849" s="1" t="s">
        <v>349</v>
      </c>
      <c r="J849" s="1" t="s">
        <v>4036</v>
      </c>
      <c r="K849" s="1" t="s">
        <v>4055</v>
      </c>
      <c r="L849" s="1"/>
      <c r="M849" s="1" t="s">
        <v>3406</v>
      </c>
      <c r="N849" s="1" t="s">
        <v>4056</v>
      </c>
      <c r="O849" s="1"/>
      <c r="P849" s="1"/>
      <c r="Q849" s="1">
        <v>4</v>
      </c>
      <c r="R849" s="1">
        <v>3</v>
      </c>
      <c r="S849" s="1" t="s">
        <v>4057</v>
      </c>
    </row>
    <row r="850" spans="1:19" hidden="1" x14ac:dyDescent="0.15">
      <c r="A850" s="3">
        <v>849</v>
      </c>
      <c r="B850" s="25" t="s">
        <v>5350</v>
      </c>
      <c r="C850" s="2" t="s">
        <v>4035</v>
      </c>
      <c r="D850" s="1" t="s">
        <v>1653</v>
      </c>
      <c r="E850" s="1" t="s">
        <v>1473</v>
      </c>
      <c r="F850" s="1">
        <v>6</v>
      </c>
      <c r="G850" s="1" t="s">
        <v>5258</v>
      </c>
      <c r="H850" s="1" t="s">
        <v>820</v>
      </c>
      <c r="I850" s="1" t="s">
        <v>349</v>
      </c>
      <c r="J850" s="1" t="s">
        <v>4036</v>
      </c>
      <c r="K850" s="1" t="s">
        <v>1667</v>
      </c>
      <c r="L850" s="1"/>
      <c r="M850" s="1" t="s">
        <v>4058</v>
      </c>
      <c r="N850" s="1"/>
      <c r="O850" s="1"/>
      <c r="P850" s="1"/>
      <c r="Q850" s="1">
        <v>4</v>
      </c>
      <c r="R850" s="1">
        <v>3</v>
      </c>
      <c r="S850" s="1" t="s">
        <v>4058</v>
      </c>
    </row>
    <row r="851" spans="1:19" hidden="1" x14ac:dyDescent="0.15">
      <c r="A851" s="3">
        <v>850</v>
      </c>
      <c r="B851" s="25" t="s">
        <v>5350</v>
      </c>
      <c r="C851" s="2" t="s">
        <v>4035</v>
      </c>
      <c r="D851" s="1" t="s">
        <v>1653</v>
      </c>
      <c r="E851" s="1" t="s">
        <v>1473</v>
      </c>
      <c r="F851" s="1">
        <v>13</v>
      </c>
      <c r="G851" s="1" t="s">
        <v>823</v>
      </c>
      <c r="H851" s="1" t="s">
        <v>822</v>
      </c>
      <c r="I851" s="1" t="s">
        <v>1475</v>
      </c>
      <c r="J851" s="1"/>
      <c r="K851" s="1"/>
      <c r="L851" s="1"/>
      <c r="M851" s="1" t="s">
        <v>4059</v>
      </c>
      <c r="N851" s="1"/>
      <c r="O851" s="1"/>
      <c r="P851" s="1"/>
      <c r="Q851" s="1"/>
      <c r="R851" s="1"/>
      <c r="S851" s="1" t="s">
        <v>4059</v>
      </c>
    </row>
    <row r="852" spans="1:19" hidden="1" x14ac:dyDescent="0.15">
      <c r="A852" s="3">
        <v>851</v>
      </c>
      <c r="B852" s="25" t="s">
        <v>5350</v>
      </c>
      <c r="C852" s="2" t="s">
        <v>4035</v>
      </c>
      <c r="D852" s="1" t="s">
        <v>1653</v>
      </c>
      <c r="E852" s="1" t="s">
        <v>1473</v>
      </c>
      <c r="F852" s="1">
        <v>5</v>
      </c>
      <c r="G852" s="1" t="s">
        <v>829</v>
      </c>
      <c r="H852" s="1" t="s">
        <v>828</v>
      </c>
      <c r="I852" s="1" t="s">
        <v>297</v>
      </c>
      <c r="J852" s="1"/>
      <c r="K852" s="1"/>
      <c r="L852" s="1"/>
      <c r="M852" s="1" t="s">
        <v>4060</v>
      </c>
      <c r="N852" s="1" t="s">
        <v>4061</v>
      </c>
      <c r="O852" s="1"/>
      <c r="P852" s="1">
        <v>3</v>
      </c>
      <c r="Q852" s="1"/>
      <c r="R852" s="1"/>
      <c r="S852" s="1" t="s">
        <v>4062</v>
      </c>
    </row>
    <row r="853" spans="1:19" hidden="1" x14ac:dyDescent="0.15">
      <c r="A853" s="3">
        <v>852</v>
      </c>
      <c r="B853" s="25" t="s">
        <v>5350</v>
      </c>
      <c r="C853" s="2" t="s">
        <v>4035</v>
      </c>
      <c r="D853" s="1" t="s">
        <v>1653</v>
      </c>
      <c r="E853" s="1" t="s">
        <v>1463</v>
      </c>
      <c r="F853" s="1">
        <v>15</v>
      </c>
      <c r="G853" s="1" t="s">
        <v>813</v>
      </c>
      <c r="H853" s="1" t="s">
        <v>812</v>
      </c>
      <c r="I853" s="1" t="s">
        <v>349</v>
      </c>
      <c r="J853" s="1" t="s">
        <v>4036</v>
      </c>
      <c r="K853" s="1" t="s">
        <v>1667</v>
      </c>
      <c r="L853" s="1"/>
      <c r="M853" s="1" t="s">
        <v>4063</v>
      </c>
      <c r="N853" s="1" t="s">
        <v>4064</v>
      </c>
      <c r="O853" s="1"/>
      <c r="P853" s="1"/>
      <c r="Q853" s="1">
        <v>6</v>
      </c>
      <c r="R853" s="1">
        <v>5</v>
      </c>
      <c r="S853" s="1" t="s">
        <v>4065</v>
      </c>
    </row>
    <row r="854" spans="1:19" hidden="1" x14ac:dyDescent="0.15">
      <c r="A854" s="3">
        <v>853</v>
      </c>
      <c r="B854" s="25" t="s">
        <v>5350</v>
      </c>
      <c r="C854" s="2" t="s">
        <v>4035</v>
      </c>
      <c r="D854" s="1" t="s">
        <v>1653</v>
      </c>
      <c r="E854" s="1" t="s">
        <v>1463</v>
      </c>
      <c r="F854" s="1">
        <v>16</v>
      </c>
      <c r="G854" s="1" t="s">
        <v>809</v>
      </c>
      <c r="H854" s="1" t="s">
        <v>808</v>
      </c>
      <c r="I854" s="1" t="s">
        <v>349</v>
      </c>
      <c r="J854" s="1" t="s">
        <v>4036</v>
      </c>
      <c r="K854" s="1" t="s">
        <v>1667</v>
      </c>
      <c r="L854" s="1"/>
      <c r="M854" s="1" t="s">
        <v>4066</v>
      </c>
      <c r="N854" s="1" t="s">
        <v>4067</v>
      </c>
      <c r="O854" s="1"/>
      <c r="P854" s="1"/>
      <c r="Q854" s="1">
        <v>6</v>
      </c>
      <c r="R854" s="1">
        <v>6</v>
      </c>
      <c r="S854" s="1" t="s">
        <v>4068</v>
      </c>
    </row>
    <row r="855" spans="1:19" hidden="1" x14ac:dyDescent="0.15">
      <c r="A855" s="3">
        <v>854</v>
      </c>
      <c r="B855" s="25" t="s">
        <v>5350</v>
      </c>
      <c r="C855" s="2" t="s">
        <v>4035</v>
      </c>
      <c r="D855" s="1" t="s">
        <v>1653</v>
      </c>
      <c r="E855" s="1" t="s">
        <v>1463</v>
      </c>
      <c r="F855" s="1">
        <v>16</v>
      </c>
      <c r="G855" s="1" t="s">
        <v>815</v>
      </c>
      <c r="H855" s="1" t="s">
        <v>814</v>
      </c>
      <c r="I855" s="1" t="s">
        <v>1475</v>
      </c>
      <c r="J855" s="1"/>
      <c r="K855" s="1"/>
      <c r="L855" s="1"/>
      <c r="M855" s="1" t="s">
        <v>3590</v>
      </c>
      <c r="N855" s="1"/>
      <c r="O855" s="1"/>
      <c r="P855" s="1"/>
      <c r="Q855" s="1"/>
      <c r="R855" s="1"/>
      <c r="S855" s="1" t="s">
        <v>3590</v>
      </c>
    </row>
    <row r="856" spans="1:19" hidden="1" x14ac:dyDescent="0.15">
      <c r="A856" s="3">
        <v>855</v>
      </c>
      <c r="B856" s="25" t="s">
        <v>5350</v>
      </c>
      <c r="C856" s="2" t="s">
        <v>4035</v>
      </c>
      <c r="D856" s="1" t="s">
        <v>1653</v>
      </c>
      <c r="E856" s="1" t="s">
        <v>1463</v>
      </c>
      <c r="F856" s="1">
        <v>10</v>
      </c>
      <c r="G856" s="1" t="s">
        <v>811</v>
      </c>
      <c r="H856" s="1" t="s">
        <v>810</v>
      </c>
      <c r="I856" s="1" t="s">
        <v>1475</v>
      </c>
      <c r="J856" s="1"/>
      <c r="K856" s="1"/>
      <c r="L856" s="1"/>
      <c r="M856" s="1" t="s">
        <v>4069</v>
      </c>
      <c r="N856" s="1"/>
      <c r="O856" s="1"/>
      <c r="P856" s="1"/>
      <c r="Q856" s="1"/>
      <c r="R856" s="1"/>
      <c r="S856" s="1" t="s">
        <v>4069</v>
      </c>
    </row>
    <row r="857" spans="1:19" hidden="1" x14ac:dyDescent="0.15">
      <c r="A857" s="3">
        <v>856</v>
      </c>
      <c r="B857" s="25" t="s">
        <v>5350</v>
      </c>
      <c r="C857" s="2" t="s">
        <v>4035</v>
      </c>
      <c r="D857" s="1" t="s">
        <v>1653</v>
      </c>
      <c r="E857" s="1" t="s">
        <v>1463</v>
      </c>
      <c r="F857" s="1">
        <v>7</v>
      </c>
      <c r="G857" s="1" t="s">
        <v>819</v>
      </c>
      <c r="H857" s="1" t="s">
        <v>818</v>
      </c>
      <c r="I857" s="1" t="s">
        <v>297</v>
      </c>
      <c r="J857" s="1"/>
      <c r="K857" s="1"/>
      <c r="L857" s="1"/>
      <c r="M857" s="1" t="s">
        <v>4070</v>
      </c>
      <c r="N857" s="1"/>
      <c r="O857" s="1"/>
      <c r="P857" s="1">
        <v>3</v>
      </c>
      <c r="Q857" s="1"/>
      <c r="R857" s="1"/>
      <c r="S857" s="1" t="s">
        <v>4070</v>
      </c>
    </row>
    <row r="858" spans="1:19" hidden="1" x14ac:dyDescent="0.15">
      <c r="A858" s="3">
        <v>857</v>
      </c>
      <c r="B858" s="25" t="s">
        <v>5350</v>
      </c>
      <c r="C858" s="2" t="s">
        <v>4035</v>
      </c>
      <c r="D858" s="1" t="s">
        <v>1653</v>
      </c>
      <c r="E858" s="1" t="s">
        <v>1463</v>
      </c>
      <c r="F858" s="1">
        <v>16</v>
      </c>
      <c r="G858" s="1" t="s">
        <v>817</v>
      </c>
      <c r="H858" s="1" t="s">
        <v>816</v>
      </c>
      <c r="I858" s="1" t="s">
        <v>297</v>
      </c>
      <c r="J858" s="1"/>
      <c r="K858" s="1"/>
      <c r="L858" s="1"/>
      <c r="M858" s="1" t="s">
        <v>4071</v>
      </c>
      <c r="N858" s="1" t="s">
        <v>4072</v>
      </c>
      <c r="O858" s="1"/>
      <c r="P858" s="1">
        <v>2</v>
      </c>
      <c r="Q858" s="1"/>
      <c r="R858" s="1"/>
      <c r="S858" s="1" t="s">
        <v>4073</v>
      </c>
    </row>
    <row r="859" spans="1:19" hidden="1" x14ac:dyDescent="0.15">
      <c r="A859" s="3">
        <v>858</v>
      </c>
      <c r="B859" s="25" t="s">
        <v>5350</v>
      </c>
      <c r="C859" s="2" t="s">
        <v>4035</v>
      </c>
      <c r="D859" s="1" t="s">
        <v>1653</v>
      </c>
      <c r="E859" s="1" t="s">
        <v>1453</v>
      </c>
      <c r="F859" s="1">
        <v>14</v>
      </c>
      <c r="G859" s="1" t="s">
        <v>807</v>
      </c>
      <c r="H859" s="1" t="s">
        <v>806</v>
      </c>
      <c r="I859" s="1" t="s">
        <v>349</v>
      </c>
      <c r="J859" s="1" t="s">
        <v>2987</v>
      </c>
      <c r="K859" s="1"/>
      <c r="L859" s="1"/>
      <c r="M859" s="1" t="s">
        <v>361</v>
      </c>
      <c r="N859" s="1" t="s">
        <v>4074</v>
      </c>
      <c r="O859" s="1" t="s">
        <v>4075</v>
      </c>
      <c r="P859" s="1"/>
      <c r="Q859" s="1">
        <v>8</v>
      </c>
      <c r="R859" s="1">
        <v>8</v>
      </c>
      <c r="S859" s="1" t="s">
        <v>4076</v>
      </c>
    </row>
    <row r="860" spans="1:19" hidden="1" x14ac:dyDescent="0.15">
      <c r="A860" s="3">
        <v>859</v>
      </c>
      <c r="B860" s="25" t="s">
        <v>5350</v>
      </c>
      <c r="C860" s="2" t="s">
        <v>4035</v>
      </c>
      <c r="D860" s="1" t="s">
        <v>1653</v>
      </c>
      <c r="E860" s="1" t="s">
        <v>1453</v>
      </c>
      <c r="F860" s="1">
        <v>18</v>
      </c>
      <c r="G860" s="1" t="s">
        <v>805</v>
      </c>
      <c r="H860" s="1" t="s">
        <v>804</v>
      </c>
      <c r="I860" s="1" t="s">
        <v>349</v>
      </c>
      <c r="J860" s="1" t="s">
        <v>358</v>
      </c>
      <c r="K860" s="1"/>
      <c r="L860" s="1"/>
      <c r="M860" s="1" t="s">
        <v>4052</v>
      </c>
      <c r="N860" s="1" t="s">
        <v>4058</v>
      </c>
      <c r="O860" s="1" t="s">
        <v>4077</v>
      </c>
      <c r="P860" s="1"/>
      <c r="Q860" s="1">
        <v>8</v>
      </c>
      <c r="R860" s="1">
        <v>8</v>
      </c>
      <c r="S860" s="1" t="s">
        <v>4078</v>
      </c>
    </row>
    <row r="861" spans="1:19" hidden="1" x14ac:dyDescent="0.15">
      <c r="A861" s="3">
        <v>860</v>
      </c>
      <c r="B861" s="25" t="s">
        <v>5350</v>
      </c>
      <c r="C861" s="2" t="s">
        <v>4035</v>
      </c>
      <c r="D861" s="1" t="s">
        <v>1653</v>
      </c>
      <c r="E861" s="1" t="s">
        <v>1453</v>
      </c>
      <c r="F861" s="1">
        <v>24</v>
      </c>
      <c r="G861" s="1" t="s">
        <v>803</v>
      </c>
      <c r="H861" s="1" t="s">
        <v>802</v>
      </c>
      <c r="I861" s="1" t="s">
        <v>349</v>
      </c>
      <c r="J861" s="1" t="s">
        <v>362</v>
      </c>
      <c r="K861" s="1"/>
      <c r="L861" s="1"/>
      <c r="M861" s="1" t="s">
        <v>3289</v>
      </c>
      <c r="N861" s="1" t="s">
        <v>4079</v>
      </c>
      <c r="O861" s="1"/>
      <c r="P861" s="1"/>
      <c r="Q861" s="1">
        <v>8</v>
      </c>
      <c r="R861" s="1">
        <v>8</v>
      </c>
      <c r="S861" s="1" t="s">
        <v>4080</v>
      </c>
    </row>
    <row r="862" spans="1:19" hidden="1" x14ac:dyDescent="0.15">
      <c r="A862" s="3">
        <v>861</v>
      </c>
      <c r="B862" s="25" t="s">
        <v>5350</v>
      </c>
      <c r="C862" s="2" t="s">
        <v>4035</v>
      </c>
      <c r="D862" s="1" t="s">
        <v>1631</v>
      </c>
      <c r="E862" s="1" t="s">
        <v>1771</v>
      </c>
      <c r="F862" s="1">
        <v>9</v>
      </c>
      <c r="G862" s="1" t="s">
        <v>801</v>
      </c>
      <c r="H862" s="1" t="s">
        <v>800</v>
      </c>
      <c r="I862" s="1" t="s">
        <v>349</v>
      </c>
      <c r="J862" s="1" t="s">
        <v>2949</v>
      </c>
      <c r="K862" s="1" t="s">
        <v>2976</v>
      </c>
      <c r="L862" s="1"/>
      <c r="M862" s="1" t="s">
        <v>4081</v>
      </c>
      <c r="N862" s="1" t="s">
        <v>4082</v>
      </c>
      <c r="O862" s="1"/>
      <c r="P862" s="1"/>
      <c r="Q862" s="1">
        <v>1</v>
      </c>
      <c r="R862" s="1">
        <v>3</v>
      </c>
      <c r="S862" s="1" t="s">
        <v>4083</v>
      </c>
    </row>
    <row r="863" spans="1:19" hidden="1" x14ac:dyDescent="0.15">
      <c r="A863" s="3">
        <v>862</v>
      </c>
      <c r="B863" s="25" t="s">
        <v>5350</v>
      </c>
      <c r="C863" s="2" t="s">
        <v>4035</v>
      </c>
      <c r="D863" s="1" t="s">
        <v>1631</v>
      </c>
      <c r="E863" s="1" t="s">
        <v>1771</v>
      </c>
      <c r="F863" s="1">
        <v>6</v>
      </c>
      <c r="G863" s="1" t="s">
        <v>797</v>
      </c>
      <c r="H863" s="1" t="s">
        <v>796</v>
      </c>
      <c r="I863" s="1" t="s">
        <v>349</v>
      </c>
      <c r="J863" s="1" t="s">
        <v>2994</v>
      </c>
      <c r="K863" s="1"/>
      <c r="L863" s="1"/>
      <c r="M863" s="1" t="s">
        <v>4084</v>
      </c>
      <c r="N863" s="1"/>
      <c r="O863" s="1"/>
      <c r="P863" s="1"/>
      <c r="Q863" s="1">
        <v>1</v>
      </c>
      <c r="R863" s="1">
        <v>3</v>
      </c>
      <c r="S863" s="1" t="s">
        <v>4084</v>
      </c>
    </row>
    <row r="864" spans="1:19" hidden="1" x14ac:dyDescent="0.15">
      <c r="A864" s="3">
        <v>863</v>
      </c>
      <c r="B864" s="25" t="s">
        <v>5350</v>
      </c>
      <c r="C864" s="2" t="s">
        <v>4035</v>
      </c>
      <c r="D864" s="1" t="s">
        <v>1631</v>
      </c>
      <c r="E864" s="1" t="s">
        <v>1771</v>
      </c>
      <c r="F864" s="1">
        <v>15</v>
      </c>
      <c r="G864" s="1" t="s">
        <v>795</v>
      </c>
      <c r="H864" s="1" t="s">
        <v>794</v>
      </c>
      <c r="I864" s="1" t="s">
        <v>349</v>
      </c>
      <c r="J864" s="1" t="s">
        <v>4085</v>
      </c>
      <c r="K864" s="1"/>
      <c r="L864" s="1"/>
      <c r="M864" s="1" t="s">
        <v>4086</v>
      </c>
      <c r="N864" s="1" t="s">
        <v>4087</v>
      </c>
      <c r="O864" s="1" t="s">
        <v>4088</v>
      </c>
      <c r="P864" s="1"/>
      <c r="Q864" s="1">
        <v>6</v>
      </c>
      <c r="R864" s="1">
        <v>6</v>
      </c>
      <c r="S864" s="1" t="s">
        <v>4089</v>
      </c>
    </row>
    <row r="865" spans="1:19" hidden="1" x14ac:dyDescent="0.15">
      <c r="A865" s="3">
        <v>864</v>
      </c>
      <c r="B865" s="25" t="s">
        <v>5350</v>
      </c>
      <c r="C865" s="2" t="s">
        <v>4035</v>
      </c>
      <c r="D865" s="1" t="s">
        <v>1631</v>
      </c>
      <c r="E865" s="1" t="s">
        <v>1771</v>
      </c>
      <c r="F865" s="1">
        <v>7</v>
      </c>
      <c r="G865" s="1" t="s">
        <v>793</v>
      </c>
      <c r="H865" s="1" t="s">
        <v>792</v>
      </c>
      <c r="I865" s="1" t="s">
        <v>349</v>
      </c>
      <c r="J865" s="1" t="s">
        <v>2949</v>
      </c>
      <c r="K865" s="1" t="s">
        <v>1667</v>
      </c>
      <c r="L865" s="1"/>
      <c r="M865" s="1" t="s">
        <v>3790</v>
      </c>
      <c r="N865" s="1"/>
      <c r="O865" s="1"/>
      <c r="P865" s="1"/>
      <c r="Q865" s="1">
        <v>2</v>
      </c>
      <c r="R865" s="1">
        <v>2</v>
      </c>
      <c r="S865" s="1" t="s">
        <v>3790</v>
      </c>
    </row>
    <row r="866" spans="1:19" hidden="1" x14ac:dyDescent="0.15">
      <c r="A866" s="3">
        <v>865</v>
      </c>
      <c r="B866" s="25" t="s">
        <v>5350</v>
      </c>
      <c r="C866" s="2" t="s">
        <v>4035</v>
      </c>
      <c r="D866" s="1" t="s">
        <v>1631</v>
      </c>
      <c r="E866" s="1" t="s">
        <v>1771</v>
      </c>
      <c r="F866" s="1">
        <v>11</v>
      </c>
      <c r="G866" s="1" t="s">
        <v>787</v>
      </c>
      <c r="H866" s="1" t="s">
        <v>786</v>
      </c>
      <c r="I866" s="1" t="s">
        <v>349</v>
      </c>
      <c r="J866" s="1" t="s">
        <v>3594</v>
      </c>
      <c r="K866" s="1"/>
      <c r="L866" s="1"/>
      <c r="M866" s="1" t="s">
        <v>2627</v>
      </c>
      <c r="N866" s="1" t="s">
        <v>4038</v>
      </c>
      <c r="O866" s="1" t="s">
        <v>4047</v>
      </c>
      <c r="P866" s="1"/>
      <c r="Q866" s="1">
        <v>1</v>
      </c>
      <c r="R866" s="1">
        <v>3</v>
      </c>
      <c r="S866" s="1" t="s">
        <v>4090</v>
      </c>
    </row>
    <row r="867" spans="1:19" hidden="1" x14ac:dyDescent="0.15">
      <c r="A867" s="3">
        <v>866</v>
      </c>
      <c r="B867" s="25" t="s">
        <v>5350</v>
      </c>
      <c r="C867" s="2" t="s">
        <v>4035</v>
      </c>
      <c r="D867" s="1" t="s">
        <v>1631</v>
      </c>
      <c r="E867" s="1" t="s">
        <v>1771</v>
      </c>
      <c r="F867" s="1">
        <v>7</v>
      </c>
      <c r="G867" s="1" t="s">
        <v>785</v>
      </c>
      <c r="H867" s="1" t="s">
        <v>784</v>
      </c>
      <c r="I867" s="1" t="s">
        <v>349</v>
      </c>
      <c r="J867" s="1" t="s">
        <v>2949</v>
      </c>
      <c r="K867" s="1" t="s">
        <v>1826</v>
      </c>
      <c r="L867" s="1"/>
      <c r="M867" s="1" t="s">
        <v>4091</v>
      </c>
      <c r="N867" s="1"/>
      <c r="O867" s="1"/>
      <c r="P867" s="1"/>
      <c r="Q867" s="1">
        <v>2</v>
      </c>
      <c r="R867" s="1">
        <v>2</v>
      </c>
      <c r="S867" s="1" t="s">
        <v>4091</v>
      </c>
    </row>
    <row r="868" spans="1:19" hidden="1" x14ac:dyDescent="0.15">
      <c r="A868" s="3">
        <v>867</v>
      </c>
      <c r="B868" s="25" t="s">
        <v>5350</v>
      </c>
      <c r="C868" s="2" t="s">
        <v>4035</v>
      </c>
      <c r="D868" s="1" t="s">
        <v>1631</v>
      </c>
      <c r="E868" s="1" t="s">
        <v>1771</v>
      </c>
      <c r="F868" s="1">
        <v>5</v>
      </c>
      <c r="G868" s="1" t="s">
        <v>783</v>
      </c>
      <c r="H868" s="1" t="s">
        <v>782</v>
      </c>
      <c r="I868" s="1" t="s">
        <v>349</v>
      </c>
      <c r="J868" s="1" t="s">
        <v>1511</v>
      </c>
      <c r="K868" s="1" t="s">
        <v>1667</v>
      </c>
      <c r="L868" s="1"/>
      <c r="M868" s="1" t="s">
        <v>4092</v>
      </c>
      <c r="N868" s="1"/>
      <c r="O868" s="1"/>
      <c r="P868" s="1"/>
      <c r="Q868" s="1">
        <v>2</v>
      </c>
      <c r="R868" s="1">
        <v>2</v>
      </c>
      <c r="S868" s="1" t="s">
        <v>4092</v>
      </c>
    </row>
    <row r="869" spans="1:19" hidden="1" x14ac:dyDescent="0.15">
      <c r="A869" s="3">
        <v>868</v>
      </c>
      <c r="B869" s="25" t="s">
        <v>5350</v>
      </c>
      <c r="C869" s="2" t="s">
        <v>4035</v>
      </c>
      <c r="D869" s="1" t="s">
        <v>1631</v>
      </c>
      <c r="E869" s="1" t="s">
        <v>1771</v>
      </c>
      <c r="F869" s="1">
        <v>6</v>
      </c>
      <c r="G869" s="1" t="s">
        <v>4093</v>
      </c>
      <c r="H869" s="1" t="s">
        <v>4094</v>
      </c>
      <c r="I869" s="1" t="s">
        <v>349</v>
      </c>
      <c r="J869" s="1" t="s">
        <v>2546</v>
      </c>
      <c r="K869" s="1"/>
      <c r="L869" s="1"/>
      <c r="M869" s="1" t="s">
        <v>361</v>
      </c>
      <c r="N869" s="1"/>
      <c r="O869" s="1"/>
      <c r="P869" s="1"/>
      <c r="Q869" s="1">
        <v>2</v>
      </c>
      <c r="R869" s="1">
        <v>2</v>
      </c>
      <c r="S869" s="1" t="s">
        <v>361</v>
      </c>
    </row>
    <row r="870" spans="1:19" hidden="1" x14ac:dyDescent="0.15">
      <c r="A870" s="3">
        <v>869</v>
      </c>
      <c r="B870" s="25" t="s">
        <v>5350</v>
      </c>
      <c r="C870" s="2" t="s">
        <v>4035</v>
      </c>
      <c r="D870" s="1" t="s">
        <v>1631</v>
      </c>
      <c r="E870" s="1" t="s">
        <v>1771</v>
      </c>
      <c r="F870" s="1">
        <v>6</v>
      </c>
      <c r="G870" s="1" t="s">
        <v>799</v>
      </c>
      <c r="H870" s="1" t="s">
        <v>798</v>
      </c>
      <c r="I870" s="1" t="s">
        <v>1475</v>
      </c>
      <c r="J870" s="1"/>
      <c r="K870" s="1"/>
      <c r="L870" s="1"/>
      <c r="M870" s="1" t="s">
        <v>4095</v>
      </c>
      <c r="N870" s="1"/>
      <c r="O870" s="1"/>
      <c r="P870" s="1"/>
      <c r="Q870" s="1"/>
      <c r="R870" s="1"/>
      <c r="S870" s="1" t="s">
        <v>4095</v>
      </c>
    </row>
    <row r="871" spans="1:19" hidden="1" x14ac:dyDescent="0.15">
      <c r="A871" s="3">
        <v>870</v>
      </c>
      <c r="B871" s="25" t="s">
        <v>5350</v>
      </c>
      <c r="C871" s="2" t="s">
        <v>4035</v>
      </c>
      <c r="D871" s="1" t="s">
        <v>1631</v>
      </c>
      <c r="E871" s="1" t="s">
        <v>1771</v>
      </c>
      <c r="F871" s="1">
        <v>6</v>
      </c>
      <c r="G871" s="1" t="s">
        <v>791</v>
      </c>
      <c r="H871" s="1" t="s">
        <v>790</v>
      </c>
      <c r="I871" s="1" t="s">
        <v>1475</v>
      </c>
      <c r="J871" s="1"/>
      <c r="K871" s="1"/>
      <c r="L871" s="1"/>
      <c r="M871" s="1" t="s">
        <v>4096</v>
      </c>
      <c r="N871" s="1"/>
      <c r="O871" s="1"/>
      <c r="P871" s="1"/>
      <c r="Q871" s="1"/>
      <c r="R871" s="1"/>
      <c r="S871" s="1" t="s">
        <v>4096</v>
      </c>
    </row>
    <row r="872" spans="1:19" hidden="1" x14ac:dyDescent="0.15">
      <c r="A872" s="3">
        <v>871</v>
      </c>
      <c r="B872" s="25" t="s">
        <v>5350</v>
      </c>
      <c r="C872" s="2" t="s">
        <v>4035</v>
      </c>
      <c r="D872" s="1" t="s">
        <v>1631</v>
      </c>
      <c r="E872" s="1" t="s">
        <v>1771</v>
      </c>
      <c r="F872" s="1">
        <v>6</v>
      </c>
      <c r="G872" s="1" t="s">
        <v>789</v>
      </c>
      <c r="H872" s="1" t="s">
        <v>788</v>
      </c>
      <c r="I872" s="1" t="s">
        <v>1475</v>
      </c>
      <c r="J872" s="1"/>
      <c r="K872" s="1"/>
      <c r="L872" s="1"/>
      <c r="M872" s="1" t="s">
        <v>4097</v>
      </c>
      <c r="N872" s="1"/>
      <c r="O872" s="1"/>
      <c r="P872" s="1"/>
      <c r="Q872" s="1"/>
      <c r="R872" s="1"/>
      <c r="S872" s="1" t="s">
        <v>4097</v>
      </c>
    </row>
    <row r="873" spans="1:19" hidden="1" x14ac:dyDescent="0.15">
      <c r="A873" s="3">
        <v>872</v>
      </c>
      <c r="B873" s="25" t="s">
        <v>5350</v>
      </c>
      <c r="C873" s="2" t="s">
        <v>4035</v>
      </c>
      <c r="D873" s="1" t="s">
        <v>1631</v>
      </c>
      <c r="E873" s="1" t="s">
        <v>1473</v>
      </c>
      <c r="F873" s="1">
        <v>10</v>
      </c>
      <c r="G873" s="1" t="s">
        <v>5263</v>
      </c>
      <c r="H873" s="1" t="s">
        <v>778</v>
      </c>
      <c r="I873" s="1" t="s">
        <v>349</v>
      </c>
      <c r="J873" s="1" t="s">
        <v>1511</v>
      </c>
      <c r="K873" s="1" t="s">
        <v>1667</v>
      </c>
      <c r="L873" s="1"/>
      <c r="M873" s="1" t="s">
        <v>361</v>
      </c>
      <c r="N873" s="1" t="s">
        <v>4098</v>
      </c>
      <c r="O873" s="1"/>
      <c r="P873" s="1"/>
      <c r="Q873" s="1">
        <v>3</v>
      </c>
      <c r="R873" s="1">
        <v>5</v>
      </c>
      <c r="S873" s="1" t="s">
        <v>4099</v>
      </c>
    </row>
    <row r="874" spans="1:19" hidden="1" x14ac:dyDescent="0.15">
      <c r="A874" s="3">
        <v>873</v>
      </c>
      <c r="B874" s="25" t="s">
        <v>5350</v>
      </c>
      <c r="C874" s="2" t="s">
        <v>4035</v>
      </c>
      <c r="D874" s="1" t="s">
        <v>1631</v>
      </c>
      <c r="E874" s="1" t="s">
        <v>1473</v>
      </c>
      <c r="F874" s="1">
        <v>9</v>
      </c>
      <c r="G874" s="1" t="s">
        <v>5265</v>
      </c>
      <c r="H874" s="1" t="s">
        <v>774</v>
      </c>
      <c r="I874" s="1" t="s">
        <v>349</v>
      </c>
      <c r="J874" s="1" t="s">
        <v>2987</v>
      </c>
      <c r="K874" s="1"/>
      <c r="L874" s="1"/>
      <c r="M874" s="1" t="s">
        <v>361</v>
      </c>
      <c r="N874" s="1" t="s">
        <v>4100</v>
      </c>
      <c r="O874" s="1"/>
      <c r="P874" s="1"/>
      <c r="Q874" s="1">
        <v>3</v>
      </c>
      <c r="R874" s="1">
        <v>5</v>
      </c>
      <c r="S874" s="1" t="s">
        <v>4101</v>
      </c>
    </row>
    <row r="875" spans="1:19" hidden="1" x14ac:dyDescent="0.15">
      <c r="A875" s="3">
        <v>874</v>
      </c>
      <c r="B875" s="25" t="s">
        <v>5350</v>
      </c>
      <c r="C875" s="2" t="s">
        <v>4035</v>
      </c>
      <c r="D875" s="1" t="s">
        <v>1631</v>
      </c>
      <c r="E875" s="1" t="s">
        <v>1473</v>
      </c>
      <c r="F875" s="1">
        <v>9</v>
      </c>
      <c r="G875" s="1" t="s">
        <v>773</v>
      </c>
      <c r="H875" s="1" t="s">
        <v>772</v>
      </c>
      <c r="I875" s="1" t="s">
        <v>349</v>
      </c>
      <c r="J875" s="1" t="s">
        <v>2949</v>
      </c>
      <c r="K875" s="1" t="s">
        <v>1826</v>
      </c>
      <c r="L875" s="1"/>
      <c r="M875" s="1" t="s">
        <v>4038</v>
      </c>
      <c r="N875" s="1" t="s">
        <v>4102</v>
      </c>
      <c r="O875" s="1"/>
      <c r="P875" s="1"/>
      <c r="Q875" s="1">
        <v>3</v>
      </c>
      <c r="R875" s="1">
        <v>4</v>
      </c>
      <c r="S875" s="1" t="s">
        <v>4103</v>
      </c>
    </row>
    <row r="876" spans="1:19" hidden="1" x14ac:dyDescent="0.15">
      <c r="A876" s="3">
        <v>875</v>
      </c>
      <c r="B876" s="25" t="s">
        <v>5350</v>
      </c>
      <c r="C876" s="2" t="s">
        <v>4035</v>
      </c>
      <c r="D876" s="1" t="s">
        <v>1631</v>
      </c>
      <c r="E876" s="1" t="s">
        <v>1473</v>
      </c>
      <c r="F876" s="1">
        <v>9</v>
      </c>
      <c r="G876" s="1" t="s">
        <v>771</v>
      </c>
      <c r="H876" s="1" t="s">
        <v>770</v>
      </c>
      <c r="I876" s="1" t="s">
        <v>349</v>
      </c>
      <c r="J876" s="1" t="s">
        <v>4104</v>
      </c>
      <c r="K876" s="1"/>
      <c r="L876" s="1"/>
      <c r="M876" s="1" t="s">
        <v>3272</v>
      </c>
      <c r="N876" s="1"/>
      <c r="O876" s="1"/>
      <c r="P876" s="1"/>
      <c r="Q876" s="1">
        <v>4</v>
      </c>
      <c r="R876" s="1">
        <v>3</v>
      </c>
      <c r="S876" s="1" t="s">
        <v>3272</v>
      </c>
    </row>
    <row r="877" spans="1:19" hidden="1" x14ac:dyDescent="0.15">
      <c r="A877" s="3">
        <v>876</v>
      </c>
      <c r="B877" s="25" t="s">
        <v>5350</v>
      </c>
      <c r="C877" s="2" t="s">
        <v>4035</v>
      </c>
      <c r="D877" s="1" t="s">
        <v>1631</v>
      </c>
      <c r="E877" s="1" t="s">
        <v>1473</v>
      </c>
      <c r="F877" s="1">
        <v>12</v>
      </c>
      <c r="G877" s="1" t="s">
        <v>769</v>
      </c>
      <c r="H877" s="1" t="s">
        <v>768</v>
      </c>
      <c r="I877" s="1" t="s">
        <v>349</v>
      </c>
      <c r="J877" s="1" t="s">
        <v>2949</v>
      </c>
      <c r="K877" s="1" t="s">
        <v>4105</v>
      </c>
      <c r="L877" s="1"/>
      <c r="M877" s="1" t="s">
        <v>4038</v>
      </c>
      <c r="N877" s="1" t="s">
        <v>4106</v>
      </c>
      <c r="O877" s="1"/>
      <c r="P877" s="1"/>
      <c r="Q877" s="1">
        <v>3</v>
      </c>
      <c r="R877" s="1">
        <v>4</v>
      </c>
      <c r="S877" s="1" t="s">
        <v>4107</v>
      </c>
    </row>
    <row r="878" spans="1:19" hidden="1" x14ac:dyDescent="0.15">
      <c r="A878" s="3">
        <v>877</v>
      </c>
      <c r="B878" s="25" t="s">
        <v>5350</v>
      </c>
      <c r="C878" s="2" t="s">
        <v>4035</v>
      </c>
      <c r="D878" s="1" t="s">
        <v>1631</v>
      </c>
      <c r="E878" s="1" t="s">
        <v>1473</v>
      </c>
      <c r="F878" s="1">
        <v>8</v>
      </c>
      <c r="G878" s="1" t="s">
        <v>781</v>
      </c>
      <c r="H878" s="1" t="s">
        <v>780</v>
      </c>
      <c r="I878" s="1" t="s">
        <v>1475</v>
      </c>
      <c r="J878" s="1"/>
      <c r="K878" s="1"/>
      <c r="L878" s="1"/>
      <c r="M878" s="1" t="s">
        <v>4108</v>
      </c>
      <c r="N878" s="1"/>
      <c r="O878" s="1"/>
      <c r="P878" s="1"/>
      <c r="Q878" s="1"/>
      <c r="R878" s="1"/>
      <c r="S878" s="1" t="s">
        <v>4108</v>
      </c>
    </row>
    <row r="879" spans="1:19" hidden="1" x14ac:dyDescent="0.15">
      <c r="A879" s="3">
        <v>878</v>
      </c>
      <c r="B879" s="25" t="s">
        <v>5350</v>
      </c>
      <c r="C879" s="2" t="s">
        <v>4035</v>
      </c>
      <c r="D879" s="1" t="s">
        <v>1631</v>
      </c>
      <c r="E879" s="1" t="s">
        <v>1473</v>
      </c>
      <c r="F879" s="1">
        <v>5</v>
      </c>
      <c r="G879" s="1" t="s">
        <v>5266</v>
      </c>
      <c r="H879" s="1" t="s">
        <v>776</v>
      </c>
      <c r="I879" s="1" t="s">
        <v>1475</v>
      </c>
      <c r="J879" s="1"/>
      <c r="K879" s="1"/>
      <c r="L879" s="1"/>
      <c r="M879" s="1" t="s">
        <v>4109</v>
      </c>
      <c r="N879" s="1"/>
      <c r="O879" s="1"/>
      <c r="P879" s="1"/>
      <c r="Q879" s="1"/>
      <c r="R879" s="1"/>
      <c r="S879" s="1" t="s">
        <v>4109</v>
      </c>
    </row>
    <row r="880" spans="1:19" hidden="1" x14ac:dyDescent="0.15">
      <c r="A880" s="3">
        <v>879</v>
      </c>
      <c r="B880" s="25" t="s">
        <v>5350</v>
      </c>
      <c r="C880" s="2" t="s">
        <v>4035</v>
      </c>
      <c r="D880" s="1" t="s">
        <v>1631</v>
      </c>
      <c r="E880" s="1" t="s">
        <v>1463</v>
      </c>
      <c r="F880" s="1">
        <v>18</v>
      </c>
      <c r="G880" s="1" t="s">
        <v>767</v>
      </c>
      <c r="H880" s="1" t="s">
        <v>766</v>
      </c>
      <c r="I880" s="1" t="s">
        <v>349</v>
      </c>
      <c r="J880" s="1" t="s">
        <v>4110</v>
      </c>
      <c r="K880" s="1"/>
      <c r="L880" s="1"/>
      <c r="M880" s="1" t="s">
        <v>361</v>
      </c>
      <c r="N880" s="1" t="s">
        <v>4111</v>
      </c>
      <c r="O880" s="1" t="s">
        <v>4112</v>
      </c>
      <c r="P880" s="1"/>
      <c r="Q880" s="1">
        <v>6</v>
      </c>
      <c r="R880" s="1">
        <v>6</v>
      </c>
      <c r="S880" s="1" t="s">
        <v>4113</v>
      </c>
    </row>
    <row r="881" spans="1:19" hidden="1" x14ac:dyDescent="0.15">
      <c r="A881" s="3">
        <v>880</v>
      </c>
      <c r="B881" s="25" t="s">
        <v>5350</v>
      </c>
      <c r="C881" s="2" t="s">
        <v>4035</v>
      </c>
      <c r="D881" s="1" t="s">
        <v>1631</v>
      </c>
      <c r="E881" s="1" t="s">
        <v>1463</v>
      </c>
      <c r="F881" s="1">
        <v>15</v>
      </c>
      <c r="G881" s="1" t="s">
        <v>5331</v>
      </c>
      <c r="H881" s="1" t="s">
        <v>764</v>
      </c>
      <c r="I881" s="1" t="s">
        <v>1475</v>
      </c>
      <c r="J881" s="1"/>
      <c r="K881" s="1"/>
      <c r="L881" s="1"/>
      <c r="M881" s="1" t="s">
        <v>4114</v>
      </c>
      <c r="N881" s="1"/>
      <c r="O881" s="1"/>
      <c r="P881" s="1"/>
      <c r="Q881" s="1"/>
      <c r="R881" s="1"/>
      <c r="S881" s="1" t="s">
        <v>4114</v>
      </c>
    </row>
    <row r="882" spans="1:19" hidden="1" x14ac:dyDescent="0.15">
      <c r="A882" s="3">
        <v>881</v>
      </c>
      <c r="B882" s="25" t="s">
        <v>5350</v>
      </c>
      <c r="C882" s="2" t="s">
        <v>4035</v>
      </c>
      <c r="D882" s="1" t="s">
        <v>1631</v>
      </c>
      <c r="E882" s="1" t="s">
        <v>1463</v>
      </c>
      <c r="F882" s="1">
        <v>20</v>
      </c>
      <c r="G882" s="1" t="s">
        <v>759</v>
      </c>
      <c r="H882" s="1" t="s">
        <v>758</v>
      </c>
      <c r="I882" s="1" t="s">
        <v>1475</v>
      </c>
      <c r="J882" s="1"/>
      <c r="K882" s="1"/>
      <c r="L882" s="1"/>
      <c r="M882" s="1" t="s">
        <v>4115</v>
      </c>
      <c r="N882" s="1" t="s">
        <v>4116</v>
      </c>
      <c r="O882" s="1"/>
      <c r="P882" s="1"/>
      <c r="Q882" s="1"/>
      <c r="R882" s="1"/>
      <c r="S882" s="1" t="s">
        <v>4117</v>
      </c>
    </row>
    <row r="883" spans="1:19" hidden="1" x14ac:dyDescent="0.15">
      <c r="A883" s="3">
        <v>882</v>
      </c>
      <c r="B883" s="25" t="s">
        <v>5350</v>
      </c>
      <c r="C883" s="2" t="s">
        <v>4035</v>
      </c>
      <c r="D883" s="1" t="s">
        <v>1631</v>
      </c>
      <c r="E883" s="1" t="s">
        <v>1463</v>
      </c>
      <c r="F883" s="1">
        <v>11</v>
      </c>
      <c r="G883" s="1" t="s">
        <v>757</v>
      </c>
      <c r="H883" s="1" t="s">
        <v>756</v>
      </c>
      <c r="I883" s="1" t="s">
        <v>1475</v>
      </c>
      <c r="J883" s="1"/>
      <c r="K883" s="1"/>
      <c r="L883" s="1"/>
      <c r="M883" s="1" t="s">
        <v>4118</v>
      </c>
      <c r="N883" s="1"/>
      <c r="O883" s="1"/>
      <c r="P883" s="1"/>
      <c r="Q883" s="1"/>
      <c r="R883" s="1"/>
      <c r="S883" s="1" t="s">
        <v>4118</v>
      </c>
    </row>
    <row r="884" spans="1:19" hidden="1" x14ac:dyDescent="0.15">
      <c r="A884" s="3">
        <v>883</v>
      </c>
      <c r="B884" s="25" t="s">
        <v>5350</v>
      </c>
      <c r="C884" s="2" t="s">
        <v>4035</v>
      </c>
      <c r="D884" s="1" t="s">
        <v>1631</v>
      </c>
      <c r="E884" s="1" t="s">
        <v>1463</v>
      </c>
      <c r="F884" s="1">
        <v>5</v>
      </c>
      <c r="G884" s="1" t="s">
        <v>763</v>
      </c>
      <c r="H884" s="1" t="s">
        <v>762</v>
      </c>
      <c r="I884" s="1" t="s">
        <v>297</v>
      </c>
      <c r="J884" s="1"/>
      <c r="K884" s="1"/>
      <c r="L884" s="1"/>
      <c r="M884" s="1" t="s">
        <v>4119</v>
      </c>
      <c r="N884" s="1" t="s">
        <v>4120</v>
      </c>
      <c r="O884" s="1"/>
      <c r="P884" s="1">
        <v>3</v>
      </c>
      <c r="Q884" s="1"/>
      <c r="R884" s="1"/>
      <c r="S884" s="1" t="s">
        <v>4121</v>
      </c>
    </row>
    <row r="885" spans="1:19" hidden="1" x14ac:dyDescent="0.15">
      <c r="A885" s="3">
        <v>884</v>
      </c>
      <c r="B885" s="25" t="s">
        <v>5350</v>
      </c>
      <c r="C885" s="2" t="s">
        <v>4035</v>
      </c>
      <c r="D885" s="1" t="s">
        <v>1631</v>
      </c>
      <c r="E885" s="1" t="s">
        <v>1463</v>
      </c>
      <c r="F885" s="1">
        <v>6</v>
      </c>
      <c r="G885" s="1" t="s">
        <v>761</v>
      </c>
      <c r="H885" s="1" t="s">
        <v>760</v>
      </c>
      <c r="I885" s="1" t="s">
        <v>297</v>
      </c>
      <c r="J885" s="1"/>
      <c r="K885" s="1"/>
      <c r="L885" s="1"/>
      <c r="M885" s="1" t="s">
        <v>4122</v>
      </c>
      <c r="N885" s="1"/>
      <c r="O885" s="1"/>
      <c r="P885" s="1">
        <v>2</v>
      </c>
      <c r="Q885" s="1"/>
      <c r="R885" s="1"/>
      <c r="S885" s="1" t="s">
        <v>4122</v>
      </c>
    </row>
    <row r="886" spans="1:19" hidden="1" x14ac:dyDescent="0.15">
      <c r="A886" s="3">
        <v>885</v>
      </c>
      <c r="B886" s="25" t="s">
        <v>5350</v>
      </c>
      <c r="C886" s="2" t="s">
        <v>4035</v>
      </c>
      <c r="D886" s="1" t="s">
        <v>1631</v>
      </c>
      <c r="E886" s="1" t="s">
        <v>1453</v>
      </c>
      <c r="F886" s="1">
        <v>11</v>
      </c>
      <c r="G886" s="1" t="s">
        <v>753</v>
      </c>
      <c r="H886" s="1" t="s">
        <v>752</v>
      </c>
      <c r="I886" s="1" t="s">
        <v>349</v>
      </c>
      <c r="J886" s="1" t="s">
        <v>2949</v>
      </c>
      <c r="K886" s="1" t="s">
        <v>1667</v>
      </c>
      <c r="L886" s="1"/>
      <c r="M886" s="1" t="s">
        <v>4123</v>
      </c>
      <c r="N886" s="1" t="s">
        <v>4124</v>
      </c>
      <c r="O886" s="1"/>
      <c r="P886" s="1"/>
      <c r="Q886" s="1">
        <v>4</v>
      </c>
      <c r="R886" s="1">
        <v>4</v>
      </c>
      <c r="S886" s="1" t="s">
        <v>4125</v>
      </c>
    </row>
    <row r="887" spans="1:19" hidden="1" x14ac:dyDescent="0.15">
      <c r="A887" s="3">
        <v>886</v>
      </c>
      <c r="B887" s="25" t="s">
        <v>5350</v>
      </c>
      <c r="C887" s="2" t="s">
        <v>4035</v>
      </c>
      <c r="D887" s="1" t="s">
        <v>1631</v>
      </c>
      <c r="E887" s="1" t="s">
        <v>1453</v>
      </c>
      <c r="F887" s="1">
        <v>24</v>
      </c>
      <c r="G887" s="1" t="s">
        <v>751</v>
      </c>
      <c r="H887" s="1" t="s">
        <v>750</v>
      </c>
      <c r="I887" s="1" t="s">
        <v>349</v>
      </c>
      <c r="J887" s="1" t="s">
        <v>362</v>
      </c>
      <c r="K887" s="1"/>
      <c r="L887" s="1"/>
      <c r="M887" s="1" t="s">
        <v>2627</v>
      </c>
      <c r="N887" s="1" t="s">
        <v>4126</v>
      </c>
      <c r="O887" s="1"/>
      <c r="P887" s="1"/>
      <c r="Q887" s="1">
        <v>8</v>
      </c>
      <c r="R887" s="1">
        <v>8</v>
      </c>
      <c r="S887" s="1" t="s">
        <v>4127</v>
      </c>
    </row>
    <row r="888" spans="1:19" hidden="1" x14ac:dyDescent="0.15">
      <c r="A888" s="3">
        <v>887</v>
      </c>
      <c r="B888" s="25" t="s">
        <v>5350</v>
      </c>
      <c r="C888" s="2" t="s">
        <v>4035</v>
      </c>
      <c r="D888" s="1" t="s">
        <v>1631</v>
      </c>
      <c r="E888" s="1" t="s">
        <v>1453</v>
      </c>
      <c r="F888" s="1">
        <v>11</v>
      </c>
      <c r="G888" s="1" t="s">
        <v>755</v>
      </c>
      <c r="H888" s="1" t="s">
        <v>754</v>
      </c>
      <c r="I888" s="1" t="s">
        <v>297</v>
      </c>
      <c r="J888" s="1"/>
      <c r="K888" s="1"/>
      <c r="L888" s="1"/>
      <c r="M888" s="1" t="s">
        <v>4128</v>
      </c>
      <c r="N888" s="1"/>
      <c r="O888" s="1"/>
      <c r="P888" s="1">
        <v>3</v>
      </c>
      <c r="Q888" s="1"/>
      <c r="R888" s="1"/>
      <c r="S888" s="1" t="s">
        <v>4128</v>
      </c>
    </row>
    <row r="889" spans="1:19" hidden="1" x14ac:dyDescent="0.15">
      <c r="A889" s="3">
        <v>888</v>
      </c>
      <c r="B889" s="25" t="s">
        <v>5350</v>
      </c>
      <c r="C889" s="2" t="s">
        <v>4035</v>
      </c>
      <c r="D889" s="1" t="s">
        <v>1606</v>
      </c>
      <c r="E889" s="1" t="s">
        <v>1771</v>
      </c>
      <c r="F889" s="1">
        <v>5</v>
      </c>
      <c r="G889" s="1" t="s">
        <v>749</v>
      </c>
      <c r="H889" s="1" t="s">
        <v>748</v>
      </c>
      <c r="I889" s="1" t="s">
        <v>349</v>
      </c>
      <c r="J889" s="1" t="s">
        <v>4129</v>
      </c>
      <c r="K889" s="1" t="s">
        <v>1667</v>
      </c>
      <c r="L889" s="1"/>
      <c r="M889" s="1" t="s">
        <v>4041</v>
      </c>
      <c r="N889" s="1"/>
      <c r="O889" s="1"/>
      <c r="P889" s="1"/>
      <c r="Q889" s="1">
        <v>2</v>
      </c>
      <c r="R889" s="1">
        <v>1</v>
      </c>
      <c r="S889" s="1" t="s">
        <v>4041</v>
      </c>
    </row>
    <row r="890" spans="1:19" hidden="1" x14ac:dyDescent="0.15">
      <c r="A890" s="3">
        <v>889</v>
      </c>
      <c r="B890" s="25" t="s">
        <v>5350</v>
      </c>
      <c r="C890" s="2" t="s">
        <v>4035</v>
      </c>
      <c r="D890" s="1" t="s">
        <v>1606</v>
      </c>
      <c r="E890" s="1" t="s">
        <v>1771</v>
      </c>
      <c r="F890" s="1">
        <v>10</v>
      </c>
      <c r="G890" s="1" t="s">
        <v>745</v>
      </c>
      <c r="H890" s="1" t="s">
        <v>744</v>
      </c>
      <c r="I890" s="1" t="s">
        <v>349</v>
      </c>
      <c r="J890" s="1" t="s">
        <v>4130</v>
      </c>
      <c r="K890" s="1"/>
      <c r="L890" s="1"/>
      <c r="M890" s="1" t="s">
        <v>4131</v>
      </c>
      <c r="N890" s="1"/>
      <c r="O890" s="1"/>
      <c r="P890" s="1"/>
      <c r="Q890" s="1">
        <v>1</v>
      </c>
      <c r="R890" s="1">
        <v>3</v>
      </c>
      <c r="S890" s="1" t="s">
        <v>4131</v>
      </c>
    </row>
    <row r="891" spans="1:19" hidden="1" x14ac:dyDescent="0.15">
      <c r="A891" s="3">
        <v>890</v>
      </c>
      <c r="B891" s="25" t="s">
        <v>5350</v>
      </c>
      <c r="C891" s="2" t="s">
        <v>4035</v>
      </c>
      <c r="D891" s="1" t="s">
        <v>1606</v>
      </c>
      <c r="E891" s="1" t="s">
        <v>1771</v>
      </c>
      <c r="F891" s="1">
        <v>7</v>
      </c>
      <c r="G891" s="1" t="s">
        <v>743</v>
      </c>
      <c r="H891" s="1" t="s">
        <v>742</v>
      </c>
      <c r="I891" s="1" t="s">
        <v>349</v>
      </c>
      <c r="J891" s="1" t="s">
        <v>2156</v>
      </c>
      <c r="K891" s="1"/>
      <c r="L891" s="1"/>
      <c r="M891" s="1" t="s">
        <v>361</v>
      </c>
      <c r="N891" s="1" t="s">
        <v>4132</v>
      </c>
      <c r="O891" s="1"/>
      <c r="P891" s="1"/>
      <c r="Q891" s="1">
        <v>2</v>
      </c>
      <c r="R891" s="1">
        <v>1</v>
      </c>
      <c r="S891" s="1" t="s">
        <v>4133</v>
      </c>
    </row>
    <row r="892" spans="1:19" hidden="1" x14ac:dyDescent="0.15">
      <c r="A892" s="3">
        <v>891</v>
      </c>
      <c r="B892" s="25" t="s">
        <v>5350</v>
      </c>
      <c r="C892" s="2" t="s">
        <v>4035</v>
      </c>
      <c r="D892" s="1" t="s">
        <v>1606</v>
      </c>
      <c r="E892" s="1" t="s">
        <v>1771</v>
      </c>
      <c r="F892" s="1">
        <v>11</v>
      </c>
      <c r="G892" s="1" t="s">
        <v>741</v>
      </c>
      <c r="H892" s="1" t="s">
        <v>740</v>
      </c>
      <c r="I892" s="1" t="s">
        <v>349</v>
      </c>
      <c r="J892" s="1" t="s">
        <v>4129</v>
      </c>
      <c r="K892" s="1" t="s">
        <v>2976</v>
      </c>
      <c r="L892" s="1"/>
      <c r="M892" s="1" t="s">
        <v>2627</v>
      </c>
      <c r="N892" s="1" t="s">
        <v>4134</v>
      </c>
      <c r="O892" s="1"/>
      <c r="P892" s="1"/>
      <c r="Q892" s="1">
        <v>3</v>
      </c>
      <c r="R892" s="1">
        <v>1</v>
      </c>
      <c r="S892" s="1" t="s">
        <v>4135</v>
      </c>
    </row>
    <row r="893" spans="1:19" hidden="1" x14ac:dyDescent="0.15">
      <c r="A893" s="3">
        <v>892</v>
      </c>
      <c r="B893" s="25" t="s">
        <v>5350</v>
      </c>
      <c r="C893" s="2" t="s">
        <v>4035</v>
      </c>
      <c r="D893" s="1" t="s">
        <v>1606</v>
      </c>
      <c r="E893" s="1" t="s">
        <v>1771</v>
      </c>
      <c r="F893" s="1">
        <v>8</v>
      </c>
      <c r="G893" s="1" t="s">
        <v>737</v>
      </c>
      <c r="H893" s="1" t="s">
        <v>736</v>
      </c>
      <c r="I893" s="1" t="s">
        <v>349</v>
      </c>
      <c r="J893" s="1" t="s">
        <v>1511</v>
      </c>
      <c r="K893" s="1" t="s">
        <v>1667</v>
      </c>
      <c r="L893" s="1"/>
      <c r="M893" s="1" t="s">
        <v>2076</v>
      </c>
      <c r="N893" s="1" t="s">
        <v>4041</v>
      </c>
      <c r="O893" s="1"/>
      <c r="P893" s="1"/>
      <c r="Q893" s="1">
        <v>3</v>
      </c>
      <c r="R893" s="1">
        <v>1</v>
      </c>
      <c r="S893" s="1" t="s">
        <v>4136</v>
      </c>
    </row>
    <row r="894" spans="1:19" hidden="1" x14ac:dyDescent="0.15">
      <c r="A894" s="3">
        <v>893</v>
      </c>
      <c r="B894" s="25" t="s">
        <v>5350</v>
      </c>
      <c r="C894" s="2" t="s">
        <v>4035</v>
      </c>
      <c r="D894" s="1" t="s">
        <v>1606</v>
      </c>
      <c r="E894" s="1" t="s">
        <v>1771</v>
      </c>
      <c r="F894" s="1">
        <v>11</v>
      </c>
      <c r="G894" s="1" t="s">
        <v>735</v>
      </c>
      <c r="H894" s="1" t="s">
        <v>734</v>
      </c>
      <c r="I894" s="1" t="s">
        <v>349</v>
      </c>
      <c r="J894" s="1" t="s">
        <v>1511</v>
      </c>
      <c r="K894" s="1" t="s">
        <v>2976</v>
      </c>
      <c r="L894" s="1"/>
      <c r="M894" s="1" t="s">
        <v>4137</v>
      </c>
      <c r="N894" s="1"/>
      <c r="O894" s="1"/>
      <c r="P894" s="1"/>
      <c r="Q894" s="1">
        <v>1</v>
      </c>
      <c r="R894" s="1">
        <v>1</v>
      </c>
      <c r="S894" s="1" t="s">
        <v>4137</v>
      </c>
    </row>
    <row r="895" spans="1:19" hidden="1" x14ac:dyDescent="0.15">
      <c r="A895" s="3">
        <v>894</v>
      </c>
      <c r="B895" s="25" t="s">
        <v>5350</v>
      </c>
      <c r="C895" s="2" t="s">
        <v>4035</v>
      </c>
      <c r="D895" s="1" t="s">
        <v>1606</v>
      </c>
      <c r="E895" s="1" t="s">
        <v>1771</v>
      </c>
      <c r="F895" s="1">
        <v>8</v>
      </c>
      <c r="G895" s="1" t="s">
        <v>731</v>
      </c>
      <c r="H895" s="1" t="s">
        <v>730</v>
      </c>
      <c r="I895" s="1" t="s">
        <v>349</v>
      </c>
      <c r="J895" s="1" t="s">
        <v>3925</v>
      </c>
      <c r="K895" s="1"/>
      <c r="L895" s="1"/>
      <c r="M895" s="1" t="s">
        <v>4038</v>
      </c>
      <c r="N895" s="1" t="s">
        <v>4047</v>
      </c>
      <c r="O895" s="1"/>
      <c r="P895" s="1"/>
      <c r="Q895" s="1">
        <v>1</v>
      </c>
      <c r="R895" s="1">
        <v>2</v>
      </c>
      <c r="S895" s="1" t="s">
        <v>4048</v>
      </c>
    </row>
    <row r="896" spans="1:19" hidden="1" x14ac:dyDescent="0.15">
      <c r="A896" s="3">
        <v>895</v>
      </c>
      <c r="B896" s="25" t="s">
        <v>5350</v>
      </c>
      <c r="C896" s="2" t="s">
        <v>4035</v>
      </c>
      <c r="D896" s="1" t="s">
        <v>1606</v>
      </c>
      <c r="E896" s="1" t="s">
        <v>1771</v>
      </c>
      <c r="F896" s="1">
        <v>5</v>
      </c>
      <c r="G896" s="1" t="s">
        <v>747</v>
      </c>
      <c r="H896" s="1" t="s">
        <v>746</v>
      </c>
      <c r="I896" s="1" t="s">
        <v>1475</v>
      </c>
      <c r="J896" s="1"/>
      <c r="K896" s="1"/>
      <c r="L896" s="1"/>
      <c r="M896" s="1" t="s">
        <v>4138</v>
      </c>
      <c r="N896" s="1" t="s">
        <v>4139</v>
      </c>
      <c r="O896" s="1"/>
      <c r="P896" s="1"/>
      <c r="Q896" s="1"/>
      <c r="R896" s="1"/>
      <c r="S896" s="1" t="s">
        <v>4140</v>
      </c>
    </row>
    <row r="897" spans="1:19" hidden="1" x14ac:dyDescent="0.15">
      <c r="A897" s="3">
        <v>896</v>
      </c>
      <c r="B897" s="25" t="s">
        <v>5350</v>
      </c>
      <c r="C897" s="2" t="s">
        <v>4035</v>
      </c>
      <c r="D897" s="1" t="s">
        <v>1606</v>
      </c>
      <c r="E897" s="1" t="s">
        <v>1771</v>
      </c>
      <c r="F897" s="1">
        <v>4</v>
      </c>
      <c r="G897" s="1" t="s">
        <v>739</v>
      </c>
      <c r="H897" s="1" t="s">
        <v>738</v>
      </c>
      <c r="I897" s="1" t="s">
        <v>1475</v>
      </c>
      <c r="J897" s="1"/>
      <c r="K897" s="1"/>
      <c r="L897" s="1"/>
      <c r="M897" s="1" t="s">
        <v>4141</v>
      </c>
      <c r="N897" s="1"/>
      <c r="O897" s="1"/>
      <c r="P897" s="1"/>
      <c r="Q897" s="1"/>
      <c r="R897" s="1"/>
      <c r="S897" s="1" t="s">
        <v>4141</v>
      </c>
    </row>
    <row r="898" spans="1:19" hidden="1" x14ac:dyDescent="0.15">
      <c r="A898" s="3">
        <v>897</v>
      </c>
      <c r="B898" s="25" t="s">
        <v>5350</v>
      </c>
      <c r="C898" s="2" t="s">
        <v>4035</v>
      </c>
      <c r="D898" s="1" t="s">
        <v>1606</v>
      </c>
      <c r="E898" s="1" t="s">
        <v>1771</v>
      </c>
      <c r="F898" s="1">
        <v>4</v>
      </c>
      <c r="G898" s="1" t="s">
        <v>733</v>
      </c>
      <c r="H898" s="1" t="s">
        <v>732</v>
      </c>
      <c r="I898" s="1" t="s">
        <v>1475</v>
      </c>
      <c r="J898" s="1"/>
      <c r="K898" s="1"/>
      <c r="L898" s="1"/>
      <c r="M898" s="1" t="s">
        <v>4142</v>
      </c>
      <c r="N898" s="1"/>
      <c r="O898" s="1"/>
      <c r="P898" s="1"/>
      <c r="Q898" s="1"/>
      <c r="R898" s="1"/>
      <c r="S898" s="1" t="s">
        <v>4142</v>
      </c>
    </row>
    <row r="899" spans="1:19" hidden="1" x14ac:dyDescent="0.15">
      <c r="A899" s="3">
        <v>898</v>
      </c>
      <c r="B899" s="25" t="s">
        <v>5350</v>
      </c>
      <c r="C899" s="2" t="s">
        <v>4035</v>
      </c>
      <c r="D899" s="1" t="s">
        <v>1606</v>
      </c>
      <c r="E899" s="1" t="s">
        <v>1771</v>
      </c>
      <c r="F899" s="1">
        <v>10</v>
      </c>
      <c r="G899" s="1" t="s">
        <v>5317</v>
      </c>
      <c r="H899" s="1" t="s">
        <v>728</v>
      </c>
      <c r="I899" s="1" t="s">
        <v>1475</v>
      </c>
      <c r="J899" s="1"/>
      <c r="K899" s="1"/>
      <c r="L899" s="1"/>
      <c r="M899" s="1" t="s">
        <v>4143</v>
      </c>
      <c r="N899" s="1"/>
      <c r="O899" s="1"/>
      <c r="P899" s="1"/>
      <c r="Q899" s="1"/>
      <c r="R899" s="1"/>
      <c r="S899" s="1" t="s">
        <v>4143</v>
      </c>
    </row>
    <row r="900" spans="1:19" hidden="1" x14ac:dyDescent="0.15">
      <c r="A900" s="3">
        <v>899</v>
      </c>
      <c r="B900" s="25" t="s">
        <v>5350</v>
      </c>
      <c r="C900" s="2" t="s">
        <v>4035</v>
      </c>
      <c r="D900" s="1" t="s">
        <v>1606</v>
      </c>
      <c r="E900" s="1" t="s">
        <v>1473</v>
      </c>
      <c r="F900" s="1">
        <v>20</v>
      </c>
      <c r="G900" s="1" t="s">
        <v>727</v>
      </c>
      <c r="H900" s="1" t="s">
        <v>726</v>
      </c>
      <c r="I900" s="1" t="s">
        <v>349</v>
      </c>
      <c r="J900" s="1" t="s">
        <v>4129</v>
      </c>
      <c r="K900" s="1" t="s">
        <v>2976</v>
      </c>
      <c r="L900" s="1"/>
      <c r="M900" s="1" t="s">
        <v>4144</v>
      </c>
      <c r="N900" s="1" t="s">
        <v>4145</v>
      </c>
      <c r="O900" s="1"/>
      <c r="P900" s="1"/>
      <c r="Q900" s="1">
        <v>4</v>
      </c>
      <c r="R900" s="1">
        <v>4</v>
      </c>
      <c r="S900" s="1" t="s">
        <v>4146</v>
      </c>
    </row>
    <row r="901" spans="1:19" hidden="1" x14ac:dyDescent="0.15">
      <c r="A901" s="3">
        <v>900</v>
      </c>
      <c r="B901" s="25" t="s">
        <v>5350</v>
      </c>
      <c r="C901" s="2" t="s">
        <v>4035</v>
      </c>
      <c r="D901" s="1" t="s">
        <v>1606</v>
      </c>
      <c r="E901" s="1" t="s">
        <v>1473</v>
      </c>
      <c r="F901" s="1">
        <v>4</v>
      </c>
      <c r="G901" s="1" t="s">
        <v>723</v>
      </c>
      <c r="H901" s="1" t="s">
        <v>722</v>
      </c>
      <c r="I901" s="1" t="s">
        <v>349</v>
      </c>
      <c r="J901" s="1" t="s">
        <v>1972</v>
      </c>
      <c r="K901" s="1"/>
      <c r="L901" s="1"/>
      <c r="M901" s="1" t="s">
        <v>4147</v>
      </c>
      <c r="N901" s="1" t="s">
        <v>4148</v>
      </c>
      <c r="O901" s="1"/>
      <c r="P901" s="1"/>
      <c r="Q901" s="1">
        <v>1</v>
      </c>
      <c r="R901" s="1">
        <v>1</v>
      </c>
      <c r="S901" s="1" t="s">
        <v>4149</v>
      </c>
    </row>
    <row r="902" spans="1:19" hidden="1" x14ac:dyDescent="0.15">
      <c r="A902" s="3">
        <v>901</v>
      </c>
      <c r="B902" s="25" t="s">
        <v>5350</v>
      </c>
      <c r="C902" s="2" t="s">
        <v>4035</v>
      </c>
      <c r="D902" s="1" t="s">
        <v>1606</v>
      </c>
      <c r="E902" s="1" t="s">
        <v>1473</v>
      </c>
      <c r="F902" s="1">
        <v>9</v>
      </c>
      <c r="G902" s="1" t="s">
        <v>717</v>
      </c>
      <c r="H902" s="1" t="s">
        <v>716</v>
      </c>
      <c r="I902" s="1" t="s">
        <v>349</v>
      </c>
      <c r="J902" s="1" t="s">
        <v>4129</v>
      </c>
      <c r="K902" s="1" t="s">
        <v>1667</v>
      </c>
      <c r="L902" s="1"/>
      <c r="M902" s="1" t="s">
        <v>4058</v>
      </c>
      <c r="N902" s="1"/>
      <c r="O902" s="1"/>
      <c r="P902" s="1"/>
      <c r="Q902" s="1">
        <v>1</v>
      </c>
      <c r="R902" s="1">
        <v>7</v>
      </c>
      <c r="S902" s="1" t="s">
        <v>4058</v>
      </c>
    </row>
    <row r="903" spans="1:19" hidden="1" x14ac:dyDescent="0.15">
      <c r="A903" s="3">
        <v>902</v>
      </c>
      <c r="B903" s="25" t="s">
        <v>5350</v>
      </c>
      <c r="C903" s="2" t="s">
        <v>4035</v>
      </c>
      <c r="D903" s="1" t="s">
        <v>1606</v>
      </c>
      <c r="E903" s="1" t="s">
        <v>1473</v>
      </c>
      <c r="F903" s="1">
        <v>9</v>
      </c>
      <c r="G903" s="1" t="s">
        <v>5319</v>
      </c>
      <c r="H903" s="1" t="s">
        <v>724</v>
      </c>
      <c r="I903" s="1" t="s">
        <v>1475</v>
      </c>
      <c r="J903" s="1"/>
      <c r="K903" s="1"/>
      <c r="L903" s="1"/>
      <c r="M903" s="1" t="s">
        <v>4150</v>
      </c>
      <c r="N903" s="1"/>
      <c r="O903" s="1"/>
      <c r="P903" s="1"/>
      <c r="Q903" s="1"/>
      <c r="R903" s="1"/>
      <c r="S903" s="1" t="s">
        <v>4150</v>
      </c>
    </row>
    <row r="904" spans="1:19" hidden="1" x14ac:dyDescent="0.15">
      <c r="A904" s="3">
        <v>903</v>
      </c>
      <c r="B904" s="25" t="s">
        <v>5350</v>
      </c>
      <c r="C904" s="2" t="s">
        <v>4035</v>
      </c>
      <c r="D904" s="1" t="s">
        <v>1606</v>
      </c>
      <c r="E904" s="1" t="s">
        <v>1473</v>
      </c>
      <c r="F904" s="1">
        <v>6</v>
      </c>
      <c r="G904" s="1" t="s">
        <v>721</v>
      </c>
      <c r="H904" s="1" t="s">
        <v>720</v>
      </c>
      <c r="I904" s="1" t="s">
        <v>1475</v>
      </c>
      <c r="J904" s="1"/>
      <c r="K904" s="1"/>
      <c r="L904" s="1"/>
      <c r="M904" s="1" t="s">
        <v>4151</v>
      </c>
      <c r="N904" s="1"/>
      <c r="O904" s="1"/>
      <c r="P904" s="1"/>
      <c r="Q904" s="1"/>
      <c r="R904" s="1"/>
      <c r="S904" s="1" t="s">
        <v>4151</v>
      </c>
    </row>
    <row r="905" spans="1:19" hidden="1" x14ac:dyDescent="0.15">
      <c r="A905" s="3">
        <v>904</v>
      </c>
      <c r="B905" s="25" t="s">
        <v>5350</v>
      </c>
      <c r="C905" s="2" t="s">
        <v>4035</v>
      </c>
      <c r="D905" s="1" t="s">
        <v>1606</v>
      </c>
      <c r="E905" s="1" t="s">
        <v>1473</v>
      </c>
      <c r="F905" s="1">
        <v>12</v>
      </c>
      <c r="G905" s="1" t="s">
        <v>719</v>
      </c>
      <c r="H905" s="1" t="s">
        <v>718</v>
      </c>
      <c r="I905" s="1" t="s">
        <v>1475</v>
      </c>
      <c r="J905" s="1"/>
      <c r="K905" s="1"/>
      <c r="L905" s="1"/>
      <c r="M905" s="1" t="s">
        <v>4152</v>
      </c>
      <c r="N905" s="1"/>
      <c r="O905" s="1"/>
      <c r="P905" s="1"/>
      <c r="Q905" s="1"/>
      <c r="R905" s="1"/>
      <c r="S905" s="1" t="s">
        <v>4152</v>
      </c>
    </row>
    <row r="906" spans="1:19" hidden="1" x14ac:dyDescent="0.15">
      <c r="A906" s="3">
        <v>905</v>
      </c>
      <c r="B906" s="25" t="s">
        <v>5350</v>
      </c>
      <c r="C906" s="2" t="s">
        <v>4035</v>
      </c>
      <c r="D906" s="1" t="s">
        <v>1606</v>
      </c>
      <c r="E906" s="1" t="s">
        <v>1463</v>
      </c>
      <c r="F906" s="1">
        <v>18</v>
      </c>
      <c r="G906" s="1" t="s">
        <v>713</v>
      </c>
      <c r="H906" s="1" t="s">
        <v>712</v>
      </c>
      <c r="I906" s="1" t="s">
        <v>349</v>
      </c>
      <c r="J906" s="1" t="s">
        <v>4129</v>
      </c>
      <c r="K906" s="1" t="s">
        <v>2976</v>
      </c>
      <c r="L906" s="1"/>
      <c r="M906" s="1" t="s">
        <v>3522</v>
      </c>
      <c r="N906" s="1" t="s">
        <v>4153</v>
      </c>
      <c r="O906" s="1"/>
      <c r="P906" s="1"/>
      <c r="Q906" s="1">
        <v>5</v>
      </c>
      <c r="R906" s="1">
        <v>6</v>
      </c>
      <c r="S906" s="1" t="s">
        <v>4154</v>
      </c>
    </row>
    <row r="907" spans="1:19" hidden="1" x14ac:dyDescent="0.15">
      <c r="A907" s="3">
        <v>906</v>
      </c>
      <c r="B907" s="25" t="s">
        <v>5350</v>
      </c>
      <c r="C907" s="2" t="s">
        <v>4035</v>
      </c>
      <c r="D907" s="1" t="s">
        <v>1606</v>
      </c>
      <c r="E907" s="1" t="s">
        <v>1463</v>
      </c>
      <c r="F907" s="1">
        <v>12</v>
      </c>
      <c r="G907" s="1" t="s">
        <v>707</v>
      </c>
      <c r="H907" s="1" t="s">
        <v>706</v>
      </c>
      <c r="I907" s="1" t="s">
        <v>349</v>
      </c>
      <c r="J907" s="1" t="s">
        <v>1511</v>
      </c>
      <c r="K907" s="1" t="s">
        <v>4055</v>
      </c>
      <c r="L907" s="1"/>
      <c r="M907" s="1" t="s">
        <v>4155</v>
      </c>
      <c r="N907" s="1"/>
      <c r="O907" s="1"/>
      <c r="P907" s="1"/>
      <c r="Q907" s="1">
        <v>6</v>
      </c>
      <c r="R907" s="1">
        <v>4</v>
      </c>
      <c r="S907" s="1" t="s">
        <v>4155</v>
      </c>
    </row>
    <row r="908" spans="1:19" hidden="1" x14ac:dyDescent="0.15">
      <c r="A908" s="3">
        <v>907</v>
      </c>
      <c r="B908" s="25" t="s">
        <v>5350</v>
      </c>
      <c r="C908" s="2" t="s">
        <v>4035</v>
      </c>
      <c r="D908" s="1" t="s">
        <v>1606</v>
      </c>
      <c r="E908" s="1" t="s">
        <v>1463</v>
      </c>
      <c r="F908" s="1">
        <v>1</v>
      </c>
      <c r="G908" s="1" t="s">
        <v>715</v>
      </c>
      <c r="H908" s="1" t="s">
        <v>714</v>
      </c>
      <c r="I908" s="1" t="s">
        <v>1475</v>
      </c>
      <c r="J908" s="1"/>
      <c r="K908" s="1"/>
      <c r="L908" s="1"/>
      <c r="M908" s="1" t="s">
        <v>4156</v>
      </c>
      <c r="N908" s="1"/>
      <c r="O908" s="1"/>
      <c r="P908" s="1"/>
      <c r="Q908" s="1"/>
      <c r="R908" s="1"/>
      <c r="S908" s="1" t="s">
        <v>4156</v>
      </c>
    </row>
    <row r="909" spans="1:19" hidden="1" x14ac:dyDescent="0.15">
      <c r="A909" s="3">
        <v>908</v>
      </c>
      <c r="B909" s="25" t="s">
        <v>5350</v>
      </c>
      <c r="C909" s="2" t="s">
        <v>4035</v>
      </c>
      <c r="D909" s="1" t="s">
        <v>1606</v>
      </c>
      <c r="E909" s="1" t="s">
        <v>1463</v>
      </c>
      <c r="F909" s="1">
        <v>12</v>
      </c>
      <c r="G909" s="1" t="s">
        <v>5355</v>
      </c>
      <c r="H909" s="1" t="s">
        <v>710</v>
      </c>
      <c r="I909" s="1" t="s">
        <v>1475</v>
      </c>
      <c r="J909" s="1"/>
      <c r="K909" s="1"/>
      <c r="L909" s="1"/>
      <c r="M909" s="1" t="s">
        <v>4157</v>
      </c>
      <c r="N909" s="1"/>
      <c r="O909" s="1"/>
      <c r="P909" s="1"/>
      <c r="Q909" s="1"/>
      <c r="R909" s="1"/>
      <c r="S909" s="1" t="s">
        <v>4157</v>
      </c>
    </row>
    <row r="910" spans="1:19" x14ac:dyDescent="0.15">
      <c r="A910" s="3">
        <v>909</v>
      </c>
      <c r="B910" s="25" t="s">
        <v>5350</v>
      </c>
      <c r="C910" s="2" t="s">
        <v>4035</v>
      </c>
      <c r="D910" s="1" t="s">
        <v>1606</v>
      </c>
      <c r="E910" s="1" t="s">
        <v>1463</v>
      </c>
      <c r="F910" s="1">
        <v>11</v>
      </c>
      <c r="G910" s="1" t="s">
        <v>709</v>
      </c>
      <c r="H910" s="1" t="s">
        <v>708</v>
      </c>
      <c r="I910" s="1" t="s">
        <v>297</v>
      </c>
      <c r="J910" s="1"/>
      <c r="K910" s="1"/>
      <c r="L910" s="1"/>
      <c r="M910" s="1" t="s">
        <v>4158</v>
      </c>
      <c r="N910" s="1" t="s">
        <v>4159</v>
      </c>
      <c r="O910" s="1" t="s">
        <v>4160</v>
      </c>
      <c r="P910" s="1">
        <v>5</v>
      </c>
      <c r="Q910" s="1"/>
      <c r="R910" s="1"/>
      <c r="S910" s="1" t="s">
        <v>4161</v>
      </c>
    </row>
    <row r="911" spans="1:19" x14ac:dyDescent="0.15">
      <c r="A911" s="3">
        <v>910</v>
      </c>
      <c r="B911" s="25" t="s">
        <v>5350</v>
      </c>
      <c r="C911" s="2" t="s">
        <v>4035</v>
      </c>
      <c r="D911" s="1" t="s">
        <v>1606</v>
      </c>
      <c r="E911" s="1" t="s">
        <v>1463</v>
      </c>
      <c r="F911" s="1">
        <v>7</v>
      </c>
      <c r="G911" s="1" t="s">
        <v>5337</v>
      </c>
      <c r="H911" s="1" t="s">
        <v>704</v>
      </c>
      <c r="I911" s="1" t="s">
        <v>297</v>
      </c>
      <c r="J911" s="1"/>
      <c r="K911" s="1"/>
      <c r="L911" s="1"/>
      <c r="M911" s="1" t="s">
        <v>4162</v>
      </c>
      <c r="N911" s="1" t="s">
        <v>2134</v>
      </c>
      <c r="O911" s="1"/>
      <c r="P911" s="1">
        <v>3</v>
      </c>
      <c r="Q911" s="1"/>
      <c r="R911" s="1"/>
      <c r="S911" s="1" t="s">
        <v>4163</v>
      </c>
    </row>
    <row r="912" spans="1:19" hidden="1" x14ac:dyDescent="0.15">
      <c r="A912" s="3">
        <v>911</v>
      </c>
      <c r="B912" s="25" t="s">
        <v>5350</v>
      </c>
      <c r="C912" s="2" t="s">
        <v>4035</v>
      </c>
      <c r="D912" s="1" t="s">
        <v>1606</v>
      </c>
      <c r="E912" s="1" t="s">
        <v>1453</v>
      </c>
      <c r="F912" s="1">
        <v>21</v>
      </c>
      <c r="G912" s="1" t="s">
        <v>703</v>
      </c>
      <c r="H912" s="1" t="s">
        <v>702</v>
      </c>
      <c r="I912" s="1" t="s">
        <v>349</v>
      </c>
      <c r="J912" s="1" t="s">
        <v>2828</v>
      </c>
      <c r="K912" s="1"/>
      <c r="L912" s="1"/>
      <c r="M912" s="1" t="s">
        <v>361</v>
      </c>
      <c r="N912" s="1" t="s">
        <v>4164</v>
      </c>
      <c r="O912" s="1" t="s">
        <v>4165</v>
      </c>
      <c r="P912" s="1"/>
      <c r="Q912" s="1">
        <v>8</v>
      </c>
      <c r="R912" s="1">
        <v>8</v>
      </c>
      <c r="S912" s="1" t="s">
        <v>4166</v>
      </c>
    </row>
    <row r="913" spans="1:19" hidden="1" x14ac:dyDescent="0.15">
      <c r="A913" s="3">
        <v>912</v>
      </c>
      <c r="B913" s="25" t="s">
        <v>5350</v>
      </c>
      <c r="C913" s="2" t="s">
        <v>4035</v>
      </c>
      <c r="D913" s="1" t="s">
        <v>1606</v>
      </c>
      <c r="E913" s="1" t="s">
        <v>1453</v>
      </c>
      <c r="F913" s="1">
        <v>15</v>
      </c>
      <c r="G913" s="1" t="s">
        <v>5336</v>
      </c>
      <c r="H913" s="1" t="s">
        <v>700</v>
      </c>
      <c r="I913" s="1" t="s">
        <v>349</v>
      </c>
      <c r="J913" s="1" t="s">
        <v>1511</v>
      </c>
      <c r="K913" s="1" t="s">
        <v>1667</v>
      </c>
      <c r="L913" s="1"/>
      <c r="M913" s="1" t="s">
        <v>4167</v>
      </c>
      <c r="N913" s="1" t="s">
        <v>4168</v>
      </c>
      <c r="O913" s="1"/>
      <c r="P913" s="1"/>
      <c r="Q913" s="1">
        <v>4</v>
      </c>
      <c r="R913" s="1">
        <v>4</v>
      </c>
      <c r="S913" s="1" t="s">
        <v>4169</v>
      </c>
    </row>
    <row r="914" spans="1:19" hidden="1" x14ac:dyDescent="0.15">
      <c r="A914" s="3">
        <v>913</v>
      </c>
      <c r="B914" s="25" t="s">
        <v>5350</v>
      </c>
      <c r="C914" s="2" t="s">
        <v>4035</v>
      </c>
      <c r="D914" s="1" t="s">
        <v>1606</v>
      </c>
      <c r="E914" s="1" t="s">
        <v>1453</v>
      </c>
      <c r="F914" s="1">
        <v>18</v>
      </c>
      <c r="G914" s="1" t="s">
        <v>699</v>
      </c>
      <c r="H914" s="1" t="s">
        <v>698</v>
      </c>
      <c r="I914" s="1" t="s">
        <v>349</v>
      </c>
      <c r="J914" s="1" t="s">
        <v>362</v>
      </c>
      <c r="K914" s="1"/>
      <c r="L914" s="1"/>
      <c r="M914" s="1" t="s">
        <v>3674</v>
      </c>
      <c r="N914" s="1" t="s">
        <v>4170</v>
      </c>
      <c r="O914" s="1"/>
      <c r="P914" s="1"/>
      <c r="Q914" s="1">
        <v>8</v>
      </c>
      <c r="R914" s="1">
        <v>8</v>
      </c>
      <c r="S914" s="1" t="s">
        <v>4171</v>
      </c>
    </row>
    <row r="915" spans="1:19" hidden="1" x14ac:dyDescent="0.15">
      <c r="A915" s="3">
        <v>914</v>
      </c>
      <c r="B915" s="25" t="s">
        <v>5350</v>
      </c>
      <c r="C915" s="2" t="s">
        <v>4035</v>
      </c>
      <c r="D915" s="1" t="s">
        <v>1606</v>
      </c>
      <c r="E915" s="1" t="s">
        <v>1453</v>
      </c>
      <c r="F915" s="1">
        <v>8</v>
      </c>
      <c r="G915" s="1" t="s">
        <v>697</v>
      </c>
      <c r="H915" s="1" t="s">
        <v>696</v>
      </c>
      <c r="I915" s="1" t="s">
        <v>349</v>
      </c>
      <c r="J915" s="1" t="s">
        <v>4129</v>
      </c>
      <c r="K915" s="1" t="s">
        <v>2976</v>
      </c>
      <c r="L915" s="1"/>
      <c r="M915" s="1" t="s">
        <v>4172</v>
      </c>
      <c r="N915" s="1"/>
      <c r="O915" s="1"/>
      <c r="P915" s="1"/>
      <c r="Q915" s="1">
        <v>2</v>
      </c>
      <c r="R915" s="1">
        <v>2</v>
      </c>
      <c r="S915" s="1" t="s">
        <v>4172</v>
      </c>
    </row>
    <row r="916" spans="1:19" hidden="1" x14ac:dyDescent="0.15">
      <c r="A916" s="3">
        <v>915</v>
      </c>
      <c r="B916" s="25" t="s">
        <v>5350</v>
      </c>
      <c r="C916" s="2" t="s">
        <v>4035</v>
      </c>
      <c r="D916" s="1" t="s">
        <v>1575</v>
      </c>
      <c r="E916" s="1" t="s">
        <v>1771</v>
      </c>
      <c r="F916" s="1">
        <v>12</v>
      </c>
      <c r="G916" s="1" t="s">
        <v>689</v>
      </c>
      <c r="H916" s="1" t="s">
        <v>688</v>
      </c>
      <c r="I916" s="1" t="s">
        <v>349</v>
      </c>
      <c r="J916" s="1" t="s">
        <v>1511</v>
      </c>
      <c r="K916" s="1" t="s">
        <v>1667</v>
      </c>
      <c r="L916" s="1"/>
      <c r="M916" s="1" t="s">
        <v>4173</v>
      </c>
      <c r="N916" s="1"/>
      <c r="O916" s="1"/>
      <c r="P916" s="1"/>
      <c r="Q916" s="1">
        <v>1</v>
      </c>
      <c r="R916" s="1">
        <v>3</v>
      </c>
      <c r="S916" s="1" t="s">
        <v>4173</v>
      </c>
    </row>
    <row r="917" spans="1:19" hidden="1" x14ac:dyDescent="0.15">
      <c r="A917" s="3">
        <v>916</v>
      </c>
      <c r="B917" s="25" t="s">
        <v>5350</v>
      </c>
      <c r="C917" s="2" t="s">
        <v>4035</v>
      </c>
      <c r="D917" s="1" t="s">
        <v>1575</v>
      </c>
      <c r="E917" s="1" t="s">
        <v>1771</v>
      </c>
      <c r="F917" s="1">
        <v>9</v>
      </c>
      <c r="G917" s="1" t="s">
        <v>685</v>
      </c>
      <c r="H917" s="1" t="s">
        <v>684</v>
      </c>
      <c r="I917" s="1" t="s">
        <v>349</v>
      </c>
      <c r="J917" s="1" t="s">
        <v>4174</v>
      </c>
      <c r="K917" s="1"/>
      <c r="L917" s="1"/>
      <c r="M917" s="1" t="s">
        <v>4175</v>
      </c>
      <c r="N917" s="1"/>
      <c r="O917" s="1"/>
      <c r="P917" s="1"/>
      <c r="Q917" s="1">
        <v>1</v>
      </c>
      <c r="R917" s="1">
        <v>1</v>
      </c>
      <c r="S917" s="1" t="s">
        <v>4175</v>
      </c>
    </row>
    <row r="918" spans="1:19" hidden="1" x14ac:dyDescent="0.15">
      <c r="A918" s="3">
        <v>917</v>
      </c>
      <c r="B918" s="25" t="s">
        <v>5350</v>
      </c>
      <c r="C918" s="2" t="s">
        <v>4035</v>
      </c>
      <c r="D918" s="1" t="s">
        <v>1575</v>
      </c>
      <c r="E918" s="1" t="s">
        <v>1771</v>
      </c>
      <c r="F918" s="1">
        <v>5</v>
      </c>
      <c r="G918" s="1" t="s">
        <v>683</v>
      </c>
      <c r="H918" s="1" t="s">
        <v>682</v>
      </c>
      <c r="I918" s="1" t="s">
        <v>349</v>
      </c>
      <c r="J918" s="1" t="s">
        <v>4174</v>
      </c>
      <c r="K918" s="1"/>
      <c r="L918" s="1"/>
      <c r="M918" s="1" t="s">
        <v>4176</v>
      </c>
      <c r="N918" s="1"/>
      <c r="O918" s="1"/>
      <c r="P918" s="1"/>
      <c r="Q918" s="1">
        <v>1</v>
      </c>
      <c r="R918" s="1">
        <v>2</v>
      </c>
      <c r="S918" s="1" t="s">
        <v>4176</v>
      </c>
    </row>
    <row r="919" spans="1:19" hidden="1" x14ac:dyDescent="0.15">
      <c r="A919" s="3">
        <v>918</v>
      </c>
      <c r="B919" s="25" t="s">
        <v>5350</v>
      </c>
      <c r="C919" s="2" t="s">
        <v>4035</v>
      </c>
      <c r="D919" s="1" t="s">
        <v>1575</v>
      </c>
      <c r="E919" s="1" t="s">
        <v>1771</v>
      </c>
      <c r="F919" s="1">
        <v>11</v>
      </c>
      <c r="G919" s="1" t="s">
        <v>681</v>
      </c>
      <c r="H919" s="1" t="s">
        <v>680</v>
      </c>
      <c r="I919" s="1" t="s">
        <v>349</v>
      </c>
      <c r="J919" s="1" t="s">
        <v>1511</v>
      </c>
      <c r="K919" s="1" t="s">
        <v>2976</v>
      </c>
      <c r="L919" s="1"/>
      <c r="M919" s="1" t="s">
        <v>3716</v>
      </c>
      <c r="N919" s="1"/>
      <c r="O919" s="1"/>
      <c r="P919" s="1"/>
      <c r="Q919" s="1">
        <v>3</v>
      </c>
      <c r="R919" s="1">
        <v>1</v>
      </c>
      <c r="S919" s="1" t="s">
        <v>3716</v>
      </c>
    </row>
    <row r="920" spans="1:19" hidden="1" x14ac:dyDescent="0.15">
      <c r="A920" s="3">
        <v>919</v>
      </c>
      <c r="B920" s="25" t="s">
        <v>5350</v>
      </c>
      <c r="C920" s="2" t="s">
        <v>4035</v>
      </c>
      <c r="D920" s="1" t="s">
        <v>1575</v>
      </c>
      <c r="E920" s="1" t="s">
        <v>1771</v>
      </c>
      <c r="F920" s="1">
        <v>6</v>
      </c>
      <c r="G920" s="1" t="s">
        <v>679</v>
      </c>
      <c r="H920" s="1" t="s">
        <v>678</v>
      </c>
      <c r="I920" s="1" t="s">
        <v>349</v>
      </c>
      <c r="J920" s="1" t="s">
        <v>1511</v>
      </c>
      <c r="K920" s="1" t="s">
        <v>2976</v>
      </c>
      <c r="L920" s="1"/>
      <c r="M920" s="1" t="s">
        <v>4177</v>
      </c>
      <c r="N920" s="1" t="s">
        <v>4178</v>
      </c>
      <c r="O920" s="1"/>
      <c r="P920" s="1"/>
      <c r="Q920" s="1">
        <v>2</v>
      </c>
      <c r="R920" s="1">
        <v>2</v>
      </c>
      <c r="S920" s="1" t="s">
        <v>4179</v>
      </c>
    </row>
    <row r="921" spans="1:19" hidden="1" x14ac:dyDescent="0.15">
      <c r="A921" s="3">
        <v>920</v>
      </c>
      <c r="B921" s="25" t="s">
        <v>5350</v>
      </c>
      <c r="C921" s="2" t="s">
        <v>4035</v>
      </c>
      <c r="D921" s="1" t="s">
        <v>1575</v>
      </c>
      <c r="E921" s="1" t="s">
        <v>1771</v>
      </c>
      <c r="F921" s="1">
        <v>9</v>
      </c>
      <c r="G921" s="1" t="s">
        <v>677</v>
      </c>
      <c r="H921" s="1" t="s">
        <v>676</v>
      </c>
      <c r="I921" s="1" t="s">
        <v>349</v>
      </c>
      <c r="J921" s="1" t="s">
        <v>4174</v>
      </c>
      <c r="K921" s="1"/>
      <c r="L921" s="1"/>
      <c r="M921" s="1" t="s">
        <v>4038</v>
      </c>
      <c r="N921" s="1" t="s">
        <v>4047</v>
      </c>
      <c r="O921" s="1"/>
      <c r="P921" s="1"/>
      <c r="Q921" s="1">
        <v>2</v>
      </c>
      <c r="R921" s="1">
        <v>1</v>
      </c>
      <c r="S921" s="1" t="s">
        <v>4048</v>
      </c>
    </row>
    <row r="922" spans="1:19" hidden="1" x14ac:dyDescent="0.15">
      <c r="A922" s="3">
        <v>921</v>
      </c>
      <c r="B922" s="25" t="s">
        <v>5350</v>
      </c>
      <c r="C922" s="2" t="s">
        <v>4035</v>
      </c>
      <c r="D922" s="1" t="s">
        <v>1575</v>
      </c>
      <c r="E922" s="1" t="s">
        <v>1771</v>
      </c>
      <c r="F922" s="1">
        <v>3</v>
      </c>
      <c r="G922" s="1" t="s">
        <v>695</v>
      </c>
      <c r="H922" s="1" t="s">
        <v>694</v>
      </c>
      <c r="I922" s="1" t="s">
        <v>1475</v>
      </c>
      <c r="J922" s="1"/>
      <c r="K922" s="1"/>
      <c r="L922" s="1"/>
      <c r="M922" s="1" t="s">
        <v>4180</v>
      </c>
      <c r="N922" s="1"/>
      <c r="O922" s="1"/>
      <c r="P922" s="1"/>
      <c r="Q922" s="1"/>
      <c r="R922" s="1"/>
      <c r="S922" s="1" t="s">
        <v>4180</v>
      </c>
    </row>
    <row r="923" spans="1:19" hidden="1" x14ac:dyDescent="0.15">
      <c r="A923" s="3">
        <v>922</v>
      </c>
      <c r="B923" s="25" t="s">
        <v>5350</v>
      </c>
      <c r="C923" s="2" t="s">
        <v>4035</v>
      </c>
      <c r="D923" s="1" t="s">
        <v>1575</v>
      </c>
      <c r="E923" s="1" t="s">
        <v>1771</v>
      </c>
      <c r="F923" s="1">
        <v>6</v>
      </c>
      <c r="G923" s="1" t="s">
        <v>693</v>
      </c>
      <c r="H923" s="1" t="s">
        <v>692</v>
      </c>
      <c r="I923" s="1" t="s">
        <v>1475</v>
      </c>
      <c r="J923" s="1"/>
      <c r="K923" s="1"/>
      <c r="L923" s="1"/>
      <c r="M923" s="1" t="s">
        <v>4181</v>
      </c>
      <c r="N923" s="1"/>
      <c r="O923" s="1"/>
      <c r="P923" s="1"/>
      <c r="Q923" s="1"/>
      <c r="R923" s="1"/>
      <c r="S923" s="1" t="s">
        <v>4181</v>
      </c>
    </row>
    <row r="924" spans="1:19" hidden="1" x14ac:dyDescent="0.15">
      <c r="A924" s="3">
        <v>923</v>
      </c>
      <c r="B924" s="25" t="s">
        <v>5350</v>
      </c>
      <c r="C924" s="2" t="s">
        <v>4035</v>
      </c>
      <c r="D924" s="1" t="s">
        <v>1575</v>
      </c>
      <c r="E924" s="1" t="s">
        <v>1771</v>
      </c>
      <c r="F924" s="1">
        <v>5</v>
      </c>
      <c r="G924" s="1" t="s">
        <v>691</v>
      </c>
      <c r="H924" s="1" t="s">
        <v>690</v>
      </c>
      <c r="I924" s="1" t="s">
        <v>1475</v>
      </c>
      <c r="J924" s="1"/>
      <c r="K924" s="1"/>
      <c r="L924" s="1"/>
      <c r="M924" s="1" t="s">
        <v>4182</v>
      </c>
      <c r="N924" s="1"/>
      <c r="O924" s="1"/>
      <c r="P924" s="1"/>
      <c r="Q924" s="1"/>
      <c r="R924" s="1"/>
      <c r="S924" s="1" t="s">
        <v>4182</v>
      </c>
    </row>
    <row r="925" spans="1:19" hidden="1" x14ac:dyDescent="0.15">
      <c r="A925" s="3">
        <v>924</v>
      </c>
      <c r="B925" s="25" t="s">
        <v>5350</v>
      </c>
      <c r="C925" s="2" t="s">
        <v>4035</v>
      </c>
      <c r="D925" s="1" t="s">
        <v>1575</v>
      </c>
      <c r="E925" s="1" t="s">
        <v>1771</v>
      </c>
      <c r="F925" s="1">
        <v>9</v>
      </c>
      <c r="G925" s="1" t="s">
        <v>687</v>
      </c>
      <c r="H925" s="1" t="s">
        <v>686</v>
      </c>
      <c r="I925" s="1" t="s">
        <v>1475</v>
      </c>
      <c r="J925" s="1"/>
      <c r="K925" s="1"/>
      <c r="L925" s="1"/>
      <c r="M925" s="1" t="s">
        <v>4183</v>
      </c>
      <c r="N925" s="1"/>
      <c r="O925" s="1"/>
      <c r="P925" s="1"/>
      <c r="Q925" s="1"/>
      <c r="R925" s="1"/>
      <c r="S925" s="1" t="s">
        <v>4183</v>
      </c>
    </row>
    <row r="926" spans="1:19" hidden="1" x14ac:dyDescent="0.15">
      <c r="A926" s="3">
        <v>925</v>
      </c>
      <c r="B926" s="25" t="s">
        <v>5350</v>
      </c>
      <c r="C926" s="2" t="s">
        <v>4035</v>
      </c>
      <c r="D926" s="1" t="s">
        <v>1575</v>
      </c>
      <c r="E926" s="1" t="s">
        <v>1473</v>
      </c>
      <c r="F926" s="1">
        <v>12</v>
      </c>
      <c r="G926" s="1" t="s">
        <v>675</v>
      </c>
      <c r="H926" s="1" t="s">
        <v>674</v>
      </c>
      <c r="I926" s="1" t="s">
        <v>349</v>
      </c>
      <c r="J926" s="1" t="s">
        <v>1511</v>
      </c>
      <c r="K926" s="1" t="s">
        <v>2976</v>
      </c>
      <c r="L926" s="1"/>
      <c r="M926" s="1" t="s">
        <v>4087</v>
      </c>
      <c r="N926" s="1" t="s">
        <v>4184</v>
      </c>
      <c r="O926" s="1"/>
      <c r="P926" s="1"/>
      <c r="Q926" s="1">
        <v>3</v>
      </c>
      <c r="R926" s="1">
        <v>4</v>
      </c>
      <c r="S926" s="1" t="s">
        <v>4185</v>
      </c>
    </row>
    <row r="927" spans="1:19" hidden="1" x14ac:dyDescent="0.15">
      <c r="A927" s="3">
        <v>926</v>
      </c>
      <c r="B927" s="25" t="s">
        <v>5350</v>
      </c>
      <c r="C927" s="2" t="s">
        <v>4035</v>
      </c>
      <c r="D927" s="1" t="s">
        <v>1575</v>
      </c>
      <c r="E927" s="1" t="s">
        <v>1473</v>
      </c>
      <c r="F927" s="1">
        <v>7</v>
      </c>
      <c r="G927" s="1" t="s">
        <v>673</v>
      </c>
      <c r="H927" s="1" t="s">
        <v>672</v>
      </c>
      <c r="I927" s="1" t="s">
        <v>349</v>
      </c>
      <c r="J927" s="1" t="s">
        <v>4174</v>
      </c>
      <c r="K927" s="1"/>
      <c r="L927" s="1"/>
      <c r="M927" s="1" t="s">
        <v>2789</v>
      </c>
      <c r="N927" s="1"/>
      <c r="O927" s="1"/>
      <c r="P927" s="1"/>
      <c r="Q927" s="1">
        <v>3</v>
      </c>
      <c r="R927" s="1">
        <v>3</v>
      </c>
      <c r="S927" s="1" t="s">
        <v>2789</v>
      </c>
    </row>
    <row r="928" spans="1:19" hidden="1" x14ac:dyDescent="0.15">
      <c r="A928" s="3">
        <v>927</v>
      </c>
      <c r="B928" s="25" t="s">
        <v>5350</v>
      </c>
      <c r="C928" s="2" t="s">
        <v>4035</v>
      </c>
      <c r="D928" s="1" t="s">
        <v>1575</v>
      </c>
      <c r="E928" s="1" t="s">
        <v>1473</v>
      </c>
      <c r="F928" s="1">
        <v>7</v>
      </c>
      <c r="G928" s="1" t="s">
        <v>667</v>
      </c>
      <c r="H928" s="1" t="s">
        <v>666</v>
      </c>
      <c r="I928" s="1" t="s">
        <v>349</v>
      </c>
      <c r="J928" s="1" t="s">
        <v>1511</v>
      </c>
      <c r="K928" s="1" t="s">
        <v>1667</v>
      </c>
      <c r="L928" s="1"/>
      <c r="M928" s="1" t="s">
        <v>4186</v>
      </c>
      <c r="N928" s="1"/>
      <c r="O928" s="1"/>
      <c r="P928" s="1"/>
      <c r="Q928" s="1">
        <v>3</v>
      </c>
      <c r="R928" s="1">
        <v>4</v>
      </c>
      <c r="S928" s="1" t="s">
        <v>4186</v>
      </c>
    </row>
    <row r="929" spans="1:19" hidden="1" x14ac:dyDescent="0.15">
      <c r="A929" s="3">
        <v>928</v>
      </c>
      <c r="B929" s="25" t="s">
        <v>5350</v>
      </c>
      <c r="C929" s="2" t="s">
        <v>4035</v>
      </c>
      <c r="D929" s="1" t="s">
        <v>1575</v>
      </c>
      <c r="E929" s="1" t="s">
        <v>1473</v>
      </c>
      <c r="F929" s="1">
        <v>10</v>
      </c>
      <c r="G929" s="1" t="s">
        <v>665</v>
      </c>
      <c r="H929" s="1" t="s">
        <v>664</v>
      </c>
      <c r="I929" s="1" t="s">
        <v>349</v>
      </c>
      <c r="J929" s="1" t="s">
        <v>1511</v>
      </c>
      <c r="K929" s="1" t="s">
        <v>1667</v>
      </c>
      <c r="L929" s="1"/>
      <c r="M929" s="1" t="s">
        <v>3522</v>
      </c>
      <c r="N929" s="1" t="s">
        <v>4187</v>
      </c>
      <c r="O929" s="1"/>
      <c r="P929" s="1"/>
      <c r="Q929" s="1">
        <v>3</v>
      </c>
      <c r="R929" s="1">
        <v>4</v>
      </c>
      <c r="S929" s="1" t="s">
        <v>4188</v>
      </c>
    </row>
    <row r="930" spans="1:19" hidden="1" x14ac:dyDescent="0.15">
      <c r="A930" s="3">
        <v>929</v>
      </c>
      <c r="B930" s="25" t="s">
        <v>5350</v>
      </c>
      <c r="C930" s="2" t="s">
        <v>4035</v>
      </c>
      <c r="D930" s="1" t="s">
        <v>1575</v>
      </c>
      <c r="E930" s="1" t="s">
        <v>1473</v>
      </c>
      <c r="F930" s="1">
        <v>10</v>
      </c>
      <c r="G930" s="1" t="s">
        <v>661</v>
      </c>
      <c r="H930" s="1" t="s">
        <v>660</v>
      </c>
      <c r="I930" s="1" t="s">
        <v>349</v>
      </c>
      <c r="J930" s="1" t="s">
        <v>1511</v>
      </c>
      <c r="K930" s="1" t="s">
        <v>4055</v>
      </c>
      <c r="L930" s="1"/>
      <c r="M930" s="1" t="s">
        <v>2789</v>
      </c>
      <c r="N930" s="1" t="s">
        <v>4189</v>
      </c>
      <c r="O930" s="1"/>
      <c r="P930" s="1"/>
      <c r="Q930" s="1">
        <v>4</v>
      </c>
      <c r="R930" s="1">
        <v>3</v>
      </c>
      <c r="S930" s="1" t="s">
        <v>4190</v>
      </c>
    </row>
    <row r="931" spans="1:19" hidden="1" x14ac:dyDescent="0.15">
      <c r="A931" s="3">
        <v>930</v>
      </c>
      <c r="B931" s="25" t="s">
        <v>5350</v>
      </c>
      <c r="C931" s="2" t="s">
        <v>4035</v>
      </c>
      <c r="D931" s="1" t="s">
        <v>1575</v>
      </c>
      <c r="E931" s="1" t="s">
        <v>1473</v>
      </c>
      <c r="F931" s="1">
        <v>6</v>
      </c>
      <c r="G931" s="1" t="s">
        <v>671</v>
      </c>
      <c r="H931" s="1" t="s">
        <v>670</v>
      </c>
      <c r="I931" s="1" t="s">
        <v>1475</v>
      </c>
      <c r="J931" s="1"/>
      <c r="K931" s="1"/>
      <c r="L931" s="1"/>
      <c r="M931" s="1" t="s">
        <v>4191</v>
      </c>
      <c r="N931" s="1"/>
      <c r="O931" s="1"/>
      <c r="P931" s="1"/>
      <c r="Q931" s="1"/>
      <c r="R931" s="1"/>
      <c r="S931" s="1" t="s">
        <v>4191</v>
      </c>
    </row>
    <row r="932" spans="1:19" hidden="1" x14ac:dyDescent="0.15">
      <c r="A932" s="3">
        <v>931</v>
      </c>
      <c r="B932" s="25" t="s">
        <v>5350</v>
      </c>
      <c r="C932" s="2" t="s">
        <v>4035</v>
      </c>
      <c r="D932" s="1" t="s">
        <v>1575</v>
      </c>
      <c r="E932" s="1" t="s">
        <v>1473</v>
      </c>
      <c r="F932" s="1">
        <v>10</v>
      </c>
      <c r="G932" s="1" t="s">
        <v>669</v>
      </c>
      <c r="H932" s="1" t="s">
        <v>668</v>
      </c>
      <c r="I932" s="1" t="s">
        <v>1475</v>
      </c>
      <c r="J932" s="1"/>
      <c r="K932" s="1"/>
      <c r="L932" s="1"/>
      <c r="M932" s="1" t="s">
        <v>4192</v>
      </c>
      <c r="N932" s="1"/>
      <c r="O932" s="1"/>
      <c r="P932" s="1"/>
      <c r="Q932" s="1"/>
      <c r="R932" s="1"/>
      <c r="S932" s="1" t="s">
        <v>4192</v>
      </c>
    </row>
    <row r="933" spans="1:19" hidden="1" x14ac:dyDescent="0.15">
      <c r="A933" s="3">
        <v>932</v>
      </c>
      <c r="B933" s="25" t="s">
        <v>5350</v>
      </c>
      <c r="C933" s="2" t="s">
        <v>4035</v>
      </c>
      <c r="D933" s="1" t="s">
        <v>1575</v>
      </c>
      <c r="E933" s="1" t="s">
        <v>1473</v>
      </c>
      <c r="F933" s="1">
        <v>3</v>
      </c>
      <c r="G933" s="1" t="s">
        <v>663</v>
      </c>
      <c r="H933" s="1" t="s">
        <v>662</v>
      </c>
      <c r="I933" s="1" t="s">
        <v>1475</v>
      </c>
      <c r="J933" s="1"/>
      <c r="K933" s="1"/>
      <c r="L933" s="1"/>
      <c r="M933" s="1" t="s">
        <v>4193</v>
      </c>
      <c r="N933" s="1"/>
      <c r="O933" s="1"/>
      <c r="P933" s="1"/>
      <c r="Q933" s="1"/>
      <c r="R933" s="1"/>
      <c r="S933" s="1" t="s">
        <v>4193</v>
      </c>
    </row>
    <row r="934" spans="1:19" hidden="1" x14ac:dyDescent="0.15">
      <c r="A934" s="3">
        <v>933</v>
      </c>
      <c r="B934" s="25" t="s">
        <v>5350</v>
      </c>
      <c r="C934" s="2" t="s">
        <v>4035</v>
      </c>
      <c r="D934" s="1" t="s">
        <v>1575</v>
      </c>
      <c r="E934" s="1" t="s">
        <v>1473</v>
      </c>
      <c r="F934" s="1">
        <v>2</v>
      </c>
      <c r="G934" s="1" t="s">
        <v>659</v>
      </c>
      <c r="H934" s="1" t="s">
        <v>658</v>
      </c>
      <c r="I934" s="1" t="s">
        <v>1475</v>
      </c>
      <c r="J934" s="1"/>
      <c r="K934" s="1"/>
      <c r="L934" s="1"/>
      <c r="M934" s="1" t="s">
        <v>4194</v>
      </c>
      <c r="N934" s="1"/>
      <c r="O934" s="1"/>
      <c r="P934" s="1"/>
      <c r="Q934" s="1"/>
      <c r="R934" s="1"/>
      <c r="S934" s="1" t="s">
        <v>4194</v>
      </c>
    </row>
    <row r="935" spans="1:19" hidden="1" x14ac:dyDescent="0.15">
      <c r="A935" s="3">
        <v>934</v>
      </c>
      <c r="B935" s="25" t="s">
        <v>5350</v>
      </c>
      <c r="C935" s="2" t="s">
        <v>4035</v>
      </c>
      <c r="D935" s="1" t="s">
        <v>1575</v>
      </c>
      <c r="E935" s="1" t="s">
        <v>1463</v>
      </c>
      <c r="F935" s="1">
        <v>10</v>
      </c>
      <c r="G935" s="1" t="s">
        <v>653</v>
      </c>
      <c r="H935" s="1" t="s">
        <v>652</v>
      </c>
      <c r="I935" s="1" t="s">
        <v>349</v>
      </c>
      <c r="J935" s="1" t="s">
        <v>2711</v>
      </c>
      <c r="K935" s="1"/>
      <c r="L935" s="1"/>
      <c r="M935" s="1" t="s">
        <v>2789</v>
      </c>
      <c r="N935" s="1" t="s">
        <v>4038</v>
      </c>
      <c r="O935" s="1" t="s">
        <v>4195</v>
      </c>
      <c r="P935" s="1"/>
      <c r="Q935" s="1">
        <v>6</v>
      </c>
      <c r="R935" s="1">
        <v>6</v>
      </c>
      <c r="S935" s="1" t="s">
        <v>4196</v>
      </c>
    </row>
    <row r="936" spans="1:19" hidden="1" x14ac:dyDescent="0.15">
      <c r="A936" s="3">
        <v>935</v>
      </c>
      <c r="B936" s="25" t="s">
        <v>5350</v>
      </c>
      <c r="C936" s="2" t="s">
        <v>4035</v>
      </c>
      <c r="D936" s="1" t="s">
        <v>1575</v>
      </c>
      <c r="E936" s="1" t="s">
        <v>1463</v>
      </c>
      <c r="F936" s="1">
        <v>13</v>
      </c>
      <c r="G936" s="1" t="s">
        <v>649</v>
      </c>
      <c r="H936" s="1" t="s">
        <v>648</v>
      </c>
      <c r="I936" s="1" t="s">
        <v>349</v>
      </c>
      <c r="J936" s="1" t="s">
        <v>1511</v>
      </c>
      <c r="K936" s="1" t="s">
        <v>1515</v>
      </c>
      <c r="L936" s="1"/>
      <c r="M936" s="1" t="s">
        <v>4038</v>
      </c>
      <c r="N936" s="1" t="s">
        <v>4197</v>
      </c>
      <c r="O936" s="1"/>
      <c r="P936" s="1"/>
      <c r="Q936" s="1">
        <v>7</v>
      </c>
      <c r="R936" s="1">
        <v>5</v>
      </c>
      <c r="S936" s="1" t="s">
        <v>4198</v>
      </c>
    </row>
    <row r="937" spans="1:19" hidden="1" x14ac:dyDescent="0.15">
      <c r="A937" s="3">
        <v>936</v>
      </c>
      <c r="B937" s="25" t="s">
        <v>5350</v>
      </c>
      <c r="C937" s="2" t="s">
        <v>4035</v>
      </c>
      <c r="D937" s="1" t="s">
        <v>1575</v>
      </c>
      <c r="E937" s="1" t="s">
        <v>1463</v>
      </c>
      <c r="F937" s="1">
        <v>15</v>
      </c>
      <c r="G937" s="1" t="s">
        <v>647</v>
      </c>
      <c r="H937" s="1" t="s">
        <v>646</v>
      </c>
      <c r="I937" s="1" t="s">
        <v>349</v>
      </c>
      <c r="J937" s="1" t="s">
        <v>1578</v>
      </c>
      <c r="K937" s="1"/>
      <c r="L937" s="1"/>
      <c r="M937" s="1" t="s">
        <v>361</v>
      </c>
      <c r="N937" s="1" t="s">
        <v>4199</v>
      </c>
      <c r="O937" s="1"/>
      <c r="P937" s="1"/>
      <c r="Q937" s="1">
        <v>6</v>
      </c>
      <c r="R937" s="1">
        <v>6</v>
      </c>
      <c r="S937" s="1" t="s">
        <v>4200</v>
      </c>
    </row>
    <row r="938" spans="1:19" hidden="1" x14ac:dyDescent="0.15">
      <c r="A938" s="3">
        <v>937</v>
      </c>
      <c r="B938" s="25" t="s">
        <v>5350</v>
      </c>
      <c r="C938" s="2" t="s">
        <v>4035</v>
      </c>
      <c r="D938" s="1" t="s">
        <v>1575</v>
      </c>
      <c r="E938" s="1" t="s">
        <v>1463</v>
      </c>
      <c r="F938" s="1">
        <v>6</v>
      </c>
      <c r="G938" s="1" t="s">
        <v>657</v>
      </c>
      <c r="H938" s="1" t="s">
        <v>656</v>
      </c>
      <c r="I938" s="1" t="s">
        <v>1475</v>
      </c>
      <c r="J938" s="1"/>
      <c r="K938" s="1"/>
      <c r="L938" s="1"/>
      <c r="M938" s="1" t="s">
        <v>4201</v>
      </c>
      <c r="N938" s="1"/>
      <c r="O938" s="1"/>
      <c r="P938" s="1"/>
      <c r="Q938" s="1"/>
      <c r="R938" s="1"/>
      <c r="S938" s="1" t="s">
        <v>4201</v>
      </c>
    </row>
    <row r="939" spans="1:19" hidden="1" x14ac:dyDescent="0.15">
      <c r="A939" s="3">
        <v>938</v>
      </c>
      <c r="B939" s="25" t="s">
        <v>5350</v>
      </c>
      <c r="C939" s="2" t="s">
        <v>4035</v>
      </c>
      <c r="D939" s="1" t="s">
        <v>1575</v>
      </c>
      <c r="E939" s="1" t="s">
        <v>1463</v>
      </c>
      <c r="F939" s="1">
        <v>10</v>
      </c>
      <c r="G939" s="1" t="s">
        <v>655</v>
      </c>
      <c r="H939" s="1" t="s">
        <v>654</v>
      </c>
      <c r="I939" s="1" t="s">
        <v>1475</v>
      </c>
      <c r="J939" s="1"/>
      <c r="K939" s="1"/>
      <c r="L939" s="1"/>
      <c r="M939" s="1" t="s">
        <v>4202</v>
      </c>
      <c r="N939" s="1"/>
      <c r="O939" s="1"/>
      <c r="P939" s="1"/>
      <c r="Q939" s="1"/>
      <c r="R939" s="1"/>
      <c r="S939" s="1" t="s">
        <v>4202</v>
      </c>
    </row>
    <row r="940" spans="1:19" hidden="1" x14ac:dyDescent="0.15">
      <c r="A940" s="3">
        <v>939</v>
      </c>
      <c r="B940" s="25" t="s">
        <v>5350</v>
      </c>
      <c r="C940" s="2" t="s">
        <v>4035</v>
      </c>
      <c r="D940" s="1" t="s">
        <v>1575</v>
      </c>
      <c r="E940" s="1" t="s">
        <v>1463</v>
      </c>
      <c r="F940" s="1">
        <v>5</v>
      </c>
      <c r="G940" s="1" t="s">
        <v>651</v>
      </c>
      <c r="H940" s="1" t="s">
        <v>650</v>
      </c>
      <c r="I940" s="1" t="s">
        <v>1475</v>
      </c>
      <c r="J940" s="1"/>
      <c r="K940" s="1"/>
      <c r="L940" s="1"/>
      <c r="M940" s="1" t="s">
        <v>4203</v>
      </c>
      <c r="N940" s="1"/>
      <c r="O940" s="1"/>
      <c r="P940" s="1"/>
      <c r="Q940" s="1"/>
      <c r="R940" s="1"/>
      <c r="S940" s="1" t="s">
        <v>4203</v>
      </c>
    </row>
    <row r="941" spans="1:19" hidden="1" x14ac:dyDescent="0.15">
      <c r="A941" s="3">
        <v>940</v>
      </c>
      <c r="B941" s="25" t="s">
        <v>5350</v>
      </c>
      <c r="C941" s="2" t="s">
        <v>4035</v>
      </c>
      <c r="D941" s="1" t="s">
        <v>1575</v>
      </c>
      <c r="E941" s="1" t="s">
        <v>1453</v>
      </c>
      <c r="F941" s="1">
        <v>25</v>
      </c>
      <c r="G941" s="1" t="s">
        <v>645</v>
      </c>
      <c r="H941" s="1" t="s">
        <v>644</v>
      </c>
      <c r="I941" s="1" t="s">
        <v>349</v>
      </c>
      <c r="J941" s="1" t="s">
        <v>362</v>
      </c>
      <c r="K941" s="1"/>
      <c r="L941" s="1"/>
      <c r="M941" s="1" t="s">
        <v>4204</v>
      </c>
      <c r="N941" s="1" t="s">
        <v>4205</v>
      </c>
      <c r="O941" s="1"/>
      <c r="P941" s="1"/>
      <c r="Q941" s="1">
        <v>8</v>
      </c>
      <c r="R941" s="1">
        <v>8</v>
      </c>
      <c r="S941" s="1" t="s">
        <v>4206</v>
      </c>
    </row>
    <row r="942" spans="1:19" hidden="1" x14ac:dyDescent="0.15">
      <c r="A942" s="3">
        <v>941</v>
      </c>
      <c r="B942" s="25" t="s">
        <v>5350</v>
      </c>
      <c r="C942" s="2" t="s">
        <v>4035</v>
      </c>
      <c r="D942" s="1" t="s">
        <v>1575</v>
      </c>
      <c r="E942" s="1" t="s">
        <v>1453</v>
      </c>
      <c r="F942" s="1">
        <v>14</v>
      </c>
      <c r="G942" s="1" t="s">
        <v>643</v>
      </c>
      <c r="H942" s="1" t="s">
        <v>642</v>
      </c>
      <c r="I942" s="1" t="s">
        <v>349</v>
      </c>
      <c r="J942" s="1" t="s">
        <v>1511</v>
      </c>
      <c r="K942" s="1" t="s">
        <v>1667</v>
      </c>
      <c r="L942" s="1"/>
      <c r="M942" s="1" t="s">
        <v>4207</v>
      </c>
      <c r="N942" s="1" t="s">
        <v>4208</v>
      </c>
      <c r="O942" s="1"/>
      <c r="P942" s="1"/>
      <c r="Q942" s="1">
        <v>4</v>
      </c>
      <c r="R942" s="1">
        <v>4</v>
      </c>
      <c r="S942" s="12" t="s">
        <v>5037</v>
      </c>
    </row>
    <row r="943" spans="1:19" hidden="1" x14ac:dyDescent="0.15">
      <c r="A943" s="3">
        <v>942</v>
      </c>
      <c r="B943" s="25" t="s">
        <v>5350</v>
      </c>
      <c r="C943" s="2" t="s">
        <v>4035</v>
      </c>
      <c r="D943" s="1" t="s">
        <v>1575</v>
      </c>
      <c r="E943" s="1" t="s">
        <v>1453</v>
      </c>
      <c r="F943" s="1">
        <v>11</v>
      </c>
      <c r="G943" s="1" t="s">
        <v>641</v>
      </c>
      <c r="H943" s="1" t="s">
        <v>640</v>
      </c>
      <c r="I943" s="1" t="s">
        <v>349</v>
      </c>
      <c r="J943" s="1" t="s">
        <v>4174</v>
      </c>
      <c r="K943" s="1"/>
      <c r="L943" s="1"/>
      <c r="M943" s="1" t="s">
        <v>1733</v>
      </c>
      <c r="N943" s="1" t="s">
        <v>4210</v>
      </c>
      <c r="O943" s="1"/>
      <c r="P943" s="1"/>
      <c r="Q943" s="1">
        <v>2</v>
      </c>
      <c r="R943" s="1">
        <v>2</v>
      </c>
      <c r="S943" s="1" t="s">
        <v>4211</v>
      </c>
    </row>
    <row r="944" spans="1:19" hidden="1" x14ac:dyDescent="0.15">
      <c r="A944" s="3">
        <v>943</v>
      </c>
      <c r="B944" s="25" t="s">
        <v>5350</v>
      </c>
      <c r="C944" s="2" t="s">
        <v>4035</v>
      </c>
      <c r="D944" s="1" t="s">
        <v>1540</v>
      </c>
      <c r="E944" s="1" t="s">
        <v>1771</v>
      </c>
      <c r="F944" s="1">
        <v>11</v>
      </c>
      <c r="G944" s="1" t="s">
        <v>635</v>
      </c>
      <c r="H944" s="1" t="s">
        <v>634</v>
      </c>
      <c r="I944" s="1" t="s">
        <v>349</v>
      </c>
      <c r="J944" s="1" t="s">
        <v>1501</v>
      </c>
      <c r="K944" s="1" t="s">
        <v>1667</v>
      </c>
      <c r="L944" s="1"/>
      <c r="M944" s="1" t="s">
        <v>1971</v>
      </c>
      <c r="N944" s="1" t="s">
        <v>4041</v>
      </c>
      <c r="O944" s="1"/>
      <c r="P944" s="1"/>
      <c r="Q944" s="1">
        <v>1</v>
      </c>
      <c r="R944" s="1">
        <v>3</v>
      </c>
      <c r="S944" s="1" t="s">
        <v>4212</v>
      </c>
    </row>
    <row r="945" spans="1:19" hidden="1" x14ac:dyDescent="0.15">
      <c r="A945" s="3">
        <v>944</v>
      </c>
      <c r="B945" s="25" t="s">
        <v>5350</v>
      </c>
      <c r="C945" s="2" t="s">
        <v>4035</v>
      </c>
      <c r="D945" s="1" t="s">
        <v>1540</v>
      </c>
      <c r="E945" s="1" t="s">
        <v>1771</v>
      </c>
      <c r="F945" s="1">
        <v>8</v>
      </c>
      <c r="G945" s="1" t="s">
        <v>633</v>
      </c>
      <c r="H945" s="1" t="s">
        <v>632</v>
      </c>
      <c r="I945" s="1" t="s">
        <v>349</v>
      </c>
      <c r="J945" s="1" t="s">
        <v>1501</v>
      </c>
      <c r="K945" s="1" t="s">
        <v>1551</v>
      </c>
      <c r="L945" s="1"/>
      <c r="M945" s="1" t="s">
        <v>4042</v>
      </c>
      <c r="N945" s="1"/>
      <c r="O945" s="1"/>
      <c r="P945" s="1"/>
      <c r="Q945" s="1">
        <v>1</v>
      </c>
      <c r="R945" s="1">
        <v>2</v>
      </c>
      <c r="S945" s="1" t="s">
        <v>4042</v>
      </c>
    </row>
    <row r="946" spans="1:19" hidden="1" x14ac:dyDescent="0.15">
      <c r="A946" s="3">
        <v>945</v>
      </c>
      <c r="B946" s="25" t="s">
        <v>5350</v>
      </c>
      <c r="C946" s="2" t="s">
        <v>4035</v>
      </c>
      <c r="D946" s="1" t="s">
        <v>1540</v>
      </c>
      <c r="E946" s="1" t="s">
        <v>1771</v>
      </c>
      <c r="F946" s="1">
        <v>9</v>
      </c>
      <c r="G946" s="1" t="s">
        <v>627</v>
      </c>
      <c r="H946" s="1" t="s">
        <v>626</v>
      </c>
      <c r="I946" s="1" t="s">
        <v>349</v>
      </c>
      <c r="J946" s="1" t="s">
        <v>1501</v>
      </c>
      <c r="K946" s="1" t="s">
        <v>1667</v>
      </c>
      <c r="L946" s="1"/>
      <c r="M946" s="1" t="s">
        <v>1733</v>
      </c>
      <c r="N946" s="1" t="s">
        <v>4041</v>
      </c>
      <c r="O946" s="1"/>
      <c r="P946" s="1"/>
      <c r="Q946" s="1">
        <v>2</v>
      </c>
      <c r="R946" s="1">
        <v>2</v>
      </c>
      <c r="S946" s="1" t="s">
        <v>4213</v>
      </c>
    </row>
    <row r="947" spans="1:19" hidden="1" x14ac:dyDescent="0.15">
      <c r="A947" s="3">
        <v>946</v>
      </c>
      <c r="B947" s="25" t="s">
        <v>5350</v>
      </c>
      <c r="C947" s="2" t="s">
        <v>4035</v>
      </c>
      <c r="D947" s="1" t="s">
        <v>1540</v>
      </c>
      <c r="E947" s="1" t="s">
        <v>1771</v>
      </c>
      <c r="F947" s="1">
        <v>11</v>
      </c>
      <c r="G947" s="1" t="s">
        <v>625</v>
      </c>
      <c r="H947" s="1" t="s">
        <v>624</v>
      </c>
      <c r="I947" s="1" t="s">
        <v>349</v>
      </c>
      <c r="J947" s="1" t="s">
        <v>1917</v>
      </c>
      <c r="K947" s="1"/>
      <c r="L947" s="1"/>
      <c r="M947" s="1" t="s">
        <v>1733</v>
      </c>
      <c r="N947" s="1" t="s">
        <v>4038</v>
      </c>
      <c r="O947" s="1" t="s">
        <v>4214</v>
      </c>
      <c r="P947" s="1"/>
      <c r="Q947" s="1">
        <v>2</v>
      </c>
      <c r="R947" s="1">
        <v>2</v>
      </c>
      <c r="S947" s="1" t="s">
        <v>4215</v>
      </c>
    </row>
    <row r="948" spans="1:19" hidden="1" x14ac:dyDescent="0.15">
      <c r="A948" s="3">
        <v>947</v>
      </c>
      <c r="B948" s="25" t="s">
        <v>5350</v>
      </c>
      <c r="C948" s="2" t="s">
        <v>4035</v>
      </c>
      <c r="D948" s="1" t="s">
        <v>1540</v>
      </c>
      <c r="E948" s="1" t="s">
        <v>1771</v>
      </c>
      <c r="F948" s="1">
        <v>8</v>
      </c>
      <c r="G948" s="1" t="s">
        <v>623</v>
      </c>
      <c r="H948" s="1" t="s">
        <v>622</v>
      </c>
      <c r="I948" s="1" t="s">
        <v>349</v>
      </c>
      <c r="J948" s="1" t="s">
        <v>1501</v>
      </c>
      <c r="K948" s="1" t="s">
        <v>1551</v>
      </c>
      <c r="L948" s="1"/>
      <c r="M948" s="1" t="s">
        <v>4081</v>
      </c>
      <c r="N948" s="1"/>
      <c r="O948" s="1"/>
      <c r="P948" s="1"/>
      <c r="Q948" s="1">
        <v>2</v>
      </c>
      <c r="R948" s="1">
        <v>1</v>
      </c>
      <c r="S948" s="1" t="s">
        <v>4081</v>
      </c>
    </row>
    <row r="949" spans="1:19" hidden="1" x14ac:dyDescent="0.15">
      <c r="A949" s="3">
        <v>948</v>
      </c>
      <c r="B949" s="25" t="s">
        <v>5350</v>
      </c>
      <c r="C949" s="2" t="s">
        <v>4035</v>
      </c>
      <c r="D949" s="1" t="s">
        <v>1540</v>
      </c>
      <c r="E949" s="1" t="s">
        <v>1771</v>
      </c>
      <c r="F949" s="1">
        <v>11</v>
      </c>
      <c r="G949" s="1" t="s">
        <v>621</v>
      </c>
      <c r="H949" s="1" t="s">
        <v>620</v>
      </c>
      <c r="I949" s="1" t="s">
        <v>349</v>
      </c>
      <c r="J949" s="1" t="s">
        <v>2640</v>
      </c>
      <c r="K949" s="1"/>
      <c r="L949" s="1"/>
      <c r="M949" s="1" t="s">
        <v>2627</v>
      </c>
      <c r="N949" s="1" t="s">
        <v>4038</v>
      </c>
      <c r="O949" s="1" t="s">
        <v>4047</v>
      </c>
      <c r="P949" s="1"/>
      <c r="Q949" s="1">
        <v>1</v>
      </c>
      <c r="R949" s="1">
        <v>2</v>
      </c>
      <c r="S949" s="1" t="s">
        <v>4090</v>
      </c>
    </row>
    <row r="950" spans="1:19" hidden="1" x14ac:dyDescent="0.15">
      <c r="A950" s="3">
        <v>949</v>
      </c>
      <c r="B950" s="25" t="s">
        <v>5350</v>
      </c>
      <c r="C950" s="2" t="s">
        <v>4035</v>
      </c>
      <c r="D950" s="1" t="s">
        <v>1540</v>
      </c>
      <c r="E950" s="1" t="s">
        <v>1771</v>
      </c>
      <c r="F950" s="1">
        <v>8</v>
      </c>
      <c r="G950" s="1" t="s">
        <v>619</v>
      </c>
      <c r="H950" s="1" t="s">
        <v>618</v>
      </c>
      <c r="I950" s="1" t="s">
        <v>349</v>
      </c>
      <c r="J950" s="1" t="s">
        <v>1501</v>
      </c>
      <c r="K950" s="1" t="s">
        <v>1551</v>
      </c>
      <c r="L950" s="1"/>
      <c r="M950" s="1" t="s">
        <v>4216</v>
      </c>
      <c r="N950" s="1"/>
      <c r="O950" s="1"/>
      <c r="P950" s="1"/>
      <c r="Q950" s="1">
        <v>2</v>
      </c>
      <c r="R950" s="1">
        <v>1</v>
      </c>
      <c r="S950" s="1" t="s">
        <v>4216</v>
      </c>
    </row>
    <row r="951" spans="1:19" hidden="1" x14ac:dyDescent="0.15">
      <c r="A951" s="3">
        <v>950</v>
      </c>
      <c r="B951" s="25" t="s">
        <v>5350</v>
      </c>
      <c r="C951" s="2" t="s">
        <v>4035</v>
      </c>
      <c r="D951" s="1" t="s">
        <v>1540</v>
      </c>
      <c r="E951" s="1" t="s">
        <v>1771</v>
      </c>
      <c r="F951" s="1">
        <v>10</v>
      </c>
      <c r="G951" s="1" t="s">
        <v>639</v>
      </c>
      <c r="H951" s="1" t="s">
        <v>638</v>
      </c>
      <c r="I951" s="1" t="s">
        <v>1475</v>
      </c>
      <c r="J951" s="1"/>
      <c r="K951" s="1"/>
      <c r="L951" s="1"/>
      <c r="M951" s="1" t="s">
        <v>4217</v>
      </c>
      <c r="N951" s="1"/>
      <c r="O951" s="1"/>
      <c r="P951" s="1"/>
      <c r="Q951" s="1"/>
      <c r="R951" s="1"/>
      <c r="S951" s="1" t="s">
        <v>4217</v>
      </c>
    </row>
    <row r="952" spans="1:19" hidden="1" x14ac:dyDescent="0.15">
      <c r="A952" s="3">
        <v>951</v>
      </c>
      <c r="B952" s="25" t="s">
        <v>5350</v>
      </c>
      <c r="C952" s="2" t="s">
        <v>4035</v>
      </c>
      <c r="D952" s="1" t="s">
        <v>1540</v>
      </c>
      <c r="E952" s="1" t="s">
        <v>1771</v>
      </c>
      <c r="F952" s="1">
        <v>4</v>
      </c>
      <c r="G952" s="1" t="s">
        <v>637</v>
      </c>
      <c r="H952" s="1" t="s">
        <v>636</v>
      </c>
      <c r="I952" s="1" t="s">
        <v>1475</v>
      </c>
      <c r="J952" s="1"/>
      <c r="K952" s="1"/>
      <c r="L952" s="1"/>
      <c r="M952" s="1" t="s">
        <v>4218</v>
      </c>
      <c r="N952" s="1"/>
      <c r="O952" s="1"/>
      <c r="P952" s="1"/>
      <c r="Q952" s="1"/>
      <c r="R952" s="1"/>
      <c r="S952" s="1" t="s">
        <v>4218</v>
      </c>
    </row>
    <row r="953" spans="1:19" hidden="1" x14ac:dyDescent="0.15">
      <c r="A953" s="3">
        <v>952</v>
      </c>
      <c r="B953" s="25" t="s">
        <v>5350</v>
      </c>
      <c r="C953" s="2" t="s">
        <v>4035</v>
      </c>
      <c r="D953" s="1" t="s">
        <v>1540</v>
      </c>
      <c r="E953" s="1" t="s">
        <v>1771</v>
      </c>
      <c r="F953" s="1">
        <v>4</v>
      </c>
      <c r="G953" s="1" t="s">
        <v>631</v>
      </c>
      <c r="H953" s="1" t="s">
        <v>630</v>
      </c>
      <c r="I953" s="1" t="s">
        <v>1475</v>
      </c>
      <c r="J953" s="1"/>
      <c r="K953" s="1"/>
      <c r="L953" s="1"/>
      <c r="M953" s="1" t="s">
        <v>4219</v>
      </c>
      <c r="N953" s="1"/>
      <c r="O953" s="1"/>
      <c r="P953" s="1"/>
      <c r="Q953" s="1"/>
      <c r="R953" s="1"/>
      <c r="S953" s="1" t="s">
        <v>4219</v>
      </c>
    </row>
    <row r="954" spans="1:19" hidden="1" x14ac:dyDescent="0.15">
      <c r="A954" s="3">
        <v>953</v>
      </c>
      <c r="B954" s="25" t="s">
        <v>5350</v>
      </c>
      <c r="C954" s="2" t="s">
        <v>4035</v>
      </c>
      <c r="D954" s="1" t="s">
        <v>1540</v>
      </c>
      <c r="E954" s="1" t="s">
        <v>1771</v>
      </c>
      <c r="F954" s="1">
        <v>2</v>
      </c>
      <c r="G954" s="1" t="s">
        <v>629</v>
      </c>
      <c r="H954" s="1" t="s">
        <v>628</v>
      </c>
      <c r="I954" s="1" t="s">
        <v>1475</v>
      </c>
      <c r="J954" s="1"/>
      <c r="K954" s="1"/>
      <c r="L954" s="1"/>
      <c r="M954" s="1" t="s">
        <v>4220</v>
      </c>
      <c r="N954" s="1"/>
      <c r="O954" s="1"/>
      <c r="P954" s="1"/>
      <c r="Q954" s="1"/>
      <c r="R954" s="1"/>
      <c r="S954" s="1" t="s">
        <v>4220</v>
      </c>
    </row>
    <row r="955" spans="1:19" hidden="1" x14ac:dyDescent="0.15">
      <c r="A955" s="3">
        <v>954</v>
      </c>
      <c r="B955" s="25" t="s">
        <v>5350</v>
      </c>
      <c r="C955" s="2" t="s">
        <v>4035</v>
      </c>
      <c r="D955" s="1" t="s">
        <v>1540</v>
      </c>
      <c r="E955" s="1" t="s">
        <v>1473</v>
      </c>
      <c r="F955" s="1">
        <v>17</v>
      </c>
      <c r="G955" s="1" t="s">
        <v>617</v>
      </c>
      <c r="H955" s="1" t="s">
        <v>616</v>
      </c>
      <c r="I955" s="1" t="s">
        <v>349</v>
      </c>
      <c r="J955" s="1" t="s">
        <v>1501</v>
      </c>
      <c r="K955" s="1" t="s">
        <v>1667</v>
      </c>
      <c r="L955" s="1"/>
      <c r="M955" s="1" t="s">
        <v>4221</v>
      </c>
      <c r="N955" s="1"/>
      <c r="O955" s="1"/>
      <c r="P955" s="1"/>
      <c r="Q955" s="1">
        <v>4</v>
      </c>
      <c r="R955" s="1">
        <v>4</v>
      </c>
      <c r="S955" s="1" t="s">
        <v>4221</v>
      </c>
    </row>
    <row r="956" spans="1:19" hidden="1" x14ac:dyDescent="0.15">
      <c r="A956" s="3">
        <v>955</v>
      </c>
      <c r="B956" s="25" t="s">
        <v>5350</v>
      </c>
      <c r="C956" s="2" t="s">
        <v>4035</v>
      </c>
      <c r="D956" s="1" t="s">
        <v>1540</v>
      </c>
      <c r="E956" s="1" t="s">
        <v>1473</v>
      </c>
      <c r="F956" s="1">
        <v>10</v>
      </c>
      <c r="G956" s="1" t="s">
        <v>609</v>
      </c>
      <c r="H956" s="1" t="s">
        <v>608</v>
      </c>
      <c r="I956" s="1" t="s">
        <v>349</v>
      </c>
      <c r="J956" s="1" t="s">
        <v>1501</v>
      </c>
      <c r="K956" s="1" t="s">
        <v>1667</v>
      </c>
      <c r="L956" s="1"/>
      <c r="M956" s="1" t="s">
        <v>4222</v>
      </c>
      <c r="N956" s="1" t="s">
        <v>4058</v>
      </c>
      <c r="O956" s="1"/>
      <c r="P956" s="1"/>
      <c r="Q956" s="1">
        <v>3</v>
      </c>
      <c r="R956" s="1">
        <v>4</v>
      </c>
      <c r="S956" s="1" t="s">
        <v>4223</v>
      </c>
    </row>
    <row r="957" spans="1:19" hidden="1" x14ac:dyDescent="0.15">
      <c r="A957" s="3">
        <v>956</v>
      </c>
      <c r="B957" s="25" t="s">
        <v>5350</v>
      </c>
      <c r="C957" s="2" t="s">
        <v>4035</v>
      </c>
      <c r="D957" s="1" t="s">
        <v>1540</v>
      </c>
      <c r="E957" s="1" t="s">
        <v>1473</v>
      </c>
      <c r="F957" s="1">
        <v>14</v>
      </c>
      <c r="G957" s="1" t="s">
        <v>607</v>
      </c>
      <c r="H957" s="1" t="s">
        <v>606</v>
      </c>
      <c r="I957" s="1" t="s">
        <v>349</v>
      </c>
      <c r="J957" s="1" t="s">
        <v>4224</v>
      </c>
      <c r="K957" s="1"/>
      <c r="L957" s="1"/>
      <c r="M957" s="1" t="s">
        <v>4225</v>
      </c>
      <c r="N957" s="1"/>
      <c r="O957" s="1"/>
      <c r="P957" s="1"/>
      <c r="Q957" s="1">
        <v>4</v>
      </c>
      <c r="R957" s="1">
        <v>4</v>
      </c>
      <c r="S957" s="1" t="s">
        <v>4225</v>
      </c>
    </row>
    <row r="958" spans="1:19" hidden="1" x14ac:dyDescent="0.15">
      <c r="A958" s="3">
        <v>957</v>
      </c>
      <c r="B958" s="25" t="s">
        <v>5350</v>
      </c>
      <c r="C958" s="2" t="s">
        <v>4035</v>
      </c>
      <c r="D958" s="1" t="s">
        <v>1540</v>
      </c>
      <c r="E958" s="1" t="s">
        <v>1473</v>
      </c>
      <c r="F958" s="1">
        <v>7</v>
      </c>
      <c r="G958" s="1" t="s">
        <v>605</v>
      </c>
      <c r="H958" s="1" t="s">
        <v>604</v>
      </c>
      <c r="I958" s="1" t="s">
        <v>349</v>
      </c>
      <c r="J958" s="1" t="s">
        <v>1501</v>
      </c>
      <c r="K958" s="1" t="s">
        <v>1956</v>
      </c>
      <c r="L958" s="1"/>
      <c r="M958" s="1" t="s">
        <v>4226</v>
      </c>
      <c r="N958" s="1"/>
      <c r="O958" s="1"/>
      <c r="P958" s="1"/>
      <c r="Q958" s="1">
        <v>4</v>
      </c>
      <c r="R958" s="1">
        <v>3</v>
      </c>
      <c r="S958" s="1" t="s">
        <v>4226</v>
      </c>
    </row>
    <row r="959" spans="1:19" hidden="1" x14ac:dyDescent="0.15">
      <c r="A959" s="3">
        <v>958</v>
      </c>
      <c r="B959" s="25" t="s">
        <v>5350</v>
      </c>
      <c r="C959" s="2" t="s">
        <v>4035</v>
      </c>
      <c r="D959" s="1" t="s">
        <v>1540</v>
      </c>
      <c r="E959" s="1" t="s">
        <v>1473</v>
      </c>
      <c r="F959" s="1">
        <v>4</v>
      </c>
      <c r="G959" s="1" t="s">
        <v>615</v>
      </c>
      <c r="H959" s="1" t="s">
        <v>614</v>
      </c>
      <c r="I959" s="1" t="s">
        <v>1475</v>
      </c>
      <c r="J959" s="1"/>
      <c r="K959" s="1"/>
      <c r="L959" s="1"/>
      <c r="M959" s="1" t="s">
        <v>4227</v>
      </c>
      <c r="N959" s="1"/>
      <c r="O959" s="1"/>
      <c r="P959" s="1"/>
      <c r="Q959" s="1"/>
      <c r="R959" s="1"/>
      <c r="S959" s="1" t="s">
        <v>4227</v>
      </c>
    </row>
    <row r="960" spans="1:19" hidden="1" x14ac:dyDescent="0.15">
      <c r="A960" s="3">
        <v>959</v>
      </c>
      <c r="B960" s="25" t="s">
        <v>5350</v>
      </c>
      <c r="C960" s="2" t="s">
        <v>4035</v>
      </c>
      <c r="D960" s="1" t="s">
        <v>1540</v>
      </c>
      <c r="E960" s="1" t="s">
        <v>1473</v>
      </c>
      <c r="F960" s="1">
        <v>8</v>
      </c>
      <c r="G960" s="1" t="s">
        <v>613</v>
      </c>
      <c r="H960" s="1" t="s">
        <v>612</v>
      </c>
      <c r="I960" s="1" t="s">
        <v>1475</v>
      </c>
      <c r="J960" s="1"/>
      <c r="K960" s="1"/>
      <c r="L960" s="1"/>
      <c r="M960" s="1" t="s">
        <v>4050</v>
      </c>
      <c r="N960" s="1"/>
      <c r="O960" s="1"/>
      <c r="P960" s="1"/>
      <c r="Q960" s="1"/>
      <c r="R960" s="1"/>
      <c r="S960" s="1" t="s">
        <v>4050</v>
      </c>
    </row>
    <row r="961" spans="1:19" hidden="1" x14ac:dyDescent="0.15">
      <c r="A961" s="3">
        <v>960</v>
      </c>
      <c r="B961" s="25" t="s">
        <v>5350</v>
      </c>
      <c r="C961" s="2" t="s">
        <v>4035</v>
      </c>
      <c r="D961" s="1" t="s">
        <v>1540</v>
      </c>
      <c r="E961" s="1" t="s">
        <v>1473</v>
      </c>
      <c r="F961" s="1">
        <v>2</v>
      </c>
      <c r="G961" s="1" t="s">
        <v>603</v>
      </c>
      <c r="H961" s="1" t="s">
        <v>602</v>
      </c>
      <c r="I961" s="1" t="s">
        <v>1475</v>
      </c>
      <c r="J961" s="1"/>
      <c r="K961" s="1"/>
      <c r="L961" s="1"/>
      <c r="M961" s="1" t="s">
        <v>4228</v>
      </c>
      <c r="N961" s="1"/>
      <c r="O961" s="1"/>
      <c r="P961" s="1"/>
      <c r="Q961" s="1"/>
      <c r="R961" s="1"/>
      <c r="S961" s="1" t="s">
        <v>4228</v>
      </c>
    </row>
    <row r="962" spans="1:19" hidden="1" x14ac:dyDescent="0.15">
      <c r="A962" s="3">
        <v>961</v>
      </c>
      <c r="B962" s="25" t="s">
        <v>5350</v>
      </c>
      <c r="C962" s="2" t="s">
        <v>4035</v>
      </c>
      <c r="D962" s="1" t="s">
        <v>1540</v>
      </c>
      <c r="E962" s="1" t="s">
        <v>1473</v>
      </c>
      <c r="F962" s="1">
        <v>6</v>
      </c>
      <c r="G962" s="1" t="s">
        <v>611</v>
      </c>
      <c r="H962" s="1" t="s">
        <v>610</v>
      </c>
      <c r="I962" s="1" t="s">
        <v>297</v>
      </c>
      <c r="J962" s="1"/>
      <c r="K962" s="1"/>
      <c r="L962" s="1"/>
      <c r="M962" s="1" t="s">
        <v>4229</v>
      </c>
      <c r="N962" s="1"/>
      <c r="O962" s="1"/>
      <c r="P962" s="1">
        <v>3</v>
      </c>
      <c r="Q962" s="1"/>
      <c r="R962" s="1"/>
      <c r="S962" s="1" t="s">
        <v>4229</v>
      </c>
    </row>
    <row r="963" spans="1:19" hidden="1" x14ac:dyDescent="0.15">
      <c r="A963" s="3">
        <v>962</v>
      </c>
      <c r="B963" s="25" t="s">
        <v>5350</v>
      </c>
      <c r="C963" s="2" t="s">
        <v>4035</v>
      </c>
      <c r="D963" s="1" t="s">
        <v>1540</v>
      </c>
      <c r="E963" s="1" t="s">
        <v>1463</v>
      </c>
      <c r="F963" s="1">
        <v>14</v>
      </c>
      <c r="G963" s="1" t="s">
        <v>601</v>
      </c>
      <c r="H963" s="1" t="s">
        <v>600</v>
      </c>
      <c r="I963" s="1" t="s">
        <v>349</v>
      </c>
      <c r="J963" s="1" t="s">
        <v>367</v>
      </c>
      <c r="K963" s="1"/>
      <c r="L963" s="1"/>
      <c r="M963" s="1" t="s">
        <v>1733</v>
      </c>
      <c r="N963" s="1" t="s">
        <v>4230</v>
      </c>
      <c r="O963" s="1" t="s">
        <v>4231</v>
      </c>
      <c r="P963" s="1"/>
      <c r="Q963" s="1">
        <v>6</v>
      </c>
      <c r="R963" s="1">
        <v>5</v>
      </c>
      <c r="S963" s="1" t="s">
        <v>4232</v>
      </c>
    </row>
    <row r="964" spans="1:19" hidden="1" x14ac:dyDescent="0.15">
      <c r="A964" s="3">
        <v>963</v>
      </c>
      <c r="B964" s="25" t="s">
        <v>5350</v>
      </c>
      <c r="C964" s="2" t="s">
        <v>4035</v>
      </c>
      <c r="D964" s="1" t="s">
        <v>1540</v>
      </c>
      <c r="E964" s="1" t="s">
        <v>1463</v>
      </c>
      <c r="F964" s="1">
        <v>10</v>
      </c>
      <c r="G964" s="1" t="s">
        <v>599</v>
      </c>
      <c r="H964" s="1" t="s">
        <v>598</v>
      </c>
      <c r="I964" s="1" t="s">
        <v>349</v>
      </c>
      <c r="J964" s="1" t="s">
        <v>1501</v>
      </c>
      <c r="K964" s="1" t="s">
        <v>1667</v>
      </c>
      <c r="L964" s="1"/>
      <c r="M964" s="1" t="s">
        <v>4058</v>
      </c>
      <c r="N964" s="1" t="s">
        <v>4233</v>
      </c>
      <c r="O964" s="1"/>
      <c r="P964" s="1"/>
      <c r="Q964" s="1">
        <v>3</v>
      </c>
      <c r="R964" s="1">
        <v>3</v>
      </c>
      <c r="S964" s="1" t="s">
        <v>4234</v>
      </c>
    </row>
    <row r="965" spans="1:19" hidden="1" x14ac:dyDescent="0.15">
      <c r="A965" s="3">
        <v>964</v>
      </c>
      <c r="B965" s="25" t="s">
        <v>5350</v>
      </c>
      <c r="C965" s="2" t="s">
        <v>4035</v>
      </c>
      <c r="D965" s="1" t="s">
        <v>1540</v>
      </c>
      <c r="E965" s="1" t="s">
        <v>1463</v>
      </c>
      <c r="F965" s="1">
        <v>15</v>
      </c>
      <c r="G965" s="1" t="s">
        <v>595</v>
      </c>
      <c r="H965" s="1" t="s">
        <v>594</v>
      </c>
      <c r="I965" s="1" t="s">
        <v>349</v>
      </c>
      <c r="J965" s="1" t="s">
        <v>1917</v>
      </c>
      <c r="K965" s="1"/>
      <c r="L965" s="1"/>
      <c r="M965" s="1" t="s">
        <v>4235</v>
      </c>
      <c r="N965" s="1" t="s">
        <v>4236</v>
      </c>
      <c r="O965" s="1"/>
      <c r="P965" s="1"/>
      <c r="Q965" s="1">
        <v>6</v>
      </c>
      <c r="R965" s="1">
        <v>6</v>
      </c>
      <c r="S965" s="1" t="s">
        <v>4237</v>
      </c>
    </row>
    <row r="966" spans="1:19" hidden="1" x14ac:dyDescent="0.15">
      <c r="A966" s="3">
        <v>965</v>
      </c>
      <c r="B966" s="25" t="s">
        <v>5350</v>
      </c>
      <c r="C966" s="2" t="s">
        <v>4035</v>
      </c>
      <c r="D966" s="1" t="s">
        <v>1540</v>
      </c>
      <c r="E966" s="1" t="s">
        <v>1463</v>
      </c>
      <c r="F966" s="1">
        <v>14</v>
      </c>
      <c r="G966" s="1" t="s">
        <v>593</v>
      </c>
      <c r="H966" s="1" t="s">
        <v>592</v>
      </c>
      <c r="I966" s="1" t="s">
        <v>349</v>
      </c>
      <c r="J966" s="1" t="s">
        <v>1501</v>
      </c>
      <c r="K966" s="1" t="s">
        <v>1551</v>
      </c>
      <c r="L966" s="1"/>
      <c r="M966" s="1" t="s">
        <v>4038</v>
      </c>
      <c r="N966" s="1" t="s">
        <v>4238</v>
      </c>
      <c r="O966" s="1"/>
      <c r="P966" s="1"/>
      <c r="Q966" s="1">
        <v>6</v>
      </c>
      <c r="R966" s="1">
        <v>6</v>
      </c>
      <c r="S966" s="1" t="s">
        <v>4239</v>
      </c>
    </row>
    <row r="967" spans="1:19" hidden="1" x14ac:dyDescent="0.15">
      <c r="A967" s="3">
        <v>966</v>
      </c>
      <c r="B967" s="25" t="s">
        <v>5350</v>
      </c>
      <c r="C967" s="2" t="s">
        <v>4035</v>
      </c>
      <c r="D967" s="1" t="s">
        <v>1540</v>
      </c>
      <c r="E967" s="1" t="s">
        <v>1463</v>
      </c>
      <c r="F967" s="1">
        <v>11</v>
      </c>
      <c r="G967" s="1" t="s">
        <v>597</v>
      </c>
      <c r="H967" s="1" t="s">
        <v>596</v>
      </c>
      <c r="I967" s="1" t="s">
        <v>1475</v>
      </c>
      <c r="J967" s="1"/>
      <c r="K967" s="1"/>
      <c r="L967" s="1"/>
      <c r="M967" s="1" t="s">
        <v>4240</v>
      </c>
      <c r="N967" s="1" t="s">
        <v>4241</v>
      </c>
      <c r="O967" s="1"/>
      <c r="P967" s="1"/>
      <c r="Q967" s="1"/>
      <c r="R967" s="1"/>
      <c r="S967" s="1" t="s">
        <v>4242</v>
      </c>
    </row>
    <row r="968" spans="1:19" hidden="1" x14ac:dyDescent="0.15">
      <c r="A968" s="3">
        <v>967</v>
      </c>
      <c r="B968" s="25" t="s">
        <v>5350</v>
      </c>
      <c r="C968" s="2" t="s">
        <v>4035</v>
      </c>
      <c r="D968" s="1" t="s">
        <v>1540</v>
      </c>
      <c r="E968" s="1" t="s">
        <v>1463</v>
      </c>
      <c r="F968" s="1">
        <v>24</v>
      </c>
      <c r="G968" s="1" t="s">
        <v>591</v>
      </c>
      <c r="H968" s="1" t="s">
        <v>590</v>
      </c>
      <c r="I968" s="1" t="s">
        <v>1475</v>
      </c>
      <c r="J968" s="1"/>
      <c r="K968" s="1"/>
      <c r="L968" s="1"/>
      <c r="M968" s="1" t="s">
        <v>4243</v>
      </c>
      <c r="N968" s="1"/>
      <c r="O968" s="1"/>
      <c r="P968" s="1"/>
      <c r="Q968" s="1"/>
      <c r="R968" s="1"/>
      <c r="S968" s="1" t="s">
        <v>4243</v>
      </c>
    </row>
    <row r="969" spans="1:19" hidden="1" x14ac:dyDescent="0.15">
      <c r="A969" s="3">
        <v>968</v>
      </c>
      <c r="B969" s="25" t="s">
        <v>5350</v>
      </c>
      <c r="C969" s="2" t="s">
        <v>4035</v>
      </c>
      <c r="D969" s="1" t="s">
        <v>1540</v>
      </c>
      <c r="E969" s="1" t="s">
        <v>1453</v>
      </c>
      <c r="F969" s="1">
        <v>19</v>
      </c>
      <c r="G969" s="1" t="s">
        <v>589</v>
      </c>
      <c r="H969" s="1" t="s">
        <v>588</v>
      </c>
      <c r="I969" s="1" t="s">
        <v>349</v>
      </c>
      <c r="J969" s="1" t="s">
        <v>1501</v>
      </c>
      <c r="K969" s="1" t="s">
        <v>1667</v>
      </c>
      <c r="L969" s="1" t="s">
        <v>1551</v>
      </c>
      <c r="M969" s="1" t="s">
        <v>4244</v>
      </c>
      <c r="N969" s="1" t="s">
        <v>4245</v>
      </c>
      <c r="O969" s="1"/>
      <c r="P969" s="1"/>
      <c r="Q969" s="1">
        <v>7</v>
      </c>
      <c r="R969" s="1">
        <v>8</v>
      </c>
      <c r="S969" s="1" t="s">
        <v>4246</v>
      </c>
    </row>
    <row r="970" spans="1:19" hidden="1" x14ac:dyDescent="0.15">
      <c r="A970" s="3">
        <v>969</v>
      </c>
      <c r="B970" s="25" t="s">
        <v>5350</v>
      </c>
      <c r="C970" s="2" t="s">
        <v>4035</v>
      </c>
      <c r="D970" s="1" t="s">
        <v>1540</v>
      </c>
      <c r="E970" s="1" t="s">
        <v>1453</v>
      </c>
      <c r="F970" s="1">
        <v>12</v>
      </c>
      <c r="G970" s="1" t="s">
        <v>587</v>
      </c>
      <c r="H970" s="1" t="s">
        <v>586</v>
      </c>
      <c r="I970" s="1" t="s">
        <v>349</v>
      </c>
      <c r="J970" s="1" t="s">
        <v>1890</v>
      </c>
      <c r="K970" s="1"/>
      <c r="L970" s="1"/>
      <c r="M970" s="1" t="s">
        <v>4081</v>
      </c>
      <c r="N970" s="1" t="s">
        <v>4247</v>
      </c>
      <c r="O970" s="1"/>
      <c r="P970" s="1"/>
      <c r="Q970" s="1">
        <v>1</v>
      </c>
      <c r="R970" s="1">
        <v>1</v>
      </c>
      <c r="S970" s="1" t="s">
        <v>4248</v>
      </c>
    </row>
    <row r="971" spans="1:19" hidden="1" x14ac:dyDescent="0.15">
      <c r="A971" s="3">
        <v>970</v>
      </c>
      <c r="B971" s="25" t="s">
        <v>5350</v>
      </c>
      <c r="C971" s="2" t="s">
        <v>4035</v>
      </c>
      <c r="D971" s="1" t="s">
        <v>1540</v>
      </c>
      <c r="E971" s="1" t="s">
        <v>1453</v>
      </c>
      <c r="F971" s="1">
        <v>7</v>
      </c>
      <c r="G971" s="1" t="s">
        <v>585</v>
      </c>
      <c r="H971" s="1" t="s">
        <v>584</v>
      </c>
      <c r="I971" s="1" t="s">
        <v>349</v>
      </c>
      <c r="J971" s="1" t="s">
        <v>1511</v>
      </c>
      <c r="K971" s="1" t="s">
        <v>1667</v>
      </c>
      <c r="L971" s="1"/>
      <c r="M971" s="1" t="s">
        <v>4249</v>
      </c>
      <c r="N971" s="1"/>
      <c r="O971" s="1"/>
      <c r="P971" s="1"/>
      <c r="Q971" s="1">
        <v>2</v>
      </c>
      <c r="R971" s="1">
        <v>2</v>
      </c>
      <c r="S971" s="1" t="s">
        <v>4249</v>
      </c>
    </row>
    <row r="972" spans="1:19" hidden="1" x14ac:dyDescent="0.15">
      <c r="A972" s="3">
        <v>971</v>
      </c>
      <c r="B972" s="25" t="s">
        <v>5350</v>
      </c>
      <c r="C972" s="2" t="s">
        <v>4035</v>
      </c>
      <c r="D972" s="1" t="s">
        <v>1540</v>
      </c>
      <c r="E972" s="1" t="s">
        <v>1453</v>
      </c>
      <c r="F972" s="1">
        <v>22</v>
      </c>
      <c r="G972" s="1" t="s">
        <v>583</v>
      </c>
      <c r="H972" s="1" t="s">
        <v>582</v>
      </c>
      <c r="I972" s="1" t="s">
        <v>349</v>
      </c>
      <c r="J972" s="1" t="s">
        <v>362</v>
      </c>
      <c r="K972" s="1"/>
      <c r="L972" s="1"/>
      <c r="M972" s="1" t="s">
        <v>4250</v>
      </c>
      <c r="N972" s="1" t="s">
        <v>4251</v>
      </c>
      <c r="O972" s="1"/>
      <c r="P972" s="1"/>
      <c r="Q972" s="1">
        <v>8</v>
      </c>
      <c r="R972" s="1">
        <v>8</v>
      </c>
      <c r="S972" s="1" t="s">
        <v>4252</v>
      </c>
    </row>
    <row r="973" spans="1:19" hidden="1" x14ac:dyDescent="0.15">
      <c r="A973" s="3">
        <v>972</v>
      </c>
      <c r="B973" s="25" t="s">
        <v>5350</v>
      </c>
      <c r="C973" s="2" t="s">
        <v>4035</v>
      </c>
      <c r="D973" s="1" t="s">
        <v>1534</v>
      </c>
      <c r="E973" s="1" t="s">
        <v>1473</v>
      </c>
      <c r="F973" s="1">
        <v>13</v>
      </c>
      <c r="G973" s="1" t="s">
        <v>581</v>
      </c>
      <c r="H973" s="1" t="s">
        <v>580</v>
      </c>
      <c r="I973" s="1" t="s">
        <v>349</v>
      </c>
      <c r="J973" s="1" t="s">
        <v>1511</v>
      </c>
      <c r="K973" s="1" t="s">
        <v>1956</v>
      </c>
      <c r="L973" s="1"/>
      <c r="M973" s="1" t="s">
        <v>361</v>
      </c>
      <c r="N973" s="1" t="s">
        <v>4253</v>
      </c>
      <c r="O973" s="1"/>
      <c r="P973" s="1"/>
      <c r="Q973" s="1">
        <v>4</v>
      </c>
      <c r="R973" s="1">
        <v>4</v>
      </c>
      <c r="S973" s="1" t="s">
        <v>4254</v>
      </c>
    </row>
    <row r="974" spans="1:19" hidden="1" x14ac:dyDescent="0.15">
      <c r="A974" s="3">
        <v>973</v>
      </c>
      <c r="B974" s="25" t="s">
        <v>5350</v>
      </c>
      <c r="C974" s="2" t="s">
        <v>4035</v>
      </c>
      <c r="D974" s="1" t="s">
        <v>1530</v>
      </c>
      <c r="E974" s="1" t="s">
        <v>1473</v>
      </c>
      <c r="F974" s="1">
        <v>12</v>
      </c>
      <c r="G974" s="1" t="s">
        <v>579</v>
      </c>
      <c r="H974" s="1" t="s">
        <v>578</v>
      </c>
      <c r="I974" s="1" t="s">
        <v>349</v>
      </c>
      <c r="J974" s="1" t="s">
        <v>4129</v>
      </c>
      <c r="K974" s="1" t="s">
        <v>2976</v>
      </c>
      <c r="L974" s="1"/>
      <c r="M974" s="1" t="s">
        <v>3151</v>
      </c>
      <c r="N974" s="1" t="s">
        <v>4255</v>
      </c>
      <c r="O974" s="1"/>
      <c r="P974" s="1"/>
      <c r="Q974" s="1">
        <v>2</v>
      </c>
      <c r="R974" s="1">
        <v>5</v>
      </c>
      <c r="S974" s="1" t="s">
        <v>5356</v>
      </c>
    </row>
    <row r="975" spans="1:19" hidden="1" x14ac:dyDescent="0.15">
      <c r="A975" s="3">
        <v>974</v>
      </c>
      <c r="B975" s="25" t="s">
        <v>5350</v>
      </c>
      <c r="C975" s="2" t="s">
        <v>4035</v>
      </c>
      <c r="D975" s="1" t="s">
        <v>1799</v>
      </c>
      <c r="E975" s="1" t="s">
        <v>1473</v>
      </c>
      <c r="F975" s="1">
        <v>16</v>
      </c>
      <c r="G975" s="1" t="s">
        <v>577</v>
      </c>
      <c r="H975" s="1" t="s">
        <v>576</v>
      </c>
      <c r="I975" s="1" t="s">
        <v>349</v>
      </c>
      <c r="J975" s="1" t="s">
        <v>2949</v>
      </c>
      <c r="K975" s="1" t="s">
        <v>1956</v>
      </c>
      <c r="L975" s="1"/>
      <c r="M975" s="1" t="s">
        <v>3693</v>
      </c>
      <c r="N975" s="1" t="s">
        <v>4257</v>
      </c>
      <c r="O975" s="1"/>
      <c r="P975" s="1"/>
      <c r="Q975" s="1">
        <v>3</v>
      </c>
      <c r="R975" s="1">
        <v>4</v>
      </c>
      <c r="S975" s="1" t="s">
        <v>4258</v>
      </c>
    </row>
    <row r="976" spans="1:19" hidden="1" x14ac:dyDescent="0.15">
      <c r="A976" s="3">
        <v>975</v>
      </c>
      <c r="B976" s="25" t="s">
        <v>5350</v>
      </c>
      <c r="C976" s="2" t="s">
        <v>4035</v>
      </c>
      <c r="D976" s="1" t="s">
        <v>1496</v>
      </c>
      <c r="E976" s="1" t="s">
        <v>1473</v>
      </c>
      <c r="F976" s="1">
        <v>16</v>
      </c>
      <c r="G976" s="1" t="s">
        <v>573</v>
      </c>
      <c r="H976" s="1" t="s">
        <v>572</v>
      </c>
      <c r="I976" s="1" t="s">
        <v>349</v>
      </c>
      <c r="J976" s="1" t="s">
        <v>1511</v>
      </c>
      <c r="K976" s="1" t="s">
        <v>1667</v>
      </c>
      <c r="L976" s="1"/>
      <c r="M976" s="1" t="s">
        <v>4259</v>
      </c>
      <c r="N976" s="1"/>
      <c r="O976" s="1"/>
      <c r="P976" s="1"/>
      <c r="Q976" s="1">
        <v>4</v>
      </c>
      <c r="R976" s="1">
        <v>4</v>
      </c>
      <c r="S976" s="1" t="s">
        <v>4259</v>
      </c>
    </row>
    <row r="977" spans="1:19" hidden="1" x14ac:dyDescent="0.15">
      <c r="A977" s="3">
        <v>976</v>
      </c>
      <c r="B977" s="25" t="s">
        <v>5350</v>
      </c>
      <c r="C977" s="2" t="s">
        <v>4035</v>
      </c>
      <c r="D977" s="1" t="s">
        <v>1811</v>
      </c>
      <c r="E977" s="1" t="s">
        <v>1473</v>
      </c>
      <c r="F977" s="1">
        <v>16</v>
      </c>
      <c r="G977" s="1" t="s">
        <v>569</v>
      </c>
      <c r="H977" s="1" t="s">
        <v>568</v>
      </c>
      <c r="I977" s="1" t="s">
        <v>349</v>
      </c>
      <c r="J977" s="1" t="s">
        <v>4036</v>
      </c>
      <c r="K977" s="1" t="s">
        <v>4055</v>
      </c>
      <c r="L977" s="1"/>
      <c r="M977" s="1" t="s">
        <v>4260</v>
      </c>
      <c r="N977" s="1"/>
      <c r="O977" s="1"/>
      <c r="P977" s="1"/>
      <c r="Q977" s="1">
        <v>6</v>
      </c>
      <c r="R977" s="1">
        <v>2</v>
      </c>
      <c r="S977" s="1" t="s">
        <v>4260</v>
      </c>
    </row>
    <row r="978" spans="1:19" hidden="1" x14ac:dyDescent="0.15">
      <c r="A978" s="3">
        <v>977</v>
      </c>
      <c r="B978" s="25" t="s">
        <v>5350</v>
      </c>
      <c r="C978" s="2" t="s">
        <v>4035</v>
      </c>
      <c r="D978" s="1" t="s">
        <v>1504</v>
      </c>
      <c r="E978" s="1" t="s">
        <v>1473</v>
      </c>
      <c r="F978" s="1">
        <v>9</v>
      </c>
      <c r="G978" s="1" t="s">
        <v>567</v>
      </c>
      <c r="H978" s="1" t="s">
        <v>566</v>
      </c>
      <c r="I978" s="1" t="s">
        <v>349</v>
      </c>
      <c r="J978" s="1" t="s">
        <v>1511</v>
      </c>
      <c r="K978" s="1" t="s">
        <v>1515</v>
      </c>
      <c r="L978" s="1"/>
      <c r="M978" s="1" t="s">
        <v>4038</v>
      </c>
      <c r="N978" s="1" t="s">
        <v>4261</v>
      </c>
      <c r="O978" s="1"/>
      <c r="P978" s="1"/>
      <c r="Q978" s="1">
        <v>4</v>
      </c>
      <c r="R978" s="1">
        <v>3</v>
      </c>
      <c r="S978" s="1" t="s">
        <v>4262</v>
      </c>
    </row>
    <row r="979" spans="1:19" hidden="1" x14ac:dyDescent="0.15">
      <c r="A979" s="3">
        <v>978</v>
      </c>
      <c r="B979" s="25" t="s">
        <v>5350</v>
      </c>
      <c r="C979" s="2" t="s">
        <v>4035</v>
      </c>
      <c r="D979" s="1" t="s">
        <v>1489</v>
      </c>
      <c r="E979" s="1" t="s">
        <v>1473</v>
      </c>
      <c r="F979" s="1">
        <v>11</v>
      </c>
      <c r="G979" s="1" t="s">
        <v>565</v>
      </c>
      <c r="H979" s="1" t="s">
        <v>564</v>
      </c>
      <c r="I979" s="1" t="s">
        <v>349</v>
      </c>
      <c r="J979" s="1" t="s">
        <v>2949</v>
      </c>
      <c r="K979" s="1" t="s">
        <v>1667</v>
      </c>
      <c r="L979" s="1"/>
      <c r="M979" s="1" t="s">
        <v>4081</v>
      </c>
      <c r="N979" s="1" t="s">
        <v>4263</v>
      </c>
      <c r="O979" s="1"/>
      <c r="P979" s="1"/>
      <c r="Q979" s="1">
        <v>3</v>
      </c>
      <c r="R979" s="1">
        <v>4</v>
      </c>
      <c r="S979" s="1" t="s">
        <v>4264</v>
      </c>
    </row>
    <row r="980" spans="1:19" hidden="1" x14ac:dyDescent="0.15">
      <c r="A980" s="3">
        <v>979</v>
      </c>
      <c r="B980" s="25" t="s">
        <v>5350</v>
      </c>
      <c r="C980" s="2" t="s">
        <v>4035</v>
      </c>
      <c r="D980" s="1" t="s">
        <v>1509</v>
      </c>
      <c r="E980" s="1" t="s">
        <v>1473</v>
      </c>
      <c r="F980" s="1">
        <v>7</v>
      </c>
      <c r="G980" s="1" t="s">
        <v>575</v>
      </c>
      <c r="H980" s="1" t="s">
        <v>574</v>
      </c>
      <c r="I980" s="1" t="s">
        <v>1475</v>
      </c>
      <c r="J980" s="1"/>
      <c r="K980" s="1"/>
      <c r="L980" s="1"/>
      <c r="M980" s="1" t="s">
        <v>4265</v>
      </c>
      <c r="N980" s="1"/>
      <c r="O980" s="1"/>
      <c r="P980" s="1"/>
      <c r="Q980" s="1"/>
      <c r="R980" s="1"/>
      <c r="S980" s="1" t="s">
        <v>4265</v>
      </c>
    </row>
    <row r="981" spans="1:19" hidden="1" x14ac:dyDescent="0.15">
      <c r="A981" s="3">
        <v>980</v>
      </c>
      <c r="B981" s="25" t="s">
        <v>5350</v>
      </c>
      <c r="C981" s="2" t="s">
        <v>4035</v>
      </c>
      <c r="D981" s="1" t="s">
        <v>1526</v>
      </c>
      <c r="E981" s="1" t="s">
        <v>1473</v>
      </c>
      <c r="F981" s="1">
        <v>9</v>
      </c>
      <c r="G981" s="1" t="s">
        <v>5338</v>
      </c>
      <c r="H981" s="1" t="s">
        <v>570</v>
      </c>
      <c r="I981" s="1" t="s">
        <v>1475</v>
      </c>
      <c r="J981" s="1"/>
      <c r="K981" s="1"/>
      <c r="L981" s="1"/>
      <c r="M981" s="1" t="s">
        <v>4266</v>
      </c>
      <c r="N981" s="1"/>
      <c r="O981" s="1"/>
      <c r="P981" s="1"/>
      <c r="Q981" s="1"/>
      <c r="R981" s="1"/>
      <c r="S981" s="1" t="s">
        <v>4266</v>
      </c>
    </row>
    <row r="982" spans="1:19" hidden="1" x14ac:dyDescent="0.15">
      <c r="A982" s="3">
        <v>981</v>
      </c>
      <c r="B982" s="25" t="s">
        <v>5350</v>
      </c>
      <c r="C982" s="2" t="s">
        <v>4035</v>
      </c>
      <c r="D982" s="1" t="s">
        <v>1811</v>
      </c>
      <c r="E982" s="1" t="s">
        <v>1453</v>
      </c>
      <c r="F982" s="1">
        <v>26</v>
      </c>
      <c r="G982" s="1" t="s">
        <v>563</v>
      </c>
      <c r="H982" s="1" t="s">
        <v>562</v>
      </c>
      <c r="I982" s="1" t="s">
        <v>349</v>
      </c>
      <c r="J982" s="1" t="s">
        <v>4036</v>
      </c>
      <c r="K982" s="1" t="s">
        <v>4055</v>
      </c>
      <c r="L982" s="1"/>
      <c r="M982" s="1" t="s">
        <v>4267</v>
      </c>
      <c r="N982" s="1" t="s">
        <v>4268</v>
      </c>
      <c r="O982" s="1" t="s">
        <v>4269</v>
      </c>
      <c r="P982" s="1"/>
      <c r="Q982" s="1">
        <v>3</v>
      </c>
      <c r="R982" s="1">
        <v>3</v>
      </c>
      <c r="S982" s="1" t="s">
        <v>4270</v>
      </c>
    </row>
    <row r="983" spans="1:19" hidden="1" x14ac:dyDescent="0.15">
      <c r="A983" s="3">
        <v>982</v>
      </c>
      <c r="B983" s="25" t="s">
        <v>5350</v>
      </c>
      <c r="C983" s="2" t="s">
        <v>4035</v>
      </c>
      <c r="D983" s="1" t="s">
        <v>1496</v>
      </c>
      <c r="E983" s="1" t="s">
        <v>1453</v>
      </c>
      <c r="F983" s="1">
        <v>20</v>
      </c>
      <c r="G983" s="1" t="s">
        <v>561</v>
      </c>
      <c r="H983" s="1" t="s">
        <v>560</v>
      </c>
      <c r="I983" s="1" t="s">
        <v>349</v>
      </c>
      <c r="J983" s="1" t="s">
        <v>1511</v>
      </c>
      <c r="K983" s="1" t="s">
        <v>4105</v>
      </c>
      <c r="L983" s="1"/>
      <c r="M983" s="1" t="s">
        <v>4271</v>
      </c>
      <c r="N983" s="1"/>
      <c r="O983" s="1"/>
      <c r="P983" s="1"/>
      <c r="Q983" s="1">
        <v>4</v>
      </c>
      <c r="R983" s="1">
        <v>4</v>
      </c>
      <c r="S983" s="1" t="s">
        <v>4271</v>
      </c>
    </row>
    <row r="984" spans="1:19" hidden="1" x14ac:dyDescent="0.15">
      <c r="A984" s="3">
        <v>983</v>
      </c>
      <c r="B984" s="25" t="s">
        <v>5350</v>
      </c>
      <c r="C984" s="2" t="s">
        <v>4035</v>
      </c>
      <c r="D984" s="1" t="s">
        <v>1799</v>
      </c>
      <c r="E984" s="1" t="s">
        <v>1453</v>
      </c>
      <c r="F984" s="1">
        <v>17</v>
      </c>
      <c r="G984" s="1" t="s">
        <v>559</v>
      </c>
      <c r="H984" s="1" t="s">
        <v>558</v>
      </c>
      <c r="I984" s="1" t="s">
        <v>349</v>
      </c>
      <c r="J984" s="1" t="s">
        <v>1501</v>
      </c>
      <c r="K984" s="1" t="s">
        <v>1551</v>
      </c>
      <c r="L984" s="1"/>
      <c r="M984" s="1" t="s">
        <v>4272</v>
      </c>
      <c r="N984" s="1"/>
      <c r="O984" s="1"/>
      <c r="P984" s="1"/>
      <c r="Q984" s="1">
        <v>3</v>
      </c>
      <c r="R984" s="1">
        <v>3</v>
      </c>
      <c r="S984" s="1" t="s">
        <v>4272</v>
      </c>
    </row>
    <row r="985" spans="1:19" hidden="1" x14ac:dyDescent="0.15">
      <c r="A985" s="3">
        <v>984</v>
      </c>
      <c r="B985" s="25" t="s">
        <v>5350</v>
      </c>
      <c r="C985" s="2" t="s">
        <v>4035</v>
      </c>
      <c r="D985" s="1" t="s">
        <v>301</v>
      </c>
      <c r="E985" s="1" t="s">
        <v>1771</v>
      </c>
      <c r="F985" s="1">
        <v>6</v>
      </c>
      <c r="G985" s="1" t="s">
        <v>557</v>
      </c>
      <c r="H985" s="1" t="s">
        <v>556</v>
      </c>
      <c r="I985" s="1" t="s">
        <v>349</v>
      </c>
      <c r="J985" s="1" t="s">
        <v>362</v>
      </c>
      <c r="K985" s="1"/>
      <c r="L985" s="1"/>
      <c r="M985" s="1" t="s">
        <v>4041</v>
      </c>
      <c r="N985" s="1"/>
      <c r="O985" s="1"/>
      <c r="P985" s="1"/>
      <c r="Q985" s="1">
        <v>2</v>
      </c>
      <c r="R985" s="1">
        <v>2</v>
      </c>
      <c r="S985" s="1" t="s">
        <v>4041</v>
      </c>
    </row>
    <row r="986" spans="1:19" hidden="1" x14ac:dyDescent="0.15">
      <c r="A986" s="3">
        <v>985</v>
      </c>
      <c r="B986" s="25" t="s">
        <v>5350</v>
      </c>
      <c r="C986" s="2" t="s">
        <v>4035</v>
      </c>
      <c r="D986" s="1" t="s">
        <v>301</v>
      </c>
      <c r="E986" s="1" t="s">
        <v>1771</v>
      </c>
      <c r="F986" s="1">
        <v>7</v>
      </c>
      <c r="G986" s="1" t="s">
        <v>555</v>
      </c>
      <c r="H986" s="1" t="s">
        <v>554</v>
      </c>
      <c r="I986" s="1" t="s">
        <v>349</v>
      </c>
      <c r="J986" s="1" t="s">
        <v>4273</v>
      </c>
      <c r="K986" s="1"/>
      <c r="L986" s="1"/>
      <c r="M986" s="1" t="s">
        <v>2076</v>
      </c>
      <c r="N986" s="1" t="s">
        <v>4274</v>
      </c>
      <c r="O986" s="1"/>
      <c r="P986" s="1"/>
      <c r="Q986" s="1">
        <v>2</v>
      </c>
      <c r="R986" s="1">
        <v>2</v>
      </c>
      <c r="S986" s="1" t="s">
        <v>4275</v>
      </c>
    </row>
    <row r="987" spans="1:19" hidden="1" x14ac:dyDescent="0.15">
      <c r="A987" s="3">
        <v>986</v>
      </c>
      <c r="B987" s="25" t="s">
        <v>5350</v>
      </c>
      <c r="C987" s="2" t="s">
        <v>4035</v>
      </c>
      <c r="D987" s="1" t="s">
        <v>301</v>
      </c>
      <c r="E987" s="1" t="s">
        <v>1771</v>
      </c>
      <c r="F987" s="1">
        <v>4</v>
      </c>
      <c r="G987" s="1" t="s">
        <v>553</v>
      </c>
      <c r="H987" s="1" t="s">
        <v>552</v>
      </c>
      <c r="I987" s="1" t="s">
        <v>349</v>
      </c>
      <c r="J987" s="1" t="s">
        <v>4224</v>
      </c>
      <c r="K987" s="1"/>
      <c r="L987" s="1"/>
      <c r="M987" s="1" t="s">
        <v>4276</v>
      </c>
      <c r="N987" s="1"/>
      <c r="O987" s="1"/>
      <c r="P987" s="1"/>
      <c r="Q987" s="1">
        <v>1</v>
      </c>
      <c r="R987" s="1">
        <v>2</v>
      </c>
      <c r="S987" s="1" t="s">
        <v>4276</v>
      </c>
    </row>
    <row r="988" spans="1:19" hidden="1" x14ac:dyDescent="0.15">
      <c r="A988" s="3">
        <v>987</v>
      </c>
      <c r="B988" s="25" t="s">
        <v>5350</v>
      </c>
      <c r="C988" s="2" t="s">
        <v>4035</v>
      </c>
      <c r="D988" s="1" t="s">
        <v>301</v>
      </c>
      <c r="E988" s="1" t="s">
        <v>1771</v>
      </c>
      <c r="F988" s="1">
        <v>11</v>
      </c>
      <c r="G988" s="1" t="s">
        <v>529</v>
      </c>
      <c r="H988" s="1" t="s">
        <v>528</v>
      </c>
      <c r="I988" s="1" t="s">
        <v>349</v>
      </c>
      <c r="J988" s="1" t="s">
        <v>3026</v>
      </c>
      <c r="K988" s="1"/>
      <c r="L988" s="1"/>
      <c r="M988" s="1" t="s">
        <v>1971</v>
      </c>
      <c r="N988" s="1"/>
      <c r="O988" s="1"/>
      <c r="P988" s="1"/>
      <c r="Q988" s="1">
        <v>1</v>
      </c>
      <c r="R988" s="1">
        <v>3</v>
      </c>
      <c r="S988" s="1" t="s">
        <v>1971</v>
      </c>
    </row>
    <row r="989" spans="1:19" hidden="1" x14ac:dyDescent="0.15">
      <c r="A989" s="3">
        <v>988</v>
      </c>
      <c r="B989" s="25" t="s">
        <v>5350</v>
      </c>
      <c r="C989" s="2" t="s">
        <v>4035</v>
      </c>
      <c r="D989" s="1" t="s">
        <v>301</v>
      </c>
      <c r="E989" s="1" t="s">
        <v>1771</v>
      </c>
      <c r="F989" s="1">
        <v>6</v>
      </c>
      <c r="G989" s="1" t="s">
        <v>551</v>
      </c>
      <c r="H989" s="1" t="s">
        <v>550</v>
      </c>
      <c r="I989" s="1" t="s">
        <v>349</v>
      </c>
      <c r="J989" s="1" t="s">
        <v>2987</v>
      </c>
      <c r="K989" s="1"/>
      <c r="L989" s="1"/>
      <c r="M989" s="1" t="s">
        <v>4277</v>
      </c>
      <c r="N989" s="1"/>
      <c r="O989" s="1"/>
      <c r="P989" s="1"/>
      <c r="Q989" s="1">
        <v>1</v>
      </c>
      <c r="R989" s="1">
        <v>3</v>
      </c>
      <c r="S989" s="1" t="s">
        <v>4277</v>
      </c>
    </row>
    <row r="990" spans="1:19" hidden="1" x14ac:dyDescent="0.15">
      <c r="A990" s="3">
        <v>989</v>
      </c>
      <c r="B990" s="25" t="s">
        <v>5350</v>
      </c>
      <c r="C990" s="2" t="s">
        <v>4035</v>
      </c>
      <c r="D990" s="1" t="s">
        <v>301</v>
      </c>
      <c r="E990" s="1" t="s">
        <v>1771</v>
      </c>
      <c r="F990" s="1">
        <v>5</v>
      </c>
      <c r="G990" s="1" t="s">
        <v>549</v>
      </c>
      <c r="H990" s="1" t="s">
        <v>548</v>
      </c>
      <c r="I990" s="1" t="s">
        <v>349</v>
      </c>
      <c r="J990" s="1" t="s">
        <v>4278</v>
      </c>
      <c r="K990" s="1" t="s">
        <v>362</v>
      </c>
      <c r="L990" s="1"/>
      <c r="M990" s="1" t="s">
        <v>4279</v>
      </c>
      <c r="N990" s="1"/>
      <c r="O990" s="1"/>
      <c r="P990" s="1"/>
      <c r="Q990" s="1">
        <v>2</v>
      </c>
      <c r="R990" s="1">
        <v>1</v>
      </c>
      <c r="S990" s="1" t="s">
        <v>4279</v>
      </c>
    </row>
    <row r="991" spans="1:19" hidden="1" x14ac:dyDescent="0.15">
      <c r="A991" s="3">
        <v>990</v>
      </c>
      <c r="B991" s="25" t="s">
        <v>5350</v>
      </c>
      <c r="C991" s="2" t="s">
        <v>4035</v>
      </c>
      <c r="D991" s="1" t="s">
        <v>301</v>
      </c>
      <c r="E991" s="1" t="s">
        <v>1771</v>
      </c>
      <c r="F991" s="1">
        <v>5</v>
      </c>
      <c r="G991" s="1" t="s">
        <v>547</v>
      </c>
      <c r="H991" s="1" t="s">
        <v>546</v>
      </c>
      <c r="I991" s="1" t="s">
        <v>349</v>
      </c>
      <c r="J991" s="1" t="s">
        <v>1972</v>
      </c>
      <c r="K991" s="1"/>
      <c r="L991" s="1"/>
      <c r="M991" s="1" t="s">
        <v>4280</v>
      </c>
      <c r="N991" s="1"/>
      <c r="O991" s="1"/>
      <c r="P991" s="1"/>
      <c r="Q991" s="1">
        <v>2</v>
      </c>
      <c r="R991" s="1">
        <v>2</v>
      </c>
      <c r="S991" s="1" t="s">
        <v>4280</v>
      </c>
    </row>
    <row r="992" spans="1:19" hidden="1" x14ac:dyDescent="0.15">
      <c r="A992" s="3">
        <v>991</v>
      </c>
      <c r="B992" s="25" t="s">
        <v>5350</v>
      </c>
      <c r="C992" s="2" t="s">
        <v>4035</v>
      </c>
      <c r="D992" s="1" t="s">
        <v>301</v>
      </c>
      <c r="E992" s="1" t="s">
        <v>1771</v>
      </c>
      <c r="F992" s="1">
        <v>9</v>
      </c>
      <c r="G992" s="1" t="s">
        <v>543</v>
      </c>
      <c r="H992" s="1" t="s">
        <v>542</v>
      </c>
      <c r="I992" s="1" t="s">
        <v>349</v>
      </c>
      <c r="J992" s="1" t="s">
        <v>4273</v>
      </c>
      <c r="K992" s="1"/>
      <c r="L992" s="1"/>
      <c r="M992" s="1" t="s">
        <v>4281</v>
      </c>
      <c r="N992" s="1" t="s">
        <v>4274</v>
      </c>
      <c r="O992" s="1"/>
      <c r="P992" s="1"/>
      <c r="Q992" s="1">
        <v>2</v>
      </c>
      <c r="R992" s="1">
        <v>2</v>
      </c>
      <c r="S992" s="1" t="s">
        <v>4282</v>
      </c>
    </row>
    <row r="993" spans="1:19" hidden="1" x14ac:dyDescent="0.15">
      <c r="A993" s="3">
        <v>992</v>
      </c>
      <c r="B993" s="25" t="s">
        <v>5350</v>
      </c>
      <c r="C993" s="2" t="s">
        <v>4035</v>
      </c>
      <c r="D993" s="1" t="s">
        <v>301</v>
      </c>
      <c r="E993" s="1" t="s">
        <v>1771</v>
      </c>
      <c r="F993" s="1">
        <v>8</v>
      </c>
      <c r="G993" s="1" t="s">
        <v>541</v>
      </c>
      <c r="H993" s="1" t="s">
        <v>540</v>
      </c>
      <c r="I993" s="1" t="s">
        <v>349</v>
      </c>
      <c r="J993" s="1" t="s">
        <v>4283</v>
      </c>
      <c r="K993" s="1"/>
      <c r="L993" s="1"/>
      <c r="M993" s="1" t="s">
        <v>4284</v>
      </c>
      <c r="N993" s="1"/>
      <c r="O993" s="1"/>
      <c r="P993" s="1"/>
      <c r="Q993" s="1">
        <v>2</v>
      </c>
      <c r="R993" s="1">
        <v>2</v>
      </c>
      <c r="S993" s="1" t="s">
        <v>4284</v>
      </c>
    </row>
    <row r="994" spans="1:19" hidden="1" x14ac:dyDescent="0.15">
      <c r="A994" s="3">
        <v>993</v>
      </c>
      <c r="B994" s="25" t="s">
        <v>5350</v>
      </c>
      <c r="C994" s="2" t="s">
        <v>4035</v>
      </c>
      <c r="D994" s="1" t="s">
        <v>301</v>
      </c>
      <c r="E994" s="1" t="s">
        <v>1771</v>
      </c>
      <c r="F994" s="1">
        <v>8</v>
      </c>
      <c r="G994" s="1" t="s">
        <v>539</v>
      </c>
      <c r="H994" s="1" t="s">
        <v>538</v>
      </c>
      <c r="I994" s="1" t="s">
        <v>349</v>
      </c>
      <c r="J994" s="1" t="s">
        <v>4273</v>
      </c>
      <c r="K994" s="1"/>
      <c r="L994" s="1"/>
      <c r="M994" s="1" t="s">
        <v>361</v>
      </c>
      <c r="N994" s="1" t="s">
        <v>4274</v>
      </c>
      <c r="O994" s="1"/>
      <c r="P994" s="1"/>
      <c r="Q994" s="1">
        <v>2</v>
      </c>
      <c r="R994" s="1">
        <v>2</v>
      </c>
      <c r="S994" s="1" t="s">
        <v>4285</v>
      </c>
    </row>
    <row r="995" spans="1:19" hidden="1" x14ac:dyDescent="0.15">
      <c r="A995" s="3">
        <v>994</v>
      </c>
      <c r="B995" s="25" t="s">
        <v>5350</v>
      </c>
      <c r="C995" s="2" t="s">
        <v>4035</v>
      </c>
      <c r="D995" s="1" t="s">
        <v>301</v>
      </c>
      <c r="E995" s="1" t="s">
        <v>1771</v>
      </c>
      <c r="F995" s="1">
        <v>5</v>
      </c>
      <c r="G995" s="1" t="s">
        <v>537</v>
      </c>
      <c r="H995" s="1" t="s">
        <v>536</v>
      </c>
      <c r="I995" s="1" t="s">
        <v>349</v>
      </c>
      <c r="J995" s="1" t="s">
        <v>2563</v>
      </c>
      <c r="K995" s="1"/>
      <c r="L995" s="1"/>
      <c r="M995" s="1" t="s">
        <v>4286</v>
      </c>
      <c r="N995" s="1"/>
      <c r="O995" s="1"/>
      <c r="P995" s="1"/>
      <c r="Q995" s="1">
        <v>3</v>
      </c>
      <c r="R995" s="1">
        <v>1</v>
      </c>
      <c r="S995" s="1" t="s">
        <v>4286</v>
      </c>
    </row>
    <row r="996" spans="1:19" hidden="1" x14ac:dyDescent="0.15">
      <c r="A996" s="3">
        <v>995</v>
      </c>
      <c r="B996" s="25" t="s">
        <v>5350</v>
      </c>
      <c r="C996" s="2" t="s">
        <v>4035</v>
      </c>
      <c r="D996" s="1" t="s">
        <v>301</v>
      </c>
      <c r="E996" s="1" t="s">
        <v>1771</v>
      </c>
      <c r="F996" s="1">
        <v>7</v>
      </c>
      <c r="G996" s="1" t="s">
        <v>545</v>
      </c>
      <c r="H996" s="1" t="s">
        <v>544</v>
      </c>
      <c r="I996" s="1" t="s">
        <v>1475</v>
      </c>
      <c r="J996" s="1"/>
      <c r="K996" s="1"/>
      <c r="L996" s="1"/>
      <c r="M996" s="1" t="s">
        <v>4287</v>
      </c>
      <c r="N996" s="1"/>
      <c r="O996" s="1"/>
      <c r="P996" s="1"/>
      <c r="Q996" s="1"/>
      <c r="R996" s="1"/>
      <c r="S996" s="1" t="s">
        <v>4287</v>
      </c>
    </row>
    <row r="997" spans="1:19" hidden="1" x14ac:dyDescent="0.15">
      <c r="A997" s="3">
        <v>996</v>
      </c>
      <c r="B997" s="25" t="s">
        <v>5350</v>
      </c>
      <c r="C997" s="2" t="s">
        <v>4035</v>
      </c>
      <c r="D997" s="1" t="s">
        <v>301</v>
      </c>
      <c r="E997" s="1" t="s">
        <v>1473</v>
      </c>
      <c r="F997" s="1">
        <v>13</v>
      </c>
      <c r="G997" s="1" t="s">
        <v>533</v>
      </c>
      <c r="H997" s="1" t="s">
        <v>532</v>
      </c>
      <c r="I997" s="1" t="s">
        <v>349</v>
      </c>
      <c r="J997" s="1" t="s">
        <v>4273</v>
      </c>
      <c r="K997" s="1"/>
      <c r="L997" s="1"/>
      <c r="M997" s="1" t="s">
        <v>4288</v>
      </c>
      <c r="N997" s="1" t="s">
        <v>4289</v>
      </c>
      <c r="O997" s="1"/>
      <c r="P997" s="1"/>
      <c r="Q997" s="1">
        <v>4</v>
      </c>
      <c r="R997" s="1">
        <v>4</v>
      </c>
      <c r="S997" s="1" t="s">
        <v>4290</v>
      </c>
    </row>
    <row r="998" spans="1:19" hidden="1" x14ac:dyDescent="0.15">
      <c r="A998" s="3">
        <v>997</v>
      </c>
      <c r="B998" s="25" t="s">
        <v>5350</v>
      </c>
      <c r="C998" s="2" t="s">
        <v>4035</v>
      </c>
      <c r="D998" s="1" t="s">
        <v>301</v>
      </c>
      <c r="E998" s="1" t="s">
        <v>1473</v>
      </c>
      <c r="F998" s="1">
        <v>11</v>
      </c>
      <c r="G998" s="1" t="s">
        <v>531</v>
      </c>
      <c r="H998" s="1" t="s">
        <v>530</v>
      </c>
      <c r="I998" s="1" t="s">
        <v>349</v>
      </c>
      <c r="J998" s="1" t="s">
        <v>4273</v>
      </c>
      <c r="K998" s="1"/>
      <c r="L998" s="1"/>
      <c r="M998" s="1" t="s">
        <v>3790</v>
      </c>
      <c r="N998" s="1" t="s">
        <v>4289</v>
      </c>
      <c r="O998" s="1"/>
      <c r="P998" s="1"/>
      <c r="Q998" s="1">
        <v>4</v>
      </c>
      <c r="R998" s="1">
        <v>4</v>
      </c>
      <c r="S998" s="1" t="s">
        <v>4291</v>
      </c>
    </row>
    <row r="999" spans="1:19" hidden="1" x14ac:dyDescent="0.15">
      <c r="A999" s="3">
        <v>998</v>
      </c>
      <c r="B999" s="25" t="s">
        <v>5350</v>
      </c>
      <c r="C999" s="2" t="s">
        <v>4035</v>
      </c>
      <c r="D999" s="1" t="s">
        <v>301</v>
      </c>
      <c r="E999" s="1" t="s">
        <v>1473</v>
      </c>
      <c r="F999" s="1">
        <v>9</v>
      </c>
      <c r="G999" s="1" t="s">
        <v>525</v>
      </c>
      <c r="H999" s="1" t="s">
        <v>524</v>
      </c>
      <c r="I999" s="1" t="s">
        <v>349</v>
      </c>
      <c r="J999" s="1" t="s">
        <v>4273</v>
      </c>
      <c r="K999" s="1"/>
      <c r="L999" s="1"/>
      <c r="M999" s="1" t="s">
        <v>4292</v>
      </c>
      <c r="N999" s="1" t="s">
        <v>4289</v>
      </c>
      <c r="O999" s="1"/>
      <c r="P999" s="1"/>
      <c r="Q999" s="1">
        <v>4</v>
      </c>
      <c r="R999" s="1">
        <v>4</v>
      </c>
      <c r="S999" s="1" t="s">
        <v>4293</v>
      </c>
    </row>
    <row r="1000" spans="1:19" hidden="1" x14ac:dyDescent="0.15">
      <c r="A1000" s="3">
        <v>999</v>
      </c>
      <c r="B1000" s="25" t="s">
        <v>5350</v>
      </c>
      <c r="C1000" s="2" t="s">
        <v>4035</v>
      </c>
      <c r="D1000" s="1" t="s">
        <v>301</v>
      </c>
      <c r="E1000" s="1" t="s">
        <v>1473</v>
      </c>
      <c r="F1000" s="1">
        <v>16</v>
      </c>
      <c r="G1000" s="1" t="s">
        <v>521</v>
      </c>
      <c r="H1000" s="1" t="s">
        <v>520</v>
      </c>
      <c r="I1000" s="1" t="s">
        <v>349</v>
      </c>
      <c r="J1000" s="1" t="s">
        <v>4294</v>
      </c>
      <c r="K1000" s="1" t="s">
        <v>362</v>
      </c>
      <c r="L1000" s="1"/>
      <c r="M1000" s="1" t="s">
        <v>2627</v>
      </c>
      <c r="N1000" s="1" t="s">
        <v>3405</v>
      </c>
      <c r="O1000" s="1" t="s">
        <v>4295</v>
      </c>
      <c r="P1000" s="1"/>
      <c r="Q1000" s="1">
        <v>4</v>
      </c>
      <c r="R1000" s="1">
        <v>4</v>
      </c>
      <c r="S1000" s="1" t="s">
        <v>4296</v>
      </c>
    </row>
    <row r="1001" spans="1:19" hidden="1" x14ac:dyDescent="0.15">
      <c r="A1001" s="3">
        <v>1000</v>
      </c>
      <c r="B1001" s="25" t="s">
        <v>5350</v>
      </c>
      <c r="C1001" s="2" t="s">
        <v>4035</v>
      </c>
      <c r="D1001" s="1" t="s">
        <v>301</v>
      </c>
      <c r="E1001" s="1" t="s">
        <v>1473</v>
      </c>
      <c r="F1001" s="1">
        <v>12</v>
      </c>
      <c r="G1001" s="1" t="s">
        <v>519</v>
      </c>
      <c r="H1001" s="1" t="s">
        <v>518</v>
      </c>
      <c r="I1001" s="1" t="s">
        <v>349</v>
      </c>
      <c r="J1001" s="1" t="s">
        <v>362</v>
      </c>
      <c r="K1001" s="1"/>
      <c r="L1001" s="1"/>
      <c r="M1001" s="1" t="s">
        <v>2789</v>
      </c>
      <c r="N1001" s="1" t="s">
        <v>4041</v>
      </c>
      <c r="O1001" s="1"/>
      <c r="P1001" s="1"/>
      <c r="Q1001" s="1">
        <v>4</v>
      </c>
      <c r="R1001" s="1">
        <v>4</v>
      </c>
      <c r="S1001" s="1" t="s">
        <v>4297</v>
      </c>
    </row>
    <row r="1002" spans="1:19" hidden="1" x14ac:dyDescent="0.15">
      <c r="A1002" s="3">
        <v>1001</v>
      </c>
      <c r="B1002" s="25" t="s">
        <v>5350</v>
      </c>
      <c r="C1002" s="2" t="s">
        <v>4035</v>
      </c>
      <c r="D1002" s="1" t="s">
        <v>301</v>
      </c>
      <c r="E1002" s="1" t="s">
        <v>1473</v>
      </c>
      <c r="F1002" s="1">
        <v>12</v>
      </c>
      <c r="G1002" s="1" t="s">
        <v>517</v>
      </c>
      <c r="H1002" s="1" t="s">
        <v>516</v>
      </c>
      <c r="I1002" s="1" t="s">
        <v>349</v>
      </c>
      <c r="J1002" s="1" t="s">
        <v>4273</v>
      </c>
      <c r="K1002" s="1"/>
      <c r="L1002" s="1"/>
      <c r="M1002" s="1" t="s">
        <v>2789</v>
      </c>
      <c r="N1002" s="1" t="s">
        <v>4289</v>
      </c>
      <c r="O1002" s="1"/>
      <c r="P1002" s="1"/>
      <c r="Q1002" s="1">
        <v>4</v>
      </c>
      <c r="R1002" s="1">
        <v>4</v>
      </c>
      <c r="S1002" s="1" t="s">
        <v>4298</v>
      </c>
    </row>
    <row r="1003" spans="1:19" hidden="1" x14ac:dyDescent="0.15">
      <c r="A1003" s="3">
        <v>1002</v>
      </c>
      <c r="B1003" s="25" t="s">
        <v>5350</v>
      </c>
      <c r="C1003" s="2" t="s">
        <v>4035</v>
      </c>
      <c r="D1003" s="1" t="s">
        <v>301</v>
      </c>
      <c r="E1003" s="1" t="s">
        <v>1473</v>
      </c>
      <c r="F1003" s="1">
        <v>12</v>
      </c>
      <c r="G1003" s="1" t="s">
        <v>515</v>
      </c>
      <c r="H1003" s="1" t="s">
        <v>514</v>
      </c>
      <c r="I1003" s="1" t="s">
        <v>349</v>
      </c>
      <c r="J1003" s="1" t="s">
        <v>363</v>
      </c>
      <c r="K1003" s="1"/>
      <c r="L1003" s="1"/>
      <c r="M1003" s="1" t="s">
        <v>3467</v>
      </c>
      <c r="N1003" s="1"/>
      <c r="O1003" s="1"/>
      <c r="P1003" s="1"/>
      <c r="Q1003" s="1">
        <v>4</v>
      </c>
      <c r="R1003" s="1">
        <v>3</v>
      </c>
      <c r="S1003" s="1" t="s">
        <v>3467</v>
      </c>
    </row>
    <row r="1004" spans="1:19" x14ac:dyDescent="0.15">
      <c r="A1004" s="3">
        <v>1003</v>
      </c>
      <c r="B1004" s="25" t="s">
        <v>5350</v>
      </c>
      <c r="C1004" s="2" t="s">
        <v>4035</v>
      </c>
      <c r="D1004" s="1" t="s">
        <v>301</v>
      </c>
      <c r="E1004" s="1" t="s">
        <v>1473</v>
      </c>
      <c r="F1004" s="1">
        <v>6</v>
      </c>
      <c r="G1004" s="1" t="s">
        <v>535</v>
      </c>
      <c r="H1004" s="1" t="s">
        <v>534</v>
      </c>
      <c r="I1004" s="1" t="s">
        <v>297</v>
      </c>
      <c r="J1004" s="1"/>
      <c r="K1004" s="1"/>
      <c r="L1004" s="1"/>
      <c r="M1004" s="1" t="s">
        <v>4299</v>
      </c>
      <c r="N1004" s="1" t="s">
        <v>4300</v>
      </c>
      <c r="O1004" s="1" t="s">
        <v>4238</v>
      </c>
      <c r="P1004" s="1">
        <v>3</v>
      </c>
      <c r="Q1004" s="1"/>
      <c r="R1004" s="1"/>
      <c r="S1004" s="1" t="s">
        <v>4301</v>
      </c>
    </row>
    <row r="1005" spans="1:19" x14ac:dyDescent="0.15">
      <c r="A1005" s="3">
        <v>1004</v>
      </c>
      <c r="B1005" s="25" t="s">
        <v>5350</v>
      </c>
      <c r="C1005" s="2" t="s">
        <v>4035</v>
      </c>
      <c r="D1005" s="1" t="s">
        <v>301</v>
      </c>
      <c r="E1005" s="1" t="s">
        <v>1473</v>
      </c>
      <c r="F1005" s="1">
        <v>2</v>
      </c>
      <c r="G1005" s="1" t="s">
        <v>5334</v>
      </c>
      <c r="H1005" s="1" t="s">
        <v>526</v>
      </c>
      <c r="I1005" s="1" t="s">
        <v>297</v>
      </c>
      <c r="J1005" s="1"/>
      <c r="K1005" s="1"/>
      <c r="L1005" s="1"/>
      <c r="M1005" s="1" t="s">
        <v>4074</v>
      </c>
      <c r="N1005" s="1"/>
      <c r="O1005" s="1"/>
      <c r="P1005" s="1">
        <v>3</v>
      </c>
      <c r="Q1005" s="1"/>
      <c r="R1005" s="1"/>
      <c r="S1005" s="1" t="s">
        <v>4074</v>
      </c>
    </row>
    <row r="1006" spans="1:19" x14ac:dyDescent="0.15">
      <c r="A1006" s="3">
        <v>1005</v>
      </c>
      <c r="B1006" s="25" t="s">
        <v>5350</v>
      </c>
      <c r="C1006" s="2" t="s">
        <v>4035</v>
      </c>
      <c r="D1006" s="1" t="s">
        <v>301</v>
      </c>
      <c r="E1006" s="1" t="s">
        <v>1473</v>
      </c>
      <c r="F1006" s="1">
        <v>9</v>
      </c>
      <c r="G1006" s="1" t="s">
        <v>523</v>
      </c>
      <c r="H1006" s="1" t="s">
        <v>522</v>
      </c>
      <c r="I1006" s="1" t="s">
        <v>297</v>
      </c>
      <c r="J1006" s="1"/>
      <c r="K1006" s="1"/>
      <c r="L1006" s="1"/>
      <c r="M1006" s="1" t="s">
        <v>4302</v>
      </c>
      <c r="N1006" s="1" t="s">
        <v>4303</v>
      </c>
      <c r="O1006" s="1"/>
      <c r="P1006" s="1">
        <v>3</v>
      </c>
      <c r="Q1006" s="1"/>
      <c r="R1006" s="1"/>
      <c r="S1006" s="1" t="s">
        <v>4304</v>
      </c>
    </row>
    <row r="1007" spans="1:19" hidden="1" x14ac:dyDescent="0.15">
      <c r="A1007" s="3">
        <v>1006</v>
      </c>
      <c r="B1007" s="25" t="s">
        <v>5350</v>
      </c>
      <c r="C1007" s="2" t="s">
        <v>4035</v>
      </c>
      <c r="D1007" s="1" t="s">
        <v>301</v>
      </c>
      <c r="E1007" s="1" t="s">
        <v>1463</v>
      </c>
      <c r="F1007" s="1">
        <v>12</v>
      </c>
      <c r="G1007" s="1" t="s">
        <v>5358</v>
      </c>
      <c r="H1007" s="1" t="s">
        <v>510</v>
      </c>
      <c r="I1007" s="1" t="s">
        <v>349</v>
      </c>
      <c r="J1007" s="1" t="s">
        <v>362</v>
      </c>
      <c r="K1007" s="1"/>
      <c r="L1007" s="1"/>
      <c r="M1007" s="1" t="s">
        <v>4305</v>
      </c>
      <c r="N1007" s="1" t="s">
        <v>4306</v>
      </c>
      <c r="O1007" s="1"/>
      <c r="P1007" s="1"/>
      <c r="Q1007" s="1">
        <v>6</v>
      </c>
      <c r="R1007" s="1">
        <v>6</v>
      </c>
      <c r="S1007" s="1" t="s">
        <v>4307</v>
      </c>
    </row>
    <row r="1008" spans="1:19" hidden="1" x14ac:dyDescent="0.15">
      <c r="A1008" s="3">
        <v>1007</v>
      </c>
      <c r="B1008" s="25" t="s">
        <v>5350</v>
      </c>
      <c r="C1008" s="2" t="s">
        <v>4035</v>
      </c>
      <c r="D1008" s="1" t="s">
        <v>301</v>
      </c>
      <c r="E1008" s="1" t="s">
        <v>1463</v>
      </c>
      <c r="F1008" s="1">
        <v>16</v>
      </c>
      <c r="G1008" s="1" t="s">
        <v>509</v>
      </c>
      <c r="H1008" s="1" t="s">
        <v>508</v>
      </c>
      <c r="I1008" s="1" t="s">
        <v>349</v>
      </c>
      <c r="J1008" s="1" t="s">
        <v>4273</v>
      </c>
      <c r="K1008" s="1"/>
      <c r="L1008" s="1"/>
      <c r="M1008" s="1" t="s">
        <v>1926</v>
      </c>
      <c r="N1008" s="1" t="s">
        <v>4289</v>
      </c>
      <c r="O1008" s="1"/>
      <c r="P1008" s="1"/>
      <c r="Q1008" s="1">
        <v>6</v>
      </c>
      <c r="R1008" s="1">
        <v>6</v>
      </c>
      <c r="S1008" s="1" t="s">
        <v>4308</v>
      </c>
    </row>
    <row r="1009" spans="1:19" hidden="1" x14ac:dyDescent="0.15">
      <c r="A1009" s="3">
        <v>1008</v>
      </c>
      <c r="B1009" s="25" t="s">
        <v>5350</v>
      </c>
      <c r="C1009" s="2" t="s">
        <v>4035</v>
      </c>
      <c r="D1009" s="1" t="s">
        <v>301</v>
      </c>
      <c r="E1009" s="1" t="s">
        <v>1463</v>
      </c>
      <c r="F1009" s="1">
        <v>7</v>
      </c>
      <c r="G1009" s="1" t="s">
        <v>505</v>
      </c>
      <c r="H1009" s="1" t="s">
        <v>504</v>
      </c>
      <c r="I1009" s="1" t="s">
        <v>349</v>
      </c>
      <c r="J1009" s="1" t="s">
        <v>362</v>
      </c>
      <c r="K1009" s="1"/>
      <c r="L1009" s="1"/>
      <c r="M1009" s="1" t="s">
        <v>4081</v>
      </c>
      <c r="N1009" s="1" t="s">
        <v>4309</v>
      </c>
      <c r="O1009" s="1"/>
      <c r="P1009" s="1"/>
      <c r="Q1009" s="1">
        <v>3</v>
      </c>
      <c r="R1009" s="1">
        <v>3</v>
      </c>
      <c r="S1009" s="1" t="s">
        <v>4310</v>
      </c>
    </row>
    <row r="1010" spans="1:19" hidden="1" x14ac:dyDescent="0.15">
      <c r="A1010" s="3">
        <v>1009</v>
      </c>
      <c r="B1010" s="25" t="s">
        <v>5350</v>
      </c>
      <c r="C1010" s="2" t="s">
        <v>4035</v>
      </c>
      <c r="D1010" s="1" t="s">
        <v>301</v>
      </c>
      <c r="E1010" s="1" t="s">
        <v>1463</v>
      </c>
      <c r="F1010" s="1">
        <v>15</v>
      </c>
      <c r="G1010" s="1" t="s">
        <v>503</v>
      </c>
      <c r="H1010" s="1" t="s">
        <v>502</v>
      </c>
      <c r="I1010" s="1" t="s">
        <v>349</v>
      </c>
      <c r="J1010" s="1" t="s">
        <v>4273</v>
      </c>
      <c r="K1010" s="1"/>
      <c r="L1010" s="1"/>
      <c r="M1010" s="1" t="s">
        <v>2789</v>
      </c>
      <c r="N1010" s="1" t="s">
        <v>4289</v>
      </c>
      <c r="O1010" s="1"/>
      <c r="P1010" s="1"/>
      <c r="Q1010" s="1">
        <v>6</v>
      </c>
      <c r="R1010" s="1">
        <v>6</v>
      </c>
      <c r="S1010" s="1" t="s">
        <v>4298</v>
      </c>
    </row>
    <row r="1011" spans="1:19" hidden="1" x14ac:dyDescent="0.15">
      <c r="A1011" s="3">
        <v>1010</v>
      </c>
      <c r="B1011" s="25" t="s">
        <v>5350</v>
      </c>
      <c r="C1011" s="2" t="s">
        <v>4035</v>
      </c>
      <c r="D1011" s="1" t="s">
        <v>301</v>
      </c>
      <c r="E1011" s="1" t="s">
        <v>1463</v>
      </c>
      <c r="F1011" s="1">
        <v>12</v>
      </c>
      <c r="G1011" s="1" t="s">
        <v>501</v>
      </c>
      <c r="H1011" s="1" t="s">
        <v>500</v>
      </c>
      <c r="I1011" s="1" t="s">
        <v>349</v>
      </c>
      <c r="J1011" s="1" t="s">
        <v>362</v>
      </c>
      <c r="K1011" s="1"/>
      <c r="L1011" s="1"/>
      <c r="M1011" s="1" t="s">
        <v>4081</v>
      </c>
      <c r="N1011" s="1" t="s">
        <v>4311</v>
      </c>
      <c r="O1011" s="1" t="s">
        <v>4312</v>
      </c>
      <c r="P1011" s="1"/>
      <c r="Q1011" s="1">
        <v>6</v>
      </c>
      <c r="R1011" s="1">
        <v>6</v>
      </c>
      <c r="S1011" s="1" t="s">
        <v>4313</v>
      </c>
    </row>
    <row r="1012" spans="1:19" hidden="1" x14ac:dyDescent="0.15">
      <c r="A1012" s="3">
        <v>1011</v>
      </c>
      <c r="B1012" s="25" t="s">
        <v>5350</v>
      </c>
      <c r="C1012" s="2" t="s">
        <v>4035</v>
      </c>
      <c r="D1012" s="1" t="s">
        <v>301</v>
      </c>
      <c r="E1012" s="1" t="s">
        <v>1463</v>
      </c>
      <c r="F1012" s="1">
        <v>20</v>
      </c>
      <c r="G1012" s="1" t="s">
        <v>5329</v>
      </c>
      <c r="H1012" s="1" t="s">
        <v>496</v>
      </c>
      <c r="I1012" s="1" t="s">
        <v>349</v>
      </c>
      <c r="J1012" s="1" t="s">
        <v>362</v>
      </c>
      <c r="K1012" s="1"/>
      <c r="L1012" s="1"/>
      <c r="M1012" s="1" t="s">
        <v>1765</v>
      </c>
      <c r="N1012" s="1" t="s">
        <v>4314</v>
      </c>
      <c r="O1012" s="1"/>
      <c r="P1012" s="1"/>
      <c r="Q1012" s="1">
        <v>6</v>
      </c>
      <c r="R1012" s="1">
        <v>5</v>
      </c>
      <c r="S1012" s="1" t="s">
        <v>4315</v>
      </c>
    </row>
    <row r="1013" spans="1:19" hidden="1" x14ac:dyDescent="0.15">
      <c r="A1013" s="3">
        <v>1012</v>
      </c>
      <c r="B1013" s="25" t="s">
        <v>5350</v>
      </c>
      <c r="C1013" s="2" t="s">
        <v>4035</v>
      </c>
      <c r="D1013" s="1" t="s">
        <v>301</v>
      </c>
      <c r="E1013" s="1" t="s">
        <v>1463</v>
      </c>
      <c r="F1013" s="1">
        <v>14</v>
      </c>
      <c r="G1013" s="1" t="s">
        <v>495</v>
      </c>
      <c r="H1013" s="1" t="s">
        <v>494</v>
      </c>
      <c r="I1013" s="1" t="s">
        <v>349</v>
      </c>
      <c r="J1013" s="1" t="s">
        <v>4273</v>
      </c>
      <c r="K1013" s="1"/>
      <c r="L1013" s="1"/>
      <c r="M1013" s="1" t="s">
        <v>361</v>
      </c>
      <c r="N1013" s="1" t="s">
        <v>4316</v>
      </c>
      <c r="O1013" s="1" t="s">
        <v>4317</v>
      </c>
      <c r="P1013" s="1"/>
      <c r="Q1013" s="1">
        <v>6</v>
      </c>
      <c r="R1013" s="1">
        <v>6</v>
      </c>
      <c r="S1013" s="1" t="s">
        <v>4318</v>
      </c>
    </row>
    <row r="1014" spans="1:19" x14ac:dyDescent="0.15">
      <c r="A1014" s="3">
        <v>1013</v>
      </c>
      <c r="B1014" s="25" t="s">
        <v>5350</v>
      </c>
      <c r="C1014" s="2" t="s">
        <v>4035</v>
      </c>
      <c r="D1014" s="1" t="s">
        <v>301</v>
      </c>
      <c r="E1014" s="1" t="s">
        <v>1463</v>
      </c>
      <c r="F1014" s="1">
        <v>8</v>
      </c>
      <c r="G1014" s="1" t="s">
        <v>513</v>
      </c>
      <c r="H1014" s="1" t="s">
        <v>512</v>
      </c>
      <c r="I1014" s="1" t="s">
        <v>297</v>
      </c>
      <c r="J1014" s="1"/>
      <c r="K1014" s="1"/>
      <c r="L1014" s="1"/>
      <c r="M1014" s="1" t="s">
        <v>4319</v>
      </c>
      <c r="N1014" s="1"/>
      <c r="O1014" s="1"/>
      <c r="P1014" s="1">
        <v>3</v>
      </c>
      <c r="Q1014" s="1"/>
      <c r="R1014" s="1"/>
      <c r="S1014" s="1" t="s">
        <v>4319</v>
      </c>
    </row>
    <row r="1015" spans="1:19" x14ac:dyDescent="0.15">
      <c r="A1015" s="3">
        <v>1014</v>
      </c>
      <c r="B1015" s="25" t="s">
        <v>5350</v>
      </c>
      <c r="C1015" s="2" t="s">
        <v>4035</v>
      </c>
      <c r="D1015" s="1" t="s">
        <v>301</v>
      </c>
      <c r="E1015" s="1" t="s">
        <v>1463</v>
      </c>
      <c r="F1015" s="1">
        <v>3</v>
      </c>
      <c r="G1015" s="1" t="s">
        <v>507</v>
      </c>
      <c r="H1015" s="1" t="s">
        <v>506</v>
      </c>
      <c r="I1015" s="1" t="s">
        <v>297</v>
      </c>
      <c r="J1015" s="1"/>
      <c r="K1015" s="1"/>
      <c r="L1015" s="1"/>
      <c r="M1015" s="1" t="s">
        <v>4320</v>
      </c>
      <c r="N1015" s="1" t="s">
        <v>4321</v>
      </c>
      <c r="O1015" s="1"/>
      <c r="P1015" s="1">
        <v>3</v>
      </c>
      <c r="Q1015" s="1"/>
      <c r="R1015" s="1"/>
      <c r="S1015" s="1" t="s">
        <v>4322</v>
      </c>
    </row>
    <row r="1016" spans="1:19" x14ac:dyDescent="0.15">
      <c r="A1016" s="3">
        <v>1015</v>
      </c>
      <c r="B1016" s="25" t="s">
        <v>5350</v>
      </c>
      <c r="C1016" s="2" t="s">
        <v>4035</v>
      </c>
      <c r="D1016" s="1" t="s">
        <v>301</v>
      </c>
      <c r="E1016" s="1" t="s">
        <v>1463</v>
      </c>
      <c r="F1016" s="1">
        <v>13</v>
      </c>
      <c r="G1016" s="1" t="s">
        <v>499</v>
      </c>
      <c r="H1016" s="1" t="s">
        <v>498</v>
      </c>
      <c r="I1016" s="1" t="s">
        <v>297</v>
      </c>
      <c r="J1016" s="1"/>
      <c r="K1016" s="1"/>
      <c r="L1016" s="1"/>
      <c r="M1016" s="1" t="s">
        <v>4323</v>
      </c>
      <c r="N1016" s="1"/>
      <c r="O1016" s="1"/>
      <c r="P1016" s="1">
        <v>5</v>
      </c>
      <c r="Q1016" s="1"/>
      <c r="R1016" s="1"/>
      <c r="S1016" s="1" t="s">
        <v>4323</v>
      </c>
    </row>
    <row r="1017" spans="1:19" hidden="1" x14ac:dyDescent="0.15">
      <c r="A1017" s="3">
        <v>1016</v>
      </c>
      <c r="B1017" s="25" t="s">
        <v>5350</v>
      </c>
      <c r="C1017" s="2" t="s">
        <v>4035</v>
      </c>
      <c r="D1017" s="1" t="s">
        <v>301</v>
      </c>
      <c r="E1017" s="1" t="s">
        <v>1453</v>
      </c>
      <c r="F1017" s="1">
        <v>14</v>
      </c>
      <c r="G1017" s="1" t="s">
        <v>5339</v>
      </c>
      <c r="H1017" s="1" t="s">
        <v>488</v>
      </c>
      <c r="I1017" s="1" t="s">
        <v>349</v>
      </c>
      <c r="J1017" s="1" t="s">
        <v>362</v>
      </c>
      <c r="K1017" s="1"/>
      <c r="L1017" s="1"/>
      <c r="M1017" s="1" t="s">
        <v>2627</v>
      </c>
      <c r="N1017" s="1" t="s">
        <v>4324</v>
      </c>
      <c r="O1017" s="1" t="s">
        <v>4325</v>
      </c>
      <c r="P1017" s="1"/>
      <c r="Q1017" s="1">
        <v>12</v>
      </c>
      <c r="R1017" s="1">
        <v>12</v>
      </c>
      <c r="S1017" s="1" t="s">
        <v>4326</v>
      </c>
    </row>
    <row r="1018" spans="1:19" hidden="1" x14ac:dyDescent="0.15">
      <c r="A1018" s="3">
        <v>1017</v>
      </c>
      <c r="B1018" s="25" t="s">
        <v>5350</v>
      </c>
      <c r="C1018" s="2" t="s">
        <v>4035</v>
      </c>
      <c r="D1018" s="1" t="s">
        <v>301</v>
      </c>
      <c r="E1018" s="1" t="s">
        <v>1453</v>
      </c>
      <c r="F1018" s="1">
        <v>25</v>
      </c>
      <c r="G1018" s="1" t="s">
        <v>487</v>
      </c>
      <c r="H1018" s="1" t="s">
        <v>486</v>
      </c>
      <c r="I1018" s="1" t="s">
        <v>349</v>
      </c>
      <c r="J1018" s="1" t="s">
        <v>4273</v>
      </c>
      <c r="K1018" s="1"/>
      <c r="L1018" s="1"/>
      <c r="M1018" s="1" t="s">
        <v>361</v>
      </c>
      <c r="N1018" s="1" t="s">
        <v>4327</v>
      </c>
      <c r="O1018" s="1" t="s">
        <v>4317</v>
      </c>
      <c r="P1018" s="1"/>
      <c r="Q1018" s="1">
        <v>12</v>
      </c>
      <c r="R1018" s="1">
        <v>12</v>
      </c>
      <c r="S1018" s="1" t="s">
        <v>4328</v>
      </c>
    </row>
    <row r="1019" spans="1:19" x14ac:dyDescent="0.15">
      <c r="A1019" s="3">
        <v>1018</v>
      </c>
      <c r="B1019" s="25" t="s">
        <v>5350</v>
      </c>
      <c r="C1019" s="2" t="s">
        <v>4035</v>
      </c>
      <c r="D1019" s="1" t="s">
        <v>301</v>
      </c>
      <c r="E1019" s="1" t="s">
        <v>1453</v>
      </c>
      <c r="F1019" s="1">
        <v>16</v>
      </c>
      <c r="G1019" s="1" t="s">
        <v>493</v>
      </c>
      <c r="H1019" s="1" t="s">
        <v>492</v>
      </c>
      <c r="I1019" s="1" t="s">
        <v>297</v>
      </c>
      <c r="J1019" s="1"/>
      <c r="K1019" s="1"/>
      <c r="L1019" s="1"/>
      <c r="M1019" s="1" t="s">
        <v>4329</v>
      </c>
      <c r="N1019" s="1" t="s">
        <v>4330</v>
      </c>
      <c r="O1019" s="1"/>
      <c r="P1019" s="1">
        <v>3</v>
      </c>
      <c r="Q1019" s="1"/>
      <c r="R1019" s="1"/>
      <c r="S1019" s="1" t="s">
        <v>4331</v>
      </c>
    </row>
    <row r="1020" spans="1:19" x14ac:dyDescent="0.15">
      <c r="A1020" s="3">
        <v>1019</v>
      </c>
      <c r="B1020" s="25" t="s">
        <v>5350</v>
      </c>
      <c r="C1020" s="2" t="s">
        <v>4035</v>
      </c>
      <c r="D1020" s="1" t="s">
        <v>301</v>
      </c>
      <c r="E1020" s="1" t="s">
        <v>1453</v>
      </c>
      <c r="F1020" s="1">
        <v>8</v>
      </c>
      <c r="G1020" s="1" t="s">
        <v>491</v>
      </c>
      <c r="H1020" s="1" t="s">
        <v>490</v>
      </c>
      <c r="I1020" s="1" t="s">
        <v>297</v>
      </c>
      <c r="J1020" s="1"/>
      <c r="K1020" s="1"/>
      <c r="L1020" s="1"/>
      <c r="M1020" s="1" t="s">
        <v>4332</v>
      </c>
      <c r="N1020" s="1" t="s">
        <v>4333</v>
      </c>
      <c r="O1020" s="1"/>
      <c r="P1020" s="1">
        <v>3</v>
      </c>
      <c r="Q1020" s="1"/>
      <c r="R1020" s="1"/>
      <c r="S1020" s="1" t="s">
        <v>4334</v>
      </c>
    </row>
    <row r="1021" spans="1:19" hidden="1" x14ac:dyDescent="0.15">
      <c r="A1021" s="3">
        <v>1020</v>
      </c>
      <c r="B1021" s="25" t="s">
        <v>5350</v>
      </c>
      <c r="C1021" s="2" t="s">
        <v>4335</v>
      </c>
      <c r="D1021" s="1" t="s">
        <v>1653</v>
      </c>
      <c r="E1021" s="1" t="s">
        <v>1473</v>
      </c>
      <c r="F1021" s="1">
        <v>8</v>
      </c>
      <c r="G1021" s="1" t="s">
        <v>5259</v>
      </c>
      <c r="H1021" s="1" t="s">
        <v>484</v>
      </c>
      <c r="I1021" s="1" t="s">
        <v>349</v>
      </c>
      <c r="J1021" s="1" t="s">
        <v>1511</v>
      </c>
      <c r="K1021" s="1" t="s">
        <v>4055</v>
      </c>
      <c r="L1021" s="1"/>
      <c r="M1021" s="1" t="s">
        <v>361</v>
      </c>
      <c r="N1021" s="1" t="s">
        <v>4336</v>
      </c>
      <c r="O1021" s="1"/>
      <c r="P1021" s="1"/>
      <c r="Q1021" s="1">
        <v>4</v>
      </c>
      <c r="R1021" s="1">
        <v>3</v>
      </c>
      <c r="S1021" s="1" t="s">
        <v>4337</v>
      </c>
    </row>
    <row r="1022" spans="1:19" hidden="1" x14ac:dyDescent="0.15">
      <c r="A1022" s="3">
        <v>1021</v>
      </c>
      <c r="B1022" s="25" t="s">
        <v>5350</v>
      </c>
      <c r="C1022" s="2" t="s">
        <v>4335</v>
      </c>
      <c r="D1022" s="1" t="s">
        <v>1653</v>
      </c>
      <c r="E1022" s="1" t="s">
        <v>1473</v>
      </c>
      <c r="F1022" s="1">
        <v>10</v>
      </c>
      <c r="G1022" s="1" t="s">
        <v>483</v>
      </c>
      <c r="H1022" s="1" t="s">
        <v>482</v>
      </c>
      <c r="I1022" s="1" t="s">
        <v>349</v>
      </c>
      <c r="J1022" s="1" t="s">
        <v>4036</v>
      </c>
      <c r="K1022" s="1" t="s">
        <v>1956</v>
      </c>
      <c r="L1022" s="1"/>
      <c r="M1022" s="1" t="s">
        <v>361</v>
      </c>
      <c r="N1022" s="1" t="s">
        <v>4230</v>
      </c>
      <c r="O1022" s="1"/>
      <c r="P1022" s="1"/>
      <c r="Q1022" s="1">
        <v>4</v>
      </c>
      <c r="R1022" s="1">
        <v>3</v>
      </c>
      <c r="S1022" s="1" t="s">
        <v>4338</v>
      </c>
    </row>
    <row r="1023" spans="1:19" hidden="1" x14ac:dyDescent="0.15">
      <c r="A1023" s="3">
        <v>1022</v>
      </c>
      <c r="B1023" s="25" t="s">
        <v>5350</v>
      </c>
      <c r="C1023" s="2" t="s">
        <v>4335</v>
      </c>
      <c r="D1023" s="1" t="s">
        <v>1653</v>
      </c>
      <c r="E1023" s="1" t="s">
        <v>1473</v>
      </c>
      <c r="F1023" s="1">
        <v>21</v>
      </c>
      <c r="G1023" s="1" t="s">
        <v>481</v>
      </c>
      <c r="H1023" s="1" t="s">
        <v>480</v>
      </c>
      <c r="I1023" s="1" t="s">
        <v>349</v>
      </c>
      <c r="J1023" s="1" t="s">
        <v>4036</v>
      </c>
      <c r="K1023" s="1" t="s">
        <v>1667</v>
      </c>
      <c r="L1023" s="1"/>
      <c r="M1023" s="1" t="s">
        <v>4339</v>
      </c>
      <c r="N1023" s="1"/>
      <c r="O1023" s="1"/>
      <c r="P1023" s="1"/>
      <c r="Q1023" s="1">
        <v>4</v>
      </c>
      <c r="R1023" s="1">
        <v>3</v>
      </c>
      <c r="S1023" s="1" t="s">
        <v>4339</v>
      </c>
    </row>
    <row r="1024" spans="1:19" hidden="1" x14ac:dyDescent="0.15">
      <c r="A1024" s="3">
        <v>1023</v>
      </c>
      <c r="B1024" s="25" t="s">
        <v>5350</v>
      </c>
      <c r="C1024" s="2" t="s">
        <v>4335</v>
      </c>
      <c r="D1024" s="1" t="s">
        <v>1653</v>
      </c>
      <c r="E1024" s="1" t="s">
        <v>1473</v>
      </c>
      <c r="F1024" s="1">
        <v>4</v>
      </c>
      <c r="G1024" s="1" t="s">
        <v>479</v>
      </c>
      <c r="H1024" s="1" t="s">
        <v>478</v>
      </c>
      <c r="I1024" s="1" t="s">
        <v>1475</v>
      </c>
      <c r="J1024" s="1"/>
      <c r="K1024" s="1"/>
      <c r="L1024" s="1"/>
      <c r="M1024" s="1" t="s">
        <v>4340</v>
      </c>
      <c r="N1024" s="1"/>
      <c r="O1024" s="1"/>
      <c r="P1024" s="1"/>
      <c r="Q1024" s="1"/>
      <c r="R1024" s="1"/>
      <c r="S1024" s="1" t="s">
        <v>4340</v>
      </c>
    </row>
    <row r="1025" spans="1:19" hidden="1" x14ac:dyDescent="0.15">
      <c r="A1025" s="3">
        <v>1024</v>
      </c>
      <c r="B1025" s="25" t="s">
        <v>5350</v>
      </c>
      <c r="C1025" s="2" t="s">
        <v>4335</v>
      </c>
      <c r="D1025" s="1" t="s">
        <v>1653</v>
      </c>
      <c r="E1025" s="1" t="s">
        <v>1463</v>
      </c>
      <c r="F1025" s="1">
        <v>6</v>
      </c>
      <c r="G1025" s="1" t="s">
        <v>477</v>
      </c>
      <c r="H1025" s="1" t="s">
        <v>476</v>
      </c>
      <c r="I1025" s="1" t="s">
        <v>349</v>
      </c>
      <c r="J1025" s="1" t="s">
        <v>4036</v>
      </c>
      <c r="K1025" s="1" t="s">
        <v>1515</v>
      </c>
      <c r="L1025" s="1"/>
      <c r="M1025" s="1" t="s">
        <v>4341</v>
      </c>
      <c r="N1025" s="1"/>
      <c r="O1025" s="1"/>
      <c r="P1025" s="1"/>
      <c r="Q1025" s="1">
        <v>3</v>
      </c>
      <c r="R1025" s="1">
        <v>3</v>
      </c>
      <c r="S1025" s="1" t="s">
        <v>4341</v>
      </c>
    </row>
    <row r="1026" spans="1:19" hidden="1" x14ac:dyDescent="0.15">
      <c r="A1026" s="3">
        <v>1025</v>
      </c>
      <c r="B1026" s="25" t="s">
        <v>5350</v>
      </c>
      <c r="C1026" s="2" t="s">
        <v>4335</v>
      </c>
      <c r="D1026" s="1" t="s">
        <v>1653</v>
      </c>
      <c r="E1026" s="1" t="s">
        <v>1463</v>
      </c>
      <c r="F1026" s="1">
        <v>24</v>
      </c>
      <c r="G1026" s="1" t="s">
        <v>475</v>
      </c>
      <c r="H1026" s="1" t="s">
        <v>474</v>
      </c>
      <c r="I1026" s="1" t="s">
        <v>1475</v>
      </c>
      <c r="J1026" s="1"/>
      <c r="K1026" s="1"/>
      <c r="L1026" s="1"/>
      <c r="M1026" s="1" t="s">
        <v>4342</v>
      </c>
      <c r="N1026" s="1"/>
      <c r="O1026" s="1"/>
      <c r="P1026" s="1"/>
      <c r="Q1026" s="1"/>
      <c r="R1026" s="1"/>
      <c r="S1026" s="1" t="s">
        <v>4342</v>
      </c>
    </row>
    <row r="1027" spans="1:19" hidden="1" x14ac:dyDescent="0.15">
      <c r="A1027" s="3">
        <v>1026</v>
      </c>
      <c r="B1027" s="25" t="s">
        <v>5350</v>
      </c>
      <c r="C1027" s="2" t="s">
        <v>4335</v>
      </c>
      <c r="D1027" s="1" t="s">
        <v>1653</v>
      </c>
      <c r="E1027" s="1" t="s">
        <v>1463</v>
      </c>
      <c r="F1027" s="1">
        <v>13</v>
      </c>
      <c r="G1027" s="1" t="s">
        <v>473</v>
      </c>
      <c r="H1027" s="1" t="s">
        <v>472</v>
      </c>
      <c r="I1027" s="1" t="s">
        <v>1475</v>
      </c>
      <c r="J1027" s="1"/>
      <c r="K1027" s="1"/>
      <c r="L1027" s="1"/>
      <c r="M1027" s="1" t="s">
        <v>4343</v>
      </c>
      <c r="N1027" s="1"/>
      <c r="O1027" s="1"/>
      <c r="P1027" s="1"/>
      <c r="Q1027" s="1"/>
      <c r="R1027" s="1"/>
      <c r="S1027" s="1" t="s">
        <v>4343</v>
      </c>
    </row>
    <row r="1028" spans="1:19" hidden="1" x14ac:dyDescent="0.15">
      <c r="A1028" s="3">
        <v>1027</v>
      </c>
      <c r="B1028" s="25" t="s">
        <v>5350</v>
      </c>
      <c r="C1028" s="2" t="s">
        <v>4335</v>
      </c>
      <c r="D1028" s="1" t="s">
        <v>1653</v>
      </c>
      <c r="E1028" s="1" t="s">
        <v>1453</v>
      </c>
      <c r="F1028" s="1">
        <v>9</v>
      </c>
      <c r="G1028" s="1" t="s">
        <v>471</v>
      </c>
      <c r="H1028" s="1" t="s">
        <v>470</v>
      </c>
      <c r="I1028" s="1" t="s">
        <v>349</v>
      </c>
      <c r="J1028" s="1" t="s">
        <v>4036</v>
      </c>
      <c r="K1028" s="1" t="s">
        <v>1956</v>
      </c>
      <c r="L1028" s="1"/>
      <c r="M1028" s="1" t="s">
        <v>4344</v>
      </c>
      <c r="N1028" s="1" t="s">
        <v>4345</v>
      </c>
      <c r="O1028" s="1"/>
      <c r="P1028" s="1"/>
      <c r="Q1028" s="1">
        <v>4</v>
      </c>
      <c r="R1028" s="1">
        <v>4</v>
      </c>
      <c r="S1028" s="1" t="s">
        <v>4346</v>
      </c>
    </row>
    <row r="1029" spans="1:19" hidden="1" x14ac:dyDescent="0.15">
      <c r="A1029" s="3">
        <v>1028</v>
      </c>
      <c r="B1029" s="25" t="s">
        <v>5350</v>
      </c>
      <c r="C1029" s="2" t="s">
        <v>4335</v>
      </c>
      <c r="D1029" s="1" t="s">
        <v>1653</v>
      </c>
      <c r="E1029" s="1" t="s">
        <v>1453</v>
      </c>
      <c r="F1029" s="1">
        <v>16</v>
      </c>
      <c r="G1029" s="1" t="s">
        <v>469</v>
      </c>
      <c r="H1029" s="1" t="s">
        <v>468</v>
      </c>
      <c r="I1029" s="1" t="s">
        <v>349</v>
      </c>
      <c r="J1029" s="1" t="s">
        <v>358</v>
      </c>
      <c r="K1029" s="1"/>
      <c r="L1029" s="1"/>
      <c r="M1029" s="1" t="s">
        <v>2435</v>
      </c>
      <c r="N1029" s="1" t="s">
        <v>4347</v>
      </c>
      <c r="O1029" s="1"/>
      <c r="P1029" s="1"/>
      <c r="Q1029" s="1">
        <v>8</v>
      </c>
      <c r="R1029" s="1">
        <v>8</v>
      </c>
      <c r="S1029" s="1" t="s">
        <v>4348</v>
      </c>
    </row>
    <row r="1030" spans="1:19" hidden="1" x14ac:dyDescent="0.15">
      <c r="A1030" s="3">
        <v>1029</v>
      </c>
      <c r="B1030" s="25" t="s">
        <v>5350</v>
      </c>
      <c r="C1030" s="2" t="s">
        <v>4335</v>
      </c>
      <c r="D1030" s="1" t="s">
        <v>1653</v>
      </c>
      <c r="E1030" s="1" t="s">
        <v>1453</v>
      </c>
      <c r="F1030" s="1">
        <v>4</v>
      </c>
      <c r="G1030" s="1" t="s">
        <v>467</v>
      </c>
      <c r="H1030" s="1" t="s">
        <v>466</v>
      </c>
      <c r="I1030" s="1" t="s">
        <v>349</v>
      </c>
      <c r="J1030" s="1" t="s">
        <v>4036</v>
      </c>
      <c r="K1030" s="1" t="s">
        <v>4105</v>
      </c>
      <c r="L1030" s="1"/>
      <c r="M1030" s="1" t="s">
        <v>4349</v>
      </c>
      <c r="N1030" s="1"/>
      <c r="O1030" s="1"/>
      <c r="P1030" s="1"/>
      <c r="Q1030" s="1">
        <v>4</v>
      </c>
      <c r="R1030" s="1">
        <v>4</v>
      </c>
      <c r="S1030" s="1" t="s">
        <v>4349</v>
      </c>
    </row>
    <row r="1031" spans="1:19" hidden="1" x14ac:dyDescent="0.15">
      <c r="A1031" s="3">
        <v>1030</v>
      </c>
      <c r="B1031" s="25" t="s">
        <v>5350</v>
      </c>
      <c r="C1031" s="2" t="s">
        <v>4335</v>
      </c>
      <c r="D1031" s="1" t="s">
        <v>1631</v>
      </c>
      <c r="E1031" s="1" t="s">
        <v>1473</v>
      </c>
      <c r="F1031" s="1">
        <v>10</v>
      </c>
      <c r="G1031" s="1" t="s">
        <v>465</v>
      </c>
      <c r="H1031" s="1" t="s">
        <v>464</v>
      </c>
      <c r="I1031" s="1" t="s">
        <v>349</v>
      </c>
      <c r="J1031" s="1" t="s">
        <v>2949</v>
      </c>
      <c r="K1031" s="1" t="s">
        <v>2976</v>
      </c>
      <c r="L1031" s="1"/>
      <c r="M1031" s="1" t="s">
        <v>2627</v>
      </c>
      <c r="N1031" s="1" t="s">
        <v>4350</v>
      </c>
      <c r="O1031" s="1" t="s">
        <v>4351</v>
      </c>
      <c r="P1031" s="1"/>
      <c r="Q1031" s="1">
        <v>1</v>
      </c>
      <c r="R1031" s="1">
        <v>6</v>
      </c>
      <c r="S1031" s="1" t="s">
        <v>4352</v>
      </c>
    </row>
    <row r="1032" spans="1:19" hidden="1" x14ac:dyDescent="0.15">
      <c r="A1032" s="3">
        <v>1031</v>
      </c>
      <c r="B1032" s="25" t="s">
        <v>5350</v>
      </c>
      <c r="C1032" s="2" t="s">
        <v>4335</v>
      </c>
      <c r="D1032" s="1" t="s">
        <v>1631</v>
      </c>
      <c r="E1032" s="1" t="s">
        <v>1473</v>
      </c>
      <c r="F1032" s="1">
        <v>7</v>
      </c>
      <c r="G1032" s="1" t="s">
        <v>5264</v>
      </c>
      <c r="H1032" s="1" t="s">
        <v>462</v>
      </c>
      <c r="I1032" s="1" t="s">
        <v>349</v>
      </c>
      <c r="J1032" s="1" t="s">
        <v>1511</v>
      </c>
      <c r="K1032" s="1" t="s">
        <v>1667</v>
      </c>
      <c r="L1032" s="1"/>
      <c r="M1032" s="1" t="s">
        <v>361</v>
      </c>
      <c r="N1032" s="1"/>
      <c r="O1032" s="1"/>
      <c r="P1032" s="1"/>
      <c r="Q1032" s="1">
        <v>4</v>
      </c>
      <c r="R1032" s="1">
        <v>3</v>
      </c>
      <c r="S1032" s="1" t="s">
        <v>361</v>
      </c>
    </row>
    <row r="1033" spans="1:19" hidden="1" x14ac:dyDescent="0.15">
      <c r="A1033" s="3">
        <v>1032</v>
      </c>
      <c r="B1033" s="25" t="s">
        <v>5350</v>
      </c>
      <c r="C1033" s="2" t="s">
        <v>4335</v>
      </c>
      <c r="D1033" s="1" t="s">
        <v>1631</v>
      </c>
      <c r="E1033" s="1" t="s">
        <v>1463</v>
      </c>
      <c r="F1033" s="1">
        <v>11</v>
      </c>
      <c r="G1033" s="1" t="s">
        <v>461</v>
      </c>
      <c r="H1033" s="1" t="s">
        <v>460</v>
      </c>
      <c r="I1033" s="1" t="s">
        <v>349</v>
      </c>
      <c r="J1033" s="1" t="s">
        <v>1511</v>
      </c>
      <c r="K1033" s="1" t="s">
        <v>1667</v>
      </c>
      <c r="L1033" s="1"/>
      <c r="M1033" s="1" t="s">
        <v>4353</v>
      </c>
      <c r="N1033" s="1"/>
      <c r="O1033" s="1"/>
      <c r="P1033" s="1"/>
      <c r="Q1033" s="1">
        <v>4</v>
      </c>
      <c r="R1033" s="1">
        <v>5</v>
      </c>
      <c r="S1033" s="1" t="s">
        <v>4353</v>
      </c>
    </row>
    <row r="1034" spans="1:19" hidden="1" x14ac:dyDescent="0.15">
      <c r="A1034" s="3">
        <v>1033</v>
      </c>
      <c r="B1034" s="25" t="s">
        <v>5350</v>
      </c>
      <c r="C1034" s="2" t="s">
        <v>4335</v>
      </c>
      <c r="D1034" s="1" t="s">
        <v>1631</v>
      </c>
      <c r="E1034" s="1" t="s">
        <v>1463</v>
      </c>
      <c r="F1034" s="1">
        <v>10</v>
      </c>
      <c r="G1034" s="1" t="s">
        <v>459</v>
      </c>
      <c r="H1034" s="1" t="s">
        <v>458</v>
      </c>
      <c r="I1034" s="1" t="s">
        <v>1475</v>
      </c>
      <c r="J1034" s="1"/>
      <c r="K1034" s="1"/>
      <c r="L1034" s="1"/>
      <c r="M1034" s="1" t="s">
        <v>4354</v>
      </c>
      <c r="N1034" s="1"/>
      <c r="O1034" s="1"/>
      <c r="P1034" s="1"/>
      <c r="Q1034" s="1"/>
      <c r="R1034" s="1"/>
      <c r="S1034" s="1" t="s">
        <v>4354</v>
      </c>
    </row>
    <row r="1035" spans="1:19" hidden="1" x14ac:dyDescent="0.15">
      <c r="A1035" s="3">
        <v>1034</v>
      </c>
      <c r="B1035" s="25" t="s">
        <v>5350</v>
      </c>
      <c r="C1035" s="2" t="s">
        <v>4335</v>
      </c>
      <c r="D1035" s="1" t="s">
        <v>1631</v>
      </c>
      <c r="E1035" s="1" t="s">
        <v>1463</v>
      </c>
      <c r="F1035" s="1">
        <v>11</v>
      </c>
      <c r="G1035" s="1" t="s">
        <v>457</v>
      </c>
      <c r="H1035" s="1" t="s">
        <v>456</v>
      </c>
      <c r="I1035" s="1" t="s">
        <v>1475</v>
      </c>
      <c r="J1035" s="1"/>
      <c r="K1035" s="1"/>
      <c r="L1035" s="1"/>
      <c r="M1035" s="1" t="s">
        <v>4355</v>
      </c>
      <c r="N1035" s="1"/>
      <c r="O1035" s="1"/>
      <c r="P1035" s="1"/>
      <c r="Q1035" s="1"/>
      <c r="R1035" s="1"/>
      <c r="S1035" s="1" t="s">
        <v>4355</v>
      </c>
    </row>
    <row r="1036" spans="1:19" hidden="1" x14ac:dyDescent="0.15">
      <c r="A1036" s="3">
        <v>1035</v>
      </c>
      <c r="B1036" s="25" t="s">
        <v>5350</v>
      </c>
      <c r="C1036" s="2" t="s">
        <v>4335</v>
      </c>
      <c r="D1036" s="1" t="s">
        <v>1631</v>
      </c>
      <c r="E1036" s="1" t="s">
        <v>1453</v>
      </c>
      <c r="F1036" s="1">
        <v>17</v>
      </c>
      <c r="G1036" s="1" t="s">
        <v>455</v>
      </c>
      <c r="H1036" s="1" t="s">
        <v>454</v>
      </c>
      <c r="I1036" s="1" t="s">
        <v>349</v>
      </c>
      <c r="J1036" s="1" t="s">
        <v>4104</v>
      </c>
      <c r="K1036" s="1"/>
      <c r="L1036" s="1"/>
      <c r="M1036" s="1" t="s">
        <v>361</v>
      </c>
      <c r="N1036" s="1" t="s">
        <v>4356</v>
      </c>
      <c r="O1036" s="1"/>
      <c r="P1036" s="1"/>
      <c r="Q1036" s="1">
        <v>10</v>
      </c>
      <c r="R1036" s="1">
        <v>6</v>
      </c>
      <c r="S1036" s="1" t="s">
        <v>4357</v>
      </c>
    </row>
    <row r="1037" spans="1:19" hidden="1" x14ac:dyDescent="0.15">
      <c r="A1037" s="3">
        <v>1036</v>
      </c>
      <c r="B1037" s="25" t="s">
        <v>5350</v>
      </c>
      <c r="C1037" s="2" t="s">
        <v>4335</v>
      </c>
      <c r="D1037" s="1" t="s">
        <v>1631</v>
      </c>
      <c r="E1037" s="1" t="s">
        <v>1453</v>
      </c>
      <c r="F1037" s="1">
        <v>8</v>
      </c>
      <c r="G1037" s="1" t="s">
        <v>453</v>
      </c>
      <c r="H1037" s="1" t="s">
        <v>452</v>
      </c>
      <c r="I1037" s="1" t="s">
        <v>349</v>
      </c>
      <c r="J1037" s="1" t="s">
        <v>1511</v>
      </c>
      <c r="K1037" s="1" t="s">
        <v>1485</v>
      </c>
      <c r="L1037" s="1"/>
      <c r="M1037" s="1" t="s">
        <v>4358</v>
      </c>
      <c r="N1037" s="1" t="s">
        <v>4359</v>
      </c>
      <c r="O1037" s="1"/>
      <c r="P1037" s="1"/>
      <c r="Q1037" s="1">
        <v>5</v>
      </c>
      <c r="R1037" s="1">
        <v>5</v>
      </c>
      <c r="S1037" s="1" t="s">
        <v>4360</v>
      </c>
    </row>
    <row r="1038" spans="1:19" hidden="1" x14ac:dyDescent="0.15">
      <c r="A1038" s="3">
        <v>1037</v>
      </c>
      <c r="B1038" s="25" t="s">
        <v>5350</v>
      </c>
      <c r="C1038" s="2" t="s">
        <v>4335</v>
      </c>
      <c r="D1038" s="1" t="s">
        <v>1631</v>
      </c>
      <c r="E1038" s="1" t="s">
        <v>1453</v>
      </c>
      <c r="F1038" s="1">
        <v>6</v>
      </c>
      <c r="G1038" s="1" t="s">
        <v>451</v>
      </c>
      <c r="H1038" s="1" t="s">
        <v>450</v>
      </c>
      <c r="I1038" s="1" t="s">
        <v>297</v>
      </c>
      <c r="J1038" s="1"/>
      <c r="K1038" s="1"/>
      <c r="L1038" s="1"/>
      <c r="M1038" s="1" t="s">
        <v>4361</v>
      </c>
      <c r="N1038" s="1"/>
      <c r="O1038" s="1"/>
      <c r="P1038" s="1">
        <v>3</v>
      </c>
      <c r="Q1038" s="1"/>
      <c r="R1038" s="1"/>
      <c r="S1038" s="1" t="s">
        <v>4361</v>
      </c>
    </row>
    <row r="1039" spans="1:19" hidden="1" x14ac:dyDescent="0.15">
      <c r="A1039" s="3">
        <v>1038</v>
      </c>
      <c r="B1039" s="25" t="s">
        <v>5350</v>
      </c>
      <c r="C1039" s="2" t="s">
        <v>4335</v>
      </c>
      <c r="D1039" s="1" t="s">
        <v>1606</v>
      </c>
      <c r="E1039" s="1" t="s">
        <v>1473</v>
      </c>
      <c r="F1039" s="1">
        <v>13</v>
      </c>
      <c r="G1039" s="1" t="s">
        <v>5318</v>
      </c>
      <c r="H1039" s="1" t="s">
        <v>448</v>
      </c>
      <c r="I1039" s="1" t="s">
        <v>349</v>
      </c>
      <c r="J1039" s="1" t="s">
        <v>4129</v>
      </c>
      <c r="K1039" s="1" t="s">
        <v>1516</v>
      </c>
      <c r="L1039" s="1"/>
      <c r="M1039" s="1" t="s">
        <v>4362</v>
      </c>
      <c r="N1039" s="1"/>
      <c r="O1039" s="1"/>
      <c r="P1039" s="1"/>
      <c r="Q1039" s="1">
        <v>3</v>
      </c>
      <c r="R1039" s="1">
        <v>4</v>
      </c>
      <c r="S1039" s="1" t="s">
        <v>4362</v>
      </c>
    </row>
    <row r="1040" spans="1:19" hidden="1" x14ac:dyDescent="0.15">
      <c r="A1040" s="3">
        <v>1039</v>
      </c>
      <c r="B1040" s="25" t="s">
        <v>5350</v>
      </c>
      <c r="C1040" s="2" t="s">
        <v>4335</v>
      </c>
      <c r="D1040" s="1" t="s">
        <v>1606</v>
      </c>
      <c r="E1040" s="1" t="s">
        <v>1473</v>
      </c>
      <c r="F1040" s="1">
        <v>8</v>
      </c>
      <c r="G1040" s="1" t="s">
        <v>447</v>
      </c>
      <c r="H1040" s="1" t="s">
        <v>446</v>
      </c>
      <c r="I1040" s="1" t="s">
        <v>349</v>
      </c>
      <c r="J1040" s="1" t="s">
        <v>4129</v>
      </c>
      <c r="K1040" s="1" t="s">
        <v>1667</v>
      </c>
      <c r="L1040" s="1"/>
      <c r="M1040" s="1" t="s">
        <v>4363</v>
      </c>
      <c r="N1040" s="1"/>
      <c r="O1040" s="1"/>
      <c r="P1040" s="1"/>
      <c r="Q1040" s="1">
        <v>4</v>
      </c>
      <c r="R1040" s="1">
        <v>4</v>
      </c>
      <c r="S1040" s="1" t="s">
        <v>4363</v>
      </c>
    </row>
    <row r="1041" spans="1:19" hidden="1" x14ac:dyDescent="0.15">
      <c r="A1041" s="3">
        <v>1040</v>
      </c>
      <c r="B1041" s="25" t="s">
        <v>5350</v>
      </c>
      <c r="C1041" s="2" t="s">
        <v>4335</v>
      </c>
      <c r="D1041" s="1" t="s">
        <v>1606</v>
      </c>
      <c r="E1041" s="1" t="s">
        <v>1473</v>
      </c>
      <c r="F1041" s="1">
        <v>10</v>
      </c>
      <c r="G1041" s="1" t="s">
        <v>445</v>
      </c>
      <c r="H1041" s="1" t="s">
        <v>444</v>
      </c>
      <c r="I1041" s="1" t="s">
        <v>349</v>
      </c>
      <c r="J1041" s="1" t="s">
        <v>1511</v>
      </c>
      <c r="K1041" s="1" t="s">
        <v>1667</v>
      </c>
      <c r="L1041" s="1"/>
      <c r="M1041" s="1" t="s">
        <v>4364</v>
      </c>
      <c r="N1041" s="1"/>
      <c r="O1041" s="1"/>
      <c r="P1041" s="1"/>
      <c r="Q1041" s="1">
        <v>4</v>
      </c>
      <c r="R1041" s="1">
        <v>4</v>
      </c>
      <c r="S1041" s="1" t="s">
        <v>4364</v>
      </c>
    </row>
    <row r="1042" spans="1:19" x14ac:dyDescent="0.15">
      <c r="A1042" s="3">
        <v>1041</v>
      </c>
      <c r="B1042" s="25" t="s">
        <v>5350</v>
      </c>
      <c r="C1042" s="2" t="s">
        <v>4335</v>
      </c>
      <c r="D1042" s="1" t="s">
        <v>1606</v>
      </c>
      <c r="E1042" s="1" t="s">
        <v>1473</v>
      </c>
      <c r="F1042" s="1">
        <v>11</v>
      </c>
      <c r="G1042" s="1" t="s">
        <v>443</v>
      </c>
      <c r="H1042" s="1" t="s">
        <v>442</v>
      </c>
      <c r="I1042" s="1" t="s">
        <v>297</v>
      </c>
      <c r="J1042" s="1"/>
      <c r="K1042" s="1"/>
      <c r="L1042" s="1"/>
      <c r="M1042" s="1" t="s">
        <v>4365</v>
      </c>
      <c r="N1042" s="1" t="s">
        <v>4366</v>
      </c>
      <c r="O1042" s="1"/>
      <c r="P1042" s="1">
        <v>3</v>
      </c>
      <c r="Q1042" s="1"/>
      <c r="R1042" s="1"/>
      <c r="S1042" s="1" t="s">
        <v>4367</v>
      </c>
    </row>
    <row r="1043" spans="1:19" hidden="1" x14ac:dyDescent="0.15">
      <c r="A1043" s="3">
        <v>1042</v>
      </c>
      <c r="B1043" s="25" t="s">
        <v>5350</v>
      </c>
      <c r="C1043" s="2" t="s">
        <v>4335</v>
      </c>
      <c r="D1043" s="1" t="s">
        <v>1606</v>
      </c>
      <c r="E1043" s="1" t="s">
        <v>1463</v>
      </c>
      <c r="F1043" s="1">
        <v>17</v>
      </c>
      <c r="G1043" s="1" t="s">
        <v>441</v>
      </c>
      <c r="H1043" s="1" t="s">
        <v>440</v>
      </c>
      <c r="I1043" s="1" t="s">
        <v>349</v>
      </c>
      <c r="J1043" s="1" t="s">
        <v>1511</v>
      </c>
      <c r="K1043" s="1" t="s">
        <v>2976</v>
      </c>
      <c r="L1043" s="1"/>
      <c r="M1043" s="1" t="s">
        <v>2076</v>
      </c>
      <c r="N1043" s="1" t="s">
        <v>4368</v>
      </c>
      <c r="O1043" s="1" t="s">
        <v>4369</v>
      </c>
      <c r="P1043" s="1"/>
      <c r="Q1043" s="1">
        <v>6</v>
      </c>
      <c r="R1043" s="1">
        <v>5</v>
      </c>
      <c r="S1043" s="1" t="s">
        <v>4370</v>
      </c>
    </row>
    <row r="1044" spans="1:19" hidden="1" x14ac:dyDescent="0.15">
      <c r="A1044" s="3">
        <v>1043</v>
      </c>
      <c r="B1044" s="25" t="s">
        <v>5350</v>
      </c>
      <c r="C1044" s="2" t="s">
        <v>4335</v>
      </c>
      <c r="D1044" s="1" t="s">
        <v>1606</v>
      </c>
      <c r="E1044" s="1" t="s">
        <v>1463</v>
      </c>
      <c r="F1044" s="1">
        <v>7</v>
      </c>
      <c r="G1044" s="1" t="s">
        <v>439</v>
      </c>
      <c r="H1044" s="1" t="s">
        <v>438</v>
      </c>
      <c r="I1044" s="1" t="s">
        <v>1475</v>
      </c>
      <c r="J1044" s="1"/>
      <c r="K1044" s="1"/>
      <c r="L1044" s="1"/>
      <c r="M1044" s="1" t="s">
        <v>4371</v>
      </c>
      <c r="N1044" s="1"/>
      <c r="O1044" s="1"/>
      <c r="P1044" s="1"/>
      <c r="Q1044" s="1"/>
      <c r="R1044" s="1"/>
      <c r="S1044" s="1" t="s">
        <v>4371</v>
      </c>
    </row>
    <row r="1045" spans="1:19" hidden="1" x14ac:dyDescent="0.15">
      <c r="A1045" s="3">
        <v>1044</v>
      </c>
      <c r="B1045" s="25" t="s">
        <v>5350</v>
      </c>
      <c r="C1045" s="2" t="s">
        <v>4335</v>
      </c>
      <c r="D1045" s="1" t="s">
        <v>1606</v>
      </c>
      <c r="E1045" s="1" t="s">
        <v>1463</v>
      </c>
      <c r="F1045" s="1">
        <v>14</v>
      </c>
      <c r="G1045" s="1" t="s">
        <v>437</v>
      </c>
      <c r="H1045" s="1" t="s">
        <v>436</v>
      </c>
      <c r="I1045" s="1" t="s">
        <v>1475</v>
      </c>
      <c r="J1045" s="1"/>
      <c r="K1045" s="1"/>
      <c r="L1045" s="1"/>
      <c r="M1045" s="1" t="s">
        <v>4372</v>
      </c>
      <c r="N1045" s="1"/>
      <c r="O1045" s="1"/>
      <c r="P1045" s="1"/>
      <c r="Q1045" s="1"/>
      <c r="R1045" s="1"/>
      <c r="S1045" s="1" t="s">
        <v>4372</v>
      </c>
    </row>
    <row r="1046" spans="1:19" hidden="1" x14ac:dyDescent="0.15">
      <c r="A1046" s="3">
        <v>1045</v>
      </c>
      <c r="B1046" s="25" t="s">
        <v>5350</v>
      </c>
      <c r="C1046" s="2" t="s">
        <v>4335</v>
      </c>
      <c r="D1046" s="1" t="s">
        <v>1606</v>
      </c>
      <c r="E1046" s="1" t="s">
        <v>1453</v>
      </c>
      <c r="F1046" s="1">
        <v>13</v>
      </c>
      <c r="G1046" s="1" t="s">
        <v>435</v>
      </c>
      <c r="H1046" s="1" t="s">
        <v>434</v>
      </c>
      <c r="I1046" s="1" t="s">
        <v>349</v>
      </c>
      <c r="J1046" s="1" t="s">
        <v>2828</v>
      </c>
      <c r="K1046" s="1"/>
      <c r="L1046" s="1"/>
      <c r="M1046" s="1" t="s">
        <v>361</v>
      </c>
      <c r="N1046" s="1" t="s">
        <v>4373</v>
      </c>
      <c r="O1046" s="1" t="s">
        <v>4374</v>
      </c>
      <c r="P1046" s="1"/>
      <c r="Q1046" s="1">
        <v>5</v>
      </c>
      <c r="R1046" s="1">
        <v>5</v>
      </c>
      <c r="S1046" s="1" t="s">
        <v>4375</v>
      </c>
    </row>
    <row r="1047" spans="1:19" hidden="1" x14ac:dyDescent="0.15">
      <c r="A1047" s="3">
        <v>1046</v>
      </c>
      <c r="B1047" s="25" t="s">
        <v>5350</v>
      </c>
      <c r="C1047" s="2" t="s">
        <v>4335</v>
      </c>
      <c r="D1047" s="1" t="s">
        <v>1606</v>
      </c>
      <c r="E1047" s="1" t="s">
        <v>1453</v>
      </c>
      <c r="F1047" s="1">
        <v>11</v>
      </c>
      <c r="G1047" s="1" t="s">
        <v>5390</v>
      </c>
      <c r="H1047" s="1" t="s">
        <v>432</v>
      </c>
      <c r="I1047" s="1" t="s">
        <v>349</v>
      </c>
      <c r="J1047" s="1" t="s">
        <v>4129</v>
      </c>
      <c r="K1047" s="1" t="s">
        <v>1516</v>
      </c>
      <c r="L1047" s="1"/>
      <c r="M1047" s="1" t="s">
        <v>2789</v>
      </c>
      <c r="N1047" s="1" t="s">
        <v>4376</v>
      </c>
      <c r="O1047" s="1" t="s">
        <v>4377</v>
      </c>
      <c r="P1047" s="1"/>
      <c r="Q1047" s="1">
        <v>2</v>
      </c>
      <c r="R1047" s="1">
        <v>2</v>
      </c>
      <c r="S1047" s="1" t="s">
        <v>4378</v>
      </c>
    </row>
    <row r="1048" spans="1:19" hidden="1" x14ac:dyDescent="0.15">
      <c r="A1048" s="3">
        <v>1047</v>
      </c>
      <c r="B1048" s="25" t="s">
        <v>5350</v>
      </c>
      <c r="C1048" s="2" t="s">
        <v>4335</v>
      </c>
      <c r="D1048" s="1" t="s">
        <v>1575</v>
      </c>
      <c r="E1048" s="1" t="s">
        <v>1473</v>
      </c>
      <c r="F1048" s="1">
        <v>13</v>
      </c>
      <c r="G1048" s="1" t="s">
        <v>431</v>
      </c>
      <c r="H1048" s="1" t="s">
        <v>430</v>
      </c>
      <c r="I1048" s="1" t="s">
        <v>349</v>
      </c>
      <c r="J1048" s="1" t="s">
        <v>2077</v>
      </c>
      <c r="K1048" s="1"/>
      <c r="L1048" s="1"/>
      <c r="M1048" s="1" t="s">
        <v>3964</v>
      </c>
      <c r="N1048" s="1"/>
      <c r="O1048" s="1"/>
      <c r="P1048" s="1"/>
      <c r="Q1048" s="1">
        <v>4</v>
      </c>
      <c r="R1048" s="1">
        <v>4</v>
      </c>
      <c r="S1048" s="1" t="s">
        <v>3964</v>
      </c>
    </row>
    <row r="1049" spans="1:19" hidden="1" x14ac:dyDescent="0.15">
      <c r="A1049" s="3">
        <v>1048</v>
      </c>
      <c r="B1049" s="25" t="s">
        <v>5350</v>
      </c>
      <c r="C1049" s="2" t="s">
        <v>4335</v>
      </c>
      <c r="D1049" s="1" t="s">
        <v>1575</v>
      </c>
      <c r="E1049" s="1" t="s">
        <v>1473</v>
      </c>
      <c r="F1049" s="1">
        <v>9</v>
      </c>
      <c r="G1049" s="1" t="s">
        <v>429</v>
      </c>
      <c r="H1049" s="1" t="s">
        <v>428</v>
      </c>
      <c r="I1049" s="1" t="s">
        <v>349</v>
      </c>
      <c r="J1049" s="1" t="s">
        <v>1511</v>
      </c>
      <c r="K1049" s="1" t="s">
        <v>4055</v>
      </c>
      <c r="L1049" s="1"/>
      <c r="M1049" s="1" t="s">
        <v>3406</v>
      </c>
      <c r="N1049" s="1" t="s">
        <v>4316</v>
      </c>
      <c r="O1049" s="1"/>
      <c r="P1049" s="1"/>
      <c r="Q1049" s="1">
        <v>2</v>
      </c>
      <c r="R1049" s="1">
        <v>3</v>
      </c>
      <c r="S1049" s="1" t="s">
        <v>4379</v>
      </c>
    </row>
    <row r="1050" spans="1:19" hidden="1" x14ac:dyDescent="0.15">
      <c r="A1050" s="3">
        <v>1049</v>
      </c>
      <c r="B1050" s="25" t="s">
        <v>5350</v>
      </c>
      <c r="C1050" s="2" t="s">
        <v>4335</v>
      </c>
      <c r="D1050" s="1" t="s">
        <v>1575</v>
      </c>
      <c r="E1050" s="1" t="s">
        <v>1473</v>
      </c>
      <c r="F1050" s="1">
        <v>9</v>
      </c>
      <c r="G1050" s="1" t="s">
        <v>427</v>
      </c>
      <c r="H1050" s="1" t="s">
        <v>426</v>
      </c>
      <c r="I1050" s="1" t="s">
        <v>1475</v>
      </c>
      <c r="J1050" s="1"/>
      <c r="K1050" s="1"/>
      <c r="L1050" s="1"/>
      <c r="M1050" s="1" t="s">
        <v>4380</v>
      </c>
      <c r="N1050" s="1"/>
      <c r="O1050" s="1"/>
      <c r="P1050" s="1"/>
      <c r="Q1050" s="1"/>
      <c r="R1050" s="1"/>
      <c r="S1050" s="1" t="s">
        <v>4380</v>
      </c>
    </row>
    <row r="1051" spans="1:19" x14ac:dyDescent="0.15">
      <c r="A1051" s="3">
        <v>1050</v>
      </c>
      <c r="B1051" s="25" t="s">
        <v>5350</v>
      </c>
      <c r="C1051" s="2" t="s">
        <v>4335</v>
      </c>
      <c r="D1051" s="1" t="s">
        <v>1575</v>
      </c>
      <c r="E1051" s="1" t="s">
        <v>1473</v>
      </c>
      <c r="F1051" s="1">
        <v>8</v>
      </c>
      <c r="G1051" s="1" t="s">
        <v>425</v>
      </c>
      <c r="H1051" s="1" t="s">
        <v>424</v>
      </c>
      <c r="I1051" s="1" t="s">
        <v>297</v>
      </c>
      <c r="J1051" s="1"/>
      <c r="K1051" s="1"/>
      <c r="L1051" s="1"/>
      <c r="M1051" s="1" t="s">
        <v>4381</v>
      </c>
      <c r="N1051" s="1" t="s">
        <v>4382</v>
      </c>
      <c r="O1051" s="1"/>
      <c r="P1051" s="1">
        <v>3</v>
      </c>
      <c r="Q1051" s="1"/>
      <c r="R1051" s="1"/>
      <c r="S1051" s="1" t="s">
        <v>4383</v>
      </c>
    </row>
    <row r="1052" spans="1:19" hidden="1" x14ac:dyDescent="0.15">
      <c r="A1052" s="3">
        <v>1051</v>
      </c>
      <c r="B1052" s="25" t="s">
        <v>5350</v>
      </c>
      <c r="C1052" s="2" t="s">
        <v>4335</v>
      </c>
      <c r="D1052" s="1" t="s">
        <v>1575</v>
      </c>
      <c r="E1052" s="1" t="s">
        <v>1463</v>
      </c>
      <c r="F1052" s="1">
        <v>15</v>
      </c>
      <c r="G1052" s="1" t="s">
        <v>423</v>
      </c>
      <c r="H1052" s="1" t="s">
        <v>422</v>
      </c>
      <c r="I1052" s="1" t="s">
        <v>349</v>
      </c>
      <c r="J1052" s="1" t="s">
        <v>1578</v>
      </c>
      <c r="K1052" s="1"/>
      <c r="L1052" s="1"/>
      <c r="M1052" s="1" t="s">
        <v>3272</v>
      </c>
      <c r="N1052" s="1" t="s">
        <v>4384</v>
      </c>
      <c r="O1052" s="1"/>
      <c r="P1052" s="1"/>
      <c r="Q1052" s="1">
        <v>6</v>
      </c>
      <c r="R1052" s="1">
        <v>6</v>
      </c>
      <c r="S1052" s="1" t="s">
        <v>4385</v>
      </c>
    </row>
    <row r="1053" spans="1:19" hidden="1" x14ac:dyDescent="0.15">
      <c r="A1053" s="3">
        <v>1052</v>
      </c>
      <c r="B1053" s="25" t="s">
        <v>5350</v>
      </c>
      <c r="C1053" s="2" t="s">
        <v>4335</v>
      </c>
      <c r="D1053" s="1" t="s">
        <v>1575</v>
      </c>
      <c r="E1053" s="1" t="s">
        <v>1463</v>
      </c>
      <c r="F1053" s="1">
        <v>6</v>
      </c>
      <c r="G1053" s="1" t="s">
        <v>421</v>
      </c>
      <c r="H1053" s="1" t="s">
        <v>420</v>
      </c>
      <c r="I1053" s="1" t="s">
        <v>1475</v>
      </c>
      <c r="J1053" s="1"/>
      <c r="K1053" s="1"/>
      <c r="L1053" s="1"/>
      <c r="M1053" s="1" t="s">
        <v>4386</v>
      </c>
      <c r="N1053" s="1"/>
      <c r="O1053" s="1"/>
      <c r="P1053" s="1"/>
      <c r="Q1053" s="1"/>
      <c r="R1053" s="1"/>
      <c r="S1053" s="1" t="s">
        <v>4386</v>
      </c>
    </row>
    <row r="1054" spans="1:19" hidden="1" x14ac:dyDescent="0.15">
      <c r="A1054" s="3">
        <v>1053</v>
      </c>
      <c r="B1054" s="25" t="s">
        <v>5350</v>
      </c>
      <c r="C1054" s="2" t="s">
        <v>4335</v>
      </c>
      <c r="D1054" s="1" t="s">
        <v>1575</v>
      </c>
      <c r="E1054" s="1" t="s">
        <v>1463</v>
      </c>
      <c r="F1054" s="1">
        <v>16</v>
      </c>
      <c r="G1054" s="1" t="s">
        <v>419</v>
      </c>
      <c r="H1054" s="1" t="s">
        <v>418</v>
      </c>
      <c r="I1054" s="1" t="s">
        <v>1475</v>
      </c>
      <c r="J1054" s="1"/>
      <c r="K1054" s="1"/>
      <c r="L1054" s="1"/>
      <c r="M1054" s="1" t="s">
        <v>4387</v>
      </c>
      <c r="N1054" s="1"/>
      <c r="O1054" s="1"/>
      <c r="P1054" s="1"/>
      <c r="Q1054" s="1"/>
      <c r="R1054" s="1"/>
      <c r="S1054" s="1" t="s">
        <v>4387</v>
      </c>
    </row>
    <row r="1055" spans="1:19" hidden="1" x14ac:dyDescent="0.15">
      <c r="A1055" s="3">
        <v>1054</v>
      </c>
      <c r="B1055" s="25" t="s">
        <v>5350</v>
      </c>
      <c r="C1055" s="2" t="s">
        <v>4335</v>
      </c>
      <c r="D1055" s="1" t="s">
        <v>1575</v>
      </c>
      <c r="E1055" s="1" t="s">
        <v>1453</v>
      </c>
      <c r="F1055" s="1">
        <v>5</v>
      </c>
      <c r="G1055" s="1" t="s">
        <v>417</v>
      </c>
      <c r="H1055" s="1" t="s">
        <v>416</v>
      </c>
      <c r="I1055" s="1" t="s">
        <v>349</v>
      </c>
      <c r="J1055" s="1" t="s">
        <v>1511</v>
      </c>
      <c r="K1055" s="1" t="s">
        <v>4388</v>
      </c>
      <c r="L1055" s="1"/>
      <c r="M1055" s="1" t="s">
        <v>4389</v>
      </c>
      <c r="N1055" s="1" t="s">
        <v>4147</v>
      </c>
      <c r="O1055" s="1" t="s">
        <v>4390</v>
      </c>
      <c r="P1055" s="1"/>
      <c r="Q1055" s="1">
        <v>1</v>
      </c>
      <c r="R1055" s="1">
        <v>3</v>
      </c>
      <c r="S1055" s="1" t="s">
        <v>4391</v>
      </c>
    </row>
    <row r="1056" spans="1:19" hidden="1" x14ac:dyDescent="0.15">
      <c r="A1056" s="3">
        <v>1055</v>
      </c>
      <c r="B1056" s="25" t="s">
        <v>5350</v>
      </c>
      <c r="C1056" s="2" t="s">
        <v>4335</v>
      </c>
      <c r="D1056" s="1" t="s">
        <v>1575</v>
      </c>
      <c r="E1056" s="1" t="s">
        <v>1453</v>
      </c>
      <c r="F1056" s="1">
        <v>6</v>
      </c>
      <c r="G1056" s="1" t="s">
        <v>415</v>
      </c>
      <c r="H1056" s="1" t="s">
        <v>414</v>
      </c>
      <c r="I1056" s="1" t="s">
        <v>349</v>
      </c>
      <c r="J1056" s="1" t="s">
        <v>1511</v>
      </c>
      <c r="K1056" s="1" t="s">
        <v>1515</v>
      </c>
      <c r="L1056" s="1"/>
      <c r="M1056" s="1" t="s">
        <v>4392</v>
      </c>
      <c r="N1056" s="1" t="s">
        <v>4344</v>
      </c>
      <c r="O1056" s="1" t="s">
        <v>4393</v>
      </c>
      <c r="P1056" s="1"/>
      <c r="Q1056" s="1">
        <v>2</v>
      </c>
      <c r="R1056" s="1">
        <v>2</v>
      </c>
      <c r="S1056" s="1" t="s">
        <v>4394</v>
      </c>
    </row>
    <row r="1057" spans="1:19" hidden="1" x14ac:dyDescent="0.15">
      <c r="A1057" s="3">
        <v>1056</v>
      </c>
      <c r="B1057" s="25" t="s">
        <v>5350</v>
      </c>
      <c r="C1057" s="2" t="s">
        <v>4335</v>
      </c>
      <c r="D1057" s="1" t="s">
        <v>1540</v>
      </c>
      <c r="E1057" s="1" t="s">
        <v>1473</v>
      </c>
      <c r="F1057" s="1">
        <v>10</v>
      </c>
      <c r="G1057" s="1" t="s">
        <v>413</v>
      </c>
      <c r="H1057" s="1" t="s">
        <v>412</v>
      </c>
      <c r="I1057" s="1" t="s">
        <v>349</v>
      </c>
      <c r="J1057" s="1" t="s">
        <v>1511</v>
      </c>
      <c r="K1057" s="1" t="s">
        <v>1551</v>
      </c>
      <c r="L1057" s="1"/>
      <c r="M1057" s="1" t="s">
        <v>4216</v>
      </c>
      <c r="N1057" s="1"/>
      <c r="O1057" s="1"/>
      <c r="P1057" s="1"/>
      <c r="Q1057" s="1">
        <v>4</v>
      </c>
      <c r="R1057" s="1">
        <v>4</v>
      </c>
      <c r="S1057" s="1" t="s">
        <v>4216</v>
      </c>
    </row>
    <row r="1058" spans="1:19" hidden="1" x14ac:dyDescent="0.15">
      <c r="A1058" s="3">
        <v>1057</v>
      </c>
      <c r="B1058" s="25" t="s">
        <v>5350</v>
      </c>
      <c r="C1058" s="2" t="s">
        <v>4335</v>
      </c>
      <c r="D1058" s="1" t="s">
        <v>1540</v>
      </c>
      <c r="E1058" s="1" t="s">
        <v>1473</v>
      </c>
      <c r="F1058" s="1">
        <v>11</v>
      </c>
      <c r="G1058" s="1" t="s">
        <v>5346</v>
      </c>
      <c r="H1058" s="1" t="s">
        <v>410</v>
      </c>
      <c r="I1058" s="1" t="s">
        <v>349</v>
      </c>
      <c r="J1058" s="1" t="s">
        <v>1501</v>
      </c>
      <c r="K1058" s="1" t="s">
        <v>1515</v>
      </c>
      <c r="L1058" s="1"/>
      <c r="M1058" s="1" t="s">
        <v>3522</v>
      </c>
      <c r="N1058" s="1"/>
      <c r="O1058" s="1"/>
      <c r="P1058" s="1"/>
      <c r="Q1058" s="1">
        <v>4</v>
      </c>
      <c r="R1058" s="1">
        <v>5</v>
      </c>
      <c r="S1058" s="1" t="s">
        <v>3522</v>
      </c>
    </row>
    <row r="1059" spans="1:19" hidden="1" x14ac:dyDescent="0.15">
      <c r="A1059" s="3">
        <v>1058</v>
      </c>
      <c r="B1059" s="25" t="s">
        <v>5350</v>
      </c>
      <c r="C1059" s="2" t="s">
        <v>4335</v>
      </c>
      <c r="D1059" s="1" t="s">
        <v>1540</v>
      </c>
      <c r="E1059" s="1" t="s">
        <v>1473</v>
      </c>
      <c r="F1059" s="1">
        <v>13</v>
      </c>
      <c r="G1059" s="1" t="s">
        <v>409</v>
      </c>
      <c r="H1059" s="1" t="s">
        <v>408</v>
      </c>
      <c r="I1059" s="1" t="s">
        <v>349</v>
      </c>
      <c r="J1059" s="1" t="s">
        <v>1501</v>
      </c>
      <c r="K1059" s="1" t="s">
        <v>1551</v>
      </c>
      <c r="L1059" s="1"/>
      <c r="M1059" s="1" t="s">
        <v>4395</v>
      </c>
      <c r="N1059" s="1" t="s">
        <v>4396</v>
      </c>
      <c r="O1059" s="1"/>
      <c r="P1059" s="1"/>
      <c r="Q1059" s="1">
        <v>4</v>
      </c>
      <c r="R1059" s="1">
        <v>3</v>
      </c>
      <c r="S1059" s="1" t="s">
        <v>4397</v>
      </c>
    </row>
    <row r="1060" spans="1:19" hidden="1" x14ac:dyDescent="0.15">
      <c r="A1060" s="3">
        <v>1059</v>
      </c>
      <c r="B1060" s="25" t="s">
        <v>5350</v>
      </c>
      <c r="C1060" s="2" t="s">
        <v>4335</v>
      </c>
      <c r="D1060" s="1" t="s">
        <v>1540</v>
      </c>
      <c r="E1060" s="1" t="s">
        <v>1463</v>
      </c>
      <c r="F1060" s="1">
        <v>7</v>
      </c>
      <c r="G1060" s="1" t="s">
        <v>407</v>
      </c>
      <c r="H1060" s="1" t="s">
        <v>406</v>
      </c>
      <c r="I1060" s="1" t="s">
        <v>349</v>
      </c>
      <c r="J1060" s="1" t="s">
        <v>4224</v>
      </c>
      <c r="K1060" s="1"/>
      <c r="L1060" s="1"/>
      <c r="M1060" s="1" t="s">
        <v>4398</v>
      </c>
      <c r="N1060" s="1" t="s">
        <v>4399</v>
      </c>
      <c r="O1060" s="1"/>
      <c r="P1060" s="1"/>
      <c r="Q1060" s="1">
        <v>6</v>
      </c>
      <c r="R1060" s="1">
        <v>6</v>
      </c>
      <c r="S1060" s="1" t="s">
        <v>4400</v>
      </c>
    </row>
    <row r="1061" spans="1:19" hidden="1" x14ac:dyDescent="0.15">
      <c r="A1061" s="3">
        <v>1060</v>
      </c>
      <c r="B1061" s="25" t="s">
        <v>5350</v>
      </c>
      <c r="C1061" s="2" t="s">
        <v>4335</v>
      </c>
      <c r="D1061" s="1" t="s">
        <v>1540</v>
      </c>
      <c r="E1061" s="1" t="s">
        <v>1463</v>
      </c>
      <c r="F1061" s="1">
        <v>14</v>
      </c>
      <c r="G1061" s="1" t="s">
        <v>405</v>
      </c>
      <c r="H1061" s="1" t="s">
        <v>404</v>
      </c>
      <c r="I1061" s="1" t="s">
        <v>1475</v>
      </c>
      <c r="J1061" s="1"/>
      <c r="K1061" s="1"/>
      <c r="L1061" s="1"/>
      <c r="M1061" s="1" t="s">
        <v>4401</v>
      </c>
      <c r="N1061" s="1"/>
      <c r="O1061" s="1"/>
      <c r="P1061" s="1"/>
      <c r="Q1061" s="1"/>
      <c r="R1061" s="1"/>
      <c r="S1061" s="1" t="s">
        <v>4401</v>
      </c>
    </row>
    <row r="1062" spans="1:19" hidden="1" x14ac:dyDescent="0.15">
      <c r="A1062" s="3">
        <v>1061</v>
      </c>
      <c r="B1062" s="25" t="s">
        <v>5350</v>
      </c>
      <c r="C1062" s="2" t="s">
        <v>4335</v>
      </c>
      <c r="D1062" s="1" t="s">
        <v>1540</v>
      </c>
      <c r="E1062" s="1" t="s">
        <v>1453</v>
      </c>
      <c r="F1062" s="1">
        <v>20</v>
      </c>
      <c r="G1062" s="1" t="s">
        <v>403</v>
      </c>
      <c r="H1062" s="1" t="s">
        <v>402</v>
      </c>
      <c r="I1062" s="1" t="s">
        <v>349</v>
      </c>
      <c r="J1062" s="1" t="s">
        <v>2563</v>
      </c>
      <c r="K1062" s="1"/>
      <c r="L1062" s="1"/>
      <c r="M1062" s="1" t="s">
        <v>1733</v>
      </c>
      <c r="N1062" s="1" t="s">
        <v>4402</v>
      </c>
      <c r="O1062" s="1" t="s">
        <v>4403</v>
      </c>
      <c r="P1062" s="1"/>
      <c r="Q1062" s="1">
        <v>8</v>
      </c>
      <c r="R1062" s="1">
        <v>8</v>
      </c>
      <c r="S1062" s="1" t="s">
        <v>4404</v>
      </c>
    </row>
    <row r="1063" spans="1:19" hidden="1" x14ac:dyDescent="0.15">
      <c r="A1063" s="3">
        <v>1062</v>
      </c>
      <c r="B1063" s="25" t="s">
        <v>5350</v>
      </c>
      <c r="C1063" s="2" t="s">
        <v>4335</v>
      </c>
      <c r="D1063" s="1" t="s">
        <v>1540</v>
      </c>
      <c r="E1063" s="1" t="s">
        <v>1453</v>
      </c>
      <c r="F1063" s="1">
        <v>16</v>
      </c>
      <c r="G1063" s="1" t="s">
        <v>401</v>
      </c>
      <c r="H1063" s="1" t="s">
        <v>400</v>
      </c>
      <c r="I1063" s="1" t="s">
        <v>349</v>
      </c>
      <c r="J1063" s="1" t="s">
        <v>1501</v>
      </c>
      <c r="K1063" s="1" t="s">
        <v>1551</v>
      </c>
      <c r="L1063" s="1"/>
      <c r="M1063" s="1" t="s">
        <v>4405</v>
      </c>
      <c r="N1063" s="1" t="s">
        <v>4406</v>
      </c>
      <c r="O1063" s="1"/>
      <c r="P1063" s="1"/>
      <c r="Q1063" s="1">
        <v>5</v>
      </c>
      <c r="R1063" s="1">
        <v>5</v>
      </c>
      <c r="S1063" s="1" t="s">
        <v>4407</v>
      </c>
    </row>
    <row r="1064" spans="1:19" hidden="1" x14ac:dyDescent="0.15">
      <c r="A1064" s="3">
        <v>1063</v>
      </c>
      <c r="B1064" s="25" t="s">
        <v>5350</v>
      </c>
      <c r="C1064" s="2" t="s">
        <v>4335</v>
      </c>
      <c r="D1064" s="1" t="s">
        <v>1540</v>
      </c>
      <c r="E1064" s="1" t="s">
        <v>1453</v>
      </c>
      <c r="F1064" s="1">
        <v>5</v>
      </c>
      <c r="G1064" s="1" t="s">
        <v>399</v>
      </c>
      <c r="H1064" s="1" t="s">
        <v>398</v>
      </c>
      <c r="I1064" s="1" t="s">
        <v>1475</v>
      </c>
      <c r="J1064" s="1"/>
      <c r="K1064" s="1"/>
      <c r="L1064" s="1"/>
      <c r="M1064" s="1" t="s">
        <v>4408</v>
      </c>
      <c r="N1064" s="1"/>
      <c r="O1064" s="1"/>
      <c r="P1064" s="1"/>
      <c r="Q1064" s="1"/>
      <c r="R1064" s="1"/>
      <c r="S1064" s="1" t="s">
        <v>4408</v>
      </c>
    </row>
    <row r="1065" spans="1:19" hidden="1" x14ac:dyDescent="0.15">
      <c r="A1065" s="3">
        <v>1064</v>
      </c>
      <c r="B1065" s="25" t="s">
        <v>5350</v>
      </c>
      <c r="C1065" s="2" t="s">
        <v>4335</v>
      </c>
      <c r="D1065" s="1" t="s">
        <v>1489</v>
      </c>
      <c r="E1065" s="1" t="s">
        <v>1473</v>
      </c>
      <c r="F1065" s="1">
        <v>6</v>
      </c>
      <c r="G1065" s="1" t="s">
        <v>397</v>
      </c>
      <c r="H1065" s="1" t="s">
        <v>396</v>
      </c>
      <c r="I1065" s="1" t="s">
        <v>349</v>
      </c>
      <c r="J1065" s="1" t="s">
        <v>1511</v>
      </c>
      <c r="K1065" s="1" t="s">
        <v>1667</v>
      </c>
      <c r="L1065" s="1"/>
      <c r="M1065" s="1" t="s">
        <v>4098</v>
      </c>
      <c r="N1065" s="1"/>
      <c r="O1065" s="1"/>
      <c r="P1065" s="1"/>
      <c r="Q1065" s="1">
        <v>2</v>
      </c>
      <c r="R1065" s="1">
        <v>2</v>
      </c>
      <c r="S1065" s="1" t="s">
        <v>4098</v>
      </c>
    </row>
    <row r="1066" spans="1:19" hidden="1" x14ac:dyDescent="0.15">
      <c r="A1066" s="3">
        <v>1065</v>
      </c>
      <c r="B1066" s="25" t="s">
        <v>5350</v>
      </c>
      <c r="C1066" s="2" t="s">
        <v>4335</v>
      </c>
      <c r="D1066" s="1" t="s">
        <v>1504</v>
      </c>
      <c r="E1066" s="1" t="s">
        <v>1473</v>
      </c>
      <c r="F1066" s="1">
        <v>9</v>
      </c>
      <c r="G1066" s="1" t="s">
        <v>395</v>
      </c>
      <c r="H1066" s="1" t="s">
        <v>394</v>
      </c>
      <c r="I1066" s="1" t="s">
        <v>349</v>
      </c>
      <c r="J1066" s="1" t="s">
        <v>2750</v>
      </c>
      <c r="K1066" s="1"/>
      <c r="L1066" s="1"/>
      <c r="M1066" s="1" t="s">
        <v>4409</v>
      </c>
      <c r="N1066" s="1"/>
      <c r="O1066" s="1"/>
      <c r="P1066" s="1"/>
      <c r="Q1066" s="1">
        <v>4</v>
      </c>
      <c r="R1066" s="1">
        <v>4</v>
      </c>
      <c r="S1066" s="1" t="s">
        <v>4409</v>
      </c>
    </row>
    <row r="1067" spans="1:19" hidden="1" x14ac:dyDescent="0.15">
      <c r="A1067" s="3">
        <v>1066</v>
      </c>
      <c r="B1067" s="25" t="s">
        <v>5350</v>
      </c>
      <c r="C1067" s="2" t="s">
        <v>4335</v>
      </c>
      <c r="D1067" s="1" t="s">
        <v>1799</v>
      </c>
      <c r="E1067" s="1" t="s">
        <v>1473</v>
      </c>
      <c r="F1067" s="1">
        <v>11</v>
      </c>
      <c r="G1067" s="1" t="s">
        <v>393</v>
      </c>
      <c r="H1067" s="1" t="s">
        <v>392</v>
      </c>
      <c r="I1067" s="1" t="s">
        <v>349</v>
      </c>
      <c r="J1067" s="1" t="s">
        <v>1511</v>
      </c>
      <c r="K1067" s="1" t="s">
        <v>2976</v>
      </c>
      <c r="L1067" s="1"/>
      <c r="M1067" s="1" t="s">
        <v>4410</v>
      </c>
      <c r="N1067" s="1"/>
      <c r="O1067" s="1"/>
      <c r="P1067" s="1"/>
      <c r="Q1067" s="1">
        <v>4</v>
      </c>
      <c r="R1067" s="1">
        <v>3</v>
      </c>
      <c r="S1067" s="1" t="s">
        <v>4410</v>
      </c>
    </row>
    <row r="1068" spans="1:19" hidden="1" x14ac:dyDescent="0.15">
      <c r="A1068" s="3">
        <v>1067</v>
      </c>
      <c r="B1068" s="25" t="s">
        <v>5350</v>
      </c>
      <c r="C1068" s="2" t="s">
        <v>4335</v>
      </c>
      <c r="D1068" s="1" t="s">
        <v>1829</v>
      </c>
      <c r="E1068" s="1" t="s">
        <v>1463</v>
      </c>
      <c r="F1068" s="1">
        <v>10</v>
      </c>
      <c r="G1068" s="1" t="s">
        <v>391</v>
      </c>
      <c r="H1068" s="1" t="s">
        <v>390</v>
      </c>
      <c r="I1068" s="1" t="s">
        <v>297</v>
      </c>
      <c r="J1068" s="1"/>
      <c r="K1068" s="1"/>
      <c r="L1068" s="1"/>
      <c r="M1068" s="1" t="s">
        <v>4411</v>
      </c>
      <c r="N1068" s="1" t="s">
        <v>4412</v>
      </c>
      <c r="O1068" s="1"/>
      <c r="P1068" s="1">
        <v>3</v>
      </c>
      <c r="Q1068" s="1"/>
      <c r="R1068" s="1"/>
      <c r="S1068" s="1" t="s">
        <v>5343</v>
      </c>
    </row>
    <row r="1069" spans="1:19" hidden="1" x14ac:dyDescent="0.15">
      <c r="A1069" s="3">
        <v>1068</v>
      </c>
      <c r="B1069" s="25" t="s">
        <v>5350</v>
      </c>
      <c r="C1069" s="2" t="s">
        <v>4335</v>
      </c>
      <c r="D1069" s="1" t="s">
        <v>301</v>
      </c>
      <c r="E1069" s="1" t="s">
        <v>1473</v>
      </c>
      <c r="F1069" s="1">
        <v>10</v>
      </c>
      <c r="G1069" s="1" t="s">
        <v>389</v>
      </c>
      <c r="H1069" s="1" t="s">
        <v>388</v>
      </c>
      <c r="I1069" s="1" t="s">
        <v>349</v>
      </c>
      <c r="J1069" s="1" t="s">
        <v>4273</v>
      </c>
      <c r="K1069" s="1"/>
      <c r="L1069" s="1"/>
      <c r="M1069" s="1" t="s">
        <v>4289</v>
      </c>
      <c r="N1069" s="1"/>
      <c r="O1069" s="1"/>
      <c r="P1069" s="1"/>
      <c r="Q1069" s="1">
        <v>5</v>
      </c>
      <c r="R1069" s="1">
        <v>5</v>
      </c>
      <c r="S1069" s="1" t="s">
        <v>4289</v>
      </c>
    </row>
    <row r="1070" spans="1:19" hidden="1" x14ac:dyDescent="0.15">
      <c r="A1070" s="3">
        <v>1069</v>
      </c>
      <c r="B1070" s="25" t="s">
        <v>5350</v>
      </c>
      <c r="C1070" s="2" t="s">
        <v>4335</v>
      </c>
      <c r="D1070" s="1" t="s">
        <v>301</v>
      </c>
      <c r="E1070" s="1" t="s">
        <v>1473</v>
      </c>
      <c r="F1070" s="1">
        <v>9</v>
      </c>
      <c r="G1070" s="1" t="s">
        <v>387</v>
      </c>
      <c r="H1070" s="1" t="s">
        <v>386</v>
      </c>
      <c r="I1070" s="1" t="s">
        <v>349</v>
      </c>
      <c r="J1070" s="1" t="s">
        <v>362</v>
      </c>
      <c r="K1070" s="1"/>
      <c r="L1070" s="1"/>
      <c r="M1070" s="1" t="s">
        <v>4414</v>
      </c>
      <c r="N1070" s="1"/>
      <c r="O1070" s="1"/>
      <c r="P1070" s="1"/>
      <c r="Q1070" s="1">
        <v>2</v>
      </c>
      <c r="R1070" s="1">
        <v>2</v>
      </c>
      <c r="S1070" s="1" t="s">
        <v>4414</v>
      </c>
    </row>
    <row r="1071" spans="1:19" hidden="1" x14ac:dyDescent="0.15">
      <c r="A1071" s="3">
        <v>1070</v>
      </c>
      <c r="B1071" s="25" t="s">
        <v>5350</v>
      </c>
      <c r="C1071" s="2" t="s">
        <v>4335</v>
      </c>
      <c r="D1071" s="1" t="s">
        <v>301</v>
      </c>
      <c r="E1071" s="1" t="s">
        <v>1473</v>
      </c>
      <c r="F1071" s="1">
        <v>12</v>
      </c>
      <c r="G1071" s="1" t="s">
        <v>385</v>
      </c>
      <c r="H1071" s="1" t="s">
        <v>384</v>
      </c>
      <c r="I1071" s="1" t="s">
        <v>349</v>
      </c>
      <c r="J1071" s="1" t="s">
        <v>362</v>
      </c>
      <c r="K1071" s="1"/>
      <c r="L1071" s="1"/>
      <c r="M1071" s="1" t="s">
        <v>4415</v>
      </c>
      <c r="N1071" s="1"/>
      <c r="O1071" s="1"/>
      <c r="P1071" s="1"/>
      <c r="Q1071" s="1">
        <v>4</v>
      </c>
      <c r="R1071" s="1">
        <v>4</v>
      </c>
      <c r="S1071" s="1" t="s">
        <v>4415</v>
      </c>
    </row>
    <row r="1072" spans="1:19" hidden="1" x14ac:dyDescent="0.15">
      <c r="A1072" s="3">
        <v>1071</v>
      </c>
      <c r="B1072" s="25" t="s">
        <v>5350</v>
      </c>
      <c r="C1072" s="2" t="s">
        <v>4335</v>
      </c>
      <c r="D1072" s="1" t="s">
        <v>301</v>
      </c>
      <c r="E1072" s="1" t="s">
        <v>1473</v>
      </c>
      <c r="F1072" s="1">
        <v>18</v>
      </c>
      <c r="G1072" s="1" t="s">
        <v>383</v>
      </c>
      <c r="H1072" s="1" t="s">
        <v>382</v>
      </c>
      <c r="I1072" s="1" t="s">
        <v>349</v>
      </c>
      <c r="J1072" s="1" t="s">
        <v>4273</v>
      </c>
      <c r="K1072" s="1"/>
      <c r="L1072" s="1"/>
      <c r="M1072" s="1" t="s">
        <v>1733</v>
      </c>
      <c r="N1072" s="1" t="s">
        <v>4416</v>
      </c>
      <c r="O1072" s="1" t="s">
        <v>4289</v>
      </c>
      <c r="P1072" s="1"/>
      <c r="Q1072" s="1">
        <v>4</v>
      </c>
      <c r="R1072" s="1">
        <v>4</v>
      </c>
      <c r="S1072" s="1" t="s">
        <v>4417</v>
      </c>
    </row>
    <row r="1073" spans="1:19" hidden="1" x14ac:dyDescent="0.15">
      <c r="A1073" s="3">
        <v>1072</v>
      </c>
      <c r="B1073" s="25" t="s">
        <v>5350</v>
      </c>
      <c r="C1073" s="2" t="s">
        <v>4335</v>
      </c>
      <c r="D1073" s="1" t="s">
        <v>301</v>
      </c>
      <c r="E1073" s="1" t="s">
        <v>1463</v>
      </c>
      <c r="F1073" s="1">
        <v>11</v>
      </c>
      <c r="G1073" s="1" t="s">
        <v>381</v>
      </c>
      <c r="H1073" s="1" t="s">
        <v>380</v>
      </c>
      <c r="I1073" s="1" t="s">
        <v>349</v>
      </c>
      <c r="J1073" s="1" t="s">
        <v>4273</v>
      </c>
      <c r="K1073" s="1"/>
      <c r="L1073" s="1"/>
      <c r="M1073" s="1" t="s">
        <v>361</v>
      </c>
      <c r="N1073" s="1" t="s">
        <v>4038</v>
      </c>
      <c r="O1073" s="1" t="s">
        <v>4418</v>
      </c>
      <c r="P1073" s="1"/>
      <c r="Q1073" s="1">
        <v>6</v>
      </c>
      <c r="R1073" s="1">
        <v>6</v>
      </c>
      <c r="S1073" s="1" t="s">
        <v>4419</v>
      </c>
    </row>
    <row r="1074" spans="1:19" hidden="1" x14ac:dyDescent="0.15">
      <c r="A1074" s="3">
        <v>1073</v>
      </c>
      <c r="B1074" s="25" t="s">
        <v>5350</v>
      </c>
      <c r="C1074" s="2" t="s">
        <v>4335</v>
      </c>
      <c r="D1074" s="1" t="s">
        <v>301</v>
      </c>
      <c r="E1074" s="1" t="s">
        <v>1463</v>
      </c>
      <c r="F1074" s="1">
        <v>18</v>
      </c>
      <c r="G1074" s="1" t="s">
        <v>379</v>
      </c>
      <c r="H1074" s="1" t="s">
        <v>378</v>
      </c>
      <c r="I1074" s="1" t="s">
        <v>349</v>
      </c>
      <c r="J1074" s="1" t="s">
        <v>4273</v>
      </c>
      <c r="K1074" s="1"/>
      <c r="L1074" s="1"/>
      <c r="M1074" s="1" t="s">
        <v>1971</v>
      </c>
      <c r="N1074" s="1" t="s">
        <v>4420</v>
      </c>
      <c r="O1074" s="1" t="s">
        <v>4317</v>
      </c>
      <c r="P1074" s="1"/>
      <c r="Q1074" s="1">
        <v>6</v>
      </c>
      <c r="R1074" s="1">
        <v>6</v>
      </c>
      <c r="S1074" s="1" t="s">
        <v>4421</v>
      </c>
    </row>
    <row r="1075" spans="1:19" hidden="1" x14ac:dyDescent="0.15">
      <c r="A1075" s="3">
        <v>1074</v>
      </c>
      <c r="B1075" s="25" t="s">
        <v>5350</v>
      </c>
      <c r="C1075" s="2" t="s">
        <v>4335</v>
      </c>
      <c r="D1075" s="1" t="s">
        <v>301</v>
      </c>
      <c r="E1075" s="1" t="s">
        <v>1463</v>
      </c>
      <c r="F1075" s="1">
        <v>17</v>
      </c>
      <c r="G1075" s="1" t="s">
        <v>377</v>
      </c>
      <c r="H1075" s="1" t="s">
        <v>376</v>
      </c>
      <c r="I1075" s="1" t="s">
        <v>349</v>
      </c>
      <c r="J1075" s="1" t="s">
        <v>362</v>
      </c>
      <c r="K1075" s="1"/>
      <c r="L1075" s="1"/>
      <c r="M1075" s="1" t="s">
        <v>4047</v>
      </c>
      <c r="N1075" s="1" t="s">
        <v>4422</v>
      </c>
      <c r="O1075" s="1"/>
      <c r="P1075" s="1"/>
      <c r="Q1075" s="1">
        <v>5</v>
      </c>
      <c r="R1075" s="1">
        <v>5</v>
      </c>
      <c r="S1075" s="1" t="s">
        <v>4423</v>
      </c>
    </row>
    <row r="1076" spans="1:19" hidden="1" x14ac:dyDescent="0.15">
      <c r="A1076" s="3">
        <v>1075</v>
      </c>
      <c r="B1076" s="25" t="s">
        <v>5350</v>
      </c>
      <c r="C1076" s="2" t="s">
        <v>4335</v>
      </c>
      <c r="D1076" s="1" t="s">
        <v>301</v>
      </c>
      <c r="E1076" s="1" t="s">
        <v>1453</v>
      </c>
      <c r="F1076" s="1">
        <v>25</v>
      </c>
      <c r="G1076" s="1" t="s">
        <v>375</v>
      </c>
      <c r="H1076" s="1" t="s">
        <v>374</v>
      </c>
      <c r="I1076" s="1" t="s">
        <v>349</v>
      </c>
      <c r="J1076" s="1" t="s">
        <v>4273</v>
      </c>
      <c r="K1076" s="1"/>
      <c r="L1076" s="1"/>
      <c r="M1076" s="1" t="s">
        <v>2435</v>
      </c>
      <c r="N1076" s="1" t="s">
        <v>4424</v>
      </c>
      <c r="O1076" s="1" t="s">
        <v>4425</v>
      </c>
      <c r="P1076" s="1"/>
      <c r="Q1076" s="1">
        <v>12</v>
      </c>
      <c r="R1076" s="1">
        <v>12</v>
      </c>
      <c r="S1076" s="1" t="s">
        <v>4426</v>
      </c>
    </row>
    <row r="1077" spans="1:19" x14ac:dyDescent="0.15">
      <c r="A1077" s="3">
        <v>1076</v>
      </c>
      <c r="B1077" s="25" t="s">
        <v>5350</v>
      </c>
      <c r="C1077" s="2" t="s">
        <v>4335</v>
      </c>
      <c r="D1077" s="1" t="s">
        <v>301</v>
      </c>
      <c r="E1077" s="1" t="s">
        <v>1453</v>
      </c>
      <c r="F1077" s="1">
        <v>6</v>
      </c>
      <c r="G1077" s="1" t="s">
        <v>373</v>
      </c>
      <c r="H1077" s="1" t="s">
        <v>372</v>
      </c>
      <c r="I1077" s="1" t="s">
        <v>297</v>
      </c>
      <c r="J1077" s="1"/>
      <c r="K1077" s="1"/>
      <c r="L1077" s="1"/>
      <c r="M1077" s="1" t="s">
        <v>4427</v>
      </c>
      <c r="N1077" s="1" t="s">
        <v>4428</v>
      </c>
      <c r="O1077" s="1"/>
      <c r="P1077" s="1">
        <v>3</v>
      </c>
      <c r="Q1077" s="1"/>
      <c r="R1077" s="1"/>
      <c r="S1077" s="1" t="s">
        <v>4429</v>
      </c>
    </row>
    <row r="1078" spans="1:19" x14ac:dyDescent="0.15">
      <c r="A1078" s="3">
        <v>1077</v>
      </c>
      <c r="B1078" s="25" t="s">
        <v>5350</v>
      </c>
      <c r="C1078" s="2" t="s">
        <v>4335</v>
      </c>
      <c r="D1078" s="1" t="s">
        <v>301</v>
      </c>
      <c r="E1078" s="1" t="s">
        <v>1453</v>
      </c>
      <c r="F1078" s="1">
        <v>11</v>
      </c>
      <c r="G1078" s="1" t="s">
        <v>371</v>
      </c>
      <c r="H1078" s="1" t="s">
        <v>370</v>
      </c>
      <c r="I1078" s="1" t="s">
        <v>297</v>
      </c>
      <c r="J1078" s="1"/>
      <c r="K1078" s="1"/>
      <c r="L1078" s="1"/>
      <c r="M1078" s="1" t="s">
        <v>4430</v>
      </c>
      <c r="N1078" s="1"/>
      <c r="O1078" s="1"/>
      <c r="P1078" s="1">
        <v>3</v>
      </c>
      <c r="Q1078" s="1"/>
      <c r="R1078" s="1"/>
      <c r="S1078" s="1" t="s">
        <v>4430</v>
      </c>
    </row>
    <row r="1079" spans="1:19" hidden="1" x14ac:dyDescent="0.15">
      <c r="A1079" s="3">
        <v>1078</v>
      </c>
      <c r="B1079" s="25" t="s">
        <v>5350</v>
      </c>
      <c r="C1079" s="2" t="s">
        <v>4431</v>
      </c>
      <c r="D1079" s="1" t="s">
        <v>1631</v>
      </c>
      <c r="E1079" s="1" t="s">
        <v>1453</v>
      </c>
      <c r="F1079" s="1">
        <v>15</v>
      </c>
      <c r="G1079" s="1" t="s">
        <v>4432</v>
      </c>
      <c r="H1079" s="1" t="s">
        <v>4433</v>
      </c>
      <c r="I1079" s="1" t="s">
        <v>297</v>
      </c>
      <c r="J1079" s="1"/>
      <c r="K1079" s="1"/>
      <c r="L1079" s="1"/>
      <c r="M1079" s="1" t="s">
        <v>4434</v>
      </c>
      <c r="N1079" s="1"/>
      <c r="O1079" s="1"/>
      <c r="P1079" s="1">
        <v>3</v>
      </c>
      <c r="Q1079" s="1"/>
      <c r="R1079" s="1"/>
      <c r="S1079" s="1" t="s">
        <v>4434</v>
      </c>
    </row>
    <row r="1080" spans="1:19" hidden="1" x14ac:dyDescent="0.15">
      <c r="A1080" s="3">
        <v>1079</v>
      </c>
      <c r="B1080" s="25" t="s">
        <v>5350</v>
      </c>
      <c r="C1080" s="2" t="s">
        <v>4431</v>
      </c>
      <c r="D1080" s="1" t="s">
        <v>1575</v>
      </c>
      <c r="E1080" s="1" t="s">
        <v>1463</v>
      </c>
      <c r="F1080" s="1">
        <v>12</v>
      </c>
      <c r="G1080" s="1" t="s">
        <v>4435</v>
      </c>
      <c r="H1080" s="1" t="s">
        <v>4436</v>
      </c>
      <c r="I1080" s="1" t="s">
        <v>349</v>
      </c>
      <c r="J1080" s="1" t="s">
        <v>2077</v>
      </c>
      <c r="K1080" s="1"/>
      <c r="L1080" s="1"/>
      <c r="M1080" s="1" t="s">
        <v>4437</v>
      </c>
      <c r="N1080" s="1"/>
      <c r="O1080" s="1"/>
      <c r="P1080" s="1"/>
      <c r="Q1080" s="1">
        <v>6</v>
      </c>
      <c r="R1080" s="1">
        <v>5</v>
      </c>
      <c r="S1080" s="1" t="s">
        <v>4437</v>
      </c>
    </row>
    <row r="1081" spans="1:19" hidden="1" x14ac:dyDescent="0.15">
      <c r="A1081" s="3">
        <v>1080</v>
      </c>
      <c r="B1081" s="25" t="s">
        <v>5350</v>
      </c>
      <c r="C1081" s="2" t="s">
        <v>4431</v>
      </c>
      <c r="D1081" s="1" t="s">
        <v>1540</v>
      </c>
      <c r="E1081" s="1" t="s">
        <v>1463</v>
      </c>
      <c r="F1081" s="1">
        <v>9</v>
      </c>
      <c r="G1081" s="1" t="s">
        <v>4438</v>
      </c>
      <c r="H1081" s="1" t="s">
        <v>4439</v>
      </c>
      <c r="I1081" s="1" t="s">
        <v>349</v>
      </c>
      <c r="J1081" s="1" t="s">
        <v>348</v>
      </c>
      <c r="K1081" s="1"/>
      <c r="L1081" s="1"/>
      <c r="M1081" s="1"/>
      <c r="N1081" s="1"/>
      <c r="O1081" s="1"/>
      <c r="P1081" s="1"/>
      <c r="Q1081" s="1">
        <v>6</v>
      </c>
      <c r="R1081" s="1">
        <v>6</v>
      </c>
      <c r="S1081" s="1"/>
    </row>
    <row r="1082" spans="1:19" x14ac:dyDescent="0.15">
      <c r="A1082" s="3">
        <v>1081</v>
      </c>
      <c r="B1082" s="25" t="s">
        <v>5350</v>
      </c>
      <c r="C1082" s="2" t="s">
        <v>4431</v>
      </c>
      <c r="D1082" s="1" t="s">
        <v>301</v>
      </c>
      <c r="E1082" s="1" t="s">
        <v>1463</v>
      </c>
      <c r="F1082" s="1">
        <v>6</v>
      </c>
      <c r="G1082" s="1" t="s">
        <v>4440</v>
      </c>
      <c r="H1082" s="1" t="s">
        <v>4441</v>
      </c>
      <c r="I1082" s="1" t="s">
        <v>297</v>
      </c>
      <c r="J1082" s="1"/>
      <c r="K1082" s="1"/>
      <c r="L1082" s="1"/>
      <c r="M1082" s="1" t="s">
        <v>4442</v>
      </c>
      <c r="N1082" s="1"/>
      <c r="O1082" s="1"/>
      <c r="P1082" s="1">
        <v>3</v>
      </c>
      <c r="Q1082" s="1"/>
      <c r="R1082" s="1"/>
      <c r="S1082" s="1" t="s">
        <v>4442</v>
      </c>
    </row>
    <row r="1083" spans="1:19" hidden="1" x14ac:dyDescent="0.15">
      <c r="A1083" s="3">
        <v>1082</v>
      </c>
      <c r="B1083" s="25" t="s">
        <v>5350</v>
      </c>
      <c r="C1083" s="2" t="s">
        <v>4443</v>
      </c>
      <c r="D1083" s="1" t="s">
        <v>301</v>
      </c>
      <c r="E1083" s="1" t="s">
        <v>3203</v>
      </c>
      <c r="F1083" s="1">
        <v>13</v>
      </c>
      <c r="G1083" s="1" t="s">
        <v>369</v>
      </c>
      <c r="H1083" s="1" t="s">
        <v>368</v>
      </c>
      <c r="I1083" s="1" t="s">
        <v>349</v>
      </c>
      <c r="J1083" s="1" t="s">
        <v>367</v>
      </c>
      <c r="K1083" s="1"/>
      <c r="L1083" s="1"/>
      <c r="M1083" s="1" t="s">
        <v>366</v>
      </c>
      <c r="N1083" s="1"/>
      <c r="O1083" s="1"/>
      <c r="P1083" s="1"/>
      <c r="Q1083" s="1">
        <v>8</v>
      </c>
      <c r="R1083" s="1">
        <v>8</v>
      </c>
      <c r="S1083" s="1" t="s">
        <v>366</v>
      </c>
    </row>
    <row r="1084" spans="1:19" hidden="1" x14ac:dyDescent="0.15">
      <c r="A1084" s="3">
        <v>1083</v>
      </c>
      <c r="B1084" s="25" t="s">
        <v>5350</v>
      </c>
      <c r="C1084" s="2" t="s">
        <v>4443</v>
      </c>
      <c r="D1084" s="1" t="s">
        <v>301</v>
      </c>
      <c r="E1084" s="1" t="s">
        <v>3203</v>
      </c>
      <c r="F1084" s="1">
        <v>4</v>
      </c>
      <c r="G1084" s="1" t="s">
        <v>365</v>
      </c>
      <c r="H1084" s="1" t="s">
        <v>364</v>
      </c>
      <c r="I1084" s="1" t="s">
        <v>349</v>
      </c>
      <c r="J1084" s="1" t="s">
        <v>363</v>
      </c>
      <c r="K1084" s="1" t="s">
        <v>362</v>
      </c>
      <c r="L1084" s="1"/>
      <c r="M1084" s="1" t="s">
        <v>361</v>
      </c>
      <c r="N1084" s="1"/>
      <c r="O1084" s="1"/>
      <c r="P1084" s="1"/>
      <c r="Q1084" s="1">
        <v>4</v>
      </c>
      <c r="R1084" s="1">
        <v>4</v>
      </c>
      <c r="S1084" s="1" t="s">
        <v>361</v>
      </c>
    </row>
    <row r="1085" spans="1:19" hidden="1" x14ac:dyDescent="0.15">
      <c r="A1085" s="3">
        <v>1084</v>
      </c>
      <c r="B1085" s="25" t="s">
        <v>5350</v>
      </c>
      <c r="C1085" s="2" t="s">
        <v>4443</v>
      </c>
      <c r="D1085" s="1" t="s">
        <v>301</v>
      </c>
      <c r="E1085" s="1" t="s">
        <v>3203</v>
      </c>
      <c r="F1085" s="1">
        <v>13</v>
      </c>
      <c r="G1085" s="1" t="s">
        <v>360</v>
      </c>
      <c r="H1085" s="1" t="s">
        <v>359</v>
      </c>
      <c r="I1085" s="1" t="s">
        <v>349</v>
      </c>
      <c r="J1085" s="1" t="s">
        <v>358</v>
      </c>
      <c r="K1085" s="1"/>
      <c r="L1085" s="1"/>
      <c r="M1085" s="1" t="s">
        <v>361</v>
      </c>
      <c r="N1085" s="1" t="s">
        <v>357</v>
      </c>
      <c r="O1085" s="1" t="s">
        <v>356</v>
      </c>
      <c r="P1085" s="1"/>
      <c r="Q1085" s="1">
        <v>4</v>
      </c>
      <c r="R1085" s="1">
        <v>4</v>
      </c>
      <c r="S1085" s="1" t="s">
        <v>4444</v>
      </c>
    </row>
    <row r="1086" spans="1:19" hidden="1" x14ac:dyDescent="0.15">
      <c r="A1086" s="3">
        <v>1085</v>
      </c>
      <c r="B1086" s="25" t="s">
        <v>5350</v>
      </c>
      <c r="C1086" s="2" t="s">
        <v>4443</v>
      </c>
      <c r="D1086" s="1" t="s">
        <v>301</v>
      </c>
      <c r="E1086" s="1" t="s">
        <v>3203</v>
      </c>
      <c r="F1086" s="1">
        <v>23</v>
      </c>
      <c r="G1086" s="1" t="s">
        <v>355</v>
      </c>
      <c r="H1086" s="1" t="s">
        <v>354</v>
      </c>
      <c r="I1086" s="1" t="s">
        <v>349</v>
      </c>
      <c r="J1086" s="1" t="s">
        <v>353</v>
      </c>
      <c r="K1086" s="1"/>
      <c r="L1086" s="1"/>
      <c r="M1086" s="1" t="s">
        <v>352</v>
      </c>
      <c r="N1086" s="1"/>
      <c r="O1086" s="1"/>
      <c r="P1086" s="1"/>
      <c r="Q1086" s="1">
        <v>7</v>
      </c>
      <c r="R1086" s="1">
        <v>10</v>
      </c>
      <c r="S1086" s="1" t="s">
        <v>352</v>
      </c>
    </row>
    <row r="1087" spans="1:19" hidden="1" x14ac:dyDescent="0.15">
      <c r="A1087" s="3">
        <v>1086</v>
      </c>
      <c r="B1087" s="25" t="s">
        <v>5350</v>
      </c>
      <c r="C1087" s="2" t="s">
        <v>4443</v>
      </c>
      <c r="D1087" s="1" t="s">
        <v>301</v>
      </c>
      <c r="E1087" s="1" t="s">
        <v>5188</v>
      </c>
      <c r="F1087" s="1">
        <v>16</v>
      </c>
      <c r="G1087" s="1" t="s">
        <v>351</v>
      </c>
      <c r="H1087" s="1" t="s">
        <v>350</v>
      </c>
      <c r="I1087" s="1" t="s">
        <v>349</v>
      </c>
      <c r="J1087" s="1" t="s">
        <v>348</v>
      </c>
      <c r="K1087" s="1"/>
      <c r="L1087" s="1"/>
      <c r="M1087" s="1" t="s">
        <v>4362</v>
      </c>
      <c r="N1087" s="1" t="s">
        <v>347</v>
      </c>
      <c r="O1087" s="1" t="s">
        <v>4445</v>
      </c>
      <c r="P1087" s="1"/>
      <c r="Q1087" s="1">
        <v>8</v>
      </c>
      <c r="R1087" s="1">
        <v>8</v>
      </c>
      <c r="S1087" s="1" t="s">
        <v>4446</v>
      </c>
    </row>
    <row r="1088" spans="1:19" x14ac:dyDescent="0.15">
      <c r="A1088" s="3">
        <v>1087</v>
      </c>
      <c r="B1088" s="25" t="s">
        <v>5350</v>
      </c>
      <c r="C1088" s="2" t="s">
        <v>4443</v>
      </c>
      <c r="D1088" s="1" t="s">
        <v>301</v>
      </c>
      <c r="E1088" s="1" t="s">
        <v>3203</v>
      </c>
      <c r="F1088" s="1">
        <v>15</v>
      </c>
      <c r="G1088" s="1" t="s">
        <v>346</v>
      </c>
      <c r="H1088" s="1" t="s">
        <v>345</v>
      </c>
      <c r="I1088" s="1" t="s">
        <v>297</v>
      </c>
      <c r="J1088" s="1"/>
      <c r="K1088" s="1"/>
      <c r="L1088" s="1"/>
      <c r="M1088" s="1" t="s">
        <v>344</v>
      </c>
      <c r="N1088" s="1"/>
      <c r="O1088" s="1"/>
      <c r="P1088" s="1">
        <v>3</v>
      </c>
      <c r="Q1088" s="1"/>
      <c r="R1088" s="1"/>
      <c r="S1088" s="1" t="s">
        <v>344</v>
      </c>
    </row>
    <row r="1089" spans="1:19" x14ac:dyDescent="0.15">
      <c r="A1089" s="3">
        <v>1088</v>
      </c>
      <c r="B1089" s="25" t="s">
        <v>5350</v>
      </c>
      <c r="C1089" s="2" t="s">
        <v>4443</v>
      </c>
      <c r="D1089" s="1" t="s">
        <v>301</v>
      </c>
      <c r="E1089" s="1" t="s">
        <v>3203</v>
      </c>
      <c r="F1089" s="1">
        <v>5</v>
      </c>
      <c r="G1089" s="1" t="s">
        <v>343</v>
      </c>
      <c r="H1089" s="1" t="s">
        <v>342</v>
      </c>
      <c r="I1089" s="1" t="s">
        <v>297</v>
      </c>
      <c r="J1089" s="1"/>
      <c r="K1089" s="1"/>
      <c r="L1089" s="1"/>
      <c r="M1089" s="1" t="s">
        <v>341</v>
      </c>
      <c r="N1089" s="1" t="s">
        <v>340</v>
      </c>
      <c r="O1089" s="1"/>
      <c r="P1089" s="1">
        <v>2</v>
      </c>
      <c r="Q1089" s="1"/>
      <c r="R1089" s="1"/>
      <c r="S1089" s="1" t="s">
        <v>339</v>
      </c>
    </row>
    <row r="1090" spans="1:19" x14ac:dyDescent="0.15">
      <c r="A1090" s="3">
        <v>1089</v>
      </c>
      <c r="B1090" s="25" t="s">
        <v>5350</v>
      </c>
      <c r="C1090" s="2" t="s">
        <v>4443</v>
      </c>
      <c r="D1090" s="1" t="s">
        <v>301</v>
      </c>
      <c r="E1090" s="1" t="s">
        <v>3203</v>
      </c>
      <c r="F1090" s="1">
        <v>9</v>
      </c>
      <c r="G1090" s="1" t="s">
        <v>338</v>
      </c>
      <c r="H1090" s="1" t="s">
        <v>337</v>
      </c>
      <c r="I1090" s="1" t="s">
        <v>297</v>
      </c>
      <c r="J1090" s="1"/>
      <c r="K1090" s="1"/>
      <c r="L1090" s="1"/>
      <c r="M1090" s="1" t="s">
        <v>336</v>
      </c>
      <c r="N1090" s="1"/>
      <c r="O1090" s="1"/>
      <c r="P1090" s="1">
        <v>3</v>
      </c>
      <c r="Q1090" s="1"/>
      <c r="R1090" s="1"/>
      <c r="S1090" s="1" t="s">
        <v>336</v>
      </c>
    </row>
    <row r="1091" spans="1:19" x14ac:dyDescent="0.15">
      <c r="A1091" s="3">
        <v>1090</v>
      </c>
      <c r="B1091" s="25" t="s">
        <v>5350</v>
      </c>
      <c r="C1091" s="2" t="s">
        <v>4443</v>
      </c>
      <c r="D1091" s="1" t="s">
        <v>301</v>
      </c>
      <c r="E1091" s="1" t="s">
        <v>3203</v>
      </c>
      <c r="F1091" s="1">
        <v>10</v>
      </c>
      <c r="G1091" s="1" t="s">
        <v>335</v>
      </c>
      <c r="H1091" s="1" t="s">
        <v>334</v>
      </c>
      <c r="I1091" s="1" t="s">
        <v>297</v>
      </c>
      <c r="J1091" s="1"/>
      <c r="K1091" s="1"/>
      <c r="L1091" s="1"/>
      <c r="M1091" s="1" t="s">
        <v>333</v>
      </c>
      <c r="N1091" s="1"/>
      <c r="O1091" s="1"/>
      <c r="P1091" s="1">
        <v>2</v>
      </c>
      <c r="Q1091" s="1"/>
      <c r="R1091" s="1"/>
      <c r="S1091" s="1" t="s">
        <v>333</v>
      </c>
    </row>
    <row r="1092" spans="1:19" x14ac:dyDescent="0.15">
      <c r="A1092" s="3">
        <v>1091</v>
      </c>
      <c r="B1092" s="25" t="s">
        <v>5350</v>
      </c>
      <c r="C1092" s="2" t="s">
        <v>4443</v>
      </c>
      <c r="D1092" s="1" t="s">
        <v>301</v>
      </c>
      <c r="E1092" s="1" t="s">
        <v>3203</v>
      </c>
      <c r="F1092" s="1">
        <v>6</v>
      </c>
      <c r="G1092" s="1" t="s">
        <v>332</v>
      </c>
      <c r="H1092" s="1" t="s">
        <v>331</v>
      </c>
      <c r="I1092" s="1" t="s">
        <v>297</v>
      </c>
      <c r="J1092" s="1"/>
      <c r="K1092" s="1"/>
      <c r="L1092" s="1"/>
      <c r="M1092" s="1" t="s">
        <v>330</v>
      </c>
      <c r="N1092" s="1" t="s">
        <v>329</v>
      </c>
      <c r="O1092" s="1"/>
      <c r="P1092" s="1">
        <v>2</v>
      </c>
      <c r="Q1092" s="1"/>
      <c r="R1092" s="1"/>
      <c r="S1092" s="1" t="s">
        <v>328</v>
      </c>
    </row>
    <row r="1093" spans="1:19" x14ac:dyDescent="0.15">
      <c r="A1093" s="3">
        <v>1092</v>
      </c>
      <c r="B1093" s="25" t="s">
        <v>5350</v>
      </c>
      <c r="C1093" s="2" t="s">
        <v>4443</v>
      </c>
      <c r="D1093" s="1" t="s">
        <v>301</v>
      </c>
      <c r="E1093" s="1" t="s">
        <v>3203</v>
      </c>
      <c r="F1093" s="1">
        <v>5</v>
      </c>
      <c r="G1093" s="1" t="s">
        <v>327</v>
      </c>
      <c r="H1093" s="1" t="s">
        <v>326</v>
      </c>
      <c r="I1093" s="1" t="s">
        <v>297</v>
      </c>
      <c r="J1093" s="1"/>
      <c r="K1093" s="1"/>
      <c r="L1093" s="1"/>
      <c r="M1093" s="1" t="s">
        <v>325</v>
      </c>
      <c r="N1093" s="1" t="s">
        <v>324</v>
      </c>
      <c r="O1093" s="1"/>
      <c r="P1093" s="1">
        <v>2</v>
      </c>
      <c r="Q1093" s="1"/>
      <c r="R1093" s="1"/>
      <c r="S1093" s="1" t="s">
        <v>323</v>
      </c>
    </row>
    <row r="1094" spans="1:19" x14ac:dyDescent="0.15">
      <c r="A1094" s="3">
        <v>1093</v>
      </c>
      <c r="B1094" s="25" t="s">
        <v>5350</v>
      </c>
      <c r="C1094" s="2" t="s">
        <v>4443</v>
      </c>
      <c r="D1094" s="1" t="s">
        <v>301</v>
      </c>
      <c r="E1094" s="1" t="s">
        <v>3203</v>
      </c>
      <c r="F1094" s="1">
        <v>7</v>
      </c>
      <c r="G1094" s="1" t="s">
        <v>322</v>
      </c>
      <c r="H1094" s="1" t="s">
        <v>321</v>
      </c>
      <c r="I1094" s="1" t="s">
        <v>297</v>
      </c>
      <c r="J1094" s="1"/>
      <c r="K1094" s="1"/>
      <c r="L1094" s="1"/>
      <c r="M1094" s="1" t="s">
        <v>320</v>
      </c>
      <c r="N1094" s="1"/>
      <c r="O1094" s="1"/>
      <c r="P1094" s="1">
        <v>1</v>
      </c>
      <c r="Q1094" s="1"/>
      <c r="R1094" s="1"/>
      <c r="S1094" s="1" t="s">
        <v>320</v>
      </c>
    </row>
    <row r="1095" spans="1:19" x14ac:dyDescent="0.15">
      <c r="A1095" s="3">
        <v>1094</v>
      </c>
      <c r="B1095" s="25" t="s">
        <v>5350</v>
      </c>
      <c r="C1095" s="2" t="s">
        <v>4443</v>
      </c>
      <c r="D1095" s="1" t="s">
        <v>301</v>
      </c>
      <c r="E1095" s="1" t="s">
        <v>3203</v>
      </c>
      <c r="F1095" s="1">
        <v>10</v>
      </c>
      <c r="G1095" s="1" t="s">
        <v>5357</v>
      </c>
      <c r="H1095" s="1" t="s">
        <v>318</v>
      </c>
      <c r="I1095" s="1" t="s">
        <v>297</v>
      </c>
      <c r="J1095" s="1"/>
      <c r="K1095" s="1"/>
      <c r="L1095" s="1"/>
      <c r="M1095" s="1" t="s">
        <v>317</v>
      </c>
      <c r="N1095" s="1"/>
      <c r="O1095" s="1"/>
      <c r="P1095" s="1">
        <v>2</v>
      </c>
      <c r="Q1095" s="1"/>
      <c r="R1095" s="1"/>
      <c r="S1095" s="1" t="s">
        <v>317</v>
      </c>
    </row>
    <row r="1096" spans="1:19" x14ac:dyDescent="0.15">
      <c r="A1096" s="3">
        <v>1095</v>
      </c>
      <c r="B1096" s="25" t="s">
        <v>5350</v>
      </c>
      <c r="C1096" s="2" t="s">
        <v>4443</v>
      </c>
      <c r="D1096" s="1" t="s">
        <v>301</v>
      </c>
      <c r="E1096" s="1" t="s">
        <v>3203</v>
      </c>
      <c r="F1096" s="1">
        <v>10</v>
      </c>
      <c r="G1096" s="1" t="s">
        <v>316</v>
      </c>
      <c r="H1096" s="1" t="s">
        <v>315</v>
      </c>
      <c r="I1096" s="1" t="s">
        <v>297</v>
      </c>
      <c r="J1096" s="1"/>
      <c r="K1096" s="1"/>
      <c r="L1096" s="1"/>
      <c r="M1096" s="1" t="s">
        <v>314</v>
      </c>
      <c r="N1096" s="1"/>
      <c r="O1096" s="1"/>
      <c r="P1096" s="1">
        <v>3</v>
      </c>
      <c r="Q1096" s="1"/>
      <c r="R1096" s="1"/>
      <c r="S1096" s="1" t="s">
        <v>314</v>
      </c>
    </row>
    <row r="1097" spans="1:19" x14ac:dyDescent="0.15">
      <c r="A1097" s="3">
        <v>1096</v>
      </c>
      <c r="B1097" s="25" t="s">
        <v>5350</v>
      </c>
      <c r="C1097" s="2" t="s">
        <v>4443</v>
      </c>
      <c r="D1097" s="1" t="s">
        <v>301</v>
      </c>
      <c r="E1097" s="1" t="s">
        <v>3203</v>
      </c>
      <c r="F1097" s="1">
        <v>11</v>
      </c>
      <c r="G1097" s="1" t="s">
        <v>313</v>
      </c>
      <c r="H1097" s="1" t="s">
        <v>312</v>
      </c>
      <c r="I1097" s="1" t="s">
        <v>297</v>
      </c>
      <c r="J1097" s="1"/>
      <c r="K1097" s="1"/>
      <c r="L1097" s="1"/>
      <c r="M1097" s="1" t="s">
        <v>311</v>
      </c>
      <c r="N1097" s="1"/>
      <c r="O1097" s="1"/>
      <c r="P1097" s="1">
        <v>2</v>
      </c>
      <c r="Q1097" s="1"/>
      <c r="R1097" s="1"/>
      <c r="S1097" s="1" t="s">
        <v>311</v>
      </c>
    </row>
    <row r="1098" spans="1:19" x14ac:dyDescent="0.15">
      <c r="A1098" s="3">
        <v>1097</v>
      </c>
      <c r="B1098" s="25" t="s">
        <v>5350</v>
      </c>
      <c r="C1098" s="2" t="s">
        <v>4443</v>
      </c>
      <c r="D1098" s="1" t="s">
        <v>301</v>
      </c>
      <c r="E1098" s="1" t="s">
        <v>3203</v>
      </c>
      <c r="F1098" s="1">
        <v>15</v>
      </c>
      <c r="G1098" s="1" t="s">
        <v>310</v>
      </c>
      <c r="H1098" s="1" t="s">
        <v>309</v>
      </c>
      <c r="I1098" s="1" t="s">
        <v>297</v>
      </c>
      <c r="J1098" s="1"/>
      <c r="K1098" s="1"/>
      <c r="L1098" s="1"/>
      <c r="M1098" s="1" t="s">
        <v>308</v>
      </c>
      <c r="N1098" s="1"/>
      <c r="O1098" s="1"/>
      <c r="P1098" s="1">
        <v>2</v>
      </c>
      <c r="Q1098" s="1"/>
      <c r="R1098" s="1"/>
      <c r="S1098" s="1" t="s">
        <v>308</v>
      </c>
    </row>
    <row r="1099" spans="1:19" x14ac:dyDescent="0.15">
      <c r="A1099" s="3">
        <v>1098</v>
      </c>
      <c r="B1099" s="25" t="s">
        <v>5350</v>
      </c>
      <c r="C1099" s="2" t="s">
        <v>4443</v>
      </c>
      <c r="D1099" s="1" t="s">
        <v>301</v>
      </c>
      <c r="E1099" s="1" t="s">
        <v>3203</v>
      </c>
      <c r="F1099" s="1">
        <v>13</v>
      </c>
      <c r="G1099" s="1" t="s">
        <v>307</v>
      </c>
      <c r="H1099" s="1" t="s">
        <v>306</v>
      </c>
      <c r="I1099" s="1" t="s">
        <v>297</v>
      </c>
      <c r="J1099" s="1"/>
      <c r="K1099" s="1"/>
      <c r="L1099" s="1"/>
      <c r="M1099" s="1" t="s">
        <v>305</v>
      </c>
      <c r="N1099" s="1"/>
      <c r="O1099" s="1"/>
      <c r="P1099" s="1">
        <v>2</v>
      </c>
      <c r="Q1099" s="1"/>
      <c r="R1099" s="1"/>
      <c r="S1099" s="1" t="s">
        <v>305</v>
      </c>
    </row>
    <row r="1100" spans="1:19" x14ac:dyDescent="0.15">
      <c r="A1100" s="3">
        <v>1099</v>
      </c>
      <c r="B1100" s="25" t="s">
        <v>5350</v>
      </c>
      <c r="C1100" s="2" t="s">
        <v>4443</v>
      </c>
      <c r="D1100" s="1" t="s">
        <v>301</v>
      </c>
      <c r="E1100" s="1" t="s">
        <v>3203</v>
      </c>
      <c r="F1100" s="1">
        <v>16</v>
      </c>
      <c r="G1100" s="1" t="s">
        <v>304</v>
      </c>
      <c r="H1100" s="1" t="s">
        <v>303</v>
      </c>
      <c r="I1100" s="1" t="s">
        <v>297</v>
      </c>
      <c r="J1100" s="1"/>
      <c r="K1100" s="1"/>
      <c r="L1100" s="1"/>
      <c r="M1100" s="1" t="s">
        <v>302</v>
      </c>
      <c r="N1100" s="1"/>
      <c r="O1100" s="1"/>
      <c r="P1100" s="1">
        <v>2</v>
      </c>
      <c r="Q1100" s="1"/>
      <c r="R1100" s="1"/>
      <c r="S1100" s="1" t="s">
        <v>302</v>
      </c>
    </row>
    <row r="1101" spans="1:19" x14ac:dyDescent="0.15">
      <c r="A1101" s="3">
        <v>1100</v>
      </c>
      <c r="B1101" s="25" t="s">
        <v>5350</v>
      </c>
      <c r="C1101" s="2" t="s">
        <v>4443</v>
      </c>
      <c r="D1101" s="1" t="s">
        <v>301</v>
      </c>
      <c r="E1101" s="1" t="s">
        <v>3203</v>
      </c>
      <c r="F1101" s="1">
        <v>17</v>
      </c>
      <c r="G1101" s="1" t="s">
        <v>299</v>
      </c>
      <c r="H1101" s="1" t="s">
        <v>298</v>
      </c>
      <c r="I1101" s="1" t="s">
        <v>297</v>
      </c>
      <c r="J1101" s="1"/>
      <c r="K1101" s="1"/>
      <c r="L1101" s="1"/>
      <c r="M1101" s="1" t="s">
        <v>296</v>
      </c>
      <c r="N1101" s="1"/>
      <c r="O1101" s="1"/>
      <c r="P1101" s="1">
        <v>2</v>
      </c>
      <c r="Q1101" s="1"/>
      <c r="R1101" s="1"/>
      <c r="S1101" s="1" t="s">
        <v>296</v>
      </c>
    </row>
    <row r="1102" spans="1:19" x14ac:dyDescent="0.15">
      <c r="A1102" s="3">
        <v>1101</v>
      </c>
      <c r="B1102" s="25" t="s">
        <v>5350</v>
      </c>
      <c r="C1102" s="2" t="s">
        <v>4443</v>
      </c>
      <c r="D1102" s="1" t="s">
        <v>301</v>
      </c>
      <c r="E1102" s="1" t="s">
        <v>3203</v>
      </c>
      <c r="F1102" s="1">
        <v>15</v>
      </c>
      <c r="G1102" s="1" t="s">
        <v>4447</v>
      </c>
      <c r="H1102" s="1" t="s">
        <v>4448</v>
      </c>
      <c r="I1102" s="1" t="s">
        <v>297</v>
      </c>
      <c r="J1102" s="1"/>
      <c r="K1102" s="1"/>
      <c r="L1102" s="1"/>
      <c r="M1102" s="1" t="s">
        <v>4449</v>
      </c>
      <c r="N1102" s="1"/>
      <c r="O1102" s="1"/>
      <c r="P1102" s="1">
        <v>1</v>
      </c>
      <c r="Q1102" s="1"/>
      <c r="R1102" s="1"/>
      <c r="S1102" s="1" t="s">
        <v>4449</v>
      </c>
    </row>
    <row r="1103" spans="1:19" hidden="1" x14ac:dyDescent="0.15">
      <c r="A1103" s="3">
        <v>1102</v>
      </c>
      <c r="B1103" s="25" t="s">
        <v>5350</v>
      </c>
      <c r="C1103" s="2" t="s">
        <v>4450</v>
      </c>
      <c r="D1103" s="1" t="s">
        <v>1653</v>
      </c>
      <c r="E1103" s="1" t="s">
        <v>1771</v>
      </c>
      <c r="F1103" s="1">
        <v>11</v>
      </c>
      <c r="G1103" s="1" t="s">
        <v>295</v>
      </c>
      <c r="H1103" s="1" t="s">
        <v>294</v>
      </c>
      <c r="I1103" s="1" t="s">
        <v>349</v>
      </c>
      <c r="J1103" s="1" t="s">
        <v>1511</v>
      </c>
      <c r="K1103" s="1" t="s">
        <v>1492</v>
      </c>
      <c r="L1103" s="1"/>
      <c r="M1103" s="1" t="s">
        <v>4451</v>
      </c>
      <c r="N1103" s="1" t="s">
        <v>4452</v>
      </c>
      <c r="O1103" s="1"/>
      <c r="P1103" s="1"/>
      <c r="Q1103" s="1">
        <v>1</v>
      </c>
      <c r="R1103" s="1">
        <v>3</v>
      </c>
      <c r="S1103" s="1" t="s">
        <v>4453</v>
      </c>
    </row>
    <row r="1104" spans="1:19" hidden="1" x14ac:dyDescent="0.15">
      <c r="A1104" s="3">
        <v>1103</v>
      </c>
      <c r="B1104" s="25" t="s">
        <v>5350</v>
      </c>
      <c r="C1104" s="2" t="s">
        <v>4450</v>
      </c>
      <c r="D1104" s="1" t="s">
        <v>1653</v>
      </c>
      <c r="E1104" s="1" t="s">
        <v>1771</v>
      </c>
      <c r="F1104" s="1">
        <v>5</v>
      </c>
      <c r="G1104" s="1" t="s">
        <v>293</v>
      </c>
      <c r="H1104" s="1" t="s">
        <v>292</v>
      </c>
      <c r="I1104" s="1" t="s">
        <v>349</v>
      </c>
      <c r="J1104" s="1" t="s">
        <v>1506</v>
      </c>
      <c r="K1104" s="1"/>
      <c r="L1104" s="1"/>
      <c r="M1104" s="1" t="s">
        <v>4454</v>
      </c>
      <c r="N1104" s="1"/>
      <c r="O1104" s="1"/>
      <c r="P1104" s="1"/>
      <c r="Q1104" s="1">
        <v>2</v>
      </c>
      <c r="R1104" s="1">
        <v>2</v>
      </c>
      <c r="S1104" s="1" t="s">
        <v>4454</v>
      </c>
    </row>
    <row r="1105" spans="1:19" hidden="1" x14ac:dyDescent="0.15">
      <c r="A1105" s="3">
        <v>1104</v>
      </c>
      <c r="B1105" s="25" t="s">
        <v>5350</v>
      </c>
      <c r="C1105" s="2" t="s">
        <v>4450</v>
      </c>
      <c r="D1105" s="1" t="s">
        <v>1653</v>
      </c>
      <c r="E1105" s="1" t="s">
        <v>1771</v>
      </c>
      <c r="F1105" s="1">
        <v>4</v>
      </c>
      <c r="G1105" s="1" t="s">
        <v>291</v>
      </c>
      <c r="H1105" s="1" t="s">
        <v>290</v>
      </c>
      <c r="I1105" s="1" t="s">
        <v>349</v>
      </c>
      <c r="J1105" s="1" t="s">
        <v>1511</v>
      </c>
      <c r="K1105" s="1" t="s">
        <v>1485</v>
      </c>
      <c r="L1105" s="1"/>
      <c r="M1105" s="1" t="s">
        <v>4455</v>
      </c>
      <c r="N1105" s="1"/>
      <c r="O1105" s="1"/>
      <c r="P1105" s="1"/>
      <c r="Q1105" s="1">
        <v>2</v>
      </c>
      <c r="R1105" s="1">
        <v>2</v>
      </c>
      <c r="S1105" s="1" t="s">
        <v>4455</v>
      </c>
    </row>
    <row r="1106" spans="1:19" hidden="1" x14ac:dyDescent="0.15">
      <c r="A1106" s="3">
        <v>1105</v>
      </c>
      <c r="B1106" s="25" t="s">
        <v>5350</v>
      </c>
      <c r="C1106" s="2" t="s">
        <v>4450</v>
      </c>
      <c r="D1106" s="1" t="s">
        <v>1653</v>
      </c>
      <c r="E1106" s="1" t="s">
        <v>1771</v>
      </c>
      <c r="F1106" s="1">
        <v>4</v>
      </c>
      <c r="G1106" s="1" t="s">
        <v>289</v>
      </c>
      <c r="H1106" s="1" t="s">
        <v>288</v>
      </c>
      <c r="I1106" s="1" t="s">
        <v>349</v>
      </c>
      <c r="J1106" s="1" t="s">
        <v>1511</v>
      </c>
      <c r="K1106" s="1" t="s">
        <v>1515</v>
      </c>
      <c r="L1106" s="1"/>
      <c r="M1106" s="1" t="s">
        <v>4456</v>
      </c>
      <c r="N1106" s="1"/>
      <c r="O1106" s="1"/>
      <c r="P1106" s="1"/>
      <c r="Q1106" s="1">
        <v>3</v>
      </c>
      <c r="R1106" s="1">
        <v>1</v>
      </c>
      <c r="S1106" s="1" t="s">
        <v>4456</v>
      </c>
    </row>
    <row r="1107" spans="1:19" hidden="1" x14ac:dyDescent="0.15">
      <c r="A1107" s="3">
        <v>1106</v>
      </c>
      <c r="B1107" s="25" t="s">
        <v>5350</v>
      </c>
      <c r="C1107" s="2" t="s">
        <v>4450</v>
      </c>
      <c r="D1107" s="1" t="s">
        <v>1653</v>
      </c>
      <c r="E1107" s="1" t="s">
        <v>1771</v>
      </c>
      <c r="F1107" s="1">
        <v>8</v>
      </c>
      <c r="G1107" s="1" t="s">
        <v>287</v>
      </c>
      <c r="H1107" s="1" t="s">
        <v>286</v>
      </c>
      <c r="I1107" s="1" t="s">
        <v>349</v>
      </c>
      <c r="J1107" s="1" t="s">
        <v>1917</v>
      </c>
      <c r="K1107" s="1"/>
      <c r="L1107" s="1"/>
      <c r="M1107" s="1" t="s">
        <v>3151</v>
      </c>
      <c r="N1107" s="1" t="s">
        <v>4457</v>
      </c>
      <c r="O1107" s="1"/>
      <c r="P1107" s="1"/>
      <c r="Q1107" s="1">
        <v>2</v>
      </c>
      <c r="R1107" s="1">
        <v>2</v>
      </c>
      <c r="S1107" s="1" t="s">
        <v>4458</v>
      </c>
    </row>
    <row r="1108" spans="1:19" hidden="1" x14ac:dyDescent="0.15">
      <c r="A1108" s="3">
        <v>1107</v>
      </c>
      <c r="B1108" s="25" t="s">
        <v>5350</v>
      </c>
      <c r="C1108" s="2" t="s">
        <v>4450</v>
      </c>
      <c r="D1108" s="1" t="s">
        <v>1653</v>
      </c>
      <c r="E1108" s="1" t="s">
        <v>1771</v>
      </c>
      <c r="F1108" s="1">
        <v>13</v>
      </c>
      <c r="G1108" s="1" t="s">
        <v>285</v>
      </c>
      <c r="H1108" s="1" t="s">
        <v>284</v>
      </c>
      <c r="I1108" s="1" t="s">
        <v>349</v>
      </c>
      <c r="J1108" s="1" t="s">
        <v>2987</v>
      </c>
      <c r="K1108" s="1" t="s">
        <v>1515</v>
      </c>
      <c r="L1108" s="1"/>
      <c r="M1108" s="1" t="s">
        <v>361</v>
      </c>
      <c r="N1108" s="1" t="s">
        <v>4459</v>
      </c>
      <c r="O1108" s="1"/>
      <c r="P1108" s="1"/>
      <c r="Q1108" s="1">
        <v>2</v>
      </c>
      <c r="R1108" s="1">
        <v>2</v>
      </c>
      <c r="S1108" s="1" t="s">
        <v>4460</v>
      </c>
    </row>
    <row r="1109" spans="1:19" hidden="1" x14ac:dyDescent="0.15">
      <c r="A1109" s="3">
        <v>1108</v>
      </c>
      <c r="B1109" s="25" t="s">
        <v>5350</v>
      </c>
      <c r="C1109" s="2" t="s">
        <v>4450</v>
      </c>
      <c r="D1109" s="1" t="s">
        <v>1653</v>
      </c>
      <c r="E1109" s="1" t="s">
        <v>1771</v>
      </c>
      <c r="F1109" s="1">
        <v>6</v>
      </c>
      <c r="G1109" s="1" t="s">
        <v>283</v>
      </c>
      <c r="H1109" s="1" t="s">
        <v>282</v>
      </c>
      <c r="I1109" s="1" t="s">
        <v>349</v>
      </c>
      <c r="J1109" s="1" t="s">
        <v>1506</v>
      </c>
      <c r="K1109" s="1"/>
      <c r="L1109" s="1"/>
      <c r="M1109" s="1"/>
      <c r="N1109" s="1"/>
      <c r="O1109" s="1"/>
      <c r="P1109" s="1"/>
      <c r="Q1109" s="1">
        <v>2</v>
      </c>
      <c r="R1109" s="1">
        <v>4</v>
      </c>
      <c r="S1109" s="1"/>
    </row>
    <row r="1110" spans="1:19" hidden="1" x14ac:dyDescent="0.15">
      <c r="A1110" s="3">
        <v>1109</v>
      </c>
      <c r="B1110" s="25" t="s">
        <v>5350</v>
      </c>
      <c r="C1110" s="2" t="s">
        <v>4450</v>
      </c>
      <c r="D1110" s="1" t="s">
        <v>1653</v>
      </c>
      <c r="E1110" s="1" t="s">
        <v>1771</v>
      </c>
      <c r="F1110" s="1">
        <v>10</v>
      </c>
      <c r="G1110" s="1" t="s">
        <v>281</v>
      </c>
      <c r="H1110" s="1" t="s">
        <v>280</v>
      </c>
      <c r="I1110" s="1" t="s">
        <v>349</v>
      </c>
      <c r="J1110" s="1" t="s">
        <v>1511</v>
      </c>
      <c r="K1110" s="1" t="s">
        <v>1515</v>
      </c>
      <c r="L1110" s="1"/>
      <c r="M1110" s="1" t="s">
        <v>3289</v>
      </c>
      <c r="N1110" s="1" t="s">
        <v>4461</v>
      </c>
      <c r="O1110" s="1"/>
      <c r="P1110" s="1"/>
      <c r="Q1110" s="1">
        <v>3</v>
      </c>
      <c r="R1110" s="1">
        <v>2</v>
      </c>
      <c r="S1110" s="1" t="s">
        <v>4462</v>
      </c>
    </row>
    <row r="1111" spans="1:19" hidden="1" x14ac:dyDescent="0.15">
      <c r="A1111" s="3">
        <v>1110</v>
      </c>
      <c r="B1111" s="25" t="s">
        <v>5350</v>
      </c>
      <c r="C1111" s="2" t="s">
        <v>4450</v>
      </c>
      <c r="D1111" s="1" t="s">
        <v>1653</v>
      </c>
      <c r="E1111" s="1" t="s">
        <v>1771</v>
      </c>
      <c r="F1111" s="1">
        <v>14</v>
      </c>
      <c r="G1111" s="1" t="s">
        <v>279</v>
      </c>
      <c r="H1111" s="1" t="s">
        <v>278</v>
      </c>
      <c r="I1111" s="1" t="s">
        <v>349</v>
      </c>
      <c r="J1111" s="1" t="s">
        <v>358</v>
      </c>
      <c r="K1111" s="1"/>
      <c r="L1111" s="1"/>
      <c r="M1111" s="1" t="s">
        <v>2435</v>
      </c>
      <c r="N1111" s="1" t="s">
        <v>4463</v>
      </c>
      <c r="O1111" s="1"/>
      <c r="P1111" s="1"/>
      <c r="Q1111" s="1">
        <v>3</v>
      </c>
      <c r="R1111" s="1">
        <v>3</v>
      </c>
      <c r="S1111" s="1" t="s">
        <v>4464</v>
      </c>
    </row>
    <row r="1112" spans="1:19" hidden="1" x14ac:dyDescent="0.15">
      <c r="A1112" s="3">
        <v>1111</v>
      </c>
      <c r="B1112" s="25" t="s">
        <v>5350</v>
      </c>
      <c r="C1112" s="2" t="s">
        <v>4450</v>
      </c>
      <c r="D1112" s="1" t="s">
        <v>1653</v>
      </c>
      <c r="E1112" s="1" t="s">
        <v>1771</v>
      </c>
      <c r="F1112" s="1">
        <v>4</v>
      </c>
      <c r="G1112" s="1" t="s">
        <v>277</v>
      </c>
      <c r="H1112" s="1" t="s">
        <v>276</v>
      </c>
      <c r="I1112" s="1" t="s">
        <v>1475</v>
      </c>
      <c r="J1112" s="1"/>
      <c r="K1112" s="1"/>
      <c r="L1112" s="1"/>
      <c r="M1112" s="1" t="s">
        <v>4465</v>
      </c>
      <c r="N1112" s="1" t="s">
        <v>4463</v>
      </c>
      <c r="O1112" s="1"/>
      <c r="P1112" s="1"/>
      <c r="Q1112" s="1"/>
      <c r="R1112" s="1"/>
      <c r="S1112" s="1" t="s">
        <v>4466</v>
      </c>
    </row>
    <row r="1113" spans="1:19" hidden="1" x14ac:dyDescent="0.15">
      <c r="A1113" s="3">
        <v>1112</v>
      </c>
      <c r="B1113" s="25" t="s">
        <v>5350</v>
      </c>
      <c r="C1113" s="2" t="s">
        <v>4450</v>
      </c>
      <c r="D1113" s="1" t="s">
        <v>1653</v>
      </c>
      <c r="E1113" s="1" t="s">
        <v>1771</v>
      </c>
      <c r="F1113" s="1">
        <v>5</v>
      </c>
      <c r="G1113" s="1" t="s">
        <v>5260</v>
      </c>
      <c r="H1113" s="1" t="s">
        <v>274</v>
      </c>
      <c r="I1113" s="1" t="s">
        <v>1475</v>
      </c>
      <c r="J1113" s="1"/>
      <c r="K1113" s="1"/>
      <c r="L1113" s="1"/>
      <c r="M1113" s="1" t="s">
        <v>4467</v>
      </c>
      <c r="N1113" s="1" t="s">
        <v>4463</v>
      </c>
      <c r="O1113" s="1"/>
      <c r="P1113" s="1"/>
      <c r="Q1113" s="1"/>
      <c r="R1113" s="1"/>
      <c r="S1113" s="1" t="s">
        <v>4468</v>
      </c>
    </row>
    <row r="1114" spans="1:19" hidden="1" x14ac:dyDescent="0.15">
      <c r="A1114" s="3">
        <v>1113</v>
      </c>
      <c r="B1114" s="25" t="s">
        <v>5350</v>
      </c>
      <c r="C1114" s="2" t="s">
        <v>4450</v>
      </c>
      <c r="D1114" s="1" t="s">
        <v>1653</v>
      </c>
      <c r="E1114" s="1" t="s">
        <v>1771</v>
      </c>
      <c r="F1114" s="1">
        <v>9</v>
      </c>
      <c r="G1114" s="1" t="s">
        <v>273</v>
      </c>
      <c r="H1114" s="1" t="s">
        <v>272</v>
      </c>
      <c r="I1114" s="1" t="s">
        <v>1475</v>
      </c>
      <c r="J1114" s="1"/>
      <c r="K1114" s="1"/>
      <c r="L1114" s="1"/>
      <c r="M1114" s="1" t="s">
        <v>4469</v>
      </c>
      <c r="N1114" s="1"/>
      <c r="O1114" s="1"/>
      <c r="P1114" s="1"/>
      <c r="Q1114" s="1"/>
      <c r="R1114" s="1"/>
      <c r="S1114" s="1" t="s">
        <v>4469</v>
      </c>
    </row>
    <row r="1115" spans="1:19" hidden="1" x14ac:dyDescent="0.15">
      <c r="A1115" s="3">
        <v>1114</v>
      </c>
      <c r="B1115" s="25" t="s">
        <v>5350</v>
      </c>
      <c r="C1115" s="2" t="s">
        <v>4450</v>
      </c>
      <c r="D1115" s="1" t="s">
        <v>1653</v>
      </c>
      <c r="E1115" s="1" t="s">
        <v>1771</v>
      </c>
      <c r="F1115" s="1">
        <v>9</v>
      </c>
      <c r="G1115" s="1" t="s">
        <v>5327</v>
      </c>
      <c r="H1115" s="1" t="s">
        <v>270</v>
      </c>
      <c r="I1115" s="1" t="s">
        <v>297</v>
      </c>
      <c r="J1115" s="1"/>
      <c r="K1115" s="1"/>
      <c r="L1115" s="1"/>
      <c r="M1115" s="1" t="s">
        <v>4470</v>
      </c>
      <c r="N1115" s="1" t="s">
        <v>4471</v>
      </c>
      <c r="O1115" s="1"/>
      <c r="P1115" s="1">
        <v>3</v>
      </c>
      <c r="Q1115" s="1"/>
      <c r="R1115" s="1"/>
      <c r="S1115" s="1" t="s">
        <v>4472</v>
      </c>
    </row>
    <row r="1116" spans="1:19" hidden="1" x14ac:dyDescent="0.15">
      <c r="A1116" s="3">
        <v>1115</v>
      </c>
      <c r="B1116" s="25" t="s">
        <v>5350</v>
      </c>
      <c r="C1116" s="2" t="s">
        <v>4450</v>
      </c>
      <c r="D1116" s="1" t="s">
        <v>1653</v>
      </c>
      <c r="E1116" s="1" t="s">
        <v>1473</v>
      </c>
      <c r="F1116" s="1">
        <v>11</v>
      </c>
      <c r="G1116" s="1" t="s">
        <v>269</v>
      </c>
      <c r="H1116" s="1" t="s">
        <v>268</v>
      </c>
      <c r="I1116" s="1" t="s">
        <v>349</v>
      </c>
      <c r="J1116" s="1" t="s">
        <v>1511</v>
      </c>
      <c r="K1116" s="1" t="s">
        <v>1515</v>
      </c>
      <c r="L1116" s="1"/>
      <c r="M1116" s="1" t="s">
        <v>4473</v>
      </c>
      <c r="N1116" s="1"/>
      <c r="O1116" s="1"/>
      <c r="P1116" s="1"/>
      <c r="Q1116" s="1">
        <v>4</v>
      </c>
      <c r="R1116" s="1">
        <v>3</v>
      </c>
      <c r="S1116" s="1" t="s">
        <v>4473</v>
      </c>
    </row>
    <row r="1117" spans="1:19" hidden="1" x14ac:dyDescent="0.15">
      <c r="A1117" s="3">
        <v>1116</v>
      </c>
      <c r="B1117" s="25" t="s">
        <v>5350</v>
      </c>
      <c r="C1117" s="2" t="s">
        <v>4450</v>
      </c>
      <c r="D1117" s="1" t="s">
        <v>1653</v>
      </c>
      <c r="E1117" s="1" t="s">
        <v>1473</v>
      </c>
      <c r="F1117" s="1">
        <v>12</v>
      </c>
      <c r="G1117" s="1" t="s">
        <v>267</v>
      </c>
      <c r="H1117" s="1" t="s">
        <v>266</v>
      </c>
      <c r="I1117" s="1" t="s">
        <v>349</v>
      </c>
      <c r="J1117" s="1" t="s">
        <v>2987</v>
      </c>
      <c r="K1117" s="1" t="s">
        <v>1826</v>
      </c>
      <c r="L1117" s="1"/>
      <c r="M1117" s="1" t="s">
        <v>361</v>
      </c>
      <c r="N1117" s="1" t="s">
        <v>4474</v>
      </c>
      <c r="O1117" s="1" t="s">
        <v>4475</v>
      </c>
      <c r="P1117" s="1"/>
      <c r="Q1117" s="1">
        <v>4</v>
      </c>
      <c r="R1117" s="1">
        <v>4</v>
      </c>
      <c r="S1117" s="1" t="s">
        <v>4476</v>
      </c>
    </row>
    <row r="1118" spans="1:19" hidden="1" x14ac:dyDescent="0.15">
      <c r="A1118" s="3">
        <v>1117</v>
      </c>
      <c r="B1118" s="25" t="s">
        <v>5350</v>
      </c>
      <c r="C1118" s="2" t="s">
        <v>4450</v>
      </c>
      <c r="D1118" s="1" t="s">
        <v>1653</v>
      </c>
      <c r="E1118" s="1" t="s">
        <v>1473</v>
      </c>
      <c r="F1118" s="1">
        <v>4</v>
      </c>
      <c r="G1118" s="1" t="s">
        <v>4477</v>
      </c>
      <c r="H1118" s="1" t="s">
        <v>4478</v>
      </c>
      <c r="I1118" s="1" t="s">
        <v>349</v>
      </c>
      <c r="J1118" s="1" t="s">
        <v>1511</v>
      </c>
      <c r="K1118" s="1" t="s">
        <v>1492</v>
      </c>
      <c r="L1118" s="1"/>
      <c r="M1118" s="1" t="s">
        <v>4479</v>
      </c>
      <c r="N1118" s="1"/>
      <c r="O1118" s="1"/>
      <c r="P1118" s="1"/>
      <c r="Q1118" s="1">
        <v>2</v>
      </c>
      <c r="R1118" s="1">
        <v>2</v>
      </c>
      <c r="S1118" s="1" t="s">
        <v>4479</v>
      </c>
    </row>
    <row r="1119" spans="1:19" hidden="1" x14ac:dyDescent="0.15">
      <c r="A1119" s="3">
        <v>1118</v>
      </c>
      <c r="B1119" s="25" t="s">
        <v>5350</v>
      </c>
      <c r="C1119" s="2" t="s">
        <v>4450</v>
      </c>
      <c r="D1119" s="1" t="s">
        <v>1653</v>
      </c>
      <c r="E1119" s="1" t="s">
        <v>1473</v>
      </c>
      <c r="F1119" s="1">
        <v>6</v>
      </c>
      <c r="G1119" s="1" t="s">
        <v>265</v>
      </c>
      <c r="H1119" s="1" t="s">
        <v>264</v>
      </c>
      <c r="I1119" s="1" t="s">
        <v>1475</v>
      </c>
      <c r="J1119" s="1"/>
      <c r="K1119" s="1"/>
      <c r="L1119" s="1"/>
      <c r="M1119" s="1" t="s">
        <v>4480</v>
      </c>
      <c r="N1119" s="1" t="s">
        <v>4463</v>
      </c>
      <c r="O1119" s="1" t="s">
        <v>4481</v>
      </c>
      <c r="P1119" s="1"/>
      <c r="Q1119" s="1"/>
      <c r="R1119" s="1"/>
      <c r="S1119" s="1" t="s">
        <v>4482</v>
      </c>
    </row>
    <row r="1120" spans="1:19" hidden="1" x14ac:dyDescent="0.15">
      <c r="A1120" s="3">
        <v>1119</v>
      </c>
      <c r="B1120" s="25" t="s">
        <v>5350</v>
      </c>
      <c r="C1120" s="2" t="s">
        <v>4450</v>
      </c>
      <c r="D1120" s="1" t="s">
        <v>1653</v>
      </c>
      <c r="E1120" s="1" t="s">
        <v>1473</v>
      </c>
      <c r="F1120" s="1">
        <v>11</v>
      </c>
      <c r="G1120" s="1" t="s">
        <v>5261</v>
      </c>
      <c r="H1120" s="1" t="s">
        <v>262</v>
      </c>
      <c r="I1120" s="1" t="s">
        <v>297</v>
      </c>
      <c r="J1120" s="1"/>
      <c r="K1120" s="1"/>
      <c r="L1120" s="1"/>
      <c r="M1120" s="1" t="s">
        <v>4483</v>
      </c>
      <c r="N1120" s="1" t="s">
        <v>4484</v>
      </c>
      <c r="O1120" s="1"/>
      <c r="P1120" s="1">
        <v>3</v>
      </c>
      <c r="Q1120" s="1"/>
      <c r="R1120" s="1"/>
      <c r="S1120" s="1" t="s">
        <v>4485</v>
      </c>
    </row>
    <row r="1121" spans="1:19" hidden="1" x14ac:dyDescent="0.15">
      <c r="A1121" s="3">
        <v>1120</v>
      </c>
      <c r="B1121" s="25" t="s">
        <v>5350</v>
      </c>
      <c r="C1121" s="2" t="s">
        <v>4450</v>
      </c>
      <c r="D1121" s="1" t="s">
        <v>1653</v>
      </c>
      <c r="E1121" s="1" t="s">
        <v>1463</v>
      </c>
      <c r="F1121" s="1">
        <v>10</v>
      </c>
      <c r="G1121" s="1" t="s">
        <v>261</v>
      </c>
      <c r="H1121" s="1" t="s">
        <v>260</v>
      </c>
      <c r="I1121" s="1" t="s">
        <v>349</v>
      </c>
      <c r="J1121" s="1" t="s">
        <v>2987</v>
      </c>
      <c r="K1121" s="1" t="s">
        <v>1485</v>
      </c>
      <c r="L1121" s="1"/>
      <c r="M1121" s="1" t="s">
        <v>361</v>
      </c>
      <c r="N1121" s="1" t="s">
        <v>4486</v>
      </c>
      <c r="O1121" s="1"/>
      <c r="P1121" s="1"/>
      <c r="Q1121" s="1">
        <v>3</v>
      </c>
      <c r="R1121" s="1">
        <v>2</v>
      </c>
      <c r="S1121" s="1" t="s">
        <v>4487</v>
      </c>
    </row>
    <row r="1122" spans="1:19" hidden="1" x14ac:dyDescent="0.15">
      <c r="A1122" s="3">
        <v>1121</v>
      </c>
      <c r="B1122" s="25" t="s">
        <v>5350</v>
      </c>
      <c r="C1122" s="2" t="s">
        <v>4450</v>
      </c>
      <c r="D1122" s="1" t="s">
        <v>1653</v>
      </c>
      <c r="E1122" s="1" t="s">
        <v>1463</v>
      </c>
      <c r="F1122" s="1">
        <v>18</v>
      </c>
      <c r="G1122" s="1" t="s">
        <v>259</v>
      </c>
      <c r="H1122" s="1" t="s">
        <v>258</v>
      </c>
      <c r="I1122" s="1" t="s">
        <v>349</v>
      </c>
      <c r="J1122" s="1" t="s">
        <v>1917</v>
      </c>
      <c r="K1122" s="1"/>
      <c r="L1122" s="1"/>
      <c r="M1122" s="1" t="s">
        <v>4488</v>
      </c>
      <c r="N1122" s="1" t="s">
        <v>4489</v>
      </c>
      <c r="O1122" s="1"/>
      <c r="P1122" s="1"/>
      <c r="Q1122" s="1">
        <v>3</v>
      </c>
      <c r="R1122" s="1">
        <v>3</v>
      </c>
      <c r="S1122" s="1" t="s">
        <v>4490</v>
      </c>
    </row>
    <row r="1123" spans="1:19" hidden="1" x14ac:dyDescent="0.15">
      <c r="A1123" s="3">
        <v>1122</v>
      </c>
      <c r="B1123" s="25" t="s">
        <v>5350</v>
      </c>
      <c r="C1123" s="2" t="s">
        <v>4450</v>
      </c>
      <c r="D1123" s="1" t="s">
        <v>1653</v>
      </c>
      <c r="E1123" s="1" t="s">
        <v>1463</v>
      </c>
      <c r="F1123" s="1">
        <v>16</v>
      </c>
      <c r="G1123" s="1" t="s">
        <v>257</v>
      </c>
      <c r="H1123" s="1" t="s">
        <v>256</v>
      </c>
      <c r="I1123" s="1" t="s">
        <v>1475</v>
      </c>
      <c r="J1123" s="1"/>
      <c r="K1123" s="1"/>
      <c r="L1123" s="1"/>
      <c r="M1123" s="1" t="s">
        <v>4491</v>
      </c>
      <c r="N1123" s="1"/>
      <c r="O1123" s="1"/>
      <c r="P1123" s="1"/>
      <c r="Q1123" s="1"/>
      <c r="R1123" s="1"/>
      <c r="S1123" s="1" t="s">
        <v>4491</v>
      </c>
    </row>
    <row r="1124" spans="1:19" hidden="1" x14ac:dyDescent="0.15">
      <c r="A1124" s="3">
        <v>1123</v>
      </c>
      <c r="B1124" s="25" t="s">
        <v>5350</v>
      </c>
      <c r="C1124" s="2" t="s">
        <v>4450</v>
      </c>
      <c r="D1124" s="1" t="s">
        <v>1653</v>
      </c>
      <c r="E1124" s="1" t="s">
        <v>1463</v>
      </c>
      <c r="F1124" s="1">
        <v>10</v>
      </c>
      <c r="G1124" s="1" t="s">
        <v>255</v>
      </c>
      <c r="H1124" s="1" t="s">
        <v>254</v>
      </c>
      <c r="I1124" s="1" t="s">
        <v>297</v>
      </c>
      <c r="J1124" s="1"/>
      <c r="K1124" s="1"/>
      <c r="L1124" s="1"/>
      <c r="M1124" s="1" t="s">
        <v>4492</v>
      </c>
      <c r="N1124" s="1"/>
      <c r="O1124" s="1"/>
      <c r="P1124" s="1">
        <v>2</v>
      </c>
      <c r="Q1124" s="1"/>
      <c r="R1124" s="1"/>
      <c r="S1124" s="1" t="s">
        <v>4492</v>
      </c>
    </row>
    <row r="1125" spans="1:19" hidden="1" x14ac:dyDescent="0.15">
      <c r="A1125" s="3">
        <v>1124</v>
      </c>
      <c r="B1125" s="25" t="s">
        <v>5350</v>
      </c>
      <c r="C1125" s="2" t="s">
        <v>4450</v>
      </c>
      <c r="D1125" s="1" t="s">
        <v>1653</v>
      </c>
      <c r="E1125" s="1" t="s">
        <v>1463</v>
      </c>
      <c r="F1125" s="1">
        <v>16</v>
      </c>
      <c r="G1125" s="1" t="s">
        <v>5377</v>
      </c>
      <c r="H1125" s="1" t="s">
        <v>252</v>
      </c>
      <c r="I1125" s="1" t="s">
        <v>297</v>
      </c>
      <c r="J1125" s="1"/>
      <c r="K1125" s="1"/>
      <c r="L1125" s="1"/>
      <c r="M1125" s="1" t="s">
        <v>4493</v>
      </c>
      <c r="N1125" s="1" t="s">
        <v>4494</v>
      </c>
      <c r="O1125" s="1" t="s">
        <v>4495</v>
      </c>
      <c r="P1125" s="1">
        <v>3</v>
      </c>
      <c r="Q1125" s="1"/>
      <c r="R1125" s="1"/>
      <c r="S1125" s="1" t="s">
        <v>4496</v>
      </c>
    </row>
    <row r="1126" spans="1:19" hidden="1" x14ac:dyDescent="0.15">
      <c r="A1126" s="3">
        <v>1125</v>
      </c>
      <c r="B1126" s="25" t="s">
        <v>5350</v>
      </c>
      <c r="C1126" s="2" t="s">
        <v>4450</v>
      </c>
      <c r="D1126" s="1" t="s">
        <v>1653</v>
      </c>
      <c r="E1126" s="1" t="s">
        <v>1453</v>
      </c>
      <c r="F1126" s="1">
        <v>16</v>
      </c>
      <c r="G1126" s="1" t="s">
        <v>251</v>
      </c>
      <c r="H1126" s="1" t="s">
        <v>250</v>
      </c>
      <c r="I1126" s="1" t="s">
        <v>349</v>
      </c>
      <c r="J1126" s="1" t="s">
        <v>358</v>
      </c>
      <c r="K1126" s="1"/>
      <c r="L1126" s="1"/>
      <c r="M1126" s="1" t="s">
        <v>361</v>
      </c>
      <c r="N1126" s="1" t="s">
        <v>4497</v>
      </c>
      <c r="O1126" s="1"/>
      <c r="P1126" s="1"/>
      <c r="Q1126" s="1">
        <v>7</v>
      </c>
      <c r="R1126" s="1">
        <v>8</v>
      </c>
      <c r="S1126" s="1" t="s">
        <v>4498</v>
      </c>
    </row>
    <row r="1127" spans="1:19" hidden="1" x14ac:dyDescent="0.15">
      <c r="A1127" s="3">
        <v>1126</v>
      </c>
      <c r="B1127" s="25" t="s">
        <v>5350</v>
      </c>
      <c r="C1127" s="2" t="s">
        <v>4450</v>
      </c>
      <c r="D1127" s="1" t="s">
        <v>1653</v>
      </c>
      <c r="E1127" s="1" t="s">
        <v>1453</v>
      </c>
      <c r="F1127" s="1">
        <v>10</v>
      </c>
      <c r="G1127" s="1" t="s">
        <v>249</v>
      </c>
      <c r="H1127" s="1" t="s">
        <v>248</v>
      </c>
      <c r="I1127" s="1" t="s">
        <v>349</v>
      </c>
      <c r="J1127" s="1" t="s">
        <v>4499</v>
      </c>
      <c r="K1127" s="1"/>
      <c r="L1127" s="1"/>
      <c r="M1127" s="1" t="s">
        <v>4500</v>
      </c>
      <c r="N1127" s="1" t="s">
        <v>4501</v>
      </c>
      <c r="O1127" s="1" t="s">
        <v>4502</v>
      </c>
      <c r="P1127" s="1"/>
      <c r="Q1127" s="1">
        <v>3</v>
      </c>
      <c r="R1127" s="1">
        <v>6</v>
      </c>
      <c r="S1127" s="1" t="s">
        <v>4503</v>
      </c>
    </row>
    <row r="1128" spans="1:19" hidden="1" x14ac:dyDescent="0.15">
      <c r="A1128" s="3">
        <v>1127</v>
      </c>
      <c r="B1128" s="25" t="s">
        <v>5350</v>
      </c>
      <c r="C1128" s="2" t="s">
        <v>4450</v>
      </c>
      <c r="D1128" s="1" t="s">
        <v>1653</v>
      </c>
      <c r="E1128" s="1" t="s">
        <v>1453</v>
      </c>
      <c r="F1128" s="1">
        <v>8</v>
      </c>
      <c r="G1128" s="1" t="s">
        <v>247</v>
      </c>
      <c r="H1128" s="1" t="s">
        <v>246</v>
      </c>
      <c r="I1128" s="1" t="s">
        <v>297</v>
      </c>
      <c r="J1128" s="1"/>
      <c r="K1128" s="1"/>
      <c r="L1128" s="1"/>
      <c r="M1128" s="1" t="s">
        <v>4504</v>
      </c>
      <c r="N1128" s="1"/>
      <c r="O1128" s="1"/>
      <c r="P1128" s="1">
        <v>3</v>
      </c>
      <c r="Q1128" s="1"/>
      <c r="R1128" s="1"/>
      <c r="S1128" s="1" t="s">
        <v>4504</v>
      </c>
    </row>
    <row r="1129" spans="1:19" hidden="1" x14ac:dyDescent="0.15">
      <c r="A1129" s="3">
        <v>1128</v>
      </c>
      <c r="B1129" s="25" t="s">
        <v>5350</v>
      </c>
      <c r="C1129" s="2" t="s">
        <v>4450</v>
      </c>
      <c r="D1129" s="1" t="s">
        <v>1631</v>
      </c>
      <c r="E1129" s="1" t="s">
        <v>1771</v>
      </c>
      <c r="F1129" s="1">
        <v>11</v>
      </c>
      <c r="G1129" s="1" t="s">
        <v>245</v>
      </c>
      <c r="H1129" s="1" t="s">
        <v>244</v>
      </c>
      <c r="I1129" s="1" t="s">
        <v>349</v>
      </c>
      <c r="J1129" s="1" t="s">
        <v>2987</v>
      </c>
      <c r="K1129" s="1" t="s">
        <v>1515</v>
      </c>
      <c r="L1129" s="1"/>
      <c r="M1129" s="1" t="s">
        <v>361</v>
      </c>
      <c r="N1129" s="1" t="s">
        <v>4505</v>
      </c>
      <c r="O1129" s="1"/>
      <c r="P1129" s="1"/>
      <c r="Q1129" s="1">
        <v>2</v>
      </c>
      <c r="R1129" s="1">
        <v>1</v>
      </c>
      <c r="S1129" s="1" t="s">
        <v>4506</v>
      </c>
    </row>
    <row r="1130" spans="1:19" hidden="1" x14ac:dyDescent="0.15">
      <c r="A1130" s="3">
        <v>1129</v>
      </c>
      <c r="B1130" s="25" t="s">
        <v>5350</v>
      </c>
      <c r="C1130" s="2" t="s">
        <v>4450</v>
      </c>
      <c r="D1130" s="1" t="s">
        <v>1631</v>
      </c>
      <c r="E1130" s="1" t="s">
        <v>1771</v>
      </c>
      <c r="F1130" s="1">
        <v>6</v>
      </c>
      <c r="G1130" s="1" t="s">
        <v>243</v>
      </c>
      <c r="H1130" s="1" t="s">
        <v>242</v>
      </c>
      <c r="I1130" s="1" t="s">
        <v>349</v>
      </c>
      <c r="J1130" s="1" t="s">
        <v>1511</v>
      </c>
      <c r="K1130" s="1" t="s">
        <v>1492</v>
      </c>
      <c r="L1130" s="1"/>
      <c r="M1130" s="1" t="s">
        <v>4507</v>
      </c>
      <c r="N1130" s="1"/>
      <c r="O1130" s="1"/>
      <c r="P1130" s="1"/>
      <c r="Q1130" s="1">
        <v>2</v>
      </c>
      <c r="R1130" s="1">
        <v>3</v>
      </c>
      <c r="S1130" s="1" t="s">
        <v>4507</v>
      </c>
    </row>
    <row r="1131" spans="1:19" hidden="1" x14ac:dyDescent="0.15">
      <c r="A1131" s="3">
        <v>1130</v>
      </c>
      <c r="B1131" s="25" t="s">
        <v>5350</v>
      </c>
      <c r="C1131" s="2" t="s">
        <v>4450</v>
      </c>
      <c r="D1131" s="1" t="s">
        <v>1631</v>
      </c>
      <c r="E1131" s="1" t="s">
        <v>1771</v>
      </c>
      <c r="F1131" s="1">
        <v>15</v>
      </c>
      <c r="G1131" s="1" t="s">
        <v>241</v>
      </c>
      <c r="H1131" s="1" t="s">
        <v>240</v>
      </c>
      <c r="I1131" s="1" t="s">
        <v>349</v>
      </c>
      <c r="J1131" s="1" t="s">
        <v>1511</v>
      </c>
      <c r="K1131" s="1" t="s">
        <v>1492</v>
      </c>
      <c r="L1131" s="1"/>
      <c r="M1131" s="1" t="s">
        <v>2627</v>
      </c>
      <c r="N1131" s="1" t="s">
        <v>4508</v>
      </c>
      <c r="O1131" s="1"/>
      <c r="P1131" s="1"/>
      <c r="Q1131" s="1">
        <v>2</v>
      </c>
      <c r="R1131" s="1">
        <v>2</v>
      </c>
      <c r="S1131" s="1" t="s">
        <v>4509</v>
      </c>
    </row>
    <row r="1132" spans="1:19" hidden="1" x14ac:dyDescent="0.15">
      <c r="A1132" s="3">
        <v>1131</v>
      </c>
      <c r="B1132" s="25" t="s">
        <v>5350</v>
      </c>
      <c r="C1132" s="2" t="s">
        <v>4450</v>
      </c>
      <c r="D1132" s="1" t="s">
        <v>1631</v>
      </c>
      <c r="E1132" s="1" t="s">
        <v>1771</v>
      </c>
      <c r="F1132" s="1">
        <v>13</v>
      </c>
      <c r="G1132" s="1" t="s">
        <v>239</v>
      </c>
      <c r="H1132" s="1" t="s">
        <v>238</v>
      </c>
      <c r="I1132" s="1" t="s">
        <v>349</v>
      </c>
      <c r="J1132" s="1" t="s">
        <v>2546</v>
      </c>
      <c r="K1132" s="1"/>
      <c r="L1132" s="1"/>
      <c r="M1132" s="1" t="s">
        <v>361</v>
      </c>
      <c r="N1132" s="1" t="s">
        <v>4484</v>
      </c>
      <c r="O1132" s="1"/>
      <c r="P1132" s="1"/>
      <c r="Q1132" s="1">
        <v>3</v>
      </c>
      <c r="R1132" s="1">
        <v>4</v>
      </c>
      <c r="S1132" s="1" t="s">
        <v>4510</v>
      </c>
    </row>
    <row r="1133" spans="1:19" hidden="1" x14ac:dyDescent="0.15">
      <c r="A1133" s="3">
        <v>1132</v>
      </c>
      <c r="B1133" s="25" t="s">
        <v>5350</v>
      </c>
      <c r="C1133" s="2" t="s">
        <v>4450</v>
      </c>
      <c r="D1133" s="1" t="s">
        <v>1631</v>
      </c>
      <c r="E1133" s="1" t="s">
        <v>1771</v>
      </c>
      <c r="F1133" s="1">
        <v>10</v>
      </c>
      <c r="G1133" s="1" t="s">
        <v>237</v>
      </c>
      <c r="H1133" s="1" t="s">
        <v>236</v>
      </c>
      <c r="I1133" s="1" t="s">
        <v>349</v>
      </c>
      <c r="J1133" s="1" t="s">
        <v>4511</v>
      </c>
      <c r="K1133" s="1" t="s">
        <v>1515</v>
      </c>
      <c r="L1133" s="1"/>
      <c r="M1133" s="1" t="s">
        <v>4505</v>
      </c>
      <c r="N1133" s="1"/>
      <c r="O1133" s="1"/>
      <c r="P1133" s="1"/>
      <c r="Q1133" s="1">
        <v>2</v>
      </c>
      <c r="R1133" s="1">
        <v>1</v>
      </c>
      <c r="S1133" s="1" t="s">
        <v>4505</v>
      </c>
    </row>
    <row r="1134" spans="1:19" hidden="1" x14ac:dyDescent="0.15">
      <c r="A1134" s="3">
        <v>1133</v>
      </c>
      <c r="B1134" s="25" t="s">
        <v>5350</v>
      </c>
      <c r="C1134" s="2" t="s">
        <v>4450</v>
      </c>
      <c r="D1134" s="1" t="s">
        <v>1631</v>
      </c>
      <c r="E1134" s="1" t="s">
        <v>1771</v>
      </c>
      <c r="F1134" s="1">
        <v>6</v>
      </c>
      <c r="G1134" s="1" t="s">
        <v>235</v>
      </c>
      <c r="H1134" s="1" t="s">
        <v>234</v>
      </c>
      <c r="I1134" s="1" t="s">
        <v>1475</v>
      </c>
      <c r="J1134" s="1"/>
      <c r="K1134" s="1"/>
      <c r="L1134" s="1"/>
      <c r="M1134" s="1" t="s">
        <v>4512</v>
      </c>
      <c r="N1134" s="1"/>
      <c r="O1134" s="1"/>
      <c r="P1134" s="1"/>
      <c r="Q1134" s="1"/>
      <c r="R1134" s="1"/>
      <c r="S1134" s="1" t="s">
        <v>4512</v>
      </c>
    </row>
    <row r="1135" spans="1:19" hidden="1" x14ac:dyDescent="0.15">
      <c r="A1135" s="3">
        <v>1134</v>
      </c>
      <c r="B1135" s="25" t="s">
        <v>5350</v>
      </c>
      <c r="C1135" s="2" t="s">
        <v>4450</v>
      </c>
      <c r="D1135" s="1" t="s">
        <v>1631</v>
      </c>
      <c r="E1135" s="1" t="s">
        <v>1771</v>
      </c>
      <c r="F1135" s="1">
        <v>12</v>
      </c>
      <c r="G1135" s="1" t="s">
        <v>233</v>
      </c>
      <c r="H1135" s="1" t="s">
        <v>232</v>
      </c>
      <c r="I1135" s="1" t="s">
        <v>1475</v>
      </c>
      <c r="J1135" s="1"/>
      <c r="K1135" s="1"/>
      <c r="L1135" s="1"/>
      <c r="M1135" s="1" t="s">
        <v>4513</v>
      </c>
      <c r="N1135" s="1" t="s">
        <v>4463</v>
      </c>
      <c r="O1135" s="1"/>
      <c r="P1135" s="1"/>
      <c r="Q1135" s="1"/>
      <c r="R1135" s="1"/>
      <c r="S1135" s="1" t="s">
        <v>4514</v>
      </c>
    </row>
    <row r="1136" spans="1:19" hidden="1" x14ac:dyDescent="0.15">
      <c r="A1136" s="3">
        <v>1135</v>
      </c>
      <c r="B1136" s="25" t="s">
        <v>5350</v>
      </c>
      <c r="C1136" s="2" t="s">
        <v>4450</v>
      </c>
      <c r="D1136" s="1" t="s">
        <v>1631</v>
      </c>
      <c r="E1136" s="1" t="s">
        <v>1771</v>
      </c>
      <c r="F1136" s="1">
        <v>6</v>
      </c>
      <c r="G1136" s="1" t="s">
        <v>231</v>
      </c>
      <c r="H1136" s="1" t="s">
        <v>230</v>
      </c>
      <c r="I1136" s="1" t="s">
        <v>1475</v>
      </c>
      <c r="J1136" s="1"/>
      <c r="K1136" s="1"/>
      <c r="L1136" s="1"/>
      <c r="M1136" s="1" t="s">
        <v>4515</v>
      </c>
      <c r="N1136" s="1"/>
      <c r="O1136" s="1"/>
      <c r="P1136" s="1"/>
      <c r="Q1136" s="1"/>
      <c r="R1136" s="1"/>
      <c r="S1136" s="1" t="s">
        <v>4515</v>
      </c>
    </row>
    <row r="1137" spans="1:19" hidden="1" x14ac:dyDescent="0.15">
      <c r="A1137" s="3">
        <v>1136</v>
      </c>
      <c r="B1137" s="25" t="s">
        <v>5350</v>
      </c>
      <c r="C1137" s="2" t="s">
        <v>4450</v>
      </c>
      <c r="D1137" s="1" t="s">
        <v>1631</v>
      </c>
      <c r="E1137" s="1" t="s">
        <v>1771</v>
      </c>
      <c r="F1137" s="1">
        <v>4</v>
      </c>
      <c r="G1137" s="1" t="s">
        <v>229</v>
      </c>
      <c r="H1137" s="1" t="s">
        <v>228</v>
      </c>
      <c r="I1137" s="1" t="s">
        <v>1475</v>
      </c>
      <c r="J1137" s="1"/>
      <c r="K1137" s="1"/>
      <c r="L1137" s="1"/>
      <c r="M1137" s="1" t="s">
        <v>4516</v>
      </c>
      <c r="N1137" s="1" t="s">
        <v>4463</v>
      </c>
      <c r="O1137" s="1"/>
      <c r="P1137" s="1"/>
      <c r="Q1137" s="1"/>
      <c r="R1137" s="1"/>
      <c r="S1137" s="1" t="s">
        <v>4517</v>
      </c>
    </row>
    <row r="1138" spans="1:19" hidden="1" x14ac:dyDescent="0.15">
      <c r="A1138" s="3">
        <v>1137</v>
      </c>
      <c r="B1138" s="25" t="s">
        <v>5350</v>
      </c>
      <c r="C1138" s="2" t="s">
        <v>4450</v>
      </c>
      <c r="D1138" s="1" t="s">
        <v>1631</v>
      </c>
      <c r="E1138" s="1" t="s">
        <v>1771</v>
      </c>
      <c r="F1138" s="1">
        <v>4</v>
      </c>
      <c r="G1138" s="1" t="s">
        <v>227</v>
      </c>
      <c r="H1138" s="1" t="s">
        <v>226</v>
      </c>
      <c r="I1138" s="1" t="s">
        <v>1475</v>
      </c>
      <c r="J1138" s="1"/>
      <c r="K1138" s="1"/>
      <c r="L1138" s="1"/>
      <c r="M1138" s="1" t="s">
        <v>4518</v>
      </c>
      <c r="N1138" s="1" t="s">
        <v>4463</v>
      </c>
      <c r="O1138" s="1"/>
      <c r="P1138" s="1"/>
      <c r="Q1138" s="1"/>
      <c r="R1138" s="1"/>
      <c r="S1138" s="1" t="s">
        <v>4519</v>
      </c>
    </row>
    <row r="1139" spans="1:19" hidden="1" x14ac:dyDescent="0.15">
      <c r="A1139" s="3">
        <v>1138</v>
      </c>
      <c r="B1139" s="25" t="s">
        <v>5350</v>
      </c>
      <c r="C1139" s="2" t="s">
        <v>4450</v>
      </c>
      <c r="D1139" s="1" t="s">
        <v>1631</v>
      </c>
      <c r="E1139" s="1" t="s">
        <v>1771</v>
      </c>
      <c r="F1139" s="1">
        <v>4</v>
      </c>
      <c r="G1139" s="1" t="s">
        <v>5267</v>
      </c>
      <c r="H1139" s="1" t="s">
        <v>224</v>
      </c>
      <c r="I1139" s="1" t="s">
        <v>1475</v>
      </c>
      <c r="J1139" s="1"/>
      <c r="K1139" s="1"/>
      <c r="L1139" s="1"/>
      <c r="M1139" s="1" t="s">
        <v>4520</v>
      </c>
      <c r="N1139" s="1"/>
      <c r="O1139" s="1"/>
      <c r="P1139" s="1"/>
      <c r="Q1139" s="1"/>
      <c r="R1139" s="1"/>
      <c r="S1139" s="1" t="s">
        <v>4520</v>
      </c>
    </row>
    <row r="1140" spans="1:19" hidden="1" x14ac:dyDescent="0.15">
      <c r="A1140" s="3">
        <v>1139</v>
      </c>
      <c r="B1140" s="25" t="s">
        <v>5350</v>
      </c>
      <c r="C1140" s="2" t="s">
        <v>4450</v>
      </c>
      <c r="D1140" s="1" t="s">
        <v>1631</v>
      </c>
      <c r="E1140" s="1" t="s">
        <v>1771</v>
      </c>
      <c r="F1140" s="1">
        <v>8</v>
      </c>
      <c r="G1140" s="1" t="s">
        <v>223</v>
      </c>
      <c r="H1140" s="1" t="s">
        <v>222</v>
      </c>
      <c r="I1140" s="1" t="s">
        <v>297</v>
      </c>
      <c r="J1140" s="1"/>
      <c r="K1140" s="1"/>
      <c r="L1140" s="1"/>
      <c r="M1140" s="1" t="s">
        <v>4521</v>
      </c>
      <c r="N1140" s="1" t="s">
        <v>4522</v>
      </c>
      <c r="O1140" s="1"/>
      <c r="P1140" s="1">
        <v>3</v>
      </c>
      <c r="Q1140" s="1"/>
      <c r="R1140" s="1"/>
      <c r="S1140" s="1" t="s">
        <v>4523</v>
      </c>
    </row>
    <row r="1141" spans="1:19" hidden="1" x14ac:dyDescent="0.15">
      <c r="A1141" s="3">
        <v>1140</v>
      </c>
      <c r="B1141" s="25" t="s">
        <v>5350</v>
      </c>
      <c r="C1141" s="2" t="s">
        <v>4450</v>
      </c>
      <c r="D1141" s="1" t="s">
        <v>1631</v>
      </c>
      <c r="E1141" s="1" t="s">
        <v>1473</v>
      </c>
      <c r="F1141" s="1">
        <v>5</v>
      </c>
      <c r="G1141" s="1" t="s">
        <v>221</v>
      </c>
      <c r="H1141" s="1" t="s">
        <v>220</v>
      </c>
      <c r="I1141" s="1" t="s">
        <v>349</v>
      </c>
      <c r="J1141" s="1" t="s">
        <v>3027</v>
      </c>
      <c r="K1141" s="1" t="s">
        <v>1515</v>
      </c>
      <c r="L1141" s="1"/>
      <c r="M1141" s="1" t="s">
        <v>4524</v>
      </c>
      <c r="N1141" s="1" t="s">
        <v>4452</v>
      </c>
      <c r="O1141" s="1"/>
      <c r="P1141" s="1"/>
      <c r="Q1141" s="1">
        <v>3</v>
      </c>
      <c r="R1141" s="1">
        <v>4</v>
      </c>
      <c r="S1141" s="1" t="s">
        <v>4525</v>
      </c>
    </row>
    <row r="1142" spans="1:19" hidden="1" x14ac:dyDescent="0.15">
      <c r="A1142" s="3">
        <v>1141</v>
      </c>
      <c r="B1142" s="25" t="s">
        <v>5350</v>
      </c>
      <c r="C1142" s="2" t="s">
        <v>4450</v>
      </c>
      <c r="D1142" s="1" t="s">
        <v>1631</v>
      </c>
      <c r="E1142" s="1" t="s">
        <v>1473</v>
      </c>
      <c r="F1142" s="1">
        <v>6</v>
      </c>
      <c r="G1142" s="1" t="s">
        <v>219</v>
      </c>
      <c r="H1142" s="1" t="s">
        <v>218</v>
      </c>
      <c r="I1142" s="1" t="s">
        <v>349</v>
      </c>
      <c r="J1142" s="1" t="s">
        <v>1511</v>
      </c>
      <c r="K1142" s="1" t="s">
        <v>1492</v>
      </c>
      <c r="L1142" s="1"/>
      <c r="M1142" s="1" t="s">
        <v>4526</v>
      </c>
      <c r="N1142" s="1" t="s">
        <v>4527</v>
      </c>
      <c r="O1142" s="1" t="s">
        <v>4528</v>
      </c>
      <c r="P1142" s="1"/>
      <c r="Q1142" s="1">
        <v>2</v>
      </c>
      <c r="R1142" s="1">
        <v>4</v>
      </c>
      <c r="S1142" s="1" t="s">
        <v>4529</v>
      </c>
    </row>
    <row r="1143" spans="1:19" hidden="1" x14ac:dyDescent="0.15">
      <c r="A1143" s="3">
        <v>1142</v>
      </c>
      <c r="B1143" s="25" t="s">
        <v>5350</v>
      </c>
      <c r="C1143" s="2" t="s">
        <v>4450</v>
      </c>
      <c r="D1143" s="1" t="s">
        <v>1631</v>
      </c>
      <c r="E1143" s="1" t="s">
        <v>1473</v>
      </c>
      <c r="F1143" s="1">
        <v>11</v>
      </c>
      <c r="G1143" s="1" t="s">
        <v>217</v>
      </c>
      <c r="H1143" s="1" t="s">
        <v>216</v>
      </c>
      <c r="I1143" s="1" t="s">
        <v>349</v>
      </c>
      <c r="J1143" s="1" t="s">
        <v>2987</v>
      </c>
      <c r="K1143" s="1" t="s">
        <v>1485</v>
      </c>
      <c r="L1143" s="1"/>
      <c r="M1143" s="1" t="s">
        <v>361</v>
      </c>
      <c r="N1143" s="1" t="s">
        <v>4530</v>
      </c>
      <c r="O1143" s="1"/>
      <c r="P1143" s="1"/>
      <c r="Q1143" s="1">
        <v>4</v>
      </c>
      <c r="R1143" s="1">
        <v>4</v>
      </c>
      <c r="S1143" s="1" t="s">
        <v>4531</v>
      </c>
    </row>
    <row r="1144" spans="1:19" hidden="1" x14ac:dyDescent="0.15">
      <c r="A1144" s="3">
        <v>1143</v>
      </c>
      <c r="B1144" s="25" t="s">
        <v>5350</v>
      </c>
      <c r="C1144" s="2" t="s">
        <v>4450</v>
      </c>
      <c r="D1144" s="1" t="s">
        <v>1631</v>
      </c>
      <c r="E1144" s="1" t="s">
        <v>1473</v>
      </c>
      <c r="F1144" s="1">
        <v>7</v>
      </c>
      <c r="G1144" s="1" t="s">
        <v>215</v>
      </c>
      <c r="H1144" s="1" t="s">
        <v>214</v>
      </c>
      <c r="I1144" s="1" t="s">
        <v>1475</v>
      </c>
      <c r="J1144" s="1"/>
      <c r="K1144" s="1"/>
      <c r="L1144" s="1"/>
      <c r="M1144" s="1" t="s">
        <v>2239</v>
      </c>
      <c r="N1144" s="1" t="s">
        <v>4463</v>
      </c>
      <c r="O1144" s="1"/>
      <c r="P1144" s="1"/>
      <c r="Q1144" s="1"/>
      <c r="R1144" s="1"/>
      <c r="S1144" s="1" t="s">
        <v>4532</v>
      </c>
    </row>
    <row r="1145" spans="1:19" hidden="1" x14ac:dyDescent="0.15">
      <c r="A1145" s="3">
        <v>1144</v>
      </c>
      <c r="B1145" s="25" t="s">
        <v>5350</v>
      </c>
      <c r="C1145" s="2" t="s">
        <v>4450</v>
      </c>
      <c r="D1145" s="1" t="s">
        <v>1631</v>
      </c>
      <c r="E1145" s="1" t="s">
        <v>1463</v>
      </c>
      <c r="F1145" s="1">
        <v>15</v>
      </c>
      <c r="G1145" s="1" t="s">
        <v>213</v>
      </c>
      <c r="H1145" s="1" t="s">
        <v>212</v>
      </c>
      <c r="I1145" s="1" t="s">
        <v>349</v>
      </c>
      <c r="J1145" s="1" t="s">
        <v>1633</v>
      </c>
      <c r="K1145" s="1"/>
      <c r="L1145" s="1"/>
      <c r="M1145" s="1" t="s">
        <v>361</v>
      </c>
      <c r="N1145" s="1" t="s">
        <v>4533</v>
      </c>
      <c r="O1145" s="1" t="s">
        <v>4461</v>
      </c>
      <c r="P1145" s="1"/>
      <c r="Q1145" s="1">
        <v>6</v>
      </c>
      <c r="R1145" s="1">
        <v>6</v>
      </c>
      <c r="S1145" s="1" t="s">
        <v>4534</v>
      </c>
    </row>
    <row r="1146" spans="1:19" hidden="1" x14ac:dyDescent="0.15">
      <c r="A1146" s="3">
        <v>1145</v>
      </c>
      <c r="B1146" s="25" t="s">
        <v>5350</v>
      </c>
      <c r="C1146" s="2" t="s">
        <v>4450</v>
      </c>
      <c r="D1146" s="1" t="s">
        <v>1631</v>
      </c>
      <c r="E1146" s="1" t="s">
        <v>1463</v>
      </c>
      <c r="F1146" s="1">
        <v>4</v>
      </c>
      <c r="G1146" s="1" t="s">
        <v>211</v>
      </c>
      <c r="H1146" s="1" t="s">
        <v>210</v>
      </c>
      <c r="I1146" s="1" t="s">
        <v>297</v>
      </c>
      <c r="J1146" s="1"/>
      <c r="K1146" s="1"/>
      <c r="L1146" s="1"/>
      <c r="M1146" s="1" t="s">
        <v>4535</v>
      </c>
      <c r="N1146" s="1"/>
      <c r="O1146" s="1"/>
      <c r="P1146" s="1">
        <v>3</v>
      </c>
      <c r="Q1146" s="1"/>
      <c r="R1146" s="1"/>
      <c r="S1146" s="1" t="s">
        <v>4535</v>
      </c>
    </row>
    <row r="1147" spans="1:19" hidden="1" x14ac:dyDescent="0.15">
      <c r="A1147" s="3">
        <v>1146</v>
      </c>
      <c r="B1147" s="25" t="s">
        <v>5350</v>
      </c>
      <c r="C1147" s="2" t="s">
        <v>4450</v>
      </c>
      <c r="D1147" s="1" t="s">
        <v>1631</v>
      </c>
      <c r="E1147" s="1" t="s">
        <v>1463</v>
      </c>
      <c r="F1147" s="1">
        <v>5</v>
      </c>
      <c r="G1147" s="1" t="s">
        <v>209</v>
      </c>
      <c r="H1147" s="1" t="s">
        <v>208</v>
      </c>
      <c r="I1147" s="1" t="s">
        <v>297</v>
      </c>
      <c r="J1147" s="1"/>
      <c r="K1147" s="1"/>
      <c r="L1147" s="1"/>
      <c r="M1147" s="1" t="s">
        <v>4536</v>
      </c>
      <c r="N1147" s="1" t="s">
        <v>4537</v>
      </c>
      <c r="O1147" s="1"/>
      <c r="P1147" s="1">
        <v>3</v>
      </c>
      <c r="Q1147" s="1"/>
      <c r="R1147" s="1"/>
      <c r="S1147" s="1" t="s">
        <v>4538</v>
      </c>
    </row>
    <row r="1148" spans="1:19" hidden="1" x14ac:dyDescent="0.15">
      <c r="A1148" s="3">
        <v>1147</v>
      </c>
      <c r="B1148" s="25" t="s">
        <v>5350</v>
      </c>
      <c r="C1148" s="2" t="s">
        <v>4450</v>
      </c>
      <c r="D1148" s="1" t="s">
        <v>1631</v>
      </c>
      <c r="E1148" s="1" t="s">
        <v>1463</v>
      </c>
      <c r="F1148" s="1">
        <v>11</v>
      </c>
      <c r="G1148" s="1" t="s">
        <v>207</v>
      </c>
      <c r="H1148" s="1" t="s">
        <v>206</v>
      </c>
      <c r="I1148" s="1" t="s">
        <v>297</v>
      </c>
      <c r="J1148" s="1"/>
      <c r="K1148" s="1"/>
      <c r="L1148" s="1"/>
      <c r="M1148" s="1" t="s">
        <v>4539</v>
      </c>
      <c r="N1148" s="1" t="s">
        <v>4494</v>
      </c>
      <c r="O1148" s="1" t="s">
        <v>4495</v>
      </c>
      <c r="P1148" s="1">
        <v>3</v>
      </c>
      <c r="Q1148" s="1"/>
      <c r="R1148" s="1"/>
      <c r="S1148" s="1" t="s">
        <v>4540</v>
      </c>
    </row>
    <row r="1149" spans="1:19" hidden="1" x14ac:dyDescent="0.15">
      <c r="A1149" s="3">
        <v>1148</v>
      </c>
      <c r="B1149" s="25" t="s">
        <v>5350</v>
      </c>
      <c r="C1149" s="2" t="s">
        <v>4450</v>
      </c>
      <c r="D1149" s="1" t="s">
        <v>1631</v>
      </c>
      <c r="E1149" s="1" t="s">
        <v>1453</v>
      </c>
      <c r="F1149" s="1">
        <v>10</v>
      </c>
      <c r="G1149" s="1" t="s">
        <v>205</v>
      </c>
      <c r="H1149" s="1" t="s">
        <v>204</v>
      </c>
      <c r="I1149" s="1" t="s">
        <v>349</v>
      </c>
      <c r="J1149" s="1" t="s">
        <v>1633</v>
      </c>
      <c r="K1149" s="1"/>
      <c r="L1149" s="1"/>
      <c r="M1149" s="1" t="s">
        <v>361</v>
      </c>
      <c r="N1149" s="1" t="s">
        <v>4541</v>
      </c>
      <c r="O1149" s="1" t="s">
        <v>4484</v>
      </c>
      <c r="P1149" s="1"/>
      <c r="Q1149" s="1">
        <v>6</v>
      </c>
      <c r="R1149" s="1">
        <v>6</v>
      </c>
      <c r="S1149" s="1" t="s">
        <v>4542</v>
      </c>
    </row>
    <row r="1150" spans="1:19" hidden="1" x14ac:dyDescent="0.15">
      <c r="A1150" s="3">
        <v>1149</v>
      </c>
      <c r="B1150" s="25" t="s">
        <v>5350</v>
      </c>
      <c r="C1150" s="2" t="s">
        <v>4450</v>
      </c>
      <c r="D1150" s="1" t="s">
        <v>1631</v>
      </c>
      <c r="E1150" s="1" t="s">
        <v>1453</v>
      </c>
      <c r="F1150" s="1">
        <v>10</v>
      </c>
      <c r="G1150" s="1" t="s">
        <v>203</v>
      </c>
      <c r="H1150" s="1" t="s">
        <v>202</v>
      </c>
      <c r="I1150" s="1" t="s">
        <v>349</v>
      </c>
      <c r="J1150" s="1" t="s">
        <v>4499</v>
      </c>
      <c r="K1150" s="1"/>
      <c r="L1150" s="1"/>
      <c r="M1150" s="1" t="s">
        <v>4543</v>
      </c>
      <c r="N1150" s="1" t="s">
        <v>4544</v>
      </c>
      <c r="O1150" s="1" t="s">
        <v>4545</v>
      </c>
      <c r="P1150" s="1"/>
      <c r="Q1150" s="1">
        <v>5</v>
      </c>
      <c r="R1150" s="1">
        <v>5</v>
      </c>
      <c r="S1150" s="1" t="s">
        <v>4546</v>
      </c>
    </row>
    <row r="1151" spans="1:19" hidden="1" x14ac:dyDescent="0.15">
      <c r="A1151" s="3">
        <v>1150</v>
      </c>
      <c r="B1151" s="25" t="s">
        <v>5350</v>
      </c>
      <c r="C1151" s="2" t="s">
        <v>4450</v>
      </c>
      <c r="D1151" s="1" t="s">
        <v>1631</v>
      </c>
      <c r="E1151" s="1" t="s">
        <v>1453</v>
      </c>
      <c r="F1151" s="1">
        <v>7</v>
      </c>
      <c r="G1151" s="1" t="s">
        <v>201</v>
      </c>
      <c r="H1151" s="1" t="s">
        <v>200</v>
      </c>
      <c r="I1151" s="1" t="s">
        <v>349</v>
      </c>
      <c r="J1151" s="1" t="s">
        <v>4547</v>
      </c>
      <c r="K1151" s="1" t="s">
        <v>1492</v>
      </c>
      <c r="L1151" s="1"/>
      <c r="M1151" s="1" t="s">
        <v>4548</v>
      </c>
      <c r="N1151" s="1" t="s">
        <v>4461</v>
      </c>
      <c r="O1151" s="1"/>
      <c r="P1151" s="1"/>
      <c r="Q1151" s="1">
        <v>1</v>
      </c>
      <c r="R1151" s="1">
        <v>1</v>
      </c>
      <c r="S1151" s="1" t="s">
        <v>4549</v>
      </c>
    </row>
    <row r="1152" spans="1:19" hidden="1" x14ac:dyDescent="0.15">
      <c r="A1152" s="3">
        <v>1151</v>
      </c>
      <c r="B1152" s="25" t="s">
        <v>5350</v>
      </c>
      <c r="C1152" s="2" t="s">
        <v>4450</v>
      </c>
      <c r="D1152" s="1" t="s">
        <v>1606</v>
      </c>
      <c r="E1152" s="1" t="s">
        <v>1771</v>
      </c>
      <c r="F1152" s="1">
        <v>8</v>
      </c>
      <c r="G1152" s="1" t="s">
        <v>199</v>
      </c>
      <c r="H1152" s="1" t="s">
        <v>198</v>
      </c>
      <c r="I1152" s="1" t="s">
        <v>349</v>
      </c>
      <c r="J1152" s="1" t="s">
        <v>1511</v>
      </c>
      <c r="K1152" s="1"/>
      <c r="L1152" s="1"/>
      <c r="M1152" s="1" t="s">
        <v>1971</v>
      </c>
      <c r="N1152" s="1" t="s">
        <v>4550</v>
      </c>
      <c r="O1152" s="1"/>
      <c r="P1152" s="1"/>
      <c r="Q1152" s="1">
        <v>1</v>
      </c>
      <c r="R1152" s="1">
        <v>1</v>
      </c>
      <c r="S1152" s="1" t="s">
        <v>4551</v>
      </c>
    </row>
    <row r="1153" spans="1:19" hidden="1" x14ac:dyDescent="0.15">
      <c r="A1153" s="3">
        <v>1152</v>
      </c>
      <c r="B1153" s="25" t="s">
        <v>5350</v>
      </c>
      <c r="C1153" s="2" t="s">
        <v>4450</v>
      </c>
      <c r="D1153" s="1" t="s">
        <v>1606</v>
      </c>
      <c r="E1153" s="1" t="s">
        <v>1771</v>
      </c>
      <c r="F1153" s="1">
        <v>6</v>
      </c>
      <c r="G1153" s="1" t="s">
        <v>197</v>
      </c>
      <c r="H1153" s="1" t="s">
        <v>196</v>
      </c>
      <c r="I1153" s="1" t="s">
        <v>349</v>
      </c>
      <c r="J1153" s="1" t="s">
        <v>1506</v>
      </c>
      <c r="K1153" s="1"/>
      <c r="L1153" s="1"/>
      <c r="M1153" s="1" t="s">
        <v>4552</v>
      </c>
      <c r="N1153" s="1"/>
      <c r="O1153" s="1"/>
      <c r="P1153" s="1"/>
      <c r="Q1153" s="1">
        <v>1</v>
      </c>
      <c r="R1153" s="1">
        <v>1</v>
      </c>
      <c r="S1153" s="1" t="s">
        <v>4552</v>
      </c>
    </row>
    <row r="1154" spans="1:19" hidden="1" x14ac:dyDescent="0.15">
      <c r="A1154" s="3">
        <v>1153</v>
      </c>
      <c r="B1154" s="25" t="s">
        <v>5350</v>
      </c>
      <c r="C1154" s="2" t="s">
        <v>4450</v>
      </c>
      <c r="D1154" s="1" t="s">
        <v>1606</v>
      </c>
      <c r="E1154" s="1" t="s">
        <v>1771</v>
      </c>
      <c r="F1154" s="1">
        <v>10</v>
      </c>
      <c r="G1154" s="1" t="s">
        <v>195</v>
      </c>
      <c r="H1154" s="1" t="s">
        <v>194</v>
      </c>
      <c r="I1154" s="1" t="s">
        <v>349</v>
      </c>
      <c r="J1154" s="1" t="s">
        <v>2837</v>
      </c>
      <c r="K1154" s="1"/>
      <c r="L1154" s="1"/>
      <c r="M1154" s="1" t="s">
        <v>4553</v>
      </c>
      <c r="N1154" s="1" t="s">
        <v>4463</v>
      </c>
      <c r="O1154" s="1"/>
      <c r="P1154" s="1"/>
      <c r="Q1154" s="1">
        <v>3</v>
      </c>
      <c r="R1154" s="1">
        <v>3</v>
      </c>
      <c r="S1154" s="1" t="s">
        <v>4554</v>
      </c>
    </row>
    <row r="1155" spans="1:19" hidden="1" x14ac:dyDescent="0.15">
      <c r="A1155" s="3">
        <v>1154</v>
      </c>
      <c r="B1155" s="25" t="s">
        <v>5350</v>
      </c>
      <c r="C1155" s="2" t="s">
        <v>4450</v>
      </c>
      <c r="D1155" s="1" t="s">
        <v>1606</v>
      </c>
      <c r="E1155" s="1" t="s">
        <v>1771</v>
      </c>
      <c r="F1155" s="1">
        <v>6</v>
      </c>
      <c r="G1155" s="1" t="s">
        <v>193</v>
      </c>
      <c r="H1155" s="1" t="s">
        <v>192</v>
      </c>
      <c r="I1155" s="1" t="s">
        <v>349</v>
      </c>
      <c r="J1155" s="1" t="s">
        <v>1506</v>
      </c>
      <c r="K1155" s="1" t="s">
        <v>4555</v>
      </c>
      <c r="L1155" s="1"/>
      <c r="M1155" s="1" t="s">
        <v>4556</v>
      </c>
      <c r="N1155" s="1"/>
      <c r="O1155" s="1"/>
      <c r="P1155" s="1"/>
      <c r="Q1155" s="1">
        <v>2</v>
      </c>
      <c r="R1155" s="1">
        <v>2</v>
      </c>
      <c r="S1155" s="1" t="s">
        <v>4556</v>
      </c>
    </row>
    <row r="1156" spans="1:19" hidden="1" x14ac:dyDescent="0.15">
      <c r="A1156" s="3">
        <v>1155</v>
      </c>
      <c r="B1156" s="25" t="s">
        <v>5350</v>
      </c>
      <c r="C1156" s="2" t="s">
        <v>4450</v>
      </c>
      <c r="D1156" s="1" t="s">
        <v>1606</v>
      </c>
      <c r="E1156" s="1" t="s">
        <v>1771</v>
      </c>
      <c r="F1156" s="1">
        <v>9</v>
      </c>
      <c r="G1156" s="1" t="s">
        <v>191</v>
      </c>
      <c r="H1156" s="1" t="s">
        <v>190</v>
      </c>
      <c r="I1156" s="1" t="s">
        <v>349</v>
      </c>
      <c r="J1156" s="1" t="s">
        <v>4557</v>
      </c>
      <c r="K1156" s="1" t="s">
        <v>1492</v>
      </c>
      <c r="L1156" s="1"/>
      <c r="M1156" s="1" t="s">
        <v>4558</v>
      </c>
      <c r="N1156" s="1"/>
      <c r="O1156" s="1"/>
      <c r="P1156" s="1"/>
      <c r="Q1156" s="1">
        <v>3</v>
      </c>
      <c r="R1156" s="1">
        <v>2</v>
      </c>
      <c r="S1156" s="1" t="s">
        <v>4558</v>
      </c>
    </row>
    <row r="1157" spans="1:19" hidden="1" x14ac:dyDescent="0.15">
      <c r="A1157" s="3">
        <v>1156</v>
      </c>
      <c r="B1157" s="25" t="s">
        <v>5350</v>
      </c>
      <c r="C1157" s="2" t="s">
        <v>4450</v>
      </c>
      <c r="D1157" s="1" t="s">
        <v>1606</v>
      </c>
      <c r="E1157" s="1" t="s">
        <v>1771</v>
      </c>
      <c r="F1157" s="1">
        <v>5</v>
      </c>
      <c r="G1157" s="1" t="s">
        <v>5320</v>
      </c>
      <c r="H1157" s="1" t="s">
        <v>188</v>
      </c>
      <c r="I1157" s="1" t="s">
        <v>349</v>
      </c>
      <c r="J1157" s="1" t="s">
        <v>4559</v>
      </c>
      <c r="K1157" s="1" t="s">
        <v>2828</v>
      </c>
      <c r="L1157" s="1"/>
      <c r="M1157" s="1" t="s">
        <v>4560</v>
      </c>
      <c r="N1157" s="1"/>
      <c r="O1157" s="1"/>
      <c r="P1157" s="1"/>
      <c r="Q1157" s="1">
        <v>4</v>
      </c>
      <c r="R1157" s="1">
        <v>5</v>
      </c>
      <c r="S1157" s="1" t="s">
        <v>4560</v>
      </c>
    </row>
    <row r="1158" spans="1:19" hidden="1" x14ac:dyDescent="0.15">
      <c r="A1158" s="3">
        <v>1157</v>
      </c>
      <c r="B1158" s="25" t="s">
        <v>5350</v>
      </c>
      <c r="C1158" s="2" t="s">
        <v>4450</v>
      </c>
      <c r="D1158" s="1" t="s">
        <v>1606</v>
      </c>
      <c r="E1158" s="1" t="s">
        <v>1771</v>
      </c>
      <c r="F1158" s="1">
        <v>7</v>
      </c>
      <c r="G1158" s="1" t="s">
        <v>5321</v>
      </c>
      <c r="H1158" s="1" t="s">
        <v>186</v>
      </c>
      <c r="I1158" s="1" t="s">
        <v>1475</v>
      </c>
      <c r="J1158" s="1"/>
      <c r="K1158" s="1"/>
      <c r="L1158" s="1"/>
      <c r="M1158" s="1" t="s">
        <v>2114</v>
      </c>
      <c r="N1158" s="1"/>
      <c r="O1158" s="1"/>
      <c r="P1158" s="1"/>
      <c r="Q1158" s="1"/>
      <c r="R1158" s="1"/>
      <c r="S1158" s="1" t="s">
        <v>2114</v>
      </c>
    </row>
    <row r="1159" spans="1:19" hidden="1" x14ac:dyDescent="0.15">
      <c r="A1159" s="3">
        <v>1158</v>
      </c>
      <c r="B1159" s="25" t="s">
        <v>5350</v>
      </c>
      <c r="C1159" s="2" t="s">
        <v>4450</v>
      </c>
      <c r="D1159" s="1" t="s">
        <v>1606</v>
      </c>
      <c r="E1159" s="1" t="s">
        <v>1771</v>
      </c>
      <c r="F1159" s="1">
        <v>10</v>
      </c>
      <c r="G1159" s="1" t="s">
        <v>185</v>
      </c>
      <c r="H1159" s="1" t="s">
        <v>184</v>
      </c>
      <c r="I1159" s="1" t="s">
        <v>1475</v>
      </c>
      <c r="J1159" s="1"/>
      <c r="K1159" s="1"/>
      <c r="L1159" s="1"/>
      <c r="M1159" s="1" t="s">
        <v>4561</v>
      </c>
      <c r="N1159" s="1"/>
      <c r="O1159" s="1"/>
      <c r="P1159" s="1"/>
      <c r="Q1159" s="1"/>
      <c r="R1159" s="1"/>
      <c r="S1159" s="1" t="s">
        <v>4561</v>
      </c>
    </row>
    <row r="1160" spans="1:19" hidden="1" x14ac:dyDescent="0.15">
      <c r="A1160" s="3">
        <v>1159</v>
      </c>
      <c r="B1160" s="25" t="s">
        <v>5350</v>
      </c>
      <c r="C1160" s="2" t="s">
        <v>4450</v>
      </c>
      <c r="D1160" s="1" t="s">
        <v>1606</v>
      </c>
      <c r="E1160" s="1" t="s">
        <v>1771</v>
      </c>
      <c r="F1160" s="1">
        <v>5</v>
      </c>
      <c r="G1160" s="1" t="s">
        <v>183</v>
      </c>
      <c r="H1160" s="1" t="s">
        <v>182</v>
      </c>
      <c r="I1160" s="1" t="s">
        <v>1475</v>
      </c>
      <c r="J1160" s="1"/>
      <c r="K1160" s="1"/>
      <c r="L1160" s="1"/>
      <c r="M1160" s="1" t="s">
        <v>4562</v>
      </c>
      <c r="N1160" s="1"/>
      <c r="O1160" s="1"/>
      <c r="P1160" s="1"/>
      <c r="Q1160" s="1"/>
      <c r="R1160" s="1"/>
      <c r="S1160" s="1" t="s">
        <v>4562</v>
      </c>
    </row>
    <row r="1161" spans="1:19" hidden="1" x14ac:dyDescent="0.15">
      <c r="A1161" s="3">
        <v>1160</v>
      </c>
      <c r="B1161" s="25" t="s">
        <v>5350</v>
      </c>
      <c r="C1161" s="2" t="s">
        <v>4450</v>
      </c>
      <c r="D1161" s="1" t="s">
        <v>1606</v>
      </c>
      <c r="E1161" s="1" t="s">
        <v>1771</v>
      </c>
      <c r="F1161" s="1">
        <v>7</v>
      </c>
      <c r="G1161" s="1" t="s">
        <v>181</v>
      </c>
      <c r="H1161" s="1" t="s">
        <v>180</v>
      </c>
      <c r="I1161" s="1" t="s">
        <v>1475</v>
      </c>
      <c r="J1161" s="1"/>
      <c r="K1161" s="1"/>
      <c r="L1161" s="1"/>
      <c r="M1161" s="1" t="s">
        <v>4563</v>
      </c>
      <c r="N1161" s="1" t="s">
        <v>4484</v>
      </c>
      <c r="O1161" s="1"/>
      <c r="P1161" s="1"/>
      <c r="Q1161" s="1"/>
      <c r="R1161" s="1"/>
      <c r="S1161" s="1" t="s">
        <v>4564</v>
      </c>
    </row>
    <row r="1162" spans="1:19" hidden="1" x14ac:dyDescent="0.15">
      <c r="A1162" s="3">
        <v>1161</v>
      </c>
      <c r="B1162" s="25" t="s">
        <v>5350</v>
      </c>
      <c r="C1162" s="2" t="s">
        <v>4450</v>
      </c>
      <c r="D1162" s="1" t="s">
        <v>1606</v>
      </c>
      <c r="E1162" s="1" t="s">
        <v>1771</v>
      </c>
      <c r="F1162" s="1">
        <v>9</v>
      </c>
      <c r="G1162" s="1" t="s">
        <v>179</v>
      </c>
      <c r="H1162" s="1" t="s">
        <v>178</v>
      </c>
      <c r="I1162" s="1" t="s">
        <v>1475</v>
      </c>
      <c r="J1162" s="1"/>
      <c r="K1162" s="1"/>
      <c r="L1162" s="1"/>
      <c r="M1162" s="1" t="s">
        <v>4565</v>
      </c>
      <c r="N1162" s="1" t="s">
        <v>4484</v>
      </c>
      <c r="O1162" s="1"/>
      <c r="P1162" s="1"/>
      <c r="Q1162" s="1"/>
      <c r="R1162" s="1"/>
      <c r="S1162" s="1" t="s">
        <v>4566</v>
      </c>
    </row>
    <row r="1163" spans="1:19" x14ac:dyDescent="0.15">
      <c r="A1163" s="3">
        <v>1162</v>
      </c>
      <c r="B1163" s="25" t="s">
        <v>5350</v>
      </c>
      <c r="C1163" s="2" t="s">
        <v>4450</v>
      </c>
      <c r="D1163" s="1" t="s">
        <v>1606</v>
      </c>
      <c r="E1163" s="1" t="s">
        <v>1771</v>
      </c>
      <c r="F1163" s="1">
        <v>9</v>
      </c>
      <c r="G1163" s="1" t="s">
        <v>5354</v>
      </c>
      <c r="H1163" s="1" t="s">
        <v>176</v>
      </c>
      <c r="I1163" s="1" t="s">
        <v>297</v>
      </c>
      <c r="J1163" s="1"/>
      <c r="K1163" s="1"/>
      <c r="L1163" s="1"/>
      <c r="M1163" s="1" t="s">
        <v>4567</v>
      </c>
      <c r="N1163" s="1" t="s">
        <v>4568</v>
      </c>
      <c r="O1163" s="1"/>
      <c r="P1163" s="1">
        <v>3</v>
      </c>
      <c r="Q1163" s="1"/>
      <c r="R1163" s="1"/>
      <c r="S1163" s="1" t="s">
        <v>4569</v>
      </c>
    </row>
    <row r="1164" spans="1:19" hidden="1" x14ac:dyDescent="0.15">
      <c r="A1164" s="3">
        <v>1163</v>
      </c>
      <c r="B1164" s="25" t="s">
        <v>5350</v>
      </c>
      <c r="C1164" s="2" t="s">
        <v>4450</v>
      </c>
      <c r="D1164" s="1" t="s">
        <v>1606</v>
      </c>
      <c r="E1164" s="1" t="s">
        <v>1473</v>
      </c>
      <c r="F1164" s="1">
        <v>15</v>
      </c>
      <c r="G1164" s="1" t="s">
        <v>175</v>
      </c>
      <c r="H1164" s="1" t="s">
        <v>174</v>
      </c>
      <c r="I1164" s="1" t="s">
        <v>349</v>
      </c>
      <c r="J1164" s="1" t="s">
        <v>2987</v>
      </c>
      <c r="K1164" s="1"/>
      <c r="L1164" s="1"/>
      <c r="M1164" s="1" t="s">
        <v>3444</v>
      </c>
      <c r="N1164" s="1" t="s">
        <v>4570</v>
      </c>
      <c r="O1164" s="1"/>
      <c r="P1164" s="1"/>
      <c r="Q1164" s="1">
        <v>4</v>
      </c>
      <c r="R1164" s="1">
        <v>3</v>
      </c>
      <c r="S1164" s="1" t="s">
        <v>4571</v>
      </c>
    </row>
    <row r="1165" spans="1:19" hidden="1" x14ac:dyDescent="0.15">
      <c r="A1165" s="3">
        <v>1164</v>
      </c>
      <c r="B1165" s="25" t="s">
        <v>5350</v>
      </c>
      <c r="C1165" s="2" t="s">
        <v>4450</v>
      </c>
      <c r="D1165" s="1" t="s">
        <v>1606</v>
      </c>
      <c r="E1165" s="1" t="s">
        <v>1473</v>
      </c>
      <c r="F1165" s="1">
        <v>13</v>
      </c>
      <c r="G1165" s="1" t="s">
        <v>173</v>
      </c>
      <c r="H1165" s="1" t="s">
        <v>172</v>
      </c>
      <c r="I1165" s="1" t="s">
        <v>349</v>
      </c>
      <c r="J1165" s="1" t="s">
        <v>1506</v>
      </c>
      <c r="K1165" s="1"/>
      <c r="L1165" s="1"/>
      <c r="M1165" s="1" t="s">
        <v>4572</v>
      </c>
      <c r="N1165" s="1"/>
      <c r="O1165" s="1"/>
      <c r="P1165" s="1"/>
      <c r="Q1165" s="1">
        <v>4</v>
      </c>
      <c r="R1165" s="1">
        <v>4</v>
      </c>
      <c r="S1165" s="1" t="s">
        <v>4572</v>
      </c>
    </row>
    <row r="1166" spans="1:19" hidden="1" x14ac:dyDescent="0.15">
      <c r="A1166" s="3">
        <v>1165</v>
      </c>
      <c r="B1166" s="25" t="s">
        <v>5350</v>
      </c>
      <c r="C1166" s="2" t="s">
        <v>4450</v>
      </c>
      <c r="D1166" s="1" t="s">
        <v>1606</v>
      </c>
      <c r="E1166" s="1" t="s">
        <v>1473</v>
      </c>
      <c r="F1166" s="1">
        <v>14</v>
      </c>
      <c r="G1166" s="1" t="s">
        <v>171</v>
      </c>
      <c r="H1166" s="1" t="s">
        <v>170</v>
      </c>
      <c r="I1166" s="1" t="s">
        <v>349</v>
      </c>
      <c r="J1166" s="1" t="s">
        <v>1506</v>
      </c>
      <c r="K1166" s="1"/>
      <c r="L1166" s="1"/>
      <c r="M1166" s="1" t="s">
        <v>4573</v>
      </c>
      <c r="N1166" s="1" t="s">
        <v>4574</v>
      </c>
      <c r="O1166" s="1"/>
      <c r="P1166" s="1"/>
      <c r="Q1166" s="1">
        <v>3</v>
      </c>
      <c r="R1166" s="1">
        <v>4</v>
      </c>
      <c r="S1166" s="1" t="s">
        <v>4575</v>
      </c>
    </row>
    <row r="1167" spans="1:19" hidden="1" x14ac:dyDescent="0.15">
      <c r="A1167" s="3">
        <v>1166</v>
      </c>
      <c r="B1167" s="25" t="s">
        <v>5350</v>
      </c>
      <c r="C1167" s="2" t="s">
        <v>4450</v>
      </c>
      <c r="D1167" s="1" t="s">
        <v>1606</v>
      </c>
      <c r="E1167" s="1" t="s">
        <v>1473</v>
      </c>
      <c r="F1167" s="1">
        <v>9</v>
      </c>
      <c r="G1167" s="1" t="s">
        <v>169</v>
      </c>
      <c r="H1167" s="1" t="s">
        <v>168</v>
      </c>
      <c r="I1167" s="1" t="s">
        <v>349</v>
      </c>
      <c r="J1167" s="1" t="s">
        <v>1511</v>
      </c>
      <c r="K1167" s="1" t="s">
        <v>2897</v>
      </c>
      <c r="L1167" s="1"/>
      <c r="M1167" s="1" t="s">
        <v>4576</v>
      </c>
      <c r="N1167" s="1"/>
      <c r="O1167" s="1"/>
      <c r="P1167" s="1"/>
      <c r="Q1167" s="1">
        <v>3</v>
      </c>
      <c r="R1167" s="1">
        <v>4</v>
      </c>
      <c r="S1167" s="1" t="s">
        <v>4576</v>
      </c>
    </row>
    <row r="1168" spans="1:19" hidden="1" x14ac:dyDescent="0.15">
      <c r="A1168" s="3">
        <v>1167</v>
      </c>
      <c r="B1168" s="25" t="s">
        <v>5350</v>
      </c>
      <c r="C1168" s="2" t="s">
        <v>4450</v>
      </c>
      <c r="D1168" s="1" t="s">
        <v>1606</v>
      </c>
      <c r="E1168" s="1" t="s">
        <v>1473</v>
      </c>
      <c r="F1168" s="1">
        <v>7</v>
      </c>
      <c r="G1168" s="1" t="s">
        <v>5322</v>
      </c>
      <c r="H1168" s="1" t="s">
        <v>166</v>
      </c>
      <c r="I1168" s="1" t="s">
        <v>1475</v>
      </c>
      <c r="J1168" s="1"/>
      <c r="K1168" s="1"/>
      <c r="L1168" s="1"/>
      <c r="M1168" s="1" t="s">
        <v>4577</v>
      </c>
      <c r="N1168" s="1" t="s">
        <v>4484</v>
      </c>
      <c r="O1168" s="1" t="s">
        <v>4578</v>
      </c>
      <c r="P1168" s="1"/>
      <c r="Q1168" s="1"/>
      <c r="R1168" s="1"/>
      <c r="S1168" s="1" t="s">
        <v>4579</v>
      </c>
    </row>
    <row r="1169" spans="1:19" x14ac:dyDescent="0.15">
      <c r="A1169" s="3">
        <v>1168</v>
      </c>
      <c r="B1169" s="25" t="s">
        <v>5350</v>
      </c>
      <c r="C1169" s="2" t="s">
        <v>4450</v>
      </c>
      <c r="D1169" s="1" t="s">
        <v>1606</v>
      </c>
      <c r="E1169" s="1" t="s">
        <v>1473</v>
      </c>
      <c r="F1169" s="1">
        <v>5</v>
      </c>
      <c r="G1169" s="1" t="s">
        <v>165</v>
      </c>
      <c r="H1169" s="1" t="s">
        <v>164</v>
      </c>
      <c r="I1169" s="1" t="s">
        <v>297</v>
      </c>
      <c r="J1169" s="1"/>
      <c r="K1169" s="1"/>
      <c r="L1169" s="1"/>
      <c r="M1169" s="1" t="s">
        <v>4580</v>
      </c>
      <c r="N1169" s="1"/>
      <c r="O1169" s="1"/>
      <c r="P1169" s="1">
        <v>3</v>
      </c>
      <c r="Q1169" s="1"/>
      <c r="R1169" s="1"/>
      <c r="S1169" s="1" t="s">
        <v>4580</v>
      </c>
    </row>
    <row r="1170" spans="1:19" x14ac:dyDescent="0.15">
      <c r="A1170" s="3">
        <v>1169</v>
      </c>
      <c r="B1170" s="25" t="s">
        <v>5350</v>
      </c>
      <c r="C1170" s="2" t="s">
        <v>4450</v>
      </c>
      <c r="D1170" s="1" t="s">
        <v>1606</v>
      </c>
      <c r="E1170" s="1" t="s">
        <v>1473</v>
      </c>
      <c r="F1170" s="1">
        <v>8</v>
      </c>
      <c r="G1170" s="1" t="s">
        <v>5323</v>
      </c>
      <c r="H1170" s="1" t="s">
        <v>162</v>
      </c>
      <c r="I1170" s="1" t="s">
        <v>297</v>
      </c>
      <c r="J1170" s="1"/>
      <c r="K1170" s="1"/>
      <c r="L1170" s="1"/>
      <c r="M1170" s="1" t="s">
        <v>4581</v>
      </c>
      <c r="N1170" s="1" t="s">
        <v>4494</v>
      </c>
      <c r="O1170" s="1" t="s">
        <v>4495</v>
      </c>
      <c r="P1170" s="1">
        <v>3</v>
      </c>
      <c r="Q1170" s="1"/>
      <c r="R1170" s="1"/>
      <c r="S1170" s="1" t="s">
        <v>4582</v>
      </c>
    </row>
    <row r="1171" spans="1:19" hidden="1" x14ac:dyDescent="0.15">
      <c r="A1171" s="3">
        <v>1170</v>
      </c>
      <c r="B1171" s="25" t="s">
        <v>5350</v>
      </c>
      <c r="C1171" s="2" t="s">
        <v>4450</v>
      </c>
      <c r="D1171" s="1" t="s">
        <v>1606</v>
      </c>
      <c r="E1171" s="1" t="s">
        <v>1463</v>
      </c>
      <c r="F1171" s="1">
        <v>19</v>
      </c>
      <c r="G1171" s="1" t="s">
        <v>161</v>
      </c>
      <c r="H1171" s="1" t="s">
        <v>160</v>
      </c>
      <c r="I1171" s="1" t="s">
        <v>349</v>
      </c>
      <c r="J1171" s="1" t="s">
        <v>2828</v>
      </c>
      <c r="K1171" s="1"/>
      <c r="L1171" s="1"/>
      <c r="M1171" s="1" t="s">
        <v>361</v>
      </c>
      <c r="N1171" s="1" t="s">
        <v>4583</v>
      </c>
      <c r="O1171" s="1" t="s">
        <v>4584</v>
      </c>
      <c r="P1171" s="1"/>
      <c r="Q1171" s="1">
        <v>5</v>
      </c>
      <c r="R1171" s="1">
        <v>4</v>
      </c>
      <c r="S1171" s="1" t="s">
        <v>4585</v>
      </c>
    </row>
    <row r="1172" spans="1:19" hidden="1" x14ac:dyDescent="0.15">
      <c r="A1172" s="3">
        <v>1171</v>
      </c>
      <c r="B1172" s="25" t="s">
        <v>5350</v>
      </c>
      <c r="C1172" s="2" t="s">
        <v>4450</v>
      </c>
      <c r="D1172" s="1" t="s">
        <v>1606</v>
      </c>
      <c r="E1172" s="1" t="s">
        <v>1463</v>
      </c>
      <c r="F1172" s="1">
        <v>15</v>
      </c>
      <c r="G1172" s="1" t="s">
        <v>159</v>
      </c>
      <c r="H1172" s="1" t="s">
        <v>158</v>
      </c>
      <c r="I1172" s="1" t="s">
        <v>349</v>
      </c>
      <c r="J1172" s="1" t="s">
        <v>1506</v>
      </c>
      <c r="K1172" s="1" t="s">
        <v>4555</v>
      </c>
      <c r="L1172" s="1"/>
      <c r="M1172" s="1" t="s">
        <v>2627</v>
      </c>
      <c r="N1172" s="1" t="s">
        <v>4586</v>
      </c>
      <c r="O1172" s="1" t="s">
        <v>4587</v>
      </c>
      <c r="P1172" s="1"/>
      <c r="Q1172" s="1">
        <v>4</v>
      </c>
      <c r="R1172" s="1">
        <v>3</v>
      </c>
      <c r="S1172" s="1" t="s">
        <v>4588</v>
      </c>
    </row>
    <row r="1173" spans="1:19" hidden="1" x14ac:dyDescent="0.15">
      <c r="A1173" s="3">
        <v>1172</v>
      </c>
      <c r="B1173" s="25" t="s">
        <v>5350</v>
      </c>
      <c r="C1173" s="2" t="s">
        <v>4450</v>
      </c>
      <c r="D1173" s="1" t="s">
        <v>1606</v>
      </c>
      <c r="E1173" s="1" t="s">
        <v>1463</v>
      </c>
      <c r="F1173" s="1">
        <v>12</v>
      </c>
      <c r="G1173" s="1" t="s">
        <v>5391</v>
      </c>
      <c r="H1173" s="1" t="s">
        <v>156</v>
      </c>
      <c r="I1173" s="1" t="s">
        <v>349</v>
      </c>
      <c r="J1173" s="1" t="s">
        <v>1506</v>
      </c>
      <c r="K1173" s="1" t="s">
        <v>367</v>
      </c>
      <c r="L1173" s="1"/>
      <c r="M1173" s="1" t="s">
        <v>2076</v>
      </c>
      <c r="N1173" s="1" t="s">
        <v>4589</v>
      </c>
      <c r="O1173" s="1" t="s">
        <v>4590</v>
      </c>
      <c r="P1173" s="1"/>
      <c r="Q1173" s="1">
        <v>6</v>
      </c>
      <c r="R1173" s="1">
        <v>5</v>
      </c>
      <c r="S1173" s="1" t="s">
        <v>4591</v>
      </c>
    </row>
    <row r="1174" spans="1:19" hidden="1" x14ac:dyDescent="0.15">
      <c r="A1174" s="3">
        <v>1173</v>
      </c>
      <c r="B1174" s="25" t="s">
        <v>5350</v>
      </c>
      <c r="C1174" s="2" t="s">
        <v>4450</v>
      </c>
      <c r="D1174" s="1" t="s">
        <v>1606</v>
      </c>
      <c r="E1174" s="1" t="s">
        <v>1463</v>
      </c>
      <c r="F1174" s="1">
        <v>12</v>
      </c>
      <c r="G1174" s="1" t="s">
        <v>155</v>
      </c>
      <c r="H1174" s="1" t="s">
        <v>154</v>
      </c>
      <c r="I1174" s="1" t="s">
        <v>1475</v>
      </c>
      <c r="J1174" s="1"/>
      <c r="K1174" s="1"/>
      <c r="L1174" s="1"/>
      <c r="M1174" s="1" t="s">
        <v>4592</v>
      </c>
      <c r="N1174" s="1"/>
      <c r="O1174" s="1"/>
      <c r="P1174" s="1"/>
      <c r="Q1174" s="1"/>
      <c r="R1174" s="1"/>
      <c r="S1174" s="1" t="s">
        <v>4592</v>
      </c>
    </row>
    <row r="1175" spans="1:19" hidden="1" x14ac:dyDescent="0.15">
      <c r="A1175" s="3">
        <v>1174</v>
      </c>
      <c r="B1175" s="25" t="s">
        <v>5350</v>
      </c>
      <c r="C1175" s="2" t="s">
        <v>4450</v>
      </c>
      <c r="D1175" s="1" t="s">
        <v>1606</v>
      </c>
      <c r="E1175" s="1" t="s">
        <v>1453</v>
      </c>
      <c r="F1175" s="1">
        <v>8</v>
      </c>
      <c r="G1175" s="1" t="s">
        <v>5392</v>
      </c>
      <c r="H1175" s="1" t="s">
        <v>152</v>
      </c>
      <c r="I1175" s="1" t="s">
        <v>349</v>
      </c>
      <c r="J1175" s="1" t="s">
        <v>4499</v>
      </c>
      <c r="K1175" s="1"/>
      <c r="L1175" s="1"/>
      <c r="M1175" s="1" t="s">
        <v>4593</v>
      </c>
      <c r="N1175" s="1" t="s">
        <v>4594</v>
      </c>
      <c r="O1175" s="1" t="s">
        <v>4595</v>
      </c>
      <c r="P1175" s="1"/>
      <c r="Q1175" s="1">
        <v>8</v>
      </c>
      <c r="R1175" s="1">
        <v>8</v>
      </c>
      <c r="S1175" s="1" t="s">
        <v>4596</v>
      </c>
    </row>
    <row r="1176" spans="1:19" x14ac:dyDescent="0.15">
      <c r="A1176" s="3">
        <v>1175</v>
      </c>
      <c r="B1176" s="25" t="s">
        <v>5350</v>
      </c>
      <c r="C1176" s="2" t="s">
        <v>4450</v>
      </c>
      <c r="D1176" s="1" t="s">
        <v>1606</v>
      </c>
      <c r="E1176" s="1" t="s">
        <v>1453</v>
      </c>
      <c r="F1176" s="1">
        <v>11</v>
      </c>
      <c r="G1176" s="1" t="s">
        <v>4597</v>
      </c>
      <c r="H1176" s="1" t="s">
        <v>4598</v>
      </c>
      <c r="I1176" s="1" t="s">
        <v>297</v>
      </c>
      <c r="J1176" s="1"/>
      <c r="K1176" s="1"/>
      <c r="L1176" s="1"/>
      <c r="M1176" s="1" t="s">
        <v>4599</v>
      </c>
      <c r="N1176" s="1"/>
      <c r="O1176" s="1"/>
      <c r="P1176" s="1">
        <v>2</v>
      </c>
      <c r="Q1176" s="1"/>
      <c r="R1176" s="1"/>
      <c r="S1176" s="1" t="s">
        <v>4599</v>
      </c>
    </row>
    <row r="1177" spans="1:19" hidden="1" x14ac:dyDescent="0.15">
      <c r="A1177" s="3">
        <v>1176</v>
      </c>
      <c r="B1177" s="25" t="s">
        <v>5350</v>
      </c>
      <c r="C1177" s="2" t="s">
        <v>4450</v>
      </c>
      <c r="D1177" s="1" t="s">
        <v>1575</v>
      </c>
      <c r="E1177" s="1" t="s">
        <v>1771</v>
      </c>
      <c r="F1177" s="1">
        <v>9</v>
      </c>
      <c r="G1177" s="1" t="s">
        <v>151</v>
      </c>
      <c r="H1177" s="1" t="s">
        <v>150</v>
      </c>
      <c r="I1177" s="1" t="s">
        <v>349</v>
      </c>
      <c r="J1177" s="1" t="s">
        <v>367</v>
      </c>
      <c r="K1177" s="1"/>
      <c r="L1177" s="1"/>
      <c r="M1177" s="1" t="s">
        <v>4463</v>
      </c>
      <c r="N1177" s="1"/>
      <c r="O1177" s="1"/>
      <c r="P1177" s="1"/>
      <c r="Q1177" s="1">
        <v>4</v>
      </c>
      <c r="R1177" s="1">
        <v>3</v>
      </c>
      <c r="S1177" s="1" t="s">
        <v>4463</v>
      </c>
    </row>
    <row r="1178" spans="1:19" hidden="1" x14ac:dyDescent="0.15">
      <c r="A1178" s="3">
        <v>1177</v>
      </c>
      <c r="B1178" s="25" t="s">
        <v>5350</v>
      </c>
      <c r="C1178" s="2" t="s">
        <v>4450</v>
      </c>
      <c r="D1178" s="1" t="s">
        <v>1575</v>
      </c>
      <c r="E1178" s="1" t="s">
        <v>1771</v>
      </c>
      <c r="F1178" s="1">
        <v>6</v>
      </c>
      <c r="G1178" s="1" t="s">
        <v>149</v>
      </c>
      <c r="H1178" s="1" t="s">
        <v>148</v>
      </c>
      <c r="I1178" s="1" t="s">
        <v>349</v>
      </c>
      <c r="J1178" s="1" t="s">
        <v>4557</v>
      </c>
      <c r="K1178" s="1" t="s">
        <v>1515</v>
      </c>
      <c r="L1178" s="1"/>
      <c r="M1178" s="1" t="s">
        <v>4600</v>
      </c>
      <c r="N1178" s="1"/>
      <c r="O1178" s="1"/>
      <c r="P1178" s="1"/>
      <c r="Q1178" s="1">
        <v>3</v>
      </c>
      <c r="R1178" s="1">
        <v>2</v>
      </c>
      <c r="S1178" s="1" t="s">
        <v>4600</v>
      </c>
    </row>
    <row r="1179" spans="1:19" hidden="1" x14ac:dyDescent="0.15">
      <c r="A1179" s="3">
        <v>1178</v>
      </c>
      <c r="B1179" s="25" t="s">
        <v>5350</v>
      </c>
      <c r="C1179" s="2" t="s">
        <v>4450</v>
      </c>
      <c r="D1179" s="1" t="s">
        <v>1575</v>
      </c>
      <c r="E1179" s="1" t="s">
        <v>1771</v>
      </c>
      <c r="F1179" s="1">
        <v>10</v>
      </c>
      <c r="G1179" s="1" t="s">
        <v>147</v>
      </c>
      <c r="H1179" s="1" t="s">
        <v>146</v>
      </c>
      <c r="I1179" s="1" t="s">
        <v>349</v>
      </c>
      <c r="J1179" s="1" t="s">
        <v>4601</v>
      </c>
      <c r="K1179" s="1"/>
      <c r="L1179" s="1"/>
      <c r="M1179" s="1" t="s">
        <v>4602</v>
      </c>
      <c r="N1179" s="1"/>
      <c r="O1179" s="1"/>
      <c r="P1179" s="1"/>
      <c r="Q1179" s="1">
        <v>3</v>
      </c>
      <c r="R1179" s="1">
        <v>2</v>
      </c>
      <c r="S1179" s="1" t="s">
        <v>4602</v>
      </c>
    </row>
    <row r="1180" spans="1:19" hidden="1" x14ac:dyDescent="0.15">
      <c r="A1180" s="3">
        <v>1179</v>
      </c>
      <c r="B1180" s="25" t="s">
        <v>5350</v>
      </c>
      <c r="C1180" s="2" t="s">
        <v>4450</v>
      </c>
      <c r="D1180" s="1" t="s">
        <v>1575</v>
      </c>
      <c r="E1180" s="1" t="s">
        <v>1771</v>
      </c>
      <c r="F1180" s="1">
        <v>16</v>
      </c>
      <c r="G1180" s="1" t="s">
        <v>145</v>
      </c>
      <c r="H1180" s="1" t="s">
        <v>144</v>
      </c>
      <c r="I1180" s="1" t="s">
        <v>349</v>
      </c>
      <c r="J1180" s="1" t="s">
        <v>4557</v>
      </c>
      <c r="K1180" s="1" t="s">
        <v>2897</v>
      </c>
      <c r="L1180" s="1"/>
      <c r="M1180" s="1" t="s">
        <v>1971</v>
      </c>
      <c r="N1180" s="1" t="s">
        <v>4603</v>
      </c>
      <c r="O1180" s="1"/>
      <c r="P1180" s="1"/>
      <c r="Q1180" s="1">
        <v>2</v>
      </c>
      <c r="R1180" s="1">
        <v>3</v>
      </c>
      <c r="S1180" s="1" t="s">
        <v>4604</v>
      </c>
    </row>
    <row r="1181" spans="1:19" hidden="1" x14ac:dyDescent="0.15">
      <c r="A1181" s="3">
        <v>1180</v>
      </c>
      <c r="B1181" s="25" t="s">
        <v>5350</v>
      </c>
      <c r="C1181" s="2" t="s">
        <v>4450</v>
      </c>
      <c r="D1181" s="1" t="s">
        <v>1575</v>
      </c>
      <c r="E1181" s="1" t="s">
        <v>1771</v>
      </c>
      <c r="F1181" s="1">
        <v>5</v>
      </c>
      <c r="G1181" s="1" t="s">
        <v>143</v>
      </c>
      <c r="H1181" s="1" t="s">
        <v>142</v>
      </c>
      <c r="I1181" s="1" t="s">
        <v>349</v>
      </c>
      <c r="J1181" s="1" t="s">
        <v>1511</v>
      </c>
      <c r="K1181" s="1" t="s">
        <v>1515</v>
      </c>
      <c r="L1181" s="1"/>
      <c r="M1181" s="1" t="s">
        <v>1733</v>
      </c>
      <c r="N1181" s="1" t="s">
        <v>4605</v>
      </c>
      <c r="O1181" s="1"/>
      <c r="P1181" s="1"/>
      <c r="Q1181" s="1">
        <v>2</v>
      </c>
      <c r="R1181" s="1">
        <v>1</v>
      </c>
      <c r="S1181" s="1" t="s">
        <v>4606</v>
      </c>
    </row>
    <row r="1182" spans="1:19" hidden="1" x14ac:dyDescent="0.15">
      <c r="A1182" s="3">
        <v>1181</v>
      </c>
      <c r="B1182" s="25" t="s">
        <v>5350</v>
      </c>
      <c r="C1182" s="2" t="s">
        <v>4450</v>
      </c>
      <c r="D1182" s="1" t="s">
        <v>1575</v>
      </c>
      <c r="E1182" s="1" t="s">
        <v>1771</v>
      </c>
      <c r="F1182" s="1">
        <v>6</v>
      </c>
      <c r="G1182" s="1" t="s">
        <v>141</v>
      </c>
      <c r="H1182" s="1" t="s">
        <v>140</v>
      </c>
      <c r="I1182" s="1" t="s">
        <v>349</v>
      </c>
      <c r="J1182" s="1" t="s">
        <v>4555</v>
      </c>
      <c r="K1182" s="1" t="s">
        <v>1515</v>
      </c>
      <c r="L1182" s="1"/>
      <c r="M1182" s="1" t="s">
        <v>4607</v>
      </c>
      <c r="N1182" s="1"/>
      <c r="O1182" s="1"/>
      <c r="P1182" s="1"/>
      <c r="Q1182" s="1">
        <v>1</v>
      </c>
      <c r="R1182" s="1">
        <v>3</v>
      </c>
      <c r="S1182" s="1" t="s">
        <v>4607</v>
      </c>
    </row>
    <row r="1183" spans="1:19" hidden="1" x14ac:dyDescent="0.15">
      <c r="A1183" s="3">
        <v>1182</v>
      </c>
      <c r="B1183" s="25" t="s">
        <v>5350</v>
      </c>
      <c r="C1183" s="2" t="s">
        <v>4450</v>
      </c>
      <c r="D1183" s="1" t="s">
        <v>1575</v>
      </c>
      <c r="E1183" s="1" t="s">
        <v>1771</v>
      </c>
      <c r="F1183" s="1">
        <v>8</v>
      </c>
      <c r="G1183" s="1" t="s">
        <v>139</v>
      </c>
      <c r="H1183" s="1" t="s">
        <v>138</v>
      </c>
      <c r="I1183" s="1" t="s">
        <v>349</v>
      </c>
      <c r="J1183" s="1" t="s">
        <v>2563</v>
      </c>
      <c r="K1183" s="1"/>
      <c r="L1183" s="1"/>
      <c r="M1183" s="1" t="s">
        <v>4608</v>
      </c>
      <c r="N1183" s="1"/>
      <c r="O1183" s="1"/>
      <c r="P1183" s="1"/>
      <c r="Q1183" s="1">
        <v>3</v>
      </c>
      <c r="R1183" s="1">
        <v>2</v>
      </c>
      <c r="S1183" s="1" t="s">
        <v>4608</v>
      </c>
    </row>
    <row r="1184" spans="1:19" hidden="1" x14ac:dyDescent="0.15">
      <c r="A1184" s="3">
        <v>1183</v>
      </c>
      <c r="B1184" s="25" t="s">
        <v>5350</v>
      </c>
      <c r="C1184" s="2" t="s">
        <v>4450</v>
      </c>
      <c r="D1184" s="1" t="s">
        <v>1575</v>
      </c>
      <c r="E1184" s="1" t="s">
        <v>1771</v>
      </c>
      <c r="F1184" s="1">
        <v>3</v>
      </c>
      <c r="G1184" s="1" t="s">
        <v>137</v>
      </c>
      <c r="H1184" s="1" t="s">
        <v>136</v>
      </c>
      <c r="I1184" s="1" t="s">
        <v>1475</v>
      </c>
      <c r="J1184" s="1"/>
      <c r="K1184" s="1"/>
      <c r="L1184" s="1"/>
      <c r="M1184" s="1" t="s">
        <v>4609</v>
      </c>
      <c r="N1184" s="1"/>
      <c r="O1184" s="1"/>
      <c r="P1184" s="1"/>
      <c r="Q1184" s="1"/>
      <c r="R1184" s="1"/>
      <c r="S1184" s="1" t="s">
        <v>4609</v>
      </c>
    </row>
    <row r="1185" spans="1:19" hidden="1" x14ac:dyDescent="0.15">
      <c r="A1185" s="3">
        <v>1184</v>
      </c>
      <c r="B1185" s="25" t="s">
        <v>5350</v>
      </c>
      <c r="C1185" s="2" t="s">
        <v>4450</v>
      </c>
      <c r="D1185" s="1" t="s">
        <v>1575</v>
      </c>
      <c r="E1185" s="1" t="s">
        <v>1771</v>
      </c>
      <c r="F1185" s="1">
        <v>8</v>
      </c>
      <c r="G1185" s="1" t="s">
        <v>135</v>
      </c>
      <c r="H1185" s="1" t="s">
        <v>134</v>
      </c>
      <c r="I1185" s="1" t="s">
        <v>1475</v>
      </c>
      <c r="J1185" s="1"/>
      <c r="K1185" s="1"/>
      <c r="L1185" s="1"/>
      <c r="M1185" s="1" t="s">
        <v>4610</v>
      </c>
      <c r="N1185" s="1"/>
      <c r="O1185" s="1"/>
      <c r="P1185" s="1"/>
      <c r="Q1185" s="1"/>
      <c r="R1185" s="1"/>
      <c r="S1185" s="1" t="s">
        <v>4610</v>
      </c>
    </row>
    <row r="1186" spans="1:19" hidden="1" x14ac:dyDescent="0.15">
      <c r="A1186" s="3">
        <v>1185</v>
      </c>
      <c r="B1186" s="25" t="s">
        <v>5350</v>
      </c>
      <c r="C1186" s="2" t="s">
        <v>4450</v>
      </c>
      <c r="D1186" s="1" t="s">
        <v>1575</v>
      </c>
      <c r="E1186" s="1" t="s">
        <v>1771</v>
      </c>
      <c r="F1186" s="1">
        <v>4</v>
      </c>
      <c r="G1186" s="1" t="s">
        <v>133</v>
      </c>
      <c r="H1186" s="1" t="s">
        <v>132</v>
      </c>
      <c r="I1186" s="1" t="s">
        <v>1475</v>
      </c>
      <c r="J1186" s="1"/>
      <c r="K1186" s="1"/>
      <c r="L1186" s="1"/>
      <c r="M1186" s="1" t="s">
        <v>4611</v>
      </c>
      <c r="N1186" s="1" t="s">
        <v>4484</v>
      </c>
      <c r="O1186" s="1"/>
      <c r="P1186" s="1"/>
      <c r="Q1186" s="1"/>
      <c r="R1186" s="1"/>
      <c r="S1186" s="12" t="s">
        <v>5038</v>
      </c>
    </row>
    <row r="1187" spans="1:19" hidden="1" x14ac:dyDescent="0.15">
      <c r="A1187" s="3">
        <v>1186</v>
      </c>
      <c r="B1187" s="25" t="s">
        <v>5350</v>
      </c>
      <c r="C1187" s="2" t="s">
        <v>4450</v>
      </c>
      <c r="D1187" s="1" t="s">
        <v>1575</v>
      </c>
      <c r="E1187" s="1" t="s">
        <v>1771</v>
      </c>
      <c r="F1187" s="1">
        <v>5</v>
      </c>
      <c r="G1187" s="1" t="s">
        <v>131</v>
      </c>
      <c r="H1187" s="1" t="s">
        <v>130</v>
      </c>
      <c r="I1187" s="1" t="s">
        <v>1475</v>
      </c>
      <c r="J1187" s="1"/>
      <c r="K1187" s="1"/>
      <c r="L1187" s="1"/>
      <c r="M1187" s="1" t="s">
        <v>4612</v>
      </c>
      <c r="N1187" s="1" t="s">
        <v>4484</v>
      </c>
      <c r="O1187" s="1"/>
      <c r="P1187" s="1"/>
      <c r="Q1187" s="1"/>
      <c r="R1187" s="1"/>
      <c r="S1187" s="1" t="s">
        <v>4613</v>
      </c>
    </row>
    <row r="1188" spans="1:19" x14ac:dyDescent="0.15">
      <c r="A1188" s="3">
        <v>1187</v>
      </c>
      <c r="B1188" s="25" t="s">
        <v>5350</v>
      </c>
      <c r="C1188" s="2" t="s">
        <v>4450</v>
      </c>
      <c r="D1188" s="1" t="s">
        <v>1575</v>
      </c>
      <c r="E1188" s="1" t="s">
        <v>1771</v>
      </c>
      <c r="F1188" s="1">
        <v>6</v>
      </c>
      <c r="G1188" s="1" t="s">
        <v>129</v>
      </c>
      <c r="H1188" s="1" t="s">
        <v>128</v>
      </c>
      <c r="I1188" s="1" t="s">
        <v>297</v>
      </c>
      <c r="J1188" s="1"/>
      <c r="K1188" s="1"/>
      <c r="L1188" s="1"/>
      <c r="M1188" s="1" t="s">
        <v>4614</v>
      </c>
      <c r="N1188" s="1" t="s">
        <v>4615</v>
      </c>
      <c r="O1188" s="1"/>
      <c r="P1188" s="1">
        <v>3</v>
      </c>
      <c r="Q1188" s="1"/>
      <c r="R1188" s="1"/>
      <c r="S1188" s="1" t="s">
        <v>4616</v>
      </c>
    </row>
    <row r="1189" spans="1:19" hidden="1" x14ac:dyDescent="0.15">
      <c r="A1189" s="3">
        <v>1188</v>
      </c>
      <c r="B1189" s="25" t="s">
        <v>5350</v>
      </c>
      <c r="C1189" s="2" t="s">
        <v>4450</v>
      </c>
      <c r="D1189" s="1" t="s">
        <v>1575</v>
      </c>
      <c r="E1189" s="1" t="s">
        <v>1473</v>
      </c>
      <c r="F1189" s="1">
        <v>9</v>
      </c>
      <c r="G1189" s="1" t="s">
        <v>127</v>
      </c>
      <c r="H1189" s="1" t="s">
        <v>126</v>
      </c>
      <c r="I1189" s="1" t="s">
        <v>349</v>
      </c>
      <c r="J1189" s="1" t="s">
        <v>4557</v>
      </c>
      <c r="K1189" s="1" t="s">
        <v>1515</v>
      </c>
      <c r="L1189" s="1"/>
      <c r="M1189" s="1" t="s">
        <v>2789</v>
      </c>
      <c r="N1189" s="1" t="s">
        <v>4617</v>
      </c>
      <c r="O1189" s="1"/>
      <c r="P1189" s="1"/>
      <c r="Q1189" s="1">
        <v>4</v>
      </c>
      <c r="R1189" s="1">
        <v>3</v>
      </c>
      <c r="S1189" s="1" t="s">
        <v>4618</v>
      </c>
    </row>
    <row r="1190" spans="1:19" hidden="1" x14ac:dyDescent="0.15">
      <c r="A1190" s="3">
        <v>1189</v>
      </c>
      <c r="B1190" s="25" t="s">
        <v>5350</v>
      </c>
      <c r="C1190" s="2" t="s">
        <v>4450</v>
      </c>
      <c r="D1190" s="1" t="s">
        <v>1575</v>
      </c>
      <c r="E1190" s="1" t="s">
        <v>1473</v>
      </c>
      <c r="F1190" s="1">
        <v>7</v>
      </c>
      <c r="G1190" s="1" t="s">
        <v>125</v>
      </c>
      <c r="H1190" s="1" t="s">
        <v>124</v>
      </c>
      <c r="I1190" s="1" t="s">
        <v>349</v>
      </c>
      <c r="J1190" s="1" t="s">
        <v>4555</v>
      </c>
      <c r="K1190" s="1" t="s">
        <v>2976</v>
      </c>
      <c r="L1190" s="1"/>
      <c r="M1190" s="1" t="s">
        <v>4619</v>
      </c>
      <c r="N1190" s="1"/>
      <c r="O1190" s="1"/>
      <c r="P1190" s="1"/>
      <c r="Q1190" s="1">
        <v>4</v>
      </c>
      <c r="R1190" s="1">
        <v>4</v>
      </c>
      <c r="S1190" s="1" t="s">
        <v>4619</v>
      </c>
    </row>
    <row r="1191" spans="1:19" hidden="1" x14ac:dyDescent="0.15">
      <c r="A1191" s="3">
        <v>1190</v>
      </c>
      <c r="B1191" s="25" t="s">
        <v>5350</v>
      </c>
      <c r="C1191" s="2" t="s">
        <v>4450</v>
      </c>
      <c r="D1191" s="1" t="s">
        <v>1575</v>
      </c>
      <c r="E1191" s="1" t="s">
        <v>1473</v>
      </c>
      <c r="F1191" s="1">
        <v>9</v>
      </c>
      <c r="G1191" s="1" t="s">
        <v>123</v>
      </c>
      <c r="H1191" s="1" t="s">
        <v>122</v>
      </c>
      <c r="I1191" s="1" t="s">
        <v>349</v>
      </c>
      <c r="J1191" s="1" t="s">
        <v>4555</v>
      </c>
      <c r="K1191" s="1" t="s">
        <v>1515</v>
      </c>
      <c r="L1191" s="1"/>
      <c r="M1191" s="1" t="s">
        <v>2076</v>
      </c>
      <c r="N1191" s="1" t="s">
        <v>4620</v>
      </c>
      <c r="O1191" s="1"/>
      <c r="P1191" s="1"/>
      <c r="Q1191" s="1">
        <v>3</v>
      </c>
      <c r="R1191" s="1">
        <v>4</v>
      </c>
      <c r="S1191" s="1" t="s">
        <v>4621</v>
      </c>
    </row>
    <row r="1192" spans="1:19" hidden="1" x14ac:dyDescent="0.15">
      <c r="A1192" s="3">
        <v>1191</v>
      </c>
      <c r="B1192" s="25" t="s">
        <v>5350</v>
      </c>
      <c r="C1192" s="2" t="s">
        <v>4450</v>
      </c>
      <c r="D1192" s="1" t="s">
        <v>1575</v>
      </c>
      <c r="E1192" s="1" t="s">
        <v>1473</v>
      </c>
      <c r="F1192" s="1">
        <v>6</v>
      </c>
      <c r="G1192" s="1" t="s">
        <v>121</v>
      </c>
      <c r="H1192" s="1" t="s">
        <v>120</v>
      </c>
      <c r="I1192" s="1" t="s">
        <v>1475</v>
      </c>
      <c r="J1192" s="1"/>
      <c r="K1192" s="1"/>
      <c r="L1192" s="1"/>
      <c r="M1192" s="1" t="s">
        <v>4622</v>
      </c>
      <c r="N1192" s="1"/>
      <c r="O1192" s="1"/>
      <c r="P1192" s="1"/>
      <c r="Q1192" s="1"/>
      <c r="R1192" s="1"/>
      <c r="S1192" s="1" t="s">
        <v>4622</v>
      </c>
    </row>
    <row r="1193" spans="1:19" hidden="1" x14ac:dyDescent="0.15">
      <c r="A1193" s="3">
        <v>1192</v>
      </c>
      <c r="B1193" s="25" t="s">
        <v>5350</v>
      </c>
      <c r="C1193" s="2" t="s">
        <v>4450</v>
      </c>
      <c r="D1193" s="1" t="s">
        <v>1575</v>
      </c>
      <c r="E1193" s="1" t="s">
        <v>1473</v>
      </c>
      <c r="F1193" s="1">
        <v>8</v>
      </c>
      <c r="G1193" s="1" t="s">
        <v>119</v>
      </c>
      <c r="H1193" s="1" t="s">
        <v>118</v>
      </c>
      <c r="I1193" s="1" t="s">
        <v>1475</v>
      </c>
      <c r="J1193" s="1"/>
      <c r="K1193" s="1"/>
      <c r="L1193" s="1"/>
      <c r="M1193" s="1" t="s">
        <v>4623</v>
      </c>
      <c r="N1193" s="1" t="s">
        <v>4527</v>
      </c>
      <c r="O1193" s="1"/>
      <c r="P1193" s="1"/>
      <c r="Q1193" s="1"/>
      <c r="R1193" s="1"/>
      <c r="S1193" s="1" t="s">
        <v>4624</v>
      </c>
    </row>
    <row r="1194" spans="1:19" hidden="1" x14ac:dyDescent="0.15">
      <c r="A1194" s="3">
        <v>1193</v>
      </c>
      <c r="B1194" s="25" t="s">
        <v>5350</v>
      </c>
      <c r="C1194" s="2" t="s">
        <v>4450</v>
      </c>
      <c r="D1194" s="1" t="s">
        <v>1575</v>
      </c>
      <c r="E1194" s="1" t="s">
        <v>1463</v>
      </c>
      <c r="F1194" s="1">
        <v>18</v>
      </c>
      <c r="G1194" s="1" t="s">
        <v>117</v>
      </c>
      <c r="H1194" s="1" t="s">
        <v>116</v>
      </c>
      <c r="I1194" s="1" t="s">
        <v>349</v>
      </c>
      <c r="J1194" s="1" t="s">
        <v>4601</v>
      </c>
      <c r="K1194" s="1"/>
      <c r="L1194" s="1"/>
      <c r="M1194" s="1" t="s">
        <v>4625</v>
      </c>
      <c r="N1194" s="1" t="s">
        <v>4461</v>
      </c>
      <c r="O1194" s="1"/>
      <c r="P1194" s="1"/>
      <c r="Q1194" s="1">
        <v>6</v>
      </c>
      <c r="R1194" s="1">
        <v>5</v>
      </c>
      <c r="S1194" s="1" t="s">
        <v>4626</v>
      </c>
    </row>
    <row r="1195" spans="1:19" hidden="1" x14ac:dyDescent="0.15">
      <c r="A1195" s="3">
        <v>1194</v>
      </c>
      <c r="B1195" s="25" t="s">
        <v>5350</v>
      </c>
      <c r="C1195" s="2" t="s">
        <v>4450</v>
      </c>
      <c r="D1195" s="1" t="s">
        <v>1575</v>
      </c>
      <c r="E1195" s="1" t="s">
        <v>1463</v>
      </c>
      <c r="F1195" s="1">
        <v>11</v>
      </c>
      <c r="G1195" s="1" t="s">
        <v>115</v>
      </c>
      <c r="H1195" s="1" t="s">
        <v>114</v>
      </c>
      <c r="I1195" s="1" t="s">
        <v>1475</v>
      </c>
      <c r="J1195" s="1"/>
      <c r="K1195" s="1"/>
      <c r="L1195" s="1"/>
      <c r="M1195" s="1" t="s">
        <v>4627</v>
      </c>
      <c r="N1195" s="1" t="s">
        <v>4584</v>
      </c>
      <c r="O1195" s="1" t="s">
        <v>4628</v>
      </c>
      <c r="P1195" s="1"/>
      <c r="Q1195" s="1"/>
      <c r="R1195" s="1"/>
      <c r="S1195" s="1" t="s">
        <v>4629</v>
      </c>
    </row>
    <row r="1196" spans="1:19" hidden="1" x14ac:dyDescent="0.15">
      <c r="A1196" s="3">
        <v>1195</v>
      </c>
      <c r="B1196" s="25" t="s">
        <v>5350</v>
      </c>
      <c r="C1196" s="2" t="s">
        <v>4450</v>
      </c>
      <c r="D1196" s="1" t="s">
        <v>1575</v>
      </c>
      <c r="E1196" s="1" t="s">
        <v>1463</v>
      </c>
      <c r="F1196" s="1">
        <v>11</v>
      </c>
      <c r="G1196" s="1" t="s">
        <v>113</v>
      </c>
      <c r="H1196" s="1" t="s">
        <v>112</v>
      </c>
      <c r="I1196" s="1" t="s">
        <v>1475</v>
      </c>
      <c r="J1196" s="1"/>
      <c r="K1196" s="1"/>
      <c r="L1196" s="1"/>
      <c r="M1196" s="1" t="s">
        <v>4630</v>
      </c>
      <c r="N1196" s="1" t="s">
        <v>4527</v>
      </c>
      <c r="O1196" s="1"/>
      <c r="P1196" s="1"/>
      <c r="Q1196" s="1"/>
      <c r="R1196" s="1"/>
      <c r="S1196" s="1" t="s">
        <v>4631</v>
      </c>
    </row>
    <row r="1197" spans="1:19" x14ac:dyDescent="0.15">
      <c r="A1197" s="3">
        <v>1196</v>
      </c>
      <c r="B1197" s="25" t="s">
        <v>5350</v>
      </c>
      <c r="C1197" s="2" t="s">
        <v>4450</v>
      </c>
      <c r="D1197" s="1" t="s">
        <v>1575</v>
      </c>
      <c r="E1197" s="1" t="s">
        <v>1463</v>
      </c>
      <c r="F1197" s="1">
        <v>5</v>
      </c>
      <c r="G1197" s="1" t="s">
        <v>111</v>
      </c>
      <c r="H1197" s="1" t="s">
        <v>110</v>
      </c>
      <c r="I1197" s="1" t="s">
        <v>297</v>
      </c>
      <c r="J1197" s="1"/>
      <c r="K1197" s="1"/>
      <c r="L1197" s="1"/>
      <c r="M1197" s="1" t="s">
        <v>4632</v>
      </c>
      <c r="N1197" s="1"/>
      <c r="O1197" s="1"/>
      <c r="P1197" s="1">
        <v>3</v>
      </c>
      <c r="Q1197" s="1"/>
      <c r="R1197" s="1"/>
      <c r="S1197" s="1" t="s">
        <v>4632</v>
      </c>
    </row>
    <row r="1198" spans="1:19" x14ac:dyDescent="0.15">
      <c r="A1198" s="3">
        <v>1197</v>
      </c>
      <c r="B1198" s="25" t="s">
        <v>5350</v>
      </c>
      <c r="C1198" s="2" t="s">
        <v>4450</v>
      </c>
      <c r="D1198" s="1" t="s">
        <v>1575</v>
      </c>
      <c r="E1198" s="1" t="s">
        <v>1463</v>
      </c>
      <c r="F1198" s="1">
        <v>17</v>
      </c>
      <c r="G1198" s="1" t="s">
        <v>109</v>
      </c>
      <c r="H1198" s="1" t="s">
        <v>108</v>
      </c>
      <c r="I1198" s="1" t="s">
        <v>297</v>
      </c>
      <c r="J1198" s="1"/>
      <c r="K1198" s="1"/>
      <c r="L1198" s="1"/>
      <c r="M1198" s="1" t="s">
        <v>4633</v>
      </c>
      <c r="N1198" s="1" t="s">
        <v>4494</v>
      </c>
      <c r="O1198" s="1" t="s">
        <v>4495</v>
      </c>
      <c r="P1198" s="1">
        <v>3</v>
      </c>
      <c r="Q1198" s="1"/>
      <c r="R1198" s="1"/>
      <c r="S1198" s="1" t="s">
        <v>4634</v>
      </c>
    </row>
    <row r="1199" spans="1:19" hidden="1" x14ac:dyDescent="0.15">
      <c r="A1199" s="3">
        <v>1198</v>
      </c>
      <c r="B1199" s="25" t="s">
        <v>5350</v>
      </c>
      <c r="C1199" s="2" t="s">
        <v>4450</v>
      </c>
      <c r="D1199" s="1" t="s">
        <v>1575</v>
      </c>
      <c r="E1199" s="1" t="s">
        <v>1453</v>
      </c>
      <c r="F1199" s="1">
        <v>6</v>
      </c>
      <c r="G1199" s="1" t="s">
        <v>107</v>
      </c>
      <c r="H1199" s="1" t="s">
        <v>106</v>
      </c>
      <c r="I1199" s="1" t="s">
        <v>349</v>
      </c>
      <c r="J1199" s="1" t="s">
        <v>1511</v>
      </c>
      <c r="K1199" s="1" t="s">
        <v>1515</v>
      </c>
      <c r="L1199" s="1"/>
      <c r="M1199" s="1" t="s">
        <v>4635</v>
      </c>
      <c r="N1199" s="1"/>
      <c r="O1199" s="1"/>
      <c r="P1199" s="1"/>
      <c r="Q1199" s="1">
        <v>4</v>
      </c>
      <c r="R1199" s="1">
        <v>4</v>
      </c>
      <c r="S1199" s="1" t="s">
        <v>4635</v>
      </c>
    </row>
    <row r="1200" spans="1:19" hidden="1" x14ac:dyDescent="0.15">
      <c r="A1200" s="3">
        <v>1199</v>
      </c>
      <c r="B1200" s="25" t="s">
        <v>5350</v>
      </c>
      <c r="C1200" s="2" t="s">
        <v>4450</v>
      </c>
      <c r="D1200" s="1" t="s">
        <v>1575</v>
      </c>
      <c r="E1200" s="1" t="s">
        <v>1453</v>
      </c>
      <c r="F1200" s="1">
        <v>19</v>
      </c>
      <c r="G1200" s="1" t="s">
        <v>5393</v>
      </c>
      <c r="H1200" s="1" t="s">
        <v>104</v>
      </c>
      <c r="I1200" s="1" t="s">
        <v>349</v>
      </c>
      <c r="J1200" s="1" t="s">
        <v>1578</v>
      </c>
      <c r="K1200" s="1"/>
      <c r="L1200" s="1"/>
      <c r="M1200" s="1" t="s">
        <v>3467</v>
      </c>
      <c r="N1200" s="1" t="s">
        <v>4636</v>
      </c>
      <c r="O1200" s="1"/>
      <c r="P1200" s="1"/>
      <c r="Q1200" s="1">
        <v>8</v>
      </c>
      <c r="R1200" s="1">
        <v>8</v>
      </c>
      <c r="S1200" s="1" t="s">
        <v>4637</v>
      </c>
    </row>
    <row r="1201" spans="1:19" hidden="1" x14ac:dyDescent="0.15">
      <c r="A1201" s="3">
        <v>1200</v>
      </c>
      <c r="B1201" s="25" t="s">
        <v>5350</v>
      </c>
      <c r="C1201" s="2" t="s">
        <v>4450</v>
      </c>
      <c r="D1201" s="1" t="s">
        <v>1575</v>
      </c>
      <c r="E1201" s="1" t="s">
        <v>1453</v>
      </c>
      <c r="F1201" s="1">
        <v>10</v>
      </c>
      <c r="G1201" s="1" t="s">
        <v>103</v>
      </c>
      <c r="H1201" s="1" t="s">
        <v>102</v>
      </c>
      <c r="I1201" s="1" t="s">
        <v>349</v>
      </c>
      <c r="J1201" s="1" t="s">
        <v>4499</v>
      </c>
      <c r="K1201" s="1"/>
      <c r="L1201" s="1"/>
      <c r="M1201" s="1" t="s">
        <v>4638</v>
      </c>
      <c r="N1201" s="1" t="s">
        <v>4639</v>
      </c>
      <c r="O1201" s="1" t="s">
        <v>4640</v>
      </c>
      <c r="P1201" s="1"/>
      <c r="Q1201" s="1">
        <v>5</v>
      </c>
      <c r="R1201" s="1">
        <v>4</v>
      </c>
      <c r="S1201" s="1" t="s">
        <v>4641</v>
      </c>
    </row>
    <row r="1202" spans="1:19" hidden="1" x14ac:dyDescent="0.15">
      <c r="A1202" s="3">
        <v>1201</v>
      </c>
      <c r="B1202" s="25" t="s">
        <v>5350</v>
      </c>
      <c r="C1202" s="2" t="s">
        <v>4450</v>
      </c>
      <c r="D1202" s="1" t="s">
        <v>1575</v>
      </c>
      <c r="E1202" s="1" t="s">
        <v>1453</v>
      </c>
      <c r="F1202" s="1">
        <v>4</v>
      </c>
      <c r="G1202" s="1" t="s">
        <v>101</v>
      </c>
      <c r="H1202" s="1" t="s">
        <v>100</v>
      </c>
      <c r="I1202" s="1" t="s">
        <v>1475</v>
      </c>
      <c r="J1202" s="1"/>
      <c r="K1202" s="1"/>
      <c r="L1202" s="1"/>
      <c r="M1202" s="1" t="s">
        <v>4642</v>
      </c>
      <c r="N1202" s="1"/>
      <c r="O1202" s="1"/>
      <c r="P1202" s="1"/>
      <c r="Q1202" s="1"/>
      <c r="R1202" s="1"/>
      <c r="S1202" s="1" t="s">
        <v>4642</v>
      </c>
    </row>
    <row r="1203" spans="1:19" hidden="1" x14ac:dyDescent="0.15">
      <c r="A1203" s="3">
        <v>1202</v>
      </c>
      <c r="B1203" s="25" t="s">
        <v>5350</v>
      </c>
      <c r="C1203" s="2" t="s">
        <v>4450</v>
      </c>
      <c r="D1203" s="1" t="s">
        <v>1540</v>
      </c>
      <c r="E1203" s="1" t="s">
        <v>1771</v>
      </c>
      <c r="F1203" s="1">
        <v>6</v>
      </c>
      <c r="G1203" s="1" t="s">
        <v>99</v>
      </c>
      <c r="H1203" s="1" t="s">
        <v>98</v>
      </c>
      <c r="I1203" s="1" t="s">
        <v>349</v>
      </c>
      <c r="J1203" s="1" t="s">
        <v>4555</v>
      </c>
      <c r="K1203" s="1" t="s">
        <v>1515</v>
      </c>
      <c r="L1203" s="1"/>
      <c r="M1203" s="1" t="s">
        <v>4643</v>
      </c>
      <c r="N1203" s="1"/>
      <c r="O1203" s="1"/>
      <c r="P1203" s="1"/>
      <c r="Q1203" s="1">
        <v>2</v>
      </c>
      <c r="R1203" s="1">
        <v>2</v>
      </c>
      <c r="S1203" s="1" t="s">
        <v>4643</v>
      </c>
    </row>
    <row r="1204" spans="1:19" hidden="1" x14ac:dyDescent="0.15">
      <c r="A1204" s="3">
        <v>1203</v>
      </c>
      <c r="B1204" s="25" t="s">
        <v>5350</v>
      </c>
      <c r="C1204" s="2" t="s">
        <v>4450</v>
      </c>
      <c r="D1204" s="1" t="s">
        <v>1540</v>
      </c>
      <c r="E1204" s="1" t="s">
        <v>1771</v>
      </c>
      <c r="F1204" s="1">
        <v>15</v>
      </c>
      <c r="G1204" s="1" t="s">
        <v>97</v>
      </c>
      <c r="H1204" s="1" t="s">
        <v>96</v>
      </c>
      <c r="I1204" s="1" t="s">
        <v>349</v>
      </c>
      <c r="J1204" s="1" t="s">
        <v>2596</v>
      </c>
      <c r="K1204" s="1"/>
      <c r="L1204" s="1"/>
      <c r="M1204" s="1" t="s">
        <v>1971</v>
      </c>
      <c r="N1204" s="1"/>
      <c r="O1204" s="1"/>
      <c r="P1204" s="1"/>
      <c r="Q1204" s="1">
        <v>2</v>
      </c>
      <c r="R1204" s="1">
        <v>4</v>
      </c>
      <c r="S1204" s="1" t="s">
        <v>1971</v>
      </c>
    </row>
    <row r="1205" spans="1:19" hidden="1" x14ac:dyDescent="0.15">
      <c r="A1205" s="3">
        <v>1204</v>
      </c>
      <c r="B1205" s="25" t="s">
        <v>5350</v>
      </c>
      <c r="C1205" s="2" t="s">
        <v>4450</v>
      </c>
      <c r="D1205" s="1" t="s">
        <v>1540</v>
      </c>
      <c r="E1205" s="1" t="s">
        <v>1771</v>
      </c>
      <c r="F1205" s="1">
        <v>15</v>
      </c>
      <c r="G1205" s="1" t="s">
        <v>95</v>
      </c>
      <c r="H1205" s="1" t="s">
        <v>94</v>
      </c>
      <c r="I1205" s="1" t="s">
        <v>349</v>
      </c>
      <c r="J1205" s="1" t="s">
        <v>348</v>
      </c>
      <c r="K1205" s="1"/>
      <c r="L1205" s="1"/>
      <c r="M1205" s="1" t="s">
        <v>4463</v>
      </c>
      <c r="N1205" s="1"/>
      <c r="O1205" s="1"/>
      <c r="P1205" s="1"/>
      <c r="Q1205" s="1">
        <v>5</v>
      </c>
      <c r="R1205" s="1">
        <v>5</v>
      </c>
      <c r="S1205" s="1" t="s">
        <v>4463</v>
      </c>
    </row>
    <row r="1206" spans="1:19" hidden="1" x14ac:dyDescent="0.15">
      <c r="A1206" s="3">
        <v>1205</v>
      </c>
      <c r="B1206" s="25" t="s">
        <v>5350</v>
      </c>
      <c r="C1206" s="2" t="s">
        <v>4450</v>
      </c>
      <c r="D1206" s="1" t="s">
        <v>1540</v>
      </c>
      <c r="E1206" s="1" t="s">
        <v>1771</v>
      </c>
      <c r="F1206" s="1">
        <v>9</v>
      </c>
      <c r="G1206" s="1" t="s">
        <v>93</v>
      </c>
      <c r="H1206" s="1" t="s">
        <v>92</v>
      </c>
      <c r="I1206" s="1" t="s">
        <v>349</v>
      </c>
      <c r="J1206" s="1" t="s">
        <v>4511</v>
      </c>
      <c r="K1206" s="1" t="s">
        <v>1515</v>
      </c>
      <c r="L1206" s="1"/>
      <c r="M1206" s="1" t="s">
        <v>4644</v>
      </c>
      <c r="N1206" s="1"/>
      <c r="O1206" s="1"/>
      <c r="P1206" s="1"/>
      <c r="Q1206" s="1">
        <v>3</v>
      </c>
      <c r="R1206" s="1">
        <v>2</v>
      </c>
      <c r="S1206" s="1" t="s">
        <v>4644</v>
      </c>
    </row>
    <row r="1207" spans="1:19" hidden="1" x14ac:dyDescent="0.15">
      <c r="A1207" s="3">
        <v>1206</v>
      </c>
      <c r="B1207" s="25" t="s">
        <v>5350</v>
      </c>
      <c r="C1207" s="2" t="s">
        <v>4450</v>
      </c>
      <c r="D1207" s="1" t="s">
        <v>1540</v>
      </c>
      <c r="E1207" s="1" t="s">
        <v>1771</v>
      </c>
      <c r="F1207" s="1">
        <v>8</v>
      </c>
      <c r="G1207" s="1" t="s">
        <v>91</v>
      </c>
      <c r="H1207" s="1" t="s">
        <v>90</v>
      </c>
      <c r="I1207" s="1" t="s">
        <v>349</v>
      </c>
      <c r="J1207" s="1" t="s">
        <v>4511</v>
      </c>
      <c r="K1207" s="1" t="s">
        <v>1551</v>
      </c>
      <c r="L1207" s="1"/>
      <c r="M1207" s="1" t="s">
        <v>4645</v>
      </c>
      <c r="N1207" s="1"/>
      <c r="O1207" s="1"/>
      <c r="P1207" s="1"/>
      <c r="Q1207" s="1">
        <v>1</v>
      </c>
      <c r="R1207" s="1">
        <v>2</v>
      </c>
      <c r="S1207" s="1" t="s">
        <v>4645</v>
      </c>
    </row>
    <row r="1208" spans="1:19" hidden="1" x14ac:dyDescent="0.15">
      <c r="A1208" s="3">
        <v>1207</v>
      </c>
      <c r="B1208" s="25" t="s">
        <v>5350</v>
      </c>
      <c r="C1208" s="2" t="s">
        <v>4450</v>
      </c>
      <c r="D1208" s="1" t="s">
        <v>1540</v>
      </c>
      <c r="E1208" s="1" t="s">
        <v>1771</v>
      </c>
      <c r="F1208" s="1">
        <v>4</v>
      </c>
      <c r="G1208" s="1" t="s">
        <v>89</v>
      </c>
      <c r="H1208" s="1" t="s">
        <v>88</v>
      </c>
      <c r="I1208" s="1" t="s">
        <v>1475</v>
      </c>
      <c r="J1208" s="1"/>
      <c r="K1208" s="1"/>
      <c r="L1208" s="1"/>
      <c r="M1208" s="1" t="s">
        <v>4612</v>
      </c>
      <c r="N1208" s="1" t="s">
        <v>4463</v>
      </c>
      <c r="O1208" s="1"/>
      <c r="P1208" s="1"/>
      <c r="Q1208" s="1"/>
      <c r="R1208" s="1"/>
      <c r="S1208" s="1" t="s">
        <v>4646</v>
      </c>
    </row>
    <row r="1209" spans="1:19" hidden="1" x14ac:dyDescent="0.15">
      <c r="A1209" s="3">
        <v>1208</v>
      </c>
      <c r="B1209" s="25" t="s">
        <v>5350</v>
      </c>
      <c r="C1209" s="2" t="s">
        <v>4450</v>
      </c>
      <c r="D1209" s="1" t="s">
        <v>1540</v>
      </c>
      <c r="E1209" s="1" t="s">
        <v>1771</v>
      </c>
      <c r="F1209" s="1">
        <v>12</v>
      </c>
      <c r="G1209" s="1" t="s">
        <v>87</v>
      </c>
      <c r="H1209" s="1" t="s">
        <v>86</v>
      </c>
      <c r="I1209" s="1" t="s">
        <v>1475</v>
      </c>
      <c r="J1209" s="1"/>
      <c r="K1209" s="1"/>
      <c r="L1209" s="1"/>
      <c r="M1209" s="1" t="s">
        <v>4647</v>
      </c>
      <c r="N1209" s="1" t="s">
        <v>4527</v>
      </c>
      <c r="O1209" s="1"/>
      <c r="P1209" s="1"/>
      <c r="Q1209" s="1"/>
      <c r="R1209" s="1"/>
      <c r="S1209" s="1" t="s">
        <v>4648</v>
      </c>
    </row>
    <row r="1210" spans="1:19" hidden="1" x14ac:dyDescent="0.15">
      <c r="A1210" s="3">
        <v>1209</v>
      </c>
      <c r="B1210" s="25" t="s">
        <v>5350</v>
      </c>
      <c r="C1210" s="2" t="s">
        <v>4450</v>
      </c>
      <c r="D1210" s="1" t="s">
        <v>1540</v>
      </c>
      <c r="E1210" s="1" t="s">
        <v>1771</v>
      </c>
      <c r="F1210" s="1">
        <v>2</v>
      </c>
      <c r="G1210" s="1" t="s">
        <v>85</v>
      </c>
      <c r="H1210" s="1" t="s">
        <v>84</v>
      </c>
      <c r="I1210" s="1" t="s">
        <v>1475</v>
      </c>
      <c r="J1210" s="1"/>
      <c r="K1210" s="1"/>
      <c r="L1210" s="1"/>
      <c r="M1210" s="1" t="s">
        <v>4649</v>
      </c>
      <c r="N1210" s="1"/>
      <c r="O1210" s="1"/>
      <c r="P1210" s="1"/>
      <c r="Q1210" s="1"/>
      <c r="R1210" s="1"/>
      <c r="S1210" s="1" t="s">
        <v>4649</v>
      </c>
    </row>
    <row r="1211" spans="1:19" hidden="1" x14ac:dyDescent="0.15">
      <c r="A1211" s="3">
        <v>1210</v>
      </c>
      <c r="B1211" s="25" t="s">
        <v>5350</v>
      </c>
      <c r="C1211" s="2" t="s">
        <v>4450</v>
      </c>
      <c r="D1211" s="1" t="s">
        <v>1540</v>
      </c>
      <c r="E1211" s="1" t="s">
        <v>1771</v>
      </c>
      <c r="F1211" s="1">
        <v>8</v>
      </c>
      <c r="G1211" s="1" t="s">
        <v>83</v>
      </c>
      <c r="H1211" s="1" t="s">
        <v>82</v>
      </c>
      <c r="I1211" s="1" t="s">
        <v>1475</v>
      </c>
      <c r="J1211" s="1"/>
      <c r="K1211" s="1"/>
      <c r="L1211" s="1"/>
      <c r="M1211" s="1" t="s">
        <v>4650</v>
      </c>
      <c r="N1211" s="1"/>
      <c r="O1211" s="1"/>
      <c r="P1211" s="1"/>
      <c r="Q1211" s="1"/>
      <c r="R1211" s="1"/>
      <c r="S1211" s="1" t="s">
        <v>4650</v>
      </c>
    </row>
    <row r="1212" spans="1:19" hidden="1" x14ac:dyDescent="0.15">
      <c r="A1212" s="3">
        <v>1211</v>
      </c>
      <c r="B1212" s="25" t="s">
        <v>5350</v>
      </c>
      <c r="C1212" s="2" t="s">
        <v>4450</v>
      </c>
      <c r="D1212" s="1" t="s">
        <v>1540</v>
      </c>
      <c r="E1212" s="1" t="s">
        <v>1771</v>
      </c>
      <c r="F1212" s="1">
        <v>9</v>
      </c>
      <c r="G1212" s="1" t="s">
        <v>81</v>
      </c>
      <c r="H1212" s="1" t="s">
        <v>80</v>
      </c>
      <c r="I1212" s="1" t="s">
        <v>1475</v>
      </c>
      <c r="J1212" s="1"/>
      <c r="K1212" s="1"/>
      <c r="L1212" s="1"/>
      <c r="M1212" s="1" t="s">
        <v>4651</v>
      </c>
      <c r="N1212" s="1" t="s">
        <v>4484</v>
      </c>
      <c r="O1212" s="1"/>
      <c r="P1212" s="1"/>
      <c r="Q1212" s="1"/>
      <c r="R1212" s="1"/>
      <c r="S1212" s="1" t="s">
        <v>4652</v>
      </c>
    </row>
    <row r="1213" spans="1:19" hidden="1" x14ac:dyDescent="0.15">
      <c r="A1213" s="3">
        <v>1212</v>
      </c>
      <c r="B1213" s="25" t="s">
        <v>5350</v>
      </c>
      <c r="C1213" s="2" t="s">
        <v>4450</v>
      </c>
      <c r="D1213" s="1" t="s">
        <v>1540</v>
      </c>
      <c r="E1213" s="1" t="s">
        <v>1771</v>
      </c>
      <c r="F1213" s="1">
        <v>9</v>
      </c>
      <c r="G1213" s="1" t="s">
        <v>79</v>
      </c>
      <c r="H1213" s="1" t="s">
        <v>78</v>
      </c>
      <c r="I1213" s="1" t="s">
        <v>297</v>
      </c>
      <c r="J1213" s="1"/>
      <c r="K1213" s="1"/>
      <c r="L1213" s="1"/>
      <c r="M1213" s="1" t="s">
        <v>4653</v>
      </c>
      <c r="N1213" s="1" t="s">
        <v>4654</v>
      </c>
      <c r="O1213" s="1"/>
      <c r="P1213" s="1">
        <v>3</v>
      </c>
      <c r="Q1213" s="1"/>
      <c r="R1213" s="1"/>
      <c r="S1213" s="1" t="s">
        <v>4655</v>
      </c>
    </row>
    <row r="1214" spans="1:19" hidden="1" x14ac:dyDescent="0.15">
      <c r="A1214" s="3">
        <v>1213</v>
      </c>
      <c r="B1214" s="25" t="s">
        <v>5350</v>
      </c>
      <c r="C1214" s="2" t="s">
        <v>4450</v>
      </c>
      <c r="D1214" s="1" t="s">
        <v>1540</v>
      </c>
      <c r="E1214" s="1" t="s">
        <v>1771</v>
      </c>
      <c r="F1214" s="1">
        <v>12</v>
      </c>
      <c r="G1214" s="1" t="s">
        <v>77</v>
      </c>
      <c r="H1214" s="1" t="s">
        <v>76</v>
      </c>
      <c r="I1214" s="1" t="s">
        <v>297</v>
      </c>
      <c r="J1214" s="1"/>
      <c r="K1214" s="1"/>
      <c r="L1214" s="1"/>
      <c r="M1214" s="1" t="s">
        <v>4656</v>
      </c>
      <c r="N1214" s="1" t="s">
        <v>4657</v>
      </c>
      <c r="O1214" s="1"/>
      <c r="P1214" s="1">
        <v>3</v>
      </c>
      <c r="Q1214" s="1"/>
      <c r="R1214" s="1"/>
      <c r="S1214" s="1" t="s">
        <v>4658</v>
      </c>
    </row>
    <row r="1215" spans="1:19" hidden="1" x14ac:dyDescent="0.15">
      <c r="A1215" s="3">
        <v>1214</v>
      </c>
      <c r="B1215" s="25" t="s">
        <v>5350</v>
      </c>
      <c r="C1215" s="2" t="s">
        <v>4450</v>
      </c>
      <c r="D1215" s="1" t="s">
        <v>1540</v>
      </c>
      <c r="E1215" s="1" t="s">
        <v>1473</v>
      </c>
      <c r="F1215" s="1">
        <v>9</v>
      </c>
      <c r="G1215" s="1" t="s">
        <v>75</v>
      </c>
      <c r="H1215" s="1" t="s">
        <v>74</v>
      </c>
      <c r="I1215" s="1" t="s">
        <v>349</v>
      </c>
      <c r="J1215" s="1" t="s">
        <v>1511</v>
      </c>
      <c r="K1215" s="1" t="s">
        <v>1515</v>
      </c>
      <c r="L1215" s="1"/>
      <c r="M1215" s="1" t="s">
        <v>4659</v>
      </c>
      <c r="N1215" s="1" t="s">
        <v>4660</v>
      </c>
      <c r="O1215" s="1"/>
      <c r="P1215" s="1"/>
      <c r="Q1215" s="1">
        <v>4</v>
      </c>
      <c r="R1215" s="1">
        <v>4</v>
      </c>
      <c r="S1215" s="1" t="s">
        <v>4661</v>
      </c>
    </row>
    <row r="1216" spans="1:19" hidden="1" x14ac:dyDescent="0.15">
      <c r="A1216" s="3">
        <v>1215</v>
      </c>
      <c r="B1216" s="25" t="s">
        <v>5350</v>
      </c>
      <c r="C1216" s="2" t="s">
        <v>4450</v>
      </c>
      <c r="D1216" s="1" t="s">
        <v>1540</v>
      </c>
      <c r="E1216" s="1" t="s">
        <v>1473</v>
      </c>
      <c r="F1216" s="1">
        <v>10</v>
      </c>
      <c r="G1216" s="1" t="s">
        <v>73</v>
      </c>
      <c r="H1216" s="1" t="s">
        <v>72</v>
      </c>
      <c r="I1216" s="1" t="s">
        <v>349</v>
      </c>
      <c r="J1216" s="1" t="s">
        <v>4511</v>
      </c>
      <c r="K1216" s="1" t="s">
        <v>1485</v>
      </c>
      <c r="L1216" s="1"/>
      <c r="M1216" s="1" t="s">
        <v>4662</v>
      </c>
      <c r="N1216" s="1"/>
      <c r="O1216" s="1"/>
      <c r="P1216" s="1"/>
      <c r="Q1216" s="1">
        <v>4</v>
      </c>
      <c r="R1216" s="1">
        <v>4</v>
      </c>
      <c r="S1216" s="1" t="s">
        <v>4662</v>
      </c>
    </row>
    <row r="1217" spans="1:19" hidden="1" x14ac:dyDescent="0.15">
      <c r="A1217" s="3">
        <v>1216</v>
      </c>
      <c r="B1217" s="25" t="s">
        <v>5350</v>
      </c>
      <c r="C1217" s="2" t="s">
        <v>4450</v>
      </c>
      <c r="D1217" s="1" t="s">
        <v>1540</v>
      </c>
      <c r="E1217" s="1" t="s">
        <v>1463</v>
      </c>
      <c r="F1217" s="1">
        <v>9</v>
      </c>
      <c r="G1217" s="1" t="s">
        <v>71</v>
      </c>
      <c r="H1217" s="1" t="s">
        <v>70</v>
      </c>
      <c r="I1217" s="1" t="s">
        <v>349</v>
      </c>
      <c r="J1217" s="1" t="s">
        <v>1511</v>
      </c>
      <c r="K1217" s="1" t="s">
        <v>1551</v>
      </c>
      <c r="L1217" s="1"/>
      <c r="M1217" s="1" t="s">
        <v>4663</v>
      </c>
      <c r="N1217" s="1"/>
      <c r="O1217" s="1"/>
      <c r="P1217" s="1"/>
      <c r="Q1217" s="1">
        <v>5</v>
      </c>
      <c r="R1217" s="1">
        <v>6</v>
      </c>
      <c r="S1217" s="1" t="s">
        <v>4663</v>
      </c>
    </row>
    <row r="1218" spans="1:19" hidden="1" x14ac:dyDescent="0.15">
      <c r="A1218" s="3">
        <v>1217</v>
      </c>
      <c r="B1218" s="25" t="s">
        <v>5350</v>
      </c>
      <c r="C1218" s="2" t="s">
        <v>4450</v>
      </c>
      <c r="D1218" s="1" t="s">
        <v>1540</v>
      </c>
      <c r="E1218" s="1" t="s">
        <v>1463</v>
      </c>
      <c r="F1218" s="1">
        <v>20</v>
      </c>
      <c r="G1218" s="1" t="s">
        <v>69</v>
      </c>
      <c r="H1218" s="1" t="s">
        <v>68</v>
      </c>
      <c r="I1218" s="1" t="s">
        <v>349</v>
      </c>
      <c r="J1218" s="1" t="s">
        <v>1890</v>
      </c>
      <c r="K1218" s="1"/>
      <c r="L1218" s="1"/>
      <c r="M1218" s="1" t="s">
        <v>1733</v>
      </c>
      <c r="N1218" s="1" t="s">
        <v>4461</v>
      </c>
      <c r="O1218" s="1"/>
      <c r="P1218" s="1"/>
      <c r="Q1218" s="1">
        <v>8</v>
      </c>
      <c r="R1218" s="1">
        <v>8</v>
      </c>
      <c r="S1218" s="1" t="s">
        <v>4664</v>
      </c>
    </row>
    <row r="1219" spans="1:19" hidden="1" x14ac:dyDescent="0.15">
      <c r="A1219" s="3">
        <v>1218</v>
      </c>
      <c r="B1219" s="25" t="s">
        <v>5350</v>
      </c>
      <c r="C1219" s="2" t="s">
        <v>4450</v>
      </c>
      <c r="D1219" s="1" t="s">
        <v>1540</v>
      </c>
      <c r="E1219" s="1" t="s">
        <v>1463</v>
      </c>
      <c r="F1219" s="1">
        <v>9</v>
      </c>
      <c r="G1219" s="1" t="s">
        <v>67</v>
      </c>
      <c r="H1219" s="1" t="s">
        <v>66</v>
      </c>
      <c r="I1219" s="1" t="s">
        <v>349</v>
      </c>
      <c r="J1219" s="1" t="s">
        <v>1917</v>
      </c>
      <c r="K1219" s="1" t="s">
        <v>4278</v>
      </c>
      <c r="L1219" s="1"/>
      <c r="M1219" s="1"/>
      <c r="N1219" s="1"/>
      <c r="O1219" s="1"/>
      <c r="P1219" s="1"/>
      <c r="Q1219" s="1">
        <v>6</v>
      </c>
      <c r="R1219" s="1">
        <v>5</v>
      </c>
      <c r="S1219" s="1"/>
    </row>
    <row r="1220" spans="1:19" hidden="1" x14ac:dyDescent="0.15">
      <c r="A1220" s="3">
        <v>1219</v>
      </c>
      <c r="B1220" s="25" t="s">
        <v>5350</v>
      </c>
      <c r="C1220" s="2" t="s">
        <v>4450</v>
      </c>
      <c r="D1220" s="1" t="s">
        <v>1540</v>
      </c>
      <c r="E1220" s="1" t="s">
        <v>1463</v>
      </c>
      <c r="F1220" s="1">
        <v>12</v>
      </c>
      <c r="G1220" s="1" t="s">
        <v>65</v>
      </c>
      <c r="H1220" s="1" t="s">
        <v>64</v>
      </c>
      <c r="I1220" s="1" t="s">
        <v>349</v>
      </c>
      <c r="J1220" s="1" t="s">
        <v>2563</v>
      </c>
      <c r="K1220" s="1"/>
      <c r="L1220" s="1"/>
      <c r="M1220" s="1" t="s">
        <v>4665</v>
      </c>
      <c r="N1220" s="1" t="s">
        <v>4666</v>
      </c>
      <c r="O1220" s="1"/>
      <c r="P1220" s="1"/>
      <c r="Q1220" s="1">
        <v>6</v>
      </c>
      <c r="R1220" s="1">
        <v>5</v>
      </c>
      <c r="S1220" s="1" t="s">
        <v>4667</v>
      </c>
    </row>
    <row r="1221" spans="1:19" hidden="1" x14ac:dyDescent="0.15">
      <c r="A1221" s="3">
        <v>1220</v>
      </c>
      <c r="B1221" s="25" t="s">
        <v>5350</v>
      </c>
      <c r="C1221" s="2" t="s">
        <v>4450</v>
      </c>
      <c r="D1221" s="1" t="s">
        <v>1540</v>
      </c>
      <c r="E1221" s="1" t="s">
        <v>1463</v>
      </c>
      <c r="F1221" s="1">
        <v>14</v>
      </c>
      <c r="G1221" s="1" t="s">
        <v>63</v>
      </c>
      <c r="H1221" s="1" t="s">
        <v>62</v>
      </c>
      <c r="I1221" s="1" t="s">
        <v>297</v>
      </c>
      <c r="J1221" s="1"/>
      <c r="K1221" s="1"/>
      <c r="L1221" s="1"/>
      <c r="M1221" s="1" t="s">
        <v>4668</v>
      </c>
      <c r="N1221" s="1" t="s">
        <v>4494</v>
      </c>
      <c r="O1221" s="1" t="s">
        <v>4495</v>
      </c>
      <c r="P1221" s="1">
        <v>3</v>
      </c>
      <c r="Q1221" s="1"/>
      <c r="R1221" s="1"/>
      <c r="S1221" s="1" t="s">
        <v>4669</v>
      </c>
    </row>
    <row r="1222" spans="1:19" hidden="1" x14ac:dyDescent="0.15">
      <c r="A1222" s="3">
        <v>1221</v>
      </c>
      <c r="B1222" s="25" t="s">
        <v>5350</v>
      </c>
      <c r="C1222" s="2" t="s">
        <v>4450</v>
      </c>
      <c r="D1222" s="1" t="s">
        <v>1540</v>
      </c>
      <c r="E1222" s="1" t="s">
        <v>1453</v>
      </c>
      <c r="F1222" s="1">
        <v>9</v>
      </c>
      <c r="G1222" s="1" t="s">
        <v>5344</v>
      </c>
      <c r="H1222" s="1" t="s">
        <v>60</v>
      </c>
      <c r="I1222" s="1" t="s">
        <v>349</v>
      </c>
      <c r="J1222" s="1" t="s">
        <v>4499</v>
      </c>
      <c r="K1222" s="1"/>
      <c r="L1222" s="1"/>
      <c r="M1222" s="1" t="s">
        <v>4670</v>
      </c>
      <c r="N1222" s="1" t="s">
        <v>4671</v>
      </c>
      <c r="O1222" s="1" t="s">
        <v>4672</v>
      </c>
      <c r="P1222" s="1"/>
      <c r="Q1222" s="1">
        <v>6</v>
      </c>
      <c r="R1222" s="1">
        <v>6</v>
      </c>
      <c r="S1222" s="1" t="s">
        <v>5345</v>
      </c>
    </row>
    <row r="1223" spans="1:19" hidden="1" x14ac:dyDescent="0.15">
      <c r="A1223" s="3">
        <v>1222</v>
      </c>
      <c r="B1223" s="25" t="s">
        <v>5350</v>
      </c>
      <c r="C1223" s="2" t="s">
        <v>4450</v>
      </c>
      <c r="D1223" s="1" t="s">
        <v>1540</v>
      </c>
      <c r="E1223" s="1" t="s">
        <v>1453</v>
      </c>
      <c r="F1223" s="1">
        <v>19</v>
      </c>
      <c r="G1223" s="1" t="s">
        <v>4674</v>
      </c>
      <c r="H1223" s="1" t="s">
        <v>4675</v>
      </c>
      <c r="I1223" s="1" t="s">
        <v>349</v>
      </c>
      <c r="J1223" s="1" t="s">
        <v>4555</v>
      </c>
      <c r="K1223" s="1" t="s">
        <v>1515</v>
      </c>
      <c r="L1223" s="1" t="s">
        <v>4676</v>
      </c>
      <c r="M1223" s="1" t="s">
        <v>4677</v>
      </c>
      <c r="N1223" s="1"/>
      <c r="O1223" s="1"/>
      <c r="P1223" s="1"/>
      <c r="Q1223" s="1">
        <v>3</v>
      </c>
      <c r="R1223" s="1">
        <v>3</v>
      </c>
      <c r="S1223" s="1" t="s">
        <v>4677</v>
      </c>
    </row>
    <row r="1224" spans="1:19" hidden="1" x14ac:dyDescent="0.15">
      <c r="A1224" s="3">
        <v>1223</v>
      </c>
      <c r="B1224" s="25" t="s">
        <v>5350</v>
      </c>
      <c r="C1224" s="2" t="s">
        <v>4450</v>
      </c>
      <c r="D1224" s="1" t="s">
        <v>1540</v>
      </c>
      <c r="E1224" s="1" t="s">
        <v>1453</v>
      </c>
      <c r="F1224" s="1">
        <v>20</v>
      </c>
      <c r="G1224" s="1" t="s">
        <v>59</v>
      </c>
      <c r="H1224" s="1" t="s">
        <v>58</v>
      </c>
      <c r="I1224" s="1" t="s">
        <v>349</v>
      </c>
      <c r="J1224" s="1" t="s">
        <v>4511</v>
      </c>
      <c r="K1224" s="1" t="s">
        <v>1492</v>
      </c>
      <c r="L1224" s="1"/>
      <c r="M1224" s="1" t="s">
        <v>4678</v>
      </c>
      <c r="N1224" s="1" t="s">
        <v>4679</v>
      </c>
      <c r="O1224" s="1"/>
      <c r="P1224" s="1"/>
      <c r="Q1224" s="1">
        <v>3</v>
      </c>
      <c r="R1224" s="1">
        <v>4</v>
      </c>
      <c r="S1224" s="1" t="s">
        <v>4680</v>
      </c>
    </row>
    <row r="1225" spans="1:19" hidden="1" x14ac:dyDescent="0.15">
      <c r="A1225" s="3">
        <v>1224</v>
      </c>
      <c r="B1225" s="25" t="s">
        <v>5350</v>
      </c>
      <c r="C1225" s="2" t="s">
        <v>4450</v>
      </c>
      <c r="D1225" s="1" t="s">
        <v>1540</v>
      </c>
      <c r="E1225" s="1" t="s">
        <v>1453</v>
      </c>
      <c r="F1225" s="1">
        <v>15</v>
      </c>
      <c r="G1225" s="1" t="s">
        <v>57</v>
      </c>
      <c r="H1225" s="1" t="s">
        <v>56</v>
      </c>
      <c r="I1225" s="1" t="s">
        <v>297</v>
      </c>
      <c r="J1225" s="1"/>
      <c r="K1225" s="1"/>
      <c r="L1225" s="1"/>
      <c r="M1225" s="1" t="s">
        <v>4681</v>
      </c>
      <c r="N1225" s="1" t="s">
        <v>4682</v>
      </c>
      <c r="O1225" s="1"/>
      <c r="P1225" s="1">
        <v>3</v>
      </c>
      <c r="Q1225" s="1"/>
      <c r="R1225" s="1"/>
      <c r="S1225" s="1" t="s">
        <v>4683</v>
      </c>
    </row>
    <row r="1226" spans="1:19" hidden="1" x14ac:dyDescent="0.15">
      <c r="A1226" s="3">
        <v>1225</v>
      </c>
      <c r="B1226" s="25" t="s">
        <v>5350</v>
      </c>
      <c r="C1226" s="2" t="s">
        <v>4450</v>
      </c>
      <c r="D1226" s="1" t="s">
        <v>5326</v>
      </c>
      <c r="E1226" s="1" t="s">
        <v>1473</v>
      </c>
      <c r="F1226" s="1">
        <v>10</v>
      </c>
      <c r="G1226" s="1" t="s">
        <v>55</v>
      </c>
      <c r="H1226" s="1" t="s">
        <v>54</v>
      </c>
      <c r="I1226" s="1" t="s">
        <v>349</v>
      </c>
      <c r="J1226" s="1" t="s">
        <v>1511</v>
      </c>
      <c r="K1226" s="1" t="s">
        <v>1515</v>
      </c>
      <c r="L1226" s="1"/>
      <c r="M1226" s="1" t="s">
        <v>4685</v>
      </c>
      <c r="N1226" s="1"/>
      <c r="O1226" s="1"/>
      <c r="P1226" s="1"/>
      <c r="Q1226" s="1">
        <v>4</v>
      </c>
      <c r="R1226" s="1">
        <v>4</v>
      </c>
      <c r="S1226" s="1" t="s">
        <v>4685</v>
      </c>
    </row>
    <row r="1227" spans="1:19" hidden="1" x14ac:dyDescent="0.15">
      <c r="A1227" s="3">
        <v>1226</v>
      </c>
      <c r="B1227" s="25" t="s">
        <v>5350</v>
      </c>
      <c r="C1227" s="2" t="s">
        <v>4450</v>
      </c>
      <c r="D1227" s="1" t="s">
        <v>1534</v>
      </c>
      <c r="E1227" s="1" t="s">
        <v>1473</v>
      </c>
      <c r="F1227" s="1">
        <v>17</v>
      </c>
      <c r="G1227" s="1" t="s">
        <v>5328</v>
      </c>
      <c r="H1227" s="1" t="s">
        <v>52</v>
      </c>
      <c r="I1227" s="1" t="s">
        <v>349</v>
      </c>
      <c r="J1227" s="1" t="s">
        <v>2987</v>
      </c>
      <c r="K1227" s="1" t="s">
        <v>1515</v>
      </c>
      <c r="L1227" s="1"/>
      <c r="M1227" s="1" t="s">
        <v>2435</v>
      </c>
      <c r="N1227" s="1" t="s">
        <v>4686</v>
      </c>
      <c r="O1227" s="1"/>
      <c r="P1227" s="1"/>
      <c r="Q1227" s="1">
        <v>3</v>
      </c>
      <c r="R1227" s="1">
        <v>4</v>
      </c>
      <c r="S1227" s="1" t="s">
        <v>4687</v>
      </c>
    </row>
    <row r="1228" spans="1:19" hidden="1" x14ac:dyDescent="0.15">
      <c r="A1228" s="3">
        <v>1227</v>
      </c>
      <c r="B1228" s="25" t="s">
        <v>5350</v>
      </c>
      <c r="C1228" s="2" t="s">
        <v>4450</v>
      </c>
      <c r="D1228" s="1" t="s">
        <v>1509</v>
      </c>
      <c r="E1228" s="1" t="s">
        <v>1473</v>
      </c>
      <c r="F1228" s="1">
        <v>11</v>
      </c>
      <c r="G1228" s="1" t="s">
        <v>51</v>
      </c>
      <c r="H1228" s="1" t="s">
        <v>50</v>
      </c>
      <c r="I1228" s="1" t="s">
        <v>349</v>
      </c>
      <c r="J1228" s="1" t="s">
        <v>1972</v>
      </c>
      <c r="K1228" s="1"/>
      <c r="L1228" s="1"/>
      <c r="M1228" s="1" t="s">
        <v>4688</v>
      </c>
      <c r="N1228" s="1" t="s">
        <v>4689</v>
      </c>
      <c r="O1228" s="1"/>
      <c r="P1228" s="1"/>
      <c r="Q1228" s="1">
        <v>4</v>
      </c>
      <c r="R1228" s="1">
        <v>5</v>
      </c>
      <c r="S1228" s="1" t="s">
        <v>4690</v>
      </c>
    </row>
    <row r="1229" spans="1:19" hidden="1" x14ac:dyDescent="0.15">
      <c r="A1229" s="3">
        <v>1228</v>
      </c>
      <c r="B1229" s="25" t="s">
        <v>5350</v>
      </c>
      <c r="C1229" s="2" t="s">
        <v>4450</v>
      </c>
      <c r="D1229" s="1" t="s">
        <v>1489</v>
      </c>
      <c r="E1229" s="1" t="s">
        <v>1473</v>
      </c>
      <c r="F1229" s="1">
        <v>12</v>
      </c>
      <c r="G1229" s="1" t="s">
        <v>49</v>
      </c>
      <c r="H1229" s="1" t="s">
        <v>48</v>
      </c>
      <c r="I1229" s="1" t="s">
        <v>349</v>
      </c>
      <c r="J1229" s="1" t="s">
        <v>2546</v>
      </c>
      <c r="K1229" s="1"/>
      <c r="L1229" s="1"/>
      <c r="M1229" s="1" t="s">
        <v>361</v>
      </c>
      <c r="N1229" s="1" t="s">
        <v>4691</v>
      </c>
      <c r="O1229" s="1"/>
      <c r="P1229" s="1"/>
      <c r="Q1229" s="1">
        <v>1</v>
      </c>
      <c r="R1229" s="1">
        <v>1</v>
      </c>
      <c r="S1229" s="1" t="s">
        <v>4692</v>
      </c>
    </row>
    <row r="1230" spans="1:19" hidden="1" x14ac:dyDescent="0.15">
      <c r="A1230" s="3">
        <v>1229</v>
      </c>
      <c r="B1230" s="25" t="s">
        <v>5350</v>
      </c>
      <c r="C1230" s="2" t="s">
        <v>4450</v>
      </c>
      <c r="D1230" s="1" t="s">
        <v>1504</v>
      </c>
      <c r="E1230" s="1" t="s">
        <v>1473</v>
      </c>
      <c r="F1230" s="1">
        <v>12</v>
      </c>
      <c r="G1230" s="1" t="s">
        <v>47</v>
      </c>
      <c r="H1230" s="1" t="s">
        <v>46</v>
      </c>
      <c r="I1230" s="1" t="s">
        <v>349</v>
      </c>
      <c r="J1230" s="1" t="s">
        <v>4555</v>
      </c>
      <c r="K1230" s="1" t="s">
        <v>1515</v>
      </c>
      <c r="L1230" s="1"/>
      <c r="M1230" s="1" t="s">
        <v>4693</v>
      </c>
      <c r="N1230" s="1"/>
      <c r="O1230" s="1"/>
      <c r="P1230" s="1"/>
      <c r="Q1230" s="1">
        <v>4</v>
      </c>
      <c r="R1230" s="1">
        <v>4</v>
      </c>
      <c r="S1230" s="1" t="s">
        <v>4693</v>
      </c>
    </row>
    <row r="1231" spans="1:19" hidden="1" x14ac:dyDescent="0.15">
      <c r="A1231" s="3">
        <v>1230</v>
      </c>
      <c r="B1231" s="25" t="s">
        <v>5350</v>
      </c>
      <c r="C1231" s="2" t="s">
        <v>4450</v>
      </c>
      <c r="D1231" s="1" t="s">
        <v>1530</v>
      </c>
      <c r="E1231" s="1" t="s">
        <v>1473</v>
      </c>
      <c r="F1231" s="1">
        <v>10</v>
      </c>
      <c r="G1231" s="1" t="s">
        <v>45</v>
      </c>
      <c r="H1231" s="1" t="s">
        <v>44</v>
      </c>
      <c r="I1231" s="1" t="s">
        <v>349</v>
      </c>
      <c r="J1231" s="1" t="s">
        <v>1511</v>
      </c>
      <c r="K1231" s="1" t="s">
        <v>1492</v>
      </c>
      <c r="L1231" s="1"/>
      <c r="M1231" s="1" t="s">
        <v>361</v>
      </c>
      <c r="N1231" s="1" t="s">
        <v>4694</v>
      </c>
      <c r="O1231" s="1"/>
      <c r="P1231" s="1"/>
      <c r="Q1231" s="1">
        <v>1</v>
      </c>
      <c r="R1231" s="1">
        <v>3</v>
      </c>
      <c r="S1231" s="1" t="s">
        <v>4695</v>
      </c>
    </row>
    <row r="1232" spans="1:19" hidden="1" x14ac:dyDescent="0.15">
      <c r="A1232" s="3">
        <v>1231</v>
      </c>
      <c r="B1232" s="25" t="s">
        <v>5350</v>
      </c>
      <c r="C1232" s="2" t="s">
        <v>4450</v>
      </c>
      <c r="D1232" s="1" t="s">
        <v>1496</v>
      </c>
      <c r="E1232" s="1" t="s">
        <v>1473</v>
      </c>
      <c r="F1232" s="1">
        <v>14</v>
      </c>
      <c r="G1232" s="1" t="s">
        <v>43</v>
      </c>
      <c r="H1232" s="1" t="s">
        <v>42</v>
      </c>
      <c r="I1232" s="1" t="s">
        <v>349</v>
      </c>
      <c r="J1232" s="1" t="s">
        <v>1506</v>
      </c>
      <c r="K1232" s="1"/>
      <c r="L1232" s="1"/>
      <c r="M1232" s="1" t="s">
        <v>4696</v>
      </c>
      <c r="N1232" s="1"/>
      <c r="O1232" s="1"/>
      <c r="P1232" s="1"/>
      <c r="Q1232" s="1">
        <v>4</v>
      </c>
      <c r="R1232" s="1">
        <v>4</v>
      </c>
      <c r="S1232" s="1" t="s">
        <v>4696</v>
      </c>
    </row>
    <row r="1233" spans="1:19" hidden="1" x14ac:dyDescent="0.15">
      <c r="A1233" s="3">
        <v>1232</v>
      </c>
      <c r="B1233" s="25" t="s">
        <v>5350</v>
      </c>
      <c r="C1233" s="2" t="s">
        <v>4450</v>
      </c>
      <c r="D1233" s="1" t="s">
        <v>1799</v>
      </c>
      <c r="E1233" s="1" t="s">
        <v>1473</v>
      </c>
      <c r="F1233" s="1">
        <v>14</v>
      </c>
      <c r="G1233" s="1" t="s">
        <v>41</v>
      </c>
      <c r="H1233" s="1" t="s">
        <v>40</v>
      </c>
      <c r="I1233" s="1" t="s">
        <v>349</v>
      </c>
      <c r="J1233" s="1" t="s">
        <v>4511</v>
      </c>
      <c r="K1233" s="1" t="s">
        <v>1551</v>
      </c>
      <c r="L1233" s="1"/>
      <c r="M1233" s="1" t="s">
        <v>4697</v>
      </c>
      <c r="N1233" s="1"/>
      <c r="O1233" s="1"/>
      <c r="P1233" s="1"/>
      <c r="Q1233" s="1">
        <v>4</v>
      </c>
      <c r="R1233" s="1">
        <v>4</v>
      </c>
      <c r="S1233" s="1" t="s">
        <v>4697</v>
      </c>
    </row>
    <row r="1234" spans="1:19" hidden="1" x14ac:dyDescent="0.15">
      <c r="A1234" s="3">
        <v>1233</v>
      </c>
      <c r="B1234" s="25" t="s">
        <v>5350</v>
      </c>
      <c r="C1234" s="2" t="s">
        <v>4450</v>
      </c>
      <c r="D1234" s="1" t="s">
        <v>1509</v>
      </c>
      <c r="E1234" s="1" t="s">
        <v>1463</v>
      </c>
      <c r="F1234" s="1">
        <v>17</v>
      </c>
      <c r="G1234" s="1" t="s">
        <v>39</v>
      </c>
      <c r="H1234" s="1" t="s">
        <v>38</v>
      </c>
      <c r="I1234" s="1" t="s">
        <v>349</v>
      </c>
      <c r="J1234" s="1" t="s">
        <v>1511</v>
      </c>
      <c r="K1234" s="1" t="s">
        <v>1492</v>
      </c>
      <c r="L1234" s="1"/>
      <c r="M1234" s="1" t="s">
        <v>4698</v>
      </c>
      <c r="N1234" s="1"/>
      <c r="O1234" s="1"/>
      <c r="P1234" s="1"/>
      <c r="Q1234" s="1">
        <v>6</v>
      </c>
      <c r="R1234" s="1">
        <v>6</v>
      </c>
      <c r="S1234" s="1" t="s">
        <v>4698</v>
      </c>
    </row>
    <row r="1235" spans="1:19" hidden="1" x14ac:dyDescent="0.15">
      <c r="A1235" s="3">
        <v>1234</v>
      </c>
      <c r="B1235" s="25" t="s">
        <v>5350</v>
      </c>
      <c r="C1235" s="2" t="s">
        <v>4450</v>
      </c>
      <c r="D1235" s="1" t="s">
        <v>1799</v>
      </c>
      <c r="E1235" s="1" t="s">
        <v>1463</v>
      </c>
      <c r="F1235" s="1">
        <v>8</v>
      </c>
      <c r="G1235" s="1" t="s">
        <v>37</v>
      </c>
      <c r="H1235" s="1" t="s">
        <v>36</v>
      </c>
      <c r="I1235" s="1" t="s">
        <v>297</v>
      </c>
      <c r="J1235" s="1"/>
      <c r="K1235" s="1"/>
      <c r="L1235" s="1"/>
      <c r="M1235" s="1" t="s">
        <v>4699</v>
      </c>
      <c r="N1235" s="1"/>
      <c r="O1235" s="1"/>
      <c r="P1235" s="1">
        <v>3</v>
      </c>
      <c r="Q1235" s="1"/>
      <c r="R1235" s="1"/>
      <c r="S1235" s="1" t="s">
        <v>4699</v>
      </c>
    </row>
    <row r="1236" spans="1:19" hidden="1" x14ac:dyDescent="0.15">
      <c r="A1236" s="3">
        <v>1235</v>
      </c>
      <c r="B1236" s="25" t="s">
        <v>5350</v>
      </c>
      <c r="C1236" s="2" t="s">
        <v>4450</v>
      </c>
      <c r="D1236" s="1" t="s">
        <v>5335</v>
      </c>
      <c r="E1236" s="1" t="s">
        <v>1453</v>
      </c>
      <c r="F1236" s="1">
        <v>11</v>
      </c>
      <c r="G1236" s="1" t="s">
        <v>35</v>
      </c>
      <c r="H1236" s="1" t="s">
        <v>34</v>
      </c>
      <c r="I1236" s="1" t="s">
        <v>349</v>
      </c>
      <c r="J1236" s="1" t="s">
        <v>4557</v>
      </c>
      <c r="K1236" s="1" t="s">
        <v>1515</v>
      </c>
      <c r="L1236" s="1"/>
      <c r="M1236" s="1" t="s">
        <v>4700</v>
      </c>
      <c r="N1236" s="1" t="s">
        <v>4701</v>
      </c>
      <c r="O1236" s="1" t="s">
        <v>4702</v>
      </c>
      <c r="P1236" s="1"/>
      <c r="Q1236" s="1">
        <v>4</v>
      </c>
      <c r="R1236" s="1">
        <v>4</v>
      </c>
      <c r="S1236" s="1" t="s">
        <v>4703</v>
      </c>
    </row>
    <row r="1237" spans="1:19" hidden="1" x14ac:dyDescent="0.15">
      <c r="A1237" s="3">
        <v>1236</v>
      </c>
      <c r="B1237" s="25" t="s">
        <v>5350</v>
      </c>
      <c r="C1237" s="2" t="s">
        <v>4450</v>
      </c>
      <c r="D1237" s="1" t="s">
        <v>1534</v>
      </c>
      <c r="E1237" s="1" t="s">
        <v>1453</v>
      </c>
      <c r="F1237" s="1">
        <v>14</v>
      </c>
      <c r="G1237" s="1" t="s">
        <v>5330</v>
      </c>
      <c r="H1237" s="1" t="s">
        <v>32</v>
      </c>
      <c r="I1237" s="1" t="s">
        <v>349</v>
      </c>
      <c r="J1237" s="1" t="s">
        <v>1511</v>
      </c>
      <c r="K1237" s="1" t="s">
        <v>1492</v>
      </c>
      <c r="L1237" s="1"/>
      <c r="M1237" s="1" t="s">
        <v>4704</v>
      </c>
      <c r="N1237" s="1" t="s">
        <v>4461</v>
      </c>
      <c r="O1237" s="1"/>
      <c r="P1237" s="1"/>
      <c r="Q1237" s="1">
        <v>8</v>
      </c>
      <c r="R1237" s="1">
        <v>8</v>
      </c>
      <c r="S1237" s="1" t="s">
        <v>4705</v>
      </c>
    </row>
    <row r="1238" spans="1:19" hidden="1" x14ac:dyDescent="0.15">
      <c r="A1238" s="3">
        <v>1237</v>
      </c>
      <c r="B1238" s="25" t="s">
        <v>5350</v>
      </c>
      <c r="C1238" s="2" t="s">
        <v>4450</v>
      </c>
      <c r="D1238" s="1" t="s">
        <v>301</v>
      </c>
      <c r="E1238" s="1" t="s">
        <v>1771</v>
      </c>
      <c r="F1238" s="1">
        <v>5</v>
      </c>
      <c r="G1238" s="1" t="s">
        <v>31</v>
      </c>
      <c r="H1238" s="1" t="s">
        <v>30</v>
      </c>
      <c r="I1238" s="1" t="s">
        <v>1475</v>
      </c>
      <c r="J1238" s="1"/>
      <c r="K1238" s="1"/>
      <c r="L1238" s="1"/>
      <c r="M1238" s="1" t="s">
        <v>4706</v>
      </c>
      <c r="N1238" s="1"/>
      <c r="O1238" s="1"/>
      <c r="P1238" s="1"/>
      <c r="Q1238" s="1"/>
      <c r="R1238" s="1"/>
      <c r="S1238" s="1" t="s">
        <v>4706</v>
      </c>
    </row>
    <row r="1239" spans="1:19" x14ac:dyDescent="0.15">
      <c r="A1239" s="3">
        <v>1238</v>
      </c>
      <c r="B1239" s="25" t="s">
        <v>5350</v>
      </c>
      <c r="C1239" s="2" t="s">
        <v>4450</v>
      </c>
      <c r="D1239" s="1" t="s">
        <v>301</v>
      </c>
      <c r="E1239" s="1" t="s">
        <v>1771</v>
      </c>
      <c r="F1239" s="1">
        <v>7</v>
      </c>
      <c r="G1239" s="1" t="s">
        <v>29</v>
      </c>
      <c r="H1239" s="1" t="s">
        <v>28</v>
      </c>
      <c r="I1239" s="1" t="s">
        <v>297</v>
      </c>
      <c r="J1239" s="1"/>
      <c r="K1239" s="1"/>
      <c r="L1239" s="1"/>
      <c r="M1239" s="1" t="s">
        <v>4707</v>
      </c>
      <c r="N1239" s="1" t="s">
        <v>3973</v>
      </c>
      <c r="O1239" s="1"/>
      <c r="P1239" s="1">
        <v>3</v>
      </c>
      <c r="Q1239" s="1"/>
      <c r="R1239" s="1"/>
      <c r="S1239" s="1" t="s">
        <v>4708</v>
      </c>
    </row>
    <row r="1240" spans="1:19" x14ac:dyDescent="0.15">
      <c r="A1240" s="3">
        <v>1239</v>
      </c>
      <c r="B1240" s="25" t="s">
        <v>5350</v>
      </c>
      <c r="C1240" s="2" t="s">
        <v>4450</v>
      </c>
      <c r="D1240" s="1" t="s">
        <v>301</v>
      </c>
      <c r="E1240" s="1" t="s">
        <v>1771</v>
      </c>
      <c r="F1240" s="1">
        <v>5</v>
      </c>
      <c r="G1240" s="1" t="s">
        <v>27</v>
      </c>
      <c r="H1240" s="1" t="s">
        <v>26</v>
      </c>
      <c r="I1240" s="1" t="s">
        <v>297</v>
      </c>
      <c r="J1240" s="1"/>
      <c r="K1240" s="1"/>
      <c r="L1240" s="1"/>
      <c r="M1240" s="1" t="s">
        <v>4645</v>
      </c>
      <c r="N1240" s="1"/>
      <c r="O1240" s="1"/>
      <c r="P1240" s="1">
        <v>3</v>
      </c>
      <c r="Q1240" s="1"/>
      <c r="R1240" s="1"/>
      <c r="S1240" s="1" t="s">
        <v>4645</v>
      </c>
    </row>
    <row r="1241" spans="1:19" x14ac:dyDescent="0.15">
      <c r="A1241" s="3">
        <v>1240</v>
      </c>
      <c r="B1241" s="25" t="s">
        <v>5350</v>
      </c>
      <c r="C1241" s="2" t="s">
        <v>4450</v>
      </c>
      <c r="D1241" s="1" t="s">
        <v>301</v>
      </c>
      <c r="E1241" s="1" t="s">
        <v>1771</v>
      </c>
      <c r="F1241" s="1">
        <v>17</v>
      </c>
      <c r="G1241" s="1" t="s">
        <v>25</v>
      </c>
      <c r="H1241" s="1" t="s">
        <v>24</v>
      </c>
      <c r="I1241" s="1" t="s">
        <v>297</v>
      </c>
      <c r="J1241" s="1"/>
      <c r="K1241" s="1"/>
      <c r="L1241" s="1"/>
      <c r="M1241" s="1" t="s">
        <v>4709</v>
      </c>
      <c r="N1241" s="1" t="s">
        <v>3973</v>
      </c>
      <c r="O1241" s="1"/>
      <c r="P1241" s="1">
        <v>3</v>
      </c>
      <c r="Q1241" s="1"/>
      <c r="R1241" s="1"/>
      <c r="S1241" s="1" t="s">
        <v>4710</v>
      </c>
    </row>
    <row r="1242" spans="1:19" x14ac:dyDescent="0.15">
      <c r="A1242" s="3">
        <v>1241</v>
      </c>
      <c r="B1242" s="25" t="s">
        <v>5350</v>
      </c>
      <c r="C1242" s="2" t="s">
        <v>4450</v>
      </c>
      <c r="D1242" s="1" t="s">
        <v>301</v>
      </c>
      <c r="E1242" s="1" t="s">
        <v>1473</v>
      </c>
      <c r="F1242" s="1">
        <v>16</v>
      </c>
      <c r="G1242" s="1" t="s">
        <v>23</v>
      </c>
      <c r="H1242" s="1" t="s">
        <v>22</v>
      </c>
      <c r="I1242" s="1" t="s">
        <v>297</v>
      </c>
      <c r="J1242" s="1"/>
      <c r="K1242" s="1"/>
      <c r="L1242" s="1"/>
      <c r="M1242" s="1" t="s">
        <v>4711</v>
      </c>
      <c r="N1242" s="1" t="s">
        <v>4712</v>
      </c>
      <c r="O1242" s="1" t="s">
        <v>4713</v>
      </c>
      <c r="P1242" s="1">
        <v>3</v>
      </c>
      <c r="Q1242" s="1"/>
      <c r="R1242" s="1"/>
      <c r="S1242" s="1" t="s">
        <v>4714</v>
      </c>
    </row>
    <row r="1243" spans="1:19" x14ac:dyDescent="0.15">
      <c r="A1243" s="3">
        <v>1242</v>
      </c>
      <c r="B1243" s="25" t="s">
        <v>5350</v>
      </c>
      <c r="C1243" s="2" t="s">
        <v>4450</v>
      </c>
      <c r="D1243" s="1" t="s">
        <v>301</v>
      </c>
      <c r="E1243" s="1" t="s">
        <v>1473</v>
      </c>
      <c r="F1243" s="1">
        <v>14</v>
      </c>
      <c r="G1243" s="1" t="s">
        <v>21</v>
      </c>
      <c r="H1243" s="1" t="s">
        <v>20</v>
      </c>
      <c r="I1243" s="1" t="s">
        <v>297</v>
      </c>
      <c r="J1243" s="1"/>
      <c r="K1243" s="1"/>
      <c r="L1243" s="1"/>
      <c r="M1243" s="1" t="s">
        <v>4715</v>
      </c>
      <c r="N1243" s="1" t="s">
        <v>4716</v>
      </c>
      <c r="O1243" s="1" t="s">
        <v>4717</v>
      </c>
      <c r="P1243" s="1">
        <v>3</v>
      </c>
      <c r="Q1243" s="1"/>
      <c r="R1243" s="1"/>
      <c r="S1243" s="1" t="s">
        <v>4718</v>
      </c>
    </row>
    <row r="1244" spans="1:19" x14ac:dyDescent="0.15">
      <c r="A1244" s="3">
        <v>1243</v>
      </c>
      <c r="B1244" s="25" t="s">
        <v>5350</v>
      </c>
      <c r="C1244" s="2" t="s">
        <v>4450</v>
      </c>
      <c r="D1244" s="1" t="s">
        <v>301</v>
      </c>
      <c r="E1244" s="1" t="s">
        <v>1473</v>
      </c>
      <c r="F1244" s="1">
        <v>16</v>
      </c>
      <c r="G1244" s="1" t="s">
        <v>19</v>
      </c>
      <c r="H1244" s="1" t="s">
        <v>18</v>
      </c>
      <c r="I1244" s="1" t="s">
        <v>297</v>
      </c>
      <c r="J1244" s="1"/>
      <c r="K1244" s="1"/>
      <c r="L1244" s="1"/>
      <c r="M1244" s="1" t="s">
        <v>4719</v>
      </c>
      <c r="N1244" s="1" t="s">
        <v>4720</v>
      </c>
      <c r="O1244" s="1" t="s">
        <v>4721</v>
      </c>
      <c r="P1244" s="1">
        <v>3</v>
      </c>
      <c r="Q1244" s="1"/>
      <c r="R1244" s="1"/>
      <c r="S1244" s="1" t="s">
        <v>4722</v>
      </c>
    </row>
    <row r="1245" spans="1:19" x14ac:dyDescent="0.15">
      <c r="A1245" s="3">
        <v>1244</v>
      </c>
      <c r="B1245" s="25" t="s">
        <v>5350</v>
      </c>
      <c r="C1245" s="2" t="s">
        <v>4450</v>
      </c>
      <c r="D1245" s="1" t="s">
        <v>301</v>
      </c>
      <c r="E1245" s="1" t="s">
        <v>1473</v>
      </c>
      <c r="F1245" s="1">
        <v>15</v>
      </c>
      <c r="G1245" s="1" t="s">
        <v>17</v>
      </c>
      <c r="H1245" s="1" t="s">
        <v>16</v>
      </c>
      <c r="I1245" s="1" t="s">
        <v>297</v>
      </c>
      <c r="J1245" s="1"/>
      <c r="K1245" s="1"/>
      <c r="L1245" s="1"/>
      <c r="M1245" s="1" t="s">
        <v>4723</v>
      </c>
      <c r="N1245" s="1" t="s">
        <v>4724</v>
      </c>
      <c r="O1245" s="1" t="s">
        <v>4725</v>
      </c>
      <c r="P1245" s="1">
        <v>3</v>
      </c>
      <c r="Q1245" s="1"/>
      <c r="R1245" s="1"/>
      <c r="S1245" s="1" t="s">
        <v>4726</v>
      </c>
    </row>
    <row r="1246" spans="1:19" x14ac:dyDescent="0.15">
      <c r="A1246" s="3">
        <v>1245</v>
      </c>
      <c r="B1246" s="25" t="s">
        <v>5350</v>
      </c>
      <c r="C1246" s="2" t="s">
        <v>4450</v>
      </c>
      <c r="D1246" s="1" t="s">
        <v>301</v>
      </c>
      <c r="E1246" s="1" t="s">
        <v>1473</v>
      </c>
      <c r="F1246" s="1">
        <v>15</v>
      </c>
      <c r="G1246" s="1" t="s">
        <v>15</v>
      </c>
      <c r="H1246" s="1" t="s">
        <v>14</v>
      </c>
      <c r="I1246" s="1" t="s">
        <v>297</v>
      </c>
      <c r="J1246" s="1"/>
      <c r="K1246" s="1"/>
      <c r="L1246" s="1"/>
      <c r="M1246" s="1" t="s">
        <v>4727</v>
      </c>
      <c r="N1246" s="1" t="s">
        <v>4728</v>
      </c>
      <c r="O1246" s="1" t="s">
        <v>4729</v>
      </c>
      <c r="P1246" s="1">
        <v>3</v>
      </c>
      <c r="Q1246" s="1"/>
      <c r="R1246" s="1"/>
      <c r="S1246" s="1" t="s">
        <v>4730</v>
      </c>
    </row>
    <row r="1247" spans="1:19" x14ac:dyDescent="0.15">
      <c r="A1247" s="3">
        <v>1246</v>
      </c>
      <c r="B1247" s="25" t="s">
        <v>5350</v>
      </c>
      <c r="C1247" s="2" t="s">
        <v>4450</v>
      </c>
      <c r="D1247" s="1" t="s">
        <v>301</v>
      </c>
      <c r="E1247" s="1" t="s">
        <v>1463</v>
      </c>
      <c r="F1247" s="1">
        <v>6</v>
      </c>
      <c r="G1247" s="1" t="s">
        <v>13</v>
      </c>
      <c r="H1247" s="1" t="s">
        <v>12</v>
      </c>
      <c r="I1247" s="1" t="s">
        <v>297</v>
      </c>
      <c r="J1247" s="1"/>
      <c r="K1247" s="1"/>
      <c r="L1247" s="1"/>
      <c r="M1247" s="1" t="s">
        <v>4731</v>
      </c>
      <c r="N1247" s="1" t="s">
        <v>4584</v>
      </c>
      <c r="O1247" s="1"/>
      <c r="P1247" s="1">
        <v>3</v>
      </c>
      <c r="Q1247" s="1"/>
      <c r="R1247" s="1"/>
      <c r="S1247" s="1" t="s">
        <v>4732</v>
      </c>
    </row>
    <row r="1248" spans="1:19" x14ac:dyDescent="0.15">
      <c r="A1248" s="3">
        <v>1247</v>
      </c>
      <c r="B1248" s="25" t="s">
        <v>5350</v>
      </c>
      <c r="C1248" s="2" t="s">
        <v>4450</v>
      </c>
      <c r="D1248" s="1" t="s">
        <v>301</v>
      </c>
      <c r="E1248" s="1" t="s">
        <v>1463</v>
      </c>
      <c r="F1248" s="1">
        <v>6</v>
      </c>
      <c r="G1248" s="1" t="s">
        <v>11</v>
      </c>
      <c r="H1248" s="1" t="s">
        <v>10</v>
      </c>
      <c r="I1248" s="1" t="s">
        <v>297</v>
      </c>
      <c r="J1248" s="1"/>
      <c r="K1248" s="1"/>
      <c r="L1248" s="1"/>
      <c r="M1248" s="1" t="s">
        <v>4733</v>
      </c>
      <c r="N1248" s="1" t="s">
        <v>4584</v>
      </c>
      <c r="O1248" s="1"/>
      <c r="P1248" s="1">
        <v>3</v>
      </c>
      <c r="Q1248" s="1"/>
      <c r="R1248" s="1"/>
      <c r="S1248" s="1" t="s">
        <v>4734</v>
      </c>
    </row>
    <row r="1249" spans="1:19" x14ac:dyDescent="0.15">
      <c r="A1249" s="3">
        <v>1248</v>
      </c>
      <c r="B1249" s="25" t="s">
        <v>5350</v>
      </c>
      <c r="C1249" s="2" t="s">
        <v>4450</v>
      </c>
      <c r="D1249" s="1" t="s">
        <v>301</v>
      </c>
      <c r="E1249" s="1" t="s">
        <v>1463</v>
      </c>
      <c r="F1249" s="1">
        <v>6</v>
      </c>
      <c r="G1249" s="1" t="s">
        <v>9</v>
      </c>
      <c r="H1249" s="1" t="s">
        <v>8</v>
      </c>
      <c r="I1249" s="1" t="s">
        <v>297</v>
      </c>
      <c r="J1249" s="1"/>
      <c r="K1249" s="1"/>
      <c r="L1249" s="1"/>
      <c r="M1249" s="1" t="s">
        <v>4735</v>
      </c>
      <c r="N1249" s="1" t="s">
        <v>4584</v>
      </c>
      <c r="O1249" s="1"/>
      <c r="P1249" s="1">
        <v>3</v>
      </c>
      <c r="Q1249" s="1"/>
      <c r="R1249" s="1"/>
      <c r="S1249" s="1" t="s">
        <v>4736</v>
      </c>
    </row>
    <row r="1250" spans="1:19" x14ac:dyDescent="0.15">
      <c r="A1250" s="3">
        <v>1249</v>
      </c>
      <c r="B1250" s="25" t="s">
        <v>5350</v>
      </c>
      <c r="C1250" s="2" t="s">
        <v>4450</v>
      </c>
      <c r="D1250" s="1" t="s">
        <v>301</v>
      </c>
      <c r="E1250" s="1" t="s">
        <v>1463</v>
      </c>
      <c r="F1250" s="1">
        <v>6</v>
      </c>
      <c r="G1250" s="1" t="s">
        <v>7</v>
      </c>
      <c r="H1250" s="1" t="s">
        <v>6</v>
      </c>
      <c r="I1250" s="1" t="s">
        <v>297</v>
      </c>
      <c r="J1250" s="1"/>
      <c r="K1250" s="1"/>
      <c r="L1250" s="1"/>
      <c r="M1250" s="1" t="s">
        <v>4737</v>
      </c>
      <c r="N1250" s="1" t="s">
        <v>4584</v>
      </c>
      <c r="O1250" s="1"/>
      <c r="P1250" s="1">
        <v>3</v>
      </c>
      <c r="Q1250" s="1"/>
      <c r="R1250" s="1"/>
      <c r="S1250" s="1" t="s">
        <v>4738</v>
      </c>
    </row>
    <row r="1251" spans="1:19" x14ac:dyDescent="0.15">
      <c r="A1251" s="3">
        <v>1250</v>
      </c>
      <c r="B1251" s="25" t="s">
        <v>5350</v>
      </c>
      <c r="C1251" s="2" t="s">
        <v>4450</v>
      </c>
      <c r="D1251" s="1" t="s">
        <v>301</v>
      </c>
      <c r="E1251" s="1" t="s">
        <v>1463</v>
      </c>
      <c r="F1251" s="1">
        <v>6</v>
      </c>
      <c r="G1251" s="1" t="s">
        <v>5</v>
      </c>
      <c r="H1251" s="1" t="s">
        <v>4</v>
      </c>
      <c r="I1251" s="1" t="s">
        <v>297</v>
      </c>
      <c r="J1251" s="1"/>
      <c r="K1251" s="1"/>
      <c r="L1251" s="1"/>
      <c r="M1251" s="1" t="s">
        <v>4739</v>
      </c>
      <c r="N1251" s="1" t="s">
        <v>4584</v>
      </c>
      <c r="O1251" s="1"/>
      <c r="P1251" s="1">
        <v>3</v>
      </c>
      <c r="Q1251" s="1"/>
      <c r="R1251" s="1"/>
      <c r="S1251" s="1" t="s">
        <v>4740</v>
      </c>
    </row>
    <row r="1252" spans="1:19" x14ac:dyDescent="0.15">
      <c r="A1252" s="3">
        <v>1251</v>
      </c>
      <c r="B1252" s="25" t="s">
        <v>5350</v>
      </c>
      <c r="C1252" s="2" t="s">
        <v>4450</v>
      </c>
      <c r="D1252" s="1" t="s">
        <v>301</v>
      </c>
      <c r="E1252" s="1" t="s">
        <v>1453</v>
      </c>
      <c r="F1252" s="1">
        <v>13</v>
      </c>
      <c r="G1252" s="1" t="s">
        <v>3</v>
      </c>
      <c r="H1252" s="1" t="s">
        <v>2</v>
      </c>
      <c r="I1252" s="1" t="s">
        <v>297</v>
      </c>
      <c r="J1252" s="1"/>
      <c r="K1252" s="1"/>
      <c r="L1252" s="1"/>
      <c r="M1252" s="1" t="s">
        <v>4741</v>
      </c>
      <c r="N1252" s="1"/>
      <c r="O1252" s="1"/>
      <c r="P1252" s="1">
        <v>3</v>
      </c>
      <c r="Q1252" s="1"/>
      <c r="R1252" s="1"/>
      <c r="S1252" s="1" t="s">
        <v>4741</v>
      </c>
    </row>
    <row r="1253" spans="1:19" x14ac:dyDescent="0.15">
      <c r="A1253" s="3">
        <v>1252</v>
      </c>
      <c r="B1253" s="25" t="s">
        <v>5350</v>
      </c>
      <c r="C1253" s="2" t="s">
        <v>4450</v>
      </c>
      <c r="D1253" s="1" t="s">
        <v>301</v>
      </c>
      <c r="E1253" s="1" t="s">
        <v>1453</v>
      </c>
      <c r="F1253" s="1">
        <v>7</v>
      </c>
      <c r="G1253" s="1" t="s">
        <v>1</v>
      </c>
      <c r="H1253" s="1" t="s">
        <v>0</v>
      </c>
      <c r="I1253" s="1" t="s">
        <v>297</v>
      </c>
      <c r="J1253" s="1"/>
      <c r="K1253" s="1"/>
      <c r="L1253" s="1"/>
      <c r="M1253" s="1" t="s">
        <v>4742</v>
      </c>
      <c r="N1253" s="1"/>
      <c r="O1253" s="1"/>
      <c r="P1253" s="1">
        <v>3</v>
      </c>
      <c r="Q1253" s="1"/>
      <c r="R1253" s="1"/>
      <c r="S1253" s="1" t="s">
        <v>4742</v>
      </c>
    </row>
    <row r="1254" spans="1:19" x14ac:dyDescent="0.15">
      <c r="A1254" s="3">
        <v>1253</v>
      </c>
      <c r="B1254" s="25" t="s">
        <v>5350</v>
      </c>
      <c r="C1254" s="2" t="s">
        <v>4450</v>
      </c>
      <c r="D1254" s="1" t="s">
        <v>301</v>
      </c>
      <c r="E1254" s="1" t="s">
        <v>1453</v>
      </c>
      <c r="F1254" s="1">
        <v>5</v>
      </c>
      <c r="G1254" s="1" t="s">
        <v>4743</v>
      </c>
      <c r="H1254" s="1" t="s">
        <v>4744</v>
      </c>
      <c r="I1254" s="1" t="s">
        <v>297</v>
      </c>
      <c r="J1254" s="1"/>
      <c r="K1254" s="1"/>
      <c r="L1254" s="1" t="s">
        <v>4676</v>
      </c>
      <c r="M1254" s="1" t="s">
        <v>4745</v>
      </c>
      <c r="N1254" s="1"/>
      <c r="O1254" s="1"/>
      <c r="P1254" s="1">
        <v>3</v>
      </c>
      <c r="Q1254" s="1"/>
      <c r="R1254" s="1"/>
      <c r="S1254" s="1" t="s">
        <v>4745</v>
      </c>
    </row>
    <row r="1255" spans="1:19" hidden="1" x14ac:dyDescent="0.15">
      <c r="A1255" s="3">
        <v>1254</v>
      </c>
      <c r="B1255" s="25" t="s">
        <v>5350</v>
      </c>
      <c r="C1255" s="2" t="s">
        <v>4746</v>
      </c>
      <c r="D1255" s="1" t="s">
        <v>1653</v>
      </c>
      <c r="E1255" s="1" t="s">
        <v>3203</v>
      </c>
      <c r="F1255" s="1">
        <v>18</v>
      </c>
      <c r="G1255" s="1" t="s">
        <v>3185</v>
      </c>
      <c r="H1255" s="1" t="s">
        <v>3186</v>
      </c>
      <c r="I1255" s="1" t="s">
        <v>349</v>
      </c>
      <c r="J1255" s="1" t="s">
        <v>1511</v>
      </c>
      <c r="K1255" s="1" t="s">
        <v>4105</v>
      </c>
      <c r="L1255" s="1"/>
      <c r="M1255" s="1" t="s">
        <v>1971</v>
      </c>
      <c r="N1255" s="1" t="s">
        <v>4747</v>
      </c>
      <c r="O1255" s="1"/>
      <c r="P1255" s="1"/>
      <c r="Q1255" s="1">
        <v>5</v>
      </c>
      <c r="R1255" s="1">
        <v>5</v>
      </c>
      <c r="S1255" s="1" t="s">
        <v>4748</v>
      </c>
    </row>
    <row r="1256" spans="1:19" hidden="1" x14ac:dyDescent="0.15">
      <c r="A1256" s="3">
        <v>1255</v>
      </c>
      <c r="B1256" s="25" t="s">
        <v>5350</v>
      </c>
      <c r="C1256" s="2" t="s">
        <v>4746</v>
      </c>
      <c r="D1256" s="1" t="s">
        <v>1653</v>
      </c>
      <c r="E1256" s="1" t="s">
        <v>3203</v>
      </c>
      <c r="F1256" s="1">
        <v>7</v>
      </c>
      <c r="G1256" s="1" t="s">
        <v>3197</v>
      </c>
      <c r="H1256" s="1" t="s">
        <v>3198</v>
      </c>
      <c r="I1256" s="1" t="s">
        <v>1475</v>
      </c>
      <c r="J1256" s="1"/>
      <c r="K1256" s="1"/>
      <c r="L1256" s="1"/>
      <c r="M1256" s="1" t="s">
        <v>4749</v>
      </c>
      <c r="N1256" s="1"/>
      <c r="O1256" s="1"/>
      <c r="P1256" s="1"/>
      <c r="Q1256" s="1"/>
      <c r="R1256" s="1"/>
      <c r="S1256" s="1" t="s">
        <v>4749</v>
      </c>
    </row>
    <row r="1257" spans="1:19" hidden="1" x14ac:dyDescent="0.15">
      <c r="A1257" s="3">
        <v>1256</v>
      </c>
      <c r="B1257" s="25" t="s">
        <v>5350</v>
      </c>
      <c r="C1257" s="2" t="s">
        <v>4746</v>
      </c>
      <c r="D1257" s="1" t="s">
        <v>1631</v>
      </c>
      <c r="E1257" s="1" t="s">
        <v>3203</v>
      </c>
      <c r="F1257" s="1">
        <v>16</v>
      </c>
      <c r="G1257" s="1" t="s">
        <v>3183</v>
      </c>
      <c r="H1257" s="1" t="s">
        <v>3184</v>
      </c>
      <c r="I1257" s="1" t="s">
        <v>349</v>
      </c>
      <c r="J1257" s="1" t="s">
        <v>1633</v>
      </c>
      <c r="K1257" s="1"/>
      <c r="L1257" s="1"/>
      <c r="M1257" s="1" t="s">
        <v>361</v>
      </c>
      <c r="N1257" s="1" t="s">
        <v>4750</v>
      </c>
      <c r="O1257" s="1"/>
      <c r="P1257" s="1"/>
      <c r="Q1257" s="1">
        <v>2</v>
      </c>
      <c r="R1257" s="1">
        <v>4</v>
      </c>
      <c r="S1257" s="1" t="s">
        <v>4751</v>
      </c>
    </row>
    <row r="1258" spans="1:19" hidden="1" x14ac:dyDescent="0.15">
      <c r="A1258" s="3">
        <v>1257</v>
      </c>
      <c r="B1258" s="25" t="s">
        <v>5350</v>
      </c>
      <c r="C1258" s="2" t="s">
        <v>4746</v>
      </c>
      <c r="D1258" s="1" t="s">
        <v>1631</v>
      </c>
      <c r="E1258" s="1" t="s">
        <v>3203</v>
      </c>
      <c r="F1258" s="1">
        <v>16</v>
      </c>
      <c r="G1258" s="1" t="s">
        <v>3189</v>
      </c>
      <c r="H1258" s="1" t="s">
        <v>3190</v>
      </c>
      <c r="I1258" s="1" t="s">
        <v>1475</v>
      </c>
      <c r="J1258" s="1"/>
      <c r="K1258" s="1"/>
      <c r="L1258" s="1"/>
      <c r="M1258" s="1" t="s">
        <v>4752</v>
      </c>
      <c r="N1258" s="1"/>
      <c r="O1258" s="1"/>
      <c r="P1258" s="1"/>
      <c r="Q1258" s="1"/>
      <c r="R1258" s="1"/>
      <c r="S1258" s="1" t="s">
        <v>4752</v>
      </c>
    </row>
    <row r="1259" spans="1:19" hidden="1" x14ac:dyDescent="0.15">
      <c r="A1259" s="3">
        <v>1258</v>
      </c>
      <c r="B1259" s="25" t="s">
        <v>5350</v>
      </c>
      <c r="C1259" s="2" t="s">
        <v>4746</v>
      </c>
      <c r="D1259" s="1" t="s">
        <v>1606</v>
      </c>
      <c r="E1259" s="1" t="s">
        <v>3203</v>
      </c>
      <c r="F1259" s="1">
        <v>6</v>
      </c>
      <c r="G1259" s="1" t="s">
        <v>3191</v>
      </c>
      <c r="H1259" s="1" t="s">
        <v>3192</v>
      </c>
      <c r="I1259" s="1" t="s">
        <v>1475</v>
      </c>
      <c r="J1259" s="1"/>
      <c r="K1259" s="1"/>
      <c r="L1259" s="1"/>
      <c r="M1259" s="1" t="s">
        <v>4753</v>
      </c>
      <c r="N1259" s="1"/>
      <c r="O1259" s="1"/>
      <c r="P1259" s="1"/>
      <c r="Q1259" s="1"/>
      <c r="R1259" s="1"/>
      <c r="S1259" s="1" t="s">
        <v>4753</v>
      </c>
    </row>
    <row r="1260" spans="1:19" hidden="1" x14ac:dyDescent="0.15">
      <c r="A1260" s="3">
        <v>1259</v>
      </c>
      <c r="B1260" s="25" t="s">
        <v>5350</v>
      </c>
      <c r="C1260" s="2" t="s">
        <v>4746</v>
      </c>
      <c r="D1260" s="1" t="s">
        <v>1575</v>
      </c>
      <c r="E1260" s="1" t="s">
        <v>3203</v>
      </c>
      <c r="F1260" s="1">
        <v>8</v>
      </c>
      <c r="G1260" s="1" t="s">
        <v>3187</v>
      </c>
      <c r="H1260" s="1" t="s">
        <v>3188</v>
      </c>
      <c r="I1260" s="1" t="s">
        <v>1475</v>
      </c>
      <c r="J1260" s="1"/>
      <c r="K1260" s="1"/>
      <c r="L1260" s="1"/>
      <c r="M1260" s="1" t="s">
        <v>4754</v>
      </c>
      <c r="N1260" s="1"/>
      <c r="O1260" s="1"/>
      <c r="P1260" s="1"/>
      <c r="Q1260" s="1"/>
      <c r="R1260" s="1"/>
      <c r="S1260" s="1" t="s">
        <v>4754</v>
      </c>
    </row>
    <row r="1261" spans="1:19" hidden="1" x14ac:dyDescent="0.15">
      <c r="A1261" s="3">
        <v>1260</v>
      </c>
      <c r="B1261" s="25" t="s">
        <v>5350</v>
      </c>
      <c r="C1261" s="2" t="s">
        <v>4746</v>
      </c>
      <c r="D1261" s="1" t="s">
        <v>1575</v>
      </c>
      <c r="E1261" s="1" t="s">
        <v>3203</v>
      </c>
      <c r="F1261" s="1">
        <v>13</v>
      </c>
      <c r="G1261" s="1" t="s">
        <v>3199</v>
      </c>
      <c r="H1261" s="1" t="s">
        <v>3200</v>
      </c>
      <c r="I1261" s="1" t="s">
        <v>297</v>
      </c>
      <c r="J1261" s="1"/>
      <c r="K1261" s="1"/>
      <c r="L1261" s="1"/>
      <c r="M1261" s="1" t="s">
        <v>4755</v>
      </c>
      <c r="N1261" s="1"/>
      <c r="O1261" s="1"/>
      <c r="P1261" s="1">
        <v>3</v>
      </c>
      <c r="Q1261" s="1"/>
      <c r="R1261" s="1"/>
      <c r="S1261" s="1" t="s">
        <v>4755</v>
      </c>
    </row>
    <row r="1262" spans="1:19" hidden="1" x14ac:dyDescent="0.15">
      <c r="A1262" s="3">
        <v>1261</v>
      </c>
      <c r="B1262" s="25" t="s">
        <v>5350</v>
      </c>
      <c r="C1262" s="2" t="s">
        <v>4746</v>
      </c>
      <c r="D1262" s="1" t="s">
        <v>1496</v>
      </c>
      <c r="E1262" s="1" t="s">
        <v>3203</v>
      </c>
      <c r="F1262" s="1">
        <v>8</v>
      </c>
      <c r="G1262" s="1" t="s">
        <v>3195</v>
      </c>
      <c r="H1262" s="1" t="s">
        <v>3196</v>
      </c>
      <c r="I1262" s="1" t="s">
        <v>1475</v>
      </c>
      <c r="J1262" s="1"/>
      <c r="K1262" s="1"/>
      <c r="L1262" s="1"/>
      <c r="M1262" s="1" t="s">
        <v>4756</v>
      </c>
      <c r="N1262" s="1"/>
      <c r="O1262" s="1"/>
      <c r="P1262" s="1"/>
      <c r="Q1262" s="1"/>
      <c r="R1262" s="1"/>
      <c r="S1262" s="1" t="s">
        <v>4756</v>
      </c>
    </row>
    <row r="1263" spans="1:19" hidden="1" x14ac:dyDescent="0.15">
      <c r="A1263" s="3">
        <v>1262</v>
      </c>
      <c r="B1263" s="25" t="s">
        <v>5350</v>
      </c>
      <c r="C1263" s="2" t="s">
        <v>4746</v>
      </c>
      <c r="D1263" s="1" t="s">
        <v>1509</v>
      </c>
      <c r="E1263" s="1" t="s">
        <v>3203</v>
      </c>
      <c r="F1263" s="1">
        <v>6</v>
      </c>
      <c r="G1263" s="1" t="s">
        <v>3193</v>
      </c>
      <c r="H1263" s="1" t="s">
        <v>3194</v>
      </c>
      <c r="I1263" s="1" t="s">
        <v>1475</v>
      </c>
      <c r="J1263" s="1"/>
      <c r="K1263" s="1"/>
      <c r="L1263" s="1"/>
      <c r="M1263" s="1" t="s">
        <v>4757</v>
      </c>
      <c r="N1263" s="1"/>
      <c r="O1263" s="1"/>
      <c r="P1263" s="1"/>
      <c r="Q1263" s="1"/>
      <c r="R1263" s="1"/>
      <c r="S1263" s="1" t="s">
        <v>4757</v>
      </c>
    </row>
    <row r="1264" spans="1:19" x14ac:dyDescent="0.15">
      <c r="A1264" s="3">
        <v>1263</v>
      </c>
      <c r="B1264" s="25" t="s">
        <v>5350</v>
      </c>
      <c r="C1264" s="2" t="s">
        <v>4450</v>
      </c>
      <c r="D1264" s="1" t="s">
        <v>301</v>
      </c>
      <c r="E1264" s="1" t="s">
        <v>3203</v>
      </c>
      <c r="F1264" s="1">
        <v>2</v>
      </c>
      <c r="G1264" s="1" t="s">
        <v>3201</v>
      </c>
      <c r="H1264" s="1" t="s">
        <v>3202</v>
      </c>
      <c r="I1264" s="1" t="s">
        <v>297</v>
      </c>
      <c r="J1264" s="1"/>
      <c r="K1264" s="1"/>
      <c r="L1264" s="1"/>
      <c r="M1264" s="1" t="s">
        <v>4758</v>
      </c>
      <c r="N1264" s="1"/>
      <c r="O1264" s="1"/>
      <c r="P1264" s="1">
        <v>10</v>
      </c>
      <c r="Q1264" s="1"/>
      <c r="R1264" s="1"/>
      <c r="S1264" s="1" t="s">
        <v>4758</v>
      </c>
    </row>
    <row r="1265" spans="1:19" hidden="1" x14ac:dyDescent="0.15">
      <c r="A1265" s="3">
        <v>1264</v>
      </c>
      <c r="B1265" s="25" t="s">
        <v>5350</v>
      </c>
      <c r="C1265" s="2" t="s">
        <v>4450</v>
      </c>
      <c r="D1265" s="1" t="s">
        <v>1653</v>
      </c>
      <c r="E1265" s="1" t="s">
        <v>1473</v>
      </c>
      <c r="F1265" s="1">
        <v>10</v>
      </c>
      <c r="G1265" s="1" t="s">
        <v>4759</v>
      </c>
      <c r="H1265" s="1" t="s">
        <v>4760</v>
      </c>
      <c r="I1265" s="1" t="s">
        <v>349</v>
      </c>
      <c r="J1265" s="1" t="s">
        <v>1511</v>
      </c>
      <c r="K1265" s="1" t="s">
        <v>1515</v>
      </c>
      <c r="L1265" s="1"/>
      <c r="M1265" s="1" t="s">
        <v>4761</v>
      </c>
      <c r="N1265" s="1" t="s">
        <v>4452</v>
      </c>
      <c r="O1265" s="1"/>
      <c r="P1265" s="1"/>
      <c r="Q1265" s="1">
        <v>2</v>
      </c>
      <c r="R1265" s="1">
        <v>2</v>
      </c>
      <c r="S1265" s="1" t="s">
        <v>4762</v>
      </c>
    </row>
    <row r="1266" spans="1:19" hidden="1" x14ac:dyDescent="0.15">
      <c r="A1266" s="3">
        <v>1265</v>
      </c>
      <c r="B1266" s="25" t="s">
        <v>5350</v>
      </c>
      <c r="C1266" s="2" t="s">
        <v>4450</v>
      </c>
      <c r="D1266" s="1" t="s">
        <v>1653</v>
      </c>
      <c r="E1266" s="1" t="s">
        <v>1473</v>
      </c>
      <c r="F1266" s="1">
        <v>12</v>
      </c>
      <c r="G1266" s="1" t="s">
        <v>4763</v>
      </c>
      <c r="H1266" s="1" t="s">
        <v>4764</v>
      </c>
      <c r="I1266" s="1" t="s">
        <v>349</v>
      </c>
      <c r="J1266" s="1" t="s">
        <v>1511</v>
      </c>
      <c r="K1266" s="1" t="s">
        <v>1492</v>
      </c>
      <c r="L1266" s="1"/>
      <c r="M1266" s="1" t="s">
        <v>4765</v>
      </c>
      <c r="N1266" s="1"/>
      <c r="O1266" s="1"/>
      <c r="P1266" s="1"/>
      <c r="Q1266" s="1">
        <v>4</v>
      </c>
      <c r="R1266" s="1">
        <v>3</v>
      </c>
      <c r="S1266" s="1" t="s">
        <v>4765</v>
      </c>
    </row>
    <row r="1267" spans="1:19" hidden="1" x14ac:dyDescent="0.15">
      <c r="A1267" s="3">
        <v>1266</v>
      </c>
      <c r="B1267" s="25" t="s">
        <v>5350</v>
      </c>
      <c r="C1267" s="2" t="s">
        <v>4450</v>
      </c>
      <c r="D1267" s="1" t="s">
        <v>1653</v>
      </c>
      <c r="E1267" s="1" t="s">
        <v>1463</v>
      </c>
      <c r="F1267" s="1">
        <v>8</v>
      </c>
      <c r="G1267" s="1" t="s">
        <v>4766</v>
      </c>
      <c r="H1267" s="1" t="s">
        <v>4767</v>
      </c>
      <c r="I1267" s="1" t="s">
        <v>349</v>
      </c>
      <c r="J1267" s="1" t="s">
        <v>1511</v>
      </c>
      <c r="K1267" s="1" t="s">
        <v>1515</v>
      </c>
      <c r="L1267" s="1"/>
      <c r="M1267" s="1" t="s">
        <v>4768</v>
      </c>
      <c r="N1267" s="1"/>
      <c r="O1267" s="1"/>
      <c r="P1267" s="1"/>
      <c r="Q1267" s="1">
        <v>4</v>
      </c>
      <c r="R1267" s="1">
        <v>4</v>
      </c>
      <c r="S1267" s="1" t="s">
        <v>4768</v>
      </c>
    </row>
    <row r="1268" spans="1:19" hidden="1" x14ac:dyDescent="0.15">
      <c r="A1268" s="3">
        <v>1267</v>
      </c>
      <c r="B1268" s="25" t="s">
        <v>5350</v>
      </c>
      <c r="C1268" s="2" t="s">
        <v>4450</v>
      </c>
      <c r="D1268" s="1" t="s">
        <v>1653</v>
      </c>
      <c r="E1268" s="1" t="s">
        <v>1463</v>
      </c>
      <c r="F1268" s="1">
        <v>7</v>
      </c>
      <c r="G1268" s="1" t="s">
        <v>4769</v>
      </c>
      <c r="H1268" s="1" t="s">
        <v>4770</v>
      </c>
      <c r="I1268" s="1" t="s">
        <v>349</v>
      </c>
      <c r="J1268" s="1" t="s">
        <v>358</v>
      </c>
      <c r="K1268" s="1"/>
      <c r="L1268" s="1"/>
      <c r="M1268" s="1" t="s">
        <v>4543</v>
      </c>
      <c r="N1268" s="1" t="s">
        <v>4771</v>
      </c>
      <c r="O1268" s="1" t="s">
        <v>4772</v>
      </c>
      <c r="P1268" s="1"/>
      <c r="Q1268" s="1">
        <v>4</v>
      </c>
      <c r="R1268" s="1">
        <v>4</v>
      </c>
      <c r="S1268" s="1" t="s">
        <v>4773</v>
      </c>
    </row>
    <row r="1269" spans="1:19" hidden="1" x14ac:dyDescent="0.15">
      <c r="A1269" s="3">
        <v>1268</v>
      </c>
      <c r="B1269" s="25" t="s">
        <v>5350</v>
      </c>
      <c r="C1269" s="2" t="s">
        <v>4450</v>
      </c>
      <c r="D1269" s="1" t="s">
        <v>1631</v>
      </c>
      <c r="E1269" s="1" t="s">
        <v>1473</v>
      </c>
      <c r="F1269" s="1">
        <v>12</v>
      </c>
      <c r="G1269" s="1" t="s">
        <v>4774</v>
      </c>
      <c r="H1269" s="1" t="s">
        <v>4775</v>
      </c>
      <c r="I1269" s="1" t="s">
        <v>349</v>
      </c>
      <c r="J1269" s="1" t="s">
        <v>2546</v>
      </c>
      <c r="K1269" s="1"/>
      <c r="L1269" s="1"/>
      <c r="M1269" s="1" t="s">
        <v>361</v>
      </c>
      <c r="N1269" s="1" t="s">
        <v>4776</v>
      </c>
      <c r="O1269" s="1"/>
      <c r="P1269" s="1"/>
      <c r="Q1269" s="1">
        <v>4</v>
      </c>
      <c r="R1269" s="1">
        <v>4</v>
      </c>
      <c r="S1269" s="1" t="s">
        <v>4777</v>
      </c>
    </row>
    <row r="1270" spans="1:19" hidden="1" x14ac:dyDescent="0.15">
      <c r="A1270" s="3">
        <v>1269</v>
      </c>
      <c r="B1270" s="25" t="s">
        <v>5350</v>
      </c>
      <c r="C1270" s="2" t="s">
        <v>4450</v>
      </c>
      <c r="D1270" s="1" t="s">
        <v>1631</v>
      </c>
      <c r="E1270" s="1" t="s">
        <v>1473</v>
      </c>
      <c r="F1270" s="1">
        <v>6</v>
      </c>
      <c r="G1270" s="1" t="s">
        <v>4778</v>
      </c>
      <c r="H1270" s="1" t="s">
        <v>4779</v>
      </c>
      <c r="I1270" s="1" t="s">
        <v>1475</v>
      </c>
      <c r="J1270" s="1"/>
      <c r="K1270" s="1"/>
      <c r="L1270" s="1"/>
      <c r="M1270" s="1" t="s">
        <v>4780</v>
      </c>
      <c r="N1270" s="1"/>
      <c r="O1270" s="1"/>
      <c r="P1270" s="1"/>
      <c r="Q1270" s="1"/>
      <c r="R1270" s="1"/>
      <c r="S1270" s="1" t="s">
        <v>4780</v>
      </c>
    </row>
    <row r="1271" spans="1:19" hidden="1" x14ac:dyDescent="0.15">
      <c r="A1271" s="3">
        <v>1270</v>
      </c>
      <c r="B1271" s="25" t="s">
        <v>5350</v>
      </c>
      <c r="C1271" s="2" t="s">
        <v>4450</v>
      </c>
      <c r="D1271" s="1" t="s">
        <v>1631</v>
      </c>
      <c r="E1271" s="1" t="s">
        <v>1473</v>
      </c>
      <c r="F1271" s="1">
        <v>10</v>
      </c>
      <c r="G1271" s="1" t="s">
        <v>4781</v>
      </c>
      <c r="H1271" s="1" t="s">
        <v>4782</v>
      </c>
      <c r="I1271" s="1" t="s">
        <v>1475</v>
      </c>
      <c r="J1271" s="1"/>
      <c r="K1271" s="1"/>
      <c r="L1271" s="1"/>
      <c r="M1271" s="1" t="s">
        <v>4783</v>
      </c>
      <c r="N1271" s="1"/>
      <c r="O1271" s="1"/>
      <c r="P1271" s="1"/>
      <c r="Q1271" s="1"/>
      <c r="R1271" s="1"/>
      <c r="S1271" s="1" t="s">
        <v>4783</v>
      </c>
    </row>
    <row r="1272" spans="1:19" hidden="1" x14ac:dyDescent="0.15">
      <c r="A1272" s="3">
        <v>1271</v>
      </c>
      <c r="B1272" s="25" t="s">
        <v>5350</v>
      </c>
      <c r="C1272" s="2" t="s">
        <v>4450</v>
      </c>
      <c r="D1272" s="1" t="s">
        <v>1631</v>
      </c>
      <c r="E1272" s="1" t="s">
        <v>1463</v>
      </c>
      <c r="F1272" s="1">
        <v>17</v>
      </c>
      <c r="G1272" s="1" t="s">
        <v>4784</v>
      </c>
      <c r="H1272" s="1" t="s">
        <v>4785</v>
      </c>
      <c r="I1272" s="1" t="s">
        <v>349</v>
      </c>
      <c r="J1272" s="1" t="s">
        <v>2994</v>
      </c>
      <c r="K1272" s="1"/>
      <c r="L1272" s="1"/>
      <c r="M1272" s="1" t="s">
        <v>4786</v>
      </c>
      <c r="N1272" s="1"/>
      <c r="O1272" s="1"/>
      <c r="P1272" s="1"/>
      <c r="Q1272" s="1">
        <v>8</v>
      </c>
      <c r="R1272" s="1">
        <v>7</v>
      </c>
      <c r="S1272" s="1" t="s">
        <v>4786</v>
      </c>
    </row>
    <row r="1273" spans="1:19" hidden="1" x14ac:dyDescent="0.15">
      <c r="A1273" s="3">
        <v>1272</v>
      </c>
      <c r="B1273" s="25" t="s">
        <v>5350</v>
      </c>
      <c r="C1273" s="2" t="s">
        <v>4450</v>
      </c>
      <c r="D1273" s="1" t="s">
        <v>1631</v>
      </c>
      <c r="E1273" s="1" t="s">
        <v>1463</v>
      </c>
      <c r="F1273" s="1">
        <v>2</v>
      </c>
      <c r="G1273" s="1" t="s">
        <v>4787</v>
      </c>
      <c r="H1273" s="1" t="s">
        <v>4788</v>
      </c>
      <c r="I1273" s="1" t="s">
        <v>1475</v>
      </c>
      <c r="J1273" s="1"/>
      <c r="K1273" s="1"/>
      <c r="L1273" s="1"/>
      <c r="M1273" s="1" t="s">
        <v>4789</v>
      </c>
      <c r="N1273" s="1"/>
      <c r="O1273" s="1"/>
      <c r="P1273" s="1"/>
      <c r="Q1273" s="1"/>
      <c r="R1273" s="1"/>
      <c r="S1273" s="1" t="s">
        <v>4789</v>
      </c>
    </row>
    <row r="1274" spans="1:19" hidden="1" x14ac:dyDescent="0.15">
      <c r="A1274" s="3">
        <v>1273</v>
      </c>
      <c r="B1274" s="25" t="s">
        <v>5350</v>
      </c>
      <c r="C1274" s="2" t="s">
        <v>4450</v>
      </c>
      <c r="D1274" s="1" t="s">
        <v>1631</v>
      </c>
      <c r="E1274" s="1" t="s">
        <v>1453</v>
      </c>
      <c r="F1274" s="1">
        <v>8</v>
      </c>
      <c r="G1274" s="1" t="s">
        <v>4790</v>
      </c>
      <c r="H1274" s="1" t="s">
        <v>4791</v>
      </c>
      <c r="I1274" s="1" t="s">
        <v>297</v>
      </c>
      <c r="J1274" s="1"/>
      <c r="K1274" s="1"/>
      <c r="L1274" s="1"/>
      <c r="M1274" s="1" t="s">
        <v>4792</v>
      </c>
      <c r="N1274" s="1"/>
      <c r="O1274" s="1"/>
      <c r="P1274" s="1">
        <v>2</v>
      </c>
      <c r="Q1274" s="1"/>
      <c r="R1274" s="1"/>
      <c r="S1274" s="1" t="s">
        <v>4792</v>
      </c>
    </row>
    <row r="1275" spans="1:19" hidden="1" x14ac:dyDescent="0.15">
      <c r="A1275" s="3">
        <v>1274</v>
      </c>
      <c r="B1275" s="25" t="s">
        <v>5350</v>
      </c>
      <c r="C1275" s="2" t="s">
        <v>4450</v>
      </c>
      <c r="D1275" s="1" t="s">
        <v>1606</v>
      </c>
      <c r="E1275" s="1" t="s">
        <v>1473</v>
      </c>
      <c r="F1275" s="1">
        <v>10</v>
      </c>
      <c r="G1275" s="1" t="s">
        <v>5324</v>
      </c>
      <c r="H1275" s="1" t="s">
        <v>4794</v>
      </c>
      <c r="I1275" s="1" t="s">
        <v>349</v>
      </c>
      <c r="J1275" s="1" t="s">
        <v>4130</v>
      </c>
      <c r="K1275" s="1" t="s">
        <v>2828</v>
      </c>
      <c r="L1275" s="1"/>
      <c r="M1275" s="1" t="s">
        <v>3151</v>
      </c>
      <c r="N1275" s="1" t="s">
        <v>4688</v>
      </c>
      <c r="O1275" s="1"/>
      <c r="P1275" s="1"/>
      <c r="Q1275" s="1">
        <v>4</v>
      </c>
      <c r="R1275" s="1">
        <v>3</v>
      </c>
      <c r="S1275" s="1" t="s">
        <v>4795</v>
      </c>
    </row>
    <row r="1276" spans="1:19" hidden="1" x14ac:dyDescent="0.15">
      <c r="A1276" s="3">
        <v>1275</v>
      </c>
      <c r="B1276" s="25" t="s">
        <v>5350</v>
      </c>
      <c r="C1276" s="2" t="s">
        <v>4450</v>
      </c>
      <c r="D1276" s="1" t="s">
        <v>1606</v>
      </c>
      <c r="E1276" s="1" t="s">
        <v>1473</v>
      </c>
      <c r="F1276" s="1">
        <v>9</v>
      </c>
      <c r="G1276" s="1" t="s">
        <v>4796</v>
      </c>
      <c r="H1276" s="1" t="s">
        <v>4797</v>
      </c>
      <c r="I1276" s="1" t="s">
        <v>349</v>
      </c>
      <c r="J1276" s="1" t="s">
        <v>2837</v>
      </c>
      <c r="K1276" s="1"/>
      <c r="L1276" s="1"/>
      <c r="M1276" s="1" t="s">
        <v>4798</v>
      </c>
      <c r="N1276" s="1"/>
      <c r="O1276" s="1"/>
      <c r="P1276" s="1"/>
      <c r="Q1276" s="1">
        <v>6</v>
      </c>
      <c r="R1276" s="1">
        <v>6</v>
      </c>
      <c r="S1276" s="1" t="s">
        <v>4798</v>
      </c>
    </row>
    <row r="1277" spans="1:19" hidden="1" x14ac:dyDescent="0.15">
      <c r="A1277" s="3">
        <v>1276</v>
      </c>
      <c r="B1277" s="25" t="s">
        <v>5350</v>
      </c>
      <c r="C1277" s="2" t="s">
        <v>4450</v>
      </c>
      <c r="D1277" s="1" t="s">
        <v>1606</v>
      </c>
      <c r="E1277" s="1" t="s">
        <v>1463</v>
      </c>
      <c r="F1277" s="1">
        <v>8</v>
      </c>
      <c r="G1277" s="1" t="s">
        <v>4799</v>
      </c>
      <c r="H1277" s="1" t="s">
        <v>4800</v>
      </c>
      <c r="I1277" s="1" t="s">
        <v>1475</v>
      </c>
      <c r="J1277" s="1"/>
      <c r="K1277" s="1"/>
      <c r="L1277" s="1"/>
      <c r="M1277" s="1" t="s">
        <v>4801</v>
      </c>
      <c r="N1277" s="1"/>
      <c r="O1277" s="1"/>
      <c r="P1277" s="1"/>
      <c r="Q1277" s="1"/>
      <c r="R1277" s="1"/>
      <c r="S1277" s="1" t="s">
        <v>4801</v>
      </c>
    </row>
    <row r="1278" spans="1:19" x14ac:dyDescent="0.15">
      <c r="A1278" s="3">
        <v>1277</v>
      </c>
      <c r="B1278" s="25" t="s">
        <v>5350</v>
      </c>
      <c r="C1278" s="2" t="s">
        <v>4450</v>
      </c>
      <c r="D1278" s="1" t="s">
        <v>1606</v>
      </c>
      <c r="E1278" s="1" t="s">
        <v>1463</v>
      </c>
      <c r="F1278" s="1">
        <v>13</v>
      </c>
      <c r="G1278" s="1" t="s">
        <v>4802</v>
      </c>
      <c r="H1278" s="1" t="s">
        <v>4803</v>
      </c>
      <c r="I1278" s="1" t="s">
        <v>297</v>
      </c>
      <c r="J1278" s="1"/>
      <c r="K1278" s="1"/>
      <c r="L1278" s="1"/>
      <c r="M1278" s="1" t="s">
        <v>4804</v>
      </c>
      <c r="N1278" s="1" t="s">
        <v>4805</v>
      </c>
      <c r="O1278" s="1"/>
      <c r="P1278" s="1"/>
      <c r="Q1278" s="1"/>
      <c r="R1278" s="1"/>
      <c r="S1278" s="1" t="s">
        <v>4806</v>
      </c>
    </row>
    <row r="1279" spans="1:19" hidden="1" x14ac:dyDescent="0.15">
      <c r="A1279" s="3">
        <v>1278</v>
      </c>
      <c r="B1279" s="25" t="s">
        <v>5350</v>
      </c>
      <c r="C1279" s="2" t="s">
        <v>4450</v>
      </c>
      <c r="D1279" s="1" t="s">
        <v>1575</v>
      </c>
      <c r="E1279" s="1" t="s">
        <v>1473</v>
      </c>
      <c r="F1279" s="1">
        <v>8</v>
      </c>
      <c r="G1279" s="1" t="s">
        <v>4807</v>
      </c>
      <c r="H1279" s="1" t="s">
        <v>4808</v>
      </c>
      <c r="I1279" s="1" t="s">
        <v>349</v>
      </c>
      <c r="J1279" s="1" t="s">
        <v>4557</v>
      </c>
      <c r="K1279" s="1" t="s">
        <v>1515</v>
      </c>
      <c r="L1279" s="1"/>
      <c r="M1279" s="1" t="s">
        <v>4809</v>
      </c>
      <c r="N1279" s="1"/>
      <c r="O1279" s="1"/>
      <c r="P1279" s="1"/>
      <c r="Q1279" s="1">
        <v>4</v>
      </c>
      <c r="R1279" s="1">
        <v>3</v>
      </c>
      <c r="S1279" s="1" t="s">
        <v>4809</v>
      </c>
    </row>
    <row r="1280" spans="1:19" hidden="1" x14ac:dyDescent="0.15">
      <c r="A1280" s="3">
        <v>1279</v>
      </c>
      <c r="B1280" s="25" t="s">
        <v>5350</v>
      </c>
      <c r="C1280" s="2" t="s">
        <v>4450</v>
      </c>
      <c r="D1280" s="1" t="s">
        <v>1575</v>
      </c>
      <c r="E1280" s="1" t="s">
        <v>1473</v>
      </c>
      <c r="F1280" s="1">
        <v>14</v>
      </c>
      <c r="G1280" s="1" t="s">
        <v>4810</v>
      </c>
      <c r="H1280" s="1" t="s">
        <v>4811</v>
      </c>
      <c r="I1280" s="1" t="s">
        <v>349</v>
      </c>
      <c r="J1280" s="1" t="s">
        <v>4557</v>
      </c>
      <c r="K1280" s="1" t="s">
        <v>1515</v>
      </c>
      <c r="L1280" s="1"/>
      <c r="M1280" s="1" t="s">
        <v>4812</v>
      </c>
      <c r="N1280" s="1"/>
      <c r="O1280" s="1"/>
      <c r="P1280" s="1"/>
      <c r="Q1280" s="1">
        <v>2</v>
      </c>
      <c r="R1280" s="1">
        <v>3</v>
      </c>
      <c r="S1280" s="1" t="s">
        <v>4812</v>
      </c>
    </row>
    <row r="1281" spans="1:19" hidden="1" x14ac:dyDescent="0.15">
      <c r="A1281" s="3">
        <v>1280</v>
      </c>
      <c r="B1281" s="25" t="s">
        <v>5350</v>
      </c>
      <c r="C1281" s="2" t="s">
        <v>4450</v>
      </c>
      <c r="D1281" s="1" t="s">
        <v>1575</v>
      </c>
      <c r="E1281" s="1" t="s">
        <v>1473</v>
      </c>
      <c r="F1281" s="1">
        <v>16</v>
      </c>
      <c r="G1281" s="1" t="s">
        <v>4813</v>
      </c>
      <c r="H1281" s="1" t="s">
        <v>4814</v>
      </c>
      <c r="I1281" s="1" t="s">
        <v>1475</v>
      </c>
      <c r="J1281" s="1"/>
      <c r="K1281" s="1"/>
      <c r="L1281" s="1"/>
      <c r="M1281" s="1" t="s">
        <v>4815</v>
      </c>
      <c r="N1281" s="1"/>
      <c r="O1281" s="1"/>
      <c r="P1281" s="1"/>
      <c r="Q1281" s="1"/>
      <c r="R1281" s="1"/>
      <c r="S1281" s="1" t="s">
        <v>4815</v>
      </c>
    </row>
    <row r="1282" spans="1:19" hidden="1" x14ac:dyDescent="0.15">
      <c r="A1282" s="3">
        <v>1281</v>
      </c>
      <c r="B1282" s="25" t="s">
        <v>5350</v>
      </c>
      <c r="C1282" s="2" t="s">
        <v>4450</v>
      </c>
      <c r="D1282" s="1" t="s">
        <v>1575</v>
      </c>
      <c r="E1282" s="1" t="s">
        <v>1463</v>
      </c>
      <c r="F1282" s="1">
        <v>9</v>
      </c>
      <c r="G1282" s="1" t="s">
        <v>4816</v>
      </c>
      <c r="H1282" s="1" t="s">
        <v>4817</v>
      </c>
      <c r="I1282" s="1" t="s">
        <v>349</v>
      </c>
      <c r="J1282" s="1" t="s">
        <v>1511</v>
      </c>
      <c r="K1282" s="1" t="s">
        <v>1492</v>
      </c>
      <c r="L1282" s="1"/>
      <c r="M1282" s="1" t="s">
        <v>4818</v>
      </c>
      <c r="N1282" s="1"/>
      <c r="O1282" s="1"/>
      <c r="P1282" s="1"/>
      <c r="Q1282" s="1">
        <v>4</v>
      </c>
      <c r="R1282" s="1">
        <v>4</v>
      </c>
      <c r="S1282" s="1" t="s">
        <v>4818</v>
      </c>
    </row>
    <row r="1283" spans="1:19" hidden="1" x14ac:dyDescent="0.15">
      <c r="A1283" s="3">
        <v>1282</v>
      </c>
      <c r="B1283" s="25" t="s">
        <v>5350</v>
      </c>
      <c r="C1283" s="2" t="s">
        <v>4450</v>
      </c>
      <c r="D1283" s="1" t="s">
        <v>1575</v>
      </c>
      <c r="E1283" s="1" t="s">
        <v>1463</v>
      </c>
      <c r="F1283" s="1">
        <v>19</v>
      </c>
      <c r="G1283" s="1" t="s">
        <v>4819</v>
      </c>
      <c r="H1283" s="1" t="s">
        <v>4820</v>
      </c>
      <c r="I1283" s="1" t="s">
        <v>349</v>
      </c>
      <c r="J1283" s="1" t="s">
        <v>1511</v>
      </c>
      <c r="K1283" s="1" t="s">
        <v>1485</v>
      </c>
      <c r="L1283" s="1"/>
      <c r="M1283" s="1" t="s">
        <v>4821</v>
      </c>
      <c r="N1283" s="1"/>
      <c r="O1283" s="1"/>
      <c r="P1283" s="1"/>
      <c r="Q1283" s="1">
        <v>4</v>
      </c>
      <c r="R1283" s="1">
        <v>4</v>
      </c>
      <c r="S1283" s="1" t="s">
        <v>4821</v>
      </c>
    </row>
    <row r="1284" spans="1:19" hidden="1" x14ac:dyDescent="0.15">
      <c r="A1284" s="3">
        <v>1283</v>
      </c>
      <c r="B1284" s="25" t="s">
        <v>5350</v>
      </c>
      <c r="C1284" s="2" t="s">
        <v>4450</v>
      </c>
      <c r="D1284" s="1" t="s">
        <v>1540</v>
      </c>
      <c r="E1284" s="1" t="s">
        <v>1473</v>
      </c>
      <c r="F1284" s="1">
        <v>10</v>
      </c>
      <c r="G1284" s="1" t="s">
        <v>4822</v>
      </c>
      <c r="H1284" s="1" t="s">
        <v>4823</v>
      </c>
      <c r="I1284" s="1" t="s">
        <v>349</v>
      </c>
      <c r="J1284" s="1" t="s">
        <v>4130</v>
      </c>
      <c r="K1284" s="1"/>
      <c r="L1284" s="1"/>
      <c r="M1284" s="1" t="s">
        <v>2789</v>
      </c>
      <c r="N1284" s="1" t="s">
        <v>4688</v>
      </c>
      <c r="O1284" s="1"/>
      <c r="P1284" s="1"/>
      <c r="Q1284" s="1">
        <v>5</v>
      </c>
      <c r="R1284" s="1">
        <v>4</v>
      </c>
      <c r="S1284" s="1" t="s">
        <v>4824</v>
      </c>
    </row>
    <row r="1285" spans="1:19" hidden="1" x14ac:dyDescent="0.15">
      <c r="A1285" s="3">
        <v>1284</v>
      </c>
      <c r="B1285" s="25" t="s">
        <v>5350</v>
      </c>
      <c r="C1285" s="2" t="s">
        <v>4450</v>
      </c>
      <c r="D1285" s="1" t="s">
        <v>1540</v>
      </c>
      <c r="E1285" s="1" t="s">
        <v>1473</v>
      </c>
      <c r="F1285" s="1">
        <v>8</v>
      </c>
      <c r="G1285" s="1" t="s">
        <v>4825</v>
      </c>
      <c r="H1285" s="1" t="s">
        <v>4826</v>
      </c>
      <c r="I1285" s="1" t="s">
        <v>349</v>
      </c>
      <c r="J1285" s="1" t="s">
        <v>4827</v>
      </c>
      <c r="K1285" s="1"/>
      <c r="L1285" s="1"/>
      <c r="M1285" s="1" t="s">
        <v>4589</v>
      </c>
      <c r="N1285" s="1"/>
      <c r="O1285" s="1"/>
      <c r="P1285" s="1"/>
      <c r="Q1285" s="1">
        <v>5</v>
      </c>
      <c r="R1285" s="1">
        <v>6</v>
      </c>
      <c r="S1285" s="1" t="s">
        <v>4589</v>
      </c>
    </row>
    <row r="1286" spans="1:19" hidden="1" x14ac:dyDescent="0.15">
      <c r="A1286" s="3">
        <v>1285</v>
      </c>
      <c r="B1286" s="25" t="s">
        <v>5350</v>
      </c>
      <c r="C1286" s="2" t="s">
        <v>4450</v>
      </c>
      <c r="D1286" s="1" t="s">
        <v>1540</v>
      </c>
      <c r="E1286" s="1" t="s">
        <v>1473</v>
      </c>
      <c r="F1286" s="1">
        <v>9</v>
      </c>
      <c r="G1286" s="1" t="s">
        <v>4828</v>
      </c>
      <c r="H1286" s="1" t="s">
        <v>4829</v>
      </c>
      <c r="I1286" s="1" t="s">
        <v>1475</v>
      </c>
      <c r="J1286" s="1"/>
      <c r="K1286" s="1"/>
      <c r="L1286" s="1"/>
      <c r="M1286" s="1" t="s">
        <v>4830</v>
      </c>
      <c r="N1286" s="1"/>
      <c r="O1286" s="1"/>
      <c r="P1286" s="1"/>
      <c r="Q1286" s="1"/>
      <c r="R1286" s="1"/>
      <c r="S1286" s="1" t="s">
        <v>4830</v>
      </c>
    </row>
    <row r="1287" spans="1:19" hidden="1" x14ac:dyDescent="0.15">
      <c r="A1287" s="3">
        <v>1286</v>
      </c>
      <c r="B1287" s="25" t="s">
        <v>5350</v>
      </c>
      <c r="C1287" s="2" t="s">
        <v>4450</v>
      </c>
      <c r="D1287" s="1" t="s">
        <v>1540</v>
      </c>
      <c r="E1287" s="1" t="s">
        <v>1463</v>
      </c>
      <c r="F1287" s="1">
        <v>14</v>
      </c>
      <c r="G1287" s="1" t="s">
        <v>4831</v>
      </c>
      <c r="H1287" s="1" t="s">
        <v>4832</v>
      </c>
      <c r="I1287" s="1" t="s">
        <v>349</v>
      </c>
      <c r="J1287" s="1" t="s">
        <v>367</v>
      </c>
      <c r="K1287" s="1"/>
      <c r="L1287" s="1"/>
      <c r="M1287" s="1" t="s">
        <v>2645</v>
      </c>
      <c r="N1287" s="1" t="s">
        <v>4833</v>
      </c>
      <c r="O1287" s="1"/>
      <c r="P1287" s="1"/>
      <c r="Q1287" s="1">
        <v>6</v>
      </c>
      <c r="R1287" s="1">
        <v>6</v>
      </c>
      <c r="S1287" s="1" t="s">
        <v>4834</v>
      </c>
    </row>
    <row r="1288" spans="1:19" hidden="1" x14ac:dyDescent="0.15">
      <c r="A1288" s="3">
        <v>1287</v>
      </c>
      <c r="B1288" s="25" t="s">
        <v>5350</v>
      </c>
      <c r="C1288" s="2" t="s">
        <v>4450</v>
      </c>
      <c r="D1288" s="1" t="s">
        <v>1540</v>
      </c>
      <c r="E1288" s="1" t="s">
        <v>1463</v>
      </c>
      <c r="F1288" s="1">
        <v>7</v>
      </c>
      <c r="G1288" s="1" t="s">
        <v>4835</v>
      </c>
      <c r="H1288" s="1" t="s">
        <v>4836</v>
      </c>
      <c r="I1288" s="1" t="s">
        <v>1475</v>
      </c>
      <c r="J1288" s="1"/>
      <c r="K1288" s="1"/>
      <c r="L1288" s="1"/>
      <c r="M1288" s="1" t="s">
        <v>4837</v>
      </c>
      <c r="N1288" s="1"/>
      <c r="O1288" s="1"/>
      <c r="P1288" s="1"/>
      <c r="Q1288" s="1"/>
      <c r="R1288" s="1"/>
      <c r="S1288" s="1" t="s">
        <v>4837</v>
      </c>
    </row>
    <row r="1289" spans="1:19" hidden="1" x14ac:dyDescent="0.15">
      <c r="A1289" s="3">
        <v>1288</v>
      </c>
      <c r="B1289" s="25" t="s">
        <v>5350</v>
      </c>
      <c r="C1289" s="2" t="s">
        <v>4450</v>
      </c>
      <c r="D1289" s="1" t="s">
        <v>1526</v>
      </c>
      <c r="E1289" s="1" t="s">
        <v>1473</v>
      </c>
      <c r="F1289" s="1">
        <v>12</v>
      </c>
      <c r="G1289" s="1" t="s">
        <v>4838</v>
      </c>
      <c r="H1289" s="1" t="s">
        <v>4839</v>
      </c>
      <c r="I1289" s="1" t="s">
        <v>349</v>
      </c>
      <c r="J1289" s="1" t="s">
        <v>4557</v>
      </c>
      <c r="K1289" s="1" t="s">
        <v>1515</v>
      </c>
      <c r="L1289" s="1"/>
      <c r="M1289" s="1" t="s">
        <v>4840</v>
      </c>
      <c r="N1289" s="1"/>
      <c r="O1289" s="1"/>
      <c r="P1289" s="1"/>
      <c r="Q1289" s="1">
        <v>4</v>
      </c>
      <c r="R1289" s="1">
        <v>2</v>
      </c>
      <c r="S1289" s="1" t="s">
        <v>4840</v>
      </c>
    </row>
    <row r="1290" spans="1:19" hidden="1" x14ac:dyDescent="0.15">
      <c r="A1290" s="3">
        <v>1289</v>
      </c>
      <c r="B1290" s="25" t="s">
        <v>5350</v>
      </c>
      <c r="C1290" s="2" t="s">
        <v>4450</v>
      </c>
      <c r="D1290" s="1" t="s">
        <v>1811</v>
      </c>
      <c r="E1290" s="1" t="s">
        <v>1473</v>
      </c>
      <c r="F1290" s="1">
        <v>12</v>
      </c>
      <c r="G1290" s="1" t="s">
        <v>4841</v>
      </c>
      <c r="H1290" s="1" t="s">
        <v>4842</v>
      </c>
      <c r="I1290" s="1" t="s">
        <v>349</v>
      </c>
      <c r="J1290" s="1" t="s">
        <v>1511</v>
      </c>
      <c r="K1290" s="1" t="s">
        <v>1515</v>
      </c>
      <c r="L1290" s="1"/>
      <c r="M1290" s="1" t="s">
        <v>2627</v>
      </c>
      <c r="N1290" s="1" t="s">
        <v>4843</v>
      </c>
      <c r="O1290" s="1"/>
      <c r="P1290" s="1"/>
      <c r="Q1290" s="1">
        <v>4</v>
      </c>
      <c r="R1290" s="1">
        <v>3</v>
      </c>
      <c r="S1290" s="1" t="s">
        <v>4844</v>
      </c>
    </row>
    <row r="1291" spans="1:19" hidden="1" x14ac:dyDescent="0.15">
      <c r="A1291" s="3">
        <v>1290</v>
      </c>
      <c r="B1291" s="25" t="s">
        <v>5350</v>
      </c>
      <c r="C1291" s="2" t="s">
        <v>4450</v>
      </c>
      <c r="D1291" s="1" t="s">
        <v>1504</v>
      </c>
      <c r="E1291" s="1" t="s">
        <v>1453</v>
      </c>
      <c r="F1291" s="1">
        <v>24</v>
      </c>
      <c r="G1291" s="1" t="s">
        <v>4845</v>
      </c>
      <c r="H1291" s="1" t="s">
        <v>4846</v>
      </c>
      <c r="I1291" s="1" t="s">
        <v>349</v>
      </c>
      <c r="J1291" s="1" t="s">
        <v>1511</v>
      </c>
      <c r="K1291" s="1" t="s">
        <v>1515</v>
      </c>
      <c r="L1291" s="1"/>
      <c r="M1291" s="1" t="s">
        <v>4341</v>
      </c>
      <c r="N1291" s="1" t="s">
        <v>4847</v>
      </c>
      <c r="O1291" s="1" t="s">
        <v>4848</v>
      </c>
      <c r="P1291" s="1"/>
      <c r="Q1291" s="1">
        <v>7</v>
      </c>
      <c r="R1291" s="1">
        <v>8</v>
      </c>
      <c r="S1291" s="1" t="s">
        <v>4849</v>
      </c>
    </row>
    <row r="1292" spans="1:19" x14ac:dyDescent="0.15">
      <c r="A1292" s="3">
        <v>1291</v>
      </c>
      <c r="B1292" s="25" t="s">
        <v>5350</v>
      </c>
      <c r="C1292" s="2" t="s">
        <v>4450</v>
      </c>
      <c r="D1292" s="1" t="s">
        <v>301</v>
      </c>
      <c r="E1292" s="1" t="s">
        <v>1453</v>
      </c>
      <c r="F1292" s="1">
        <v>19</v>
      </c>
      <c r="G1292" s="1" t="s">
        <v>4850</v>
      </c>
      <c r="H1292" s="1" t="s">
        <v>4851</v>
      </c>
      <c r="I1292" s="1" t="s">
        <v>297</v>
      </c>
      <c r="J1292" s="1"/>
      <c r="K1292" s="1"/>
      <c r="L1292" s="1"/>
      <c r="M1292" s="1" t="s">
        <v>4852</v>
      </c>
      <c r="N1292" s="1"/>
      <c r="O1292" s="1"/>
      <c r="P1292" s="1">
        <v>3</v>
      </c>
      <c r="Q1292" s="1"/>
      <c r="R1292" s="1"/>
      <c r="S1292" s="1" t="s">
        <v>4852</v>
      </c>
    </row>
    <row r="1293" spans="1:19" hidden="1" x14ac:dyDescent="0.15">
      <c r="A1293" s="3">
        <v>1292</v>
      </c>
      <c r="B1293" s="25"/>
      <c r="C1293" s="2"/>
      <c r="D1293" s="1"/>
      <c r="E1293" s="1"/>
      <c r="F1293" s="1"/>
      <c r="G1293" s="1"/>
      <c r="H1293" s="1"/>
      <c r="I1293" s="1"/>
      <c r="J1293" s="1"/>
      <c r="K1293" s="1"/>
      <c r="L1293" s="1"/>
      <c r="M1293" s="1"/>
      <c r="N1293" s="1"/>
      <c r="O1293" s="1"/>
      <c r="P1293" s="1"/>
      <c r="Q1293" s="1"/>
      <c r="R1293" s="1"/>
      <c r="S1293" s="1"/>
    </row>
    <row r="1294" spans="1:19" hidden="1" x14ac:dyDescent="0.15">
      <c r="A1294" s="3">
        <v>1293</v>
      </c>
      <c r="B1294" s="25"/>
      <c r="C1294" s="2"/>
      <c r="D1294" s="1"/>
      <c r="E1294" s="1"/>
      <c r="F1294" s="1"/>
      <c r="G1294" s="1"/>
      <c r="H1294" s="1"/>
      <c r="I1294" s="1"/>
      <c r="J1294" s="1"/>
      <c r="K1294" s="1"/>
      <c r="L1294" s="1"/>
      <c r="M1294" s="1"/>
      <c r="N1294" s="1"/>
      <c r="O1294" s="1"/>
      <c r="P1294" s="1"/>
      <c r="Q1294" s="1"/>
      <c r="R1294" s="1"/>
      <c r="S1294" s="1"/>
    </row>
    <row r="1295" spans="1:19" hidden="1" x14ac:dyDescent="0.15">
      <c r="A1295" s="3">
        <v>1294</v>
      </c>
      <c r="B1295" s="25"/>
      <c r="C1295" s="2"/>
      <c r="D1295" s="1"/>
      <c r="E1295" s="1"/>
      <c r="F1295" s="1"/>
      <c r="G1295" s="1"/>
      <c r="H1295" s="1"/>
      <c r="I1295" s="1"/>
      <c r="J1295" s="1"/>
      <c r="K1295" s="1"/>
      <c r="L1295" s="1"/>
      <c r="M1295" s="1"/>
      <c r="N1295" s="1"/>
      <c r="O1295" s="1"/>
      <c r="P1295" s="1"/>
      <c r="Q1295" s="1"/>
      <c r="R1295" s="1"/>
      <c r="S1295" s="1"/>
    </row>
    <row r="1296" spans="1:19" hidden="1" x14ac:dyDescent="0.15">
      <c r="A1296" s="3">
        <v>1295</v>
      </c>
      <c r="B1296" s="25"/>
      <c r="C1296" s="2"/>
      <c r="D1296" s="1"/>
      <c r="E1296" s="1"/>
      <c r="F1296" s="1"/>
      <c r="G1296" s="1"/>
      <c r="H1296" s="1"/>
      <c r="I1296" s="1"/>
      <c r="J1296" s="1"/>
      <c r="K1296" s="1"/>
      <c r="L1296" s="1"/>
      <c r="M1296" s="1"/>
      <c r="N1296" s="1"/>
      <c r="O1296" s="1"/>
      <c r="P1296" s="1"/>
      <c r="Q1296" s="1"/>
      <c r="R1296" s="1"/>
      <c r="S1296" s="1"/>
    </row>
    <row r="1297" spans="1:19" hidden="1" x14ac:dyDescent="0.15">
      <c r="A1297" s="3">
        <v>1296</v>
      </c>
      <c r="B1297" s="25"/>
      <c r="C1297" s="2"/>
      <c r="D1297" s="1"/>
      <c r="E1297" s="1"/>
      <c r="F1297" s="1"/>
      <c r="G1297" s="1"/>
      <c r="H1297" s="1"/>
      <c r="I1297" s="1"/>
      <c r="J1297" s="1"/>
      <c r="K1297" s="1"/>
      <c r="L1297" s="1"/>
      <c r="M1297" s="1"/>
      <c r="N1297" s="1"/>
      <c r="O1297" s="1"/>
      <c r="P1297" s="1"/>
      <c r="Q1297" s="1"/>
      <c r="R1297" s="1"/>
      <c r="S1297" s="1"/>
    </row>
    <row r="1298" spans="1:19" hidden="1" x14ac:dyDescent="0.15">
      <c r="A1298" s="3">
        <v>1297</v>
      </c>
      <c r="B1298" s="25"/>
      <c r="C1298" s="2"/>
      <c r="D1298" s="1"/>
      <c r="E1298" s="1"/>
      <c r="F1298" s="1"/>
      <c r="G1298" s="1"/>
      <c r="H1298" s="1"/>
      <c r="I1298" s="1"/>
      <c r="J1298" s="1"/>
      <c r="K1298" s="1"/>
      <c r="L1298" s="1"/>
      <c r="M1298" s="1"/>
      <c r="N1298" s="1"/>
      <c r="O1298" s="1"/>
      <c r="P1298" s="1"/>
      <c r="Q1298" s="1"/>
      <c r="R1298" s="1"/>
      <c r="S1298" s="1"/>
    </row>
    <row r="1299" spans="1:19" hidden="1" x14ac:dyDescent="0.15">
      <c r="A1299" s="3">
        <v>1298</v>
      </c>
      <c r="B1299" s="25"/>
      <c r="C1299" s="2"/>
      <c r="D1299" s="1"/>
      <c r="E1299" s="1"/>
      <c r="F1299" s="1"/>
      <c r="G1299" s="1"/>
      <c r="H1299" s="1"/>
      <c r="I1299" s="1"/>
      <c r="J1299" s="1"/>
      <c r="K1299" s="1"/>
      <c r="L1299" s="1"/>
      <c r="M1299" s="1"/>
      <c r="N1299" s="1"/>
      <c r="O1299" s="1"/>
      <c r="P1299" s="1"/>
      <c r="Q1299" s="1"/>
      <c r="R1299" s="1"/>
      <c r="S1299" s="1"/>
    </row>
    <row r="1300" spans="1:19" hidden="1" x14ac:dyDescent="0.15">
      <c r="A1300" s="3">
        <v>1299</v>
      </c>
      <c r="B1300" s="25"/>
      <c r="C1300" s="2"/>
      <c r="D1300" s="1"/>
      <c r="E1300" s="1"/>
      <c r="F1300" s="1"/>
      <c r="G1300" s="1"/>
      <c r="H1300" s="1"/>
      <c r="I1300" s="1"/>
      <c r="J1300" s="1"/>
      <c r="K1300" s="1"/>
      <c r="L1300" s="1"/>
      <c r="M1300" s="1"/>
      <c r="N1300" s="1"/>
      <c r="O1300" s="1"/>
      <c r="P1300" s="1"/>
      <c r="Q1300" s="1"/>
      <c r="R1300" s="1"/>
      <c r="S1300" s="1"/>
    </row>
    <row r="1301" spans="1:19" hidden="1" x14ac:dyDescent="0.15">
      <c r="A1301" s="3">
        <v>1300</v>
      </c>
      <c r="B1301" s="25"/>
      <c r="C1301" s="2"/>
      <c r="D1301" s="1"/>
      <c r="E1301" s="1"/>
      <c r="F1301" s="1"/>
      <c r="G1301" s="1"/>
      <c r="H1301" s="1"/>
      <c r="I1301" s="1"/>
      <c r="J1301" s="1"/>
      <c r="K1301" s="1"/>
      <c r="L1301" s="1"/>
      <c r="M1301" s="1"/>
      <c r="N1301" s="1"/>
      <c r="O1301" s="1"/>
      <c r="P1301" s="1"/>
      <c r="Q1301" s="1"/>
      <c r="R1301" s="18"/>
      <c r="S1301" s="1"/>
    </row>
  </sheetData>
  <autoFilter ref="A1:S1301">
    <filterColumn colId="2">
      <filters>
        <filter val="AER"/>
        <filter val="AKH"/>
        <filter val="KLD"/>
        <filter val="KLDM"/>
        <filter val="KLDP"/>
        <filter val="ORI"/>
      </filters>
    </filterColumn>
    <filterColumn colId="3">
      <filters>
        <filter val="黒"/>
        <filter val="黒赤"/>
        <filter val="黒緑"/>
        <filter val="青黒"/>
        <filter val="青赤"/>
        <filter val="赤"/>
        <filter val="赤白"/>
        <filter val="赤緑"/>
        <filter val="無色"/>
      </filters>
    </filterColumn>
    <filterColumn colId="8">
      <filters>
        <filter val="サポート"/>
      </filters>
    </filterColumn>
  </autoFilter>
  <phoneticPr fontId="1"/>
  <conditionalFormatting sqref="W2:AA31">
    <cfRule type="dataBar" priority="12">
      <dataBar>
        <cfvo type="min"/>
        <cfvo type="max"/>
        <color theme="5" tint="0.39997558519241921"/>
      </dataBar>
      <extLst>
        <ext xmlns:x14="http://schemas.microsoft.com/office/spreadsheetml/2009/9/main" uri="{B025F937-C7B1-47D3-B67F-A62EFF666E3E}">
          <x14:id>{43C89135-BCA7-42A2-9B8C-CA80731A38CD}</x14:id>
        </ext>
      </extLst>
    </cfRule>
  </conditionalFormatting>
  <conditionalFormatting sqref="V2:V31">
    <cfRule type="dataBar" priority="11">
      <dataBar>
        <cfvo type="min"/>
        <cfvo type="max"/>
        <color rgb="FF638EC6"/>
      </dataBar>
      <extLst>
        <ext xmlns:x14="http://schemas.microsoft.com/office/spreadsheetml/2009/9/main" uri="{B025F937-C7B1-47D3-B67F-A62EFF666E3E}">
          <x14:id>{4041D22A-2A51-4EF7-B346-D58BCFB954BD}</x14:id>
        </ext>
      </extLst>
    </cfRule>
  </conditionalFormatting>
  <conditionalFormatting sqref="AC2:AC31">
    <cfRule type="dataBar" priority="6">
      <dataBar>
        <cfvo type="min"/>
        <cfvo type="max"/>
        <color theme="5" tint="0.39997558519241921"/>
      </dataBar>
      <extLst>
        <ext xmlns:x14="http://schemas.microsoft.com/office/spreadsheetml/2009/9/main" uri="{B025F937-C7B1-47D3-B67F-A62EFF666E3E}">
          <x14:id>{9856D708-253A-47D2-8E91-BF7530FE72ED}</x14:id>
        </ext>
      </extLst>
    </cfRule>
  </conditionalFormatting>
  <conditionalFormatting sqref="R1:R1301">
    <cfRule type="cellIs" dxfId="9" priority="1" operator="notEqual">
      <formula>$Q1</formula>
    </cfRule>
  </conditionalFormatting>
  <dataValidations count="1">
    <dataValidation type="list" allowBlank="1" showInputMessage="1" showErrorMessage="1" sqref="E2:E51">
      <formula1>#REF!</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43C89135-BCA7-42A2-9B8C-CA80731A38CD}">
            <x14:dataBar minLength="0" maxLength="100" border="1" negativeBarBorderColorSameAsPositive="0">
              <x14:cfvo type="autoMin"/>
              <x14:cfvo type="autoMax"/>
              <x14:borderColor rgb="FF638EC6"/>
              <x14:negativeFillColor rgb="FFFF0000"/>
              <x14:negativeBorderColor rgb="FFFF0000"/>
              <x14:axisColor rgb="FF000000"/>
            </x14:dataBar>
          </x14:cfRule>
          <xm:sqref>W2:AA31</xm:sqref>
        </x14:conditionalFormatting>
        <x14:conditionalFormatting xmlns:xm="http://schemas.microsoft.com/office/excel/2006/main">
          <x14:cfRule type="dataBar" id="{4041D22A-2A51-4EF7-B346-D58BCFB954BD}">
            <x14:dataBar minLength="0" maxLength="100" border="1" negativeBarBorderColorSameAsPositive="0">
              <x14:cfvo type="autoMin"/>
              <x14:cfvo type="autoMax"/>
              <x14:borderColor rgb="FF638EC6"/>
              <x14:negativeFillColor rgb="FFFF0000"/>
              <x14:negativeBorderColor rgb="FFFF0000"/>
              <x14:axisColor rgb="FF000000"/>
            </x14:dataBar>
          </x14:cfRule>
          <xm:sqref>V2:V31</xm:sqref>
        </x14:conditionalFormatting>
        <x14:conditionalFormatting xmlns:xm="http://schemas.microsoft.com/office/excel/2006/main">
          <x14:cfRule type="dataBar" id="{9856D708-253A-47D2-8E91-BF7530FE72ED}">
            <x14:dataBar minLength="0" maxLength="100" border="1" negativeBarBorderColorSameAsPositive="0">
              <x14:cfvo type="autoMin"/>
              <x14:cfvo type="autoMax"/>
              <x14:borderColor rgb="FF638EC6"/>
              <x14:negativeFillColor rgb="FFFF0000"/>
              <x14:negativeBorderColor rgb="FFFF0000"/>
              <x14:axisColor rgb="FF000000"/>
            </x14:dataBar>
          </x14:cfRule>
          <xm:sqref>AC2:AC31</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523"/>
  <sheetViews>
    <sheetView zoomScale="85" zoomScaleNormal="85" workbookViewId="0">
      <selection activeCell="A16" sqref="A16:XFD19"/>
    </sheetView>
  </sheetViews>
  <sheetFormatPr defaultRowHeight="13.5" x14ac:dyDescent="0.15"/>
  <cols>
    <col min="1" max="1" width="27.375" customWidth="1"/>
    <col min="2" max="2" width="1.25" customWidth="1"/>
    <col min="3" max="3" width="5.5" customWidth="1"/>
    <col min="4" max="4" width="4" customWidth="1"/>
    <col min="5" max="5" width="2.625" bestFit="1" customWidth="1"/>
    <col min="6" max="6" width="6.625" customWidth="1"/>
    <col min="7" max="7" width="3.5" customWidth="1"/>
    <col min="8" max="8" width="2" bestFit="1" customWidth="1"/>
    <col min="9" max="9" width="5.375" customWidth="1"/>
    <col min="10" max="10" width="2" bestFit="1" customWidth="1"/>
    <col min="11" max="12" width="2"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7" width="5.5" bestFit="1" customWidth="1"/>
    <col min="28" max="28" width="5.25" bestFit="1" customWidth="1"/>
    <col min="29" max="29" width="9.5" bestFit="1" customWidth="1"/>
    <col min="30" max="30" width="5" bestFit="1" customWidth="1"/>
    <col min="31" max="31" width="14.875" customWidth="1"/>
    <col min="32" max="32" width="9" customWidth="1"/>
    <col min="34" max="39" width="9" hidden="1" customWidth="1"/>
    <col min="40" max="40" width="4.875" hidden="1" customWidth="1"/>
    <col min="41" max="42" width="3.5" bestFit="1" customWidth="1"/>
  </cols>
  <sheetData>
    <row r="1" spans="1:49" x14ac:dyDescent="0.15">
      <c r="A1" t="s">
        <v>5068</v>
      </c>
    </row>
    <row r="3" spans="1:49" ht="16.5" customHeight="1" x14ac:dyDescent="0.15">
      <c r="A3" t="str">
        <f>B3&amp;C3&amp;E3&amp;F3&amp;H3&amp;I3&amp;J3&amp;M3&amp;N3&amp;O3&amp;P3&amp;Q3&amp;R3&amp;S3&amp;T3&amp;V3&amp;W3&amp;X3&amp;Y3</f>
        <v/>
      </c>
    </row>
    <row r="4" spans="1:49" x14ac:dyDescent="0.15">
      <c r="A4" t="str">
        <f>B4&amp;C4&amp;E4&amp;F4&amp;H4&amp;I4&amp;J4&amp;M4&amp;N4&amp;O4&amp;P4&amp;Q4&amp;R4&amp;S4&amp;T4&amp;V4&amp;W4&amp;X4&amp;Y4</f>
        <v/>
      </c>
    </row>
    <row r="5" spans="1:49" x14ac:dyDescent="0.15">
      <c r="A5" t="str">
        <f>B5&amp;C5&amp;E5&amp;F5&amp;H5&amp;I5&amp;J5&amp;M5&amp;N5&amp;O5&amp;P5&amp;Q5&amp;R5&amp;S5&amp;T5&amp;V5&amp;W5&amp;X5&amp;Y5</f>
        <v>**戦乱のゼンディカーブロック</v>
      </c>
      <c r="B5" t="s">
        <v>4856</v>
      </c>
      <c r="C5" t="s">
        <v>5194</v>
      </c>
      <c r="Z5" s="11"/>
    </row>
    <row r="6" spans="1:49" x14ac:dyDescent="0.15">
      <c r="A6" t="str">
        <f>B6&amp;C6&amp;E6&amp;F6&amp;H6&amp;I6&amp;J6&amp;M6&amp;N6&amp;O6&amp;P6&amp;Q6&amp;R6&amp;S6&amp;T6&amp;U6&amp;V6&amp;W6&amp;X6&amp;Y6</f>
        <v>|LEFT:50|LEFT:50|LEFT:50|LEFT:50|LEFT:500|c</v>
      </c>
      <c r="B6" t="s">
        <v>3211</v>
      </c>
      <c r="C6" t="s">
        <v>3204</v>
      </c>
      <c r="E6" t="s">
        <v>3211</v>
      </c>
      <c r="F6" t="s">
        <v>3204</v>
      </c>
      <c r="H6" t="s">
        <v>3211</v>
      </c>
      <c r="I6" t="s">
        <v>3204</v>
      </c>
      <c r="J6" t="s">
        <v>3211</v>
      </c>
      <c r="M6" t="s">
        <v>3204</v>
      </c>
      <c r="R6" t="s">
        <v>3267</v>
      </c>
      <c r="T6" t="s">
        <v>3205</v>
      </c>
      <c r="X6" t="s">
        <v>3267</v>
      </c>
      <c r="Y6" t="s">
        <v>3206</v>
      </c>
      <c r="Z6" s="11"/>
    </row>
    <row r="7" spans="1:49" x14ac:dyDescent="0.15">
      <c r="A7" t="str">
        <f>B7&amp;C7&amp;E7&amp;F7&amp;H7&amp;I7&amp;J7&amp;M7&amp;N7&amp;O7&amp;P7&amp;Q7&amp;R7&amp;S7&amp;T7&amp;U7&amp;V7&amp;W7&amp;X7&amp;Y7</f>
        <v>|セット|色|コスト|P/T|カード名|</v>
      </c>
      <c r="B7" t="s">
        <v>3211</v>
      </c>
      <c r="C7" t="s">
        <v>3212</v>
      </c>
      <c r="E7" t="s">
        <v>3211</v>
      </c>
      <c r="F7" t="s">
        <v>3181</v>
      </c>
      <c r="H7" t="s">
        <v>3211</v>
      </c>
      <c r="I7" t="s">
        <v>3207</v>
      </c>
      <c r="J7" t="s">
        <v>3211</v>
      </c>
      <c r="K7" t="s">
        <v>3168</v>
      </c>
      <c r="L7" t="s">
        <v>3167</v>
      </c>
      <c r="M7" t="str">
        <f>K7&amp;"/"&amp;L7</f>
        <v>P/T</v>
      </c>
      <c r="R7" t="s">
        <v>3267</v>
      </c>
      <c r="T7" t="s">
        <v>3208</v>
      </c>
      <c r="X7" t="s">
        <v>3267</v>
      </c>
      <c r="Z7" s="11"/>
      <c r="AE7" t="b">
        <f>OR(AC7="与える",AD7="得る")</f>
        <v>0</v>
      </c>
      <c r="AF7" s="18"/>
      <c r="AG7" s="18"/>
      <c r="AH7" s="18"/>
      <c r="AI7" s="18"/>
      <c r="AJ7" s="18"/>
      <c r="AK7" s="18"/>
      <c r="AL7" s="18"/>
      <c r="AM7" s="18"/>
      <c r="AN7" s="18"/>
      <c r="AO7" s="18"/>
      <c r="AP7" s="18"/>
      <c r="AQ7" s="18"/>
      <c r="AR7" s="18"/>
      <c r="AS7" s="18"/>
      <c r="AT7" s="18"/>
      <c r="AU7" s="18"/>
      <c r="AV7" s="18"/>
      <c r="AW7" s="18"/>
    </row>
    <row r="8" spans="1:49" x14ac:dyDescent="0.15">
      <c r="A8" t="str">
        <f>B8&amp;C8&amp;E8&amp;F8&amp;H8&amp;I8&amp;J8&amp;M8&amp;N8&amp;O8&amp;P8&amp;Q8&amp;R8&amp;S8&amp;T8&amp;V8&amp;W8&amp;X8&amp;Y8</f>
        <v/>
      </c>
    </row>
    <row r="9" spans="1:49" x14ac:dyDescent="0.15">
      <c r="A9" t="str">
        <f>B9&amp;C9&amp;E9&amp;F9&amp;H9&amp;I9&amp;J9&amp;M9&amp;N9&amp;O9&amp;P9&amp;Q9&amp;R9&amp;S9&amp;T9&amp;V9&amp;W9&amp;X9&amp;Y9</f>
        <v>**イニストラードを覆う影ブロック</v>
      </c>
      <c r="B9" t="s">
        <v>4856</v>
      </c>
      <c r="C9" t="s">
        <v>5195</v>
      </c>
      <c r="Z9" s="11"/>
    </row>
    <row r="10" spans="1:49" x14ac:dyDescent="0.15">
      <c r="A10" t="str">
        <f>B10&amp;C10&amp;E10&amp;F10&amp;H10&amp;I10&amp;J10&amp;M10&amp;N10&amp;O10&amp;P10&amp;Q10&amp;R10&amp;S10&amp;T10&amp;U10&amp;V10&amp;W10&amp;X10&amp;Y10</f>
        <v>|LEFT:50|LEFT:50|LEFT:50|LEFT:50|LEFT:500|c</v>
      </c>
      <c r="B10" t="s">
        <v>3211</v>
      </c>
      <c r="C10" t="s">
        <v>3204</v>
      </c>
      <c r="E10" t="s">
        <v>3211</v>
      </c>
      <c r="F10" t="s">
        <v>3204</v>
      </c>
      <c r="H10" t="s">
        <v>3211</v>
      </c>
      <c r="I10" t="s">
        <v>3204</v>
      </c>
      <c r="J10" t="s">
        <v>3211</v>
      </c>
      <c r="M10" t="s">
        <v>3204</v>
      </c>
      <c r="R10" t="s">
        <v>3267</v>
      </c>
      <c r="T10" t="s">
        <v>3205</v>
      </c>
      <c r="X10" t="s">
        <v>3267</v>
      </c>
      <c r="Y10" t="s">
        <v>3206</v>
      </c>
      <c r="Z10" s="11"/>
    </row>
    <row r="11" spans="1:49" x14ac:dyDescent="0.15">
      <c r="A11" t="str">
        <f>B11&amp;C11&amp;E11&amp;F11&amp;H11&amp;I11&amp;J11&amp;M11&amp;N11&amp;O11&amp;P11&amp;Q11&amp;R11&amp;S11&amp;T11&amp;U11&amp;V11&amp;W11&amp;X11&amp;Y11</f>
        <v>|セット|色|コスト|P/T|カード名|</v>
      </c>
      <c r="B11" t="s">
        <v>3211</v>
      </c>
      <c r="C11" t="s">
        <v>3212</v>
      </c>
      <c r="E11" t="s">
        <v>3211</v>
      </c>
      <c r="F11" t="s">
        <v>3181</v>
      </c>
      <c r="H11" t="s">
        <v>3211</v>
      </c>
      <c r="I11" t="s">
        <v>3207</v>
      </c>
      <c r="J11" t="s">
        <v>3211</v>
      </c>
      <c r="K11" t="s">
        <v>3168</v>
      </c>
      <c r="L11" t="s">
        <v>3167</v>
      </c>
      <c r="M11" t="str">
        <f>K11&amp;"/"&amp;L11</f>
        <v>P/T</v>
      </c>
      <c r="R11" t="s">
        <v>3267</v>
      </c>
      <c r="T11" t="s">
        <v>3208</v>
      </c>
      <c r="X11" t="s">
        <v>3267</v>
      </c>
      <c r="Z11" s="11"/>
      <c r="AE11" t="b">
        <f>OR(AC11="与える",AD11="得る")</f>
        <v>0</v>
      </c>
      <c r="AF11" s="18"/>
      <c r="AG11" s="18"/>
      <c r="AH11" s="18"/>
      <c r="AI11" s="18"/>
      <c r="AJ11" s="18"/>
      <c r="AK11" s="18"/>
      <c r="AL11" s="18"/>
      <c r="AM11" s="18"/>
      <c r="AN11" s="18"/>
      <c r="AO11" s="18"/>
      <c r="AP11" s="18"/>
      <c r="AQ11" s="18"/>
      <c r="AR11" s="18"/>
      <c r="AS11" s="18"/>
      <c r="AT11" s="18"/>
      <c r="AU11" s="18"/>
      <c r="AV11" s="18"/>
      <c r="AW11" s="18"/>
    </row>
    <row r="12" spans="1:49" x14ac:dyDescent="0.15">
      <c r="A12" t="str">
        <f>B12&amp;C12&amp;E12&amp;F12&amp;H12&amp;I12&amp;J12&amp;M12&amp;N12&amp;O12&amp;P12&amp;Q12&amp;R12&amp;S12&amp;T12&amp;V12&amp;W12&amp;X12&amp;Y12</f>
        <v/>
      </c>
    </row>
    <row r="13" spans="1:49" x14ac:dyDescent="0.15">
      <c r="A13" t="str">
        <f>B13&amp;C13&amp;E13&amp;F13&amp;H13&amp;I13&amp;J13&amp;M13&amp;N13&amp;O13&amp;P13&amp;Q13&amp;R13&amp;S13&amp;T13&amp;V13&amp;W13&amp;X13&amp;Y13</f>
        <v>**カラデシュブロック</v>
      </c>
      <c r="B13" t="s">
        <v>4856</v>
      </c>
      <c r="C13" t="s">
        <v>5197</v>
      </c>
      <c r="Z13" s="11"/>
    </row>
    <row r="14" spans="1:49" x14ac:dyDescent="0.15">
      <c r="A14" t="str">
        <f>B14&amp;C14&amp;E14&amp;F14&amp;H14&amp;I14&amp;J14&amp;M14&amp;N14&amp;O14&amp;P14&amp;Q14&amp;R14&amp;S14&amp;T14&amp;U14&amp;V14&amp;W14&amp;X14&amp;Y14</f>
        <v>|LEFT:50|LEFT:50|LEFT:50|LEFT:50|LEFT:500|c</v>
      </c>
      <c r="B14" t="s">
        <v>3211</v>
      </c>
      <c r="C14" t="s">
        <v>3204</v>
      </c>
      <c r="E14" t="s">
        <v>3211</v>
      </c>
      <c r="F14" t="s">
        <v>3204</v>
      </c>
      <c r="H14" t="s">
        <v>3211</v>
      </c>
      <c r="I14" t="s">
        <v>3204</v>
      </c>
      <c r="J14" t="s">
        <v>3211</v>
      </c>
      <c r="M14" t="s">
        <v>3204</v>
      </c>
      <c r="R14" t="s">
        <v>3267</v>
      </c>
      <c r="T14" t="s">
        <v>3205</v>
      </c>
      <c r="X14" t="s">
        <v>3267</v>
      </c>
      <c r="Y14" t="s">
        <v>3206</v>
      </c>
      <c r="Z14" s="11"/>
    </row>
    <row r="15" spans="1:49" x14ac:dyDescent="0.15">
      <c r="A15" t="str">
        <f>B15&amp;C15&amp;E15&amp;F15&amp;H15&amp;I15&amp;J15&amp;M15&amp;N15&amp;O15&amp;P15&amp;Q15&amp;R15&amp;S15&amp;T15&amp;U15&amp;V15&amp;W15&amp;X15&amp;Y15</f>
        <v>|セット|色|コスト|P/T|カード名|</v>
      </c>
      <c r="B15" t="s">
        <v>3211</v>
      </c>
      <c r="C15" t="s">
        <v>3212</v>
      </c>
      <c r="E15" t="s">
        <v>3211</v>
      </c>
      <c r="F15" t="s">
        <v>3181</v>
      </c>
      <c r="H15" t="s">
        <v>3211</v>
      </c>
      <c r="I15" t="s">
        <v>3207</v>
      </c>
      <c r="J15" t="s">
        <v>3211</v>
      </c>
      <c r="K15" t="s">
        <v>3168</v>
      </c>
      <c r="L15" t="s">
        <v>3167</v>
      </c>
      <c r="M15" t="str">
        <f>K15&amp;"/"&amp;L15</f>
        <v>P/T</v>
      </c>
      <c r="R15" t="s">
        <v>3267</v>
      </c>
      <c r="T15" t="s">
        <v>3208</v>
      </c>
      <c r="X15" t="s">
        <v>3267</v>
      </c>
      <c r="Z15" s="11"/>
      <c r="AE15" t="b">
        <f>OR(AC15="与える",AD15="得る")</f>
        <v>0</v>
      </c>
      <c r="AF15" s="18"/>
      <c r="AG15" s="18"/>
      <c r="AH15" s="18"/>
      <c r="AI15" s="18"/>
      <c r="AJ15" s="18"/>
      <c r="AK15" s="18"/>
      <c r="AL15" s="18"/>
      <c r="AM15" s="18"/>
      <c r="AN15" s="18"/>
      <c r="AO15" s="18"/>
      <c r="AP15" s="18"/>
      <c r="AQ15" s="18"/>
      <c r="AR15" s="18"/>
      <c r="AS15" s="18"/>
      <c r="AT15" s="18"/>
      <c r="AU15" s="18"/>
      <c r="AV15" s="18"/>
      <c r="AW15" s="18"/>
    </row>
    <row r="16" spans="1:49" x14ac:dyDescent="0.15">
      <c r="A16" t="str">
        <f>B16&amp;C16&amp;E16&amp;F16&amp;H16&amp;I16&amp;J16&amp;M16&amp;N16&amp;O16&amp;P16&amp;Q16&amp;R16&amp;S16&amp;T16&amp;V16&amp;W16&amp;X16&amp;Y16</f>
        <v/>
      </c>
    </row>
    <row r="17" spans="1:49" x14ac:dyDescent="0.15">
      <c r="A17" t="str">
        <f>B17&amp;C17&amp;E17&amp;F17&amp;H17&amp;I17&amp;J17&amp;M17&amp;N17&amp;O17&amp;P17&amp;Q17&amp;R17&amp;S17&amp;T17&amp;V17&amp;W17&amp;X17&amp;Y17</f>
        <v>**アモンケットブロック</v>
      </c>
      <c r="B17" t="s">
        <v>4856</v>
      </c>
      <c r="C17" t="s">
        <v>5199</v>
      </c>
      <c r="Z17" s="11"/>
    </row>
    <row r="18" spans="1:49" x14ac:dyDescent="0.15">
      <c r="A18" t="str">
        <f>B18&amp;C18&amp;E18&amp;F18&amp;H18&amp;I18&amp;J18&amp;M18&amp;N18&amp;O18&amp;P18&amp;Q18&amp;R18&amp;S18&amp;T18&amp;U18&amp;V18&amp;W18&amp;X18&amp;Y18</f>
        <v>|LEFT:50|LEFT:50|LEFT:50|LEFT:50|LEFT:500|c</v>
      </c>
      <c r="B18" t="s">
        <v>3211</v>
      </c>
      <c r="C18" t="s">
        <v>3204</v>
      </c>
      <c r="E18" t="s">
        <v>3211</v>
      </c>
      <c r="F18" t="s">
        <v>3204</v>
      </c>
      <c r="H18" t="s">
        <v>3211</v>
      </c>
      <c r="I18" t="s">
        <v>3204</v>
      </c>
      <c r="J18" t="s">
        <v>3211</v>
      </c>
      <c r="M18" t="s">
        <v>3204</v>
      </c>
      <c r="R18" t="s">
        <v>3267</v>
      </c>
      <c r="T18" t="s">
        <v>3205</v>
      </c>
      <c r="X18" t="s">
        <v>3267</v>
      </c>
      <c r="Y18" t="s">
        <v>3206</v>
      </c>
      <c r="Z18" s="11"/>
    </row>
    <row r="19" spans="1:49" x14ac:dyDescent="0.15">
      <c r="A19" t="str">
        <f>B19&amp;C19&amp;E19&amp;F19&amp;H19&amp;I19&amp;J19&amp;M19&amp;N19&amp;O19&amp;P19&amp;Q19&amp;R19&amp;S19&amp;T19&amp;U19&amp;V19&amp;W19&amp;X19&amp;Y19</f>
        <v>|セット|色|コスト|P/T|カード名|</v>
      </c>
      <c r="B19" t="s">
        <v>3211</v>
      </c>
      <c r="C19" t="s">
        <v>3212</v>
      </c>
      <c r="E19" t="s">
        <v>3211</v>
      </c>
      <c r="F19" t="s">
        <v>3181</v>
      </c>
      <c r="H19" t="s">
        <v>3211</v>
      </c>
      <c r="I19" t="s">
        <v>3207</v>
      </c>
      <c r="J19" t="s">
        <v>3211</v>
      </c>
      <c r="K19" t="s">
        <v>3168</v>
      </c>
      <c r="L19" t="s">
        <v>3167</v>
      </c>
      <c r="M19" t="str">
        <f>K19&amp;"/"&amp;L19</f>
        <v>P/T</v>
      </c>
      <c r="R19" t="s">
        <v>3267</v>
      </c>
      <c r="T19" t="s">
        <v>3208</v>
      </c>
      <c r="X19" t="s">
        <v>3267</v>
      </c>
      <c r="Z19" s="11"/>
      <c r="AE19" t="b">
        <f>OR(AC19="与える",AD19="得る")</f>
        <v>0</v>
      </c>
      <c r="AF19" s="18"/>
      <c r="AG19" s="18"/>
      <c r="AH19" s="18"/>
      <c r="AI19" s="18"/>
      <c r="AJ19" s="18"/>
      <c r="AK19" s="18"/>
      <c r="AL19" s="18"/>
      <c r="AM19" s="18"/>
      <c r="AN19" s="18"/>
      <c r="AO19" s="18"/>
      <c r="AP19" s="18"/>
      <c r="AQ19" s="18"/>
      <c r="AR19" s="18"/>
      <c r="AS19" s="18"/>
      <c r="AT19" s="18"/>
      <c r="AU19" s="18"/>
      <c r="AV19" s="18"/>
      <c r="AW19" s="18"/>
    </row>
    <row r="22" spans="1:49" x14ac:dyDescent="0.15">
      <c r="A22" t="str">
        <f>B22&amp;C22&amp;E22&amp;F22&amp;H22&amp;I22&amp;J22&amp;M22&amp;N22&amp;O22&amp;P22&amp;Q22&amp;R22&amp;S22&amp;T22&amp;V22&amp;W22&amp;X22&amp;Y22</f>
        <v/>
      </c>
    </row>
    <row r="23" spans="1:49" x14ac:dyDescent="0.15">
      <c r="A23" t="str">
        <f>B23&amp;C23&amp;E23&amp;F23&amp;H23&amp;I23&amp;J23&amp;M23&amp;N23&amp;O23&amp;P23&amp;Q23&amp;R23&amp;S23&amp;T23&amp;V23&amp;W23&amp;X23&amp;Y23</f>
        <v>*パワー5クリーチャーカード一覧</v>
      </c>
      <c r="B23" t="s">
        <v>3229</v>
      </c>
      <c r="C23" t="str">
        <f>"パワー"&amp;AO28</f>
        <v>パワー5</v>
      </c>
      <c r="E23" t="s">
        <v>5201</v>
      </c>
      <c r="F23" t="s">
        <v>3228</v>
      </c>
    </row>
    <row r="24" spans="1:49" x14ac:dyDescent="0.15">
      <c r="A24" t="str">
        <f>B24&amp;C24&amp;E24&amp;F24&amp;H24&amp;I24&amp;J24&amp;M24&amp;N24&amp;O24&amp;P24&amp;Q24&amp;R24&amp;S24&amp;T24&amp;V24&amp;W24&amp;X24&amp;Y24</f>
        <v/>
      </c>
    </row>
    <row r="25" spans="1:49" x14ac:dyDescent="0.15">
      <c r="A25" t="str">
        <f>B25&amp;C25&amp;E25&amp;F25&amp;H25&amp;I25&amp;J25&amp;M25&amp;N25&amp;O25&amp;P25&amp;Q25&amp;R25&amp;S25&amp;T25&amp;V25&amp;W25&amp;X25&amp;Y25</f>
        <v>**マジック:オリジン</v>
      </c>
      <c r="B25" t="s">
        <v>4856</v>
      </c>
      <c r="C25" t="s">
        <v>4860</v>
      </c>
      <c r="Z25" s="11"/>
    </row>
    <row r="26" spans="1:49" x14ac:dyDescent="0.15">
      <c r="A26" t="str">
        <f>B26&amp;C26&amp;E26&amp;F26&amp;H26&amp;I26&amp;J26&amp;M26&amp;N26&amp;O26&amp;P26&amp;Q26&amp;R26&amp;S26&amp;T26&amp;U26&amp;V26&amp;W26&amp;X26&amp;Y26</f>
        <v>|LEFT:50|LEFT:50|LEFT:50|LEFT:120|LEFT:120|LEFT:500|c</v>
      </c>
      <c r="B26" t="s">
        <v>3211</v>
      </c>
      <c r="C26" t="s">
        <v>3204</v>
      </c>
      <c r="E26" t="s">
        <v>3211</v>
      </c>
      <c r="F26" t="s">
        <v>3204</v>
      </c>
      <c r="H26" t="s">
        <v>3211</v>
      </c>
      <c r="I26" t="s">
        <v>3204</v>
      </c>
      <c r="J26" t="s">
        <v>3211</v>
      </c>
      <c r="M26" t="s">
        <v>5157</v>
      </c>
      <c r="N26" t="s">
        <v>3267</v>
      </c>
      <c r="O26" t="s">
        <v>5157</v>
      </c>
      <c r="R26" t="s">
        <v>3267</v>
      </c>
      <c r="T26" t="s">
        <v>3205</v>
      </c>
      <c r="X26" t="s">
        <v>3267</v>
      </c>
      <c r="Y26" t="s">
        <v>3206</v>
      </c>
    </row>
    <row r="27" spans="1:49" x14ac:dyDescent="0.15">
      <c r="A27" t="str">
        <f>B27&amp;C27&amp;E27&amp;F27&amp;H27&amp;I27&amp;J27&amp;M27&amp;N27&amp;O27&amp;P27&amp;Q27&amp;R27&amp;S27&amp;T27&amp;U27&amp;V27&amp;W27&amp;X27&amp;Y27</f>
        <v>|セット|色|コスト|P/T|レアリティ|カード名|</v>
      </c>
      <c r="B27" t="s">
        <v>3211</v>
      </c>
      <c r="C27" t="s">
        <v>3212</v>
      </c>
      <c r="E27" t="s">
        <v>3211</v>
      </c>
      <c r="F27" t="s">
        <v>3181</v>
      </c>
      <c r="H27" t="s">
        <v>3211</v>
      </c>
      <c r="I27" t="s">
        <v>3207</v>
      </c>
      <c r="J27" t="s">
        <v>3211</v>
      </c>
      <c r="K27" t="s">
        <v>3168</v>
      </c>
      <c r="L27" t="s">
        <v>3167</v>
      </c>
      <c r="M27" t="str">
        <f>K27&amp;"/"&amp;L27</f>
        <v>P/T</v>
      </c>
      <c r="N27" t="s">
        <v>3267</v>
      </c>
      <c r="O27" t="s">
        <v>5187</v>
      </c>
      <c r="R27" t="s">
        <v>3267</v>
      </c>
      <c r="T27" t="s">
        <v>3208</v>
      </c>
      <c r="X27" t="s">
        <v>3267</v>
      </c>
      <c r="Z27" s="18"/>
      <c r="AA27" s="18"/>
      <c r="AB27" s="18"/>
      <c r="AC27" s="18"/>
      <c r="AD27" s="18"/>
      <c r="AE27" s="18"/>
      <c r="AF27" s="18"/>
      <c r="AG27" s="18"/>
      <c r="AH27" s="18"/>
      <c r="AI27" s="18"/>
      <c r="AJ27" s="18"/>
      <c r="AK27" s="18"/>
      <c r="AL27" s="18"/>
      <c r="AM27" s="18"/>
      <c r="AN27" s="18"/>
      <c r="AO27" s="18"/>
      <c r="AP27" s="18"/>
      <c r="AQ27" s="18"/>
    </row>
    <row r="28" spans="1:49" x14ac:dyDescent="0.15">
      <c r="A28" t="str">
        <f>B28&amp;C28&amp;E28&amp;F28&amp;H28&amp;I28&amp;J28&amp;M28&amp;N28&amp;O28&amp;P28&amp;Q28&amp;R28&amp;S28&amp;T28&amp;U28&amp;V28&amp;W28&amp;X28&amp;Y28</f>
        <v>|ORI|白|17|5/7|レア|《[[永遠警備の歩哨]]》|</v>
      </c>
      <c r="B28" t="s">
        <v>3211</v>
      </c>
      <c r="C28" t="str">
        <f>AA28</f>
        <v>ORI</v>
      </c>
      <c r="D28">
        <f>IF(AA28="","",VLOOKUP(C28,tnpl!$Z$1:$AA$11,2,TRUE))</f>
        <v>1</v>
      </c>
      <c r="E28" t="s">
        <v>3211</v>
      </c>
      <c r="F28" t="str">
        <f>AB28</f>
        <v>白</v>
      </c>
      <c r="G28">
        <f>IF(AB28="","",VLOOKUP(F28,tnpl!$X$1:$Y$16,2,TRUE))</f>
        <v>1</v>
      </c>
      <c r="H28" t="s">
        <v>3211</v>
      </c>
      <c r="I28">
        <f>AD28</f>
        <v>17</v>
      </c>
      <c r="J28" t="s">
        <v>3211</v>
      </c>
      <c r="K28">
        <f>AO28</f>
        <v>5</v>
      </c>
      <c r="L28">
        <f>AP28</f>
        <v>7</v>
      </c>
      <c r="M28" t="str">
        <f>K28&amp;"/"&amp;L28</f>
        <v>5/7</v>
      </c>
      <c r="N28" t="s">
        <v>3267</v>
      </c>
      <c r="O28" t="str">
        <f>AC28</f>
        <v>レア</v>
      </c>
      <c r="R28" t="s">
        <v>3267</v>
      </c>
      <c r="S28" t="s">
        <v>4854</v>
      </c>
      <c r="T28" t="str">
        <f>AE28</f>
        <v>永遠警備の歩哨</v>
      </c>
      <c r="U28" t="str">
        <f>IF(I28=0,"&gt;","")</f>
        <v/>
      </c>
      <c r="V28" t="str">
        <f>IF(I28=0,VLOOKUP(T28,Sheet4!A:B,2,TRUE),"")</f>
        <v/>
      </c>
      <c r="W28" t="s">
        <v>4855</v>
      </c>
      <c r="X28" t="s">
        <v>3267</v>
      </c>
      <c r="Y28" s="9"/>
      <c r="Z28" s="3">
        <v>32</v>
      </c>
      <c r="AA28" s="2" t="s">
        <v>3271</v>
      </c>
      <c r="AB28" s="1" t="s">
        <v>1653</v>
      </c>
      <c r="AC28" s="1" t="s">
        <v>1463</v>
      </c>
      <c r="AD28" s="1">
        <v>17</v>
      </c>
      <c r="AE28" s="1" t="s">
        <v>3073</v>
      </c>
      <c r="AF28" s="1" t="s">
        <v>3072</v>
      </c>
      <c r="AG28" s="1" t="s">
        <v>349</v>
      </c>
      <c r="AH28" s="1" t="s">
        <v>2077</v>
      </c>
      <c r="AI28" s="1" t="s">
        <v>1826</v>
      </c>
      <c r="AJ28" s="1"/>
      <c r="AK28" s="1" t="s">
        <v>3289</v>
      </c>
      <c r="AL28" s="1" t="s">
        <v>3071</v>
      </c>
      <c r="AM28" s="1"/>
      <c r="AN28" s="1"/>
      <c r="AO28" s="1">
        <v>5</v>
      </c>
      <c r="AP28" s="1">
        <v>7</v>
      </c>
      <c r="AQ28" s="1" t="s">
        <v>3290</v>
      </c>
    </row>
    <row r="30" spans="1:49" x14ac:dyDescent="0.15">
      <c r="A30" t="s">
        <v>5232</v>
      </c>
    </row>
    <row r="31" spans="1:49" x14ac:dyDescent="0.15">
      <c r="A31" t="str">
        <f>B31&amp;C31&amp;E31&amp;F31&amp;H31&amp;I31&amp;J31&amp;M31&amp;N31&amp;O31&amp;P31&amp;Q31&amp;R31&amp;S31&amp;T31&amp;U31&amp;V31&amp;W31&amp;X31&amp;Y31</f>
        <v>|LEFT:50|LEFT:50|LEFT:50|LEFT:50|LEFT:500|c</v>
      </c>
      <c r="B31" t="s">
        <v>3211</v>
      </c>
      <c r="C31" t="s">
        <v>3204</v>
      </c>
      <c r="E31" t="s">
        <v>3211</v>
      </c>
      <c r="F31" t="s">
        <v>3204</v>
      </c>
      <c r="H31" t="s">
        <v>3211</v>
      </c>
      <c r="I31" t="s">
        <v>3204</v>
      </c>
      <c r="J31" t="s">
        <v>3211</v>
      </c>
      <c r="M31" t="s">
        <v>3204</v>
      </c>
      <c r="R31" t="s">
        <v>3267</v>
      </c>
      <c r="T31" t="s">
        <v>3205</v>
      </c>
      <c r="X31" t="s">
        <v>3267</v>
      </c>
      <c r="Y31" t="s">
        <v>3206</v>
      </c>
      <c r="Z31" s="11"/>
    </row>
    <row r="32" spans="1:49" x14ac:dyDescent="0.15">
      <c r="A32" t="str">
        <f>B32&amp;C32&amp;E32&amp;F32&amp;H32&amp;I32&amp;J32&amp;M32&amp;N32&amp;O32&amp;P32&amp;Q32&amp;R32&amp;S32&amp;T32&amp;U32&amp;V32&amp;W32&amp;X32&amp;Y32</f>
        <v>|セット|色|コスト|P/T|カード名|</v>
      </c>
      <c r="B32" t="s">
        <v>3211</v>
      </c>
      <c r="C32" t="s">
        <v>3212</v>
      </c>
      <c r="E32" t="s">
        <v>3211</v>
      </c>
      <c r="F32" t="s">
        <v>3181</v>
      </c>
      <c r="H32" t="s">
        <v>3211</v>
      </c>
      <c r="I32" t="s">
        <v>3207</v>
      </c>
      <c r="J32" t="s">
        <v>3211</v>
      </c>
      <c r="K32" t="s">
        <v>3168</v>
      </c>
      <c r="L32" t="s">
        <v>3167</v>
      </c>
      <c r="M32" t="str">
        <f>K32&amp;"/"&amp;L32</f>
        <v>P/T</v>
      </c>
      <c r="R32" t="s">
        <v>3267</v>
      </c>
      <c r="T32" t="s">
        <v>3208</v>
      </c>
      <c r="X32" t="s">
        <v>3267</v>
      </c>
      <c r="Z32" s="11"/>
      <c r="AE32" t="b">
        <f>OR(AC32="与える",AD32="得る")</f>
        <v>0</v>
      </c>
      <c r="AF32" s="18"/>
      <c r="AG32" s="18"/>
      <c r="AH32" s="18"/>
      <c r="AI32" s="18"/>
      <c r="AJ32" s="18"/>
      <c r="AK32" s="18"/>
      <c r="AL32" s="18"/>
      <c r="AM32" s="18"/>
      <c r="AN32" s="18"/>
      <c r="AO32" s="18"/>
      <c r="AP32" s="18"/>
      <c r="AQ32" s="18"/>
      <c r="AR32" s="18"/>
      <c r="AS32" s="18"/>
      <c r="AT32" s="18"/>
      <c r="AU32" s="18"/>
      <c r="AV32" s="18"/>
      <c r="AW32" s="18"/>
    </row>
    <row r="34" spans="1:43" x14ac:dyDescent="0.15">
      <c r="A34" t="s">
        <v>5233</v>
      </c>
    </row>
    <row r="35" spans="1:43" x14ac:dyDescent="0.15">
      <c r="A35" t="str">
        <f>B35&amp;C35&amp;E35&amp;F35&amp;H35&amp;I35&amp;J35&amp;M35&amp;N35&amp;O35&amp;P35&amp;Q35&amp;R35&amp;S35&amp;T35&amp;U35&amp;V35&amp;W35&amp;X35&amp;Y35</f>
        <v>|LEFT:50|LEFT:50|LEFT:50|LEFT:75|LEFT:120|LEFT:500|c</v>
      </c>
      <c r="B35" t="s">
        <v>3211</v>
      </c>
      <c r="C35" t="s">
        <v>3204</v>
      </c>
      <c r="E35" t="s">
        <v>3211</v>
      </c>
      <c r="F35" t="s">
        <v>3204</v>
      </c>
      <c r="H35" t="s">
        <v>3211</v>
      </c>
      <c r="I35" t="s">
        <v>3204</v>
      </c>
      <c r="J35" t="s">
        <v>3211</v>
      </c>
      <c r="M35" t="s">
        <v>5234</v>
      </c>
      <c r="N35" t="s">
        <v>3267</v>
      </c>
      <c r="O35" t="s">
        <v>5157</v>
      </c>
      <c r="R35" t="s">
        <v>3267</v>
      </c>
      <c r="T35" t="s">
        <v>3205</v>
      </c>
      <c r="X35" t="s">
        <v>3267</v>
      </c>
      <c r="Y35" t="s">
        <v>3206</v>
      </c>
    </row>
    <row r="36" spans="1:43" x14ac:dyDescent="0.15">
      <c r="A36" t="str">
        <f>B36&amp;C36&amp;E36&amp;F36&amp;H36&amp;I36&amp;J36&amp;M36&amp;N36&amp;O36&amp;P36&amp;Q36&amp;R36&amp;S36&amp;T36&amp;U36&amp;V36&amp;W36&amp;X36&amp;Y36</f>
        <v>|セット|色|コスト|P/T|レアリティ|カード名|</v>
      </c>
      <c r="B36" t="s">
        <v>3211</v>
      </c>
      <c r="C36" t="s">
        <v>3212</v>
      </c>
      <c r="E36" t="s">
        <v>3211</v>
      </c>
      <c r="F36" t="s">
        <v>3181</v>
      </c>
      <c r="H36" t="s">
        <v>3211</v>
      </c>
      <c r="I36" t="s">
        <v>3207</v>
      </c>
      <c r="J36" t="s">
        <v>3211</v>
      </c>
      <c r="K36" t="s">
        <v>3168</v>
      </c>
      <c r="L36" t="s">
        <v>3167</v>
      </c>
      <c r="M36" t="str">
        <f>K36&amp;"/"&amp;L36</f>
        <v>P/T</v>
      </c>
      <c r="N36" t="s">
        <v>3267</v>
      </c>
      <c r="O36" t="s">
        <v>5187</v>
      </c>
      <c r="R36" t="s">
        <v>3267</v>
      </c>
      <c r="T36" t="s">
        <v>3208</v>
      </c>
      <c r="X36" t="s">
        <v>3267</v>
      </c>
      <c r="Z36" s="18"/>
      <c r="AA36" s="18"/>
      <c r="AB36" s="18"/>
      <c r="AC36" s="18"/>
      <c r="AD36" s="18"/>
      <c r="AE36" s="18"/>
      <c r="AF36" s="18"/>
      <c r="AG36" s="18"/>
      <c r="AH36" s="18"/>
      <c r="AI36" s="18"/>
      <c r="AJ36" s="18"/>
      <c r="AK36" s="18"/>
      <c r="AL36" s="18"/>
      <c r="AM36" s="18"/>
      <c r="AN36" s="18"/>
      <c r="AO36" s="18"/>
      <c r="AP36" s="18"/>
      <c r="AQ36" s="18"/>
    </row>
    <row r="82" spans="1:43" x14ac:dyDescent="0.15">
      <c r="A82" t="str">
        <f>B82&amp;C82&amp;E82&amp;F82&amp;H82&amp;I82&amp;J82&amp;M82&amp;N82&amp;O82&amp;P82&amp;Q82&amp;R82&amp;S82&amp;T82&amp;V82&amp;W82&amp;X82&amp;Y82</f>
        <v>*パワー2タフネス2以外クリーチャー</v>
      </c>
      <c r="B82" t="s">
        <v>3229</v>
      </c>
      <c r="C82" t="str">
        <f>"パワー"&amp;AO88</f>
        <v>パワー2</v>
      </c>
      <c r="E82" t="str">
        <f>"タフネス"&amp;AO88&amp;"以外"</f>
        <v>タフネス2以外</v>
      </c>
      <c r="F82" t="s">
        <v>5201</v>
      </c>
      <c r="G82" t="s">
        <v>3228</v>
      </c>
    </row>
    <row r="83" spans="1:43" x14ac:dyDescent="0.15">
      <c r="A83" t="s">
        <v>5202</v>
      </c>
    </row>
    <row r="84" spans="1:43" x14ac:dyDescent="0.15">
      <c r="A84" t="str">
        <f>B84&amp;C84&amp;E84&amp;F84&amp;H84&amp;I84&amp;J84&amp;M84&amp;N84&amp;O84&amp;P84&amp;Q84&amp;R84&amp;S84&amp;T84&amp;V84&amp;W84&amp;X84&amp;Y84</f>
        <v/>
      </c>
    </row>
    <row r="85" spans="1:43" x14ac:dyDescent="0.15">
      <c r="A85" t="str">
        <f>B85&amp;C85&amp;E85&amp;F85&amp;H85&amp;I85&amp;J85&amp;M85&amp;N85&amp;O85&amp;P85&amp;Q85&amp;R85&amp;S85&amp;T85&amp;V85&amp;W85&amp;X85&amp;Y85</f>
        <v>**2/1クリーチャー</v>
      </c>
      <c r="B85" t="s">
        <v>4856</v>
      </c>
      <c r="C85">
        <f>K88</f>
        <v>2</v>
      </c>
      <c r="E85" t="s">
        <v>5203</v>
      </c>
      <c r="F85">
        <f>L88</f>
        <v>1</v>
      </c>
      <c r="I85" t="s">
        <v>349</v>
      </c>
    </row>
    <row r="86" spans="1:43" x14ac:dyDescent="0.15">
      <c r="A86" t="str">
        <f t="shared" ref="A86:A120" si="0">B86&amp;C86&amp;E86&amp;F86&amp;H86&amp;I86&amp;J86&amp;M86&amp;N86&amp;O86&amp;P86&amp;Q86&amp;R86&amp;S86&amp;T86&amp;U86&amp;V86&amp;W86&amp;X86&amp;Y86</f>
        <v>|LEFT:50|LEFT:50|LEFT:50|LEFT:120|LEFT:120|LEFT:500|c</v>
      </c>
      <c r="B86" t="s">
        <v>3211</v>
      </c>
      <c r="C86" t="s">
        <v>3204</v>
      </c>
      <c r="E86" t="s">
        <v>3211</v>
      </c>
      <c r="F86" t="s">
        <v>3204</v>
      </c>
      <c r="H86" t="s">
        <v>3211</v>
      </c>
      <c r="I86" t="s">
        <v>3204</v>
      </c>
      <c r="J86" t="s">
        <v>3211</v>
      </c>
      <c r="M86" t="s">
        <v>5157</v>
      </c>
      <c r="N86" t="s">
        <v>3267</v>
      </c>
      <c r="O86" t="s">
        <v>5157</v>
      </c>
      <c r="R86" t="s">
        <v>3267</v>
      </c>
      <c r="T86" t="s">
        <v>3205</v>
      </c>
      <c r="X86" t="s">
        <v>3267</v>
      </c>
      <c r="Y86" t="s">
        <v>3206</v>
      </c>
    </row>
    <row r="87" spans="1:43" x14ac:dyDescent="0.15">
      <c r="A87" t="str">
        <f t="shared" si="0"/>
        <v>|セット|色|コスト|P/T|レアリティ|カード名|</v>
      </c>
      <c r="B87" t="s">
        <v>3211</v>
      </c>
      <c r="C87" t="s">
        <v>3212</v>
      </c>
      <c r="E87" t="s">
        <v>3211</v>
      </c>
      <c r="F87" t="s">
        <v>3181</v>
      </c>
      <c r="H87" t="s">
        <v>3211</v>
      </c>
      <c r="I87" t="s">
        <v>3207</v>
      </c>
      <c r="J87" t="s">
        <v>3211</v>
      </c>
      <c r="K87" t="s">
        <v>3168</v>
      </c>
      <c r="L87" t="s">
        <v>3167</v>
      </c>
      <c r="M87" t="str">
        <f t="shared" ref="M87:M120" si="1">K87&amp;"/"&amp;L87</f>
        <v>P/T</v>
      </c>
      <c r="N87" t="s">
        <v>3267</v>
      </c>
      <c r="O87" t="s">
        <v>5187</v>
      </c>
      <c r="R87" t="s">
        <v>3267</v>
      </c>
      <c r="T87" t="s">
        <v>3208</v>
      </c>
      <c r="V87" t="str">
        <f>IF(I87=0,VLOOKUP(TAG!T87,Sheet4!A:B,2,TRUE),"")</f>
        <v/>
      </c>
      <c r="X87" t="s">
        <v>3267</v>
      </c>
      <c r="Z87" s="18"/>
      <c r="AA87" s="18"/>
      <c r="AB87" s="18"/>
      <c r="AC87" s="18"/>
      <c r="AD87" s="18"/>
      <c r="AE87" s="18"/>
      <c r="AF87" s="18"/>
      <c r="AG87" s="18"/>
      <c r="AH87" s="18"/>
      <c r="AI87" s="18"/>
      <c r="AJ87" s="18"/>
      <c r="AK87" s="18"/>
      <c r="AL87" s="18"/>
      <c r="AM87" s="18"/>
      <c r="AN87" s="18"/>
      <c r="AO87" s="18"/>
      <c r="AP87" s="18"/>
      <c r="AQ87" s="18"/>
    </row>
    <row r="88" spans="1:43" x14ac:dyDescent="0.15">
      <c r="A88" t="str">
        <f t="shared" si="0"/>
        <v>|ORI|青|1|2/1|コモン|《[[金切り声のスカーブ]]》|</v>
      </c>
      <c r="B88" t="s">
        <v>3211</v>
      </c>
      <c r="C88" t="str">
        <f t="shared" ref="C88:C120" si="2">AA88</f>
        <v>ORI</v>
      </c>
      <c r="D88">
        <f>IF(AA88="","",VLOOKUP(C88,tnpl!$Z$1:$AA$11,2,TRUE))</f>
        <v>1</v>
      </c>
      <c r="E88" t="s">
        <v>3211</v>
      </c>
      <c r="F88" t="str">
        <f t="shared" ref="F88:F120" si="3">AB88</f>
        <v>青</v>
      </c>
      <c r="G88">
        <f>IF(AB88="","",VLOOKUP(F88,tnpl!$X$1:$Y$16,2,TRUE))</f>
        <v>2</v>
      </c>
      <c r="H88" t="s">
        <v>3211</v>
      </c>
      <c r="I88">
        <f t="shared" ref="I88:I120" si="4">AD88</f>
        <v>1</v>
      </c>
      <c r="J88" t="s">
        <v>3211</v>
      </c>
      <c r="K88">
        <f t="shared" ref="K88:K120" si="5">AO88</f>
        <v>2</v>
      </c>
      <c r="L88">
        <f t="shared" ref="L88:L120" si="6">AP88</f>
        <v>1</v>
      </c>
      <c r="M88" t="str">
        <f t="shared" si="1"/>
        <v>2/1</v>
      </c>
      <c r="N88" t="s">
        <v>3267</v>
      </c>
      <c r="O88" t="str">
        <f t="shared" ref="O88:O120" si="7">AC88</f>
        <v>コモン</v>
      </c>
      <c r="R88" t="s">
        <v>3267</v>
      </c>
      <c r="S88" t="s">
        <v>4854</v>
      </c>
      <c r="T88" t="str">
        <f t="shared" ref="T88:T120" si="8">AE88</f>
        <v>金切り声のスカーブ</v>
      </c>
      <c r="U88" t="str">
        <f t="shared" ref="U88:U120" si="9">IF(I88=0,"&gt;","")</f>
        <v/>
      </c>
      <c r="V88" t="str">
        <f>IF(I88=0,VLOOKUP(TAG!T88,Sheet4!A:B,2,TRUE),"")</f>
        <v/>
      </c>
      <c r="W88" t="s">
        <v>4855</v>
      </c>
      <c r="X88" t="s">
        <v>3267</v>
      </c>
      <c r="Z88" s="3">
        <v>46</v>
      </c>
      <c r="AA88" s="2" t="s">
        <v>3271</v>
      </c>
      <c r="AB88" s="1" t="s">
        <v>1631</v>
      </c>
      <c r="AC88" s="1" t="s">
        <v>1771</v>
      </c>
      <c r="AD88" s="1">
        <v>1</v>
      </c>
      <c r="AE88" s="1" t="s">
        <v>3025</v>
      </c>
      <c r="AF88" s="1" t="s">
        <v>3024</v>
      </c>
      <c r="AG88" s="1" t="s">
        <v>349</v>
      </c>
      <c r="AH88" s="1" t="s">
        <v>1506</v>
      </c>
      <c r="AI88" s="1"/>
      <c r="AJ88" s="1"/>
      <c r="AK88" s="1" t="s">
        <v>3023</v>
      </c>
      <c r="AL88" s="1"/>
      <c r="AM88" s="1"/>
      <c r="AN88" s="1"/>
      <c r="AO88" s="1">
        <v>2</v>
      </c>
      <c r="AP88" s="1">
        <v>1</v>
      </c>
      <c r="AQ88" s="1" t="s">
        <v>3023</v>
      </c>
    </row>
    <row r="89" spans="1:43" x14ac:dyDescent="0.15">
      <c r="A89" t="str">
        <f t="shared" si="0"/>
        <v>|ORI|赤|9|2/1|コモン|《[[ギラプールの歯車造り]]》|</v>
      </c>
      <c r="B89" t="s">
        <v>3211</v>
      </c>
      <c r="C89" t="str">
        <f t="shared" si="2"/>
        <v>ORI</v>
      </c>
      <c r="D89">
        <f>IF(AA89="","",VLOOKUP(C89,tnpl!$Z$1:$AA$11,2,TRUE))</f>
        <v>1</v>
      </c>
      <c r="E89" t="s">
        <v>3211</v>
      </c>
      <c r="F89" t="str">
        <f t="shared" si="3"/>
        <v>赤</v>
      </c>
      <c r="G89">
        <f>IF(AB89="","",VLOOKUP(F89,tnpl!$X$1:$Y$16,2,TRUE))</f>
        <v>4</v>
      </c>
      <c r="H89" t="s">
        <v>3211</v>
      </c>
      <c r="I89">
        <f t="shared" si="4"/>
        <v>9</v>
      </c>
      <c r="J89" t="s">
        <v>3211</v>
      </c>
      <c r="K89">
        <f t="shared" si="5"/>
        <v>2</v>
      </c>
      <c r="L89">
        <f t="shared" si="6"/>
        <v>1</v>
      </c>
      <c r="M89" t="str">
        <f t="shared" si="1"/>
        <v>2/1</v>
      </c>
      <c r="N89" t="s">
        <v>3267</v>
      </c>
      <c r="O89" t="str">
        <f t="shared" si="7"/>
        <v>コモン</v>
      </c>
      <c r="R89" t="s">
        <v>3267</v>
      </c>
      <c r="S89" t="s">
        <v>4854</v>
      </c>
      <c r="T89" t="str">
        <f t="shared" si="8"/>
        <v>ギラプールの歯車造り</v>
      </c>
      <c r="U89" t="str">
        <f t="shared" si="9"/>
        <v/>
      </c>
      <c r="V89" t="str">
        <f>IF(I89=0,VLOOKUP(TAG!T89,Sheet4!A:B,2,TRUE),"")</f>
        <v/>
      </c>
      <c r="W89" t="s">
        <v>4855</v>
      </c>
      <c r="X89" t="s">
        <v>3267</v>
      </c>
      <c r="Z89" s="3">
        <v>128</v>
      </c>
      <c r="AA89" s="2" t="s">
        <v>3271</v>
      </c>
      <c r="AB89" s="1" t="s">
        <v>1575</v>
      </c>
      <c r="AC89" s="1" t="s">
        <v>1771</v>
      </c>
      <c r="AD89" s="1">
        <v>9</v>
      </c>
      <c r="AE89" s="1" t="s">
        <v>2788</v>
      </c>
      <c r="AF89" s="1" t="s">
        <v>2787</v>
      </c>
      <c r="AG89" s="1" t="s">
        <v>349</v>
      </c>
      <c r="AH89" s="1" t="s">
        <v>1511</v>
      </c>
      <c r="AI89" s="1" t="s">
        <v>1667</v>
      </c>
      <c r="AJ89" s="1"/>
      <c r="AK89" s="1" t="s">
        <v>2786</v>
      </c>
      <c r="AL89" s="1"/>
      <c r="AM89" s="1"/>
      <c r="AN89" s="1"/>
      <c r="AO89" s="1">
        <v>2</v>
      </c>
      <c r="AP89" s="1">
        <v>1</v>
      </c>
      <c r="AQ89" s="1" t="s">
        <v>2786</v>
      </c>
    </row>
    <row r="90" spans="1:43" x14ac:dyDescent="0.15">
      <c r="A90" t="str">
        <f t="shared" si="0"/>
        <v>|ORI|赤|4|2/1|コモン|《[[地底の斥候]]》|</v>
      </c>
      <c r="B90" t="s">
        <v>3211</v>
      </c>
      <c r="C90" t="str">
        <f t="shared" si="2"/>
        <v>ORI</v>
      </c>
      <c r="D90">
        <f>IF(AA90="","",VLOOKUP(C90,tnpl!$Z$1:$AA$11,2,TRUE))</f>
        <v>1</v>
      </c>
      <c r="E90" t="s">
        <v>3211</v>
      </c>
      <c r="F90" t="str">
        <f t="shared" si="3"/>
        <v>赤</v>
      </c>
      <c r="G90">
        <f>IF(AB90="","",VLOOKUP(F90,tnpl!$X$1:$Y$16,2,TRUE))</f>
        <v>4</v>
      </c>
      <c r="H90" t="s">
        <v>3211</v>
      </c>
      <c r="I90">
        <f t="shared" si="4"/>
        <v>4</v>
      </c>
      <c r="J90" t="s">
        <v>3211</v>
      </c>
      <c r="K90">
        <f t="shared" si="5"/>
        <v>2</v>
      </c>
      <c r="L90">
        <f t="shared" si="6"/>
        <v>1</v>
      </c>
      <c r="M90" t="str">
        <f t="shared" si="1"/>
        <v>2/1</v>
      </c>
      <c r="N90" t="s">
        <v>3267</v>
      </c>
      <c r="O90" t="str">
        <f t="shared" si="7"/>
        <v>コモン</v>
      </c>
      <c r="R90" t="s">
        <v>3267</v>
      </c>
      <c r="S90" t="s">
        <v>4854</v>
      </c>
      <c r="T90" t="str">
        <f t="shared" si="8"/>
        <v>地底の斥候</v>
      </c>
      <c r="U90" t="str">
        <f t="shared" si="9"/>
        <v/>
      </c>
      <c r="V90" t="str">
        <f>IF(I90=0,VLOOKUP(TAG!T90,Sheet4!A:B,2,TRUE),"")</f>
        <v/>
      </c>
      <c r="W90" t="s">
        <v>4855</v>
      </c>
      <c r="X90" t="s">
        <v>3267</v>
      </c>
      <c r="Z90" s="3">
        <v>130</v>
      </c>
      <c r="AA90" s="2" t="s">
        <v>3271</v>
      </c>
      <c r="AB90" s="1" t="s">
        <v>1575</v>
      </c>
      <c r="AC90" s="1" t="s">
        <v>1771</v>
      </c>
      <c r="AD90" s="1">
        <v>4</v>
      </c>
      <c r="AE90" s="1" t="s">
        <v>2783</v>
      </c>
      <c r="AF90" s="1" t="s">
        <v>2782</v>
      </c>
      <c r="AG90" s="1" t="s">
        <v>349</v>
      </c>
      <c r="AH90" s="1" t="s">
        <v>1587</v>
      </c>
      <c r="AI90" s="1" t="s">
        <v>1956</v>
      </c>
      <c r="AJ90" s="1"/>
      <c r="AK90" s="1"/>
      <c r="AL90" s="1"/>
      <c r="AM90" s="1"/>
      <c r="AN90" s="1"/>
      <c r="AO90" s="1">
        <v>2</v>
      </c>
      <c r="AP90" s="1">
        <v>1</v>
      </c>
      <c r="AQ90" s="1"/>
    </row>
    <row r="91" spans="1:43" x14ac:dyDescent="0.15">
      <c r="A91" t="str">
        <f t="shared" si="0"/>
        <v>|ORI|緑|5|2/1|コモン|《[[葉光らせ]]》|</v>
      </c>
      <c r="B91" t="s">
        <v>3211</v>
      </c>
      <c r="C91" t="str">
        <f t="shared" si="2"/>
        <v>ORI</v>
      </c>
      <c r="D91">
        <f>IF(AA91="","",VLOOKUP(C91,tnpl!$Z$1:$AA$11,2,TRUE))</f>
        <v>1</v>
      </c>
      <c r="E91" t="s">
        <v>3211</v>
      </c>
      <c r="F91" t="str">
        <f t="shared" si="3"/>
        <v>緑</v>
      </c>
      <c r="G91">
        <f>IF(AB91="","",VLOOKUP(F91,tnpl!$X$1:$Y$16,2,TRUE))</f>
        <v>5</v>
      </c>
      <c r="H91" t="s">
        <v>3211</v>
      </c>
      <c r="I91">
        <f t="shared" si="4"/>
        <v>5</v>
      </c>
      <c r="J91" t="s">
        <v>3211</v>
      </c>
      <c r="K91">
        <f t="shared" si="5"/>
        <v>2</v>
      </c>
      <c r="L91">
        <f t="shared" si="6"/>
        <v>1</v>
      </c>
      <c r="M91" t="str">
        <f t="shared" si="1"/>
        <v>2/1</v>
      </c>
      <c r="N91" t="s">
        <v>3267</v>
      </c>
      <c r="O91" t="str">
        <f t="shared" si="7"/>
        <v>コモン</v>
      </c>
      <c r="R91" t="s">
        <v>3267</v>
      </c>
      <c r="S91" t="s">
        <v>4854</v>
      </c>
      <c r="T91" t="str">
        <f t="shared" si="8"/>
        <v>葉光らせ</v>
      </c>
      <c r="U91" t="str">
        <f t="shared" si="9"/>
        <v/>
      </c>
      <c r="V91" t="str">
        <f>IF(I91=0,VLOOKUP(TAG!T91,Sheet4!A:B,2,TRUE),"")</f>
        <v/>
      </c>
      <c r="W91" t="s">
        <v>4855</v>
      </c>
      <c r="X91" t="s">
        <v>3267</v>
      </c>
      <c r="Z91" s="3">
        <v>166</v>
      </c>
      <c r="AA91" s="2" t="s">
        <v>3271</v>
      </c>
      <c r="AB91" s="1" t="s">
        <v>1540</v>
      </c>
      <c r="AC91" s="1" t="s">
        <v>1771</v>
      </c>
      <c r="AD91" s="1">
        <v>5</v>
      </c>
      <c r="AE91" s="1" t="s">
        <v>2681</v>
      </c>
      <c r="AF91" s="1" t="s">
        <v>2680</v>
      </c>
      <c r="AG91" s="1" t="s">
        <v>349</v>
      </c>
      <c r="AH91" s="1" t="s">
        <v>1501</v>
      </c>
      <c r="AI91" s="1" t="s">
        <v>1551</v>
      </c>
      <c r="AJ91" s="1"/>
      <c r="AK91" s="1"/>
      <c r="AL91" s="1"/>
      <c r="AM91" s="1"/>
      <c r="AN91" s="1"/>
      <c r="AO91" s="1">
        <v>2</v>
      </c>
      <c r="AP91" s="1">
        <v>1</v>
      </c>
      <c r="AQ91" s="1"/>
    </row>
    <row r="92" spans="1:43" x14ac:dyDescent="0.15">
      <c r="A92" t="str">
        <f t="shared" si="0"/>
        <v>|ORI|無色|3|2/1|コモン|《[[結束した構築物]]》|</v>
      </c>
      <c r="B92" t="s">
        <v>3211</v>
      </c>
      <c r="C92" t="str">
        <f t="shared" si="2"/>
        <v>ORI</v>
      </c>
      <c r="D92">
        <f>IF(AA92="","",VLOOKUP(C92,tnpl!$Z$1:$AA$11,2,TRUE))</f>
        <v>1</v>
      </c>
      <c r="E92" t="s">
        <v>3211</v>
      </c>
      <c r="F92" t="str">
        <f t="shared" si="3"/>
        <v>無色</v>
      </c>
      <c r="G92">
        <f>IF(AB92="","",VLOOKUP(F92,tnpl!$X$1:$Y$16,2,TRUE))</f>
        <v>16</v>
      </c>
      <c r="H92" t="s">
        <v>3211</v>
      </c>
      <c r="I92">
        <f t="shared" si="4"/>
        <v>3</v>
      </c>
      <c r="J92" t="s">
        <v>3211</v>
      </c>
      <c r="K92">
        <f t="shared" si="5"/>
        <v>2</v>
      </c>
      <c r="L92">
        <f t="shared" si="6"/>
        <v>1</v>
      </c>
      <c r="M92" t="str">
        <f t="shared" si="1"/>
        <v>2/1</v>
      </c>
      <c r="N92" t="s">
        <v>3267</v>
      </c>
      <c r="O92" t="str">
        <f t="shared" si="7"/>
        <v>コモン</v>
      </c>
      <c r="R92" t="s">
        <v>3267</v>
      </c>
      <c r="S92" t="s">
        <v>4854</v>
      </c>
      <c r="T92" t="str">
        <f t="shared" si="8"/>
        <v>結束した構築物</v>
      </c>
      <c r="U92" t="str">
        <f t="shared" si="9"/>
        <v/>
      </c>
      <c r="V92" t="str">
        <f>IF(I92=0,VLOOKUP(TAG!T92,Sheet4!A:B,2,TRUE),"")</f>
        <v/>
      </c>
      <c r="W92" t="s">
        <v>4855</v>
      </c>
      <c r="X92" t="s">
        <v>3267</v>
      </c>
      <c r="Z92" s="3">
        <v>214</v>
      </c>
      <c r="AA92" s="2" t="s">
        <v>3271</v>
      </c>
      <c r="AB92" s="1" t="s">
        <v>301</v>
      </c>
      <c r="AC92" s="1" t="s">
        <v>1771</v>
      </c>
      <c r="AD92" s="1">
        <v>3</v>
      </c>
      <c r="AE92" s="1" t="s">
        <v>2542</v>
      </c>
      <c r="AF92" s="1" t="s">
        <v>2541</v>
      </c>
      <c r="AG92" s="1" t="s">
        <v>349</v>
      </c>
      <c r="AH92" s="1" t="s">
        <v>362</v>
      </c>
      <c r="AI92" s="1"/>
      <c r="AJ92" s="1"/>
      <c r="AK92" s="1" t="s">
        <v>2540</v>
      </c>
      <c r="AL92" s="1"/>
      <c r="AM92" s="1"/>
      <c r="AN92" s="1"/>
      <c r="AO92" s="1">
        <v>2</v>
      </c>
      <c r="AP92" s="1">
        <v>1</v>
      </c>
      <c r="AQ92" s="1" t="s">
        <v>2540</v>
      </c>
    </row>
    <row r="93" spans="1:43" x14ac:dyDescent="0.15">
      <c r="A93" t="str">
        <f t="shared" si="0"/>
        <v>|BFZ|白|5|2/1|コモン|《[[探検隊の特使]]》|</v>
      </c>
      <c r="B93" t="s">
        <v>3211</v>
      </c>
      <c r="C93" t="str">
        <f t="shared" si="2"/>
        <v>BFZ</v>
      </c>
      <c r="D93">
        <f>IF(AA93="","",VLOOKUP(C93,tnpl!$Z$1:$AA$11,2,TRUE))</f>
        <v>2</v>
      </c>
      <c r="E93" t="s">
        <v>3211</v>
      </c>
      <c r="F93" t="str">
        <f t="shared" si="3"/>
        <v>白</v>
      </c>
      <c r="G93">
        <f>IF(AB93="","",VLOOKUP(F93,tnpl!$X$1:$Y$16,2,TRUE))</f>
        <v>1</v>
      </c>
      <c r="H93" t="s">
        <v>3211</v>
      </c>
      <c r="I93">
        <f t="shared" si="4"/>
        <v>5</v>
      </c>
      <c r="J93" t="s">
        <v>3211</v>
      </c>
      <c r="K93">
        <f t="shared" si="5"/>
        <v>2</v>
      </c>
      <c r="L93">
        <f t="shared" si="6"/>
        <v>1</v>
      </c>
      <c r="M93" t="str">
        <f t="shared" si="1"/>
        <v>2/1</v>
      </c>
      <c r="N93" t="s">
        <v>3267</v>
      </c>
      <c r="O93" t="str">
        <f t="shared" si="7"/>
        <v>コモン</v>
      </c>
      <c r="R93" t="s">
        <v>3267</v>
      </c>
      <c r="S93" t="s">
        <v>4854</v>
      </c>
      <c r="T93" t="str">
        <f t="shared" si="8"/>
        <v>探検隊の特使</v>
      </c>
      <c r="U93" t="str">
        <f t="shared" si="9"/>
        <v/>
      </c>
      <c r="V93" t="str">
        <f>IF(I93=0,VLOOKUP(TAG!T93,Sheet4!A:B,2,TRUE),"")</f>
        <v/>
      </c>
      <c r="W93" t="s">
        <v>4855</v>
      </c>
      <c r="X93" t="s">
        <v>3267</v>
      </c>
      <c r="Z93" s="3">
        <v>248</v>
      </c>
      <c r="AA93" s="2" t="s">
        <v>3213</v>
      </c>
      <c r="AB93" s="1" t="s">
        <v>1653</v>
      </c>
      <c r="AC93" s="1" t="s">
        <v>1771</v>
      </c>
      <c r="AD93" s="1">
        <v>5</v>
      </c>
      <c r="AE93" s="1" t="s">
        <v>2443</v>
      </c>
      <c r="AF93" s="1" t="s">
        <v>2442</v>
      </c>
      <c r="AG93" s="1" t="s">
        <v>349</v>
      </c>
      <c r="AH93" s="1" t="s">
        <v>1511</v>
      </c>
      <c r="AI93" s="1" t="s">
        <v>1956</v>
      </c>
      <c r="AJ93" s="1" t="s">
        <v>1500</v>
      </c>
      <c r="AK93" s="1"/>
      <c r="AL93" s="1"/>
      <c r="AM93" s="1"/>
      <c r="AN93" s="1"/>
      <c r="AO93" s="1">
        <v>2</v>
      </c>
      <c r="AP93" s="1">
        <v>1</v>
      </c>
      <c r="AQ93" s="1"/>
    </row>
    <row r="94" spans="1:43" x14ac:dyDescent="0.15">
      <c r="A94" t="str">
        <f t="shared" si="0"/>
        <v>|BFZ|青|5|2/1|コモン|《[[雲マンタ]]》|</v>
      </c>
      <c r="B94" t="s">
        <v>3211</v>
      </c>
      <c r="C94" t="str">
        <f t="shared" si="2"/>
        <v>BFZ</v>
      </c>
      <c r="D94">
        <f>IF(AA94="","",VLOOKUP(C94,tnpl!$Z$1:$AA$11,2,TRUE))</f>
        <v>2</v>
      </c>
      <c r="E94" t="s">
        <v>3211</v>
      </c>
      <c r="F94" t="str">
        <f t="shared" si="3"/>
        <v>青</v>
      </c>
      <c r="G94">
        <f>IF(AB94="","",VLOOKUP(F94,tnpl!$X$1:$Y$16,2,TRUE))</f>
        <v>2</v>
      </c>
      <c r="H94" t="s">
        <v>3211</v>
      </c>
      <c r="I94">
        <f t="shared" si="4"/>
        <v>5</v>
      </c>
      <c r="J94" t="s">
        <v>3211</v>
      </c>
      <c r="K94">
        <f t="shared" si="5"/>
        <v>2</v>
      </c>
      <c r="L94">
        <f t="shared" si="6"/>
        <v>1</v>
      </c>
      <c r="M94" t="str">
        <f t="shared" si="1"/>
        <v>2/1</v>
      </c>
      <c r="N94" t="s">
        <v>3267</v>
      </c>
      <c r="O94" t="str">
        <f t="shared" si="7"/>
        <v>コモン</v>
      </c>
      <c r="R94" t="s">
        <v>3267</v>
      </c>
      <c r="S94" t="s">
        <v>4854</v>
      </c>
      <c r="T94" t="str">
        <f t="shared" si="8"/>
        <v>雲マンタ</v>
      </c>
      <c r="U94" t="str">
        <f t="shared" si="9"/>
        <v/>
      </c>
      <c r="V94" t="str">
        <f>IF(I94=0,VLOOKUP(TAG!T94,Sheet4!A:B,2,TRUE),"")</f>
        <v/>
      </c>
      <c r="W94" t="s">
        <v>4855</v>
      </c>
      <c r="X94" t="s">
        <v>3267</v>
      </c>
      <c r="Z94" s="3">
        <v>281</v>
      </c>
      <c r="AA94" s="2" t="s">
        <v>3213</v>
      </c>
      <c r="AB94" s="1" t="s">
        <v>1631</v>
      </c>
      <c r="AC94" s="1" t="s">
        <v>1771</v>
      </c>
      <c r="AD94" s="1">
        <v>5</v>
      </c>
      <c r="AE94" s="1" t="s">
        <v>2338</v>
      </c>
      <c r="AF94" s="1" t="s">
        <v>2337</v>
      </c>
      <c r="AG94" s="1" t="s">
        <v>349</v>
      </c>
      <c r="AH94" s="1" t="s">
        <v>2336</v>
      </c>
      <c r="AI94" s="1"/>
      <c r="AJ94" s="1"/>
      <c r="AK94" s="1" t="s">
        <v>361</v>
      </c>
      <c r="AL94" s="1"/>
      <c r="AM94" s="1"/>
      <c r="AN94" s="1"/>
      <c r="AO94" s="1">
        <v>2</v>
      </c>
      <c r="AP94" s="1">
        <v>1</v>
      </c>
      <c r="AQ94" s="1" t="s">
        <v>361</v>
      </c>
    </row>
    <row r="95" spans="1:43" x14ac:dyDescent="0.15">
      <c r="A95" t="str">
        <f t="shared" si="0"/>
        <v>|BFZ|青|11|2/1|コモン|《[[空中生成エルドラージ]]》|</v>
      </c>
      <c r="B95" t="s">
        <v>3211</v>
      </c>
      <c r="C95" t="str">
        <f t="shared" si="2"/>
        <v>BFZ</v>
      </c>
      <c r="D95">
        <f>IF(AA95="","",VLOOKUP(C95,tnpl!$Z$1:$AA$11,2,TRUE))</f>
        <v>2</v>
      </c>
      <c r="E95" t="s">
        <v>3211</v>
      </c>
      <c r="F95" t="str">
        <f t="shared" si="3"/>
        <v>青</v>
      </c>
      <c r="G95">
        <f>IF(AB95="","",VLOOKUP(F95,tnpl!$X$1:$Y$16,2,TRUE))</f>
        <v>2</v>
      </c>
      <c r="H95" t="s">
        <v>3211</v>
      </c>
      <c r="I95">
        <f t="shared" si="4"/>
        <v>11</v>
      </c>
      <c r="J95" t="s">
        <v>3211</v>
      </c>
      <c r="K95">
        <f t="shared" si="5"/>
        <v>2</v>
      </c>
      <c r="L95">
        <f t="shared" si="6"/>
        <v>1</v>
      </c>
      <c r="M95" t="str">
        <f t="shared" si="1"/>
        <v>2/1</v>
      </c>
      <c r="N95" t="s">
        <v>3267</v>
      </c>
      <c r="O95" t="str">
        <f t="shared" si="7"/>
        <v>コモン</v>
      </c>
      <c r="R95" t="s">
        <v>3267</v>
      </c>
      <c r="S95" t="s">
        <v>4854</v>
      </c>
      <c r="T95" t="str">
        <f t="shared" si="8"/>
        <v>空中生成エルドラージ</v>
      </c>
      <c r="U95" t="str">
        <f t="shared" si="9"/>
        <v/>
      </c>
      <c r="V95" t="str">
        <f>IF(I95=0,VLOOKUP(TAG!T95,Sheet4!A:B,2,TRUE),"")</f>
        <v/>
      </c>
      <c r="W95" t="s">
        <v>4855</v>
      </c>
      <c r="X95" t="s">
        <v>3267</v>
      </c>
      <c r="Z95" s="3">
        <v>282</v>
      </c>
      <c r="AA95" s="2" t="s">
        <v>3213</v>
      </c>
      <c r="AB95" s="1" t="s">
        <v>1631</v>
      </c>
      <c r="AC95" s="1" t="s">
        <v>1771</v>
      </c>
      <c r="AD95" s="1">
        <v>11</v>
      </c>
      <c r="AE95" s="1" t="s">
        <v>2335</v>
      </c>
      <c r="AF95" s="1" t="s">
        <v>2334</v>
      </c>
      <c r="AG95" s="1" t="s">
        <v>349</v>
      </c>
      <c r="AH95" s="1" t="s">
        <v>1457</v>
      </c>
      <c r="AI95" s="1" t="s">
        <v>1523</v>
      </c>
      <c r="AJ95" s="1"/>
      <c r="AK95" s="1" t="s">
        <v>3414</v>
      </c>
      <c r="AL95" s="1" t="s">
        <v>1813</v>
      </c>
      <c r="AM95" s="1"/>
      <c r="AN95" s="1"/>
      <c r="AO95" s="1">
        <v>2</v>
      </c>
      <c r="AP95" s="1">
        <v>1</v>
      </c>
      <c r="AQ95" s="1" t="s">
        <v>3415</v>
      </c>
    </row>
    <row r="96" spans="1:43" x14ac:dyDescent="0.15">
      <c r="A96" t="str">
        <f t="shared" si="0"/>
        <v>|BFZ|青|3|2/1|コモン|《[[霞の徘徊者]]》|</v>
      </c>
      <c r="B96" t="s">
        <v>3211</v>
      </c>
      <c r="C96" t="str">
        <f t="shared" si="2"/>
        <v>BFZ</v>
      </c>
      <c r="D96">
        <f>IF(AA96="","",VLOOKUP(C96,tnpl!$Z$1:$AA$11,2,TRUE))</f>
        <v>2</v>
      </c>
      <c r="E96" t="s">
        <v>3211</v>
      </c>
      <c r="F96" t="str">
        <f t="shared" si="3"/>
        <v>青</v>
      </c>
      <c r="G96">
        <f>IF(AB96="","",VLOOKUP(F96,tnpl!$X$1:$Y$16,2,TRUE))</f>
        <v>2</v>
      </c>
      <c r="H96" t="s">
        <v>3211</v>
      </c>
      <c r="I96">
        <f t="shared" si="4"/>
        <v>3</v>
      </c>
      <c r="J96" t="s">
        <v>3211</v>
      </c>
      <c r="K96">
        <f t="shared" si="5"/>
        <v>2</v>
      </c>
      <c r="L96">
        <f t="shared" si="6"/>
        <v>1</v>
      </c>
      <c r="M96" t="str">
        <f t="shared" si="1"/>
        <v>2/1</v>
      </c>
      <c r="N96" t="s">
        <v>3267</v>
      </c>
      <c r="O96" t="str">
        <f t="shared" si="7"/>
        <v>コモン</v>
      </c>
      <c r="R96" t="s">
        <v>3267</v>
      </c>
      <c r="S96" t="s">
        <v>4854</v>
      </c>
      <c r="T96" t="str">
        <f t="shared" si="8"/>
        <v>霞の徘徊者</v>
      </c>
      <c r="U96" t="str">
        <f t="shared" si="9"/>
        <v/>
      </c>
      <c r="V96" t="str">
        <f>IF(I96=0,VLOOKUP(TAG!T96,Sheet4!A:B,2,TRUE),"")</f>
        <v/>
      </c>
      <c r="W96" t="s">
        <v>4855</v>
      </c>
      <c r="X96" t="s">
        <v>3267</v>
      </c>
      <c r="Z96" s="3">
        <v>285</v>
      </c>
      <c r="AA96" s="2" t="s">
        <v>3213</v>
      </c>
      <c r="AB96" s="1" t="s">
        <v>1631</v>
      </c>
      <c r="AC96" s="1" t="s">
        <v>1771</v>
      </c>
      <c r="AD96" s="1">
        <v>3</v>
      </c>
      <c r="AE96" s="1" t="s">
        <v>2328</v>
      </c>
      <c r="AF96" s="1" t="s">
        <v>2327</v>
      </c>
      <c r="AG96" s="1" t="s">
        <v>349</v>
      </c>
      <c r="AH96" s="1" t="s">
        <v>1457</v>
      </c>
      <c r="AI96" s="1" t="s">
        <v>1743</v>
      </c>
      <c r="AJ96" s="1"/>
      <c r="AK96" s="1" t="s">
        <v>3412</v>
      </c>
      <c r="AL96" s="1" t="s">
        <v>2326</v>
      </c>
      <c r="AM96" s="1"/>
      <c r="AN96" s="1"/>
      <c r="AO96" s="1">
        <v>2</v>
      </c>
      <c r="AP96" s="1">
        <v>1</v>
      </c>
      <c r="AQ96" s="1" t="s">
        <v>3419</v>
      </c>
    </row>
    <row r="97" spans="1:43" x14ac:dyDescent="0.15">
      <c r="A97" t="str">
        <f t="shared" si="0"/>
        <v>|BFZ|青|4|2/1|コモン|《[[風乗りの巡回兵]]》|</v>
      </c>
      <c r="B97" t="s">
        <v>3211</v>
      </c>
      <c r="C97" t="str">
        <f t="shared" si="2"/>
        <v>BFZ</v>
      </c>
      <c r="D97">
        <f>IF(AA97="","",VLOOKUP(C97,tnpl!$Z$1:$AA$11,2,TRUE))</f>
        <v>2</v>
      </c>
      <c r="E97" t="s">
        <v>3211</v>
      </c>
      <c r="F97" t="str">
        <f t="shared" si="3"/>
        <v>青</v>
      </c>
      <c r="G97">
        <f>IF(AB97="","",VLOOKUP(F97,tnpl!$X$1:$Y$16,2,TRUE))</f>
        <v>2</v>
      </c>
      <c r="H97" t="s">
        <v>3211</v>
      </c>
      <c r="I97">
        <f t="shared" si="4"/>
        <v>4</v>
      </c>
      <c r="J97" t="s">
        <v>3211</v>
      </c>
      <c r="K97">
        <f t="shared" si="5"/>
        <v>2</v>
      </c>
      <c r="L97">
        <f t="shared" si="6"/>
        <v>1</v>
      </c>
      <c r="M97" t="str">
        <f t="shared" si="1"/>
        <v>2/1</v>
      </c>
      <c r="N97" t="s">
        <v>3267</v>
      </c>
      <c r="O97" t="str">
        <f t="shared" si="7"/>
        <v>コモン</v>
      </c>
      <c r="R97" t="s">
        <v>3267</v>
      </c>
      <c r="S97" t="s">
        <v>4854</v>
      </c>
      <c r="T97" t="str">
        <f t="shared" si="8"/>
        <v>風乗りの巡回兵</v>
      </c>
      <c r="U97" t="str">
        <f t="shared" si="9"/>
        <v/>
      </c>
      <c r="V97" t="str">
        <f>IF(I97=0,VLOOKUP(TAG!T97,Sheet4!A:B,2,TRUE),"")</f>
        <v/>
      </c>
      <c r="W97" t="s">
        <v>4855</v>
      </c>
      <c r="X97" t="s">
        <v>3267</v>
      </c>
      <c r="Z97" s="3">
        <v>289</v>
      </c>
      <c r="AA97" s="2" t="s">
        <v>3213</v>
      </c>
      <c r="AB97" s="1" t="s">
        <v>1631</v>
      </c>
      <c r="AC97" s="1" t="s">
        <v>1771</v>
      </c>
      <c r="AD97" s="1">
        <v>4</v>
      </c>
      <c r="AE97" s="1" t="s">
        <v>2317</v>
      </c>
      <c r="AF97" s="1" t="s">
        <v>2316</v>
      </c>
      <c r="AG97" s="1" t="s">
        <v>349</v>
      </c>
      <c r="AH97" s="1" t="s">
        <v>1486</v>
      </c>
      <c r="AI97" s="1" t="s">
        <v>1485</v>
      </c>
      <c r="AJ97" s="1"/>
      <c r="AK97" s="1"/>
      <c r="AL97" s="1"/>
      <c r="AM97" s="1"/>
      <c r="AN97" s="1"/>
      <c r="AO97" s="1">
        <v>2</v>
      </c>
      <c r="AP97" s="1">
        <v>1</v>
      </c>
      <c r="AQ97" s="1"/>
    </row>
    <row r="98" spans="1:43" x14ac:dyDescent="0.15">
      <c r="A98" t="str">
        <f t="shared" si="0"/>
        <v>|BFZ|黒|9|2/1|コモン|《[[威圧ドローン]]》|</v>
      </c>
      <c r="B98" t="s">
        <v>3211</v>
      </c>
      <c r="C98" t="str">
        <f t="shared" si="2"/>
        <v>BFZ</v>
      </c>
      <c r="D98">
        <f>IF(AA98="","",VLOOKUP(C98,tnpl!$Z$1:$AA$11,2,TRUE))</f>
        <v>2</v>
      </c>
      <c r="E98" t="s">
        <v>3211</v>
      </c>
      <c r="F98" t="str">
        <f t="shared" si="3"/>
        <v>黒</v>
      </c>
      <c r="G98">
        <f>IF(AB98="","",VLOOKUP(F98,tnpl!$X$1:$Y$16,2,TRUE))</f>
        <v>3</v>
      </c>
      <c r="H98" t="s">
        <v>3211</v>
      </c>
      <c r="I98">
        <f t="shared" si="4"/>
        <v>9</v>
      </c>
      <c r="J98" t="s">
        <v>3211</v>
      </c>
      <c r="K98">
        <f t="shared" si="5"/>
        <v>2</v>
      </c>
      <c r="L98">
        <f t="shared" si="6"/>
        <v>1</v>
      </c>
      <c r="M98" t="str">
        <f t="shared" si="1"/>
        <v>2/1</v>
      </c>
      <c r="N98" t="s">
        <v>3267</v>
      </c>
      <c r="O98" t="str">
        <f t="shared" si="7"/>
        <v>コモン</v>
      </c>
      <c r="R98" t="s">
        <v>3267</v>
      </c>
      <c r="S98" t="s">
        <v>4854</v>
      </c>
      <c r="T98" t="str">
        <f t="shared" si="8"/>
        <v>威圧ドローン</v>
      </c>
      <c r="U98" t="str">
        <f t="shared" si="9"/>
        <v/>
      </c>
      <c r="V98" t="str">
        <f>IF(I98=0,VLOOKUP(TAG!T98,Sheet4!A:B,2,TRUE),"")</f>
        <v/>
      </c>
      <c r="W98" t="s">
        <v>4855</v>
      </c>
      <c r="X98" t="s">
        <v>3267</v>
      </c>
      <c r="Z98" s="3">
        <v>318</v>
      </c>
      <c r="AA98" s="2" t="s">
        <v>3213</v>
      </c>
      <c r="AB98" s="1" t="s">
        <v>1606</v>
      </c>
      <c r="AC98" s="1" t="s">
        <v>1771</v>
      </c>
      <c r="AD98" s="1">
        <v>9</v>
      </c>
      <c r="AE98" s="1" t="s">
        <v>2219</v>
      </c>
      <c r="AF98" s="1" t="s">
        <v>2218</v>
      </c>
      <c r="AG98" s="1" t="s">
        <v>349</v>
      </c>
      <c r="AH98" s="1" t="s">
        <v>1457</v>
      </c>
      <c r="AI98" s="1" t="s">
        <v>1523</v>
      </c>
      <c r="AJ98" s="1"/>
      <c r="AK98" s="1" t="s">
        <v>3412</v>
      </c>
      <c r="AL98" s="1" t="s">
        <v>2197</v>
      </c>
      <c r="AM98" s="1" t="s">
        <v>2217</v>
      </c>
      <c r="AN98" s="1"/>
      <c r="AO98" s="1">
        <v>2</v>
      </c>
      <c r="AP98" s="1">
        <v>1</v>
      </c>
      <c r="AQ98" s="1" t="s">
        <v>3434</v>
      </c>
    </row>
    <row r="99" spans="1:43" x14ac:dyDescent="0.15">
      <c r="A99" t="str">
        <f t="shared" si="0"/>
        <v>|BFZ|黒|7|2/1|コモン|《[[間欠泉の忍び寄り]]》|</v>
      </c>
      <c r="B99" t="s">
        <v>3211</v>
      </c>
      <c r="C99" t="str">
        <f t="shared" si="2"/>
        <v>BFZ</v>
      </c>
      <c r="D99">
        <f>IF(AA99="","",VLOOKUP(C99,tnpl!$Z$1:$AA$11,2,TRUE))</f>
        <v>2</v>
      </c>
      <c r="E99" t="s">
        <v>3211</v>
      </c>
      <c r="F99" t="str">
        <f t="shared" si="3"/>
        <v>黒</v>
      </c>
      <c r="G99">
        <f>IF(AB99="","",VLOOKUP(F99,tnpl!$X$1:$Y$16,2,TRUE))</f>
        <v>3</v>
      </c>
      <c r="H99" t="s">
        <v>3211</v>
      </c>
      <c r="I99">
        <f t="shared" si="4"/>
        <v>7</v>
      </c>
      <c r="J99" t="s">
        <v>3211</v>
      </c>
      <c r="K99">
        <f t="shared" si="5"/>
        <v>2</v>
      </c>
      <c r="L99">
        <f t="shared" si="6"/>
        <v>1</v>
      </c>
      <c r="M99" t="str">
        <f t="shared" si="1"/>
        <v>2/1</v>
      </c>
      <c r="N99" t="s">
        <v>3267</v>
      </c>
      <c r="O99" t="str">
        <f t="shared" si="7"/>
        <v>コモン</v>
      </c>
      <c r="R99" t="s">
        <v>3267</v>
      </c>
      <c r="S99" t="s">
        <v>4854</v>
      </c>
      <c r="T99" t="str">
        <f t="shared" si="8"/>
        <v>間欠泉の忍び寄り</v>
      </c>
      <c r="U99" t="str">
        <f t="shared" si="9"/>
        <v/>
      </c>
      <c r="V99" t="str">
        <f>IF(I99=0,VLOOKUP(TAG!T99,Sheet4!A:B,2,TRUE),"")</f>
        <v/>
      </c>
      <c r="W99" t="s">
        <v>4855</v>
      </c>
      <c r="X99" t="s">
        <v>3267</v>
      </c>
      <c r="Z99" s="3">
        <v>319</v>
      </c>
      <c r="AA99" s="2" t="s">
        <v>3213</v>
      </c>
      <c r="AB99" s="1" t="s">
        <v>1606</v>
      </c>
      <c r="AC99" s="1" t="s">
        <v>1771</v>
      </c>
      <c r="AD99" s="1">
        <v>7</v>
      </c>
      <c r="AE99" s="1" t="s">
        <v>2216</v>
      </c>
      <c r="AF99" s="1" t="s">
        <v>2215</v>
      </c>
      <c r="AG99" s="1" t="s">
        <v>349</v>
      </c>
      <c r="AH99" s="1" t="s">
        <v>1559</v>
      </c>
      <c r="AI99" s="1"/>
      <c r="AJ99" s="1"/>
      <c r="AK99" s="1" t="s">
        <v>3435</v>
      </c>
      <c r="AL99" s="1" t="s">
        <v>1858</v>
      </c>
      <c r="AM99" s="1"/>
      <c r="AN99" s="1"/>
      <c r="AO99" s="1">
        <v>2</v>
      </c>
      <c r="AP99" s="1">
        <v>1</v>
      </c>
      <c r="AQ99" s="1" t="s">
        <v>3436</v>
      </c>
    </row>
    <row r="100" spans="1:43" x14ac:dyDescent="0.15">
      <c r="A100" t="str">
        <f t="shared" si="0"/>
        <v>|BFZ|赤|4|2/1|コモン|《[[地割れの案内人]]》|</v>
      </c>
      <c r="B100" t="s">
        <v>3211</v>
      </c>
      <c r="C100" t="str">
        <f t="shared" si="2"/>
        <v>BFZ</v>
      </c>
      <c r="D100">
        <f>IF(AA100="","",VLOOKUP(C100,tnpl!$Z$1:$AA$11,2,TRUE))</f>
        <v>2</v>
      </c>
      <c r="E100" t="s">
        <v>3211</v>
      </c>
      <c r="F100" t="str">
        <f t="shared" si="3"/>
        <v>赤</v>
      </c>
      <c r="G100">
        <f>IF(AB100="","",VLOOKUP(F100,tnpl!$X$1:$Y$16,2,TRUE))</f>
        <v>4</v>
      </c>
      <c r="H100" t="s">
        <v>3211</v>
      </c>
      <c r="I100">
        <f t="shared" si="4"/>
        <v>4</v>
      </c>
      <c r="J100" t="s">
        <v>3211</v>
      </c>
      <c r="K100">
        <f t="shared" si="5"/>
        <v>2</v>
      </c>
      <c r="L100">
        <f t="shared" si="6"/>
        <v>1</v>
      </c>
      <c r="M100" t="str">
        <f t="shared" si="1"/>
        <v>2/1</v>
      </c>
      <c r="N100" t="s">
        <v>3267</v>
      </c>
      <c r="O100" t="str">
        <f t="shared" si="7"/>
        <v>コモン</v>
      </c>
      <c r="R100" t="s">
        <v>3267</v>
      </c>
      <c r="S100" t="s">
        <v>4854</v>
      </c>
      <c r="T100" t="str">
        <f t="shared" si="8"/>
        <v>地割れの案内人</v>
      </c>
      <c r="U100" t="str">
        <f t="shared" si="9"/>
        <v/>
      </c>
      <c r="V100" t="str">
        <f>IF(I100=0,VLOOKUP(TAG!T100,Sheet4!A:B,2,TRUE),"")</f>
        <v/>
      </c>
      <c r="W100" t="s">
        <v>4855</v>
      </c>
      <c r="X100" t="s">
        <v>3267</v>
      </c>
      <c r="Z100" s="3">
        <v>354</v>
      </c>
      <c r="AA100" s="2" t="s">
        <v>3213</v>
      </c>
      <c r="AB100" s="1" t="s">
        <v>1575</v>
      </c>
      <c r="AC100" s="1" t="s">
        <v>1771</v>
      </c>
      <c r="AD100" s="1">
        <v>4</v>
      </c>
      <c r="AE100" s="1" t="s">
        <v>2099</v>
      </c>
      <c r="AF100" s="1" t="s">
        <v>2098</v>
      </c>
      <c r="AG100" s="1" t="s">
        <v>349</v>
      </c>
      <c r="AH100" s="1" t="s">
        <v>1587</v>
      </c>
      <c r="AI100" s="1" t="s">
        <v>1956</v>
      </c>
      <c r="AJ100" s="1" t="s">
        <v>1500</v>
      </c>
      <c r="AK100" s="1" t="s">
        <v>2097</v>
      </c>
      <c r="AL100" s="1"/>
      <c r="AM100" s="1"/>
      <c r="AN100" s="1"/>
      <c r="AO100" s="1">
        <v>2</v>
      </c>
      <c r="AP100" s="1">
        <v>1</v>
      </c>
      <c r="AQ100" s="1" t="s">
        <v>2097</v>
      </c>
    </row>
    <row r="101" spans="1:43" x14ac:dyDescent="0.15">
      <c r="A101" t="str">
        <f t="shared" si="0"/>
        <v>|BFZ|赤|8|2/1|コモン|《[[マキンディの滑り駆け]]》|</v>
      </c>
      <c r="B101" t="s">
        <v>3211</v>
      </c>
      <c r="C101" t="str">
        <f t="shared" si="2"/>
        <v>BFZ</v>
      </c>
      <c r="D101">
        <f>IF(AA101="","",VLOOKUP(C101,tnpl!$Z$1:$AA$11,2,TRUE))</f>
        <v>2</v>
      </c>
      <c r="E101" t="s">
        <v>3211</v>
      </c>
      <c r="F101" t="str">
        <f t="shared" si="3"/>
        <v>赤</v>
      </c>
      <c r="G101">
        <f>IF(AB101="","",VLOOKUP(F101,tnpl!$X$1:$Y$16,2,TRUE))</f>
        <v>4</v>
      </c>
      <c r="H101" t="s">
        <v>3211</v>
      </c>
      <c r="I101">
        <f t="shared" si="4"/>
        <v>8</v>
      </c>
      <c r="J101" t="s">
        <v>3211</v>
      </c>
      <c r="K101">
        <f t="shared" si="5"/>
        <v>2</v>
      </c>
      <c r="L101">
        <f t="shared" si="6"/>
        <v>1</v>
      </c>
      <c r="M101" t="str">
        <f t="shared" si="1"/>
        <v>2/1</v>
      </c>
      <c r="N101" t="s">
        <v>3267</v>
      </c>
      <c r="O101" t="str">
        <f t="shared" si="7"/>
        <v>コモン</v>
      </c>
      <c r="R101" t="s">
        <v>3267</v>
      </c>
      <c r="S101" t="s">
        <v>4854</v>
      </c>
      <c r="T101" t="str">
        <f t="shared" si="8"/>
        <v>マキンディの滑り駆け</v>
      </c>
      <c r="U101" t="str">
        <f t="shared" si="9"/>
        <v/>
      </c>
      <c r="V101" t="str">
        <f>IF(I101=0,VLOOKUP(TAG!T101,Sheet4!A:B,2,TRUE),"")</f>
        <v/>
      </c>
      <c r="W101" t="s">
        <v>4855</v>
      </c>
      <c r="X101" t="s">
        <v>3267</v>
      </c>
      <c r="Z101" s="3">
        <v>357</v>
      </c>
      <c r="AA101" s="2" t="s">
        <v>3213</v>
      </c>
      <c r="AB101" s="1" t="s">
        <v>1575</v>
      </c>
      <c r="AC101" s="1" t="s">
        <v>1771</v>
      </c>
      <c r="AD101" s="1">
        <v>8</v>
      </c>
      <c r="AE101" s="1" t="s">
        <v>2090</v>
      </c>
      <c r="AF101" s="1" t="s">
        <v>2089</v>
      </c>
      <c r="AG101" s="1" t="s">
        <v>349</v>
      </c>
      <c r="AH101" s="1" t="s">
        <v>367</v>
      </c>
      <c r="AI101" s="1"/>
      <c r="AJ101" s="1"/>
      <c r="AK101" s="1" t="s">
        <v>1733</v>
      </c>
      <c r="AL101" s="1" t="s">
        <v>1916</v>
      </c>
      <c r="AM101" s="1"/>
      <c r="AN101" s="1"/>
      <c r="AO101" s="1">
        <v>2</v>
      </c>
      <c r="AP101" s="1">
        <v>1</v>
      </c>
      <c r="AQ101" s="1" t="s">
        <v>3457</v>
      </c>
    </row>
    <row r="102" spans="1:43" x14ac:dyDescent="0.15">
      <c r="A102" t="str">
        <f t="shared" si="0"/>
        <v>|BFZ|赤|8|2/1|コモン|《[[オンドゥの勇者]]》|</v>
      </c>
      <c r="B102" t="s">
        <v>3211</v>
      </c>
      <c r="C102" t="str">
        <f t="shared" si="2"/>
        <v>BFZ</v>
      </c>
      <c r="D102">
        <f>IF(AA102="","",VLOOKUP(C102,tnpl!$Z$1:$AA$11,2,TRUE))</f>
        <v>2</v>
      </c>
      <c r="E102" t="s">
        <v>3211</v>
      </c>
      <c r="F102" t="str">
        <f t="shared" si="3"/>
        <v>赤</v>
      </c>
      <c r="G102">
        <f>IF(AB102="","",VLOOKUP(F102,tnpl!$X$1:$Y$16,2,TRUE))</f>
        <v>4</v>
      </c>
      <c r="H102" t="s">
        <v>3211</v>
      </c>
      <c r="I102">
        <f t="shared" si="4"/>
        <v>8</v>
      </c>
      <c r="J102" t="s">
        <v>3211</v>
      </c>
      <c r="K102">
        <f t="shared" si="5"/>
        <v>2</v>
      </c>
      <c r="L102">
        <f t="shared" si="6"/>
        <v>1</v>
      </c>
      <c r="M102" t="str">
        <f t="shared" si="1"/>
        <v>2/1</v>
      </c>
      <c r="N102" t="s">
        <v>3267</v>
      </c>
      <c r="O102" t="str">
        <f t="shared" si="7"/>
        <v>コモン</v>
      </c>
      <c r="R102" t="s">
        <v>3267</v>
      </c>
      <c r="S102" t="s">
        <v>4854</v>
      </c>
      <c r="T102" t="str">
        <f t="shared" si="8"/>
        <v>オンドゥの勇者</v>
      </c>
      <c r="U102" t="str">
        <f t="shared" si="9"/>
        <v/>
      </c>
      <c r="V102" t="str">
        <f>IF(I102=0,VLOOKUP(TAG!T102,Sheet4!A:B,2,TRUE),"")</f>
        <v/>
      </c>
      <c r="W102" t="s">
        <v>4855</v>
      </c>
      <c r="X102" t="s">
        <v>3267</v>
      </c>
      <c r="Z102" s="3">
        <v>359</v>
      </c>
      <c r="AA102" s="2" t="s">
        <v>3213</v>
      </c>
      <c r="AB102" s="1" t="s">
        <v>1575</v>
      </c>
      <c r="AC102" s="1" t="s">
        <v>1771</v>
      </c>
      <c r="AD102" s="1">
        <v>8</v>
      </c>
      <c r="AE102" s="1" t="s">
        <v>2085</v>
      </c>
      <c r="AF102" s="1" t="s">
        <v>2084</v>
      </c>
      <c r="AG102" s="1" t="s">
        <v>349</v>
      </c>
      <c r="AH102" s="1" t="s">
        <v>2083</v>
      </c>
      <c r="AI102" s="1" t="s">
        <v>1515</v>
      </c>
      <c r="AJ102" s="1" t="s">
        <v>1500</v>
      </c>
      <c r="AK102" s="1" t="s">
        <v>2627</v>
      </c>
      <c r="AL102" s="1" t="s">
        <v>2082</v>
      </c>
      <c r="AM102" s="1"/>
      <c r="AN102" s="1"/>
      <c r="AO102" s="1">
        <v>2</v>
      </c>
      <c r="AP102" s="1">
        <v>1</v>
      </c>
      <c r="AQ102" s="1" t="s">
        <v>3459</v>
      </c>
    </row>
    <row r="103" spans="1:43" x14ac:dyDescent="0.15">
      <c r="A103" t="str">
        <f t="shared" si="0"/>
        <v>|BFZ|赤|5|2/1|コモン|《[[穴掘り土百足]]》|</v>
      </c>
      <c r="B103" t="s">
        <v>3211</v>
      </c>
      <c r="C103" t="str">
        <f t="shared" si="2"/>
        <v>BFZ</v>
      </c>
      <c r="D103">
        <f>IF(AA103="","",VLOOKUP(C103,tnpl!$Z$1:$AA$11,2,TRUE))</f>
        <v>2</v>
      </c>
      <c r="E103" t="s">
        <v>3211</v>
      </c>
      <c r="F103" t="str">
        <f t="shared" si="3"/>
        <v>赤</v>
      </c>
      <c r="G103">
        <f>IF(AB103="","",VLOOKUP(F103,tnpl!$X$1:$Y$16,2,TRUE))</f>
        <v>4</v>
      </c>
      <c r="H103" t="s">
        <v>3211</v>
      </c>
      <c r="I103">
        <f t="shared" si="4"/>
        <v>5</v>
      </c>
      <c r="J103" t="s">
        <v>3211</v>
      </c>
      <c r="K103">
        <f t="shared" si="5"/>
        <v>2</v>
      </c>
      <c r="L103">
        <f t="shared" si="6"/>
        <v>1</v>
      </c>
      <c r="M103" t="str">
        <f t="shared" si="1"/>
        <v>2/1</v>
      </c>
      <c r="N103" t="s">
        <v>3267</v>
      </c>
      <c r="O103" t="str">
        <f t="shared" si="7"/>
        <v>コモン</v>
      </c>
      <c r="R103" t="s">
        <v>3267</v>
      </c>
      <c r="S103" t="s">
        <v>4854</v>
      </c>
      <c r="T103" t="str">
        <f t="shared" si="8"/>
        <v>穴掘り土百足</v>
      </c>
      <c r="U103" t="str">
        <f t="shared" si="9"/>
        <v/>
      </c>
      <c r="V103" t="str">
        <f>IF(I103=0,VLOOKUP(TAG!T103,Sheet4!A:B,2,TRUE),"")</f>
        <v/>
      </c>
      <c r="W103" t="s">
        <v>4855</v>
      </c>
      <c r="X103" t="s">
        <v>3267</v>
      </c>
      <c r="Z103" s="3">
        <v>362</v>
      </c>
      <c r="AA103" s="2" t="s">
        <v>3213</v>
      </c>
      <c r="AB103" s="1" t="s">
        <v>1575</v>
      </c>
      <c r="AC103" s="1" t="s">
        <v>1771</v>
      </c>
      <c r="AD103" s="1">
        <v>5</v>
      </c>
      <c r="AE103" s="1" t="s">
        <v>2075</v>
      </c>
      <c r="AF103" s="1" t="s">
        <v>2074</v>
      </c>
      <c r="AG103" s="1" t="s">
        <v>349</v>
      </c>
      <c r="AH103" s="1" t="s">
        <v>1972</v>
      </c>
      <c r="AI103" s="1"/>
      <c r="AJ103" s="1"/>
      <c r="AK103" s="1" t="s">
        <v>2073</v>
      </c>
      <c r="AL103" s="1"/>
      <c r="AM103" s="1"/>
      <c r="AN103" s="1"/>
      <c r="AO103" s="1">
        <v>2</v>
      </c>
      <c r="AP103" s="1">
        <v>1</v>
      </c>
      <c r="AQ103" s="1" t="s">
        <v>2073</v>
      </c>
    </row>
    <row r="104" spans="1:43" x14ac:dyDescent="0.15">
      <c r="A104" t="str">
        <f t="shared" si="0"/>
        <v>|BFZ|緑|5|2/1|コモン|《[[血統絶やしのワーム]]》|</v>
      </c>
      <c r="B104" t="s">
        <v>3211</v>
      </c>
      <c r="C104" t="str">
        <f t="shared" si="2"/>
        <v>BFZ</v>
      </c>
      <c r="D104">
        <f>IF(AA104="","",VLOOKUP(C104,tnpl!$Z$1:$AA$11,2,TRUE))</f>
        <v>2</v>
      </c>
      <c r="E104" t="s">
        <v>3211</v>
      </c>
      <c r="F104" t="str">
        <f t="shared" si="3"/>
        <v>緑</v>
      </c>
      <c r="G104">
        <f>IF(AB104="","",VLOOKUP(F104,tnpl!$X$1:$Y$16,2,TRUE))</f>
        <v>5</v>
      </c>
      <c r="H104" t="s">
        <v>3211</v>
      </c>
      <c r="I104">
        <f t="shared" si="4"/>
        <v>5</v>
      </c>
      <c r="J104" t="s">
        <v>3211</v>
      </c>
      <c r="K104">
        <f t="shared" si="5"/>
        <v>2</v>
      </c>
      <c r="L104">
        <f t="shared" si="6"/>
        <v>1</v>
      </c>
      <c r="M104" t="str">
        <f t="shared" si="1"/>
        <v>2/1</v>
      </c>
      <c r="N104" t="s">
        <v>3267</v>
      </c>
      <c r="O104" t="str">
        <f t="shared" si="7"/>
        <v>コモン</v>
      </c>
      <c r="R104" t="s">
        <v>3267</v>
      </c>
      <c r="S104" t="s">
        <v>4854</v>
      </c>
      <c r="T104" t="str">
        <f t="shared" si="8"/>
        <v>血統絶やしのワーム</v>
      </c>
      <c r="U104" t="str">
        <f t="shared" si="9"/>
        <v/>
      </c>
      <c r="V104" t="str">
        <f>IF(I104=0,VLOOKUP(TAG!T104,Sheet4!A:B,2,TRUE),"")</f>
        <v/>
      </c>
      <c r="W104" t="s">
        <v>4855</v>
      </c>
      <c r="X104" t="s">
        <v>3267</v>
      </c>
      <c r="Z104" s="3">
        <v>392</v>
      </c>
      <c r="AA104" s="2" t="s">
        <v>3213</v>
      </c>
      <c r="AB104" s="1" t="s">
        <v>1540</v>
      </c>
      <c r="AC104" s="1" t="s">
        <v>1771</v>
      </c>
      <c r="AD104" s="1">
        <v>5</v>
      </c>
      <c r="AE104" s="1" t="s">
        <v>1978</v>
      </c>
      <c r="AF104" s="1" t="s">
        <v>1977</v>
      </c>
      <c r="AG104" s="1" t="s">
        <v>349</v>
      </c>
      <c r="AH104" s="1" t="s">
        <v>348</v>
      </c>
      <c r="AI104" s="1"/>
      <c r="AJ104" s="1"/>
      <c r="AK104" s="1"/>
      <c r="AL104" s="1"/>
      <c r="AM104" s="1"/>
      <c r="AN104" s="1"/>
      <c r="AO104" s="1">
        <v>2</v>
      </c>
      <c r="AP104" s="1">
        <v>1</v>
      </c>
      <c r="AQ104" s="1"/>
    </row>
    <row r="105" spans="1:43" x14ac:dyDescent="0.15">
      <c r="A105" t="str">
        <f t="shared" si="0"/>
        <v>|SOI|白|7|2/1|コモン|《[[不屈の聖戦士]]》|</v>
      </c>
      <c r="B105" t="s">
        <v>3211</v>
      </c>
      <c r="C105" t="str">
        <f t="shared" si="2"/>
        <v>SOI</v>
      </c>
      <c r="D105">
        <f>IF(AA105="","",VLOOKUP(C105,tnpl!$Z$1:$AA$11,2,TRUE))</f>
        <v>4</v>
      </c>
      <c r="E105" t="s">
        <v>3211</v>
      </c>
      <c r="F105" t="str">
        <f t="shared" si="3"/>
        <v>白</v>
      </c>
      <c r="G105">
        <f>IF(AB105="","",VLOOKUP(F105,tnpl!$X$1:$Y$16,2,TRUE))</f>
        <v>1</v>
      </c>
      <c r="H105" t="s">
        <v>3211</v>
      </c>
      <c r="I105">
        <f t="shared" si="4"/>
        <v>7</v>
      </c>
      <c r="J105" t="s">
        <v>3211</v>
      </c>
      <c r="K105">
        <f t="shared" si="5"/>
        <v>2</v>
      </c>
      <c r="L105">
        <f t="shared" si="6"/>
        <v>1</v>
      </c>
      <c r="M105" t="str">
        <f t="shared" si="1"/>
        <v>2/1</v>
      </c>
      <c r="N105" t="s">
        <v>3267</v>
      </c>
      <c r="O105" t="str">
        <f t="shared" si="7"/>
        <v>コモン</v>
      </c>
      <c r="R105" t="s">
        <v>3267</v>
      </c>
      <c r="S105" t="s">
        <v>4854</v>
      </c>
      <c r="T105" t="str">
        <f t="shared" si="8"/>
        <v>不屈の聖戦士</v>
      </c>
      <c r="U105" t="str">
        <f t="shared" si="9"/>
        <v/>
      </c>
      <c r="V105" t="str">
        <f>IF(I105=0,VLOOKUP(TAG!T105,Sheet4!A:B,2,TRUE),"")</f>
        <v/>
      </c>
      <c r="W105" t="s">
        <v>4855</v>
      </c>
      <c r="X105" t="s">
        <v>3267</v>
      </c>
      <c r="Z105" s="3">
        <v>539</v>
      </c>
      <c r="AA105" s="2" t="s">
        <v>3528</v>
      </c>
      <c r="AB105" s="1" t="s">
        <v>1653</v>
      </c>
      <c r="AC105" s="1" t="s">
        <v>1771</v>
      </c>
      <c r="AD105" s="1">
        <v>7</v>
      </c>
      <c r="AE105" s="1" t="s">
        <v>1445</v>
      </c>
      <c r="AF105" s="1" t="s">
        <v>1444</v>
      </c>
      <c r="AG105" s="1" t="s">
        <v>349</v>
      </c>
      <c r="AH105" s="1" t="s">
        <v>1511</v>
      </c>
      <c r="AI105" s="1" t="s">
        <v>1826</v>
      </c>
      <c r="AJ105" s="1"/>
      <c r="AK105" s="1" t="s">
        <v>2627</v>
      </c>
      <c r="AL105" s="1" t="s">
        <v>3531</v>
      </c>
      <c r="AM105" s="1"/>
      <c r="AN105" s="1"/>
      <c r="AO105" s="1">
        <v>2</v>
      </c>
      <c r="AP105" s="1">
        <v>1</v>
      </c>
      <c r="AQ105" s="1" t="s">
        <v>3532</v>
      </c>
    </row>
    <row r="106" spans="1:43" x14ac:dyDescent="0.15">
      <c r="A106" t="str">
        <f t="shared" si="0"/>
        <v>|SOI|黒|6|2/1|コモン|《[[闇告げカラス]]》|</v>
      </c>
      <c r="B106" t="s">
        <v>3211</v>
      </c>
      <c r="C106" t="str">
        <f t="shared" si="2"/>
        <v>SOI</v>
      </c>
      <c r="D106">
        <f>IF(AA106="","",VLOOKUP(C106,tnpl!$Z$1:$AA$11,2,TRUE))</f>
        <v>4</v>
      </c>
      <c r="E106" t="s">
        <v>3211</v>
      </c>
      <c r="F106" t="str">
        <f t="shared" si="3"/>
        <v>黒</v>
      </c>
      <c r="G106">
        <f>IF(AB106="","",VLOOKUP(F106,tnpl!$X$1:$Y$16,2,TRUE))</f>
        <v>3</v>
      </c>
      <c r="H106" t="s">
        <v>3211</v>
      </c>
      <c r="I106">
        <f t="shared" si="4"/>
        <v>6</v>
      </c>
      <c r="J106" t="s">
        <v>3211</v>
      </c>
      <c r="K106">
        <f t="shared" si="5"/>
        <v>2</v>
      </c>
      <c r="L106">
        <f t="shared" si="6"/>
        <v>1</v>
      </c>
      <c r="M106" t="str">
        <f t="shared" si="1"/>
        <v>2/1</v>
      </c>
      <c r="N106" t="s">
        <v>3267</v>
      </c>
      <c r="O106" t="str">
        <f t="shared" si="7"/>
        <v>コモン</v>
      </c>
      <c r="R106" t="s">
        <v>3267</v>
      </c>
      <c r="S106" t="s">
        <v>4854</v>
      </c>
      <c r="T106" t="str">
        <f t="shared" si="8"/>
        <v>闇告げカラス</v>
      </c>
      <c r="U106" t="str">
        <f t="shared" si="9"/>
        <v/>
      </c>
      <c r="V106" t="str">
        <f>IF(I106=0,VLOOKUP(TAG!T106,Sheet4!A:B,2,TRUE),"")</f>
        <v/>
      </c>
      <c r="W106" t="s">
        <v>4855</v>
      </c>
      <c r="X106" t="s">
        <v>3267</v>
      </c>
      <c r="Z106" s="3">
        <v>612</v>
      </c>
      <c r="AA106" s="2" t="s">
        <v>3528</v>
      </c>
      <c r="AB106" s="1" t="s">
        <v>1606</v>
      </c>
      <c r="AC106" s="1" t="s">
        <v>1771</v>
      </c>
      <c r="AD106" s="1">
        <v>6</v>
      </c>
      <c r="AE106" s="1" t="s">
        <v>1319</v>
      </c>
      <c r="AF106" s="1" t="s">
        <v>1318</v>
      </c>
      <c r="AG106" s="1" t="s">
        <v>349</v>
      </c>
      <c r="AH106" s="1" t="s">
        <v>1506</v>
      </c>
      <c r="AI106" s="1" t="s">
        <v>2987</v>
      </c>
      <c r="AJ106" s="1"/>
      <c r="AK106" s="1" t="s">
        <v>3272</v>
      </c>
      <c r="AL106" s="1" t="s">
        <v>3651</v>
      </c>
      <c r="AM106" s="1"/>
      <c r="AN106" s="1"/>
      <c r="AO106" s="1">
        <v>2</v>
      </c>
      <c r="AP106" s="1">
        <v>1</v>
      </c>
      <c r="AQ106" s="1" t="s">
        <v>3652</v>
      </c>
    </row>
    <row r="107" spans="1:43" x14ac:dyDescent="0.15">
      <c r="A107" t="str">
        <f t="shared" si="0"/>
        <v>|SOI|赤|9|2/1|コモン|《[[ガツタフの放火魔]]》|</v>
      </c>
      <c r="B107" t="s">
        <v>3211</v>
      </c>
      <c r="C107" t="str">
        <f t="shared" si="2"/>
        <v>SOI</v>
      </c>
      <c r="D107">
        <f>IF(AA107="","",VLOOKUP(C107,tnpl!$Z$1:$AA$11,2,TRUE))</f>
        <v>4</v>
      </c>
      <c r="E107" t="s">
        <v>3211</v>
      </c>
      <c r="F107" t="str">
        <f t="shared" si="3"/>
        <v>赤</v>
      </c>
      <c r="G107">
        <f>IF(AB107="","",VLOOKUP(F107,tnpl!$X$1:$Y$16,2,TRUE))</f>
        <v>4</v>
      </c>
      <c r="H107" t="s">
        <v>3211</v>
      </c>
      <c r="I107">
        <f t="shared" si="4"/>
        <v>9</v>
      </c>
      <c r="J107" t="s">
        <v>3211</v>
      </c>
      <c r="K107">
        <f t="shared" si="5"/>
        <v>2</v>
      </c>
      <c r="L107">
        <f t="shared" si="6"/>
        <v>1</v>
      </c>
      <c r="M107" t="str">
        <f t="shared" si="1"/>
        <v>2/1</v>
      </c>
      <c r="N107" t="s">
        <v>3267</v>
      </c>
      <c r="O107" t="str">
        <f t="shared" si="7"/>
        <v>コモン</v>
      </c>
      <c r="R107" t="s">
        <v>3267</v>
      </c>
      <c r="S107" t="s">
        <v>4854</v>
      </c>
      <c r="T107" t="str">
        <f t="shared" si="8"/>
        <v>ガツタフの放火魔</v>
      </c>
      <c r="U107" t="str">
        <f t="shared" si="9"/>
        <v/>
      </c>
      <c r="V107" t="str">
        <f>IF(I107=0,VLOOKUP(TAG!T107,Sheet4!A:B,2,TRUE),"")</f>
        <v/>
      </c>
      <c r="W107" t="s">
        <v>4855</v>
      </c>
      <c r="X107" t="s">
        <v>3267</v>
      </c>
      <c r="Z107" s="3">
        <v>646</v>
      </c>
      <c r="AA107" s="2" t="s">
        <v>3528</v>
      </c>
      <c r="AB107" s="1" t="s">
        <v>1575</v>
      </c>
      <c r="AC107" s="1" t="s">
        <v>1771</v>
      </c>
      <c r="AD107" s="22">
        <v>9</v>
      </c>
      <c r="AE107" s="1" t="s">
        <v>1259</v>
      </c>
      <c r="AF107" s="1" t="s">
        <v>1258</v>
      </c>
      <c r="AG107" s="1" t="s">
        <v>349</v>
      </c>
      <c r="AH107" s="1" t="s">
        <v>1511</v>
      </c>
      <c r="AI107" s="1" t="s">
        <v>3702</v>
      </c>
      <c r="AJ107" s="1"/>
      <c r="AK107" s="1" t="s">
        <v>3703</v>
      </c>
      <c r="AL107" s="1"/>
      <c r="AM107" s="1"/>
      <c r="AN107" s="1"/>
      <c r="AO107" s="1">
        <v>2</v>
      </c>
      <c r="AP107" s="1">
        <v>1</v>
      </c>
      <c r="AQ107" s="1" t="s">
        <v>3703</v>
      </c>
    </row>
    <row r="108" spans="1:43" x14ac:dyDescent="0.15">
      <c r="A108" t="str">
        <f t="shared" si="0"/>
        <v>|SOI|緑|7|2/1|コモン|《[[裏道の急使]]》|</v>
      </c>
      <c r="B108" t="s">
        <v>3211</v>
      </c>
      <c r="C108" t="str">
        <f t="shared" si="2"/>
        <v>SOI</v>
      </c>
      <c r="D108">
        <f>IF(AA108="","",VLOOKUP(C108,tnpl!$Z$1:$AA$11,2,TRUE))</f>
        <v>4</v>
      </c>
      <c r="E108" t="s">
        <v>3211</v>
      </c>
      <c r="F108" t="str">
        <f t="shared" si="3"/>
        <v>緑</v>
      </c>
      <c r="G108">
        <f>IF(AB108="","",VLOOKUP(F108,tnpl!$X$1:$Y$16,2,TRUE))</f>
        <v>5</v>
      </c>
      <c r="H108" t="s">
        <v>3211</v>
      </c>
      <c r="I108">
        <f t="shared" si="4"/>
        <v>7</v>
      </c>
      <c r="J108" t="s">
        <v>3211</v>
      </c>
      <c r="K108">
        <f t="shared" si="5"/>
        <v>2</v>
      </c>
      <c r="L108">
        <f t="shared" si="6"/>
        <v>1</v>
      </c>
      <c r="M108" t="str">
        <f t="shared" si="1"/>
        <v>2/1</v>
      </c>
      <c r="N108" t="s">
        <v>3267</v>
      </c>
      <c r="O108" t="str">
        <f t="shared" si="7"/>
        <v>コモン</v>
      </c>
      <c r="R108" t="s">
        <v>3267</v>
      </c>
      <c r="S108" t="s">
        <v>4854</v>
      </c>
      <c r="T108" t="str">
        <f t="shared" si="8"/>
        <v>裏道の急使</v>
      </c>
      <c r="U108" t="str">
        <f t="shared" si="9"/>
        <v/>
      </c>
      <c r="V108" t="str">
        <f>IF(I108=0,VLOOKUP(TAG!T108,Sheet4!A:B,2,TRUE),"")</f>
        <v/>
      </c>
      <c r="W108" t="s">
        <v>4855</v>
      </c>
      <c r="X108" t="s">
        <v>3267</v>
      </c>
      <c r="Z108" s="3">
        <v>679</v>
      </c>
      <c r="AA108" s="2" t="s">
        <v>3528</v>
      </c>
      <c r="AB108" s="1" t="s">
        <v>1540</v>
      </c>
      <c r="AC108" s="1" t="s">
        <v>1771</v>
      </c>
      <c r="AD108" s="1">
        <v>7</v>
      </c>
      <c r="AE108" s="1" t="s">
        <v>1203</v>
      </c>
      <c r="AF108" s="1" t="s">
        <v>1202</v>
      </c>
      <c r="AG108" s="1" t="s">
        <v>349</v>
      </c>
      <c r="AH108" s="1" t="s">
        <v>1511</v>
      </c>
      <c r="AI108" s="1" t="s">
        <v>1956</v>
      </c>
      <c r="AJ108" s="1"/>
      <c r="AK108" s="1" t="s">
        <v>3749</v>
      </c>
      <c r="AL108" s="1"/>
      <c r="AM108" s="1"/>
      <c r="AN108" s="1"/>
      <c r="AO108" s="1">
        <v>2</v>
      </c>
      <c r="AP108" s="1">
        <v>1</v>
      </c>
      <c r="AQ108" s="1" t="s">
        <v>3749</v>
      </c>
    </row>
    <row r="109" spans="1:43" x14ac:dyDescent="0.15">
      <c r="A109" t="str">
        <f t="shared" si="0"/>
        <v>|SOI|緑|12|2/1|コモン|《[[内陸の木こり]]》|</v>
      </c>
      <c r="B109" t="s">
        <v>3211</v>
      </c>
      <c r="C109" t="str">
        <f t="shared" si="2"/>
        <v>SOI</v>
      </c>
      <c r="D109">
        <f>IF(AA109="","",VLOOKUP(C109,tnpl!$Z$1:$AA$11,2,TRUE))</f>
        <v>4</v>
      </c>
      <c r="E109" t="s">
        <v>3211</v>
      </c>
      <c r="F109" t="str">
        <f t="shared" si="3"/>
        <v>緑</v>
      </c>
      <c r="G109">
        <f>IF(AB109="","",VLOOKUP(F109,tnpl!$X$1:$Y$16,2,TRUE))</f>
        <v>5</v>
      </c>
      <c r="H109" t="s">
        <v>3211</v>
      </c>
      <c r="I109">
        <f t="shared" si="4"/>
        <v>12</v>
      </c>
      <c r="J109" t="s">
        <v>3211</v>
      </c>
      <c r="K109">
        <f t="shared" si="5"/>
        <v>2</v>
      </c>
      <c r="L109">
        <f t="shared" si="6"/>
        <v>1</v>
      </c>
      <c r="M109" t="str">
        <f t="shared" si="1"/>
        <v>2/1</v>
      </c>
      <c r="N109" t="s">
        <v>3267</v>
      </c>
      <c r="O109" t="str">
        <f t="shared" si="7"/>
        <v>コモン</v>
      </c>
      <c r="R109" t="s">
        <v>3267</v>
      </c>
      <c r="S109" t="s">
        <v>4854</v>
      </c>
      <c r="T109" t="str">
        <f t="shared" si="8"/>
        <v>内陸の木こり</v>
      </c>
      <c r="U109" t="str">
        <f t="shared" si="9"/>
        <v/>
      </c>
      <c r="V109" t="str">
        <f>IF(I109=0,VLOOKUP(TAG!T109,Sheet4!A:B,2,TRUE),"")</f>
        <v/>
      </c>
      <c r="W109" t="s">
        <v>4855</v>
      </c>
      <c r="X109" t="s">
        <v>3267</v>
      </c>
      <c r="Z109" s="3">
        <v>680</v>
      </c>
      <c r="AA109" s="2" t="s">
        <v>3528</v>
      </c>
      <c r="AB109" s="1" t="s">
        <v>1540</v>
      </c>
      <c r="AC109" s="1" t="s">
        <v>1771</v>
      </c>
      <c r="AD109" s="22">
        <v>12</v>
      </c>
      <c r="AE109" s="1" t="s">
        <v>1201</v>
      </c>
      <c r="AF109" s="1" t="s">
        <v>1200</v>
      </c>
      <c r="AG109" s="1" t="s">
        <v>349</v>
      </c>
      <c r="AH109" s="1" t="s">
        <v>1511</v>
      </c>
      <c r="AI109" s="1" t="s">
        <v>3702</v>
      </c>
      <c r="AJ109" s="1"/>
      <c r="AK109" s="1" t="s">
        <v>3703</v>
      </c>
      <c r="AL109" s="1"/>
      <c r="AM109" s="1"/>
      <c r="AN109" s="1"/>
      <c r="AO109" s="1">
        <v>2</v>
      </c>
      <c r="AP109" s="1">
        <v>1</v>
      </c>
      <c r="AQ109" s="1" t="s">
        <v>3703</v>
      </c>
    </row>
    <row r="110" spans="1:43" x14ac:dyDescent="0.15">
      <c r="A110" t="str">
        <f t="shared" si="0"/>
        <v>|KLD|白|7|2/1|コモン|《[[博覧会の歓迎者]]》|</v>
      </c>
      <c r="B110" t="s">
        <v>3211</v>
      </c>
      <c r="C110" t="str">
        <f t="shared" si="2"/>
        <v>KLD</v>
      </c>
      <c r="D110">
        <f>IF(AA110="","",VLOOKUP(C110,tnpl!$Z$1:$AA$11,2,TRUE))</f>
        <v>6</v>
      </c>
      <c r="E110" t="s">
        <v>3211</v>
      </c>
      <c r="F110" t="str">
        <f t="shared" si="3"/>
        <v>白</v>
      </c>
      <c r="G110">
        <f>IF(AB110="","",VLOOKUP(F110,tnpl!$X$1:$Y$16,2,TRUE))</f>
        <v>1</v>
      </c>
      <c r="H110" t="s">
        <v>3211</v>
      </c>
      <c r="I110">
        <f t="shared" si="4"/>
        <v>7</v>
      </c>
      <c r="J110" t="s">
        <v>3211</v>
      </c>
      <c r="K110">
        <f t="shared" si="5"/>
        <v>2</v>
      </c>
      <c r="L110">
        <f t="shared" si="6"/>
        <v>1</v>
      </c>
      <c r="M110" t="str">
        <f t="shared" si="1"/>
        <v>2/1</v>
      </c>
      <c r="N110" t="s">
        <v>3267</v>
      </c>
      <c r="O110" t="str">
        <f t="shared" si="7"/>
        <v>コモン</v>
      </c>
      <c r="R110" t="s">
        <v>3267</v>
      </c>
      <c r="S110" t="s">
        <v>4854</v>
      </c>
      <c r="T110" t="str">
        <f t="shared" si="8"/>
        <v>博覧会の歓迎者</v>
      </c>
      <c r="U110" t="str">
        <f t="shared" si="9"/>
        <v/>
      </c>
      <c r="V110" t="str">
        <f>IF(I110=0,VLOOKUP(TAG!T110,Sheet4!A:B,2,TRUE),"")</f>
        <v/>
      </c>
      <c r="W110" t="s">
        <v>4855</v>
      </c>
      <c r="X110" t="s">
        <v>3267</v>
      </c>
      <c r="Z110" s="3">
        <v>839</v>
      </c>
      <c r="AA110" s="2" t="s">
        <v>4035</v>
      </c>
      <c r="AB110" s="1" t="s">
        <v>1653</v>
      </c>
      <c r="AC110" s="1" t="s">
        <v>1771</v>
      </c>
      <c r="AD110" s="1">
        <v>7</v>
      </c>
      <c r="AE110" s="1" t="s">
        <v>841</v>
      </c>
      <c r="AF110" s="1" t="s">
        <v>840</v>
      </c>
      <c r="AG110" s="1" t="s">
        <v>349</v>
      </c>
      <c r="AH110" s="1" t="s">
        <v>1511</v>
      </c>
      <c r="AI110" s="1"/>
      <c r="AJ110" s="1"/>
      <c r="AK110" s="1" t="s">
        <v>4042</v>
      </c>
      <c r="AL110" s="1"/>
      <c r="AM110" s="1"/>
      <c r="AN110" s="1"/>
      <c r="AO110" s="1">
        <v>2</v>
      </c>
      <c r="AP110" s="1">
        <v>1</v>
      </c>
      <c r="AQ110" s="1" t="s">
        <v>4042</v>
      </c>
    </row>
    <row r="111" spans="1:43" x14ac:dyDescent="0.15">
      <c r="A111" t="str">
        <f t="shared" si="0"/>
        <v>|KLD|白|5|2/1|コモン|《[[プロペラの先駆者]]》|</v>
      </c>
      <c r="B111" t="s">
        <v>3211</v>
      </c>
      <c r="C111" t="str">
        <f t="shared" si="2"/>
        <v>KLD</v>
      </c>
      <c r="D111">
        <f>IF(AA111="","",VLOOKUP(C111,tnpl!$Z$1:$AA$11,2,TRUE))</f>
        <v>6</v>
      </c>
      <c r="E111" t="s">
        <v>3211</v>
      </c>
      <c r="F111" t="str">
        <f t="shared" si="3"/>
        <v>白</v>
      </c>
      <c r="G111">
        <f>IF(AB111="","",VLOOKUP(F111,tnpl!$X$1:$Y$16,2,TRUE))</f>
        <v>1</v>
      </c>
      <c r="H111" t="s">
        <v>3211</v>
      </c>
      <c r="I111">
        <f t="shared" si="4"/>
        <v>5</v>
      </c>
      <c r="J111" t="s">
        <v>3211</v>
      </c>
      <c r="K111">
        <f t="shared" si="5"/>
        <v>2</v>
      </c>
      <c r="L111">
        <f t="shared" si="6"/>
        <v>1</v>
      </c>
      <c r="M111" t="str">
        <f t="shared" si="1"/>
        <v>2/1</v>
      </c>
      <c r="N111" t="s">
        <v>3267</v>
      </c>
      <c r="O111" t="str">
        <f t="shared" si="7"/>
        <v>コモン</v>
      </c>
      <c r="R111" t="s">
        <v>3267</v>
      </c>
      <c r="S111" t="s">
        <v>4854</v>
      </c>
      <c r="T111" t="str">
        <f t="shared" si="8"/>
        <v>プロペラの先駆者</v>
      </c>
      <c r="U111" t="str">
        <f t="shared" si="9"/>
        <v/>
      </c>
      <c r="V111" t="str">
        <f>IF(I111=0,VLOOKUP(TAG!T111,Sheet4!A:B,2,TRUE),"")</f>
        <v/>
      </c>
      <c r="W111" t="s">
        <v>4855</v>
      </c>
      <c r="X111" t="s">
        <v>3267</v>
      </c>
      <c r="Z111" s="3">
        <v>841</v>
      </c>
      <c r="AA111" s="2" t="s">
        <v>4035</v>
      </c>
      <c r="AB111" s="1" t="s">
        <v>1653</v>
      </c>
      <c r="AC111" s="1" t="s">
        <v>1771</v>
      </c>
      <c r="AD111" s="1">
        <v>5</v>
      </c>
      <c r="AE111" s="1" t="s">
        <v>835</v>
      </c>
      <c r="AF111" s="1" t="s">
        <v>834</v>
      </c>
      <c r="AG111" s="1" t="s">
        <v>349</v>
      </c>
      <c r="AH111" s="1" t="s">
        <v>1511</v>
      </c>
      <c r="AI111" s="1" t="s">
        <v>1667</v>
      </c>
      <c r="AJ111" s="1"/>
      <c r="AK111" s="1" t="s">
        <v>361</v>
      </c>
      <c r="AL111" s="1" t="s">
        <v>4041</v>
      </c>
      <c r="AM111" s="1"/>
      <c r="AN111" s="1"/>
      <c r="AO111" s="1">
        <v>2</v>
      </c>
      <c r="AP111" s="1">
        <v>1</v>
      </c>
      <c r="AQ111" s="1" t="s">
        <v>4045</v>
      </c>
    </row>
    <row r="112" spans="1:43" x14ac:dyDescent="0.15">
      <c r="A112" t="str">
        <f t="shared" si="0"/>
        <v>|KLD|黒|5|2/1|コモン|《[[霊基体の野心家]]》|</v>
      </c>
      <c r="B112" t="s">
        <v>3211</v>
      </c>
      <c r="C112" t="str">
        <f t="shared" si="2"/>
        <v>KLD</v>
      </c>
      <c r="D112">
        <f>IF(AA112="","",VLOOKUP(C112,tnpl!$Z$1:$AA$11,2,TRUE))</f>
        <v>6</v>
      </c>
      <c r="E112" t="s">
        <v>3211</v>
      </c>
      <c r="F112" t="str">
        <f t="shared" si="3"/>
        <v>黒</v>
      </c>
      <c r="G112">
        <f>IF(AB112="","",VLOOKUP(F112,tnpl!$X$1:$Y$16,2,TRUE))</f>
        <v>3</v>
      </c>
      <c r="H112" t="s">
        <v>3211</v>
      </c>
      <c r="I112">
        <f t="shared" si="4"/>
        <v>5</v>
      </c>
      <c r="J112" t="s">
        <v>3211</v>
      </c>
      <c r="K112">
        <f t="shared" si="5"/>
        <v>2</v>
      </c>
      <c r="L112">
        <f t="shared" si="6"/>
        <v>1</v>
      </c>
      <c r="M112" t="str">
        <f t="shared" si="1"/>
        <v>2/1</v>
      </c>
      <c r="N112" t="s">
        <v>3267</v>
      </c>
      <c r="O112" t="str">
        <f t="shared" si="7"/>
        <v>コモン</v>
      </c>
      <c r="R112" t="s">
        <v>3267</v>
      </c>
      <c r="S112" t="s">
        <v>4854</v>
      </c>
      <c r="T112" t="str">
        <f t="shared" si="8"/>
        <v>霊基体の野心家</v>
      </c>
      <c r="U112" t="str">
        <f t="shared" si="9"/>
        <v/>
      </c>
      <c r="V112" t="str">
        <f>IF(I112=0,VLOOKUP(TAG!T112,Sheet4!A:B,2,TRUE),"")</f>
        <v/>
      </c>
      <c r="W112" t="s">
        <v>4855</v>
      </c>
      <c r="X112" t="s">
        <v>3267</v>
      </c>
      <c r="Z112" s="3">
        <v>888</v>
      </c>
      <c r="AA112" s="2" t="s">
        <v>4035</v>
      </c>
      <c r="AB112" s="1" t="s">
        <v>1606</v>
      </c>
      <c r="AC112" s="1" t="s">
        <v>1771</v>
      </c>
      <c r="AD112" s="1">
        <v>5</v>
      </c>
      <c r="AE112" s="1" t="s">
        <v>749</v>
      </c>
      <c r="AF112" s="1" t="s">
        <v>748</v>
      </c>
      <c r="AG112" s="1" t="s">
        <v>349</v>
      </c>
      <c r="AH112" s="1" t="s">
        <v>4129</v>
      </c>
      <c r="AI112" s="1" t="s">
        <v>1667</v>
      </c>
      <c r="AJ112" s="1"/>
      <c r="AK112" s="1" t="s">
        <v>4041</v>
      </c>
      <c r="AL112" s="1"/>
      <c r="AM112" s="1"/>
      <c r="AN112" s="1"/>
      <c r="AO112" s="1">
        <v>2</v>
      </c>
      <c r="AP112" s="1">
        <v>1</v>
      </c>
      <c r="AQ112" s="1" t="s">
        <v>4041</v>
      </c>
    </row>
    <row r="113" spans="1:43" x14ac:dyDescent="0.15">
      <c r="A113" t="str">
        <f t="shared" si="0"/>
        <v>|KLD|黒|7|2/1|コモン|《[[鋳造所のコウモリ]]》|</v>
      </c>
      <c r="B113" t="s">
        <v>3211</v>
      </c>
      <c r="C113" t="str">
        <f t="shared" si="2"/>
        <v>KLD</v>
      </c>
      <c r="D113">
        <f>IF(AA113="","",VLOOKUP(C113,tnpl!$Z$1:$AA$11,2,TRUE))</f>
        <v>6</v>
      </c>
      <c r="E113" t="s">
        <v>3211</v>
      </c>
      <c r="F113" t="str">
        <f t="shared" si="3"/>
        <v>黒</v>
      </c>
      <c r="G113">
        <f>IF(AB113="","",VLOOKUP(F113,tnpl!$X$1:$Y$16,2,TRUE))</f>
        <v>3</v>
      </c>
      <c r="H113" t="s">
        <v>3211</v>
      </c>
      <c r="I113">
        <f t="shared" si="4"/>
        <v>7</v>
      </c>
      <c r="J113" t="s">
        <v>3211</v>
      </c>
      <c r="K113">
        <f t="shared" si="5"/>
        <v>2</v>
      </c>
      <c r="L113">
        <f t="shared" si="6"/>
        <v>1</v>
      </c>
      <c r="M113" t="str">
        <f t="shared" si="1"/>
        <v>2/1</v>
      </c>
      <c r="N113" t="s">
        <v>3267</v>
      </c>
      <c r="O113" t="str">
        <f t="shared" si="7"/>
        <v>コモン</v>
      </c>
      <c r="R113" t="s">
        <v>3267</v>
      </c>
      <c r="S113" t="s">
        <v>4854</v>
      </c>
      <c r="T113" t="str">
        <f t="shared" si="8"/>
        <v>鋳造所のコウモリ</v>
      </c>
      <c r="U113" t="str">
        <f t="shared" si="9"/>
        <v/>
      </c>
      <c r="V113" t="str">
        <f>IF(I113=0,VLOOKUP(TAG!T113,Sheet4!A:B,2,TRUE),"")</f>
        <v/>
      </c>
      <c r="W113" t="s">
        <v>4855</v>
      </c>
      <c r="X113" t="s">
        <v>3267</v>
      </c>
      <c r="Z113" s="3">
        <v>890</v>
      </c>
      <c r="AA113" s="2" t="s">
        <v>4035</v>
      </c>
      <c r="AB113" s="1" t="s">
        <v>1606</v>
      </c>
      <c r="AC113" s="1" t="s">
        <v>1771</v>
      </c>
      <c r="AD113" s="1">
        <v>7</v>
      </c>
      <c r="AE113" s="1" t="s">
        <v>743</v>
      </c>
      <c r="AF113" s="1" t="s">
        <v>742</v>
      </c>
      <c r="AG113" s="1" t="s">
        <v>349</v>
      </c>
      <c r="AH113" s="1" t="s">
        <v>2156</v>
      </c>
      <c r="AI113" s="1"/>
      <c r="AJ113" s="1"/>
      <c r="AK113" s="1" t="s">
        <v>361</v>
      </c>
      <c r="AL113" s="1" t="s">
        <v>4132</v>
      </c>
      <c r="AM113" s="1"/>
      <c r="AN113" s="1"/>
      <c r="AO113" s="1">
        <v>2</v>
      </c>
      <c r="AP113" s="1">
        <v>1</v>
      </c>
      <c r="AQ113" s="1" t="s">
        <v>4133</v>
      </c>
    </row>
    <row r="114" spans="1:43" x14ac:dyDescent="0.15">
      <c r="A114" t="str">
        <f t="shared" si="0"/>
        <v>|KLD|赤|9|2/1|コモン|《[[亢進する地虫]]》|</v>
      </c>
      <c r="B114" t="s">
        <v>3211</v>
      </c>
      <c r="C114" t="str">
        <f t="shared" si="2"/>
        <v>KLD</v>
      </c>
      <c r="D114">
        <f>IF(AA114="","",VLOOKUP(C114,tnpl!$Z$1:$AA$11,2,TRUE))</f>
        <v>6</v>
      </c>
      <c r="E114" t="s">
        <v>3211</v>
      </c>
      <c r="F114" t="str">
        <f t="shared" si="3"/>
        <v>赤</v>
      </c>
      <c r="G114">
        <f>IF(AB114="","",VLOOKUP(F114,tnpl!$X$1:$Y$16,2,TRUE))</f>
        <v>4</v>
      </c>
      <c r="H114" t="s">
        <v>3211</v>
      </c>
      <c r="I114">
        <f t="shared" si="4"/>
        <v>9</v>
      </c>
      <c r="J114" t="s">
        <v>3211</v>
      </c>
      <c r="K114">
        <f t="shared" si="5"/>
        <v>2</v>
      </c>
      <c r="L114">
        <f t="shared" si="6"/>
        <v>1</v>
      </c>
      <c r="M114" t="str">
        <f t="shared" si="1"/>
        <v>2/1</v>
      </c>
      <c r="N114" t="s">
        <v>3267</v>
      </c>
      <c r="O114" t="str">
        <f t="shared" si="7"/>
        <v>コモン</v>
      </c>
      <c r="R114" t="s">
        <v>3267</v>
      </c>
      <c r="S114" t="s">
        <v>4854</v>
      </c>
      <c r="T114" t="str">
        <f t="shared" si="8"/>
        <v>亢進する地虫</v>
      </c>
      <c r="U114" t="str">
        <f t="shared" si="9"/>
        <v/>
      </c>
      <c r="V114" t="str">
        <f>IF(I114=0,VLOOKUP(TAG!T114,Sheet4!A:B,2,TRUE),"")</f>
        <v/>
      </c>
      <c r="W114" t="s">
        <v>4855</v>
      </c>
      <c r="X114" t="s">
        <v>3267</v>
      </c>
      <c r="Z114" s="3">
        <v>920</v>
      </c>
      <c r="AA114" s="2" t="s">
        <v>4035</v>
      </c>
      <c r="AB114" s="1" t="s">
        <v>1575</v>
      </c>
      <c r="AC114" s="1" t="s">
        <v>1771</v>
      </c>
      <c r="AD114" s="1">
        <v>9</v>
      </c>
      <c r="AE114" s="1" t="s">
        <v>677</v>
      </c>
      <c r="AF114" s="1" t="s">
        <v>676</v>
      </c>
      <c r="AG114" s="1" t="s">
        <v>349</v>
      </c>
      <c r="AH114" s="1" t="s">
        <v>4174</v>
      </c>
      <c r="AI114" s="1"/>
      <c r="AJ114" s="1"/>
      <c r="AK114" s="1" t="s">
        <v>4038</v>
      </c>
      <c r="AL114" s="1" t="s">
        <v>4047</v>
      </c>
      <c r="AM114" s="1"/>
      <c r="AN114" s="1"/>
      <c r="AO114" s="1">
        <v>2</v>
      </c>
      <c r="AP114" s="1">
        <v>1</v>
      </c>
      <c r="AQ114" s="1" t="s">
        <v>4048</v>
      </c>
    </row>
    <row r="115" spans="1:43" x14ac:dyDescent="0.15">
      <c r="A115" t="str">
        <f t="shared" si="0"/>
        <v>|KLD|緑|8|2/1|コモン|《[[シャイラ専有地の賢者]]》|</v>
      </c>
      <c r="B115" t="s">
        <v>3211</v>
      </c>
      <c r="C115" t="str">
        <f t="shared" si="2"/>
        <v>KLD</v>
      </c>
      <c r="D115">
        <f>IF(AA115="","",VLOOKUP(C115,tnpl!$Z$1:$AA$11,2,TRUE))</f>
        <v>6</v>
      </c>
      <c r="E115" t="s">
        <v>3211</v>
      </c>
      <c r="F115" t="str">
        <f t="shared" si="3"/>
        <v>緑</v>
      </c>
      <c r="G115">
        <f>IF(AB115="","",VLOOKUP(F115,tnpl!$X$1:$Y$16,2,TRUE))</f>
        <v>5</v>
      </c>
      <c r="H115" t="s">
        <v>3211</v>
      </c>
      <c r="I115">
        <f t="shared" si="4"/>
        <v>8</v>
      </c>
      <c r="J115" t="s">
        <v>3211</v>
      </c>
      <c r="K115">
        <f t="shared" si="5"/>
        <v>2</v>
      </c>
      <c r="L115">
        <f t="shared" si="6"/>
        <v>1</v>
      </c>
      <c r="M115" t="str">
        <f t="shared" si="1"/>
        <v>2/1</v>
      </c>
      <c r="N115" t="s">
        <v>3267</v>
      </c>
      <c r="O115" t="str">
        <f t="shared" si="7"/>
        <v>コモン</v>
      </c>
      <c r="R115" t="s">
        <v>3267</v>
      </c>
      <c r="S115" t="s">
        <v>4854</v>
      </c>
      <c r="T115" t="str">
        <f t="shared" si="8"/>
        <v>シャイラ専有地の賢者</v>
      </c>
      <c r="U115" t="str">
        <f t="shared" si="9"/>
        <v/>
      </c>
      <c r="V115" t="str">
        <f>IF(I115=0,VLOOKUP(TAG!T115,Sheet4!A:B,2,TRUE),"")</f>
        <v/>
      </c>
      <c r="W115" t="s">
        <v>4855</v>
      </c>
      <c r="X115" t="s">
        <v>3267</v>
      </c>
      <c r="Z115" s="3">
        <v>947</v>
      </c>
      <c r="AA115" s="2" t="s">
        <v>4035</v>
      </c>
      <c r="AB115" s="1" t="s">
        <v>1540</v>
      </c>
      <c r="AC115" s="1" t="s">
        <v>1771</v>
      </c>
      <c r="AD115" s="1">
        <v>8</v>
      </c>
      <c r="AE115" s="1" t="s">
        <v>623</v>
      </c>
      <c r="AF115" s="1" t="s">
        <v>622</v>
      </c>
      <c r="AG115" s="1" t="s">
        <v>349</v>
      </c>
      <c r="AH115" s="1" t="s">
        <v>1501</v>
      </c>
      <c r="AI115" s="1" t="s">
        <v>1551</v>
      </c>
      <c r="AJ115" s="1"/>
      <c r="AK115" s="1" t="s">
        <v>4081</v>
      </c>
      <c r="AL115" s="1"/>
      <c r="AM115" s="1"/>
      <c r="AN115" s="1"/>
      <c r="AO115" s="1">
        <v>2</v>
      </c>
      <c r="AP115" s="1">
        <v>1</v>
      </c>
      <c r="AQ115" s="1" t="s">
        <v>4081</v>
      </c>
    </row>
    <row r="116" spans="1:43" x14ac:dyDescent="0.15">
      <c r="A116" t="str">
        <f t="shared" si="0"/>
        <v>|KLD|緑|8|2/1|コモン|《[[野生の放浪者]]》|</v>
      </c>
      <c r="B116" t="s">
        <v>3211</v>
      </c>
      <c r="C116" t="str">
        <f t="shared" si="2"/>
        <v>KLD</v>
      </c>
      <c r="D116">
        <f>IF(AA116="","",VLOOKUP(C116,tnpl!$Z$1:$AA$11,2,TRUE))</f>
        <v>6</v>
      </c>
      <c r="E116" t="s">
        <v>3211</v>
      </c>
      <c r="F116" t="str">
        <f t="shared" si="3"/>
        <v>緑</v>
      </c>
      <c r="G116">
        <f>IF(AB116="","",VLOOKUP(F116,tnpl!$X$1:$Y$16,2,TRUE))</f>
        <v>5</v>
      </c>
      <c r="H116" t="s">
        <v>3211</v>
      </c>
      <c r="I116">
        <f t="shared" si="4"/>
        <v>8</v>
      </c>
      <c r="J116" t="s">
        <v>3211</v>
      </c>
      <c r="K116">
        <f t="shared" si="5"/>
        <v>2</v>
      </c>
      <c r="L116">
        <f t="shared" si="6"/>
        <v>1</v>
      </c>
      <c r="M116" t="str">
        <f t="shared" si="1"/>
        <v>2/1</v>
      </c>
      <c r="N116" t="s">
        <v>3267</v>
      </c>
      <c r="O116" t="str">
        <f t="shared" si="7"/>
        <v>コモン</v>
      </c>
      <c r="R116" t="s">
        <v>3267</v>
      </c>
      <c r="S116" t="s">
        <v>4854</v>
      </c>
      <c r="T116" t="str">
        <f t="shared" si="8"/>
        <v>野生の放浪者</v>
      </c>
      <c r="U116" t="str">
        <f t="shared" si="9"/>
        <v/>
      </c>
      <c r="V116" t="str">
        <f>IF(I116=0,VLOOKUP(TAG!T116,Sheet4!A:B,2,TRUE),"")</f>
        <v/>
      </c>
      <c r="W116" t="s">
        <v>4855</v>
      </c>
      <c r="X116" t="s">
        <v>3267</v>
      </c>
      <c r="Z116" s="3">
        <v>949</v>
      </c>
      <c r="AA116" s="2" t="s">
        <v>4035</v>
      </c>
      <c r="AB116" s="1" t="s">
        <v>1540</v>
      </c>
      <c r="AC116" s="1" t="s">
        <v>1771</v>
      </c>
      <c r="AD116" s="1">
        <v>8</v>
      </c>
      <c r="AE116" s="1" t="s">
        <v>619</v>
      </c>
      <c r="AF116" s="1" t="s">
        <v>618</v>
      </c>
      <c r="AG116" s="1" t="s">
        <v>349</v>
      </c>
      <c r="AH116" s="1" t="s">
        <v>1501</v>
      </c>
      <c r="AI116" s="1" t="s">
        <v>1551</v>
      </c>
      <c r="AJ116" s="1"/>
      <c r="AK116" s="1" t="s">
        <v>4216</v>
      </c>
      <c r="AL116" s="1"/>
      <c r="AM116" s="1"/>
      <c r="AN116" s="1"/>
      <c r="AO116" s="1">
        <v>2</v>
      </c>
      <c r="AP116" s="1">
        <v>1</v>
      </c>
      <c r="AQ116" s="1" t="s">
        <v>4216</v>
      </c>
    </row>
    <row r="117" spans="1:43" x14ac:dyDescent="0.15">
      <c r="A117" t="str">
        <f t="shared" si="0"/>
        <v>|KLD|無色|5|2/1|コモン|《[[ナーナムのコブラ]]》|</v>
      </c>
      <c r="B117" t="s">
        <v>3211</v>
      </c>
      <c r="C117" t="str">
        <f t="shared" si="2"/>
        <v>KLD</v>
      </c>
      <c r="D117">
        <f>IF(AA117="","",VLOOKUP(C117,tnpl!$Z$1:$AA$11,2,TRUE))</f>
        <v>6</v>
      </c>
      <c r="E117" t="s">
        <v>3211</v>
      </c>
      <c r="F117" t="str">
        <f t="shared" si="3"/>
        <v>無色</v>
      </c>
      <c r="G117">
        <f>IF(AB117="","",VLOOKUP(F117,tnpl!$X$1:$Y$16,2,TRUE))</f>
        <v>16</v>
      </c>
      <c r="H117" t="s">
        <v>3211</v>
      </c>
      <c r="I117">
        <f t="shared" si="4"/>
        <v>5</v>
      </c>
      <c r="J117" t="s">
        <v>3211</v>
      </c>
      <c r="K117">
        <f t="shared" si="5"/>
        <v>2</v>
      </c>
      <c r="L117">
        <f t="shared" si="6"/>
        <v>1</v>
      </c>
      <c r="M117" t="str">
        <f t="shared" si="1"/>
        <v>2/1</v>
      </c>
      <c r="N117" t="s">
        <v>3267</v>
      </c>
      <c r="O117" t="str">
        <f t="shared" si="7"/>
        <v>コモン</v>
      </c>
      <c r="R117" t="s">
        <v>3267</v>
      </c>
      <c r="S117" t="s">
        <v>4854</v>
      </c>
      <c r="T117" t="str">
        <f t="shared" si="8"/>
        <v>ナーナムのコブラ</v>
      </c>
      <c r="U117" t="str">
        <f t="shared" si="9"/>
        <v/>
      </c>
      <c r="V117" t="str">
        <f>IF(I117=0,VLOOKUP(TAG!T117,Sheet4!A:B,2,TRUE),"")</f>
        <v/>
      </c>
      <c r="W117" t="s">
        <v>4855</v>
      </c>
      <c r="X117" t="s">
        <v>3267</v>
      </c>
      <c r="Z117" s="3">
        <v>989</v>
      </c>
      <c r="AA117" s="2" t="s">
        <v>4035</v>
      </c>
      <c r="AB117" s="1" t="s">
        <v>301</v>
      </c>
      <c r="AC117" s="1" t="s">
        <v>1771</v>
      </c>
      <c r="AD117" s="1">
        <v>5</v>
      </c>
      <c r="AE117" s="1" t="s">
        <v>549</v>
      </c>
      <c r="AF117" s="1" t="s">
        <v>548</v>
      </c>
      <c r="AG117" s="1" t="s">
        <v>349</v>
      </c>
      <c r="AH117" s="1" t="s">
        <v>4278</v>
      </c>
      <c r="AI117" s="1" t="s">
        <v>362</v>
      </c>
      <c r="AJ117" s="1"/>
      <c r="AK117" s="1" t="s">
        <v>4279</v>
      </c>
      <c r="AL117" s="1"/>
      <c r="AM117" s="1"/>
      <c r="AN117" s="1"/>
      <c r="AO117" s="1">
        <v>2</v>
      </c>
      <c r="AP117" s="1">
        <v>1</v>
      </c>
      <c r="AQ117" s="1" t="s">
        <v>4279</v>
      </c>
    </row>
    <row r="118" spans="1:43" x14ac:dyDescent="0.15">
      <c r="A118" t="str">
        <f t="shared" si="0"/>
        <v>|AKH|青|11|2/1|コモン|《[[エイヴンの修練者]]》|</v>
      </c>
      <c r="B118" t="s">
        <v>3211</v>
      </c>
      <c r="C118" t="str">
        <f t="shared" si="2"/>
        <v>AKH</v>
      </c>
      <c r="D118">
        <f>IF(AA118="","",VLOOKUP(C118,tnpl!$Z$1:$AA$11,2,TRUE))</f>
        <v>10</v>
      </c>
      <c r="E118" t="s">
        <v>3211</v>
      </c>
      <c r="F118" t="str">
        <f t="shared" si="3"/>
        <v>青</v>
      </c>
      <c r="G118">
        <f>IF(AB118="","",VLOOKUP(F118,tnpl!$X$1:$Y$16,2,TRUE))</f>
        <v>2</v>
      </c>
      <c r="H118" t="s">
        <v>3211</v>
      </c>
      <c r="I118">
        <f t="shared" si="4"/>
        <v>11</v>
      </c>
      <c r="J118" t="s">
        <v>3211</v>
      </c>
      <c r="K118">
        <f t="shared" si="5"/>
        <v>2</v>
      </c>
      <c r="L118">
        <f t="shared" si="6"/>
        <v>1</v>
      </c>
      <c r="M118" t="str">
        <f t="shared" si="1"/>
        <v>2/1</v>
      </c>
      <c r="N118" t="s">
        <v>3267</v>
      </c>
      <c r="O118" t="str">
        <f t="shared" si="7"/>
        <v>コモン</v>
      </c>
      <c r="R118" t="s">
        <v>3267</v>
      </c>
      <c r="S118" t="s">
        <v>4854</v>
      </c>
      <c r="T118" t="str">
        <f t="shared" si="8"/>
        <v>エイヴンの修練者</v>
      </c>
      <c r="U118" t="str">
        <f t="shared" si="9"/>
        <v/>
      </c>
      <c r="V118" t="str">
        <f>IF(I118=0,VLOOKUP(TAG!T118,Sheet4!A:B,2,TRUE),"")</f>
        <v/>
      </c>
      <c r="W118" t="s">
        <v>4855</v>
      </c>
      <c r="X118" t="s">
        <v>3267</v>
      </c>
      <c r="Z118" s="3">
        <v>1128</v>
      </c>
      <c r="AA118" s="2" t="s">
        <v>4450</v>
      </c>
      <c r="AB118" s="1" t="s">
        <v>1631</v>
      </c>
      <c r="AC118" s="1" t="s">
        <v>1771</v>
      </c>
      <c r="AD118" s="1">
        <v>11</v>
      </c>
      <c r="AE118" s="1" t="s">
        <v>245</v>
      </c>
      <c r="AF118" s="1" t="s">
        <v>244</v>
      </c>
      <c r="AG118" s="1" t="s">
        <v>349</v>
      </c>
      <c r="AH118" s="1" t="s">
        <v>2987</v>
      </c>
      <c r="AI118" s="1" t="s">
        <v>1515</v>
      </c>
      <c r="AJ118" s="1"/>
      <c r="AK118" s="1" t="s">
        <v>361</v>
      </c>
      <c r="AL118" s="1" t="s">
        <v>4505</v>
      </c>
      <c r="AM118" s="1"/>
      <c r="AN118" s="1"/>
      <c r="AO118" s="1">
        <v>2</v>
      </c>
      <c r="AP118" s="1">
        <v>1</v>
      </c>
      <c r="AQ118" s="1" t="s">
        <v>4506</v>
      </c>
    </row>
    <row r="119" spans="1:43" x14ac:dyDescent="0.15">
      <c r="A119" t="str">
        <f t="shared" si="0"/>
        <v>|AKH|青|10|2/1|コモン|《[[ター一門の散兵]]》|</v>
      </c>
      <c r="B119" t="s">
        <v>3211</v>
      </c>
      <c r="C119" t="str">
        <f t="shared" si="2"/>
        <v>AKH</v>
      </c>
      <c r="D119">
        <f>IF(AA119="","",VLOOKUP(C119,tnpl!$Z$1:$AA$11,2,TRUE))</f>
        <v>10</v>
      </c>
      <c r="E119" t="s">
        <v>3211</v>
      </c>
      <c r="F119" t="str">
        <f t="shared" si="3"/>
        <v>青</v>
      </c>
      <c r="G119">
        <f>IF(AB119="","",VLOOKUP(F119,tnpl!$X$1:$Y$16,2,TRUE))</f>
        <v>2</v>
      </c>
      <c r="H119" t="s">
        <v>3211</v>
      </c>
      <c r="I119">
        <f t="shared" si="4"/>
        <v>10</v>
      </c>
      <c r="J119" t="s">
        <v>3211</v>
      </c>
      <c r="K119">
        <f t="shared" si="5"/>
        <v>2</v>
      </c>
      <c r="L119">
        <f t="shared" si="6"/>
        <v>1</v>
      </c>
      <c r="M119" t="str">
        <f t="shared" si="1"/>
        <v>2/1</v>
      </c>
      <c r="N119" t="s">
        <v>3267</v>
      </c>
      <c r="O119" t="str">
        <f t="shared" si="7"/>
        <v>コモン</v>
      </c>
      <c r="R119" t="s">
        <v>3267</v>
      </c>
      <c r="S119" t="s">
        <v>4854</v>
      </c>
      <c r="T119" t="str">
        <f t="shared" si="8"/>
        <v>ター一門の散兵</v>
      </c>
      <c r="U119" t="str">
        <f t="shared" si="9"/>
        <v/>
      </c>
      <c r="V119" t="str">
        <f>IF(I119=0,VLOOKUP(TAG!T119,Sheet4!A:B,2,TRUE),"")</f>
        <v/>
      </c>
      <c r="W119" t="s">
        <v>4855</v>
      </c>
      <c r="X119" t="s">
        <v>3267</v>
      </c>
      <c r="Z119" s="3">
        <v>1132</v>
      </c>
      <c r="AA119" s="2" t="s">
        <v>4450</v>
      </c>
      <c r="AB119" s="1" t="s">
        <v>1631</v>
      </c>
      <c r="AC119" s="1" t="s">
        <v>1771</v>
      </c>
      <c r="AD119" s="1">
        <v>10</v>
      </c>
      <c r="AE119" s="1" t="s">
        <v>237</v>
      </c>
      <c r="AF119" s="1" t="s">
        <v>236</v>
      </c>
      <c r="AG119" s="1" t="s">
        <v>349</v>
      </c>
      <c r="AH119" s="1" t="s">
        <v>4511</v>
      </c>
      <c r="AI119" s="1" t="s">
        <v>1515</v>
      </c>
      <c r="AJ119" s="1"/>
      <c r="AK119" s="1" t="s">
        <v>4505</v>
      </c>
      <c r="AL119" s="1"/>
      <c r="AM119" s="1"/>
      <c r="AN119" s="1"/>
      <c r="AO119" s="1">
        <v>2</v>
      </c>
      <c r="AP119" s="1">
        <v>1</v>
      </c>
      <c r="AQ119" s="1" t="s">
        <v>4505</v>
      </c>
    </row>
    <row r="120" spans="1:43" x14ac:dyDescent="0.15">
      <c r="A120" t="str">
        <f t="shared" si="0"/>
        <v>|AKH|赤|5|2/1|コモン|《[[ネフ一門の鉄球戦士]]》|</v>
      </c>
      <c r="B120" t="s">
        <v>3211</v>
      </c>
      <c r="C120" t="str">
        <f t="shared" si="2"/>
        <v>AKH</v>
      </c>
      <c r="D120">
        <f>IF(AA120="","",VLOOKUP(C120,tnpl!$Z$1:$AA$11,2,TRUE))</f>
        <v>10</v>
      </c>
      <c r="E120" t="s">
        <v>3211</v>
      </c>
      <c r="F120" t="str">
        <f t="shared" si="3"/>
        <v>赤</v>
      </c>
      <c r="G120">
        <f>IF(AB120="","",VLOOKUP(F120,tnpl!$X$1:$Y$16,2,TRUE))</f>
        <v>4</v>
      </c>
      <c r="H120" t="s">
        <v>3211</v>
      </c>
      <c r="I120">
        <f t="shared" si="4"/>
        <v>5</v>
      </c>
      <c r="J120" t="s">
        <v>3211</v>
      </c>
      <c r="K120">
        <f t="shared" si="5"/>
        <v>2</v>
      </c>
      <c r="L120">
        <f t="shared" si="6"/>
        <v>1</v>
      </c>
      <c r="M120" t="str">
        <f t="shared" si="1"/>
        <v>2/1</v>
      </c>
      <c r="N120" t="s">
        <v>3267</v>
      </c>
      <c r="O120" t="str">
        <f t="shared" si="7"/>
        <v>コモン</v>
      </c>
      <c r="R120" t="s">
        <v>3267</v>
      </c>
      <c r="S120" t="s">
        <v>4854</v>
      </c>
      <c r="T120" t="str">
        <f t="shared" si="8"/>
        <v>ネフ一門の鉄球戦士</v>
      </c>
      <c r="U120" t="str">
        <f t="shared" si="9"/>
        <v/>
      </c>
      <c r="V120" t="str">
        <f>IF(I120=0,VLOOKUP(TAG!T120,Sheet4!A:B,2,TRUE),"")</f>
        <v/>
      </c>
      <c r="W120" t="s">
        <v>4855</v>
      </c>
      <c r="X120" t="s">
        <v>3267</v>
      </c>
      <c r="Z120" s="3">
        <v>1180</v>
      </c>
      <c r="AA120" s="2" t="s">
        <v>4450</v>
      </c>
      <c r="AB120" s="1" t="s">
        <v>1575</v>
      </c>
      <c r="AC120" s="1" t="s">
        <v>1771</v>
      </c>
      <c r="AD120" s="1">
        <v>5</v>
      </c>
      <c r="AE120" s="1" t="s">
        <v>143</v>
      </c>
      <c r="AF120" s="1" t="s">
        <v>142</v>
      </c>
      <c r="AG120" s="1" t="s">
        <v>349</v>
      </c>
      <c r="AH120" s="1" t="s">
        <v>1511</v>
      </c>
      <c r="AI120" s="1" t="s">
        <v>1515</v>
      </c>
      <c r="AJ120" s="1"/>
      <c r="AK120" s="1" t="s">
        <v>1733</v>
      </c>
      <c r="AL120" s="1" t="s">
        <v>4605</v>
      </c>
      <c r="AM120" s="1"/>
      <c r="AN120" s="1"/>
      <c r="AO120" s="1">
        <v>2</v>
      </c>
      <c r="AP120" s="1">
        <v>1</v>
      </c>
      <c r="AQ120" s="1" t="s">
        <v>4606</v>
      </c>
    </row>
    <row r="121" spans="1:43" x14ac:dyDescent="0.15">
      <c r="A121" t="str">
        <f>B121&amp;C121&amp;E121&amp;F121&amp;H121&amp;I121&amp;J121&amp;M121&amp;N121&amp;O121&amp;P121&amp;Q121&amp;R121&amp;S121&amp;T121&amp;V121&amp;W121&amp;X121&amp;Y121</f>
        <v/>
      </c>
    </row>
    <row r="122" spans="1:43" x14ac:dyDescent="0.15">
      <c r="A122" t="str">
        <f>B122&amp;C122&amp;E122&amp;F122&amp;H122&amp;I122&amp;J122&amp;M122&amp;N122&amp;O122&amp;P122&amp;Q122&amp;R122&amp;S122&amp;T122&amp;V122&amp;W122&amp;X122&amp;Y122</f>
        <v>**2/3クリーチャー</v>
      </c>
      <c r="B122" t="s">
        <v>4856</v>
      </c>
      <c r="C122">
        <f>K125</f>
        <v>2</v>
      </c>
      <c r="E122" t="s">
        <v>5203</v>
      </c>
      <c r="F122">
        <f>L125</f>
        <v>3</v>
      </c>
      <c r="I122" t="s">
        <v>349</v>
      </c>
    </row>
    <row r="123" spans="1:43" x14ac:dyDescent="0.15">
      <c r="A123" t="str">
        <f t="shared" ref="A123:A132" si="10">B123&amp;C123&amp;E123&amp;F123&amp;H123&amp;I123&amp;J123&amp;M123&amp;N123&amp;O123&amp;P123&amp;Q123&amp;R123&amp;S123&amp;T123&amp;U123&amp;V123&amp;W123&amp;X123&amp;Y123</f>
        <v>|LEFT:50|LEFT:50|LEFT:50|LEFT:120|LEFT:120|LEFT:500|c</v>
      </c>
      <c r="B123" t="s">
        <v>3211</v>
      </c>
      <c r="C123" t="s">
        <v>3204</v>
      </c>
      <c r="E123" t="s">
        <v>3211</v>
      </c>
      <c r="F123" t="s">
        <v>3204</v>
      </c>
      <c r="H123" t="s">
        <v>3211</v>
      </c>
      <c r="I123" t="s">
        <v>3204</v>
      </c>
      <c r="J123" t="s">
        <v>3211</v>
      </c>
      <c r="M123" t="s">
        <v>5157</v>
      </c>
      <c r="N123" t="s">
        <v>3267</v>
      </c>
      <c r="O123" t="s">
        <v>5157</v>
      </c>
      <c r="R123" t="s">
        <v>3267</v>
      </c>
      <c r="T123" t="s">
        <v>3205</v>
      </c>
      <c r="X123" t="s">
        <v>3267</v>
      </c>
      <c r="Y123" t="s">
        <v>3206</v>
      </c>
    </row>
    <row r="124" spans="1:43" x14ac:dyDescent="0.15">
      <c r="A124" t="str">
        <f t="shared" si="10"/>
        <v>|セット|色|コスト|P/T|レアリティ|カード名|</v>
      </c>
      <c r="B124" t="s">
        <v>3211</v>
      </c>
      <c r="C124" t="s">
        <v>3212</v>
      </c>
      <c r="E124" t="s">
        <v>3211</v>
      </c>
      <c r="F124" t="s">
        <v>3181</v>
      </c>
      <c r="H124" t="s">
        <v>3211</v>
      </c>
      <c r="I124" t="s">
        <v>3207</v>
      </c>
      <c r="J124" t="s">
        <v>3211</v>
      </c>
      <c r="K124" t="s">
        <v>3168</v>
      </c>
      <c r="L124" t="s">
        <v>3167</v>
      </c>
      <c r="M124" t="str">
        <f t="shared" ref="M124:M132" si="11">K124&amp;"/"&amp;L124</f>
        <v>P/T</v>
      </c>
      <c r="N124" t="s">
        <v>3267</v>
      </c>
      <c r="O124" t="s">
        <v>5187</v>
      </c>
      <c r="R124" t="s">
        <v>3267</v>
      </c>
      <c r="T124" t="s">
        <v>3208</v>
      </c>
      <c r="X124" t="s">
        <v>3267</v>
      </c>
      <c r="Z124" s="18"/>
      <c r="AA124" s="18"/>
      <c r="AB124" s="18"/>
      <c r="AC124" s="18"/>
      <c r="AD124" s="18"/>
      <c r="AE124" s="18"/>
      <c r="AF124" s="18"/>
      <c r="AG124" s="18"/>
      <c r="AH124" s="18"/>
      <c r="AI124" s="18"/>
      <c r="AJ124" s="18"/>
      <c r="AK124" s="18"/>
      <c r="AL124" s="18"/>
      <c r="AM124" s="18"/>
      <c r="AN124" s="18"/>
      <c r="AO124" s="18"/>
      <c r="AP124" s="18"/>
      <c r="AQ124" s="18"/>
    </row>
    <row r="125" spans="1:43" x14ac:dyDescent="0.15">
      <c r="A125" t="str">
        <f t="shared" si="10"/>
        <v>|ORI|青|12|2/3|レア|《[[意志を砕く者]]》|</v>
      </c>
      <c r="B125" t="s">
        <v>3211</v>
      </c>
      <c r="C125" t="str">
        <f t="shared" ref="C125:C132" si="12">AA125</f>
        <v>ORI</v>
      </c>
      <c r="D125">
        <f>IF(AA125="","",VLOOKUP(C125,tnpl!$Z$1:$AA$11,2,TRUE))</f>
        <v>1</v>
      </c>
      <c r="E125" t="s">
        <v>3211</v>
      </c>
      <c r="F125" t="str">
        <f t="shared" ref="F125:F132" si="13">AB125</f>
        <v>青</v>
      </c>
      <c r="G125">
        <f>IF(AB125="","",VLOOKUP(F125,tnpl!$X$1:$Y$16,2,TRUE))</f>
        <v>2</v>
      </c>
      <c r="H125" t="s">
        <v>3211</v>
      </c>
      <c r="I125">
        <f t="shared" ref="I125:I132" si="14">AD125</f>
        <v>12</v>
      </c>
      <c r="J125" t="s">
        <v>3211</v>
      </c>
      <c r="K125">
        <f t="shared" ref="K125:L132" si="15">AO125</f>
        <v>2</v>
      </c>
      <c r="L125">
        <f t="shared" si="15"/>
        <v>3</v>
      </c>
      <c r="M125" t="str">
        <f t="shared" si="11"/>
        <v>2/3</v>
      </c>
      <c r="N125" t="s">
        <v>3267</v>
      </c>
      <c r="O125" t="str">
        <f t="shared" ref="O125:O132" si="16">AC125</f>
        <v>レア</v>
      </c>
      <c r="R125" t="s">
        <v>3267</v>
      </c>
      <c r="S125" t="s">
        <v>4854</v>
      </c>
      <c r="T125" t="str">
        <f t="shared" ref="T125:T132" si="17">AE125</f>
        <v>意志を砕く者</v>
      </c>
      <c r="U125" t="str">
        <f t="shared" ref="U125:U132" si="18">IF(I125=0,"&gt;","")</f>
        <v/>
      </c>
      <c r="V125" t="str">
        <f>IF(I125=0,VLOOKUP(TAG!T125,Sheet4!A:B,2,TRUE),"")</f>
        <v/>
      </c>
      <c r="W125" t="s">
        <v>4855</v>
      </c>
      <c r="X125" t="s">
        <v>3267</v>
      </c>
      <c r="Z125" s="3">
        <v>73</v>
      </c>
      <c r="AA125" s="2" t="s">
        <v>3271</v>
      </c>
      <c r="AB125" s="1" t="s">
        <v>1631</v>
      </c>
      <c r="AC125" s="1" t="s">
        <v>1463</v>
      </c>
      <c r="AD125" s="1">
        <v>12</v>
      </c>
      <c r="AE125" s="1" t="s">
        <v>2944</v>
      </c>
      <c r="AF125" s="1" t="s">
        <v>2943</v>
      </c>
      <c r="AG125" s="1" t="s">
        <v>349</v>
      </c>
      <c r="AH125" s="1" t="s">
        <v>1511</v>
      </c>
      <c r="AI125" s="1" t="s">
        <v>1485</v>
      </c>
      <c r="AJ125" s="1"/>
      <c r="AK125" s="1" t="s">
        <v>2942</v>
      </c>
      <c r="AL125" s="1"/>
      <c r="AM125" s="1"/>
      <c r="AN125" s="1"/>
      <c r="AO125" s="1">
        <v>2</v>
      </c>
      <c r="AP125" s="1">
        <v>3</v>
      </c>
      <c r="AQ125" s="1" t="s">
        <v>2942</v>
      </c>
    </row>
    <row r="126" spans="1:43" x14ac:dyDescent="0.15">
      <c r="A126" t="str">
        <f t="shared" si="10"/>
        <v>|BFZ|黒|12|2/3|神話レア|《[[マラキールの解放者、ドラーナ]]》|</v>
      </c>
      <c r="B126" t="s">
        <v>3211</v>
      </c>
      <c r="C126" t="str">
        <f t="shared" si="12"/>
        <v>BFZ</v>
      </c>
      <c r="D126">
        <f>IF(AA126="","",VLOOKUP(C126,tnpl!$Z$1:$AA$11,2,TRUE))</f>
        <v>2</v>
      </c>
      <c r="E126" t="s">
        <v>3211</v>
      </c>
      <c r="F126" t="str">
        <f t="shared" si="13"/>
        <v>黒</v>
      </c>
      <c r="G126">
        <f>IF(AB126="","",VLOOKUP(F126,tnpl!$X$1:$Y$16,2,TRUE))</f>
        <v>3</v>
      </c>
      <c r="H126" t="s">
        <v>3211</v>
      </c>
      <c r="I126">
        <f t="shared" si="14"/>
        <v>12</v>
      </c>
      <c r="J126" t="s">
        <v>3211</v>
      </c>
      <c r="K126">
        <f t="shared" si="15"/>
        <v>2</v>
      </c>
      <c r="L126">
        <f t="shared" si="15"/>
        <v>3</v>
      </c>
      <c r="M126" t="str">
        <f t="shared" si="11"/>
        <v>2/3</v>
      </c>
      <c r="N126" t="s">
        <v>3267</v>
      </c>
      <c r="O126" t="str">
        <f t="shared" si="16"/>
        <v>神話レア</v>
      </c>
      <c r="R126" t="s">
        <v>3267</v>
      </c>
      <c r="S126" t="s">
        <v>4854</v>
      </c>
      <c r="T126" t="str">
        <f t="shared" si="17"/>
        <v>マラキールの解放者、ドラーナ</v>
      </c>
      <c r="U126" t="str">
        <f t="shared" si="18"/>
        <v/>
      </c>
      <c r="V126" t="str">
        <f>IF(I126=0,VLOOKUP(TAG!T126,Sheet4!A:B,2,TRUE),"")</f>
        <v/>
      </c>
      <c r="W126" t="s">
        <v>4855</v>
      </c>
      <c r="X126" t="s">
        <v>3267</v>
      </c>
      <c r="Z126" s="3">
        <v>350</v>
      </c>
      <c r="AA126" s="2" t="s">
        <v>3213</v>
      </c>
      <c r="AB126" s="1" t="s">
        <v>1606</v>
      </c>
      <c r="AC126" s="1" t="s">
        <v>1453</v>
      </c>
      <c r="AD126" s="1">
        <v>12</v>
      </c>
      <c r="AE126" s="1" t="s">
        <v>2111</v>
      </c>
      <c r="AF126" s="1" t="s">
        <v>2110</v>
      </c>
      <c r="AG126" s="1" t="s">
        <v>349</v>
      </c>
      <c r="AH126" s="1" t="s">
        <v>1516</v>
      </c>
      <c r="AI126" s="1" t="s">
        <v>1500</v>
      </c>
      <c r="AJ126" s="1"/>
      <c r="AK126" s="1" t="s">
        <v>3451</v>
      </c>
      <c r="AL126" s="1" t="s">
        <v>2339</v>
      </c>
      <c r="AM126" s="1" t="s">
        <v>2109</v>
      </c>
      <c r="AN126" s="1"/>
      <c r="AO126" s="1">
        <v>2</v>
      </c>
      <c r="AP126" s="1">
        <v>3</v>
      </c>
      <c r="AQ126" s="1" t="s">
        <v>3452</v>
      </c>
    </row>
    <row r="127" spans="1:43" x14ac:dyDescent="0.15">
      <c r="A127" t="str">
        <f t="shared" si="10"/>
        <v>|SOI|黒|12|2/3|コモン|《[[マウアー地所の双子]]》|</v>
      </c>
      <c r="B127" t="s">
        <v>3211</v>
      </c>
      <c r="C127" t="str">
        <f t="shared" si="12"/>
        <v>SOI</v>
      </c>
      <c r="D127">
        <f>IF(AA127="","",VLOOKUP(C127,tnpl!$Z$1:$AA$11,2,TRUE))</f>
        <v>4</v>
      </c>
      <c r="E127" t="s">
        <v>3211</v>
      </c>
      <c r="F127" t="str">
        <f t="shared" si="13"/>
        <v>黒</v>
      </c>
      <c r="G127">
        <f>IF(AB127="","",VLOOKUP(F127,tnpl!$X$1:$Y$16,2,TRUE))</f>
        <v>3</v>
      </c>
      <c r="H127" t="s">
        <v>3211</v>
      </c>
      <c r="I127">
        <f t="shared" si="14"/>
        <v>12</v>
      </c>
      <c r="J127" t="s">
        <v>3211</v>
      </c>
      <c r="K127">
        <f t="shared" si="15"/>
        <v>2</v>
      </c>
      <c r="L127">
        <f t="shared" si="15"/>
        <v>3</v>
      </c>
      <c r="M127" t="str">
        <f t="shared" si="11"/>
        <v>2/3</v>
      </c>
      <c r="N127" t="s">
        <v>3267</v>
      </c>
      <c r="O127" t="str">
        <f t="shared" si="16"/>
        <v>コモン</v>
      </c>
      <c r="R127" t="s">
        <v>3267</v>
      </c>
      <c r="S127" t="s">
        <v>4854</v>
      </c>
      <c r="T127" t="str">
        <f t="shared" si="17"/>
        <v>マウアー地所の双子</v>
      </c>
      <c r="U127" t="str">
        <f t="shared" si="18"/>
        <v/>
      </c>
      <c r="V127" t="str">
        <f>IF(I127=0,VLOOKUP(TAG!T127,Sheet4!A:B,2,TRUE),"")</f>
        <v/>
      </c>
      <c r="W127" t="s">
        <v>4855</v>
      </c>
      <c r="X127" t="s">
        <v>3267</v>
      </c>
      <c r="Z127" s="3">
        <v>617</v>
      </c>
      <c r="AA127" s="2" t="s">
        <v>3528</v>
      </c>
      <c r="AB127" s="1" t="s">
        <v>1606</v>
      </c>
      <c r="AC127" s="1" t="s">
        <v>1771</v>
      </c>
      <c r="AD127" s="1">
        <v>12</v>
      </c>
      <c r="AE127" s="1" t="s">
        <v>1309</v>
      </c>
      <c r="AF127" s="1" t="s">
        <v>1308</v>
      </c>
      <c r="AG127" s="1" t="s">
        <v>349</v>
      </c>
      <c r="AH127" s="1" t="s">
        <v>1516</v>
      </c>
      <c r="AI127" s="1"/>
      <c r="AJ127" s="1"/>
      <c r="AK127" s="1" t="s">
        <v>3603</v>
      </c>
      <c r="AL127" s="1"/>
      <c r="AM127" s="1"/>
      <c r="AN127" s="1"/>
      <c r="AO127" s="1">
        <v>2</v>
      </c>
      <c r="AP127" s="1">
        <v>3</v>
      </c>
      <c r="AQ127" s="1" t="s">
        <v>3603</v>
      </c>
    </row>
    <row r="128" spans="1:43" x14ac:dyDescent="0.15">
      <c r="A128" t="str">
        <f t="shared" si="10"/>
        <v>|SOI|黒|10|2/3|アンコモン|《[[親切な余所者]]》|</v>
      </c>
      <c r="B128" t="s">
        <v>3211</v>
      </c>
      <c r="C128" t="str">
        <f t="shared" si="12"/>
        <v>SOI</v>
      </c>
      <c r="D128">
        <f>IF(AA128="","",VLOOKUP(C128,tnpl!$Z$1:$AA$11,2,TRUE))</f>
        <v>4</v>
      </c>
      <c r="E128" t="s">
        <v>3211</v>
      </c>
      <c r="F128" t="str">
        <f t="shared" si="13"/>
        <v>黒</v>
      </c>
      <c r="G128">
        <f>IF(AB128="","",VLOOKUP(F128,tnpl!$X$1:$Y$16,2,TRUE))</f>
        <v>3</v>
      </c>
      <c r="H128" t="s">
        <v>3211</v>
      </c>
      <c r="I128">
        <f t="shared" si="14"/>
        <v>10</v>
      </c>
      <c r="J128" t="s">
        <v>3211</v>
      </c>
      <c r="K128">
        <f t="shared" si="15"/>
        <v>2</v>
      </c>
      <c r="L128">
        <f t="shared" si="15"/>
        <v>3</v>
      </c>
      <c r="M128" t="str">
        <f t="shared" si="11"/>
        <v>2/3</v>
      </c>
      <c r="N128" t="s">
        <v>3267</v>
      </c>
      <c r="O128" t="str">
        <f t="shared" si="16"/>
        <v>アンコモン</v>
      </c>
      <c r="R128" t="s">
        <v>3267</v>
      </c>
      <c r="S128" t="s">
        <v>4854</v>
      </c>
      <c r="T128" t="str">
        <f t="shared" si="17"/>
        <v>親切な余所者</v>
      </c>
      <c r="U128" t="str">
        <f t="shared" si="18"/>
        <v/>
      </c>
      <c r="V128" t="str">
        <f>IF(I128=0,VLOOKUP(TAG!T128,Sheet4!A:B,2,TRUE),"")</f>
        <v/>
      </c>
      <c r="W128" t="s">
        <v>4855</v>
      </c>
      <c r="X128" t="s">
        <v>3267</v>
      </c>
      <c r="Z128" s="3">
        <v>628</v>
      </c>
      <c r="AA128" s="2" t="s">
        <v>3528</v>
      </c>
      <c r="AB128" s="1" t="s">
        <v>1606</v>
      </c>
      <c r="AC128" s="1" t="s">
        <v>1473</v>
      </c>
      <c r="AD128" s="22">
        <v>10</v>
      </c>
      <c r="AE128" s="1" t="s">
        <v>1289</v>
      </c>
      <c r="AF128" s="1" t="s">
        <v>1288</v>
      </c>
      <c r="AG128" s="1" t="s">
        <v>349</v>
      </c>
      <c r="AH128" s="1" t="s">
        <v>1511</v>
      </c>
      <c r="AI128" s="1"/>
      <c r="AJ128" s="1"/>
      <c r="AK128" s="1" t="s">
        <v>3672</v>
      </c>
      <c r="AL128" s="1"/>
      <c r="AM128" s="1"/>
      <c r="AN128" s="1"/>
      <c r="AO128" s="1">
        <v>2</v>
      </c>
      <c r="AP128" s="1">
        <v>3</v>
      </c>
      <c r="AQ128" s="1" t="s">
        <v>3672</v>
      </c>
    </row>
    <row r="129" spans="1:43" x14ac:dyDescent="0.15">
      <c r="A129" t="str">
        <f t="shared" si="10"/>
        <v>|AER|赤|9|2/3|アンコモン|《[[無謀なレーサー]]》|</v>
      </c>
      <c r="B129" t="s">
        <v>3211</v>
      </c>
      <c r="C129" t="str">
        <f t="shared" si="12"/>
        <v>AER</v>
      </c>
      <c r="D129">
        <f>IF(AA129="","",VLOOKUP(C129,tnpl!$Z$1:$AA$11,2,TRUE))</f>
        <v>7</v>
      </c>
      <c r="E129" t="s">
        <v>3211</v>
      </c>
      <c r="F129" t="str">
        <f t="shared" si="13"/>
        <v>赤</v>
      </c>
      <c r="G129">
        <f>IF(AB129="","",VLOOKUP(F129,tnpl!$X$1:$Y$16,2,TRUE))</f>
        <v>4</v>
      </c>
      <c r="H129" t="s">
        <v>3211</v>
      </c>
      <c r="I129">
        <f t="shared" si="14"/>
        <v>9</v>
      </c>
      <c r="J129" t="s">
        <v>3211</v>
      </c>
      <c r="K129">
        <f t="shared" si="15"/>
        <v>2</v>
      </c>
      <c r="L129">
        <f t="shared" si="15"/>
        <v>3</v>
      </c>
      <c r="M129" t="str">
        <f t="shared" si="11"/>
        <v>2/3</v>
      </c>
      <c r="N129" t="s">
        <v>3267</v>
      </c>
      <c r="O129" t="str">
        <f t="shared" si="16"/>
        <v>アンコモン</v>
      </c>
      <c r="R129" t="s">
        <v>3267</v>
      </c>
      <c r="S129" t="s">
        <v>4854</v>
      </c>
      <c r="T129" t="str">
        <f t="shared" si="17"/>
        <v>無謀なレーサー</v>
      </c>
      <c r="U129" t="str">
        <f t="shared" si="18"/>
        <v/>
      </c>
      <c r="V129" t="str">
        <f>IF(I129=0,VLOOKUP(TAG!T129,Sheet4!A:B,2,TRUE),"")</f>
        <v/>
      </c>
      <c r="W129" t="s">
        <v>4855</v>
      </c>
      <c r="X129" t="s">
        <v>3267</v>
      </c>
      <c r="Z129" s="3">
        <v>1048</v>
      </c>
      <c r="AA129" s="2" t="s">
        <v>4335</v>
      </c>
      <c r="AB129" s="1" t="s">
        <v>1575</v>
      </c>
      <c r="AC129" s="1" t="s">
        <v>1473</v>
      </c>
      <c r="AD129" s="1">
        <v>9</v>
      </c>
      <c r="AE129" s="1" t="s">
        <v>429</v>
      </c>
      <c r="AF129" s="1" t="s">
        <v>428</v>
      </c>
      <c r="AG129" s="1" t="s">
        <v>349</v>
      </c>
      <c r="AH129" s="1" t="s">
        <v>1511</v>
      </c>
      <c r="AI129" s="1" t="s">
        <v>4055</v>
      </c>
      <c r="AJ129" s="1"/>
      <c r="AK129" s="1" t="s">
        <v>3406</v>
      </c>
      <c r="AL129" s="1" t="s">
        <v>4316</v>
      </c>
      <c r="AM129" s="1"/>
      <c r="AN129" s="1"/>
      <c r="AO129" s="1">
        <v>2</v>
      </c>
      <c r="AP129" s="1">
        <v>3</v>
      </c>
      <c r="AQ129" s="1" t="s">
        <v>4379</v>
      </c>
    </row>
    <row r="130" spans="1:43" x14ac:dyDescent="0.15">
      <c r="A130" t="str">
        <f t="shared" si="10"/>
        <v>|AKH|青|6|2/3|コモン|《[[ヘクマの歩哨]]》|</v>
      </c>
      <c r="B130" t="s">
        <v>3211</v>
      </c>
      <c r="C130" t="str">
        <f t="shared" si="12"/>
        <v>AKH</v>
      </c>
      <c r="D130">
        <f>IF(AA130="","",VLOOKUP(C130,tnpl!$Z$1:$AA$11,2,TRUE))</f>
        <v>10</v>
      </c>
      <c r="E130" t="s">
        <v>3211</v>
      </c>
      <c r="F130" t="str">
        <f t="shared" si="13"/>
        <v>青</v>
      </c>
      <c r="G130">
        <f>IF(AB130="","",VLOOKUP(F130,tnpl!$X$1:$Y$16,2,TRUE))</f>
        <v>2</v>
      </c>
      <c r="H130" t="s">
        <v>3211</v>
      </c>
      <c r="I130">
        <f t="shared" si="14"/>
        <v>6</v>
      </c>
      <c r="J130" t="s">
        <v>3211</v>
      </c>
      <c r="K130">
        <f t="shared" si="15"/>
        <v>2</v>
      </c>
      <c r="L130">
        <f t="shared" si="15"/>
        <v>3</v>
      </c>
      <c r="M130" t="str">
        <f t="shared" si="11"/>
        <v>2/3</v>
      </c>
      <c r="N130" t="s">
        <v>3267</v>
      </c>
      <c r="O130" t="str">
        <f t="shared" si="16"/>
        <v>コモン</v>
      </c>
      <c r="R130" t="s">
        <v>3267</v>
      </c>
      <c r="S130" t="s">
        <v>4854</v>
      </c>
      <c r="T130" t="str">
        <f t="shared" si="17"/>
        <v>ヘクマの歩哨</v>
      </c>
      <c r="U130" t="str">
        <f t="shared" si="18"/>
        <v/>
      </c>
      <c r="V130" t="str">
        <f>IF(I130=0,VLOOKUP(TAG!T130,Sheet4!A:B,2,TRUE),"")</f>
        <v/>
      </c>
      <c r="W130" t="s">
        <v>4855</v>
      </c>
      <c r="X130" t="s">
        <v>3267</v>
      </c>
      <c r="Z130" s="3">
        <v>1129</v>
      </c>
      <c r="AA130" s="2" t="s">
        <v>4450</v>
      </c>
      <c r="AB130" s="1" t="s">
        <v>1631</v>
      </c>
      <c r="AC130" s="1" t="s">
        <v>1771</v>
      </c>
      <c r="AD130" s="1">
        <v>6</v>
      </c>
      <c r="AE130" s="1" t="s">
        <v>243</v>
      </c>
      <c r="AF130" s="1" t="s">
        <v>242</v>
      </c>
      <c r="AG130" s="1" t="s">
        <v>349</v>
      </c>
      <c r="AH130" s="1" t="s">
        <v>1511</v>
      </c>
      <c r="AI130" s="1" t="s">
        <v>1492</v>
      </c>
      <c r="AJ130" s="1"/>
      <c r="AK130" s="1" t="s">
        <v>4507</v>
      </c>
      <c r="AL130" s="1"/>
      <c r="AM130" s="1"/>
      <c r="AN130" s="1"/>
      <c r="AO130" s="1">
        <v>2</v>
      </c>
      <c r="AP130" s="1">
        <v>3</v>
      </c>
      <c r="AQ130" s="1" t="s">
        <v>4507</v>
      </c>
    </row>
    <row r="131" spans="1:43" x14ac:dyDescent="0.15">
      <c r="A131" t="str">
        <f t="shared" si="10"/>
        <v>|AKH|赤|16|2/3|コモン|《[[ミノタウルスの名射手]]》|</v>
      </c>
      <c r="B131" t="s">
        <v>3211</v>
      </c>
      <c r="C131" t="str">
        <f t="shared" si="12"/>
        <v>AKH</v>
      </c>
      <c r="D131">
        <f>IF(AA131="","",VLOOKUP(C131,tnpl!$Z$1:$AA$11,2,TRUE))</f>
        <v>10</v>
      </c>
      <c r="E131" t="s">
        <v>3211</v>
      </c>
      <c r="F131" t="str">
        <f t="shared" si="13"/>
        <v>赤</v>
      </c>
      <c r="G131">
        <f>IF(AB131="","",VLOOKUP(F131,tnpl!$X$1:$Y$16,2,TRUE))</f>
        <v>4</v>
      </c>
      <c r="H131" t="s">
        <v>3211</v>
      </c>
      <c r="I131">
        <f t="shared" si="14"/>
        <v>16</v>
      </c>
      <c r="J131" t="s">
        <v>3211</v>
      </c>
      <c r="K131">
        <f t="shared" si="15"/>
        <v>2</v>
      </c>
      <c r="L131">
        <f t="shared" si="15"/>
        <v>3</v>
      </c>
      <c r="M131" t="str">
        <f t="shared" si="11"/>
        <v>2/3</v>
      </c>
      <c r="N131" t="s">
        <v>3267</v>
      </c>
      <c r="O131" t="str">
        <f t="shared" si="16"/>
        <v>コモン</v>
      </c>
      <c r="R131" t="s">
        <v>3267</v>
      </c>
      <c r="S131" t="s">
        <v>4854</v>
      </c>
      <c r="T131" t="str">
        <f t="shared" si="17"/>
        <v>ミノタウルスの名射手</v>
      </c>
      <c r="U131" t="str">
        <f t="shared" si="18"/>
        <v/>
      </c>
      <c r="V131" t="str">
        <f>IF(I131=0,VLOOKUP(TAG!T131,Sheet4!A:B,2,TRUE),"")</f>
        <v/>
      </c>
      <c r="W131" t="s">
        <v>4855</v>
      </c>
      <c r="X131" t="s">
        <v>3267</v>
      </c>
      <c r="Z131" s="3">
        <v>1179</v>
      </c>
      <c r="AA131" s="2" t="s">
        <v>4450</v>
      </c>
      <c r="AB131" s="1" t="s">
        <v>1575</v>
      </c>
      <c r="AC131" s="1" t="s">
        <v>1771</v>
      </c>
      <c r="AD131" s="1">
        <v>16</v>
      </c>
      <c r="AE131" s="1" t="s">
        <v>145</v>
      </c>
      <c r="AF131" s="1" t="s">
        <v>144</v>
      </c>
      <c r="AG131" s="1" t="s">
        <v>349</v>
      </c>
      <c r="AH131" s="1" t="s">
        <v>4557</v>
      </c>
      <c r="AI131" s="1" t="s">
        <v>2897</v>
      </c>
      <c r="AJ131" s="1"/>
      <c r="AK131" s="1" t="s">
        <v>1971</v>
      </c>
      <c r="AL131" s="1" t="s">
        <v>4603</v>
      </c>
      <c r="AM131" s="1"/>
      <c r="AN131" s="1"/>
      <c r="AO131" s="1">
        <v>2</v>
      </c>
      <c r="AP131" s="1">
        <v>3</v>
      </c>
      <c r="AQ131" s="1" t="s">
        <v>4604</v>
      </c>
    </row>
    <row r="132" spans="1:43" x14ac:dyDescent="0.15">
      <c r="A132" t="str">
        <f t="shared" si="10"/>
        <v>|AKH|赤|14|2/3|アンコモン|《[[戦炎の投槍手]]》|</v>
      </c>
      <c r="B132" t="s">
        <v>3211</v>
      </c>
      <c r="C132" t="str">
        <f t="shared" si="12"/>
        <v>AKH</v>
      </c>
      <c r="D132">
        <f>IF(AA132="","",VLOOKUP(C132,tnpl!$Z$1:$AA$11,2,TRUE))</f>
        <v>10</v>
      </c>
      <c r="E132" t="s">
        <v>3211</v>
      </c>
      <c r="F132" t="str">
        <f t="shared" si="13"/>
        <v>赤</v>
      </c>
      <c r="G132">
        <f>IF(AB132="","",VLOOKUP(F132,tnpl!$X$1:$Y$16,2,TRUE))</f>
        <v>4</v>
      </c>
      <c r="H132" t="s">
        <v>3211</v>
      </c>
      <c r="I132">
        <f t="shared" si="14"/>
        <v>14</v>
      </c>
      <c r="J132" t="s">
        <v>3211</v>
      </c>
      <c r="K132">
        <f t="shared" si="15"/>
        <v>2</v>
      </c>
      <c r="L132">
        <f t="shared" si="15"/>
        <v>3</v>
      </c>
      <c r="M132" t="str">
        <f t="shared" si="11"/>
        <v>2/3</v>
      </c>
      <c r="N132" t="s">
        <v>3267</v>
      </c>
      <c r="O132" t="str">
        <f t="shared" si="16"/>
        <v>アンコモン</v>
      </c>
      <c r="R132" t="s">
        <v>3267</v>
      </c>
      <c r="S132" t="s">
        <v>4854</v>
      </c>
      <c r="T132" t="str">
        <f t="shared" si="17"/>
        <v>戦炎の投槍手</v>
      </c>
      <c r="U132" t="str">
        <f t="shared" si="18"/>
        <v/>
      </c>
      <c r="V132" t="str">
        <f>IF(I132=0,VLOOKUP(TAG!T132,Sheet4!A:B,2,TRUE),"")</f>
        <v/>
      </c>
      <c r="W132" t="s">
        <v>4855</v>
      </c>
      <c r="X132" t="s">
        <v>3267</v>
      </c>
      <c r="Z132" s="3">
        <v>1279</v>
      </c>
      <c r="AA132" s="2" t="s">
        <v>4450</v>
      </c>
      <c r="AB132" s="1" t="s">
        <v>1575</v>
      </c>
      <c r="AC132" s="1" t="s">
        <v>1473</v>
      </c>
      <c r="AD132" s="1">
        <v>14</v>
      </c>
      <c r="AE132" s="1" t="s">
        <v>4810</v>
      </c>
      <c r="AF132" s="1" t="s">
        <v>4811</v>
      </c>
      <c r="AG132" s="1" t="s">
        <v>349</v>
      </c>
      <c r="AH132" s="1" t="s">
        <v>4557</v>
      </c>
      <c r="AI132" s="1" t="s">
        <v>1515</v>
      </c>
      <c r="AJ132" s="1"/>
      <c r="AK132" s="1" t="s">
        <v>4812</v>
      </c>
      <c r="AL132" s="1"/>
      <c r="AM132" s="1"/>
      <c r="AN132" s="1"/>
      <c r="AO132" s="1">
        <v>2</v>
      </c>
      <c r="AP132" s="1">
        <v>3</v>
      </c>
      <c r="AQ132" s="1" t="s">
        <v>4812</v>
      </c>
    </row>
    <row r="133" spans="1:43" x14ac:dyDescent="0.15">
      <c r="A133" t="str">
        <f>B133&amp;C133&amp;E133&amp;F133&amp;H133&amp;I133&amp;J133&amp;M133&amp;N133&amp;O133&amp;P133&amp;Q133&amp;R133&amp;S133&amp;T133&amp;V133&amp;W133&amp;X133&amp;Y133</f>
        <v/>
      </c>
    </row>
    <row r="134" spans="1:43" x14ac:dyDescent="0.15">
      <c r="A134" t="str">
        <f>B134&amp;C134&amp;E134&amp;F134&amp;H134&amp;I134&amp;J134&amp;M134&amp;N134&amp;O134&amp;P134&amp;Q134&amp;R134&amp;S134&amp;T134&amp;V134&amp;W134&amp;X134&amp;Y134</f>
        <v>**2/4クリーチャー</v>
      </c>
      <c r="B134" t="s">
        <v>4856</v>
      </c>
      <c r="C134">
        <f>K137</f>
        <v>2</v>
      </c>
      <c r="E134" t="s">
        <v>5203</v>
      </c>
      <c r="F134">
        <f>L137</f>
        <v>4</v>
      </c>
      <c r="I134" t="s">
        <v>349</v>
      </c>
    </row>
    <row r="135" spans="1:43" x14ac:dyDescent="0.15">
      <c r="A135" t="str">
        <f t="shared" ref="A135:A142" si="19">B135&amp;C135&amp;E135&amp;F135&amp;H135&amp;I135&amp;J135&amp;M135&amp;N135&amp;O135&amp;P135&amp;Q135&amp;R135&amp;S135&amp;T135&amp;U135&amp;V135&amp;W135&amp;X135&amp;Y135</f>
        <v>|LEFT:50|LEFT:50|LEFT:50|LEFT:120|LEFT:120|LEFT:500|c</v>
      </c>
      <c r="B135" t="s">
        <v>3211</v>
      </c>
      <c r="C135" t="s">
        <v>3204</v>
      </c>
      <c r="E135" t="s">
        <v>3211</v>
      </c>
      <c r="F135" t="s">
        <v>3204</v>
      </c>
      <c r="H135" t="s">
        <v>3211</v>
      </c>
      <c r="I135" t="s">
        <v>3204</v>
      </c>
      <c r="J135" t="s">
        <v>3211</v>
      </c>
      <c r="M135" t="s">
        <v>5157</v>
      </c>
      <c r="N135" t="s">
        <v>3267</v>
      </c>
      <c r="O135" t="s">
        <v>5157</v>
      </c>
      <c r="R135" t="s">
        <v>3267</v>
      </c>
      <c r="T135" t="s">
        <v>3205</v>
      </c>
      <c r="X135" t="s">
        <v>3267</v>
      </c>
      <c r="Y135" t="s">
        <v>3206</v>
      </c>
    </row>
    <row r="136" spans="1:43" x14ac:dyDescent="0.15">
      <c r="A136" t="str">
        <f t="shared" si="19"/>
        <v>|セット|色|コスト|P/T|レアリティ|カード名|</v>
      </c>
      <c r="B136" t="s">
        <v>3211</v>
      </c>
      <c r="C136" t="s">
        <v>3212</v>
      </c>
      <c r="E136" t="s">
        <v>3211</v>
      </c>
      <c r="F136" t="s">
        <v>3181</v>
      </c>
      <c r="H136" t="s">
        <v>3211</v>
      </c>
      <c r="I136" t="s">
        <v>3207</v>
      </c>
      <c r="J136" t="s">
        <v>3211</v>
      </c>
      <c r="K136" t="s">
        <v>3168</v>
      </c>
      <c r="L136" t="s">
        <v>3167</v>
      </c>
      <c r="M136" t="str">
        <f t="shared" ref="M136:M142" si="20">K136&amp;"/"&amp;L136</f>
        <v>P/T</v>
      </c>
      <c r="N136" t="s">
        <v>3267</v>
      </c>
      <c r="O136" t="s">
        <v>5187</v>
      </c>
      <c r="R136" t="s">
        <v>3267</v>
      </c>
      <c r="T136" t="s">
        <v>3208</v>
      </c>
      <c r="X136" t="s">
        <v>3267</v>
      </c>
      <c r="Z136" s="18"/>
      <c r="AA136" s="18"/>
      <c r="AB136" s="18"/>
      <c r="AC136" s="18"/>
      <c r="AD136" s="18"/>
      <c r="AE136" s="18"/>
      <c r="AF136" s="18"/>
      <c r="AG136" s="18"/>
      <c r="AH136" s="18"/>
      <c r="AI136" s="18"/>
      <c r="AJ136" s="18"/>
      <c r="AK136" s="18"/>
      <c r="AL136" s="18"/>
      <c r="AM136" s="18"/>
      <c r="AN136" s="18"/>
      <c r="AO136" s="18"/>
      <c r="AP136" s="18"/>
      <c r="AQ136" s="18"/>
    </row>
    <row r="137" spans="1:43" x14ac:dyDescent="0.15">
      <c r="A137" t="str">
        <f t="shared" si="19"/>
        <v>|OGW|青赤|12|2/4|アンコモン|《[[嵐追いの魔道士]]》|</v>
      </c>
      <c r="B137" t="s">
        <v>3211</v>
      </c>
      <c r="C137" t="str">
        <f t="shared" ref="C137:C142" si="21">AA137</f>
        <v>OGW</v>
      </c>
      <c r="D137">
        <f>IF(AA137="","",VLOOKUP(C137,tnpl!$Z$1:$AA$11,2,TRUE))</f>
        <v>3</v>
      </c>
      <c r="E137" t="s">
        <v>3211</v>
      </c>
      <c r="F137" t="str">
        <f t="shared" ref="F137:F142" si="22">AB137</f>
        <v>青赤</v>
      </c>
      <c r="G137">
        <f>IF(AB137="","",VLOOKUP(F137,tnpl!$X$1:$Y$16,2,TRUE))</f>
        <v>12</v>
      </c>
      <c r="H137" t="s">
        <v>3211</v>
      </c>
      <c r="I137">
        <f t="shared" ref="I137:I142" si="23">AD137</f>
        <v>12</v>
      </c>
      <c r="J137" t="s">
        <v>3211</v>
      </c>
      <c r="K137">
        <f t="shared" ref="K137:L142" si="24">AO137</f>
        <v>2</v>
      </c>
      <c r="L137">
        <f t="shared" si="24"/>
        <v>4</v>
      </c>
      <c r="M137" t="str">
        <f t="shared" si="20"/>
        <v>2/4</v>
      </c>
      <c r="N137" t="s">
        <v>3267</v>
      </c>
      <c r="O137" t="str">
        <f t="shared" ref="O137:O142" si="25">AC137</f>
        <v>アンコモン</v>
      </c>
      <c r="R137" t="s">
        <v>3267</v>
      </c>
      <c r="S137" t="s">
        <v>4854</v>
      </c>
      <c r="T137" t="str">
        <f t="shared" ref="T137:T142" si="26">AE137</f>
        <v>嵐追いの魔道士</v>
      </c>
      <c r="U137" t="str">
        <f t="shared" ref="U137:U142" si="27">IF(I137=0,"&gt;","")</f>
        <v/>
      </c>
      <c r="V137" t="str">
        <f>IF(I137=0,VLOOKUP(TAG!T137,Sheet4!A:B,2,TRUE),"")</f>
        <v/>
      </c>
      <c r="W137" t="s">
        <v>4855</v>
      </c>
      <c r="X137" t="s">
        <v>3267</v>
      </c>
      <c r="Z137" s="3">
        <v>524</v>
      </c>
      <c r="AA137" s="2" t="s">
        <v>3214</v>
      </c>
      <c r="AB137" s="1" t="s">
        <v>1489</v>
      </c>
      <c r="AC137" s="1" t="s">
        <v>1473</v>
      </c>
      <c r="AD137" s="1">
        <v>12</v>
      </c>
      <c r="AE137" s="1" t="s">
        <v>1513</v>
      </c>
      <c r="AF137" s="1" t="s">
        <v>1512</v>
      </c>
      <c r="AG137" s="1" t="s">
        <v>349</v>
      </c>
      <c r="AH137" s="1" t="s">
        <v>1511</v>
      </c>
      <c r="AI137" s="1" t="s">
        <v>1485</v>
      </c>
      <c r="AJ137" s="1"/>
      <c r="AK137" s="1" t="s">
        <v>3467</v>
      </c>
      <c r="AL137" s="1" t="s">
        <v>1510</v>
      </c>
      <c r="AM137" s="1"/>
      <c r="AN137" s="1"/>
      <c r="AO137" s="1">
        <v>2</v>
      </c>
      <c r="AP137" s="1">
        <v>4</v>
      </c>
      <c r="AQ137" s="1" t="s">
        <v>3521</v>
      </c>
    </row>
    <row r="138" spans="1:43" x14ac:dyDescent="0.15">
      <c r="A138" t="str">
        <f t="shared" si="19"/>
        <v>|EMN|緑|11|2/4|アンコモン|《[[絡み爪の人狼]]》|</v>
      </c>
      <c r="B138" t="s">
        <v>3211</v>
      </c>
      <c r="C138" t="str">
        <f t="shared" si="21"/>
        <v>EMN</v>
      </c>
      <c r="D138">
        <f>IF(AA138="","",VLOOKUP(C138,tnpl!$Z$1:$AA$11,2,TRUE))</f>
        <v>5</v>
      </c>
      <c r="E138" t="s">
        <v>3211</v>
      </c>
      <c r="F138" t="str">
        <f t="shared" si="22"/>
        <v>緑</v>
      </c>
      <c r="G138">
        <f>IF(AB138="","",VLOOKUP(F138,tnpl!$X$1:$Y$16,2,TRUE))</f>
        <v>5</v>
      </c>
      <c r="H138" t="s">
        <v>3211</v>
      </c>
      <c r="I138">
        <f t="shared" si="23"/>
        <v>11</v>
      </c>
      <c r="J138" t="s">
        <v>3211</v>
      </c>
      <c r="K138">
        <f t="shared" si="24"/>
        <v>2</v>
      </c>
      <c r="L138">
        <f t="shared" si="24"/>
        <v>4</v>
      </c>
      <c r="M138" t="str">
        <f t="shared" si="20"/>
        <v>2/4</v>
      </c>
      <c r="N138" t="s">
        <v>3267</v>
      </c>
      <c r="O138" t="str">
        <f t="shared" si="25"/>
        <v>アンコモン</v>
      </c>
      <c r="R138" t="s">
        <v>3267</v>
      </c>
      <c r="S138" t="s">
        <v>4854</v>
      </c>
      <c r="T138" t="str">
        <f t="shared" si="26"/>
        <v>絡み爪の人狼</v>
      </c>
      <c r="U138" t="str">
        <f t="shared" si="27"/>
        <v/>
      </c>
      <c r="V138" t="str">
        <f>IF(I138=0,VLOOKUP(TAG!T138,Sheet4!A:B,2,TRUE),"")</f>
        <v/>
      </c>
      <c r="W138" t="s">
        <v>4855</v>
      </c>
      <c r="X138" t="s">
        <v>3267</v>
      </c>
      <c r="Z138" s="3">
        <v>809</v>
      </c>
      <c r="AA138" s="2" t="s">
        <v>3870</v>
      </c>
      <c r="AB138" s="1" t="s">
        <v>1540</v>
      </c>
      <c r="AC138" s="1" t="s">
        <v>1473</v>
      </c>
      <c r="AD138" s="22">
        <v>11</v>
      </c>
      <c r="AE138" s="1" t="s">
        <v>925</v>
      </c>
      <c r="AF138" s="1" t="s">
        <v>924</v>
      </c>
      <c r="AG138" s="1" t="s">
        <v>349</v>
      </c>
      <c r="AH138" s="1" t="s">
        <v>3702</v>
      </c>
      <c r="AI138" s="1" t="s">
        <v>2837</v>
      </c>
      <c r="AJ138" s="1"/>
      <c r="AK138" s="1" t="s">
        <v>2627</v>
      </c>
      <c r="AL138" s="1" t="s">
        <v>3560</v>
      </c>
      <c r="AM138" s="1"/>
      <c r="AN138" s="1"/>
      <c r="AO138" s="1">
        <v>2</v>
      </c>
      <c r="AP138" s="1">
        <v>4</v>
      </c>
      <c r="AQ138" s="1" t="s">
        <v>3984</v>
      </c>
    </row>
    <row r="139" spans="1:43" x14ac:dyDescent="0.15">
      <c r="A139" t="str">
        <f t="shared" si="19"/>
        <v>|AKH|白|6|2/4|コモン|《[[仕える者たち]]》|</v>
      </c>
      <c r="B139" t="s">
        <v>3211</v>
      </c>
      <c r="C139" t="str">
        <f t="shared" si="21"/>
        <v>AKH</v>
      </c>
      <c r="D139">
        <f>IF(AA139="","",VLOOKUP(C139,tnpl!$Z$1:$AA$11,2,TRUE))</f>
        <v>10</v>
      </c>
      <c r="E139" t="s">
        <v>3211</v>
      </c>
      <c r="F139" t="str">
        <f t="shared" si="22"/>
        <v>白</v>
      </c>
      <c r="G139">
        <f>IF(AB139="","",VLOOKUP(F139,tnpl!$X$1:$Y$16,2,TRUE))</f>
        <v>1</v>
      </c>
      <c r="H139" t="s">
        <v>3211</v>
      </c>
      <c r="I139">
        <f t="shared" si="23"/>
        <v>6</v>
      </c>
      <c r="J139" t="s">
        <v>3211</v>
      </c>
      <c r="K139">
        <f t="shared" si="24"/>
        <v>2</v>
      </c>
      <c r="L139">
        <f t="shared" si="24"/>
        <v>4</v>
      </c>
      <c r="M139" t="str">
        <f t="shared" si="20"/>
        <v>2/4</v>
      </c>
      <c r="N139" t="s">
        <v>3267</v>
      </c>
      <c r="O139" t="str">
        <f t="shared" si="25"/>
        <v>コモン</v>
      </c>
      <c r="R139" t="s">
        <v>3267</v>
      </c>
      <c r="S139" t="s">
        <v>4854</v>
      </c>
      <c r="T139" t="str">
        <f t="shared" si="26"/>
        <v>仕える者たち</v>
      </c>
      <c r="U139" t="str">
        <f t="shared" si="27"/>
        <v/>
      </c>
      <c r="V139" t="str">
        <f>IF(I139=0,VLOOKUP(TAG!T139,Sheet4!A:B,2,TRUE),"")</f>
        <v/>
      </c>
      <c r="W139" t="s">
        <v>4855</v>
      </c>
      <c r="X139" t="s">
        <v>3267</v>
      </c>
      <c r="Z139" s="3">
        <v>1108</v>
      </c>
      <c r="AA139" s="2" t="s">
        <v>4450</v>
      </c>
      <c r="AB139" s="1" t="s">
        <v>1653</v>
      </c>
      <c r="AC139" s="1" t="s">
        <v>1771</v>
      </c>
      <c r="AD139" s="1">
        <v>6</v>
      </c>
      <c r="AE139" s="1" t="s">
        <v>283</v>
      </c>
      <c r="AF139" s="1" t="s">
        <v>282</v>
      </c>
      <c r="AG139" s="1" t="s">
        <v>349</v>
      </c>
      <c r="AH139" s="1" t="s">
        <v>1506</v>
      </c>
      <c r="AI139" s="1"/>
      <c r="AJ139" s="1"/>
      <c r="AK139" s="1"/>
      <c r="AL139" s="1"/>
      <c r="AM139" s="1"/>
      <c r="AN139" s="1"/>
      <c r="AO139" s="1">
        <v>2</v>
      </c>
      <c r="AP139" s="1">
        <v>4</v>
      </c>
      <c r="AQ139" s="1"/>
    </row>
    <row r="140" spans="1:43" x14ac:dyDescent="0.15">
      <c r="A140" t="str">
        <f t="shared" si="19"/>
        <v>|AKH|青|6|2/4|アンコモン|《[[砂時計の侍臣]]》|</v>
      </c>
      <c r="B140" t="s">
        <v>3211</v>
      </c>
      <c r="C140" t="str">
        <f t="shared" si="21"/>
        <v>AKH</v>
      </c>
      <c r="D140">
        <f>IF(AA140="","",VLOOKUP(C140,tnpl!$Z$1:$AA$11,2,TRUE))</f>
        <v>10</v>
      </c>
      <c r="E140" t="s">
        <v>3211</v>
      </c>
      <c r="F140" t="str">
        <f t="shared" si="22"/>
        <v>青</v>
      </c>
      <c r="G140">
        <f>IF(AB140="","",VLOOKUP(F140,tnpl!$X$1:$Y$16,2,TRUE))</f>
        <v>2</v>
      </c>
      <c r="H140" t="s">
        <v>3211</v>
      </c>
      <c r="I140">
        <f t="shared" si="23"/>
        <v>6</v>
      </c>
      <c r="J140" t="s">
        <v>3211</v>
      </c>
      <c r="K140">
        <f t="shared" si="24"/>
        <v>2</v>
      </c>
      <c r="L140">
        <f t="shared" si="24"/>
        <v>4</v>
      </c>
      <c r="M140" t="str">
        <f t="shared" si="20"/>
        <v>2/4</v>
      </c>
      <c r="N140" t="s">
        <v>3267</v>
      </c>
      <c r="O140" t="str">
        <f t="shared" si="25"/>
        <v>アンコモン</v>
      </c>
      <c r="R140" t="s">
        <v>3267</v>
      </c>
      <c r="S140" t="s">
        <v>4854</v>
      </c>
      <c r="T140" t="str">
        <f t="shared" si="26"/>
        <v>砂時計の侍臣</v>
      </c>
      <c r="U140" t="str">
        <f t="shared" si="27"/>
        <v/>
      </c>
      <c r="V140" t="str">
        <f>IF(I140=0,VLOOKUP(TAG!T140,Sheet4!A:B,2,TRUE),"")</f>
        <v/>
      </c>
      <c r="W140" t="s">
        <v>4855</v>
      </c>
      <c r="X140" t="s">
        <v>3267</v>
      </c>
      <c r="Z140" s="3">
        <v>1141</v>
      </c>
      <c r="AA140" s="2" t="s">
        <v>4450</v>
      </c>
      <c r="AB140" s="1" t="s">
        <v>1631</v>
      </c>
      <c r="AC140" s="1" t="s">
        <v>1473</v>
      </c>
      <c r="AD140" s="1">
        <v>6</v>
      </c>
      <c r="AE140" s="1" t="s">
        <v>219</v>
      </c>
      <c r="AF140" s="1" t="s">
        <v>218</v>
      </c>
      <c r="AG140" s="1" t="s">
        <v>349</v>
      </c>
      <c r="AH140" s="1" t="s">
        <v>1511</v>
      </c>
      <c r="AI140" s="1" t="s">
        <v>1492</v>
      </c>
      <c r="AJ140" s="1"/>
      <c r="AK140" s="1" t="s">
        <v>4526</v>
      </c>
      <c r="AL140" s="1" t="s">
        <v>4527</v>
      </c>
      <c r="AM140" s="1" t="s">
        <v>4528</v>
      </c>
      <c r="AN140" s="1"/>
      <c r="AO140" s="1">
        <v>2</v>
      </c>
      <c r="AP140" s="1">
        <v>4</v>
      </c>
      <c r="AQ140" s="1" t="s">
        <v>4529</v>
      </c>
    </row>
    <row r="141" spans="1:43" x14ac:dyDescent="0.15">
      <c r="A141" t="str">
        <f t="shared" si="19"/>
        <v>|AKH|緑|15|2/4|コモン|《[[大蜘蛛]]》|</v>
      </c>
      <c r="B141" t="s">
        <v>3211</v>
      </c>
      <c r="C141" t="str">
        <f t="shared" si="21"/>
        <v>AKH</v>
      </c>
      <c r="D141">
        <f>IF(AA141="","",VLOOKUP(C141,tnpl!$Z$1:$AA$11,2,TRUE))</f>
        <v>10</v>
      </c>
      <c r="E141" t="s">
        <v>3211</v>
      </c>
      <c r="F141" t="str">
        <f t="shared" si="22"/>
        <v>緑</v>
      </c>
      <c r="G141">
        <f>IF(AB141="","",VLOOKUP(F141,tnpl!$X$1:$Y$16,2,TRUE))</f>
        <v>5</v>
      </c>
      <c r="H141" t="s">
        <v>3211</v>
      </c>
      <c r="I141">
        <f t="shared" si="23"/>
        <v>15</v>
      </c>
      <c r="J141" t="s">
        <v>3211</v>
      </c>
      <c r="K141">
        <f t="shared" si="24"/>
        <v>2</v>
      </c>
      <c r="L141">
        <f t="shared" si="24"/>
        <v>4</v>
      </c>
      <c r="M141" t="str">
        <f t="shared" si="20"/>
        <v>2/4</v>
      </c>
      <c r="N141" t="s">
        <v>3267</v>
      </c>
      <c r="O141" t="str">
        <f t="shared" si="25"/>
        <v>コモン</v>
      </c>
      <c r="R141" t="s">
        <v>3267</v>
      </c>
      <c r="S141" t="s">
        <v>4854</v>
      </c>
      <c r="T141" t="str">
        <f t="shared" si="26"/>
        <v>大蜘蛛</v>
      </c>
      <c r="U141" t="str">
        <f t="shared" si="27"/>
        <v/>
      </c>
      <c r="V141" t="str">
        <f>IF(I141=0,VLOOKUP(TAG!T141,Sheet4!A:B,2,TRUE),"")</f>
        <v/>
      </c>
      <c r="W141" t="s">
        <v>4855</v>
      </c>
      <c r="X141" t="s">
        <v>3267</v>
      </c>
      <c r="Z141" s="3">
        <v>1203</v>
      </c>
      <c r="AA141" s="2" t="s">
        <v>4450</v>
      </c>
      <c r="AB141" s="1" t="s">
        <v>1540</v>
      </c>
      <c r="AC141" s="1" t="s">
        <v>1771</v>
      </c>
      <c r="AD141" s="1">
        <v>15</v>
      </c>
      <c r="AE141" s="1" t="s">
        <v>97</v>
      </c>
      <c r="AF141" s="1" t="s">
        <v>96</v>
      </c>
      <c r="AG141" s="1" t="s">
        <v>349</v>
      </c>
      <c r="AH141" s="1" t="s">
        <v>2596</v>
      </c>
      <c r="AI141" s="1"/>
      <c r="AJ141" s="1"/>
      <c r="AK141" s="1" t="s">
        <v>1971</v>
      </c>
      <c r="AL141" s="1"/>
      <c r="AM141" s="1"/>
      <c r="AN141" s="1"/>
      <c r="AO141" s="1">
        <v>2</v>
      </c>
      <c r="AP141" s="1">
        <v>4</v>
      </c>
      <c r="AQ141" s="1" t="s">
        <v>1971</v>
      </c>
    </row>
    <row r="142" spans="1:43" x14ac:dyDescent="0.15">
      <c r="A142" t="str">
        <f t="shared" si="19"/>
        <v>|AKHM|青|16|2/4|Masterpiece|《[[聖別されたスフィンクス]]》|</v>
      </c>
      <c r="B142" t="s">
        <v>3211</v>
      </c>
      <c r="C142" t="str">
        <f t="shared" si="21"/>
        <v>AKHM</v>
      </c>
      <c r="D142">
        <f>IF(AA142="","",VLOOKUP(C142,tnpl!$Z$1:$AA$11,2,TRUE))</f>
        <v>11</v>
      </c>
      <c r="E142" t="s">
        <v>3211</v>
      </c>
      <c r="F142" t="str">
        <f t="shared" si="22"/>
        <v>青</v>
      </c>
      <c r="G142">
        <f>IF(AB142="","",VLOOKUP(F142,tnpl!$X$1:$Y$16,2,TRUE))</f>
        <v>2</v>
      </c>
      <c r="H142" t="s">
        <v>3211</v>
      </c>
      <c r="I142">
        <f t="shared" si="23"/>
        <v>16</v>
      </c>
      <c r="J142" t="s">
        <v>3211</v>
      </c>
      <c r="K142">
        <f t="shared" si="24"/>
        <v>2</v>
      </c>
      <c r="L142">
        <f t="shared" si="24"/>
        <v>4</v>
      </c>
      <c r="M142" t="str">
        <f t="shared" si="20"/>
        <v>2/4</v>
      </c>
      <c r="N142" t="s">
        <v>3267</v>
      </c>
      <c r="O142" t="str">
        <f t="shared" si="25"/>
        <v>Masterpiece</v>
      </c>
      <c r="R142" t="s">
        <v>3267</v>
      </c>
      <c r="S142" t="s">
        <v>4854</v>
      </c>
      <c r="T142" t="str">
        <f t="shared" si="26"/>
        <v>聖別されたスフィンクス</v>
      </c>
      <c r="U142" t="str">
        <f t="shared" si="27"/>
        <v/>
      </c>
      <c r="V142" t="str">
        <f>IF(I142=0,VLOOKUP(TAG!T142,Sheet4!A:B,2,TRUE),"")</f>
        <v/>
      </c>
      <c r="W142" t="s">
        <v>4855</v>
      </c>
      <c r="X142" t="s">
        <v>3267</v>
      </c>
      <c r="Z142" s="3">
        <v>1256</v>
      </c>
      <c r="AA142" s="2" t="s">
        <v>4746</v>
      </c>
      <c r="AB142" s="1" t="s">
        <v>1631</v>
      </c>
      <c r="AC142" s="1" t="s">
        <v>3203</v>
      </c>
      <c r="AD142" s="1">
        <v>16</v>
      </c>
      <c r="AE142" s="1" t="s">
        <v>3183</v>
      </c>
      <c r="AF142" s="1" t="s">
        <v>3184</v>
      </c>
      <c r="AG142" s="1" t="s">
        <v>349</v>
      </c>
      <c r="AH142" s="1" t="s">
        <v>1633</v>
      </c>
      <c r="AI142" s="1"/>
      <c r="AJ142" s="1"/>
      <c r="AK142" s="1" t="s">
        <v>361</v>
      </c>
      <c r="AL142" s="1" t="s">
        <v>4750</v>
      </c>
      <c r="AM142" s="1"/>
      <c r="AN142" s="1"/>
      <c r="AO142" s="1">
        <v>2</v>
      </c>
      <c r="AP142" s="1">
        <v>4</v>
      </c>
      <c r="AQ142" s="1" t="s">
        <v>4751</v>
      </c>
    </row>
    <row r="143" spans="1:43" x14ac:dyDescent="0.15">
      <c r="A143" t="str">
        <f>B143&amp;C143&amp;E143&amp;F143&amp;H143&amp;I143&amp;J143&amp;M143&amp;N143&amp;O143&amp;P143&amp;Q143&amp;R143&amp;S143&amp;T143&amp;V143&amp;W143&amp;X143&amp;Y143</f>
        <v/>
      </c>
    </row>
    <row r="144" spans="1:43" x14ac:dyDescent="0.15">
      <c r="A144" t="str">
        <f>B144&amp;C144&amp;E144&amp;F144&amp;H144&amp;I144&amp;J144&amp;M144&amp;N144&amp;O144&amp;P144&amp;Q144&amp;R144&amp;S144&amp;T144&amp;V144&amp;W144&amp;X144&amp;Y144</f>
        <v>**2/5以上クリーチャー</v>
      </c>
      <c r="B144" t="s">
        <v>4856</v>
      </c>
      <c r="C144">
        <f>K147</f>
        <v>2</v>
      </c>
      <c r="E144" t="s">
        <v>5203</v>
      </c>
      <c r="F144">
        <f>L147</f>
        <v>5</v>
      </c>
      <c r="H144" t="s">
        <v>5204</v>
      </c>
      <c r="I144" t="s">
        <v>349</v>
      </c>
    </row>
    <row r="145" spans="1:43" x14ac:dyDescent="0.15">
      <c r="A145" t="str">
        <f t="shared" ref="A145:A151" si="28">B145&amp;C145&amp;E145&amp;F145&amp;H145&amp;I145&amp;J145&amp;M145&amp;N145&amp;O145&amp;P145&amp;Q145&amp;R145&amp;S145&amp;T145&amp;U145&amp;V145&amp;W145&amp;X145&amp;Y145</f>
        <v>|LEFT:50|LEFT:50|LEFT:50|LEFT:120|LEFT:120|LEFT:500|c</v>
      </c>
      <c r="B145" t="s">
        <v>3211</v>
      </c>
      <c r="C145" t="s">
        <v>3204</v>
      </c>
      <c r="E145" t="s">
        <v>3211</v>
      </c>
      <c r="F145" t="s">
        <v>3204</v>
      </c>
      <c r="H145" t="s">
        <v>3211</v>
      </c>
      <c r="I145" t="s">
        <v>3204</v>
      </c>
      <c r="J145" t="s">
        <v>3211</v>
      </c>
      <c r="M145" t="s">
        <v>5157</v>
      </c>
      <c r="N145" t="s">
        <v>3267</v>
      </c>
      <c r="O145" t="s">
        <v>5157</v>
      </c>
      <c r="R145" t="s">
        <v>3267</v>
      </c>
      <c r="T145" t="s">
        <v>3205</v>
      </c>
      <c r="X145" t="s">
        <v>3267</v>
      </c>
      <c r="Y145" t="s">
        <v>3206</v>
      </c>
    </row>
    <row r="146" spans="1:43" x14ac:dyDescent="0.15">
      <c r="A146" t="str">
        <f t="shared" si="28"/>
        <v>|セット|色|コスト|P/T|レアリティ|カード名|</v>
      </c>
      <c r="B146" t="s">
        <v>3211</v>
      </c>
      <c r="C146" t="s">
        <v>3212</v>
      </c>
      <c r="E146" t="s">
        <v>3211</v>
      </c>
      <c r="F146" t="s">
        <v>3181</v>
      </c>
      <c r="H146" t="s">
        <v>3211</v>
      </c>
      <c r="I146" t="s">
        <v>3207</v>
      </c>
      <c r="J146" t="s">
        <v>3211</v>
      </c>
      <c r="K146" t="s">
        <v>3168</v>
      </c>
      <c r="L146" t="s">
        <v>3167</v>
      </c>
      <c r="M146" t="str">
        <f t="shared" ref="M146:M151" si="29">K146&amp;"/"&amp;L146</f>
        <v>P/T</v>
      </c>
      <c r="N146" t="s">
        <v>3267</v>
      </c>
      <c r="O146" t="s">
        <v>5187</v>
      </c>
      <c r="R146" t="s">
        <v>3267</v>
      </c>
      <c r="T146" t="s">
        <v>3208</v>
      </c>
      <c r="X146" t="s">
        <v>3267</v>
      </c>
      <c r="Z146" s="18"/>
      <c r="AA146" s="18"/>
      <c r="AB146" s="18"/>
      <c r="AC146" s="18"/>
      <c r="AD146" s="18"/>
      <c r="AE146" s="18"/>
      <c r="AF146" s="18"/>
      <c r="AG146" s="18"/>
      <c r="AH146" s="18"/>
      <c r="AI146" s="18"/>
      <c r="AJ146" s="18"/>
      <c r="AK146" s="18"/>
      <c r="AL146" s="18"/>
      <c r="AM146" s="18"/>
      <c r="AN146" s="18"/>
      <c r="AO146" s="18"/>
      <c r="AP146" s="18"/>
      <c r="AQ146" s="18"/>
    </row>
    <row r="147" spans="1:43" x14ac:dyDescent="0.15">
      <c r="A147" t="str">
        <f t="shared" si="28"/>
        <v>|ORI|白|11|2/5|アンコモン|《[[族霊導きの鹿羚羊]]》|</v>
      </c>
      <c r="B147" t="s">
        <v>3211</v>
      </c>
      <c r="C147" t="str">
        <f>AA147</f>
        <v>ORI</v>
      </c>
      <c r="D147">
        <f>IF(AA147="","",VLOOKUP(C147,tnpl!$Z$1:$AA$11,2,TRUE))</f>
        <v>1</v>
      </c>
      <c r="E147" t="s">
        <v>3211</v>
      </c>
      <c r="F147" t="str">
        <f>AB147</f>
        <v>白</v>
      </c>
      <c r="G147">
        <f>IF(AB147="","",VLOOKUP(F147,tnpl!$X$1:$Y$16,2,TRUE))</f>
        <v>1</v>
      </c>
      <c r="H147" t="s">
        <v>3211</v>
      </c>
      <c r="I147">
        <f>AD147</f>
        <v>11</v>
      </c>
      <c r="J147" t="s">
        <v>3211</v>
      </c>
      <c r="K147">
        <f t="shared" ref="K147:L151" si="30">AO147</f>
        <v>2</v>
      </c>
      <c r="L147">
        <f t="shared" si="30"/>
        <v>5</v>
      </c>
      <c r="M147" t="str">
        <f t="shared" si="29"/>
        <v>2/5</v>
      </c>
      <c r="N147" t="s">
        <v>3267</v>
      </c>
      <c r="O147" t="str">
        <f>AC147</f>
        <v>アンコモン</v>
      </c>
      <c r="R147" t="s">
        <v>3267</v>
      </c>
      <c r="S147" t="s">
        <v>4854</v>
      </c>
      <c r="T147" t="str">
        <f>AE147</f>
        <v>族霊導きの鹿羚羊</v>
      </c>
      <c r="U147" t="str">
        <f>IF(I147=0,"&gt;","")</f>
        <v/>
      </c>
      <c r="V147" t="str">
        <f>IF(I147=0,VLOOKUP(TAG!T147,Sheet4!A:B,2,TRUE),"")</f>
        <v/>
      </c>
      <c r="W147" t="s">
        <v>4855</v>
      </c>
      <c r="X147" t="s">
        <v>3267</v>
      </c>
      <c r="Z147" s="3">
        <v>22</v>
      </c>
      <c r="AA147" s="2" t="s">
        <v>3271</v>
      </c>
      <c r="AB147" s="1" t="s">
        <v>1653</v>
      </c>
      <c r="AC147" s="1" t="s">
        <v>1473</v>
      </c>
      <c r="AD147" s="1">
        <v>11</v>
      </c>
      <c r="AE147" s="1" t="s">
        <v>3106</v>
      </c>
      <c r="AF147" s="1" t="s">
        <v>3105</v>
      </c>
      <c r="AG147" s="1" t="s">
        <v>349</v>
      </c>
      <c r="AH147" s="1" t="s">
        <v>3104</v>
      </c>
      <c r="AI147" s="1"/>
      <c r="AJ147" s="1"/>
      <c r="AK147" s="1" t="s">
        <v>3103</v>
      </c>
      <c r="AL147" s="1"/>
      <c r="AM147" s="1"/>
      <c r="AN147" s="1"/>
      <c r="AO147" s="1">
        <v>2</v>
      </c>
      <c r="AP147" s="1">
        <v>5</v>
      </c>
      <c r="AQ147" s="1" t="s">
        <v>3103</v>
      </c>
    </row>
    <row r="148" spans="1:43" x14ac:dyDescent="0.15">
      <c r="A148" t="str">
        <f t="shared" si="28"/>
        <v>|BFZ|青|11|2/5|アンコモン|《[[ウラモグの回収者]]》|</v>
      </c>
      <c r="B148" t="s">
        <v>3211</v>
      </c>
      <c r="C148" t="str">
        <f>AA148</f>
        <v>BFZ</v>
      </c>
      <c r="D148">
        <f>IF(AA148="","",VLOOKUP(C148,tnpl!$Z$1:$AA$11,2,TRUE))</f>
        <v>2</v>
      </c>
      <c r="E148" t="s">
        <v>3211</v>
      </c>
      <c r="F148" t="str">
        <f>AB148</f>
        <v>青</v>
      </c>
      <c r="G148">
        <f>IF(AB148="","",VLOOKUP(F148,tnpl!$X$1:$Y$16,2,TRUE))</f>
        <v>2</v>
      </c>
      <c r="H148" t="s">
        <v>3211</v>
      </c>
      <c r="I148">
        <f>AD148</f>
        <v>11</v>
      </c>
      <c r="J148" t="s">
        <v>3211</v>
      </c>
      <c r="K148">
        <f t="shared" si="30"/>
        <v>2</v>
      </c>
      <c r="L148">
        <f t="shared" si="30"/>
        <v>5</v>
      </c>
      <c r="M148" t="str">
        <f t="shared" si="29"/>
        <v>2/5</v>
      </c>
      <c r="N148" t="s">
        <v>3267</v>
      </c>
      <c r="O148" t="str">
        <f>AC148</f>
        <v>アンコモン</v>
      </c>
      <c r="R148" t="s">
        <v>3267</v>
      </c>
      <c r="S148" t="s">
        <v>4854</v>
      </c>
      <c r="T148" t="str">
        <f>AE148</f>
        <v>ウラモグの回収者</v>
      </c>
      <c r="U148" t="str">
        <f>IF(I148=0,"&gt;","")</f>
        <v/>
      </c>
      <c r="V148" t="str">
        <f>IF(I148=0,VLOOKUP(TAG!T148,Sheet4!A:B,2,TRUE),"")</f>
        <v/>
      </c>
      <c r="W148" t="s">
        <v>4855</v>
      </c>
      <c r="X148" t="s">
        <v>3267</v>
      </c>
      <c r="Z148" s="3">
        <v>303</v>
      </c>
      <c r="AA148" s="2" t="s">
        <v>3213</v>
      </c>
      <c r="AB148" s="1" t="s">
        <v>1631</v>
      </c>
      <c r="AC148" s="1" t="s">
        <v>1473</v>
      </c>
      <c r="AD148" s="1">
        <v>11</v>
      </c>
      <c r="AE148" s="1" t="s">
        <v>2269</v>
      </c>
      <c r="AF148" s="1" t="s">
        <v>2268</v>
      </c>
      <c r="AG148" s="1" t="s">
        <v>349</v>
      </c>
      <c r="AH148" s="1" t="s">
        <v>1457</v>
      </c>
      <c r="AI148" s="1" t="s">
        <v>1743</v>
      </c>
      <c r="AJ148" s="1"/>
      <c r="AK148" s="1" t="s">
        <v>3416</v>
      </c>
      <c r="AL148" s="1" t="s">
        <v>2267</v>
      </c>
      <c r="AM148" s="1"/>
      <c r="AN148" s="1"/>
      <c r="AO148" s="1">
        <v>2</v>
      </c>
      <c r="AP148" s="1">
        <v>5</v>
      </c>
      <c r="AQ148" s="1" t="s">
        <v>3427</v>
      </c>
    </row>
    <row r="149" spans="1:43" x14ac:dyDescent="0.15">
      <c r="A149" t="str">
        <f t="shared" si="28"/>
        <v>|EMN|白|15|2/5|アンコモン|《[[罪からの解放者]]》|</v>
      </c>
      <c r="B149" t="s">
        <v>3211</v>
      </c>
      <c r="C149" t="str">
        <f>AA149</f>
        <v>EMN</v>
      </c>
      <c r="D149">
        <f>IF(AA149="","",VLOOKUP(C149,tnpl!$Z$1:$AA$11,2,TRUE))</f>
        <v>5</v>
      </c>
      <c r="E149" t="s">
        <v>3211</v>
      </c>
      <c r="F149" t="str">
        <f>AB149</f>
        <v>白</v>
      </c>
      <c r="G149">
        <f>IF(AB149="","",VLOOKUP(F149,tnpl!$X$1:$Y$16,2,TRUE))</f>
        <v>1</v>
      </c>
      <c r="H149" t="s">
        <v>3211</v>
      </c>
      <c r="I149">
        <f>AD149</f>
        <v>15</v>
      </c>
      <c r="J149" t="s">
        <v>3211</v>
      </c>
      <c r="K149">
        <f t="shared" si="30"/>
        <v>2</v>
      </c>
      <c r="L149">
        <f t="shared" si="30"/>
        <v>5</v>
      </c>
      <c r="M149" t="str">
        <f t="shared" si="29"/>
        <v>2/5</v>
      </c>
      <c r="N149" t="s">
        <v>3267</v>
      </c>
      <c r="O149" t="str">
        <f>AC149</f>
        <v>アンコモン</v>
      </c>
      <c r="R149" t="s">
        <v>3267</v>
      </c>
      <c r="S149" t="s">
        <v>4854</v>
      </c>
      <c r="T149" t="str">
        <f>AE149</f>
        <v>罪からの解放者</v>
      </c>
      <c r="U149" t="str">
        <f>IF(I149=0,"&gt;","")</f>
        <v/>
      </c>
      <c r="V149" t="str">
        <f>IF(I149=0,VLOOKUP(TAG!T149,Sheet4!A:B,2,TRUE),"")</f>
        <v/>
      </c>
      <c r="W149" t="s">
        <v>4855</v>
      </c>
      <c r="X149" t="s">
        <v>3267</v>
      </c>
      <c r="Z149" s="3">
        <v>759</v>
      </c>
      <c r="AA149" s="2" t="s">
        <v>3870</v>
      </c>
      <c r="AB149" s="1" t="s">
        <v>1653</v>
      </c>
      <c r="AC149" s="1" t="s">
        <v>1473</v>
      </c>
      <c r="AD149" s="22">
        <v>15</v>
      </c>
      <c r="AE149" s="1" t="s">
        <v>1007</v>
      </c>
      <c r="AF149" s="1" t="s">
        <v>1006</v>
      </c>
      <c r="AG149" s="1" t="s">
        <v>349</v>
      </c>
      <c r="AH149" s="1" t="s">
        <v>1511</v>
      </c>
      <c r="AI149" s="1" t="s">
        <v>1492</v>
      </c>
      <c r="AJ149" s="1"/>
      <c r="AK149" s="1" t="s">
        <v>3878</v>
      </c>
      <c r="AL149" s="1" t="s">
        <v>3879</v>
      </c>
      <c r="AM149" s="1"/>
      <c r="AN149" s="1"/>
      <c r="AO149" s="1">
        <v>2</v>
      </c>
      <c r="AP149" s="1">
        <v>5</v>
      </c>
      <c r="AQ149" s="1" t="s">
        <v>3880</v>
      </c>
    </row>
    <row r="150" spans="1:43" x14ac:dyDescent="0.15">
      <c r="A150" t="str">
        <f t="shared" si="28"/>
        <v>|KLD|青黒|12|2/5|アンコモン|《[[禁制品の黒幕]]》|</v>
      </c>
      <c r="B150" t="s">
        <v>3211</v>
      </c>
      <c r="C150" t="str">
        <f>AA150</f>
        <v>KLD</v>
      </c>
      <c r="D150">
        <f>IF(AA150="","",VLOOKUP(C150,tnpl!$Z$1:$AA$11,2,TRUE))</f>
        <v>6</v>
      </c>
      <c r="E150" t="s">
        <v>3211</v>
      </c>
      <c r="F150" t="str">
        <f>AB150</f>
        <v>青黒</v>
      </c>
      <c r="G150">
        <f>IF(AB150="","",VLOOKUP(F150,tnpl!$X$1:$Y$16,2,TRUE))</f>
        <v>7</v>
      </c>
      <c r="H150" t="s">
        <v>3211</v>
      </c>
      <c r="I150">
        <f>AD150</f>
        <v>12</v>
      </c>
      <c r="J150" t="s">
        <v>3211</v>
      </c>
      <c r="K150">
        <f t="shared" si="30"/>
        <v>2</v>
      </c>
      <c r="L150">
        <f t="shared" si="30"/>
        <v>5</v>
      </c>
      <c r="M150" t="str">
        <f t="shared" si="29"/>
        <v>2/5</v>
      </c>
      <c r="N150" t="s">
        <v>3267</v>
      </c>
      <c r="O150" t="str">
        <f>AC150</f>
        <v>アンコモン</v>
      </c>
      <c r="R150" t="s">
        <v>3267</v>
      </c>
      <c r="S150" t="s">
        <v>4854</v>
      </c>
      <c r="T150" t="str">
        <f>AE150</f>
        <v>禁制品の黒幕</v>
      </c>
      <c r="U150" t="str">
        <f>IF(I150=0,"&gt;","")</f>
        <v/>
      </c>
      <c r="V150" t="str">
        <f>IF(I150=0,VLOOKUP(TAG!T150,Sheet4!A:B,2,TRUE),"")</f>
        <v/>
      </c>
      <c r="W150" t="s">
        <v>4855</v>
      </c>
      <c r="X150" t="s">
        <v>3267</v>
      </c>
      <c r="Z150" s="3">
        <v>973</v>
      </c>
      <c r="AA150" s="2" t="s">
        <v>4035</v>
      </c>
      <c r="AB150" s="1" t="s">
        <v>1530</v>
      </c>
      <c r="AC150" s="1" t="s">
        <v>1473</v>
      </c>
      <c r="AD150" s="1">
        <v>12</v>
      </c>
      <c r="AE150" s="1" t="s">
        <v>579</v>
      </c>
      <c r="AF150" s="1" t="s">
        <v>578</v>
      </c>
      <c r="AG150" s="1" t="s">
        <v>349</v>
      </c>
      <c r="AH150" s="1" t="s">
        <v>4129</v>
      </c>
      <c r="AI150" s="1" t="s">
        <v>2976</v>
      </c>
      <c r="AJ150" s="1"/>
      <c r="AK150" s="1" t="s">
        <v>3151</v>
      </c>
      <c r="AL150" s="1" t="s">
        <v>4255</v>
      </c>
      <c r="AM150" s="1"/>
      <c r="AN150" s="1"/>
      <c r="AO150" s="1">
        <v>2</v>
      </c>
      <c r="AP150" s="1">
        <v>5</v>
      </c>
      <c r="AQ150" s="1" t="s">
        <v>4256</v>
      </c>
    </row>
    <row r="151" spans="1:43" x14ac:dyDescent="0.15">
      <c r="A151" t="str">
        <f t="shared" si="28"/>
        <v>|ORI|黒|12|2/6|アンコモン|《[[地下墓地のナメクジ]]》|</v>
      </c>
      <c r="B151" t="s">
        <v>3211</v>
      </c>
      <c r="C151" t="str">
        <f>AA151</f>
        <v>ORI</v>
      </c>
      <c r="D151">
        <f>IF(AA151="","",VLOOKUP(C151,tnpl!$Z$1:$AA$11,2,TRUE))</f>
        <v>1</v>
      </c>
      <c r="E151" t="s">
        <v>3211</v>
      </c>
      <c r="F151" t="str">
        <f>AB151</f>
        <v>黒</v>
      </c>
      <c r="G151">
        <f>IF(AB151="","",VLOOKUP(F151,tnpl!$X$1:$Y$16,2,TRUE))</f>
        <v>3</v>
      </c>
      <c r="H151" t="s">
        <v>3211</v>
      </c>
      <c r="I151">
        <f>AD151</f>
        <v>12</v>
      </c>
      <c r="J151" t="s">
        <v>3211</v>
      </c>
      <c r="K151">
        <f t="shared" si="30"/>
        <v>2</v>
      </c>
      <c r="L151">
        <f t="shared" si="30"/>
        <v>6</v>
      </c>
      <c r="M151" t="str">
        <f t="shared" si="29"/>
        <v>2/6</v>
      </c>
      <c r="N151" t="s">
        <v>3267</v>
      </c>
      <c r="O151" t="str">
        <f>AC151</f>
        <v>アンコモン</v>
      </c>
      <c r="R151" t="s">
        <v>3267</v>
      </c>
      <c r="S151" t="s">
        <v>4854</v>
      </c>
      <c r="T151" t="str">
        <f>AE151</f>
        <v>地下墓地のナメクジ</v>
      </c>
      <c r="U151" t="str">
        <f>IF(I151=0,"&gt;","")</f>
        <v/>
      </c>
      <c r="V151" t="str">
        <f>IF(I151=0,VLOOKUP(TAG!T151,Sheet4!A:B,2,TRUE),"")</f>
        <v/>
      </c>
      <c r="W151" t="s">
        <v>4855</v>
      </c>
      <c r="X151" t="s">
        <v>3267</v>
      </c>
      <c r="Z151" s="3">
        <v>97</v>
      </c>
      <c r="AA151" s="2" t="s">
        <v>3271</v>
      </c>
      <c r="AB151" s="1" t="s">
        <v>1606</v>
      </c>
      <c r="AC151" s="1" t="s">
        <v>1473</v>
      </c>
      <c r="AD151" s="1">
        <v>12</v>
      </c>
      <c r="AE151" s="1" t="s">
        <v>2876</v>
      </c>
      <c r="AF151" s="1" t="s">
        <v>2875</v>
      </c>
      <c r="AG151" s="1" t="s">
        <v>349</v>
      </c>
      <c r="AH151" s="1" t="s">
        <v>2874</v>
      </c>
      <c r="AI151" s="1"/>
      <c r="AJ151" s="1"/>
      <c r="AK151" s="1" t="s">
        <v>2627</v>
      </c>
      <c r="AL151" s="1"/>
      <c r="AM151" s="1"/>
      <c r="AN151" s="1"/>
      <c r="AO151" s="1">
        <v>2</v>
      </c>
      <c r="AP151" s="1">
        <v>6</v>
      </c>
      <c r="AQ151" s="1" t="s">
        <v>2627</v>
      </c>
    </row>
    <row r="154" spans="1:43" x14ac:dyDescent="0.15">
      <c r="A154" t="str">
        <f>B154&amp;C154&amp;E154&amp;F154&amp;H154&amp;I154&amp;J154&amp;M154&amp;N154&amp;O154&amp;P154&amp;Q154&amp;R154&amp;S154&amp;T154&amp;V154&amp;W154&amp;X154&amp;Y154</f>
        <v>*パワー3タフネス3以外クリーチャー</v>
      </c>
      <c r="B154" t="s">
        <v>3229</v>
      </c>
      <c r="C154" t="str">
        <f>"パワー"&amp;AO160</f>
        <v>パワー3</v>
      </c>
      <c r="E154" t="str">
        <f>"タフネス"&amp;AO160&amp;"以外"</f>
        <v>タフネス3以外</v>
      </c>
      <c r="F154" t="s">
        <v>5201</v>
      </c>
      <c r="G154" t="s">
        <v>3228</v>
      </c>
    </row>
    <row r="155" spans="1:43" x14ac:dyDescent="0.15">
      <c r="A155" t="s">
        <v>5202</v>
      </c>
    </row>
    <row r="156" spans="1:43" x14ac:dyDescent="0.15">
      <c r="A156" t="str">
        <f>B156&amp;C156&amp;E156&amp;F156&amp;H156&amp;I156&amp;J156&amp;M156&amp;N156&amp;O156&amp;P156&amp;Q156&amp;R156&amp;S156&amp;T156&amp;V156&amp;W156&amp;X156&amp;Y156</f>
        <v/>
      </c>
    </row>
    <row r="157" spans="1:43" x14ac:dyDescent="0.15">
      <c r="A157" t="str">
        <f>B157&amp;C157&amp;E157&amp;F157&amp;H157&amp;I157&amp;J157&amp;M157&amp;N157&amp;O157&amp;P157&amp;Q157&amp;R157&amp;S157&amp;T157&amp;V157&amp;W157&amp;X157&amp;Y157</f>
        <v>**3/1クリーチャー</v>
      </c>
      <c r="B157" t="s">
        <v>4856</v>
      </c>
      <c r="C157">
        <f>K160</f>
        <v>3</v>
      </c>
      <c r="E157" t="s">
        <v>5203</v>
      </c>
      <c r="F157">
        <f>L160</f>
        <v>1</v>
      </c>
      <c r="I157" t="s">
        <v>349</v>
      </c>
    </row>
    <row r="158" spans="1:43" x14ac:dyDescent="0.15">
      <c r="A158" t="str">
        <f t="shared" ref="A158:A174" si="31">B158&amp;C158&amp;E158&amp;F158&amp;H158&amp;I158&amp;J158&amp;M158&amp;N158&amp;O158&amp;P158&amp;Q158&amp;R158&amp;S158&amp;T158&amp;U158&amp;V158&amp;W158&amp;X158&amp;Y158</f>
        <v>|LEFT:50|LEFT:50|LEFT:50|LEFT:120|LEFT:120|LEFT:500|c</v>
      </c>
      <c r="B158" t="s">
        <v>3211</v>
      </c>
      <c r="C158" t="s">
        <v>3204</v>
      </c>
      <c r="E158" t="s">
        <v>3211</v>
      </c>
      <c r="F158" t="s">
        <v>3204</v>
      </c>
      <c r="H158" t="s">
        <v>3211</v>
      </c>
      <c r="I158" t="s">
        <v>3204</v>
      </c>
      <c r="J158" t="s">
        <v>3211</v>
      </c>
      <c r="M158" t="s">
        <v>5157</v>
      </c>
      <c r="N158" t="s">
        <v>3267</v>
      </c>
      <c r="O158" t="s">
        <v>5157</v>
      </c>
      <c r="R158" t="s">
        <v>3267</v>
      </c>
      <c r="T158" t="s">
        <v>3205</v>
      </c>
      <c r="X158" t="s">
        <v>3267</v>
      </c>
      <c r="Y158" t="s">
        <v>3206</v>
      </c>
    </row>
    <row r="159" spans="1:43" x14ac:dyDescent="0.15">
      <c r="A159" t="str">
        <f t="shared" si="31"/>
        <v>|セット|色|コスト|P/T|レアリティ|カード名|</v>
      </c>
      <c r="B159" t="s">
        <v>3211</v>
      </c>
      <c r="C159" t="s">
        <v>3212</v>
      </c>
      <c r="E159" t="s">
        <v>3211</v>
      </c>
      <c r="F159" t="s">
        <v>3181</v>
      </c>
      <c r="H159" t="s">
        <v>3211</v>
      </c>
      <c r="I159" t="s">
        <v>3207</v>
      </c>
      <c r="J159" t="s">
        <v>3211</v>
      </c>
      <c r="K159" t="s">
        <v>3168</v>
      </c>
      <c r="L159" t="s">
        <v>3167</v>
      </c>
      <c r="M159" t="str">
        <f t="shared" ref="M159:M174" si="32">K159&amp;"/"&amp;L159</f>
        <v>P/T</v>
      </c>
      <c r="N159" t="s">
        <v>3267</v>
      </c>
      <c r="O159" t="s">
        <v>5187</v>
      </c>
      <c r="R159" t="s">
        <v>3267</v>
      </c>
      <c r="T159" t="s">
        <v>3208</v>
      </c>
      <c r="V159" t="str">
        <f>IF(I159=0,VLOOKUP(TAG!T159,Sheet4!A:B,2,TRUE),"")</f>
        <v/>
      </c>
      <c r="X159" t="s">
        <v>3267</v>
      </c>
      <c r="Z159" s="18"/>
      <c r="AA159" s="18"/>
      <c r="AB159" s="18"/>
      <c r="AC159" s="18"/>
      <c r="AD159" s="18"/>
      <c r="AE159" s="18"/>
      <c r="AF159" s="18"/>
      <c r="AG159" s="18"/>
      <c r="AH159" s="18"/>
      <c r="AI159" s="18"/>
      <c r="AJ159" s="18"/>
      <c r="AK159" s="18"/>
      <c r="AL159" s="18"/>
      <c r="AM159" s="18"/>
      <c r="AN159" s="18"/>
      <c r="AO159" s="18"/>
      <c r="AP159" s="18"/>
      <c r="AQ159" s="18"/>
    </row>
    <row r="160" spans="1:43" x14ac:dyDescent="0.15">
      <c r="A160" t="str">
        <f t="shared" si="31"/>
        <v>|ORI|黒|8|3/1|コモン|《[[死橋のシャーマン]]》|</v>
      </c>
      <c r="B160" t="s">
        <v>3211</v>
      </c>
      <c r="C160" t="str">
        <f t="shared" ref="C160:C174" si="33">AA160</f>
        <v>ORI</v>
      </c>
      <c r="D160">
        <f>IF(AA160="","",VLOOKUP(C160,tnpl!$Z$1:$AA$11,2,TRUE))</f>
        <v>1</v>
      </c>
      <c r="E160" t="s">
        <v>3211</v>
      </c>
      <c r="F160" t="str">
        <f t="shared" ref="F160:F174" si="34">AB160</f>
        <v>黒</v>
      </c>
      <c r="G160">
        <f>IF(AB160="","",VLOOKUP(F160,tnpl!$X$1:$Y$16,2,TRUE))</f>
        <v>3</v>
      </c>
      <c r="H160" t="s">
        <v>3211</v>
      </c>
      <c r="I160">
        <f t="shared" ref="I160:I174" si="35">AD160</f>
        <v>8</v>
      </c>
      <c r="J160" t="s">
        <v>3211</v>
      </c>
      <c r="K160">
        <f t="shared" ref="K160:K174" si="36">AO160</f>
        <v>3</v>
      </c>
      <c r="L160">
        <f t="shared" ref="L160:L174" si="37">AP160</f>
        <v>1</v>
      </c>
      <c r="M160" t="str">
        <f t="shared" si="32"/>
        <v>3/1</v>
      </c>
      <c r="N160" t="s">
        <v>3267</v>
      </c>
      <c r="O160" t="str">
        <f t="shared" ref="O160:O174" si="38">AC160</f>
        <v>コモン</v>
      </c>
      <c r="R160" t="s">
        <v>3267</v>
      </c>
      <c r="S160" t="s">
        <v>4854</v>
      </c>
      <c r="T160" t="str">
        <f t="shared" ref="T160:T174" si="39">AE160</f>
        <v>死橋のシャーマン</v>
      </c>
      <c r="U160" t="str">
        <f t="shared" ref="U160:U174" si="40">IF(I160=0,"&gt;","")</f>
        <v/>
      </c>
      <c r="V160" t="str">
        <f>IF(I160=0,VLOOKUP(TAG!T160,Sheet4!A:B,2,TRUE),"")</f>
        <v/>
      </c>
      <c r="W160" t="s">
        <v>4855</v>
      </c>
      <c r="X160" t="s">
        <v>3267</v>
      </c>
      <c r="Z160" s="3">
        <v>83</v>
      </c>
      <c r="AA160" s="2" t="s">
        <v>3271</v>
      </c>
      <c r="AB160" s="1" t="s">
        <v>1606</v>
      </c>
      <c r="AC160" s="1" t="s">
        <v>1771</v>
      </c>
      <c r="AD160" s="1">
        <v>8</v>
      </c>
      <c r="AE160" s="1" t="s">
        <v>2914</v>
      </c>
      <c r="AF160" s="1" t="s">
        <v>2913</v>
      </c>
      <c r="AG160" s="1" t="s">
        <v>349</v>
      </c>
      <c r="AH160" s="1" t="s">
        <v>1501</v>
      </c>
      <c r="AI160" s="1" t="s">
        <v>1894</v>
      </c>
      <c r="AJ160" s="1"/>
      <c r="AK160" s="1" t="s">
        <v>1765</v>
      </c>
      <c r="AL160" s="1"/>
      <c r="AM160" s="1"/>
      <c r="AN160" s="1"/>
      <c r="AO160" s="1">
        <v>3</v>
      </c>
      <c r="AP160" s="1">
        <v>1</v>
      </c>
      <c r="AQ160" s="1" t="s">
        <v>1765</v>
      </c>
    </row>
    <row r="161" spans="1:43" x14ac:dyDescent="0.15">
      <c r="A161" t="str">
        <f t="shared" si="31"/>
        <v>|ORI|赤|6|3/1|コモン|《[[業火の侍祭]]》|</v>
      </c>
      <c r="B161" t="s">
        <v>3211</v>
      </c>
      <c r="C161" t="str">
        <f t="shared" si="33"/>
        <v>ORI</v>
      </c>
      <c r="D161">
        <f>IF(AA161="","",VLOOKUP(C161,tnpl!$Z$1:$AA$11,2,TRUE))</f>
        <v>1</v>
      </c>
      <c r="E161" t="s">
        <v>3211</v>
      </c>
      <c r="F161" t="str">
        <f t="shared" si="34"/>
        <v>赤</v>
      </c>
      <c r="G161">
        <f>IF(AB161="","",VLOOKUP(F161,tnpl!$X$1:$Y$16,2,TRUE))</f>
        <v>4</v>
      </c>
      <c r="H161" t="s">
        <v>3211</v>
      </c>
      <c r="I161">
        <f t="shared" si="35"/>
        <v>6</v>
      </c>
      <c r="J161" t="s">
        <v>3211</v>
      </c>
      <c r="K161">
        <f t="shared" si="36"/>
        <v>3</v>
      </c>
      <c r="L161">
        <f t="shared" si="37"/>
        <v>1</v>
      </c>
      <c r="M161" t="str">
        <f t="shared" si="32"/>
        <v>3/1</v>
      </c>
      <c r="N161" t="s">
        <v>3267</v>
      </c>
      <c r="O161" t="str">
        <f t="shared" si="38"/>
        <v>コモン</v>
      </c>
      <c r="R161" t="s">
        <v>3267</v>
      </c>
      <c r="S161" t="s">
        <v>4854</v>
      </c>
      <c r="T161" t="str">
        <f t="shared" si="39"/>
        <v>業火の侍祭</v>
      </c>
      <c r="U161" t="str">
        <f t="shared" si="40"/>
        <v/>
      </c>
      <c r="V161" t="str">
        <f>IF(I161=0,VLOOKUP(TAG!T161,Sheet4!A:B,2,TRUE),"")</f>
        <v/>
      </c>
      <c r="W161" t="s">
        <v>4855</v>
      </c>
      <c r="X161" t="s">
        <v>3267</v>
      </c>
      <c r="Z161" s="3">
        <v>123</v>
      </c>
      <c r="AA161" s="2" t="s">
        <v>3271</v>
      </c>
      <c r="AB161" s="1" t="s">
        <v>1575</v>
      </c>
      <c r="AC161" s="1" t="s">
        <v>1771</v>
      </c>
      <c r="AD161" s="1">
        <v>6</v>
      </c>
      <c r="AE161" s="1" t="s">
        <v>2800</v>
      </c>
      <c r="AF161" s="1" t="s">
        <v>2799</v>
      </c>
      <c r="AG161" s="1" t="s">
        <v>349</v>
      </c>
      <c r="AH161" s="1" t="s">
        <v>1511</v>
      </c>
      <c r="AI161" s="1" t="s">
        <v>2667</v>
      </c>
      <c r="AJ161" s="1"/>
      <c r="AK161" s="1"/>
      <c r="AL161" s="1"/>
      <c r="AM161" s="1"/>
      <c r="AN161" s="1"/>
      <c r="AO161" s="1">
        <v>3</v>
      </c>
      <c r="AP161" s="1">
        <v>1</v>
      </c>
      <c r="AQ161" s="1"/>
    </row>
    <row r="162" spans="1:43" x14ac:dyDescent="0.15">
      <c r="A162" t="str">
        <f t="shared" si="31"/>
        <v>|ORI|赤|8|3/1|コモン|《[[暴れ玉石]]》|</v>
      </c>
      <c r="B162" t="s">
        <v>3211</v>
      </c>
      <c r="C162" t="str">
        <f t="shared" si="33"/>
        <v>ORI</v>
      </c>
      <c r="D162">
        <f>IF(AA162="","",VLOOKUP(C162,tnpl!$Z$1:$AA$11,2,TRUE))</f>
        <v>1</v>
      </c>
      <c r="E162" t="s">
        <v>3211</v>
      </c>
      <c r="F162" t="str">
        <f t="shared" si="34"/>
        <v>赤</v>
      </c>
      <c r="G162">
        <f>IF(AB162="","",VLOOKUP(F162,tnpl!$X$1:$Y$16,2,TRUE))</f>
        <v>4</v>
      </c>
      <c r="H162" t="s">
        <v>3211</v>
      </c>
      <c r="I162">
        <f t="shared" si="35"/>
        <v>8</v>
      </c>
      <c r="J162" t="s">
        <v>3211</v>
      </c>
      <c r="K162">
        <f t="shared" si="36"/>
        <v>3</v>
      </c>
      <c r="L162">
        <f t="shared" si="37"/>
        <v>1</v>
      </c>
      <c r="M162" t="str">
        <f t="shared" si="32"/>
        <v>3/1</v>
      </c>
      <c r="N162" t="s">
        <v>3267</v>
      </c>
      <c r="O162" t="str">
        <f t="shared" si="38"/>
        <v>コモン</v>
      </c>
      <c r="R162" t="s">
        <v>3267</v>
      </c>
      <c r="S162" t="s">
        <v>4854</v>
      </c>
      <c r="T162" t="str">
        <f t="shared" si="39"/>
        <v>暴れ玉石</v>
      </c>
      <c r="U162" t="str">
        <f t="shared" si="40"/>
        <v/>
      </c>
      <c r="V162" t="str">
        <f>IF(I162=0,VLOOKUP(TAG!T162,Sheet4!A:B,2,TRUE),"")</f>
        <v/>
      </c>
      <c r="W162" t="s">
        <v>4855</v>
      </c>
      <c r="X162" t="s">
        <v>3267</v>
      </c>
      <c r="Z162" s="3">
        <v>126</v>
      </c>
      <c r="AA162" s="2" t="s">
        <v>3271</v>
      </c>
      <c r="AB162" s="1" t="s">
        <v>1575</v>
      </c>
      <c r="AC162" s="1" t="s">
        <v>1771</v>
      </c>
      <c r="AD162" s="1">
        <v>8</v>
      </c>
      <c r="AE162" s="1" t="s">
        <v>2793</v>
      </c>
      <c r="AF162" s="1" t="s">
        <v>2792</v>
      </c>
      <c r="AG162" s="1" t="s">
        <v>349</v>
      </c>
      <c r="AH162" s="1" t="s">
        <v>1559</v>
      </c>
      <c r="AI162" s="1"/>
      <c r="AJ162" s="1"/>
      <c r="AK162" s="1" t="s">
        <v>2627</v>
      </c>
      <c r="AL162" s="1"/>
      <c r="AM162" s="1"/>
      <c r="AN162" s="1"/>
      <c r="AO162" s="1">
        <v>3</v>
      </c>
      <c r="AP162" s="1">
        <v>1</v>
      </c>
      <c r="AQ162" s="1" t="s">
        <v>2627</v>
      </c>
    </row>
    <row r="163" spans="1:43" x14ac:dyDescent="0.15">
      <c r="A163" t="str">
        <f t="shared" si="31"/>
        <v>|BFZ|白|6|3/1|コモン|《[[コーの懲罰者]]》|</v>
      </c>
      <c r="B163" t="s">
        <v>3211</v>
      </c>
      <c r="C163" t="str">
        <f t="shared" si="33"/>
        <v>BFZ</v>
      </c>
      <c r="D163">
        <f>IF(AA163="","",VLOOKUP(C163,tnpl!$Z$1:$AA$11,2,TRUE))</f>
        <v>2</v>
      </c>
      <c r="E163" t="s">
        <v>3211</v>
      </c>
      <c r="F163" t="str">
        <f t="shared" si="34"/>
        <v>白</v>
      </c>
      <c r="G163">
        <f>IF(AB163="","",VLOOKUP(F163,tnpl!$X$1:$Y$16,2,TRUE))</f>
        <v>1</v>
      </c>
      <c r="H163" t="s">
        <v>3211</v>
      </c>
      <c r="I163">
        <f t="shared" si="35"/>
        <v>6</v>
      </c>
      <c r="J163" t="s">
        <v>3211</v>
      </c>
      <c r="K163">
        <f t="shared" si="36"/>
        <v>3</v>
      </c>
      <c r="L163">
        <f t="shared" si="37"/>
        <v>1</v>
      </c>
      <c r="M163" t="str">
        <f t="shared" si="32"/>
        <v>3/1</v>
      </c>
      <c r="N163" t="s">
        <v>3267</v>
      </c>
      <c r="O163" t="str">
        <f t="shared" si="38"/>
        <v>コモン</v>
      </c>
      <c r="R163" t="s">
        <v>3267</v>
      </c>
      <c r="S163" t="s">
        <v>4854</v>
      </c>
      <c r="T163" t="str">
        <f t="shared" si="39"/>
        <v>コーの懲罰者</v>
      </c>
      <c r="U163" t="str">
        <f t="shared" si="40"/>
        <v/>
      </c>
      <c r="V163" t="str">
        <f>IF(I163=0,VLOOKUP(TAG!T163,Sheet4!A:B,2,TRUE),"")</f>
        <v/>
      </c>
      <c r="W163" t="s">
        <v>4855</v>
      </c>
      <c r="X163" t="s">
        <v>3267</v>
      </c>
      <c r="Z163" s="3">
        <v>252</v>
      </c>
      <c r="AA163" s="2" t="s">
        <v>3213</v>
      </c>
      <c r="AB163" s="1" t="s">
        <v>1653</v>
      </c>
      <c r="AC163" s="1" t="s">
        <v>1771</v>
      </c>
      <c r="AD163" s="1">
        <v>6</v>
      </c>
      <c r="AE163" s="1" t="s">
        <v>2432</v>
      </c>
      <c r="AF163" s="1" t="s">
        <v>2431</v>
      </c>
      <c r="AG163" s="1" t="s">
        <v>349</v>
      </c>
      <c r="AH163" s="1" t="s">
        <v>1493</v>
      </c>
      <c r="AI163" s="1" t="s">
        <v>1485</v>
      </c>
      <c r="AJ163" s="1" t="s">
        <v>1500</v>
      </c>
      <c r="AK163" s="1"/>
      <c r="AL163" s="1"/>
      <c r="AM163" s="1"/>
      <c r="AN163" s="1"/>
      <c r="AO163" s="1">
        <v>3</v>
      </c>
      <c r="AP163" s="1">
        <v>1</v>
      </c>
      <c r="AQ163" s="1"/>
    </row>
    <row r="164" spans="1:43" x14ac:dyDescent="0.15">
      <c r="A164" t="str">
        <f t="shared" si="31"/>
        <v>|BFZ|青|8|3/1|コモン|《[[水底の潜入者]]》|</v>
      </c>
      <c r="B164" t="s">
        <v>3211</v>
      </c>
      <c r="C164" t="str">
        <f t="shared" si="33"/>
        <v>BFZ</v>
      </c>
      <c r="D164">
        <f>IF(AA164="","",VLOOKUP(C164,tnpl!$Z$1:$AA$11,2,TRUE))</f>
        <v>2</v>
      </c>
      <c r="E164" t="s">
        <v>3211</v>
      </c>
      <c r="F164" t="str">
        <f t="shared" si="34"/>
        <v>青</v>
      </c>
      <c r="G164">
        <f>IF(AB164="","",VLOOKUP(F164,tnpl!$X$1:$Y$16,2,TRUE))</f>
        <v>2</v>
      </c>
      <c r="H164" t="s">
        <v>3211</v>
      </c>
      <c r="I164">
        <f t="shared" si="35"/>
        <v>8</v>
      </c>
      <c r="J164" t="s">
        <v>3211</v>
      </c>
      <c r="K164">
        <f t="shared" si="36"/>
        <v>3</v>
      </c>
      <c r="L164">
        <f t="shared" si="37"/>
        <v>1</v>
      </c>
      <c r="M164" t="str">
        <f t="shared" si="32"/>
        <v>3/1</v>
      </c>
      <c r="N164" t="s">
        <v>3267</v>
      </c>
      <c r="O164" t="str">
        <f t="shared" si="38"/>
        <v>コモン</v>
      </c>
      <c r="R164" t="s">
        <v>3267</v>
      </c>
      <c r="S164" t="s">
        <v>4854</v>
      </c>
      <c r="T164" t="str">
        <f t="shared" si="39"/>
        <v>水底の潜入者</v>
      </c>
      <c r="U164" t="str">
        <f t="shared" si="40"/>
        <v/>
      </c>
      <c r="V164" t="str">
        <f>IF(I164=0,VLOOKUP(TAG!T164,Sheet4!A:B,2,TRUE),"")</f>
        <v/>
      </c>
      <c r="W164" t="s">
        <v>4855</v>
      </c>
      <c r="X164" t="s">
        <v>3267</v>
      </c>
      <c r="Z164" s="3">
        <v>280</v>
      </c>
      <c r="AA164" s="2" t="s">
        <v>3213</v>
      </c>
      <c r="AB164" s="1" t="s">
        <v>1631</v>
      </c>
      <c r="AC164" s="1" t="s">
        <v>1771</v>
      </c>
      <c r="AD164" s="1">
        <v>8</v>
      </c>
      <c r="AE164" s="1" t="s">
        <v>2341</v>
      </c>
      <c r="AF164" s="1" t="s">
        <v>2340</v>
      </c>
      <c r="AG164" s="1" t="s">
        <v>349</v>
      </c>
      <c r="AH164" s="1" t="s">
        <v>1457</v>
      </c>
      <c r="AI164" s="1" t="s">
        <v>1523</v>
      </c>
      <c r="AJ164" s="1"/>
      <c r="AK164" s="1" t="s">
        <v>3412</v>
      </c>
      <c r="AL164" s="1" t="s">
        <v>2339</v>
      </c>
      <c r="AM164" s="1" t="s">
        <v>2197</v>
      </c>
      <c r="AN164" s="1"/>
      <c r="AO164" s="1">
        <v>3</v>
      </c>
      <c r="AP164" s="1">
        <v>1</v>
      </c>
      <c r="AQ164" s="1" t="s">
        <v>3413</v>
      </c>
    </row>
    <row r="165" spans="1:43" x14ac:dyDescent="0.15">
      <c r="A165" t="str">
        <f t="shared" si="31"/>
        <v>|BFZ|赤|5|3/1|コモン|《[[好戦的な鞭尾]]》|</v>
      </c>
      <c r="B165" t="s">
        <v>3211</v>
      </c>
      <c r="C165" t="str">
        <f t="shared" si="33"/>
        <v>BFZ</v>
      </c>
      <c r="D165">
        <f>IF(AA165="","",VLOOKUP(C165,tnpl!$Z$1:$AA$11,2,TRUE))</f>
        <v>2</v>
      </c>
      <c r="E165" t="s">
        <v>3211</v>
      </c>
      <c r="F165" t="str">
        <f t="shared" si="34"/>
        <v>赤</v>
      </c>
      <c r="G165">
        <f>IF(AB165="","",VLOOKUP(F165,tnpl!$X$1:$Y$16,2,TRUE))</f>
        <v>4</v>
      </c>
      <c r="H165" t="s">
        <v>3211</v>
      </c>
      <c r="I165">
        <f t="shared" si="35"/>
        <v>5</v>
      </c>
      <c r="J165" t="s">
        <v>3211</v>
      </c>
      <c r="K165">
        <f t="shared" si="36"/>
        <v>3</v>
      </c>
      <c r="L165">
        <f t="shared" si="37"/>
        <v>1</v>
      </c>
      <c r="M165" t="str">
        <f t="shared" si="32"/>
        <v>3/1</v>
      </c>
      <c r="N165" t="s">
        <v>3267</v>
      </c>
      <c r="O165" t="str">
        <f t="shared" si="38"/>
        <v>コモン</v>
      </c>
      <c r="R165" t="s">
        <v>3267</v>
      </c>
      <c r="S165" t="s">
        <v>4854</v>
      </c>
      <c r="T165" t="str">
        <f t="shared" si="39"/>
        <v>好戦的な鞭尾</v>
      </c>
      <c r="U165" t="str">
        <f t="shared" si="40"/>
        <v/>
      </c>
      <c r="V165" t="str">
        <f>IF(I165=0,VLOOKUP(TAG!T165,Sheet4!A:B,2,TRUE),"")</f>
        <v/>
      </c>
      <c r="W165" t="s">
        <v>4855</v>
      </c>
      <c r="X165" t="s">
        <v>3267</v>
      </c>
      <c r="Z165" s="3">
        <v>353</v>
      </c>
      <c r="AA165" s="2" t="s">
        <v>3213</v>
      </c>
      <c r="AB165" s="1" t="s">
        <v>1575</v>
      </c>
      <c r="AC165" s="1" t="s">
        <v>1771</v>
      </c>
      <c r="AD165" s="1">
        <v>5</v>
      </c>
      <c r="AE165" s="1" t="s">
        <v>2102</v>
      </c>
      <c r="AF165" s="1" t="s">
        <v>2101</v>
      </c>
      <c r="AG165" s="1" t="s">
        <v>349</v>
      </c>
      <c r="AH165" s="1" t="s">
        <v>348</v>
      </c>
      <c r="AI165" s="1"/>
      <c r="AJ165" s="1"/>
      <c r="AK165" s="1" t="s">
        <v>2100</v>
      </c>
      <c r="AL165" s="1"/>
      <c r="AM165" s="1"/>
      <c r="AN165" s="1"/>
      <c r="AO165" s="1">
        <v>3</v>
      </c>
      <c r="AP165" s="1">
        <v>1</v>
      </c>
      <c r="AQ165" s="1" t="s">
        <v>2100</v>
      </c>
    </row>
    <row r="166" spans="1:43" x14ac:dyDescent="0.15">
      <c r="A166" t="str">
        <f t="shared" si="31"/>
        <v>|BFZ|赤|8|3/1|コモン|《[[棘撃ちドローン]]》|</v>
      </c>
      <c r="B166" t="s">
        <v>3211</v>
      </c>
      <c r="C166" t="str">
        <f t="shared" si="33"/>
        <v>BFZ</v>
      </c>
      <c r="D166">
        <f>IF(AA166="","",VLOOKUP(C166,tnpl!$Z$1:$AA$11,2,TRUE))</f>
        <v>2</v>
      </c>
      <c r="E166" t="s">
        <v>3211</v>
      </c>
      <c r="F166" t="str">
        <f t="shared" si="34"/>
        <v>赤</v>
      </c>
      <c r="G166">
        <f>IF(AB166="","",VLOOKUP(F166,tnpl!$X$1:$Y$16,2,TRUE))</f>
        <v>4</v>
      </c>
      <c r="H166" t="s">
        <v>3211</v>
      </c>
      <c r="I166">
        <f t="shared" si="35"/>
        <v>8</v>
      </c>
      <c r="J166" t="s">
        <v>3211</v>
      </c>
      <c r="K166">
        <f t="shared" si="36"/>
        <v>3</v>
      </c>
      <c r="L166">
        <f t="shared" si="37"/>
        <v>1</v>
      </c>
      <c r="M166" t="str">
        <f t="shared" si="32"/>
        <v>3/1</v>
      </c>
      <c r="N166" t="s">
        <v>3267</v>
      </c>
      <c r="O166" t="str">
        <f t="shared" si="38"/>
        <v>コモン</v>
      </c>
      <c r="R166" t="s">
        <v>3267</v>
      </c>
      <c r="S166" t="s">
        <v>4854</v>
      </c>
      <c r="T166" t="str">
        <f t="shared" si="39"/>
        <v>棘撃ちドローン</v>
      </c>
      <c r="U166" t="str">
        <f t="shared" si="40"/>
        <v/>
      </c>
      <c r="V166" t="str">
        <f>IF(I166=0,VLOOKUP(TAG!T166,Sheet4!A:B,2,TRUE),"")</f>
        <v/>
      </c>
      <c r="W166" t="s">
        <v>4855</v>
      </c>
      <c r="X166" t="s">
        <v>3267</v>
      </c>
      <c r="Z166" s="3">
        <v>358</v>
      </c>
      <c r="AA166" s="2" t="s">
        <v>3213</v>
      </c>
      <c r="AB166" s="1" t="s">
        <v>1575</v>
      </c>
      <c r="AC166" s="1" t="s">
        <v>1771</v>
      </c>
      <c r="AD166" s="1">
        <v>8</v>
      </c>
      <c r="AE166" s="1" t="s">
        <v>2088</v>
      </c>
      <c r="AF166" s="1" t="s">
        <v>2087</v>
      </c>
      <c r="AG166" s="1" t="s">
        <v>349</v>
      </c>
      <c r="AH166" s="1" t="s">
        <v>1457</v>
      </c>
      <c r="AI166" s="1" t="s">
        <v>1523</v>
      </c>
      <c r="AJ166" s="1"/>
      <c r="AK166" s="1" t="s">
        <v>3412</v>
      </c>
      <c r="AL166" s="1" t="s">
        <v>2086</v>
      </c>
      <c r="AM166" s="1"/>
      <c r="AN166" s="1"/>
      <c r="AO166" s="1">
        <v>3</v>
      </c>
      <c r="AP166" s="1">
        <v>1</v>
      </c>
      <c r="AQ166" s="1" t="s">
        <v>3458</v>
      </c>
    </row>
    <row r="167" spans="1:43" x14ac:dyDescent="0.15">
      <c r="A167" t="str">
        <f t="shared" si="31"/>
        <v>|SOI|白|10|3/1|アンコモン|《[[近野の司祭]]》|</v>
      </c>
      <c r="B167" t="s">
        <v>3211</v>
      </c>
      <c r="C167" t="str">
        <f t="shared" si="33"/>
        <v>SOI</v>
      </c>
      <c r="D167">
        <f>IF(AA167="","",VLOOKUP(C167,tnpl!$Z$1:$AA$11,2,TRUE))</f>
        <v>4</v>
      </c>
      <c r="E167" t="s">
        <v>3211</v>
      </c>
      <c r="F167" t="str">
        <f t="shared" si="34"/>
        <v>白</v>
      </c>
      <c r="G167">
        <f>IF(AB167="","",VLOOKUP(F167,tnpl!$X$1:$Y$16,2,TRUE))</f>
        <v>1</v>
      </c>
      <c r="H167" t="s">
        <v>3211</v>
      </c>
      <c r="I167">
        <f t="shared" si="35"/>
        <v>10</v>
      </c>
      <c r="J167" t="s">
        <v>3211</v>
      </c>
      <c r="K167">
        <f t="shared" si="36"/>
        <v>3</v>
      </c>
      <c r="L167">
        <f t="shared" si="37"/>
        <v>1</v>
      </c>
      <c r="M167" t="str">
        <f t="shared" si="32"/>
        <v>3/1</v>
      </c>
      <c r="N167" t="s">
        <v>3267</v>
      </c>
      <c r="O167" t="str">
        <f t="shared" si="38"/>
        <v>アンコモン</v>
      </c>
      <c r="R167" t="s">
        <v>3267</v>
      </c>
      <c r="S167" t="s">
        <v>4854</v>
      </c>
      <c r="T167" t="str">
        <f t="shared" si="39"/>
        <v>近野の司祭</v>
      </c>
      <c r="U167" t="str">
        <f t="shared" si="40"/>
        <v/>
      </c>
      <c r="V167" t="str">
        <f>IF(I167=0,VLOOKUP(TAG!T167,Sheet4!A:B,2,TRUE),"")</f>
        <v/>
      </c>
      <c r="W167" t="s">
        <v>4855</v>
      </c>
      <c r="X167" t="s">
        <v>3267</v>
      </c>
      <c r="Z167" s="3">
        <v>554</v>
      </c>
      <c r="AA167" s="2" t="s">
        <v>3528</v>
      </c>
      <c r="AB167" s="1" t="s">
        <v>1653</v>
      </c>
      <c r="AC167" s="1" t="s">
        <v>1473</v>
      </c>
      <c r="AD167" s="1">
        <v>10</v>
      </c>
      <c r="AE167" s="1" t="s">
        <v>1417</v>
      </c>
      <c r="AF167" s="1" t="s">
        <v>1416</v>
      </c>
      <c r="AG167" s="1" t="s">
        <v>349</v>
      </c>
      <c r="AH167" s="1" t="s">
        <v>1511</v>
      </c>
      <c r="AI167" s="1" t="s">
        <v>1492</v>
      </c>
      <c r="AJ167" s="1"/>
      <c r="AK167" s="1" t="s">
        <v>3552</v>
      </c>
      <c r="AL167" s="1" t="s">
        <v>3553</v>
      </c>
      <c r="AM167" s="1"/>
      <c r="AN167" s="1"/>
      <c r="AO167" s="1">
        <v>3</v>
      </c>
      <c r="AP167" s="1">
        <v>1</v>
      </c>
      <c r="AQ167" s="1" t="s">
        <v>3554</v>
      </c>
    </row>
    <row r="168" spans="1:43" x14ac:dyDescent="0.15">
      <c r="A168" t="str">
        <f t="shared" si="31"/>
        <v>|SOI|赤|16|3/1|コモン|《[[血狂いの吸血鬼]]》|</v>
      </c>
      <c r="B168" t="s">
        <v>3211</v>
      </c>
      <c r="C168" t="str">
        <f t="shared" si="33"/>
        <v>SOI</v>
      </c>
      <c r="D168">
        <f>IF(AA168="","",VLOOKUP(C168,tnpl!$Z$1:$AA$11,2,TRUE))</f>
        <v>4</v>
      </c>
      <c r="E168" t="s">
        <v>3211</v>
      </c>
      <c r="F168" t="str">
        <f t="shared" si="34"/>
        <v>赤</v>
      </c>
      <c r="G168">
        <f>IF(AB168="","",VLOOKUP(F168,tnpl!$X$1:$Y$16,2,TRUE))</f>
        <v>4</v>
      </c>
      <c r="H168" t="s">
        <v>3211</v>
      </c>
      <c r="I168">
        <f t="shared" si="35"/>
        <v>16</v>
      </c>
      <c r="J168" t="s">
        <v>3211</v>
      </c>
      <c r="K168">
        <f t="shared" si="36"/>
        <v>3</v>
      </c>
      <c r="L168">
        <f t="shared" si="37"/>
        <v>1</v>
      </c>
      <c r="M168" t="str">
        <f t="shared" si="32"/>
        <v>3/1</v>
      </c>
      <c r="N168" t="s">
        <v>3267</v>
      </c>
      <c r="O168" t="str">
        <f t="shared" si="38"/>
        <v>コモン</v>
      </c>
      <c r="R168" t="s">
        <v>3267</v>
      </c>
      <c r="S168" t="s">
        <v>4854</v>
      </c>
      <c r="T168" t="str">
        <f t="shared" si="39"/>
        <v>血狂いの吸血鬼</v>
      </c>
      <c r="U168" t="str">
        <f t="shared" si="40"/>
        <v/>
      </c>
      <c r="V168" t="str">
        <f>IF(I168=0,VLOOKUP(TAG!T168,Sheet4!A:B,2,TRUE),"")</f>
        <v/>
      </c>
      <c r="W168" t="s">
        <v>4855</v>
      </c>
      <c r="X168" t="s">
        <v>3267</v>
      </c>
      <c r="Z168" s="3">
        <v>643</v>
      </c>
      <c r="AA168" s="2" t="s">
        <v>3528</v>
      </c>
      <c r="AB168" s="1" t="s">
        <v>1575</v>
      </c>
      <c r="AC168" s="1" t="s">
        <v>1771</v>
      </c>
      <c r="AD168" s="1">
        <v>16</v>
      </c>
      <c r="AE168" s="1" t="s">
        <v>1263</v>
      </c>
      <c r="AF168" s="1" t="s">
        <v>1262</v>
      </c>
      <c r="AG168" s="1" t="s">
        <v>349</v>
      </c>
      <c r="AH168" s="1" t="s">
        <v>1516</v>
      </c>
      <c r="AI168" s="1"/>
      <c r="AJ168" s="1"/>
      <c r="AK168" s="1" t="s">
        <v>1765</v>
      </c>
      <c r="AL168" s="1" t="s">
        <v>3603</v>
      </c>
      <c r="AM168" s="1" t="s">
        <v>3700</v>
      </c>
      <c r="AN168" s="1"/>
      <c r="AO168" s="1">
        <v>3</v>
      </c>
      <c r="AP168" s="1">
        <v>1</v>
      </c>
      <c r="AQ168" s="1" t="s">
        <v>3701</v>
      </c>
    </row>
    <row r="169" spans="1:43" x14ac:dyDescent="0.15">
      <c r="A169" t="str">
        <f t="shared" si="31"/>
        <v>|SOI|無色|5|3/1|コモン|《[[枝細工の魔女]]》|</v>
      </c>
      <c r="B169" t="s">
        <v>3211</v>
      </c>
      <c r="C169" t="str">
        <f t="shared" si="33"/>
        <v>SOI</v>
      </c>
      <c r="D169">
        <f>IF(AA169="","",VLOOKUP(C169,tnpl!$Z$1:$AA$11,2,TRUE))</f>
        <v>4</v>
      </c>
      <c r="E169" t="s">
        <v>3211</v>
      </c>
      <c r="F169" t="str">
        <f t="shared" si="34"/>
        <v>無色</v>
      </c>
      <c r="G169">
        <f>IF(AB169="","",VLOOKUP(F169,tnpl!$X$1:$Y$16,2,TRUE))</f>
        <v>16</v>
      </c>
      <c r="H169" t="s">
        <v>3211</v>
      </c>
      <c r="I169">
        <f t="shared" si="35"/>
        <v>5</v>
      </c>
      <c r="J169" t="s">
        <v>3211</v>
      </c>
      <c r="K169">
        <f t="shared" si="36"/>
        <v>3</v>
      </c>
      <c r="L169">
        <f t="shared" si="37"/>
        <v>1</v>
      </c>
      <c r="M169" t="str">
        <f t="shared" si="32"/>
        <v>3/1</v>
      </c>
      <c r="N169" t="s">
        <v>3267</v>
      </c>
      <c r="O169" t="str">
        <f t="shared" si="38"/>
        <v>コモン</v>
      </c>
      <c r="R169" t="s">
        <v>3267</v>
      </c>
      <c r="S169" t="s">
        <v>4854</v>
      </c>
      <c r="T169" t="str">
        <f t="shared" si="39"/>
        <v>枝細工の魔女</v>
      </c>
      <c r="U169" t="str">
        <f t="shared" si="40"/>
        <v/>
      </c>
      <c r="V169" t="str">
        <f>IF(I169=0,VLOOKUP(TAG!T169,Sheet4!A:B,2,TRUE),"")</f>
        <v/>
      </c>
      <c r="W169" t="s">
        <v>4855</v>
      </c>
      <c r="X169" t="s">
        <v>3267</v>
      </c>
      <c r="Z169" s="3">
        <v>724</v>
      </c>
      <c r="AA169" s="2" t="s">
        <v>3528</v>
      </c>
      <c r="AB169" s="1" t="s">
        <v>301</v>
      </c>
      <c r="AC169" s="1" t="s">
        <v>1771</v>
      </c>
      <c r="AD169" s="1">
        <v>5</v>
      </c>
      <c r="AE169" s="1" t="s">
        <v>1125</v>
      </c>
      <c r="AF169" s="1" t="s">
        <v>1124</v>
      </c>
      <c r="AG169" s="1" t="s">
        <v>349</v>
      </c>
      <c r="AH169" s="1" t="s">
        <v>3821</v>
      </c>
      <c r="AI169" s="1"/>
      <c r="AJ169" s="1"/>
      <c r="AK169" s="1"/>
      <c r="AL169" s="1"/>
      <c r="AM169" s="1"/>
      <c r="AN169" s="1"/>
      <c r="AO169" s="1">
        <v>3</v>
      </c>
      <c r="AP169" s="1">
        <v>1</v>
      </c>
      <c r="AQ169" s="1"/>
    </row>
    <row r="170" spans="1:43" x14ac:dyDescent="0.15">
      <c r="A170" t="str">
        <f t="shared" si="31"/>
        <v>|KLD|黒|11|3/1|コモン|《[[不法仲買人]]》|</v>
      </c>
      <c r="B170" t="s">
        <v>3211</v>
      </c>
      <c r="C170" t="str">
        <f t="shared" si="33"/>
        <v>KLD</v>
      </c>
      <c r="D170">
        <f>IF(AA170="","",VLOOKUP(C170,tnpl!$Z$1:$AA$11,2,TRUE))</f>
        <v>6</v>
      </c>
      <c r="E170" t="s">
        <v>3211</v>
      </c>
      <c r="F170" t="str">
        <f t="shared" si="34"/>
        <v>黒</v>
      </c>
      <c r="G170">
        <f>IF(AB170="","",VLOOKUP(F170,tnpl!$X$1:$Y$16,2,TRUE))</f>
        <v>3</v>
      </c>
      <c r="H170" t="s">
        <v>3211</v>
      </c>
      <c r="I170">
        <f t="shared" si="35"/>
        <v>11</v>
      </c>
      <c r="J170" t="s">
        <v>3211</v>
      </c>
      <c r="K170">
        <f t="shared" si="36"/>
        <v>3</v>
      </c>
      <c r="L170">
        <f t="shared" si="37"/>
        <v>1</v>
      </c>
      <c r="M170" t="str">
        <f t="shared" si="32"/>
        <v>3/1</v>
      </c>
      <c r="N170" t="s">
        <v>3267</v>
      </c>
      <c r="O170" t="str">
        <f t="shared" si="38"/>
        <v>コモン</v>
      </c>
      <c r="R170" t="s">
        <v>3267</v>
      </c>
      <c r="S170" t="s">
        <v>4854</v>
      </c>
      <c r="T170" t="str">
        <f t="shared" si="39"/>
        <v>不法仲買人</v>
      </c>
      <c r="U170" t="str">
        <f t="shared" si="40"/>
        <v/>
      </c>
      <c r="V170" t="str">
        <f>IF(I170=0,VLOOKUP(TAG!T170,Sheet4!A:B,2,TRUE),"")</f>
        <v/>
      </c>
      <c r="W170" t="s">
        <v>4855</v>
      </c>
      <c r="X170" t="s">
        <v>3267</v>
      </c>
      <c r="Z170" s="3">
        <v>891</v>
      </c>
      <c r="AA170" s="2" t="s">
        <v>4035</v>
      </c>
      <c r="AB170" s="1" t="s">
        <v>1606</v>
      </c>
      <c r="AC170" s="1" t="s">
        <v>1771</v>
      </c>
      <c r="AD170" s="1">
        <v>11</v>
      </c>
      <c r="AE170" s="1" t="s">
        <v>741</v>
      </c>
      <c r="AF170" s="1" t="s">
        <v>740</v>
      </c>
      <c r="AG170" s="1" t="s">
        <v>349</v>
      </c>
      <c r="AH170" s="1" t="s">
        <v>4129</v>
      </c>
      <c r="AI170" s="1" t="s">
        <v>2976</v>
      </c>
      <c r="AJ170" s="1"/>
      <c r="AK170" s="1" t="s">
        <v>2627</v>
      </c>
      <c r="AL170" s="1" t="s">
        <v>4134</v>
      </c>
      <c r="AM170" s="1"/>
      <c r="AN170" s="1"/>
      <c r="AO170" s="1">
        <v>3</v>
      </c>
      <c r="AP170" s="1">
        <v>1</v>
      </c>
      <c r="AQ170" s="1" t="s">
        <v>4135</v>
      </c>
    </row>
    <row r="171" spans="1:43" x14ac:dyDescent="0.15">
      <c r="A171" t="str">
        <f t="shared" si="31"/>
        <v>|KLD|黒|8|3/1|コモン|《[[襲拳会の部隊]]》|</v>
      </c>
      <c r="B171" t="s">
        <v>3211</v>
      </c>
      <c r="C171" t="str">
        <f t="shared" si="33"/>
        <v>KLD</v>
      </c>
      <c r="D171">
        <f>IF(AA171="","",VLOOKUP(C171,tnpl!$Z$1:$AA$11,2,TRUE))</f>
        <v>6</v>
      </c>
      <c r="E171" t="s">
        <v>3211</v>
      </c>
      <c r="F171" t="str">
        <f t="shared" si="34"/>
        <v>黒</v>
      </c>
      <c r="G171">
        <f>IF(AB171="","",VLOOKUP(F171,tnpl!$X$1:$Y$16,2,TRUE))</f>
        <v>3</v>
      </c>
      <c r="H171" t="s">
        <v>3211</v>
      </c>
      <c r="I171">
        <f t="shared" si="35"/>
        <v>8</v>
      </c>
      <c r="J171" t="s">
        <v>3211</v>
      </c>
      <c r="K171">
        <f t="shared" si="36"/>
        <v>3</v>
      </c>
      <c r="L171">
        <f t="shared" si="37"/>
        <v>1</v>
      </c>
      <c r="M171" t="str">
        <f t="shared" si="32"/>
        <v>3/1</v>
      </c>
      <c r="N171" t="s">
        <v>3267</v>
      </c>
      <c r="O171" t="str">
        <f t="shared" si="38"/>
        <v>コモン</v>
      </c>
      <c r="R171" t="s">
        <v>3267</v>
      </c>
      <c r="S171" t="s">
        <v>4854</v>
      </c>
      <c r="T171" t="str">
        <f t="shared" si="39"/>
        <v>襲拳会の部隊</v>
      </c>
      <c r="U171" t="str">
        <f t="shared" si="40"/>
        <v/>
      </c>
      <c r="V171" t="str">
        <f>IF(I171=0,VLOOKUP(TAG!T171,Sheet4!A:B,2,TRUE),"")</f>
        <v/>
      </c>
      <c r="W171" t="s">
        <v>4855</v>
      </c>
      <c r="X171" t="s">
        <v>3267</v>
      </c>
      <c r="Z171" s="3">
        <v>892</v>
      </c>
      <c r="AA171" s="2" t="s">
        <v>4035</v>
      </c>
      <c r="AB171" s="1" t="s">
        <v>1606</v>
      </c>
      <c r="AC171" s="1" t="s">
        <v>1771</v>
      </c>
      <c r="AD171" s="1">
        <v>8</v>
      </c>
      <c r="AE171" s="1" t="s">
        <v>737</v>
      </c>
      <c r="AF171" s="1" t="s">
        <v>736</v>
      </c>
      <c r="AG171" s="1" t="s">
        <v>349</v>
      </c>
      <c r="AH171" s="1" t="s">
        <v>1511</v>
      </c>
      <c r="AI171" s="1" t="s">
        <v>1667</v>
      </c>
      <c r="AJ171" s="1"/>
      <c r="AK171" s="1" t="s">
        <v>2076</v>
      </c>
      <c r="AL171" s="1" t="s">
        <v>4041</v>
      </c>
      <c r="AM171" s="1"/>
      <c r="AN171" s="1"/>
      <c r="AO171" s="1">
        <v>3</v>
      </c>
      <c r="AP171" s="1">
        <v>1</v>
      </c>
      <c r="AQ171" s="1" t="s">
        <v>4136</v>
      </c>
    </row>
    <row r="172" spans="1:43" x14ac:dyDescent="0.15">
      <c r="A172" t="str">
        <f t="shared" si="31"/>
        <v>|KLD|赤|11|3/1|コモン|《[[尖塔横の潜入者]]》|</v>
      </c>
      <c r="B172" t="s">
        <v>3211</v>
      </c>
      <c r="C172" t="str">
        <f t="shared" si="33"/>
        <v>KLD</v>
      </c>
      <c r="D172">
        <f>IF(AA172="","",VLOOKUP(C172,tnpl!$Z$1:$AA$11,2,TRUE))</f>
        <v>6</v>
      </c>
      <c r="E172" t="s">
        <v>3211</v>
      </c>
      <c r="F172" t="str">
        <f t="shared" si="34"/>
        <v>赤</v>
      </c>
      <c r="G172">
        <f>IF(AB172="","",VLOOKUP(F172,tnpl!$X$1:$Y$16,2,TRUE))</f>
        <v>4</v>
      </c>
      <c r="H172" t="s">
        <v>3211</v>
      </c>
      <c r="I172">
        <f t="shared" si="35"/>
        <v>11</v>
      </c>
      <c r="J172" t="s">
        <v>3211</v>
      </c>
      <c r="K172">
        <f t="shared" si="36"/>
        <v>3</v>
      </c>
      <c r="L172">
        <f t="shared" si="37"/>
        <v>1</v>
      </c>
      <c r="M172" t="str">
        <f t="shared" si="32"/>
        <v>3/1</v>
      </c>
      <c r="N172" t="s">
        <v>3267</v>
      </c>
      <c r="O172" t="str">
        <f t="shared" si="38"/>
        <v>コモン</v>
      </c>
      <c r="R172" t="s">
        <v>3267</v>
      </c>
      <c r="S172" t="s">
        <v>4854</v>
      </c>
      <c r="T172" t="str">
        <f t="shared" si="39"/>
        <v>尖塔横の潜入者</v>
      </c>
      <c r="U172" t="str">
        <f t="shared" si="40"/>
        <v/>
      </c>
      <c r="V172" t="str">
        <f>IF(I172=0,VLOOKUP(TAG!T172,Sheet4!A:B,2,TRUE),"")</f>
        <v/>
      </c>
      <c r="W172" t="s">
        <v>4855</v>
      </c>
      <c r="X172" t="s">
        <v>3267</v>
      </c>
      <c r="Z172" s="3">
        <v>918</v>
      </c>
      <c r="AA172" s="2" t="s">
        <v>4035</v>
      </c>
      <c r="AB172" s="1" t="s">
        <v>1575</v>
      </c>
      <c r="AC172" s="1" t="s">
        <v>1771</v>
      </c>
      <c r="AD172" s="1">
        <v>11</v>
      </c>
      <c r="AE172" s="1" t="s">
        <v>681</v>
      </c>
      <c r="AF172" s="1" t="s">
        <v>680</v>
      </c>
      <c r="AG172" s="1" t="s">
        <v>349</v>
      </c>
      <c r="AH172" s="1" t="s">
        <v>1511</v>
      </c>
      <c r="AI172" s="1" t="s">
        <v>2976</v>
      </c>
      <c r="AJ172" s="1"/>
      <c r="AK172" s="1" t="s">
        <v>3716</v>
      </c>
      <c r="AL172" s="1"/>
      <c r="AM172" s="1"/>
      <c r="AN172" s="1"/>
      <c r="AO172" s="1">
        <v>3</v>
      </c>
      <c r="AP172" s="1">
        <v>1</v>
      </c>
      <c r="AQ172" s="1" t="s">
        <v>3716</v>
      </c>
    </row>
    <row r="173" spans="1:43" x14ac:dyDescent="0.15">
      <c r="A173" t="str">
        <f t="shared" si="31"/>
        <v>|KLD|無色|5|3/1|コモン|《[[速接会のオオトカゲ]]》|</v>
      </c>
      <c r="B173" t="s">
        <v>3211</v>
      </c>
      <c r="C173" t="str">
        <f t="shared" si="33"/>
        <v>KLD</v>
      </c>
      <c r="D173">
        <f>IF(AA173="","",VLOOKUP(C173,tnpl!$Z$1:$AA$11,2,TRUE))</f>
        <v>6</v>
      </c>
      <c r="E173" t="s">
        <v>3211</v>
      </c>
      <c r="F173" t="str">
        <f t="shared" si="34"/>
        <v>無色</v>
      </c>
      <c r="G173">
        <f>IF(AB173="","",VLOOKUP(F173,tnpl!$X$1:$Y$16,2,TRUE))</f>
        <v>16</v>
      </c>
      <c r="H173" t="s">
        <v>3211</v>
      </c>
      <c r="I173">
        <f t="shared" si="35"/>
        <v>5</v>
      </c>
      <c r="J173" t="s">
        <v>3211</v>
      </c>
      <c r="K173">
        <f t="shared" si="36"/>
        <v>3</v>
      </c>
      <c r="L173">
        <f t="shared" si="37"/>
        <v>1</v>
      </c>
      <c r="M173" t="str">
        <f t="shared" si="32"/>
        <v>3/1</v>
      </c>
      <c r="N173" t="s">
        <v>3267</v>
      </c>
      <c r="O173" t="str">
        <f t="shared" si="38"/>
        <v>コモン</v>
      </c>
      <c r="R173" t="s">
        <v>3267</v>
      </c>
      <c r="S173" t="s">
        <v>4854</v>
      </c>
      <c r="T173" t="str">
        <f t="shared" si="39"/>
        <v>速接会のオオトカゲ</v>
      </c>
      <c r="U173" t="str">
        <f t="shared" si="40"/>
        <v/>
      </c>
      <c r="V173" t="str">
        <f>IF(I173=0,VLOOKUP(TAG!T173,Sheet4!A:B,2,TRUE),"")</f>
        <v/>
      </c>
      <c r="W173" t="s">
        <v>4855</v>
      </c>
      <c r="X173" t="s">
        <v>3267</v>
      </c>
      <c r="Z173" s="3">
        <v>994</v>
      </c>
      <c r="AA173" s="2" t="s">
        <v>4035</v>
      </c>
      <c r="AB173" s="1" t="s">
        <v>301</v>
      </c>
      <c r="AC173" s="1" t="s">
        <v>1771</v>
      </c>
      <c r="AD173" s="1">
        <v>5</v>
      </c>
      <c r="AE173" s="1" t="s">
        <v>537</v>
      </c>
      <c r="AF173" s="1" t="s">
        <v>536</v>
      </c>
      <c r="AG173" s="1" t="s">
        <v>349</v>
      </c>
      <c r="AH173" s="1" t="s">
        <v>2563</v>
      </c>
      <c r="AI173" s="1"/>
      <c r="AJ173" s="1"/>
      <c r="AK173" s="1" t="s">
        <v>4286</v>
      </c>
      <c r="AL173" s="1"/>
      <c r="AM173" s="1"/>
      <c r="AN173" s="1"/>
      <c r="AO173" s="1">
        <v>3</v>
      </c>
      <c r="AP173" s="1">
        <v>1</v>
      </c>
      <c r="AQ173" s="1" t="s">
        <v>4286</v>
      </c>
    </row>
    <row r="174" spans="1:43" x14ac:dyDescent="0.15">
      <c r="A174" t="str">
        <f t="shared" si="31"/>
        <v>|AKH|白|4|3/1|コモン|《[[レト一門の槍の達人]]》|</v>
      </c>
      <c r="B174" t="s">
        <v>3211</v>
      </c>
      <c r="C174" t="str">
        <f t="shared" si="33"/>
        <v>AKH</v>
      </c>
      <c r="D174">
        <f>IF(AA174="","",VLOOKUP(C174,tnpl!$Z$1:$AA$11,2,TRUE))</f>
        <v>10</v>
      </c>
      <c r="E174" t="s">
        <v>3211</v>
      </c>
      <c r="F174" t="str">
        <f t="shared" si="34"/>
        <v>白</v>
      </c>
      <c r="G174">
        <f>IF(AB174="","",VLOOKUP(F174,tnpl!$X$1:$Y$16,2,TRUE))</f>
        <v>1</v>
      </c>
      <c r="H174" t="s">
        <v>3211</v>
      </c>
      <c r="I174">
        <f t="shared" si="35"/>
        <v>4</v>
      </c>
      <c r="J174" t="s">
        <v>3211</v>
      </c>
      <c r="K174">
        <f t="shared" si="36"/>
        <v>3</v>
      </c>
      <c r="L174">
        <f t="shared" si="37"/>
        <v>1</v>
      </c>
      <c r="M174" t="str">
        <f t="shared" si="32"/>
        <v>3/1</v>
      </c>
      <c r="N174" t="s">
        <v>3267</v>
      </c>
      <c r="O174" t="str">
        <f t="shared" si="38"/>
        <v>コモン</v>
      </c>
      <c r="R174" t="s">
        <v>3267</v>
      </c>
      <c r="S174" t="s">
        <v>4854</v>
      </c>
      <c r="T174" t="str">
        <f t="shared" si="39"/>
        <v>レト一門の槍の達人</v>
      </c>
      <c r="U174" t="str">
        <f t="shared" si="40"/>
        <v/>
      </c>
      <c r="V174" t="str">
        <f>IF(I174=0,VLOOKUP(TAG!T174,Sheet4!A:B,2,TRUE),"")</f>
        <v/>
      </c>
      <c r="W174" t="s">
        <v>4855</v>
      </c>
      <c r="X174" t="s">
        <v>3267</v>
      </c>
      <c r="Z174" s="3">
        <v>1105</v>
      </c>
      <c r="AA174" s="2" t="s">
        <v>4450</v>
      </c>
      <c r="AB174" s="1" t="s">
        <v>1653</v>
      </c>
      <c r="AC174" s="1" t="s">
        <v>1771</v>
      </c>
      <c r="AD174" s="1">
        <v>4</v>
      </c>
      <c r="AE174" s="1" t="s">
        <v>289</v>
      </c>
      <c r="AF174" s="1" t="s">
        <v>288</v>
      </c>
      <c r="AG174" s="1" t="s">
        <v>349</v>
      </c>
      <c r="AH174" s="1" t="s">
        <v>1511</v>
      </c>
      <c r="AI174" s="1" t="s">
        <v>1515</v>
      </c>
      <c r="AJ174" s="1"/>
      <c r="AK174" s="1" t="s">
        <v>4456</v>
      </c>
      <c r="AL174" s="1"/>
      <c r="AM174" s="1"/>
      <c r="AN174" s="1"/>
      <c r="AO174" s="1">
        <v>3</v>
      </c>
      <c r="AP174" s="1">
        <v>1</v>
      </c>
      <c r="AQ174" s="1" t="s">
        <v>4456</v>
      </c>
    </row>
    <row r="175" spans="1:43" x14ac:dyDescent="0.15">
      <c r="A175" t="str">
        <f>B175&amp;C175&amp;E175&amp;F175&amp;H175&amp;I175&amp;J175&amp;M175&amp;N175&amp;O175&amp;P175&amp;Q175&amp;R175&amp;S175&amp;T175&amp;V175&amp;W175&amp;X175&amp;Y175</f>
        <v/>
      </c>
    </row>
    <row r="176" spans="1:43" x14ac:dyDescent="0.15">
      <c r="A176" t="str">
        <f>B176&amp;C176&amp;E176&amp;F176&amp;H176&amp;I176&amp;J176&amp;M176&amp;N176&amp;O176&amp;P176&amp;Q176&amp;R176&amp;S176&amp;T176&amp;V176&amp;W176&amp;X176&amp;Y176</f>
        <v>**3/2クリーチャー</v>
      </c>
      <c r="B176" t="s">
        <v>4856</v>
      </c>
      <c r="C176">
        <f>K179</f>
        <v>3</v>
      </c>
      <c r="E176" t="s">
        <v>5203</v>
      </c>
      <c r="F176">
        <f>L179</f>
        <v>2</v>
      </c>
      <c r="I176" t="s">
        <v>349</v>
      </c>
    </row>
    <row r="177" spans="1:43" x14ac:dyDescent="0.15">
      <c r="A177" t="str">
        <f t="shared" ref="A177:A193" si="41">B177&amp;C177&amp;E177&amp;F177&amp;H177&amp;I177&amp;J177&amp;M177&amp;N177&amp;O177&amp;P177&amp;Q177&amp;R177&amp;S177&amp;T177&amp;U177&amp;V177&amp;W177&amp;X177&amp;Y177</f>
        <v>|LEFT:50|LEFT:50|LEFT:50|LEFT:120|LEFT:120|LEFT:500|c</v>
      </c>
      <c r="B177" t="s">
        <v>3211</v>
      </c>
      <c r="C177" t="s">
        <v>3204</v>
      </c>
      <c r="E177" t="s">
        <v>3211</v>
      </c>
      <c r="F177" t="s">
        <v>3204</v>
      </c>
      <c r="H177" t="s">
        <v>3211</v>
      </c>
      <c r="I177" t="s">
        <v>3204</v>
      </c>
      <c r="J177" t="s">
        <v>3211</v>
      </c>
      <c r="M177" t="s">
        <v>5157</v>
      </c>
      <c r="N177" t="s">
        <v>3267</v>
      </c>
      <c r="O177" t="s">
        <v>5157</v>
      </c>
      <c r="R177" t="s">
        <v>3267</v>
      </c>
      <c r="T177" t="s">
        <v>3205</v>
      </c>
      <c r="X177" t="s">
        <v>3267</v>
      </c>
      <c r="Y177" t="s">
        <v>3206</v>
      </c>
    </row>
    <row r="178" spans="1:43" x14ac:dyDescent="0.15">
      <c r="A178" t="str">
        <f t="shared" si="41"/>
        <v>|セット|色|コスト|P/T|レアリティ|カード名|</v>
      </c>
      <c r="B178" t="s">
        <v>3211</v>
      </c>
      <c r="C178" t="s">
        <v>3212</v>
      </c>
      <c r="E178" t="s">
        <v>3211</v>
      </c>
      <c r="F178" t="s">
        <v>3181</v>
      </c>
      <c r="H178" t="s">
        <v>3211</v>
      </c>
      <c r="I178" t="s">
        <v>3207</v>
      </c>
      <c r="J178" t="s">
        <v>3211</v>
      </c>
      <c r="K178" t="s">
        <v>3168</v>
      </c>
      <c r="L178" t="s">
        <v>3167</v>
      </c>
      <c r="M178" t="str">
        <f t="shared" ref="M178:M193" si="42">K178&amp;"/"&amp;L178</f>
        <v>P/T</v>
      </c>
      <c r="N178" t="s">
        <v>3267</v>
      </c>
      <c r="O178" t="s">
        <v>5187</v>
      </c>
      <c r="R178" t="s">
        <v>3267</v>
      </c>
      <c r="T178" t="s">
        <v>3208</v>
      </c>
      <c r="X178" t="s">
        <v>3267</v>
      </c>
      <c r="Z178" s="18"/>
      <c r="AA178" s="18"/>
      <c r="AB178" s="18"/>
      <c r="AC178" s="18"/>
      <c r="AD178" s="18"/>
      <c r="AE178" s="18"/>
      <c r="AF178" s="18"/>
      <c r="AG178" s="18"/>
      <c r="AH178" s="18"/>
      <c r="AI178" s="18"/>
      <c r="AJ178" s="18"/>
      <c r="AK178" s="18"/>
      <c r="AL178" s="18"/>
      <c r="AM178" s="18"/>
      <c r="AN178" s="18"/>
      <c r="AO178" s="18"/>
      <c r="AP178" s="18"/>
      <c r="AQ178" s="18"/>
    </row>
    <row r="179" spans="1:43" x14ac:dyDescent="0.15">
      <c r="A179" t="str">
        <f t="shared" si="41"/>
        <v>|BFZ|白|5|3/2|レア|《[[ランタンの斥候]]》|</v>
      </c>
      <c r="B179" t="s">
        <v>3211</v>
      </c>
      <c r="C179" t="str">
        <f t="shared" ref="C179:C193" si="43">AA179</f>
        <v>BFZ</v>
      </c>
      <c r="D179">
        <f>IF(AA179="","",VLOOKUP(C179,tnpl!$Z$1:$AA$11,2,TRUE))</f>
        <v>2</v>
      </c>
      <c r="E179" t="s">
        <v>3211</v>
      </c>
      <c r="F179" t="str">
        <f t="shared" ref="F179:F193" si="44">AB179</f>
        <v>白</v>
      </c>
      <c r="G179">
        <f>IF(AB179="","",VLOOKUP(F179,tnpl!$X$1:$Y$16,2,TRUE))</f>
        <v>1</v>
      </c>
      <c r="H179" t="s">
        <v>3211</v>
      </c>
      <c r="I179">
        <f t="shared" ref="I179:I193" si="45">AD179</f>
        <v>5</v>
      </c>
      <c r="J179" t="s">
        <v>3211</v>
      </c>
      <c r="K179">
        <f t="shared" ref="K179:K193" si="46">AO179</f>
        <v>3</v>
      </c>
      <c r="L179">
        <f t="shared" ref="L179:L193" si="47">AP179</f>
        <v>2</v>
      </c>
      <c r="M179" t="str">
        <f t="shared" si="42"/>
        <v>3/2</v>
      </c>
      <c r="N179" t="s">
        <v>3267</v>
      </c>
      <c r="O179" t="str">
        <f t="shared" ref="O179:O193" si="48">AC179</f>
        <v>レア</v>
      </c>
      <c r="R179" t="s">
        <v>3267</v>
      </c>
      <c r="S179" t="s">
        <v>4854</v>
      </c>
      <c r="T179" t="str">
        <f t="shared" ref="T179:T193" si="49">AE179</f>
        <v>ランタンの斥候</v>
      </c>
      <c r="U179" t="str">
        <f t="shared" ref="U179:U193" si="50">IF(I179=0,"&gt;","")</f>
        <v/>
      </c>
      <c r="V179" t="str">
        <f>IF(I179=0,VLOOKUP(TAG!T179,Sheet4!A:B,2,TRUE),"")</f>
        <v/>
      </c>
      <c r="W179" t="s">
        <v>4855</v>
      </c>
      <c r="X179" t="s">
        <v>3267</v>
      </c>
      <c r="Z179" s="3">
        <v>275</v>
      </c>
      <c r="AA179" s="2" t="s">
        <v>3213</v>
      </c>
      <c r="AB179" s="1" t="s">
        <v>1653</v>
      </c>
      <c r="AC179" s="1" t="s">
        <v>1463</v>
      </c>
      <c r="AD179" s="1">
        <v>5</v>
      </c>
      <c r="AE179" s="1" t="s">
        <v>2359</v>
      </c>
      <c r="AF179" s="1" t="s">
        <v>2358</v>
      </c>
      <c r="AG179" s="1" t="s">
        <v>349</v>
      </c>
      <c r="AH179" s="1" t="s">
        <v>1511</v>
      </c>
      <c r="AI179" s="1" t="s">
        <v>1956</v>
      </c>
      <c r="AJ179" s="1" t="s">
        <v>1500</v>
      </c>
      <c r="AK179" s="1" t="s">
        <v>2357</v>
      </c>
      <c r="AL179" s="1"/>
      <c r="AM179" s="1"/>
      <c r="AN179" s="1"/>
      <c r="AO179" s="1">
        <v>3</v>
      </c>
      <c r="AP179" s="1">
        <v>2</v>
      </c>
      <c r="AQ179" s="1" t="s">
        <v>2357</v>
      </c>
    </row>
    <row r="180" spans="1:43" x14ac:dyDescent="0.15">
      <c r="A180" t="str">
        <f t="shared" si="41"/>
        <v>|SOI|青|5|3/2|アンコモン|《[[果敢な捜索者]]》|</v>
      </c>
      <c r="B180" t="s">
        <v>3211</v>
      </c>
      <c r="C180" t="str">
        <f t="shared" si="43"/>
        <v>SOI</v>
      </c>
      <c r="D180">
        <f>IF(AA180="","",VLOOKUP(C180,tnpl!$Z$1:$AA$11,2,TRUE))</f>
        <v>4</v>
      </c>
      <c r="E180" t="s">
        <v>3211</v>
      </c>
      <c r="F180" t="str">
        <f t="shared" si="44"/>
        <v>青</v>
      </c>
      <c r="G180">
        <f>IF(AB180="","",VLOOKUP(F180,tnpl!$X$1:$Y$16,2,TRUE))</f>
        <v>2</v>
      </c>
      <c r="H180" t="s">
        <v>3211</v>
      </c>
      <c r="I180">
        <f t="shared" si="45"/>
        <v>5</v>
      </c>
      <c r="J180" t="s">
        <v>3211</v>
      </c>
      <c r="K180">
        <f t="shared" si="46"/>
        <v>3</v>
      </c>
      <c r="L180">
        <f t="shared" si="47"/>
        <v>2</v>
      </c>
      <c r="M180" t="str">
        <f t="shared" si="42"/>
        <v>3/2</v>
      </c>
      <c r="N180" t="s">
        <v>3267</v>
      </c>
      <c r="O180" t="str">
        <f t="shared" si="48"/>
        <v>アンコモン</v>
      </c>
      <c r="R180" t="s">
        <v>3267</v>
      </c>
      <c r="S180" t="s">
        <v>4854</v>
      </c>
      <c r="T180" t="str">
        <f t="shared" si="49"/>
        <v>果敢な捜索者</v>
      </c>
      <c r="U180" t="str">
        <f t="shared" si="50"/>
        <v/>
      </c>
      <c r="V180" t="str">
        <f>IF(I180=0,VLOOKUP(TAG!T180,Sheet4!A:B,2,TRUE),"")</f>
        <v/>
      </c>
      <c r="W180" t="s">
        <v>4855</v>
      </c>
      <c r="X180" t="s">
        <v>3267</v>
      </c>
      <c r="Z180" s="3">
        <v>591</v>
      </c>
      <c r="AA180" s="2" t="s">
        <v>3528</v>
      </c>
      <c r="AB180" s="1" t="s">
        <v>1631</v>
      </c>
      <c r="AC180" s="1" t="s">
        <v>1473</v>
      </c>
      <c r="AD180" s="22">
        <v>5</v>
      </c>
      <c r="AE180" s="1" t="s">
        <v>1353</v>
      </c>
      <c r="AF180" s="1" t="s">
        <v>1352</v>
      </c>
      <c r="AG180" s="1" t="s">
        <v>349</v>
      </c>
      <c r="AH180" s="1" t="s">
        <v>1511</v>
      </c>
      <c r="AI180" s="1" t="s">
        <v>2976</v>
      </c>
      <c r="AJ180" s="1"/>
      <c r="AK180" s="1" t="s">
        <v>3612</v>
      </c>
      <c r="AL180" s="1"/>
      <c r="AM180" s="1"/>
      <c r="AN180" s="1"/>
      <c r="AO180" s="1">
        <v>3</v>
      </c>
      <c r="AP180" s="1">
        <v>2</v>
      </c>
      <c r="AQ180" s="1" t="s">
        <v>3612</v>
      </c>
    </row>
    <row r="181" spans="1:43" x14ac:dyDescent="0.15">
      <c r="A181" t="str">
        <f t="shared" si="41"/>
        <v>|SOI|黒|8|3/2|コモン|《[[吸血貴族]]》|</v>
      </c>
      <c r="B181" t="s">
        <v>3211</v>
      </c>
      <c r="C181" t="str">
        <f t="shared" si="43"/>
        <v>SOI</v>
      </c>
      <c r="D181">
        <f>IF(AA181="","",VLOOKUP(C181,tnpl!$Z$1:$AA$11,2,TRUE))</f>
        <v>4</v>
      </c>
      <c r="E181" t="s">
        <v>3211</v>
      </c>
      <c r="F181" t="str">
        <f t="shared" si="44"/>
        <v>黒</v>
      </c>
      <c r="G181">
        <f>IF(AB181="","",VLOOKUP(F181,tnpl!$X$1:$Y$16,2,TRUE))</f>
        <v>3</v>
      </c>
      <c r="H181" t="s">
        <v>3211</v>
      </c>
      <c r="I181">
        <f t="shared" si="45"/>
        <v>8</v>
      </c>
      <c r="J181" t="s">
        <v>3211</v>
      </c>
      <c r="K181">
        <f t="shared" si="46"/>
        <v>3</v>
      </c>
      <c r="L181">
        <f t="shared" si="47"/>
        <v>2</v>
      </c>
      <c r="M181" t="str">
        <f t="shared" si="42"/>
        <v>3/2</v>
      </c>
      <c r="N181" t="s">
        <v>3267</v>
      </c>
      <c r="O181" t="str">
        <f t="shared" si="48"/>
        <v>コモン</v>
      </c>
      <c r="R181" t="s">
        <v>3267</v>
      </c>
      <c r="S181" t="s">
        <v>4854</v>
      </c>
      <c r="T181" t="str">
        <f t="shared" si="49"/>
        <v>吸血貴族</v>
      </c>
      <c r="U181" t="str">
        <f t="shared" si="50"/>
        <v/>
      </c>
      <c r="V181" t="str">
        <f>IF(I181=0,VLOOKUP(TAG!T181,Sheet4!A:B,2,TRUE),"")</f>
        <v/>
      </c>
      <c r="W181" t="s">
        <v>4855</v>
      </c>
      <c r="X181" t="s">
        <v>3267</v>
      </c>
      <c r="Z181" s="3">
        <v>618</v>
      </c>
      <c r="AA181" s="2" t="s">
        <v>3528</v>
      </c>
      <c r="AB181" s="1" t="s">
        <v>1606</v>
      </c>
      <c r="AC181" s="1" t="s">
        <v>1771</v>
      </c>
      <c r="AD181" s="1">
        <v>8</v>
      </c>
      <c r="AE181" s="1" t="s">
        <v>1307</v>
      </c>
      <c r="AF181" s="1" t="s">
        <v>1306</v>
      </c>
      <c r="AG181" s="1" t="s">
        <v>349</v>
      </c>
      <c r="AH181" s="1" t="s">
        <v>1516</v>
      </c>
      <c r="AI181" s="1"/>
      <c r="AJ181" s="1"/>
      <c r="AK181" s="1"/>
      <c r="AL181" s="1"/>
      <c r="AM181" s="1"/>
      <c r="AN181" s="1"/>
      <c r="AO181" s="1">
        <v>3</v>
      </c>
      <c r="AP181" s="1">
        <v>2</v>
      </c>
      <c r="AQ181" s="1"/>
    </row>
    <row r="182" spans="1:43" x14ac:dyDescent="0.15">
      <c r="A182" t="str">
        <f t="shared" si="41"/>
        <v>|SOI|黒|7|3/2|アンコモン|《[[ファルケンラスの後継者]]》|</v>
      </c>
      <c r="B182" t="s">
        <v>3211</v>
      </c>
      <c r="C182" t="str">
        <f t="shared" si="43"/>
        <v>SOI</v>
      </c>
      <c r="D182">
        <f>IF(AA182="","",VLOOKUP(C182,tnpl!$Z$1:$AA$11,2,TRUE))</f>
        <v>4</v>
      </c>
      <c r="E182" t="s">
        <v>3211</v>
      </c>
      <c r="F182" t="str">
        <f t="shared" si="44"/>
        <v>黒</v>
      </c>
      <c r="G182">
        <f>IF(AB182="","",VLOOKUP(F182,tnpl!$X$1:$Y$16,2,TRUE))</f>
        <v>3</v>
      </c>
      <c r="H182" t="s">
        <v>3211</v>
      </c>
      <c r="I182">
        <f t="shared" si="45"/>
        <v>7</v>
      </c>
      <c r="J182" t="s">
        <v>3211</v>
      </c>
      <c r="K182">
        <f t="shared" si="46"/>
        <v>3</v>
      </c>
      <c r="L182">
        <f t="shared" si="47"/>
        <v>2</v>
      </c>
      <c r="M182" t="str">
        <f t="shared" si="42"/>
        <v>3/2</v>
      </c>
      <c r="N182" t="s">
        <v>3267</v>
      </c>
      <c r="O182" t="str">
        <f t="shared" si="48"/>
        <v>アンコモン</v>
      </c>
      <c r="R182" t="s">
        <v>3267</v>
      </c>
      <c r="S182" t="s">
        <v>4854</v>
      </c>
      <c r="T182" t="str">
        <f t="shared" si="49"/>
        <v>ファルケンラスの後継者</v>
      </c>
      <c r="U182" t="str">
        <f t="shared" si="50"/>
        <v/>
      </c>
      <c r="V182" t="str">
        <f>IF(I182=0,VLOOKUP(TAG!T182,Sheet4!A:B,2,TRUE),"")</f>
        <v/>
      </c>
      <c r="W182" t="s">
        <v>4855</v>
      </c>
      <c r="X182" t="s">
        <v>3267</v>
      </c>
      <c r="Z182" s="3">
        <v>625</v>
      </c>
      <c r="AA182" s="2" t="s">
        <v>3528</v>
      </c>
      <c r="AB182" s="1" t="s">
        <v>1606</v>
      </c>
      <c r="AC182" s="1" t="s">
        <v>1473</v>
      </c>
      <c r="AD182" s="22">
        <v>7</v>
      </c>
      <c r="AE182" s="1" t="s">
        <v>1293</v>
      </c>
      <c r="AF182" s="1" t="s">
        <v>1292</v>
      </c>
      <c r="AG182" s="1" t="s">
        <v>349</v>
      </c>
      <c r="AH182" s="1" t="s">
        <v>1516</v>
      </c>
      <c r="AI182" s="1"/>
      <c r="AJ182" s="1"/>
      <c r="AK182" s="1" t="s">
        <v>3668</v>
      </c>
      <c r="AL182" s="1"/>
      <c r="AM182" s="1"/>
      <c r="AN182" s="1"/>
      <c r="AO182" s="1">
        <v>3</v>
      </c>
      <c r="AP182" s="1">
        <v>2</v>
      </c>
      <c r="AQ182" s="1" t="s">
        <v>3668</v>
      </c>
    </row>
    <row r="183" spans="1:43" x14ac:dyDescent="0.15">
      <c r="A183" t="str">
        <f t="shared" si="41"/>
        <v>|SOI|赤|7|3/2|アンコモン|《[[つぶやく悪鬼]]》|</v>
      </c>
      <c r="B183" t="s">
        <v>3211</v>
      </c>
      <c r="C183" t="str">
        <f t="shared" si="43"/>
        <v>SOI</v>
      </c>
      <c r="D183">
        <f>IF(AA183="","",VLOOKUP(C183,tnpl!$Z$1:$AA$11,2,TRUE))</f>
        <v>4</v>
      </c>
      <c r="E183" t="s">
        <v>3211</v>
      </c>
      <c r="F183" t="str">
        <f t="shared" si="44"/>
        <v>赤</v>
      </c>
      <c r="G183">
        <f>IF(AB183="","",VLOOKUP(F183,tnpl!$X$1:$Y$16,2,TRUE))</f>
        <v>4</v>
      </c>
      <c r="H183" t="s">
        <v>3211</v>
      </c>
      <c r="I183">
        <f t="shared" si="45"/>
        <v>7</v>
      </c>
      <c r="J183" t="s">
        <v>3211</v>
      </c>
      <c r="K183">
        <f t="shared" si="46"/>
        <v>3</v>
      </c>
      <c r="L183">
        <f t="shared" si="47"/>
        <v>2</v>
      </c>
      <c r="M183" t="str">
        <f t="shared" si="42"/>
        <v>3/2</v>
      </c>
      <c r="N183" t="s">
        <v>3267</v>
      </c>
      <c r="O183" t="str">
        <f t="shared" si="48"/>
        <v>アンコモン</v>
      </c>
      <c r="R183" t="s">
        <v>3267</v>
      </c>
      <c r="S183" t="s">
        <v>4854</v>
      </c>
      <c r="T183" t="str">
        <f t="shared" si="49"/>
        <v>つぶやく悪鬼</v>
      </c>
      <c r="U183" t="str">
        <f t="shared" si="50"/>
        <v/>
      </c>
      <c r="V183" t="str">
        <f>IF(I183=0,VLOOKUP(TAG!T183,Sheet4!A:B,2,TRUE),"")</f>
        <v/>
      </c>
      <c r="W183" t="s">
        <v>4855</v>
      </c>
      <c r="X183" t="s">
        <v>3267</v>
      </c>
      <c r="Z183" s="3">
        <v>659</v>
      </c>
      <c r="AA183" s="2" t="s">
        <v>3528</v>
      </c>
      <c r="AB183" s="1" t="s">
        <v>1575</v>
      </c>
      <c r="AC183" s="1" t="s">
        <v>1473</v>
      </c>
      <c r="AD183" s="1">
        <v>7</v>
      </c>
      <c r="AE183" s="1" t="s">
        <v>1237</v>
      </c>
      <c r="AF183" s="1" t="s">
        <v>1236</v>
      </c>
      <c r="AG183" s="1" t="s">
        <v>349</v>
      </c>
      <c r="AH183" s="1" t="s">
        <v>3706</v>
      </c>
      <c r="AI183" s="1"/>
      <c r="AJ183" s="1"/>
      <c r="AK183" s="1" t="s">
        <v>3716</v>
      </c>
      <c r="AL183" s="1" t="s">
        <v>3717</v>
      </c>
      <c r="AM183" s="1"/>
      <c r="AN183" s="1"/>
      <c r="AO183" s="1">
        <v>3</v>
      </c>
      <c r="AP183" s="1">
        <v>2</v>
      </c>
      <c r="AQ183" s="1" t="s">
        <v>3718</v>
      </c>
    </row>
    <row r="184" spans="1:43" x14ac:dyDescent="0.15">
      <c r="A184" t="str">
        <f t="shared" si="41"/>
        <v>|SOI|赤|13|3/2|アンコモン|《[[ケッシグの鍛冶場主]]》|</v>
      </c>
      <c r="B184" t="s">
        <v>3211</v>
      </c>
      <c r="C184" t="str">
        <f t="shared" si="43"/>
        <v>SOI</v>
      </c>
      <c r="D184">
        <f>IF(AA184="","",VLOOKUP(C184,tnpl!$Z$1:$AA$11,2,TRUE))</f>
        <v>4</v>
      </c>
      <c r="E184" t="s">
        <v>3211</v>
      </c>
      <c r="F184" t="str">
        <f t="shared" si="44"/>
        <v>赤</v>
      </c>
      <c r="G184">
        <f>IF(AB184="","",VLOOKUP(F184,tnpl!$X$1:$Y$16,2,TRUE))</f>
        <v>4</v>
      </c>
      <c r="H184" t="s">
        <v>3211</v>
      </c>
      <c r="I184">
        <f t="shared" si="45"/>
        <v>13</v>
      </c>
      <c r="J184" t="s">
        <v>3211</v>
      </c>
      <c r="K184">
        <f t="shared" si="46"/>
        <v>3</v>
      </c>
      <c r="L184">
        <f t="shared" si="47"/>
        <v>2</v>
      </c>
      <c r="M184" t="str">
        <f t="shared" si="42"/>
        <v>3/2</v>
      </c>
      <c r="N184" t="s">
        <v>3267</v>
      </c>
      <c r="O184" t="str">
        <f t="shared" si="48"/>
        <v>アンコモン</v>
      </c>
      <c r="R184" t="s">
        <v>3267</v>
      </c>
      <c r="S184" t="s">
        <v>4854</v>
      </c>
      <c r="T184" t="str">
        <f t="shared" si="49"/>
        <v>ケッシグの鍛冶場主</v>
      </c>
      <c r="U184" t="str">
        <f t="shared" si="50"/>
        <v/>
      </c>
      <c r="V184" t="str">
        <f>IF(I184=0,VLOOKUP(TAG!T184,Sheet4!A:B,2,TRUE),"")</f>
        <v/>
      </c>
      <c r="W184" t="s">
        <v>4855</v>
      </c>
      <c r="X184" t="s">
        <v>3267</v>
      </c>
      <c r="Z184" s="3">
        <v>660</v>
      </c>
      <c r="AA184" s="2" t="s">
        <v>3528</v>
      </c>
      <c r="AB184" s="1" t="s">
        <v>1575</v>
      </c>
      <c r="AC184" s="1" t="s">
        <v>1473</v>
      </c>
      <c r="AD184" s="22">
        <v>13</v>
      </c>
      <c r="AE184" s="1" t="s">
        <v>1235</v>
      </c>
      <c r="AF184" s="1" t="s">
        <v>1234</v>
      </c>
      <c r="AG184" s="1" t="s">
        <v>349</v>
      </c>
      <c r="AH184" s="1" t="s">
        <v>1511</v>
      </c>
      <c r="AI184" s="1" t="s">
        <v>1894</v>
      </c>
      <c r="AJ184" s="1" t="s">
        <v>3702</v>
      </c>
      <c r="AK184" s="1" t="s">
        <v>3719</v>
      </c>
      <c r="AL184" s="1" t="s">
        <v>3703</v>
      </c>
      <c r="AM184" s="1"/>
      <c r="AN184" s="1"/>
      <c r="AO184" s="1">
        <v>3</v>
      </c>
      <c r="AP184" s="1">
        <v>2</v>
      </c>
      <c r="AQ184" s="1" t="s">
        <v>3720</v>
      </c>
    </row>
    <row r="185" spans="1:43" x14ac:dyDescent="0.15">
      <c r="A185" t="str">
        <f t="shared" si="41"/>
        <v>|EMN|黒|10|3/2|アンコモン|《[[墓ネズミ]]》|</v>
      </c>
      <c r="B185" t="s">
        <v>3211</v>
      </c>
      <c r="C185" t="str">
        <f t="shared" si="43"/>
        <v>EMN</v>
      </c>
      <c r="D185">
        <f>IF(AA185="","",VLOOKUP(C185,tnpl!$Z$1:$AA$11,2,TRUE))</f>
        <v>5</v>
      </c>
      <c r="E185" t="s">
        <v>3211</v>
      </c>
      <c r="F185" t="str">
        <f t="shared" si="44"/>
        <v>黒</v>
      </c>
      <c r="G185">
        <f>IF(AB185="","",VLOOKUP(F185,tnpl!$X$1:$Y$16,2,TRUE))</f>
        <v>3</v>
      </c>
      <c r="H185" t="s">
        <v>3211</v>
      </c>
      <c r="I185">
        <f t="shared" si="45"/>
        <v>10</v>
      </c>
      <c r="J185" t="s">
        <v>3211</v>
      </c>
      <c r="K185">
        <f t="shared" si="46"/>
        <v>3</v>
      </c>
      <c r="L185">
        <f t="shared" si="47"/>
        <v>2</v>
      </c>
      <c r="M185" t="str">
        <f t="shared" si="42"/>
        <v>3/2</v>
      </c>
      <c r="N185" t="s">
        <v>3267</v>
      </c>
      <c r="O185" t="str">
        <f t="shared" si="48"/>
        <v>アンコモン</v>
      </c>
      <c r="R185" t="s">
        <v>3267</v>
      </c>
      <c r="S185" t="s">
        <v>4854</v>
      </c>
      <c r="T185" t="str">
        <f t="shared" si="49"/>
        <v>墓ネズミ</v>
      </c>
      <c r="U185" t="str">
        <f t="shared" si="50"/>
        <v/>
      </c>
      <c r="V185" t="str">
        <f>IF(I185=0,VLOOKUP(TAG!T185,Sheet4!A:B,2,TRUE),"")</f>
        <v/>
      </c>
      <c r="W185" t="s">
        <v>4855</v>
      </c>
      <c r="X185" t="s">
        <v>3267</v>
      </c>
      <c r="Z185" s="3">
        <v>779</v>
      </c>
      <c r="AA185" s="2" t="s">
        <v>3870</v>
      </c>
      <c r="AB185" s="1" t="s">
        <v>1606</v>
      </c>
      <c r="AC185" s="1" t="s">
        <v>1473</v>
      </c>
      <c r="AD185" s="1">
        <v>10</v>
      </c>
      <c r="AE185" s="1" t="s">
        <v>973</v>
      </c>
      <c r="AF185" s="1" t="s">
        <v>972</v>
      </c>
      <c r="AG185" s="1" t="s">
        <v>349</v>
      </c>
      <c r="AH185" s="1" t="s">
        <v>3925</v>
      </c>
      <c r="AI185" s="1"/>
      <c r="AJ185" s="1"/>
      <c r="AK185" s="1" t="s">
        <v>3926</v>
      </c>
      <c r="AL185" s="1"/>
      <c r="AM185" s="1"/>
      <c r="AN185" s="1"/>
      <c r="AO185" s="1">
        <v>3</v>
      </c>
      <c r="AP185" s="1">
        <v>2</v>
      </c>
      <c r="AQ185" s="1" t="s">
        <v>3926</v>
      </c>
    </row>
    <row r="186" spans="1:43" x14ac:dyDescent="0.15">
      <c r="A186" t="str">
        <f t="shared" si="41"/>
        <v>|EMN|赤|14|3/2|アンコモン|《[[くすぶる狼男]]》|</v>
      </c>
      <c r="B186" t="s">
        <v>3211</v>
      </c>
      <c r="C186" t="str">
        <f t="shared" si="43"/>
        <v>EMN</v>
      </c>
      <c r="D186">
        <f>IF(AA186="","",VLOOKUP(C186,tnpl!$Z$1:$AA$11,2,TRUE))</f>
        <v>5</v>
      </c>
      <c r="E186" t="s">
        <v>3211</v>
      </c>
      <c r="F186" t="str">
        <f t="shared" si="44"/>
        <v>赤</v>
      </c>
      <c r="G186">
        <f>IF(AB186="","",VLOOKUP(F186,tnpl!$X$1:$Y$16,2,TRUE))</f>
        <v>4</v>
      </c>
      <c r="H186" t="s">
        <v>3211</v>
      </c>
      <c r="I186">
        <f t="shared" si="45"/>
        <v>14</v>
      </c>
      <c r="J186" t="s">
        <v>3211</v>
      </c>
      <c r="K186">
        <f t="shared" si="46"/>
        <v>3</v>
      </c>
      <c r="L186">
        <f t="shared" si="47"/>
        <v>2</v>
      </c>
      <c r="M186" t="str">
        <f t="shared" si="42"/>
        <v>3/2</v>
      </c>
      <c r="N186" t="s">
        <v>3267</v>
      </c>
      <c r="O186" t="str">
        <f t="shared" si="48"/>
        <v>アンコモン</v>
      </c>
      <c r="R186" t="s">
        <v>3267</v>
      </c>
      <c r="S186" t="s">
        <v>4854</v>
      </c>
      <c r="T186" t="str">
        <f t="shared" si="49"/>
        <v>くすぶる狼男</v>
      </c>
      <c r="U186" t="str">
        <f t="shared" si="50"/>
        <v/>
      </c>
      <c r="V186" t="str">
        <f>IF(I186=0,VLOOKUP(TAG!T186,Sheet4!A:B,2,TRUE),"")</f>
        <v/>
      </c>
      <c r="W186" t="s">
        <v>4855</v>
      </c>
      <c r="X186" t="s">
        <v>3267</v>
      </c>
      <c r="Z186" s="3">
        <v>796</v>
      </c>
      <c r="AA186" s="2" t="s">
        <v>3870</v>
      </c>
      <c r="AB186" s="1" t="s">
        <v>1575</v>
      </c>
      <c r="AC186" s="1" t="s">
        <v>1473</v>
      </c>
      <c r="AD186" s="22">
        <v>14</v>
      </c>
      <c r="AE186" s="1" t="s">
        <v>945</v>
      </c>
      <c r="AF186" s="1" t="s">
        <v>944</v>
      </c>
      <c r="AG186" s="1" t="s">
        <v>349</v>
      </c>
      <c r="AH186" s="1" t="s">
        <v>3702</v>
      </c>
      <c r="AI186" s="1" t="s">
        <v>2837</v>
      </c>
      <c r="AJ186" s="1"/>
      <c r="AK186" s="1" t="s">
        <v>3958</v>
      </c>
      <c r="AL186" s="1" t="s">
        <v>3959</v>
      </c>
      <c r="AM186" s="1"/>
      <c r="AN186" s="1"/>
      <c r="AO186" s="1">
        <v>3</v>
      </c>
      <c r="AP186" s="1">
        <v>2</v>
      </c>
      <c r="AQ186" s="1" t="s">
        <v>3960</v>
      </c>
    </row>
    <row r="187" spans="1:43" x14ac:dyDescent="0.15">
      <c r="A187" t="str">
        <f t="shared" si="41"/>
        <v>|AKH|白|10|3/2|コモン|《[[断固たる修練者]]》|</v>
      </c>
      <c r="B187" t="s">
        <v>3211</v>
      </c>
      <c r="C187" t="str">
        <f t="shared" si="43"/>
        <v>AKH</v>
      </c>
      <c r="D187">
        <f>IF(AA187="","",VLOOKUP(C187,tnpl!$Z$1:$AA$11,2,TRUE))</f>
        <v>10</v>
      </c>
      <c r="E187" t="s">
        <v>3211</v>
      </c>
      <c r="F187" t="str">
        <f t="shared" si="44"/>
        <v>白</v>
      </c>
      <c r="G187">
        <f>IF(AB187="","",VLOOKUP(F187,tnpl!$X$1:$Y$16,2,TRUE))</f>
        <v>1</v>
      </c>
      <c r="H187" t="s">
        <v>3211</v>
      </c>
      <c r="I187">
        <f t="shared" si="45"/>
        <v>10</v>
      </c>
      <c r="J187" t="s">
        <v>3211</v>
      </c>
      <c r="K187">
        <f t="shared" si="46"/>
        <v>3</v>
      </c>
      <c r="L187">
        <f t="shared" si="47"/>
        <v>2</v>
      </c>
      <c r="M187" t="str">
        <f t="shared" si="42"/>
        <v>3/2</v>
      </c>
      <c r="N187" t="s">
        <v>3267</v>
      </c>
      <c r="O187" t="str">
        <f t="shared" si="48"/>
        <v>コモン</v>
      </c>
      <c r="R187" t="s">
        <v>3267</v>
      </c>
      <c r="S187" t="s">
        <v>4854</v>
      </c>
      <c r="T187" t="str">
        <f t="shared" si="49"/>
        <v>断固たる修練者</v>
      </c>
      <c r="U187" t="str">
        <f t="shared" si="50"/>
        <v/>
      </c>
      <c r="V187" t="str">
        <f>IF(I187=0,VLOOKUP(TAG!T187,Sheet4!A:B,2,TRUE),"")</f>
        <v/>
      </c>
      <c r="W187" t="s">
        <v>4855</v>
      </c>
      <c r="X187" t="s">
        <v>3267</v>
      </c>
      <c r="Z187" s="3">
        <v>1109</v>
      </c>
      <c r="AA187" s="2" t="s">
        <v>4450</v>
      </c>
      <c r="AB187" s="1" t="s">
        <v>1653</v>
      </c>
      <c r="AC187" s="1" t="s">
        <v>1771</v>
      </c>
      <c r="AD187" s="1">
        <v>10</v>
      </c>
      <c r="AE187" s="1" t="s">
        <v>281</v>
      </c>
      <c r="AF187" s="1" t="s">
        <v>280</v>
      </c>
      <c r="AG187" s="1" t="s">
        <v>349</v>
      </c>
      <c r="AH187" s="1" t="s">
        <v>1511</v>
      </c>
      <c r="AI187" s="1" t="s">
        <v>1515</v>
      </c>
      <c r="AJ187" s="1"/>
      <c r="AK187" s="1" t="s">
        <v>3289</v>
      </c>
      <c r="AL187" s="1" t="s">
        <v>4461</v>
      </c>
      <c r="AM187" s="1"/>
      <c r="AN187" s="1"/>
      <c r="AO187" s="1">
        <v>3</v>
      </c>
      <c r="AP187" s="1">
        <v>2</v>
      </c>
      <c r="AQ187" s="1" t="s">
        <v>4462</v>
      </c>
    </row>
    <row r="188" spans="1:43" x14ac:dyDescent="0.15">
      <c r="A188" t="str">
        <f t="shared" si="41"/>
        <v>|AKH|白|10|3/2|レア|《[[エイヴンの思考検閲者]]》|</v>
      </c>
      <c r="B188" t="s">
        <v>3211</v>
      </c>
      <c r="C188" t="str">
        <f t="shared" si="43"/>
        <v>AKH</v>
      </c>
      <c r="D188">
        <f>IF(AA188="","",VLOOKUP(C188,tnpl!$Z$1:$AA$11,2,TRUE))</f>
        <v>10</v>
      </c>
      <c r="E188" t="s">
        <v>3211</v>
      </c>
      <c r="F188" t="str">
        <f t="shared" si="44"/>
        <v>白</v>
      </c>
      <c r="G188">
        <f>IF(AB188="","",VLOOKUP(F188,tnpl!$X$1:$Y$16,2,TRUE))</f>
        <v>1</v>
      </c>
      <c r="H188" t="s">
        <v>3211</v>
      </c>
      <c r="I188">
        <f t="shared" si="45"/>
        <v>10</v>
      </c>
      <c r="J188" t="s">
        <v>3211</v>
      </c>
      <c r="K188">
        <f t="shared" si="46"/>
        <v>3</v>
      </c>
      <c r="L188">
        <f t="shared" si="47"/>
        <v>2</v>
      </c>
      <c r="M188" t="str">
        <f t="shared" si="42"/>
        <v>3/2</v>
      </c>
      <c r="N188" t="s">
        <v>3267</v>
      </c>
      <c r="O188" t="str">
        <f t="shared" si="48"/>
        <v>レア</v>
      </c>
      <c r="R188" t="s">
        <v>3267</v>
      </c>
      <c r="S188" t="s">
        <v>4854</v>
      </c>
      <c r="T188" t="str">
        <f t="shared" si="49"/>
        <v>エイヴンの思考検閲者</v>
      </c>
      <c r="U188" t="str">
        <f t="shared" si="50"/>
        <v/>
      </c>
      <c r="V188" t="str">
        <f>IF(I188=0,VLOOKUP(TAG!T188,Sheet4!A:B,2,TRUE),"")</f>
        <v/>
      </c>
      <c r="W188" t="s">
        <v>4855</v>
      </c>
      <c r="X188" t="s">
        <v>3267</v>
      </c>
      <c r="Z188" s="3">
        <v>1120</v>
      </c>
      <c r="AA188" s="2" t="s">
        <v>4450</v>
      </c>
      <c r="AB188" s="1" t="s">
        <v>1653</v>
      </c>
      <c r="AC188" s="1" t="s">
        <v>1463</v>
      </c>
      <c r="AD188" s="1">
        <v>10</v>
      </c>
      <c r="AE188" s="1" t="s">
        <v>261</v>
      </c>
      <c r="AF188" s="1" t="s">
        <v>260</v>
      </c>
      <c r="AG188" s="1" t="s">
        <v>349</v>
      </c>
      <c r="AH188" s="1" t="s">
        <v>2987</v>
      </c>
      <c r="AI188" s="1" t="s">
        <v>1485</v>
      </c>
      <c r="AJ188" s="1"/>
      <c r="AK188" s="1" t="s">
        <v>361</v>
      </c>
      <c r="AL188" s="1" t="s">
        <v>4486</v>
      </c>
      <c r="AM188" s="1"/>
      <c r="AN188" s="1"/>
      <c r="AO188" s="1">
        <v>3</v>
      </c>
      <c r="AP188" s="1">
        <v>2</v>
      </c>
      <c r="AQ188" s="1" t="s">
        <v>4487</v>
      </c>
    </row>
    <row r="189" spans="1:43" x14ac:dyDescent="0.15">
      <c r="A189" t="str">
        <f t="shared" si="41"/>
        <v>|AKH|黒|9|3/2|コモン|《[[冷酷な侍臣]]》|</v>
      </c>
      <c r="B189" t="s">
        <v>3211</v>
      </c>
      <c r="C189" t="str">
        <f t="shared" si="43"/>
        <v>AKH</v>
      </c>
      <c r="D189">
        <f>IF(AA189="","",VLOOKUP(C189,tnpl!$Z$1:$AA$11,2,TRUE))</f>
        <v>10</v>
      </c>
      <c r="E189" t="s">
        <v>3211</v>
      </c>
      <c r="F189" t="str">
        <f t="shared" si="44"/>
        <v>黒</v>
      </c>
      <c r="G189">
        <f>IF(AB189="","",VLOOKUP(F189,tnpl!$X$1:$Y$16,2,TRUE))</f>
        <v>3</v>
      </c>
      <c r="H189" t="s">
        <v>3211</v>
      </c>
      <c r="I189">
        <f t="shared" si="45"/>
        <v>9</v>
      </c>
      <c r="J189" t="s">
        <v>3211</v>
      </c>
      <c r="K189">
        <f t="shared" si="46"/>
        <v>3</v>
      </c>
      <c r="L189">
        <f t="shared" si="47"/>
        <v>2</v>
      </c>
      <c r="M189" t="str">
        <f t="shared" si="42"/>
        <v>3/2</v>
      </c>
      <c r="N189" t="s">
        <v>3267</v>
      </c>
      <c r="O189" t="str">
        <f t="shared" si="48"/>
        <v>コモン</v>
      </c>
      <c r="R189" t="s">
        <v>3267</v>
      </c>
      <c r="S189" t="s">
        <v>4854</v>
      </c>
      <c r="T189" t="str">
        <f t="shared" si="49"/>
        <v>冷酷な侍臣</v>
      </c>
      <c r="U189" t="str">
        <f t="shared" si="50"/>
        <v/>
      </c>
      <c r="V189" t="str">
        <f>IF(I189=0,VLOOKUP(TAG!T189,Sheet4!A:B,2,TRUE),"")</f>
        <v/>
      </c>
      <c r="W189" t="s">
        <v>4855</v>
      </c>
      <c r="X189" t="s">
        <v>3267</v>
      </c>
      <c r="Z189" s="3">
        <v>1155</v>
      </c>
      <c r="AA189" s="2" t="s">
        <v>4450</v>
      </c>
      <c r="AB189" s="1" t="s">
        <v>1606</v>
      </c>
      <c r="AC189" s="1" t="s">
        <v>1771</v>
      </c>
      <c r="AD189" s="1">
        <v>9</v>
      </c>
      <c r="AE189" s="1" t="s">
        <v>191</v>
      </c>
      <c r="AF189" s="1" t="s">
        <v>190</v>
      </c>
      <c r="AG189" s="1" t="s">
        <v>349</v>
      </c>
      <c r="AH189" s="1" t="s">
        <v>4557</v>
      </c>
      <c r="AI189" s="1" t="s">
        <v>1492</v>
      </c>
      <c r="AJ189" s="1"/>
      <c r="AK189" s="1" t="s">
        <v>4558</v>
      </c>
      <c r="AL189" s="1"/>
      <c r="AM189" s="1"/>
      <c r="AN189" s="1"/>
      <c r="AO189" s="1">
        <v>3</v>
      </c>
      <c r="AP189" s="1">
        <v>2</v>
      </c>
      <c r="AQ189" s="1" t="s">
        <v>4558</v>
      </c>
    </row>
    <row r="190" spans="1:43" x14ac:dyDescent="0.15">
      <c r="A190" t="str">
        <f t="shared" si="41"/>
        <v>|AKH|赤|6|3/2|コモン|《[[燃えさし角のミノタウルス]]》|</v>
      </c>
      <c r="B190" t="s">
        <v>3211</v>
      </c>
      <c r="C190" t="str">
        <f t="shared" si="43"/>
        <v>AKH</v>
      </c>
      <c r="D190">
        <f>IF(AA190="","",VLOOKUP(C190,tnpl!$Z$1:$AA$11,2,TRUE))</f>
        <v>10</v>
      </c>
      <c r="E190" t="s">
        <v>3211</v>
      </c>
      <c r="F190" t="str">
        <f t="shared" si="44"/>
        <v>赤</v>
      </c>
      <c r="G190">
        <f>IF(AB190="","",VLOOKUP(F190,tnpl!$X$1:$Y$16,2,TRUE))</f>
        <v>4</v>
      </c>
      <c r="H190" t="s">
        <v>3211</v>
      </c>
      <c r="I190">
        <f t="shared" si="45"/>
        <v>6</v>
      </c>
      <c r="J190" t="s">
        <v>3211</v>
      </c>
      <c r="K190">
        <f t="shared" si="46"/>
        <v>3</v>
      </c>
      <c r="L190">
        <f t="shared" si="47"/>
        <v>2</v>
      </c>
      <c r="M190" t="str">
        <f t="shared" si="42"/>
        <v>3/2</v>
      </c>
      <c r="N190" t="s">
        <v>3267</v>
      </c>
      <c r="O190" t="str">
        <f t="shared" si="48"/>
        <v>コモン</v>
      </c>
      <c r="R190" t="s">
        <v>3267</v>
      </c>
      <c r="S190" t="s">
        <v>4854</v>
      </c>
      <c r="T190" t="str">
        <f t="shared" si="49"/>
        <v>燃えさし角のミノタウルス</v>
      </c>
      <c r="U190" t="str">
        <f t="shared" si="50"/>
        <v/>
      </c>
      <c r="V190" t="str">
        <f>IF(I190=0,VLOOKUP(TAG!T190,Sheet4!A:B,2,TRUE),"")</f>
        <v/>
      </c>
      <c r="W190" t="s">
        <v>4855</v>
      </c>
      <c r="X190" t="s">
        <v>3267</v>
      </c>
      <c r="Z190" s="3">
        <v>1177</v>
      </c>
      <c r="AA190" s="2" t="s">
        <v>4450</v>
      </c>
      <c r="AB190" s="1" t="s">
        <v>1575</v>
      </c>
      <c r="AC190" s="1" t="s">
        <v>1771</v>
      </c>
      <c r="AD190" s="1">
        <v>6</v>
      </c>
      <c r="AE190" s="1" t="s">
        <v>149</v>
      </c>
      <c r="AF190" s="1" t="s">
        <v>148</v>
      </c>
      <c r="AG190" s="1" t="s">
        <v>349</v>
      </c>
      <c r="AH190" s="1" t="s">
        <v>4557</v>
      </c>
      <c r="AI190" s="1" t="s">
        <v>1515</v>
      </c>
      <c r="AJ190" s="1"/>
      <c r="AK190" s="1" t="s">
        <v>4600</v>
      </c>
      <c r="AL190" s="1"/>
      <c r="AM190" s="1"/>
      <c r="AN190" s="1"/>
      <c r="AO190" s="1">
        <v>3</v>
      </c>
      <c r="AP190" s="1">
        <v>2</v>
      </c>
      <c r="AQ190" s="1" t="s">
        <v>4600</v>
      </c>
    </row>
    <row r="191" spans="1:43" x14ac:dyDescent="0.15">
      <c r="A191" t="str">
        <f t="shared" si="41"/>
        <v>|AKH|赤|10|3/2|コモン|《[[打擲場のマンティコア]]》|</v>
      </c>
      <c r="B191" t="s">
        <v>3211</v>
      </c>
      <c r="C191" t="str">
        <f t="shared" si="43"/>
        <v>AKH</v>
      </c>
      <c r="D191">
        <f>IF(AA191="","",VLOOKUP(C191,tnpl!$Z$1:$AA$11,2,TRUE))</f>
        <v>10</v>
      </c>
      <c r="E191" t="s">
        <v>3211</v>
      </c>
      <c r="F191" t="str">
        <f t="shared" si="44"/>
        <v>赤</v>
      </c>
      <c r="G191">
        <f>IF(AB191="","",VLOOKUP(F191,tnpl!$X$1:$Y$16,2,TRUE))</f>
        <v>4</v>
      </c>
      <c r="H191" t="s">
        <v>3211</v>
      </c>
      <c r="I191">
        <f t="shared" si="45"/>
        <v>10</v>
      </c>
      <c r="J191" t="s">
        <v>3211</v>
      </c>
      <c r="K191">
        <f t="shared" si="46"/>
        <v>3</v>
      </c>
      <c r="L191">
        <f t="shared" si="47"/>
        <v>2</v>
      </c>
      <c r="M191" t="str">
        <f t="shared" si="42"/>
        <v>3/2</v>
      </c>
      <c r="N191" t="s">
        <v>3267</v>
      </c>
      <c r="O191" t="str">
        <f t="shared" si="48"/>
        <v>コモン</v>
      </c>
      <c r="R191" t="s">
        <v>3267</v>
      </c>
      <c r="S191" t="s">
        <v>4854</v>
      </c>
      <c r="T191" t="str">
        <f t="shared" si="49"/>
        <v>打擲場のマンティコア</v>
      </c>
      <c r="U191" t="str">
        <f t="shared" si="50"/>
        <v/>
      </c>
      <c r="V191" t="str">
        <f>IF(I191=0,VLOOKUP(TAG!T191,Sheet4!A:B,2,TRUE),"")</f>
        <v/>
      </c>
      <c r="W191" t="s">
        <v>4855</v>
      </c>
      <c r="X191" t="s">
        <v>3267</v>
      </c>
      <c r="Z191" s="3">
        <v>1178</v>
      </c>
      <c r="AA191" s="2" t="s">
        <v>4450</v>
      </c>
      <c r="AB191" s="1" t="s">
        <v>1575</v>
      </c>
      <c r="AC191" s="1" t="s">
        <v>1771</v>
      </c>
      <c r="AD191" s="1">
        <v>10</v>
      </c>
      <c r="AE191" s="1" t="s">
        <v>147</v>
      </c>
      <c r="AF191" s="1" t="s">
        <v>146</v>
      </c>
      <c r="AG191" s="1" t="s">
        <v>349</v>
      </c>
      <c r="AH191" s="1" t="s">
        <v>4601</v>
      </c>
      <c r="AI191" s="1"/>
      <c r="AJ191" s="1"/>
      <c r="AK191" s="1" t="s">
        <v>4602</v>
      </c>
      <c r="AL191" s="1"/>
      <c r="AM191" s="1"/>
      <c r="AN191" s="1"/>
      <c r="AO191" s="1">
        <v>3</v>
      </c>
      <c r="AP191" s="1">
        <v>2</v>
      </c>
      <c r="AQ191" s="1" t="s">
        <v>4602</v>
      </c>
    </row>
    <row r="192" spans="1:43" x14ac:dyDescent="0.15">
      <c r="A192" t="str">
        <f t="shared" si="41"/>
        <v>|AKH|赤|8|3/2|コモン|《[[オナガトカゲ]]》|</v>
      </c>
      <c r="B192" t="s">
        <v>3211</v>
      </c>
      <c r="C192" t="str">
        <f t="shared" si="43"/>
        <v>AKH</v>
      </c>
      <c r="D192">
        <f>IF(AA192="","",VLOOKUP(C192,tnpl!$Z$1:$AA$11,2,TRUE))</f>
        <v>10</v>
      </c>
      <c r="E192" t="s">
        <v>3211</v>
      </c>
      <c r="F192" t="str">
        <f t="shared" si="44"/>
        <v>赤</v>
      </c>
      <c r="G192">
        <f>IF(AB192="","",VLOOKUP(F192,tnpl!$X$1:$Y$16,2,TRUE))</f>
        <v>4</v>
      </c>
      <c r="H192" t="s">
        <v>3211</v>
      </c>
      <c r="I192">
        <f t="shared" si="45"/>
        <v>8</v>
      </c>
      <c r="J192" t="s">
        <v>3211</v>
      </c>
      <c r="K192">
        <f t="shared" si="46"/>
        <v>3</v>
      </c>
      <c r="L192">
        <f t="shared" si="47"/>
        <v>2</v>
      </c>
      <c r="M192" t="str">
        <f t="shared" si="42"/>
        <v>3/2</v>
      </c>
      <c r="N192" t="s">
        <v>3267</v>
      </c>
      <c r="O192" t="str">
        <f t="shared" si="48"/>
        <v>コモン</v>
      </c>
      <c r="R192" t="s">
        <v>3267</v>
      </c>
      <c r="S192" t="s">
        <v>4854</v>
      </c>
      <c r="T192" t="str">
        <f t="shared" si="49"/>
        <v>オナガトカゲ</v>
      </c>
      <c r="U192" t="str">
        <f t="shared" si="50"/>
        <v/>
      </c>
      <c r="V192" t="str">
        <f>IF(I192=0,VLOOKUP(TAG!T192,Sheet4!A:B,2,TRUE),"")</f>
        <v/>
      </c>
      <c r="W192" t="s">
        <v>4855</v>
      </c>
      <c r="X192" t="s">
        <v>3267</v>
      </c>
      <c r="Z192" s="3">
        <v>1182</v>
      </c>
      <c r="AA192" s="2" t="s">
        <v>4450</v>
      </c>
      <c r="AB192" s="1" t="s">
        <v>1575</v>
      </c>
      <c r="AC192" s="1" t="s">
        <v>1771</v>
      </c>
      <c r="AD192" s="1">
        <v>8</v>
      </c>
      <c r="AE192" s="1" t="s">
        <v>139</v>
      </c>
      <c r="AF192" s="1" t="s">
        <v>138</v>
      </c>
      <c r="AG192" s="1" t="s">
        <v>349</v>
      </c>
      <c r="AH192" s="1" t="s">
        <v>2563</v>
      </c>
      <c r="AI192" s="1"/>
      <c r="AJ192" s="1"/>
      <c r="AK192" s="1" t="s">
        <v>4608</v>
      </c>
      <c r="AL192" s="1"/>
      <c r="AM192" s="1"/>
      <c r="AN192" s="1"/>
      <c r="AO192" s="1">
        <v>3</v>
      </c>
      <c r="AP192" s="1">
        <v>2</v>
      </c>
      <c r="AQ192" s="1" t="s">
        <v>4608</v>
      </c>
    </row>
    <row r="193" spans="1:43" x14ac:dyDescent="0.15">
      <c r="A193" t="str">
        <f t="shared" si="41"/>
        <v>|AKH|緑|9|3/2|コモン|《[[頭巾の喧嘩屋]]》|</v>
      </c>
      <c r="B193" t="s">
        <v>3211</v>
      </c>
      <c r="C193" t="str">
        <f t="shared" si="43"/>
        <v>AKH</v>
      </c>
      <c r="D193">
        <f>IF(AA193="","",VLOOKUP(C193,tnpl!$Z$1:$AA$11,2,TRUE))</f>
        <v>10</v>
      </c>
      <c r="E193" t="s">
        <v>3211</v>
      </c>
      <c r="F193" t="str">
        <f t="shared" si="44"/>
        <v>緑</v>
      </c>
      <c r="G193">
        <f>IF(AB193="","",VLOOKUP(F193,tnpl!$X$1:$Y$16,2,TRUE))</f>
        <v>5</v>
      </c>
      <c r="H193" t="s">
        <v>3211</v>
      </c>
      <c r="I193">
        <f t="shared" si="45"/>
        <v>9</v>
      </c>
      <c r="J193" t="s">
        <v>3211</v>
      </c>
      <c r="K193">
        <f t="shared" si="46"/>
        <v>3</v>
      </c>
      <c r="L193">
        <f t="shared" si="47"/>
        <v>2</v>
      </c>
      <c r="M193" t="str">
        <f t="shared" si="42"/>
        <v>3/2</v>
      </c>
      <c r="N193" t="s">
        <v>3267</v>
      </c>
      <c r="O193" t="str">
        <f t="shared" si="48"/>
        <v>コモン</v>
      </c>
      <c r="R193" t="s">
        <v>3267</v>
      </c>
      <c r="S193" t="s">
        <v>4854</v>
      </c>
      <c r="T193" t="str">
        <f t="shared" si="49"/>
        <v>頭巾の喧嘩屋</v>
      </c>
      <c r="U193" t="str">
        <f t="shared" si="50"/>
        <v/>
      </c>
      <c r="V193" t="str">
        <f>IF(I193=0,VLOOKUP(TAG!T193,Sheet4!A:B,2,TRUE),"")</f>
        <v/>
      </c>
      <c r="W193" t="s">
        <v>4855</v>
      </c>
      <c r="X193" t="s">
        <v>3267</v>
      </c>
      <c r="Z193" s="3">
        <v>1205</v>
      </c>
      <c r="AA193" s="2" t="s">
        <v>4450</v>
      </c>
      <c r="AB193" s="1" t="s">
        <v>1540</v>
      </c>
      <c r="AC193" s="1" t="s">
        <v>1771</v>
      </c>
      <c r="AD193" s="1">
        <v>9</v>
      </c>
      <c r="AE193" s="1" t="s">
        <v>93</v>
      </c>
      <c r="AF193" s="1" t="s">
        <v>92</v>
      </c>
      <c r="AG193" s="1" t="s">
        <v>349</v>
      </c>
      <c r="AH193" s="1" t="s">
        <v>4511</v>
      </c>
      <c r="AI193" s="1" t="s">
        <v>1515</v>
      </c>
      <c r="AJ193" s="1"/>
      <c r="AK193" s="1" t="s">
        <v>4644</v>
      </c>
      <c r="AL193" s="1"/>
      <c r="AM193" s="1"/>
      <c r="AN193" s="1"/>
      <c r="AO193" s="1">
        <v>3</v>
      </c>
      <c r="AP193" s="1">
        <v>2</v>
      </c>
      <c r="AQ193" s="1" t="s">
        <v>4644</v>
      </c>
    </row>
    <row r="194" spans="1:43" x14ac:dyDescent="0.15">
      <c r="A194" t="str">
        <f>B194&amp;C194&amp;E194&amp;F194&amp;H194&amp;I194&amp;J194&amp;M194&amp;N194&amp;O194&amp;P194&amp;Q194&amp;R194&amp;S194&amp;T194&amp;V194&amp;W194&amp;X194&amp;Y194</f>
        <v/>
      </c>
    </row>
    <row r="195" spans="1:43" x14ac:dyDescent="0.15">
      <c r="A195" t="str">
        <f>B195&amp;C195&amp;E195&amp;F195&amp;H195&amp;I195&amp;J195&amp;M195&amp;N195&amp;O195&amp;P195&amp;Q195&amp;R195&amp;S195&amp;T195&amp;V195&amp;W195&amp;X195&amp;Y195</f>
        <v>**3/4クリーチャー</v>
      </c>
      <c r="B195" t="s">
        <v>4856</v>
      </c>
      <c r="C195">
        <f>K198</f>
        <v>3</v>
      </c>
      <c r="E195" t="s">
        <v>5203</v>
      </c>
      <c r="F195">
        <f>L198</f>
        <v>4</v>
      </c>
      <c r="I195" t="s">
        <v>349</v>
      </c>
      <c r="V195" t="str">
        <f>IF(I195=0,VLOOKUP(TAG!T195,Sheet4!A:B,2,TRUE),"")</f>
        <v/>
      </c>
    </row>
    <row r="196" spans="1:43" x14ac:dyDescent="0.15">
      <c r="A196" t="str">
        <f t="shared" ref="A196:A243" si="51">B196&amp;C196&amp;E196&amp;F196&amp;H196&amp;I196&amp;J196&amp;M196&amp;N196&amp;O196&amp;P196&amp;Q196&amp;R196&amp;S196&amp;T196&amp;U196&amp;V196&amp;W196&amp;X196&amp;Y196</f>
        <v>|LEFT:50|LEFT:50|LEFT:50|LEFT:120|LEFT:120|LEFT:500|c</v>
      </c>
      <c r="B196" t="s">
        <v>3211</v>
      </c>
      <c r="C196" t="s">
        <v>3204</v>
      </c>
      <c r="E196" t="s">
        <v>3211</v>
      </c>
      <c r="F196" t="s">
        <v>3204</v>
      </c>
      <c r="H196" t="s">
        <v>3211</v>
      </c>
      <c r="I196" t="s">
        <v>3204</v>
      </c>
      <c r="J196" t="s">
        <v>3211</v>
      </c>
      <c r="M196" t="s">
        <v>5157</v>
      </c>
      <c r="N196" t="s">
        <v>3267</v>
      </c>
      <c r="O196" t="s">
        <v>5157</v>
      </c>
      <c r="R196" t="s">
        <v>3267</v>
      </c>
      <c r="T196" t="s">
        <v>3205</v>
      </c>
      <c r="V196" t="str">
        <f>IF(I196=0,VLOOKUP(TAG!T196,Sheet4!A:B,2,TRUE),"")</f>
        <v/>
      </c>
      <c r="X196" t="s">
        <v>3267</v>
      </c>
      <c r="Y196" t="s">
        <v>3206</v>
      </c>
    </row>
    <row r="197" spans="1:43" x14ac:dyDescent="0.15">
      <c r="A197" t="str">
        <f t="shared" si="51"/>
        <v>|セット|色|コスト|P/T|レアリティ|カード名|</v>
      </c>
      <c r="B197" t="s">
        <v>3211</v>
      </c>
      <c r="C197" t="s">
        <v>3212</v>
      </c>
      <c r="E197" t="s">
        <v>3211</v>
      </c>
      <c r="F197" t="s">
        <v>3181</v>
      </c>
      <c r="H197" t="s">
        <v>3211</v>
      </c>
      <c r="I197" t="s">
        <v>3207</v>
      </c>
      <c r="J197" t="s">
        <v>3211</v>
      </c>
      <c r="K197" t="s">
        <v>3168</v>
      </c>
      <c r="L197" t="s">
        <v>3167</v>
      </c>
      <c r="M197" t="str">
        <f t="shared" ref="M197:M243" si="52">K197&amp;"/"&amp;L197</f>
        <v>P/T</v>
      </c>
      <c r="N197" t="s">
        <v>3267</v>
      </c>
      <c r="O197" t="s">
        <v>5187</v>
      </c>
      <c r="R197" t="s">
        <v>3267</v>
      </c>
      <c r="T197" t="s">
        <v>3208</v>
      </c>
      <c r="V197" t="str">
        <f>IF(I197=0,VLOOKUP(TAG!T197,Sheet4!A:B,2,TRUE),"")</f>
        <v/>
      </c>
      <c r="X197" t="s">
        <v>3267</v>
      </c>
      <c r="Z197" s="18"/>
      <c r="AA197" s="18"/>
      <c r="AB197" s="18"/>
      <c r="AC197" s="18"/>
      <c r="AD197" s="18"/>
      <c r="AE197" s="18"/>
      <c r="AF197" s="18"/>
      <c r="AG197" s="18"/>
      <c r="AH197" s="18"/>
      <c r="AI197" s="18"/>
      <c r="AJ197" s="18"/>
      <c r="AK197" s="18"/>
      <c r="AL197" s="18"/>
      <c r="AM197" s="18"/>
      <c r="AN197" s="18"/>
      <c r="AO197" s="18"/>
      <c r="AP197" s="18"/>
      <c r="AQ197" s="18"/>
    </row>
    <row r="198" spans="1:43" x14ac:dyDescent="0.15">
      <c r="A198" t="str">
        <f t="shared" si="51"/>
        <v>|ORI|白|10|3/4|アンコモン|《[[重歩兵]]》|</v>
      </c>
      <c r="B198" t="s">
        <v>3211</v>
      </c>
      <c r="C198" t="str">
        <f t="shared" ref="C198:C243" si="53">AA198</f>
        <v>ORI</v>
      </c>
      <c r="D198">
        <f>IF(AA198="","",VLOOKUP(C198,tnpl!$Z$1:$AA$11,2,TRUE))</f>
        <v>1</v>
      </c>
      <c r="E198" t="s">
        <v>3211</v>
      </c>
      <c r="F198" t="str">
        <f t="shared" ref="F198:F243" si="54">AB198</f>
        <v>白</v>
      </c>
      <c r="G198">
        <f>IF(AB198="","",VLOOKUP(F198,tnpl!$X$1:$Y$16,2,TRUE))</f>
        <v>1</v>
      </c>
      <c r="H198" t="s">
        <v>3211</v>
      </c>
      <c r="I198">
        <f t="shared" ref="I198:I243" si="55">AD198</f>
        <v>10</v>
      </c>
      <c r="J198" t="s">
        <v>3211</v>
      </c>
      <c r="K198">
        <f t="shared" ref="K198:K243" si="56">AO198</f>
        <v>3</v>
      </c>
      <c r="L198">
        <f t="shared" ref="L198:L243" si="57">AP198</f>
        <v>4</v>
      </c>
      <c r="M198" t="str">
        <f t="shared" si="52"/>
        <v>3/4</v>
      </c>
      <c r="N198" t="s">
        <v>3267</v>
      </c>
      <c r="O198" t="str">
        <f t="shared" ref="O198:O243" si="58">AC198</f>
        <v>アンコモン</v>
      </c>
      <c r="R198" t="s">
        <v>3267</v>
      </c>
      <c r="S198" t="s">
        <v>4854</v>
      </c>
      <c r="T198" t="str">
        <f t="shared" ref="T198:T243" si="59">AE198</f>
        <v>重歩兵</v>
      </c>
      <c r="U198" t="str">
        <f t="shared" ref="U198:U243" si="60">IF(I198=0,"&gt;","")</f>
        <v/>
      </c>
      <c r="V198" t="str">
        <f>IF(I198=0,VLOOKUP(TAG!T198,Sheet4!A:B,2,TRUE),"")</f>
        <v/>
      </c>
      <c r="W198" t="s">
        <v>4855</v>
      </c>
      <c r="X198" t="s">
        <v>3267</v>
      </c>
      <c r="Z198" s="3">
        <v>20</v>
      </c>
      <c r="AA198" s="2" t="s">
        <v>3271</v>
      </c>
      <c r="AB198" s="1" t="s">
        <v>1653</v>
      </c>
      <c r="AC198" s="1" t="s">
        <v>1473</v>
      </c>
      <c r="AD198" s="1">
        <v>10</v>
      </c>
      <c r="AE198" s="1" t="s">
        <v>3111</v>
      </c>
      <c r="AF198" s="1" t="s">
        <v>3110</v>
      </c>
      <c r="AG198" s="1" t="s">
        <v>349</v>
      </c>
      <c r="AH198" s="1" t="s">
        <v>1511</v>
      </c>
      <c r="AI198" s="1" t="s">
        <v>1826</v>
      </c>
      <c r="AJ198" s="1"/>
      <c r="AK198" s="1" t="s">
        <v>2627</v>
      </c>
      <c r="AL198" s="1"/>
      <c r="AM198" s="1"/>
      <c r="AN198" s="1"/>
      <c r="AO198" s="1">
        <v>3</v>
      </c>
      <c r="AP198" s="1">
        <v>4</v>
      </c>
      <c r="AQ198" s="1" t="s">
        <v>2627</v>
      </c>
    </row>
    <row r="199" spans="1:43" x14ac:dyDescent="0.15">
      <c r="A199" t="str">
        <f t="shared" si="51"/>
        <v>|ORI|青|9|3/4|アンコモン|《[[屑肌のドレイク]]》|</v>
      </c>
      <c r="B199" t="s">
        <v>3211</v>
      </c>
      <c r="C199" t="str">
        <f t="shared" si="53"/>
        <v>ORI</v>
      </c>
      <c r="D199">
        <f>IF(AA199="","",VLOOKUP(C199,tnpl!$Z$1:$AA$11,2,TRUE))</f>
        <v>1</v>
      </c>
      <c r="E199" t="s">
        <v>3211</v>
      </c>
      <c r="F199" t="str">
        <f t="shared" si="54"/>
        <v>青</v>
      </c>
      <c r="G199">
        <f>IF(AB199="","",VLOOKUP(F199,tnpl!$X$1:$Y$16,2,TRUE))</f>
        <v>2</v>
      </c>
      <c r="H199" t="s">
        <v>3211</v>
      </c>
      <c r="I199">
        <f t="shared" si="55"/>
        <v>9</v>
      </c>
      <c r="J199" t="s">
        <v>3211</v>
      </c>
      <c r="K199">
        <f t="shared" si="56"/>
        <v>3</v>
      </c>
      <c r="L199">
        <f t="shared" si="57"/>
        <v>4</v>
      </c>
      <c r="M199" t="str">
        <f t="shared" si="52"/>
        <v>3/4</v>
      </c>
      <c r="N199" t="s">
        <v>3267</v>
      </c>
      <c r="O199" t="str">
        <f t="shared" si="58"/>
        <v>アンコモン</v>
      </c>
      <c r="R199" t="s">
        <v>3267</v>
      </c>
      <c r="S199" t="s">
        <v>4854</v>
      </c>
      <c r="T199" t="str">
        <f t="shared" si="59"/>
        <v>屑肌のドレイク</v>
      </c>
      <c r="U199" t="str">
        <f t="shared" si="60"/>
        <v/>
      </c>
      <c r="V199" t="str">
        <f>IF(I199=0,VLOOKUP(TAG!T199,Sheet4!A:B,2,TRUE),"")</f>
        <v/>
      </c>
      <c r="W199" t="s">
        <v>4855</v>
      </c>
      <c r="X199" t="s">
        <v>3267</v>
      </c>
      <c r="Z199" s="3">
        <v>59</v>
      </c>
      <c r="AA199" s="2" t="s">
        <v>3271</v>
      </c>
      <c r="AB199" s="1" t="s">
        <v>1631</v>
      </c>
      <c r="AC199" s="1" t="s">
        <v>1473</v>
      </c>
      <c r="AD199" s="1">
        <v>9</v>
      </c>
      <c r="AE199" s="1" t="s">
        <v>2985</v>
      </c>
      <c r="AF199" s="1" t="s">
        <v>2984</v>
      </c>
      <c r="AG199" s="1" t="s">
        <v>349</v>
      </c>
      <c r="AH199" s="1" t="s">
        <v>1506</v>
      </c>
      <c r="AI199" s="1" t="s">
        <v>2546</v>
      </c>
      <c r="AJ199" s="1"/>
      <c r="AK199" s="1" t="s">
        <v>3303</v>
      </c>
      <c r="AL199" s="1"/>
      <c r="AM199" s="1"/>
      <c r="AN199" s="1"/>
      <c r="AO199" s="1">
        <v>3</v>
      </c>
      <c r="AP199" s="1">
        <v>4</v>
      </c>
      <c r="AQ199" s="1" t="s">
        <v>3303</v>
      </c>
    </row>
    <row r="200" spans="1:43" x14ac:dyDescent="0.15">
      <c r="A200" t="str">
        <f t="shared" si="51"/>
        <v>|ORI|黒|15|3/4|アンコモン|《[[黄泉からの帰還者]]》|</v>
      </c>
      <c r="B200" t="s">
        <v>3211</v>
      </c>
      <c r="C200" t="str">
        <f t="shared" si="53"/>
        <v>ORI</v>
      </c>
      <c r="D200">
        <f>IF(AA200="","",VLOOKUP(C200,tnpl!$Z$1:$AA$11,2,TRUE))</f>
        <v>1</v>
      </c>
      <c r="E200" t="s">
        <v>3211</v>
      </c>
      <c r="F200" t="str">
        <f t="shared" si="54"/>
        <v>黒</v>
      </c>
      <c r="G200">
        <f>IF(AB200="","",VLOOKUP(F200,tnpl!$X$1:$Y$16,2,TRUE))</f>
        <v>3</v>
      </c>
      <c r="H200" t="s">
        <v>3211</v>
      </c>
      <c r="I200">
        <f t="shared" si="55"/>
        <v>15</v>
      </c>
      <c r="J200" t="s">
        <v>3211</v>
      </c>
      <c r="K200">
        <f t="shared" si="56"/>
        <v>3</v>
      </c>
      <c r="L200">
        <f t="shared" si="57"/>
        <v>4</v>
      </c>
      <c r="M200" t="str">
        <f t="shared" si="52"/>
        <v>3/4</v>
      </c>
      <c r="N200" t="s">
        <v>3267</v>
      </c>
      <c r="O200" t="str">
        <f t="shared" si="58"/>
        <v>アンコモン</v>
      </c>
      <c r="R200" t="s">
        <v>3267</v>
      </c>
      <c r="S200" t="s">
        <v>4854</v>
      </c>
      <c r="T200" t="str">
        <f t="shared" si="59"/>
        <v>黄泉からの帰還者</v>
      </c>
      <c r="U200" t="str">
        <f t="shared" si="60"/>
        <v/>
      </c>
      <c r="V200" t="str">
        <f>IF(I200=0,VLOOKUP(TAG!T200,Sheet4!A:B,2,TRUE),"")</f>
        <v/>
      </c>
      <c r="W200" t="s">
        <v>4855</v>
      </c>
      <c r="X200" t="s">
        <v>3267</v>
      </c>
      <c r="Z200" s="3">
        <v>102</v>
      </c>
      <c r="AA200" s="2" t="s">
        <v>3271</v>
      </c>
      <c r="AB200" s="1" t="s">
        <v>1606</v>
      </c>
      <c r="AC200" s="1" t="s">
        <v>1473</v>
      </c>
      <c r="AD200" s="1">
        <v>15</v>
      </c>
      <c r="AE200" s="1" t="s">
        <v>2863</v>
      </c>
      <c r="AF200" s="1" t="s">
        <v>2862</v>
      </c>
      <c r="AG200" s="1" t="s">
        <v>349</v>
      </c>
      <c r="AH200" s="1" t="s">
        <v>2436</v>
      </c>
      <c r="AI200" s="1"/>
      <c r="AJ200" s="1"/>
      <c r="AK200" s="1" t="s">
        <v>2861</v>
      </c>
      <c r="AL200" s="1"/>
      <c r="AM200" s="1"/>
      <c r="AN200" s="1"/>
      <c r="AO200" s="1">
        <v>3</v>
      </c>
      <c r="AP200" s="1">
        <v>4</v>
      </c>
      <c r="AQ200" s="1" t="s">
        <v>2861</v>
      </c>
    </row>
    <row r="201" spans="1:43" x14ac:dyDescent="0.15">
      <c r="A201" t="str">
        <f t="shared" si="51"/>
        <v>|ORI|緑|11|3/4|アンコモン|《[[巨森を喰らうもの]]》|</v>
      </c>
      <c r="B201" t="s">
        <v>3211</v>
      </c>
      <c r="C201" t="str">
        <f t="shared" si="53"/>
        <v>ORI</v>
      </c>
      <c r="D201">
        <f>IF(AA201="","",VLOOKUP(C201,tnpl!$Z$1:$AA$11,2,TRUE))</f>
        <v>1</v>
      </c>
      <c r="E201" t="s">
        <v>3211</v>
      </c>
      <c r="F201" t="str">
        <f t="shared" si="54"/>
        <v>緑</v>
      </c>
      <c r="G201">
        <f>IF(AB201="","",VLOOKUP(F201,tnpl!$X$1:$Y$16,2,TRUE))</f>
        <v>5</v>
      </c>
      <c r="H201" t="s">
        <v>3211</v>
      </c>
      <c r="I201">
        <f t="shared" si="55"/>
        <v>11</v>
      </c>
      <c r="J201" t="s">
        <v>3211</v>
      </c>
      <c r="K201">
        <f t="shared" si="56"/>
        <v>3</v>
      </c>
      <c r="L201">
        <f t="shared" si="57"/>
        <v>4</v>
      </c>
      <c r="M201" t="str">
        <f t="shared" si="52"/>
        <v>3/4</v>
      </c>
      <c r="N201" t="s">
        <v>3267</v>
      </c>
      <c r="O201" t="str">
        <f t="shared" si="58"/>
        <v>アンコモン</v>
      </c>
      <c r="R201" t="s">
        <v>3267</v>
      </c>
      <c r="S201" t="s">
        <v>4854</v>
      </c>
      <c r="T201" t="str">
        <f t="shared" si="59"/>
        <v>巨森を喰らうもの</v>
      </c>
      <c r="U201" t="str">
        <f t="shared" si="60"/>
        <v/>
      </c>
      <c r="V201" t="str">
        <f>IF(I201=0,VLOOKUP(TAG!T201,Sheet4!A:B,2,TRUE),"")</f>
        <v/>
      </c>
      <c r="W201" t="s">
        <v>4855</v>
      </c>
      <c r="X201" t="s">
        <v>3267</v>
      </c>
      <c r="Z201" s="3">
        <v>184</v>
      </c>
      <c r="AA201" s="2" t="s">
        <v>3271</v>
      </c>
      <c r="AB201" s="1" t="s">
        <v>1540</v>
      </c>
      <c r="AC201" s="1" t="s">
        <v>1473</v>
      </c>
      <c r="AD201" s="1">
        <v>11</v>
      </c>
      <c r="AE201" s="1" t="s">
        <v>2629</v>
      </c>
      <c r="AF201" s="1" t="s">
        <v>2628</v>
      </c>
      <c r="AG201" s="1" t="s">
        <v>349</v>
      </c>
      <c r="AH201" s="1" t="s">
        <v>348</v>
      </c>
      <c r="AI201" s="1"/>
      <c r="AJ201" s="1"/>
      <c r="AK201" s="1" t="s">
        <v>2627</v>
      </c>
      <c r="AL201" s="1"/>
      <c r="AM201" s="1"/>
      <c r="AN201" s="1"/>
      <c r="AO201" s="1">
        <v>3</v>
      </c>
      <c r="AP201" s="1">
        <v>4</v>
      </c>
      <c r="AQ201" s="1" t="s">
        <v>2627</v>
      </c>
    </row>
    <row r="202" spans="1:43" x14ac:dyDescent="0.15">
      <c r="A202" t="str">
        <f t="shared" si="51"/>
        <v>|ORI|緑白|16|3/4|アンコモン|《[[城塞の主]]》|</v>
      </c>
      <c r="B202" t="s">
        <v>3211</v>
      </c>
      <c r="C202" t="str">
        <f t="shared" si="53"/>
        <v>ORI</v>
      </c>
      <c r="D202">
        <f>IF(AA202="","",VLOOKUP(C202,tnpl!$Z$1:$AA$11,2,TRUE))</f>
        <v>1</v>
      </c>
      <c r="E202" t="s">
        <v>3211</v>
      </c>
      <c r="F202" t="str">
        <f t="shared" si="54"/>
        <v>緑白</v>
      </c>
      <c r="G202">
        <f>IF(AB202="","",VLOOKUP(F202,tnpl!$X$1:$Y$16,2,TRUE))</f>
        <v>10</v>
      </c>
      <c r="H202" t="s">
        <v>3211</v>
      </c>
      <c r="I202">
        <f t="shared" si="55"/>
        <v>16</v>
      </c>
      <c r="J202" t="s">
        <v>3211</v>
      </c>
      <c r="K202">
        <f t="shared" si="56"/>
        <v>3</v>
      </c>
      <c r="L202">
        <f t="shared" si="57"/>
        <v>4</v>
      </c>
      <c r="M202" t="str">
        <f t="shared" si="52"/>
        <v>3/4</v>
      </c>
      <c r="N202" t="s">
        <v>3267</v>
      </c>
      <c r="O202" t="str">
        <f t="shared" si="58"/>
        <v>アンコモン</v>
      </c>
      <c r="R202" t="s">
        <v>3267</v>
      </c>
      <c r="S202" t="s">
        <v>4854</v>
      </c>
      <c r="T202" t="str">
        <f t="shared" si="59"/>
        <v>城塞の主</v>
      </c>
      <c r="U202" t="str">
        <f t="shared" si="60"/>
        <v/>
      </c>
      <c r="V202" t="str">
        <f>IF(I202=0,VLOOKUP(TAG!T202,Sheet4!A:B,2,TRUE),"")</f>
        <v/>
      </c>
      <c r="W202" t="s">
        <v>4855</v>
      </c>
      <c r="X202" t="s">
        <v>3267</v>
      </c>
      <c r="Z202" s="3">
        <v>207</v>
      </c>
      <c r="AA202" s="2" t="s">
        <v>3271</v>
      </c>
      <c r="AB202" s="1" t="s">
        <v>1829</v>
      </c>
      <c r="AC202" s="1" t="s">
        <v>1473</v>
      </c>
      <c r="AD202" s="1">
        <v>16</v>
      </c>
      <c r="AE202" s="1" t="s">
        <v>2561</v>
      </c>
      <c r="AF202" s="1" t="s">
        <v>2560</v>
      </c>
      <c r="AG202" s="1" t="s">
        <v>349</v>
      </c>
      <c r="AH202" s="1" t="s">
        <v>1511</v>
      </c>
      <c r="AI202" s="1" t="s">
        <v>1555</v>
      </c>
      <c r="AJ202" s="1"/>
      <c r="AK202" s="1" t="s">
        <v>3385</v>
      </c>
      <c r="AL202" s="1"/>
      <c r="AM202" s="1"/>
      <c r="AN202" s="1"/>
      <c r="AO202" s="1">
        <v>3</v>
      </c>
      <c r="AP202" s="1">
        <v>4</v>
      </c>
      <c r="AQ202" s="1" t="s">
        <v>3385</v>
      </c>
    </row>
    <row r="203" spans="1:43" x14ac:dyDescent="0.15">
      <c r="A203" t="str">
        <f t="shared" si="51"/>
        <v>|ORI|青赤|11|3/4|アンコモン|《[[隠棲した工匠]]》|</v>
      </c>
      <c r="B203" t="s">
        <v>3211</v>
      </c>
      <c r="C203" t="str">
        <f t="shared" si="53"/>
        <v>ORI</v>
      </c>
      <c r="D203">
        <f>IF(AA203="","",VLOOKUP(C203,tnpl!$Z$1:$AA$11,2,TRUE))</f>
        <v>1</v>
      </c>
      <c r="E203" t="s">
        <v>3211</v>
      </c>
      <c r="F203" t="str">
        <f t="shared" si="54"/>
        <v>青赤</v>
      </c>
      <c r="G203">
        <f>IF(AB203="","",VLOOKUP(F203,tnpl!$X$1:$Y$16,2,TRUE))</f>
        <v>12</v>
      </c>
      <c r="H203" t="s">
        <v>3211</v>
      </c>
      <c r="I203">
        <f t="shared" si="55"/>
        <v>11</v>
      </c>
      <c r="J203" t="s">
        <v>3211</v>
      </c>
      <c r="K203">
        <f t="shared" si="56"/>
        <v>3</v>
      </c>
      <c r="L203">
        <f t="shared" si="57"/>
        <v>4</v>
      </c>
      <c r="M203" t="str">
        <f t="shared" si="52"/>
        <v>3/4</v>
      </c>
      <c r="N203" t="s">
        <v>3267</v>
      </c>
      <c r="O203" t="str">
        <f t="shared" si="58"/>
        <v>アンコモン</v>
      </c>
      <c r="R203" t="s">
        <v>3267</v>
      </c>
      <c r="S203" t="s">
        <v>4854</v>
      </c>
      <c r="T203" t="str">
        <f t="shared" si="59"/>
        <v>隠棲した工匠</v>
      </c>
      <c r="U203" t="str">
        <f t="shared" si="60"/>
        <v/>
      </c>
      <c r="V203" t="str">
        <f>IF(I203=0,VLOOKUP(TAG!T203,Sheet4!A:B,2,TRUE),"")</f>
        <v/>
      </c>
      <c r="W203" t="s">
        <v>4855</v>
      </c>
      <c r="X203" t="s">
        <v>3267</v>
      </c>
      <c r="Z203" s="3">
        <v>210</v>
      </c>
      <c r="AA203" s="2" t="s">
        <v>3271</v>
      </c>
      <c r="AB203" s="1" t="s">
        <v>1489</v>
      </c>
      <c r="AC203" s="1" t="s">
        <v>1473</v>
      </c>
      <c r="AD203" s="1">
        <v>11</v>
      </c>
      <c r="AE203" s="1" t="s">
        <v>2554</v>
      </c>
      <c r="AF203" s="1" t="s">
        <v>2553</v>
      </c>
      <c r="AG203" s="1" t="s">
        <v>349</v>
      </c>
      <c r="AH203" s="1" t="s">
        <v>1511</v>
      </c>
      <c r="AI203" s="1" t="s">
        <v>1667</v>
      </c>
      <c r="AJ203" s="1"/>
      <c r="AK203" s="1" t="s">
        <v>2552</v>
      </c>
      <c r="AL203" s="1"/>
      <c r="AM203" s="1"/>
      <c r="AN203" s="1"/>
      <c r="AO203" s="1">
        <v>3</v>
      </c>
      <c r="AP203" s="1">
        <v>4</v>
      </c>
      <c r="AQ203" s="1" t="s">
        <v>2552</v>
      </c>
    </row>
    <row r="204" spans="1:43" x14ac:dyDescent="0.15">
      <c r="A204" t="str">
        <f t="shared" si="51"/>
        <v>|ORI|白青|12|3/4|アンコモン|《[[雷鳴のワイヴァーン]]》|</v>
      </c>
      <c r="B204" t="s">
        <v>3211</v>
      </c>
      <c r="C204" t="str">
        <f t="shared" si="53"/>
        <v>ORI</v>
      </c>
      <c r="D204">
        <f>IF(AA204="","",VLOOKUP(C204,tnpl!$Z$1:$AA$11,2,TRUE))</f>
        <v>1</v>
      </c>
      <c r="E204" t="s">
        <v>3211</v>
      </c>
      <c r="F204" t="str">
        <f t="shared" si="54"/>
        <v>白青</v>
      </c>
      <c r="G204">
        <f>IF(AB204="","",VLOOKUP(F204,tnpl!$X$1:$Y$16,2,TRUE))</f>
        <v>6</v>
      </c>
      <c r="H204" t="s">
        <v>3211</v>
      </c>
      <c r="I204">
        <f t="shared" si="55"/>
        <v>12</v>
      </c>
      <c r="J204" t="s">
        <v>3211</v>
      </c>
      <c r="K204">
        <f t="shared" si="56"/>
        <v>3</v>
      </c>
      <c r="L204">
        <f t="shared" si="57"/>
        <v>4</v>
      </c>
      <c r="M204" t="str">
        <f t="shared" si="52"/>
        <v>3/4</v>
      </c>
      <c r="N204" t="s">
        <v>3267</v>
      </c>
      <c r="O204" t="str">
        <f t="shared" si="58"/>
        <v>アンコモン</v>
      </c>
      <c r="R204" t="s">
        <v>3267</v>
      </c>
      <c r="S204" t="s">
        <v>4854</v>
      </c>
      <c r="T204" t="str">
        <f t="shared" si="59"/>
        <v>雷鳴のワイヴァーン</v>
      </c>
      <c r="U204" t="str">
        <f t="shared" si="60"/>
        <v/>
      </c>
      <c r="V204" t="str">
        <f>IF(I204=0,VLOOKUP(TAG!T204,Sheet4!A:B,2,TRUE),"")</f>
        <v/>
      </c>
      <c r="W204" t="s">
        <v>4855</v>
      </c>
      <c r="X204" t="s">
        <v>3267</v>
      </c>
      <c r="Z204" s="3">
        <v>212</v>
      </c>
      <c r="AA204" s="2" t="s">
        <v>3271</v>
      </c>
      <c r="AB204" s="1" t="s">
        <v>1534</v>
      </c>
      <c r="AC204" s="1" t="s">
        <v>1473</v>
      </c>
      <c r="AD204" s="1">
        <v>12</v>
      </c>
      <c r="AE204" s="1" t="s">
        <v>2548</v>
      </c>
      <c r="AF204" s="1" t="s">
        <v>2547</v>
      </c>
      <c r="AG204" s="1" t="s">
        <v>349</v>
      </c>
      <c r="AH204" s="1" t="s">
        <v>2546</v>
      </c>
      <c r="AI204" s="1"/>
      <c r="AJ204" s="1"/>
      <c r="AK204" s="1" t="s">
        <v>361</v>
      </c>
      <c r="AL204" s="1" t="s">
        <v>3387</v>
      </c>
      <c r="AM204" s="1"/>
      <c r="AN204" s="1"/>
      <c r="AO204" s="1">
        <v>3</v>
      </c>
      <c r="AP204" s="1">
        <v>4</v>
      </c>
      <c r="AQ204" s="1" t="s">
        <v>3388</v>
      </c>
    </row>
    <row r="205" spans="1:43" x14ac:dyDescent="0.15">
      <c r="A205" t="str">
        <f t="shared" si="51"/>
        <v>|ORI|無色|11|3/4|アンコモン|《[[鋳造所の隊長]]》|</v>
      </c>
      <c r="B205" t="s">
        <v>3211</v>
      </c>
      <c r="C205" t="str">
        <f t="shared" si="53"/>
        <v>ORI</v>
      </c>
      <c r="D205">
        <f>IF(AA205="","",VLOOKUP(C205,tnpl!$Z$1:$AA$11,2,TRUE))</f>
        <v>1</v>
      </c>
      <c r="E205" t="s">
        <v>3211</v>
      </c>
      <c r="F205" t="str">
        <f t="shared" si="54"/>
        <v>無色</v>
      </c>
      <c r="G205">
        <f>IF(AB205="","",VLOOKUP(F205,tnpl!$X$1:$Y$16,2,TRUE))</f>
        <v>16</v>
      </c>
      <c r="H205" t="s">
        <v>3211</v>
      </c>
      <c r="I205">
        <f t="shared" si="55"/>
        <v>11</v>
      </c>
      <c r="J205" t="s">
        <v>3211</v>
      </c>
      <c r="K205">
        <f t="shared" si="56"/>
        <v>3</v>
      </c>
      <c r="L205">
        <f t="shared" si="57"/>
        <v>4</v>
      </c>
      <c r="M205" t="str">
        <f t="shared" si="52"/>
        <v>3/4</v>
      </c>
      <c r="N205" t="s">
        <v>3267</v>
      </c>
      <c r="O205" t="str">
        <f t="shared" si="58"/>
        <v>アンコモン</v>
      </c>
      <c r="R205" t="s">
        <v>3267</v>
      </c>
      <c r="S205" t="s">
        <v>4854</v>
      </c>
      <c r="T205" t="str">
        <f t="shared" si="59"/>
        <v>鋳造所の隊長</v>
      </c>
      <c r="U205" t="str">
        <f t="shared" si="60"/>
        <v/>
      </c>
      <c r="V205" t="str">
        <f>IF(I205=0,VLOOKUP(TAG!T205,Sheet4!A:B,2,TRUE),"")</f>
        <v/>
      </c>
      <c r="W205" t="s">
        <v>4855</v>
      </c>
      <c r="X205" t="s">
        <v>3267</v>
      </c>
      <c r="Z205" s="3">
        <v>227</v>
      </c>
      <c r="AA205" s="2" t="s">
        <v>3271</v>
      </c>
      <c r="AB205" s="1" t="s">
        <v>301</v>
      </c>
      <c r="AC205" s="1" t="s">
        <v>1473</v>
      </c>
      <c r="AD205" s="1">
        <v>11</v>
      </c>
      <c r="AE205" s="1" t="s">
        <v>2508</v>
      </c>
      <c r="AF205" s="1" t="s">
        <v>2507</v>
      </c>
      <c r="AG205" s="1" t="s">
        <v>349</v>
      </c>
      <c r="AH205" s="1" t="s">
        <v>362</v>
      </c>
      <c r="AI205" s="1"/>
      <c r="AJ205" s="1"/>
      <c r="AK205" s="1" t="s">
        <v>2506</v>
      </c>
      <c r="AL205" s="1"/>
      <c r="AM205" s="1"/>
      <c r="AN205" s="1"/>
      <c r="AO205" s="1">
        <v>3</v>
      </c>
      <c r="AP205" s="1">
        <v>4</v>
      </c>
      <c r="AQ205" s="1" t="s">
        <v>2506</v>
      </c>
    </row>
    <row r="206" spans="1:43" x14ac:dyDescent="0.15">
      <c r="A206" t="str">
        <f t="shared" si="51"/>
        <v>|ORI|無色|12|3/4|アンコモン|《[[破衝車]]》|</v>
      </c>
      <c r="B206" t="s">
        <v>3211</v>
      </c>
      <c r="C206" t="str">
        <f t="shared" si="53"/>
        <v>ORI</v>
      </c>
      <c r="D206">
        <f>IF(AA206="","",VLOOKUP(C206,tnpl!$Z$1:$AA$11,2,TRUE))</f>
        <v>1</v>
      </c>
      <c r="E206" t="s">
        <v>3211</v>
      </c>
      <c r="F206" t="str">
        <f t="shared" si="54"/>
        <v>無色</v>
      </c>
      <c r="G206">
        <f>IF(AB206="","",VLOOKUP(F206,tnpl!$X$1:$Y$16,2,TRUE))</f>
        <v>16</v>
      </c>
      <c r="H206" t="s">
        <v>3211</v>
      </c>
      <c r="I206">
        <f t="shared" si="55"/>
        <v>12</v>
      </c>
      <c r="J206" t="s">
        <v>3211</v>
      </c>
      <c r="K206">
        <f t="shared" si="56"/>
        <v>3</v>
      </c>
      <c r="L206">
        <f t="shared" si="57"/>
        <v>4</v>
      </c>
      <c r="M206" t="str">
        <f t="shared" si="52"/>
        <v>3/4</v>
      </c>
      <c r="N206" t="s">
        <v>3267</v>
      </c>
      <c r="O206" t="str">
        <f t="shared" si="58"/>
        <v>アンコモン</v>
      </c>
      <c r="R206" t="s">
        <v>3267</v>
      </c>
      <c r="S206" t="s">
        <v>4854</v>
      </c>
      <c r="T206" t="str">
        <f t="shared" si="59"/>
        <v>破衝車</v>
      </c>
      <c r="U206" t="str">
        <f t="shared" si="60"/>
        <v/>
      </c>
      <c r="V206" t="str">
        <f>IF(I206=0,VLOOKUP(TAG!T206,Sheet4!A:B,2,TRUE),"")</f>
        <v/>
      </c>
      <c r="W206" t="s">
        <v>4855</v>
      </c>
      <c r="X206" t="s">
        <v>3267</v>
      </c>
      <c r="Z206" s="3">
        <v>229</v>
      </c>
      <c r="AA206" s="2" t="s">
        <v>3271</v>
      </c>
      <c r="AB206" s="1" t="s">
        <v>301</v>
      </c>
      <c r="AC206" s="1" t="s">
        <v>1473</v>
      </c>
      <c r="AD206" s="1">
        <v>12</v>
      </c>
      <c r="AE206" s="1" t="s">
        <v>2502</v>
      </c>
      <c r="AF206" s="1" t="s">
        <v>2501</v>
      </c>
      <c r="AG206" s="1" t="s">
        <v>349</v>
      </c>
      <c r="AH206" s="1" t="s">
        <v>2500</v>
      </c>
      <c r="AI206" s="1"/>
      <c r="AJ206" s="1"/>
      <c r="AK206" s="1" t="s">
        <v>2499</v>
      </c>
      <c r="AL206" s="1"/>
      <c r="AM206" s="1"/>
      <c r="AN206" s="1"/>
      <c r="AO206" s="1">
        <v>3</v>
      </c>
      <c r="AP206" s="1">
        <v>4</v>
      </c>
      <c r="AQ206" s="1" t="s">
        <v>2499</v>
      </c>
    </row>
    <row r="207" spans="1:43" x14ac:dyDescent="0.15">
      <c r="A207" t="str">
        <f t="shared" si="51"/>
        <v>|BFZ|白|9|3/4|アンコモン|《[[コーの絡め捕り]]》|</v>
      </c>
      <c r="B207" t="s">
        <v>3211</v>
      </c>
      <c r="C207" t="str">
        <f t="shared" si="53"/>
        <v>BFZ</v>
      </c>
      <c r="D207">
        <f>IF(AA207="","",VLOOKUP(C207,tnpl!$Z$1:$AA$11,2,TRUE))</f>
        <v>2</v>
      </c>
      <c r="E207" t="s">
        <v>3211</v>
      </c>
      <c r="F207" t="str">
        <f t="shared" si="54"/>
        <v>白</v>
      </c>
      <c r="G207">
        <f>IF(AB207="","",VLOOKUP(F207,tnpl!$X$1:$Y$16,2,TRUE))</f>
        <v>1</v>
      </c>
      <c r="H207" t="s">
        <v>3211</v>
      </c>
      <c r="I207">
        <f t="shared" si="55"/>
        <v>9</v>
      </c>
      <c r="J207" t="s">
        <v>3211</v>
      </c>
      <c r="K207">
        <f t="shared" si="56"/>
        <v>3</v>
      </c>
      <c r="L207">
        <f t="shared" si="57"/>
        <v>4</v>
      </c>
      <c r="M207" t="str">
        <f t="shared" si="52"/>
        <v>3/4</v>
      </c>
      <c r="N207" t="s">
        <v>3267</v>
      </c>
      <c r="O207" t="str">
        <f t="shared" si="58"/>
        <v>アンコモン</v>
      </c>
      <c r="R207" t="s">
        <v>3267</v>
      </c>
      <c r="S207" t="s">
        <v>4854</v>
      </c>
      <c r="T207" t="str">
        <f t="shared" si="59"/>
        <v>コーの絡め捕り</v>
      </c>
      <c r="U207" t="str">
        <f t="shared" si="60"/>
        <v/>
      </c>
      <c r="V207" t="str">
        <f>IF(I207=0,VLOOKUP(TAG!T207,Sheet4!A:B,2,TRUE),"")</f>
        <v/>
      </c>
      <c r="W207" t="s">
        <v>4855</v>
      </c>
      <c r="X207" t="s">
        <v>3267</v>
      </c>
      <c r="Z207" s="3">
        <v>267</v>
      </c>
      <c r="AA207" s="2" t="s">
        <v>3213</v>
      </c>
      <c r="AB207" s="1" t="s">
        <v>1653</v>
      </c>
      <c r="AC207" s="1" t="s">
        <v>1473</v>
      </c>
      <c r="AD207" s="1">
        <v>9</v>
      </c>
      <c r="AE207" s="1" t="s">
        <v>2386</v>
      </c>
      <c r="AF207" s="1" t="s">
        <v>2385</v>
      </c>
      <c r="AG207" s="1" t="s">
        <v>349</v>
      </c>
      <c r="AH207" s="1" t="s">
        <v>1493</v>
      </c>
      <c r="AI207" s="1" t="s">
        <v>1826</v>
      </c>
      <c r="AJ207" s="1" t="s">
        <v>1500</v>
      </c>
      <c r="AK207" s="1" t="s">
        <v>2384</v>
      </c>
      <c r="AL207" s="1"/>
      <c r="AM207" s="1"/>
      <c r="AN207" s="1"/>
      <c r="AO207" s="1">
        <v>3</v>
      </c>
      <c r="AP207" s="1">
        <v>4</v>
      </c>
      <c r="AQ207" s="1" t="s">
        <v>2384</v>
      </c>
    </row>
    <row r="208" spans="1:43" x14ac:dyDescent="0.15">
      <c r="A208" t="str">
        <f t="shared" si="51"/>
        <v>|BFZ|青|17|3/4|アンコモン|《[[ハリマーの潮呼び]]》|</v>
      </c>
      <c r="B208" t="s">
        <v>3211</v>
      </c>
      <c r="C208" t="str">
        <f t="shared" si="53"/>
        <v>BFZ</v>
      </c>
      <c r="D208">
        <f>IF(AA208="","",VLOOKUP(C208,tnpl!$Z$1:$AA$11,2,TRUE))</f>
        <v>2</v>
      </c>
      <c r="E208" t="s">
        <v>3211</v>
      </c>
      <c r="F208" t="str">
        <f t="shared" si="54"/>
        <v>青</v>
      </c>
      <c r="G208">
        <f>IF(AB208="","",VLOOKUP(F208,tnpl!$X$1:$Y$16,2,TRUE))</f>
        <v>2</v>
      </c>
      <c r="H208" t="s">
        <v>3211</v>
      </c>
      <c r="I208">
        <f t="shared" si="55"/>
        <v>17</v>
      </c>
      <c r="J208" t="s">
        <v>3211</v>
      </c>
      <c r="K208">
        <f t="shared" si="56"/>
        <v>3</v>
      </c>
      <c r="L208">
        <f t="shared" si="57"/>
        <v>4</v>
      </c>
      <c r="M208" t="str">
        <f t="shared" si="52"/>
        <v>3/4</v>
      </c>
      <c r="N208" t="s">
        <v>3267</v>
      </c>
      <c r="O208" t="str">
        <f t="shared" si="58"/>
        <v>アンコモン</v>
      </c>
      <c r="R208" t="s">
        <v>3267</v>
      </c>
      <c r="S208" t="s">
        <v>4854</v>
      </c>
      <c r="T208" t="str">
        <f t="shared" si="59"/>
        <v>ハリマーの潮呼び</v>
      </c>
      <c r="U208" t="str">
        <f t="shared" si="60"/>
        <v/>
      </c>
      <c r="V208" t="str">
        <f>IF(I208=0,VLOOKUP(TAG!T208,Sheet4!A:B,2,TRUE),"")</f>
        <v/>
      </c>
      <c r="W208" t="s">
        <v>4855</v>
      </c>
      <c r="X208" t="s">
        <v>3267</v>
      </c>
      <c r="Z208" s="3">
        <v>300</v>
      </c>
      <c r="AA208" s="2" t="s">
        <v>3213</v>
      </c>
      <c r="AB208" s="1" t="s">
        <v>1631</v>
      </c>
      <c r="AC208" s="1" t="s">
        <v>1473</v>
      </c>
      <c r="AD208" s="1">
        <v>17</v>
      </c>
      <c r="AE208" s="1" t="s">
        <v>2280</v>
      </c>
      <c r="AF208" s="1" t="s">
        <v>2279</v>
      </c>
      <c r="AG208" s="1" t="s">
        <v>349</v>
      </c>
      <c r="AH208" s="1" t="s">
        <v>1511</v>
      </c>
      <c r="AI208" s="1" t="s">
        <v>1485</v>
      </c>
      <c r="AJ208" s="1" t="s">
        <v>1500</v>
      </c>
      <c r="AK208" s="1" t="s">
        <v>2278</v>
      </c>
      <c r="AL208" s="1" t="s">
        <v>2277</v>
      </c>
      <c r="AM208" s="1"/>
      <c r="AN208" s="1"/>
      <c r="AO208" s="1">
        <v>3</v>
      </c>
      <c r="AP208" s="1">
        <v>4</v>
      </c>
      <c r="AQ208" s="1" t="s">
        <v>2276</v>
      </c>
    </row>
    <row r="209" spans="1:43" x14ac:dyDescent="0.15">
      <c r="A209" t="str">
        <f t="shared" si="51"/>
        <v>|BFZ|赤|7|3/4|アンコモン|《[[溶岩足の略奪者]]》|</v>
      </c>
      <c r="B209" t="s">
        <v>3211</v>
      </c>
      <c r="C209" t="str">
        <f t="shared" si="53"/>
        <v>BFZ</v>
      </c>
      <c r="D209">
        <f>IF(AA209="","",VLOOKUP(C209,tnpl!$Z$1:$AA$11,2,TRUE))</f>
        <v>2</v>
      </c>
      <c r="E209" t="s">
        <v>3211</v>
      </c>
      <c r="F209" t="str">
        <f t="shared" si="54"/>
        <v>赤</v>
      </c>
      <c r="G209">
        <f>IF(AB209="","",VLOOKUP(F209,tnpl!$X$1:$Y$16,2,TRUE))</f>
        <v>4</v>
      </c>
      <c r="H209" t="s">
        <v>3211</v>
      </c>
      <c r="I209">
        <f t="shared" si="55"/>
        <v>7</v>
      </c>
      <c r="J209" t="s">
        <v>3211</v>
      </c>
      <c r="K209">
        <f t="shared" si="56"/>
        <v>3</v>
      </c>
      <c r="L209">
        <f t="shared" si="57"/>
        <v>4</v>
      </c>
      <c r="M209" t="str">
        <f t="shared" si="52"/>
        <v>3/4</v>
      </c>
      <c r="N209" t="s">
        <v>3267</v>
      </c>
      <c r="O209" t="str">
        <f t="shared" si="58"/>
        <v>アンコモン</v>
      </c>
      <c r="R209" t="s">
        <v>3267</v>
      </c>
      <c r="S209" t="s">
        <v>4854</v>
      </c>
      <c r="T209" t="str">
        <f t="shared" si="59"/>
        <v>溶岩足の略奪者</v>
      </c>
      <c r="U209" t="str">
        <f t="shared" si="60"/>
        <v/>
      </c>
      <c r="V209" t="str">
        <f>IF(I209=0,VLOOKUP(TAG!T209,Sheet4!A:B,2,TRUE),"")</f>
        <v/>
      </c>
      <c r="W209" t="s">
        <v>4855</v>
      </c>
      <c r="X209" t="s">
        <v>3267</v>
      </c>
      <c r="Z209" s="3">
        <v>373</v>
      </c>
      <c r="AA209" s="2" t="s">
        <v>3213</v>
      </c>
      <c r="AB209" s="1" t="s">
        <v>1575</v>
      </c>
      <c r="AC209" s="1" t="s">
        <v>1473</v>
      </c>
      <c r="AD209" s="1">
        <v>7</v>
      </c>
      <c r="AE209" s="1" t="s">
        <v>2040</v>
      </c>
      <c r="AF209" s="1" t="s">
        <v>2039</v>
      </c>
      <c r="AG209" s="1" t="s">
        <v>349</v>
      </c>
      <c r="AH209" s="1" t="s">
        <v>1587</v>
      </c>
      <c r="AI209" s="1" t="s">
        <v>1515</v>
      </c>
      <c r="AJ209" s="1"/>
      <c r="AK209" s="1" t="s">
        <v>2038</v>
      </c>
      <c r="AL209" s="1"/>
      <c r="AM209" s="1"/>
      <c r="AN209" s="1"/>
      <c r="AO209" s="1">
        <v>3</v>
      </c>
      <c r="AP209" s="1">
        <v>4</v>
      </c>
      <c r="AQ209" s="1" t="s">
        <v>2038</v>
      </c>
    </row>
    <row r="210" spans="1:43" x14ac:dyDescent="0.15">
      <c r="A210" t="str">
        <f t="shared" si="51"/>
        <v>|BFZ|赤|7|3/4|アンコモン|《[[ヴァラクートの発動者]]》|</v>
      </c>
      <c r="B210" t="s">
        <v>3211</v>
      </c>
      <c r="C210" t="str">
        <f t="shared" si="53"/>
        <v>BFZ</v>
      </c>
      <c r="D210">
        <f>IF(AA210="","",VLOOKUP(C210,tnpl!$Z$1:$AA$11,2,TRUE))</f>
        <v>2</v>
      </c>
      <c r="E210" t="s">
        <v>3211</v>
      </c>
      <c r="F210" t="str">
        <f t="shared" si="54"/>
        <v>赤</v>
      </c>
      <c r="G210">
        <f>IF(AB210="","",VLOOKUP(F210,tnpl!$X$1:$Y$16,2,TRUE))</f>
        <v>4</v>
      </c>
      <c r="H210" t="s">
        <v>3211</v>
      </c>
      <c r="I210">
        <f t="shared" si="55"/>
        <v>7</v>
      </c>
      <c r="J210" t="s">
        <v>3211</v>
      </c>
      <c r="K210">
        <f t="shared" si="56"/>
        <v>3</v>
      </c>
      <c r="L210">
        <f t="shared" si="57"/>
        <v>4</v>
      </c>
      <c r="M210" t="str">
        <f t="shared" si="52"/>
        <v>3/4</v>
      </c>
      <c r="N210" t="s">
        <v>3267</v>
      </c>
      <c r="O210" t="str">
        <f t="shared" si="58"/>
        <v>アンコモン</v>
      </c>
      <c r="R210" t="s">
        <v>3267</v>
      </c>
      <c r="S210" t="s">
        <v>4854</v>
      </c>
      <c r="T210" t="str">
        <f t="shared" si="59"/>
        <v>ヴァラクートの発動者</v>
      </c>
      <c r="U210" t="str">
        <f t="shared" si="60"/>
        <v/>
      </c>
      <c r="V210" t="str">
        <f>IF(I210=0,VLOOKUP(TAG!T210,Sheet4!A:B,2,TRUE),"")</f>
        <v/>
      </c>
      <c r="W210" t="s">
        <v>4855</v>
      </c>
      <c r="X210" t="s">
        <v>3267</v>
      </c>
      <c r="Z210" s="3">
        <v>374</v>
      </c>
      <c r="AA210" s="2" t="s">
        <v>3213</v>
      </c>
      <c r="AB210" s="1" t="s">
        <v>1575</v>
      </c>
      <c r="AC210" s="1" t="s">
        <v>1473</v>
      </c>
      <c r="AD210" s="1">
        <v>7</v>
      </c>
      <c r="AE210" s="1" t="s">
        <v>2037</v>
      </c>
      <c r="AF210" s="1" t="s">
        <v>2036</v>
      </c>
      <c r="AG210" s="1" t="s">
        <v>349</v>
      </c>
      <c r="AH210" s="1" t="s">
        <v>1511</v>
      </c>
      <c r="AI210" s="1" t="s">
        <v>1894</v>
      </c>
      <c r="AJ210" s="1"/>
      <c r="AK210" s="1" t="s">
        <v>2035</v>
      </c>
      <c r="AL210" s="1"/>
      <c r="AM210" s="1"/>
      <c r="AN210" s="1"/>
      <c r="AO210" s="1">
        <v>3</v>
      </c>
      <c r="AP210" s="1">
        <v>4</v>
      </c>
      <c r="AQ210" s="1" t="s">
        <v>2035</v>
      </c>
    </row>
    <row r="211" spans="1:43" x14ac:dyDescent="0.15">
      <c r="A211" t="str">
        <f t="shared" si="51"/>
        <v>|BFZ|赤|10|3/4|アンコモン|《[[エムラクールの名残]]》|</v>
      </c>
      <c r="B211" t="s">
        <v>3211</v>
      </c>
      <c r="C211" t="str">
        <f t="shared" si="53"/>
        <v>BFZ</v>
      </c>
      <c r="D211">
        <f>IF(AA211="","",VLOOKUP(C211,tnpl!$Z$1:$AA$11,2,TRUE))</f>
        <v>2</v>
      </c>
      <c r="E211" t="s">
        <v>3211</v>
      </c>
      <c r="F211" t="str">
        <f t="shared" si="54"/>
        <v>赤</v>
      </c>
      <c r="G211">
        <f>IF(AB211="","",VLOOKUP(F211,tnpl!$X$1:$Y$16,2,TRUE))</f>
        <v>4</v>
      </c>
      <c r="H211" t="s">
        <v>3211</v>
      </c>
      <c r="I211">
        <f t="shared" si="55"/>
        <v>10</v>
      </c>
      <c r="J211" t="s">
        <v>3211</v>
      </c>
      <c r="K211">
        <f t="shared" si="56"/>
        <v>3</v>
      </c>
      <c r="L211">
        <f t="shared" si="57"/>
        <v>4</v>
      </c>
      <c r="M211" t="str">
        <f t="shared" si="52"/>
        <v>3/4</v>
      </c>
      <c r="N211" t="s">
        <v>3267</v>
      </c>
      <c r="O211" t="str">
        <f t="shared" si="58"/>
        <v>アンコモン</v>
      </c>
      <c r="R211" t="s">
        <v>3267</v>
      </c>
      <c r="S211" t="s">
        <v>4854</v>
      </c>
      <c r="T211" t="str">
        <f t="shared" si="59"/>
        <v>エムラクールの名残</v>
      </c>
      <c r="U211" t="str">
        <f t="shared" si="60"/>
        <v/>
      </c>
      <c r="V211" t="str">
        <f>IF(I211=0,VLOOKUP(TAG!T211,Sheet4!A:B,2,TRUE),"")</f>
        <v/>
      </c>
      <c r="W211" t="s">
        <v>4855</v>
      </c>
      <c r="X211" t="s">
        <v>3267</v>
      </c>
      <c r="Z211" s="3">
        <v>375</v>
      </c>
      <c r="AA211" s="2" t="s">
        <v>3213</v>
      </c>
      <c r="AB211" s="1" t="s">
        <v>1575</v>
      </c>
      <c r="AC211" s="1" t="s">
        <v>1473</v>
      </c>
      <c r="AD211" s="1">
        <v>10</v>
      </c>
      <c r="AE211" s="1" t="s">
        <v>2034</v>
      </c>
      <c r="AF211" s="1" t="s">
        <v>2033</v>
      </c>
      <c r="AG211" s="1" t="s">
        <v>349</v>
      </c>
      <c r="AH211" s="1" t="s">
        <v>1457</v>
      </c>
      <c r="AI211" s="1" t="s">
        <v>1523</v>
      </c>
      <c r="AJ211" s="1"/>
      <c r="AK211" s="1" t="s">
        <v>2032</v>
      </c>
      <c r="AL211" s="1"/>
      <c r="AM211" s="1"/>
      <c r="AN211" s="1"/>
      <c r="AO211" s="1">
        <v>3</v>
      </c>
      <c r="AP211" s="1">
        <v>4</v>
      </c>
      <c r="AQ211" s="1" t="s">
        <v>2032</v>
      </c>
    </row>
    <row r="212" spans="1:43" x14ac:dyDescent="0.15">
      <c r="A212" t="str">
        <f t="shared" si="51"/>
        <v>|BFZ|緑|6|3/4|アンコモン|《[[虚空の従者]]》|</v>
      </c>
      <c r="B212" t="s">
        <v>3211</v>
      </c>
      <c r="C212" t="str">
        <f t="shared" si="53"/>
        <v>BFZ</v>
      </c>
      <c r="D212">
        <f>IF(AA212="","",VLOOKUP(C212,tnpl!$Z$1:$AA$11,2,TRUE))</f>
        <v>2</v>
      </c>
      <c r="E212" t="s">
        <v>3211</v>
      </c>
      <c r="F212" t="str">
        <f t="shared" si="54"/>
        <v>緑</v>
      </c>
      <c r="G212">
        <f>IF(AB212="","",VLOOKUP(F212,tnpl!$X$1:$Y$16,2,TRUE))</f>
        <v>5</v>
      </c>
      <c r="H212" t="s">
        <v>3211</v>
      </c>
      <c r="I212">
        <f t="shared" si="55"/>
        <v>6</v>
      </c>
      <c r="J212" t="s">
        <v>3211</v>
      </c>
      <c r="K212">
        <f t="shared" si="56"/>
        <v>3</v>
      </c>
      <c r="L212">
        <f t="shared" si="57"/>
        <v>4</v>
      </c>
      <c r="M212" t="str">
        <f t="shared" si="52"/>
        <v>3/4</v>
      </c>
      <c r="N212" t="s">
        <v>3267</v>
      </c>
      <c r="O212" t="str">
        <f t="shared" si="58"/>
        <v>アンコモン</v>
      </c>
      <c r="R212" t="s">
        <v>3267</v>
      </c>
      <c r="S212" t="s">
        <v>4854</v>
      </c>
      <c r="T212" t="str">
        <f t="shared" si="59"/>
        <v>虚空の従者</v>
      </c>
      <c r="U212" t="str">
        <f t="shared" si="60"/>
        <v/>
      </c>
      <c r="V212" t="str">
        <f>IF(I212=0,VLOOKUP(TAG!T212,Sheet4!A:B,2,TRUE),"")</f>
        <v/>
      </c>
      <c r="W212" t="s">
        <v>4855</v>
      </c>
      <c r="X212" t="s">
        <v>3267</v>
      </c>
      <c r="Z212" s="3">
        <v>414</v>
      </c>
      <c r="AA212" s="2" t="s">
        <v>3213</v>
      </c>
      <c r="AB212" s="1" t="s">
        <v>1540</v>
      </c>
      <c r="AC212" s="1" t="s">
        <v>1473</v>
      </c>
      <c r="AD212" s="1">
        <v>6</v>
      </c>
      <c r="AE212" s="1" t="s">
        <v>1912</v>
      </c>
      <c r="AF212" s="1" t="s">
        <v>1911</v>
      </c>
      <c r="AG212" s="1" t="s">
        <v>349</v>
      </c>
      <c r="AH212" s="1" t="s">
        <v>1457</v>
      </c>
      <c r="AI212" s="1" t="s">
        <v>1743</v>
      </c>
      <c r="AJ212" s="1"/>
      <c r="AK212" s="1" t="s">
        <v>3412</v>
      </c>
      <c r="AL212" s="1" t="s">
        <v>1910</v>
      </c>
      <c r="AM212" s="1"/>
      <c r="AN212" s="1"/>
      <c r="AO212" s="1">
        <v>3</v>
      </c>
      <c r="AP212" s="1">
        <v>4</v>
      </c>
      <c r="AQ212" s="1" t="s">
        <v>3476</v>
      </c>
    </row>
    <row r="213" spans="1:43" x14ac:dyDescent="0.15">
      <c r="A213" t="str">
        <f t="shared" si="51"/>
        <v>|BFZ|青黒|11|3/4|アンコモン|《[[ウラモグの失却させるもの]]》|</v>
      </c>
      <c r="B213" t="s">
        <v>3211</v>
      </c>
      <c r="C213" t="str">
        <f t="shared" si="53"/>
        <v>BFZ</v>
      </c>
      <c r="D213">
        <f>IF(AA213="","",VLOOKUP(C213,tnpl!$Z$1:$AA$11,2,TRUE))</f>
        <v>2</v>
      </c>
      <c r="E213" t="s">
        <v>3211</v>
      </c>
      <c r="F213" t="str">
        <f t="shared" si="54"/>
        <v>青黒</v>
      </c>
      <c r="G213">
        <f>IF(AB213="","",VLOOKUP(F213,tnpl!$X$1:$Y$16,2,TRUE))</f>
        <v>7</v>
      </c>
      <c r="H213" t="s">
        <v>3211</v>
      </c>
      <c r="I213">
        <f t="shared" si="55"/>
        <v>11</v>
      </c>
      <c r="J213" t="s">
        <v>3211</v>
      </c>
      <c r="K213">
        <f t="shared" si="56"/>
        <v>3</v>
      </c>
      <c r="L213">
        <f t="shared" si="57"/>
        <v>4</v>
      </c>
      <c r="M213" t="str">
        <f t="shared" si="52"/>
        <v>3/4</v>
      </c>
      <c r="N213" t="s">
        <v>3267</v>
      </c>
      <c r="O213" t="str">
        <f t="shared" si="58"/>
        <v>アンコモン</v>
      </c>
      <c r="R213" t="s">
        <v>3267</v>
      </c>
      <c r="S213" t="s">
        <v>4854</v>
      </c>
      <c r="T213" t="str">
        <f t="shared" si="59"/>
        <v>ウラモグの失却させるもの</v>
      </c>
      <c r="U213" t="str">
        <f t="shared" si="60"/>
        <v/>
      </c>
      <c r="V213" t="str">
        <f>IF(I213=0,VLOOKUP(TAG!T213,Sheet4!A:B,2,TRUE),"")</f>
        <v/>
      </c>
      <c r="W213" t="s">
        <v>4855</v>
      </c>
      <c r="X213" t="s">
        <v>3267</v>
      </c>
      <c r="Z213" s="3">
        <v>427</v>
      </c>
      <c r="AA213" s="2" t="s">
        <v>3213</v>
      </c>
      <c r="AB213" s="1" t="s">
        <v>1530</v>
      </c>
      <c r="AC213" s="1" t="s">
        <v>1473</v>
      </c>
      <c r="AD213" s="1">
        <v>11</v>
      </c>
      <c r="AE213" s="1" t="s">
        <v>1866</v>
      </c>
      <c r="AF213" s="1" t="s">
        <v>1865</v>
      </c>
      <c r="AG213" s="1" t="s">
        <v>349</v>
      </c>
      <c r="AH213" s="1" t="s">
        <v>1457</v>
      </c>
      <c r="AI213" s="1" t="s">
        <v>1743</v>
      </c>
      <c r="AJ213" s="1"/>
      <c r="AK213" s="1" t="s">
        <v>3414</v>
      </c>
      <c r="AL213" s="1" t="s">
        <v>1864</v>
      </c>
      <c r="AM213" s="1"/>
      <c r="AN213" s="1"/>
      <c r="AO213" s="1">
        <v>3</v>
      </c>
      <c r="AP213" s="1">
        <v>4</v>
      </c>
      <c r="AQ213" s="1" t="s">
        <v>3483</v>
      </c>
    </row>
    <row r="214" spans="1:43" x14ac:dyDescent="0.15">
      <c r="A214" t="str">
        <f t="shared" si="51"/>
        <v>|BFZ|黒緑|13|3/4|アンコモン|《[[地下墓地の選別者]]》|</v>
      </c>
      <c r="B214" t="s">
        <v>3211</v>
      </c>
      <c r="C214" t="str">
        <f t="shared" si="53"/>
        <v>BFZ</v>
      </c>
      <c r="D214">
        <f>IF(AA214="","",VLOOKUP(C214,tnpl!$Z$1:$AA$11,2,TRUE))</f>
        <v>2</v>
      </c>
      <c r="E214" t="s">
        <v>3211</v>
      </c>
      <c r="F214" t="str">
        <f t="shared" si="54"/>
        <v>黒緑</v>
      </c>
      <c r="G214">
        <f>IF(AB214="","",VLOOKUP(F214,tnpl!$X$1:$Y$16,2,TRUE))</f>
        <v>13</v>
      </c>
      <c r="H214" t="s">
        <v>3211</v>
      </c>
      <c r="I214">
        <f t="shared" si="55"/>
        <v>13</v>
      </c>
      <c r="J214" t="s">
        <v>3211</v>
      </c>
      <c r="K214">
        <f t="shared" si="56"/>
        <v>3</v>
      </c>
      <c r="L214">
        <f t="shared" si="57"/>
        <v>4</v>
      </c>
      <c r="M214" t="str">
        <f t="shared" si="52"/>
        <v>3/4</v>
      </c>
      <c r="N214" t="s">
        <v>3267</v>
      </c>
      <c r="O214" t="str">
        <f t="shared" si="58"/>
        <v>アンコモン</v>
      </c>
      <c r="R214" t="s">
        <v>3267</v>
      </c>
      <c r="S214" t="s">
        <v>4854</v>
      </c>
      <c r="T214" t="str">
        <f t="shared" si="59"/>
        <v>地下墓地の選別者</v>
      </c>
      <c r="U214" t="str">
        <f t="shared" si="60"/>
        <v/>
      </c>
      <c r="V214" t="str">
        <f>IF(I214=0,VLOOKUP(TAG!T214,Sheet4!A:B,2,TRUE),"")</f>
        <v/>
      </c>
      <c r="W214" t="s">
        <v>4855</v>
      </c>
      <c r="X214" t="s">
        <v>3267</v>
      </c>
      <c r="Z214" s="3">
        <v>433</v>
      </c>
      <c r="AA214" s="2" t="s">
        <v>3213</v>
      </c>
      <c r="AB214" s="1" t="s">
        <v>1509</v>
      </c>
      <c r="AC214" s="1" t="s">
        <v>1473</v>
      </c>
      <c r="AD214" s="1">
        <v>13</v>
      </c>
      <c r="AE214" s="1" t="s">
        <v>1848</v>
      </c>
      <c r="AF214" s="1" t="s">
        <v>1847</v>
      </c>
      <c r="AG214" s="1" t="s">
        <v>349</v>
      </c>
      <c r="AH214" s="1" t="s">
        <v>1457</v>
      </c>
      <c r="AI214" s="1" t="s">
        <v>1523</v>
      </c>
      <c r="AJ214" s="1"/>
      <c r="AK214" s="1" t="s">
        <v>3416</v>
      </c>
      <c r="AL214" s="1" t="s">
        <v>1813</v>
      </c>
      <c r="AM214" s="1" t="s">
        <v>1846</v>
      </c>
      <c r="AN214" s="1"/>
      <c r="AO214" s="1">
        <v>3</v>
      </c>
      <c r="AP214" s="1">
        <v>4</v>
      </c>
      <c r="AQ214" s="1" t="s">
        <v>3488</v>
      </c>
    </row>
    <row r="215" spans="1:43" x14ac:dyDescent="0.15">
      <c r="A215" t="str">
        <f t="shared" si="51"/>
        <v>|OGW|青|11|3/4|アンコモン|《[[竜巻の種父]]》|</v>
      </c>
      <c r="B215" t="s">
        <v>3211</v>
      </c>
      <c r="C215" t="str">
        <f t="shared" si="53"/>
        <v>OGW</v>
      </c>
      <c r="D215">
        <f>IF(AA215="","",VLOOKUP(C215,tnpl!$Z$1:$AA$11,2,TRUE))</f>
        <v>3</v>
      </c>
      <c r="E215" t="s">
        <v>3211</v>
      </c>
      <c r="F215" t="str">
        <f t="shared" si="54"/>
        <v>青</v>
      </c>
      <c r="G215">
        <f>IF(AB215="","",VLOOKUP(F215,tnpl!$X$1:$Y$16,2,TRUE))</f>
        <v>2</v>
      </c>
      <c r="H215" t="s">
        <v>3211</v>
      </c>
      <c r="I215">
        <f t="shared" si="55"/>
        <v>11</v>
      </c>
      <c r="J215" t="s">
        <v>3211</v>
      </c>
      <c r="K215">
        <f t="shared" si="56"/>
        <v>3</v>
      </c>
      <c r="L215">
        <f t="shared" si="57"/>
        <v>4</v>
      </c>
      <c r="M215" t="str">
        <f t="shared" si="52"/>
        <v>3/4</v>
      </c>
      <c r="N215" t="s">
        <v>3267</v>
      </c>
      <c r="O215" t="str">
        <f t="shared" si="58"/>
        <v>アンコモン</v>
      </c>
      <c r="R215" t="s">
        <v>3267</v>
      </c>
      <c r="S215" t="s">
        <v>4854</v>
      </c>
      <c r="T215" t="str">
        <f t="shared" si="59"/>
        <v>竜巻の種父</v>
      </c>
      <c r="U215" t="str">
        <f t="shared" si="60"/>
        <v/>
      </c>
      <c r="V215" t="str">
        <f>IF(I215=0,VLOOKUP(TAG!T215,Sheet4!A:B,2,TRUE),"")</f>
        <v/>
      </c>
      <c r="W215" t="s">
        <v>4855</v>
      </c>
      <c r="X215" t="s">
        <v>3267</v>
      </c>
      <c r="Z215" s="3">
        <v>493</v>
      </c>
      <c r="AA215" s="2" t="s">
        <v>3214</v>
      </c>
      <c r="AB215" s="1" t="s">
        <v>1631</v>
      </c>
      <c r="AC215" s="1" t="s">
        <v>1473</v>
      </c>
      <c r="AD215" s="1">
        <v>11</v>
      </c>
      <c r="AE215" s="1" t="s">
        <v>1647</v>
      </c>
      <c r="AF215" s="1" t="s">
        <v>1646</v>
      </c>
      <c r="AG215" s="1" t="s">
        <v>349</v>
      </c>
      <c r="AH215" s="1" t="s">
        <v>1559</v>
      </c>
      <c r="AI215" s="1"/>
      <c r="AJ215" s="1"/>
      <c r="AK215" s="1" t="s">
        <v>361</v>
      </c>
      <c r="AL215" s="1" t="s">
        <v>1645</v>
      </c>
      <c r="AM215" s="1"/>
      <c r="AN215" s="1"/>
      <c r="AO215" s="1">
        <v>3</v>
      </c>
      <c r="AP215" s="1">
        <v>4</v>
      </c>
      <c r="AQ215" s="1" t="s">
        <v>3499</v>
      </c>
    </row>
    <row r="216" spans="1:43" x14ac:dyDescent="0.15">
      <c r="A216" t="str">
        <f t="shared" si="51"/>
        <v>|OGW|黒|12|3/4|神話レア|《[[ゲトの裏切り者、カリタス]]》|</v>
      </c>
      <c r="B216" t="s">
        <v>3211</v>
      </c>
      <c r="C216" t="str">
        <f t="shared" si="53"/>
        <v>OGW</v>
      </c>
      <c r="D216">
        <f>IF(AA216="","",VLOOKUP(C216,tnpl!$Z$1:$AA$11,2,TRUE))</f>
        <v>3</v>
      </c>
      <c r="E216" t="s">
        <v>3211</v>
      </c>
      <c r="F216" t="str">
        <f t="shared" si="54"/>
        <v>黒</v>
      </c>
      <c r="G216">
        <f>IF(AB216="","",VLOOKUP(F216,tnpl!$X$1:$Y$16,2,TRUE))</f>
        <v>3</v>
      </c>
      <c r="H216" t="s">
        <v>3211</v>
      </c>
      <c r="I216">
        <f t="shared" si="55"/>
        <v>12</v>
      </c>
      <c r="J216" t="s">
        <v>3211</v>
      </c>
      <c r="K216">
        <f t="shared" si="56"/>
        <v>3</v>
      </c>
      <c r="L216">
        <f t="shared" si="57"/>
        <v>4</v>
      </c>
      <c r="M216" t="str">
        <f t="shared" si="52"/>
        <v>3/4</v>
      </c>
      <c r="N216" t="s">
        <v>3267</v>
      </c>
      <c r="O216" t="str">
        <f t="shared" si="58"/>
        <v>神話レア</v>
      </c>
      <c r="R216" t="s">
        <v>3267</v>
      </c>
      <c r="S216" t="s">
        <v>4854</v>
      </c>
      <c r="T216" t="str">
        <f t="shared" si="59"/>
        <v>ゲトの裏切り者、カリタス</v>
      </c>
      <c r="U216" t="str">
        <f t="shared" si="60"/>
        <v/>
      </c>
      <c r="V216" t="str">
        <f>IF(I216=0,VLOOKUP(TAG!T216,Sheet4!A:B,2,TRUE),"")</f>
        <v/>
      </c>
      <c r="W216" t="s">
        <v>4855</v>
      </c>
      <c r="X216" t="s">
        <v>3267</v>
      </c>
      <c r="Z216" s="3">
        <v>503</v>
      </c>
      <c r="AA216" s="2" t="s">
        <v>3214</v>
      </c>
      <c r="AB216" s="1" t="s">
        <v>1606</v>
      </c>
      <c r="AC216" s="1" t="s">
        <v>1453</v>
      </c>
      <c r="AD216" s="1">
        <v>12</v>
      </c>
      <c r="AE216" s="1" t="s">
        <v>1605</v>
      </c>
      <c r="AF216" s="1" t="s">
        <v>1604</v>
      </c>
      <c r="AG216" s="1" t="s">
        <v>349</v>
      </c>
      <c r="AH216" s="1" t="s">
        <v>1516</v>
      </c>
      <c r="AI216" s="1" t="s">
        <v>1515</v>
      </c>
      <c r="AJ216" s="1"/>
      <c r="AK216" s="1" t="s">
        <v>3151</v>
      </c>
      <c r="AL216" s="1" t="s">
        <v>1603</v>
      </c>
      <c r="AM216" s="1" t="s">
        <v>1602</v>
      </c>
      <c r="AN216" s="1"/>
      <c r="AO216" s="1">
        <v>3</v>
      </c>
      <c r="AP216" s="1">
        <v>4</v>
      </c>
      <c r="AQ216" s="1" t="s">
        <v>3505</v>
      </c>
    </row>
    <row r="217" spans="1:43" x14ac:dyDescent="0.15">
      <c r="A217" t="str">
        <f t="shared" si="51"/>
        <v>|OGW|緑|16|3/4|アンコモン|《[[種子の守護者]]》|</v>
      </c>
      <c r="B217" t="s">
        <v>3211</v>
      </c>
      <c r="C217" t="str">
        <f t="shared" si="53"/>
        <v>OGW</v>
      </c>
      <c r="D217">
        <f>IF(AA217="","",VLOOKUP(C217,tnpl!$Z$1:$AA$11,2,TRUE))</f>
        <v>3</v>
      </c>
      <c r="E217" t="s">
        <v>3211</v>
      </c>
      <c r="F217" t="str">
        <f t="shared" si="54"/>
        <v>緑</v>
      </c>
      <c r="G217">
        <f>IF(AB217="","",VLOOKUP(F217,tnpl!$X$1:$Y$16,2,TRUE))</f>
        <v>5</v>
      </c>
      <c r="H217" t="s">
        <v>3211</v>
      </c>
      <c r="I217">
        <f t="shared" si="55"/>
        <v>16</v>
      </c>
      <c r="J217" t="s">
        <v>3211</v>
      </c>
      <c r="K217">
        <f t="shared" si="56"/>
        <v>3</v>
      </c>
      <c r="L217">
        <f t="shared" si="57"/>
        <v>4</v>
      </c>
      <c r="M217" t="str">
        <f t="shared" si="52"/>
        <v>3/4</v>
      </c>
      <c r="N217" t="s">
        <v>3267</v>
      </c>
      <c r="O217" t="str">
        <f t="shared" si="58"/>
        <v>アンコモン</v>
      </c>
      <c r="R217" t="s">
        <v>3267</v>
      </c>
      <c r="S217" t="s">
        <v>4854</v>
      </c>
      <c r="T217" t="str">
        <f t="shared" si="59"/>
        <v>種子の守護者</v>
      </c>
      <c r="U217" t="str">
        <f t="shared" si="60"/>
        <v/>
      </c>
      <c r="V217" t="str">
        <f>IF(I217=0,VLOOKUP(TAG!T217,Sheet4!A:B,2,TRUE),"")</f>
        <v/>
      </c>
      <c r="W217" t="s">
        <v>4855</v>
      </c>
      <c r="X217" t="s">
        <v>3267</v>
      </c>
      <c r="Z217" s="3">
        <v>513</v>
      </c>
      <c r="AA217" s="2" t="s">
        <v>3214</v>
      </c>
      <c r="AB217" s="1" t="s">
        <v>1540</v>
      </c>
      <c r="AC217" s="1" t="s">
        <v>1473</v>
      </c>
      <c r="AD217" s="1">
        <v>16</v>
      </c>
      <c r="AE217" s="1" t="s">
        <v>1561</v>
      </c>
      <c r="AF217" s="1" t="s">
        <v>1560</v>
      </c>
      <c r="AG217" s="1" t="s">
        <v>349</v>
      </c>
      <c r="AH217" s="1" t="s">
        <v>1559</v>
      </c>
      <c r="AI217" s="1"/>
      <c r="AJ217" s="1"/>
      <c r="AK217" s="1" t="s">
        <v>1971</v>
      </c>
      <c r="AL217" s="1" t="s">
        <v>1558</v>
      </c>
      <c r="AM217" s="1"/>
      <c r="AN217" s="1"/>
      <c r="AO217" s="1">
        <v>3</v>
      </c>
      <c r="AP217" s="1">
        <v>4</v>
      </c>
      <c r="AQ217" s="1" t="s">
        <v>3512</v>
      </c>
    </row>
    <row r="218" spans="1:43" x14ac:dyDescent="0.15">
      <c r="A218" t="str">
        <f t="shared" si="51"/>
        <v>|OGW|緑|15|3/4|レア|《[[森の代言者]]》|</v>
      </c>
      <c r="B218" t="s">
        <v>3211</v>
      </c>
      <c r="C218" t="str">
        <f t="shared" si="53"/>
        <v>OGW</v>
      </c>
      <c r="D218">
        <f>IF(AA218="","",VLOOKUP(C218,tnpl!$Z$1:$AA$11,2,TRUE))</f>
        <v>3</v>
      </c>
      <c r="E218" t="s">
        <v>3211</v>
      </c>
      <c r="F218" t="str">
        <f t="shared" si="54"/>
        <v>緑</v>
      </c>
      <c r="G218">
        <f>IF(AB218="","",VLOOKUP(F218,tnpl!$X$1:$Y$16,2,TRUE))</f>
        <v>5</v>
      </c>
      <c r="H218" t="s">
        <v>3211</v>
      </c>
      <c r="I218">
        <f t="shared" si="55"/>
        <v>15</v>
      </c>
      <c r="J218" t="s">
        <v>3211</v>
      </c>
      <c r="K218">
        <f t="shared" si="56"/>
        <v>3</v>
      </c>
      <c r="L218">
        <f t="shared" si="57"/>
        <v>4</v>
      </c>
      <c r="M218" t="str">
        <f t="shared" si="52"/>
        <v>3/4</v>
      </c>
      <c r="N218" t="s">
        <v>3267</v>
      </c>
      <c r="O218" t="str">
        <f t="shared" si="58"/>
        <v>レア</v>
      </c>
      <c r="R218" t="s">
        <v>3267</v>
      </c>
      <c r="S218" t="s">
        <v>4854</v>
      </c>
      <c r="T218" t="str">
        <f t="shared" si="59"/>
        <v>森の代言者</v>
      </c>
      <c r="U218" t="str">
        <f t="shared" si="60"/>
        <v/>
      </c>
      <c r="V218" t="str">
        <f>IF(I218=0,VLOOKUP(TAG!T218,Sheet4!A:B,2,TRUE),"")</f>
        <v/>
      </c>
      <c r="W218" t="s">
        <v>4855</v>
      </c>
      <c r="X218" t="s">
        <v>3267</v>
      </c>
      <c r="Z218" s="3">
        <v>515</v>
      </c>
      <c r="AA218" s="2" t="s">
        <v>3214</v>
      </c>
      <c r="AB218" s="1" t="s">
        <v>1540</v>
      </c>
      <c r="AC218" s="1" t="s">
        <v>1463</v>
      </c>
      <c r="AD218" s="1">
        <v>15</v>
      </c>
      <c r="AE218" s="1" t="s">
        <v>1553</v>
      </c>
      <c r="AF218" s="1" t="s">
        <v>1552</v>
      </c>
      <c r="AG218" s="1" t="s">
        <v>349</v>
      </c>
      <c r="AH218" s="1" t="s">
        <v>1501</v>
      </c>
      <c r="AI218" s="1" t="s">
        <v>1551</v>
      </c>
      <c r="AJ218" s="1" t="s">
        <v>1500</v>
      </c>
      <c r="AK218" s="1" t="s">
        <v>3289</v>
      </c>
      <c r="AL218" s="1" t="s">
        <v>1550</v>
      </c>
      <c r="AM218" s="1"/>
      <c r="AN218" s="1"/>
      <c r="AO218" s="1">
        <v>3</v>
      </c>
      <c r="AP218" s="1">
        <v>4</v>
      </c>
      <c r="AQ218" s="1" t="s">
        <v>3513</v>
      </c>
    </row>
    <row r="219" spans="1:43" x14ac:dyDescent="0.15">
      <c r="A219" t="str">
        <f t="shared" si="51"/>
        <v>|OGW|白青|11|3/4|アンコモン|《[[反射魔道士]]》|</v>
      </c>
      <c r="B219" t="s">
        <v>3211</v>
      </c>
      <c r="C219" t="str">
        <f t="shared" si="53"/>
        <v>OGW</v>
      </c>
      <c r="D219">
        <f>IF(AA219="","",VLOOKUP(C219,tnpl!$Z$1:$AA$11,2,TRUE))</f>
        <v>3</v>
      </c>
      <c r="E219" t="s">
        <v>3211</v>
      </c>
      <c r="F219" t="str">
        <f t="shared" si="54"/>
        <v>白青</v>
      </c>
      <c r="G219">
        <f>IF(AB219="","",VLOOKUP(F219,tnpl!$X$1:$Y$16,2,TRUE))</f>
        <v>6</v>
      </c>
      <c r="H219" t="s">
        <v>3211</v>
      </c>
      <c r="I219">
        <f t="shared" si="55"/>
        <v>11</v>
      </c>
      <c r="J219" t="s">
        <v>3211</v>
      </c>
      <c r="K219">
        <f t="shared" si="56"/>
        <v>3</v>
      </c>
      <c r="L219">
        <f t="shared" si="57"/>
        <v>4</v>
      </c>
      <c r="M219" t="str">
        <f t="shared" si="52"/>
        <v>3/4</v>
      </c>
      <c r="N219" t="s">
        <v>3267</v>
      </c>
      <c r="O219" t="str">
        <f t="shared" si="58"/>
        <v>アンコモン</v>
      </c>
      <c r="R219" t="s">
        <v>3267</v>
      </c>
      <c r="S219" t="s">
        <v>4854</v>
      </c>
      <c r="T219" t="str">
        <f t="shared" si="59"/>
        <v>反射魔道士</v>
      </c>
      <c r="U219" t="str">
        <f t="shared" si="60"/>
        <v/>
      </c>
      <c r="V219" t="str">
        <f>IF(I219=0,VLOOKUP(TAG!T219,Sheet4!A:B,2,TRUE),"")</f>
        <v/>
      </c>
      <c r="W219" t="s">
        <v>4855</v>
      </c>
      <c r="X219" t="s">
        <v>3267</v>
      </c>
      <c r="Z219" s="3">
        <v>519</v>
      </c>
      <c r="AA219" s="2" t="s">
        <v>3214</v>
      </c>
      <c r="AB219" s="1" t="s">
        <v>1534</v>
      </c>
      <c r="AC219" s="1" t="s">
        <v>1473</v>
      </c>
      <c r="AD219" s="1">
        <v>11</v>
      </c>
      <c r="AE219" s="1" t="s">
        <v>1533</v>
      </c>
      <c r="AF219" s="1" t="s">
        <v>1532</v>
      </c>
      <c r="AG219" s="1" t="s">
        <v>349</v>
      </c>
      <c r="AH219" s="1" t="s">
        <v>1511</v>
      </c>
      <c r="AI219" s="1" t="s">
        <v>1485</v>
      </c>
      <c r="AJ219" s="1"/>
      <c r="AK219" s="1" t="s">
        <v>1531</v>
      </c>
      <c r="AL219" s="1"/>
      <c r="AM219" s="1"/>
      <c r="AN219" s="1"/>
      <c r="AO219" s="1">
        <v>3</v>
      </c>
      <c r="AP219" s="1">
        <v>4</v>
      </c>
      <c r="AQ219" s="1" t="s">
        <v>1531</v>
      </c>
    </row>
    <row r="220" spans="1:43" x14ac:dyDescent="0.15">
      <c r="A220" t="str">
        <f t="shared" si="51"/>
        <v>|SOI|緑|18|3/4|アンコモン|《[[ナッターノールズの隠遁者]]》|</v>
      </c>
      <c r="B220" t="s">
        <v>3211</v>
      </c>
      <c r="C220" t="str">
        <f t="shared" si="53"/>
        <v>SOI</v>
      </c>
      <c r="D220">
        <f>IF(AA220="","",VLOOKUP(C220,tnpl!$Z$1:$AA$11,2,TRUE))</f>
        <v>4</v>
      </c>
      <c r="E220" t="s">
        <v>3211</v>
      </c>
      <c r="F220" t="str">
        <f t="shared" si="54"/>
        <v>緑</v>
      </c>
      <c r="G220">
        <f>IF(AB220="","",VLOOKUP(F220,tnpl!$X$1:$Y$16,2,TRUE))</f>
        <v>5</v>
      </c>
      <c r="H220" t="s">
        <v>3211</v>
      </c>
      <c r="I220">
        <f t="shared" si="55"/>
        <v>18</v>
      </c>
      <c r="J220" t="s">
        <v>3211</v>
      </c>
      <c r="K220">
        <f t="shared" si="56"/>
        <v>3</v>
      </c>
      <c r="L220">
        <f t="shared" si="57"/>
        <v>4</v>
      </c>
      <c r="M220" t="str">
        <f t="shared" si="52"/>
        <v>3/4</v>
      </c>
      <c r="N220" t="s">
        <v>3267</v>
      </c>
      <c r="O220" t="str">
        <f t="shared" si="58"/>
        <v>アンコモン</v>
      </c>
      <c r="R220" t="s">
        <v>3267</v>
      </c>
      <c r="S220" t="s">
        <v>4854</v>
      </c>
      <c r="T220" t="str">
        <f t="shared" si="59"/>
        <v>ナッターノールズの隠遁者</v>
      </c>
      <c r="U220" t="str">
        <f t="shared" si="60"/>
        <v/>
      </c>
      <c r="V220" t="str">
        <f>IF(I220=0,VLOOKUP(TAG!T220,Sheet4!A:B,2,TRUE),"")</f>
        <v/>
      </c>
      <c r="W220" t="s">
        <v>4855</v>
      </c>
      <c r="X220" t="s">
        <v>3267</v>
      </c>
      <c r="Z220" s="3">
        <v>698</v>
      </c>
      <c r="AA220" s="2" t="s">
        <v>3528</v>
      </c>
      <c r="AB220" s="1" t="s">
        <v>1540</v>
      </c>
      <c r="AC220" s="1" t="s">
        <v>1473</v>
      </c>
      <c r="AD220" s="22">
        <v>18</v>
      </c>
      <c r="AE220" s="1" t="s">
        <v>1171</v>
      </c>
      <c r="AF220" s="1" t="s">
        <v>1170</v>
      </c>
      <c r="AG220" s="1" t="s">
        <v>349</v>
      </c>
      <c r="AH220" s="1" t="s">
        <v>1511</v>
      </c>
      <c r="AI220" s="1" t="s">
        <v>3702</v>
      </c>
      <c r="AJ220" s="1"/>
      <c r="AK220" s="1" t="s">
        <v>3767</v>
      </c>
      <c r="AL220" s="1" t="s">
        <v>3703</v>
      </c>
      <c r="AM220" s="1"/>
      <c r="AN220" s="1"/>
      <c r="AO220" s="1">
        <v>3</v>
      </c>
      <c r="AP220" s="1">
        <v>4</v>
      </c>
      <c r="AQ220" s="1" t="s">
        <v>3768</v>
      </c>
    </row>
    <row r="221" spans="1:43" x14ac:dyDescent="0.15">
      <c r="A221" t="str">
        <f t="shared" si="51"/>
        <v>|EMN|青|10|3/4|アンコモン|《[[改良された縫い翼]]》|</v>
      </c>
      <c r="B221" t="s">
        <v>3211</v>
      </c>
      <c r="C221" t="str">
        <f t="shared" si="53"/>
        <v>EMN</v>
      </c>
      <c r="D221">
        <f>IF(AA221="","",VLOOKUP(C221,tnpl!$Z$1:$AA$11,2,TRUE))</f>
        <v>5</v>
      </c>
      <c r="E221" t="s">
        <v>3211</v>
      </c>
      <c r="F221" t="str">
        <f t="shared" si="54"/>
        <v>青</v>
      </c>
      <c r="G221">
        <f>IF(AB221="","",VLOOKUP(F221,tnpl!$X$1:$Y$16,2,TRUE))</f>
        <v>2</v>
      </c>
      <c r="H221" t="s">
        <v>3211</v>
      </c>
      <c r="I221">
        <f t="shared" si="55"/>
        <v>10</v>
      </c>
      <c r="J221" t="s">
        <v>3211</v>
      </c>
      <c r="K221">
        <f t="shared" si="56"/>
        <v>3</v>
      </c>
      <c r="L221">
        <f t="shared" si="57"/>
        <v>4</v>
      </c>
      <c r="M221" t="str">
        <f t="shared" si="52"/>
        <v>3/4</v>
      </c>
      <c r="N221" t="s">
        <v>3267</v>
      </c>
      <c r="O221" t="str">
        <f t="shared" si="58"/>
        <v>アンコモン</v>
      </c>
      <c r="R221" t="s">
        <v>3267</v>
      </c>
      <c r="S221" t="s">
        <v>4854</v>
      </c>
      <c r="T221" t="str">
        <f t="shared" si="59"/>
        <v>改良された縫い翼</v>
      </c>
      <c r="U221" t="str">
        <f t="shared" si="60"/>
        <v/>
      </c>
      <c r="V221" t="str">
        <f>IF(I221=0,VLOOKUP(TAG!T221,Sheet4!A:B,2,TRUE),"")</f>
        <v/>
      </c>
      <c r="W221" t="s">
        <v>4855</v>
      </c>
      <c r="X221" t="s">
        <v>3267</v>
      </c>
      <c r="Z221" s="3">
        <v>768</v>
      </c>
      <c r="AA221" s="2" t="s">
        <v>3870</v>
      </c>
      <c r="AB221" s="1" t="s">
        <v>1631</v>
      </c>
      <c r="AC221" s="1" t="s">
        <v>1473</v>
      </c>
      <c r="AD221" s="1">
        <v>10</v>
      </c>
      <c r="AE221" s="1" t="s">
        <v>993</v>
      </c>
      <c r="AF221" s="1" t="s">
        <v>992</v>
      </c>
      <c r="AG221" s="1" t="s">
        <v>349</v>
      </c>
      <c r="AH221" s="1" t="s">
        <v>1506</v>
      </c>
      <c r="AI221" s="1" t="s">
        <v>2837</v>
      </c>
      <c r="AJ221" s="1"/>
      <c r="AK221" s="1" t="s">
        <v>361</v>
      </c>
      <c r="AL221" s="1" t="s">
        <v>3901</v>
      </c>
      <c r="AM221" s="1"/>
      <c r="AN221" s="1"/>
      <c r="AO221" s="1">
        <v>3</v>
      </c>
      <c r="AP221" s="1">
        <v>4</v>
      </c>
      <c r="AQ221" s="1" t="s">
        <v>3902</v>
      </c>
    </row>
    <row r="222" spans="1:43" x14ac:dyDescent="0.15">
      <c r="A222" t="str">
        <f t="shared" si="51"/>
        <v>|EMN|青|0|3/4|アンコモン|《[[貪欲な読書家&gt;詮索好きのホムンクルス]]》|</v>
      </c>
      <c r="B222" t="s">
        <v>3211</v>
      </c>
      <c r="C222" t="str">
        <f t="shared" si="53"/>
        <v>EMN</v>
      </c>
      <c r="D222">
        <f>IF(AA222="","",VLOOKUP(C222,tnpl!$Z$1:$AA$11,2,TRUE))</f>
        <v>5</v>
      </c>
      <c r="E222" t="s">
        <v>3211</v>
      </c>
      <c r="F222" t="str">
        <f t="shared" si="54"/>
        <v>青</v>
      </c>
      <c r="G222">
        <f>IF(AB222="","",VLOOKUP(F222,tnpl!$X$1:$Y$16,2,TRUE))</f>
        <v>2</v>
      </c>
      <c r="H222" t="s">
        <v>3211</v>
      </c>
      <c r="I222">
        <f t="shared" si="55"/>
        <v>0</v>
      </c>
      <c r="J222" t="s">
        <v>3211</v>
      </c>
      <c r="K222">
        <f t="shared" si="56"/>
        <v>3</v>
      </c>
      <c r="L222">
        <f t="shared" si="57"/>
        <v>4</v>
      </c>
      <c r="M222" t="str">
        <f t="shared" si="52"/>
        <v>3/4</v>
      </c>
      <c r="N222" t="s">
        <v>3267</v>
      </c>
      <c r="O222" t="str">
        <f t="shared" si="58"/>
        <v>アンコモン</v>
      </c>
      <c r="R222" t="s">
        <v>3267</v>
      </c>
      <c r="S222" t="s">
        <v>4854</v>
      </c>
      <c r="T222" t="str">
        <f t="shared" si="59"/>
        <v>貪欲な読書家</v>
      </c>
      <c r="U222" t="str">
        <f t="shared" si="60"/>
        <v>&gt;</v>
      </c>
      <c r="V222" t="str">
        <f>IF(I222=0,VLOOKUP(TAG!T222,Sheet4!A:B,2,TRUE),"")</f>
        <v>詮索好きのホムンクルス</v>
      </c>
      <c r="W222" t="s">
        <v>4855</v>
      </c>
      <c r="X222" t="s">
        <v>3267</v>
      </c>
      <c r="Z222" s="3">
        <v>770</v>
      </c>
      <c r="AA222" s="2" t="s">
        <v>3870</v>
      </c>
      <c r="AB222" s="1" t="s">
        <v>1631</v>
      </c>
      <c r="AC222" s="1" t="s">
        <v>1473</v>
      </c>
      <c r="AD222" s="21">
        <v>0</v>
      </c>
      <c r="AE222" s="1" t="s">
        <v>871</v>
      </c>
      <c r="AF222" s="1" t="s">
        <v>870</v>
      </c>
      <c r="AG222" s="1" t="s">
        <v>349</v>
      </c>
      <c r="AH222" s="1" t="s">
        <v>1457</v>
      </c>
      <c r="AI222" s="1" t="s">
        <v>3903</v>
      </c>
      <c r="AJ222" s="1"/>
      <c r="AK222" s="1" t="s">
        <v>3906</v>
      </c>
      <c r="AL222" s="1" t="s">
        <v>3907</v>
      </c>
      <c r="AM222" s="1"/>
      <c r="AN222" s="1"/>
      <c r="AO222" s="1">
        <v>3</v>
      </c>
      <c r="AP222" s="1">
        <v>4</v>
      </c>
      <c r="AQ222" s="1" t="s">
        <v>3908</v>
      </c>
    </row>
    <row r="223" spans="1:43" x14ac:dyDescent="0.15">
      <c r="A223" t="str">
        <f t="shared" si="51"/>
        <v>|EMN|黒|0|3/4|アンコモン|《[[騒がしい徒党&gt;夜深の死体あさり]]》|</v>
      </c>
      <c r="B223" t="s">
        <v>3211</v>
      </c>
      <c r="C223" t="str">
        <f t="shared" si="53"/>
        <v>EMN</v>
      </c>
      <c r="D223">
        <f>IF(AA223="","",VLOOKUP(C223,tnpl!$Z$1:$AA$11,2,TRUE))</f>
        <v>5</v>
      </c>
      <c r="E223" t="s">
        <v>3211</v>
      </c>
      <c r="F223" t="str">
        <f t="shared" si="54"/>
        <v>黒</v>
      </c>
      <c r="G223">
        <f>IF(AB223="","",VLOOKUP(F223,tnpl!$X$1:$Y$16,2,TRUE))</f>
        <v>3</v>
      </c>
      <c r="H223" t="s">
        <v>3211</v>
      </c>
      <c r="I223">
        <f t="shared" si="55"/>
        <v>0</v>
      </c>
      <c r="J223" t="s">
        <v>3211</v>
      </c>
      <c r="K223">
        <f t="shared" si="56"/>
        <v>3</v>
      </c>
      <c r="L223">
        <f t="shared" si="57"/>
        <v>4</v>
      </c>
      <c r="M223" t="str">
        <f t="shared" si="52"/>
        <v>3/4</v>
      </c>
      <c r="N223" t="s">
        <v>3267</v>
      </c>
      <c r="O223" t="str">
        <f t="shared" si="58"/>
        <v>アンコモン</v>
      </c>
      <c r="R223" t="s">
        <v>3267</v>
      </c>
      <c r="S223" t="s">
        <v>4854</v>
      </c>
      <c r="T223" t="str">
        <f t="shared" si="59"/>
        <v>騒がしい徒党</v>
      </c>
      <c r="U223" t="str">
        <f t="shared" si="60"/>
        <v>&gt;</v>
      </c>
      <c r="V223" t="str">
        <f>IF(I223=0,VLOOKUP(TAG!T223,Sheet4!A:B,2,TRUE),"")</f>
        <v>夜深の死体あさり</v>
      </c>
      <c r="W223" t="s">
        <v>4855</v>
      </c>
      <c r="X223" t="s">
        <v>3267</v>
      </c>
      <c r="Z223" s="3">
        <v>781</v>
      </c>
      <c r="AA223" s="2" t="s">
        <v>3870</v>
      </c>
      <c r="AB223" s="1" t="s">
        <v>1606</v>
      </c>
      <c r="AC223" s="1" t="s">
        <v>1473</v>
      </c>
      <c r="AD223" s="21">
        <v>0</v>
      </c>
      <c r="AE223" s="1" t="s">
        <v>869</v>
      </c>
      <c r="AF223" s="1" t="s">
        <v>868</v>
      </c>
      <c r="AG223" s="1" t="s">
        <v>349</v>
      </c>
      <c r="AH223" s="1" t="s">
        <v>1457</v>
      </c>
      <c r="AI223" s="1" t="s">
        <v>2837</v>
      </c>
      <c r="AJ223" s="1"/>
      <c r="AK223" s="1" t="s">
        <v>2789</v>
      </c>
      <c r="AL223" s="1" t="s">
        <v>3898</v>
      </c>
      <c r="AM223" s="1" t="s">
        <v>3928</v>
      </c>
      <c r="AN223" s="1"/>
      <c r="AO223" s="1">
        <v>3</v>
      </c>
      <c r="AP223" s="1">
        <v>4</v>
      </c>
      <c r="AQ223" s="1" t="s">
        <v>3929</v>
      </c>
    </row>
    <row r="224" spans="1:43" x14ac:dyDescent="0.15">
      <c r="A224" t="str">
        <f t="shared" si="51"/>
        <v>|EMN|赤|10|3/4|アンコモン|《[[怒り刃の吸血鬼]]》|</v>
      </c>
      <c r="B224" t="s">
        <v>3211</v>
      </c>
      <c r="C224" t="str">
        <f t="shared" si="53"/>
        <v>EMN</v>
      </c>
      <c r="D224">
        <f>IF(AA224="","",VLOOKUP(C224,tnpl!$Z$1:$AA$11,2,TRUE))</f>
        <v>5</v>
      </c>
      <c r="E224" t="s">
        <v>3211</v>
      </c>
      <c r="F224" t="str">
        <f t="shared" si="54"/>
        <v>赤</v>
      </c>
      <c r="G224">
        <f>IF(AB224="","",VLOOKUP(F224,tnpl!$X$1:$Y$16,2,TRUE))</f>
        <v>4</v>
      </c>
      <c r="H224" t="s">
        <v>3211</v>
      </c>
      <c r="I224">
        <f t="shared" si="55"/>
        <v>10</v>
      </c>
      <c r="J224" t="s">
        <v>3211</v>
      </c>
      <c r="K224">
        <f t="shared" si="56"/>
        <v>3</v>
      </c>
      <c r="L224">
        <f t="shared" si="57"/>
        <v>4</v>
      </c>
      <c r="M224" t="str">
        <f t="shared" si="52"/>
        <v>3/4</v>
      </c>
      <c r="N224" t="s">
        <v>3267</v>
      </c>
      <c r="O224" t="str">
        <f t="shared" si="58"/>
        <v>アンコモン</v>
      </c>
      <c r="R224" t="s">
        <v>3267</v>
      </c>
      <c r="S224" t="s">
        <v>4854</v>
      </c>
      <c r="T224" t="str">
        <f t="shared" si="59"/>
        <v>怒り刃の吸血鬼</v>
      </c>
      <c r="U224" t="str">
        <f t="shared" si="60"/>
        <v/>
      </c>
      <c r="V224" t="str">
        <f>IF(I224=0,VLOOKUP(TAG!T224,Sheet4!A:B,2,TRUE),"")</f>
        <v/>
      </c>
      <c r="W224" t="s">
        <v>4855</v>
      </c>
      <c r="X224" t="s">
        <v>3267</v>
      </c>
      <c r="Z224" s="3">
        <v>793</v>
      </c>
      <c r="AA224" s="2" t="s">
        <v>3870</v>
      </c>
      <c r="AB224" s="1" t="s">
        <v>1575</v>
      </c>
      <c r="AC224" s="1" t="s">
        <v>1473</v>
      </c>
      <c r="AD224" s="1">
        <v>10</v>
      </c>
      <c r="AE224" s="1" t="s">
        <v>951</v>
      </c>
      <c r="AF224" s="1" t="s">
        <v>950</v>
      </c>
      <c r="AG224" s="1" t="s">
        <v>349</v>
      </c>
      <c r="AH224" s="1" t="s">
        <v>1516</v>
      </c>
      <c r="AI224" s="1" t="s">
        <v>1765</v>
      </c>
      <c r="AJ224" s="1"/>
      <c r="AK224" s="1" t="s">
        <v>3313</v>
      </c>
      <c r="AL224" s="1" t="s">
        <v>3953</v>
      </c>
      <c r="AM224" s="1"/>
      <c r="AN224" s="1"/>
      <c r="AO224" s="1">
        <v>3</v>
      </c>
      <c r="AP224" s="1">
        <v>4</v>
      </c>
      <c r="AQ224" s="1" t="s">
        <v>3954</v>
      </c>
    </row>
    <row r="225" spans="1:43" x14ac:dyDescent="0.15">
      <c r="A225" t="str">
        <f t="shared" si="51"/>
        <v>|EMN|無色|23|3/4|アンコモン|《[[甚だしい大口]]》|</v>
      </c>
      <c r="B225" t="s">
        <v>3211</v>
      </c>
      <c r="C225" t="str">
        <f t="shared" si="53"/>
        <v>EMN</v>
      </c>
      <c r="D225">
        <f>IF(AA225="","",VLOOKUP(C225,tnpl!$Z$1:$AA$11,2,TRUE))</f>
        <v>5</v>
      </c>
      <c r="E225" t="s">
        <v>3211</v>
      </c>
      <c r="F225" t="str">
        <f t="shared" si="54"/>
        <v>無色</v>
      </c>
      <c r="G225">
        <f>IF(AB225="","",VLOOKUP(F225,tnpl!$X$1:$Y$16,2,TRUE))</f>
        <v>16</v>
      </c>
      <c r="H225" t="s">
        <v>3211</v>
      </c>
      <c r="I225">
        <f t="shared" si="55"/>
        <v>23</v>
      </c>
      <c r="J225" t="s">
        <v>3211</v>
      </c>
      <c r="K225">
        <f t="shared" si="56"/>
        <v>3</v>
      </c>
      <c r="L225">
        <f t="shared" si="57"/>
        <v>4</v>
      </c>
      <c r="M225" t="str">
        <f t="shared" si="52"/>
        <v>3/4</v>
      </c>
      <c r="N225" t="s">
        <v>3267</v>
      </c>
      <c r="O225" t="str">
        <f t="shared" si="58"/>
        <v>アンコモン</v>
      </c>
      <c r="R225" t="s">
        <v>3267</v>
      </c>
      <c r="S225" t="s">
        <v>4854</v>
      </c>
      <c r="T225" t="str">
        <f t="shared" si="59"/>
        <v>甚だしい大口</v>
      </c>
      <c r="U225" t="str">
        <f t="shared" si="60"/>
        <v/>
      </c>
      <c r="V225" t="str">
        <f>IF(I225=0,VLOOKUP(TAG!T225,Sheet4!A:B,2,TRUE),"")</f>
        <v/>
      </c>
      <c r="W225" t="s">
        <v>4855</v>
      </c>
      <c r="X225" t="s">
        <v>3267</v>
      </c>
      <c r="Z225" s="3">
        <v>829</v>
      </c>
      <c r="AA225" s="2" t="s">
        <v>3870</v>
      </c>
      <c r="AB225" s="1" t="s">
        <v>301</v>
      </c>
      <c r="AC225" s="1" t="s">
        <v>1473</v>
      </c>
      <c r="AD225" s="1">
        <v>23</v>
      </c>
      <c r="AE225" s="1" t="s">
        <v>891</v>
      </c>
      <c r="AF225" s="1" t="s">
        <v>890</v>
      </c>
      <c r="AG225" s="1" t="s">
        <v>349</v>
      </c>
      <c r="AH225" s="1" t="s">
        <v>1457</v>
      </c>
      <c r="AI225" s="1"/>
      <c r="AJ225" s="1"/>
      <c r="AK225" s="1" t="s">
        <v>4020</v>
      </c>
      <c r="AL225" s="1" t="s">
        <v>4021</v>
      </c>
      <c r="AM225" s="1"/>
      <c r="AN225" s="1"/>
      <c r="AO225" s="1">
        <v>3</v>
      </c>
      <c r="AP225" s="1">
        <v>4</v>
      </c>
      <c r="AQ225" s="1" t="s">
        <v>4022</v>
      </c>
    </row>
    <row r="226" spans="1:43" x14ac:dyDescent="0.15">
      <c r="A226" t="str">
        <f t="shared" si="51"/>
        <v>|KLD|白|12|3/4|アンコモン|《[[空中対応員]]》|</v>
      </c>
      <c r="B226" t="s">
        <v>3211</v>
      </c>
      <c r="C226" t="str">
        <f t="shared" si="53"/>
        <v>KLD</v>
      </c>
      <c r="D226">
        <f>IF(AA226="","",VLOOKUP(C226,tnpl!$Z$1:$AA$11,2,TRUE))</f>
        <v>6</v>
      </c>
      <c r="E226" t="s">
        <v>3211</v>
      </c>
      <c r="F226" t="str">
        <f t="shared" si="54"/>
        <v>白</v>
      </c>
      <c r="G226">
        <f>IF(AB226="","",VLOOKUP(F226,tnpl!$X$1:$Y$16,2,TRUE))</f>
        <v>1</v>
      </c>
      <c r="H226" t="s">
        <v>3211</v>
      </c>
      <c r="I226">
        <f t="shared" si="55"/>
        <v>12</v>
      </c>
      <c r="J226" t="s">
        <v>3211</v>
      </c>
      <c r="K226">
        <f t="shared" si="56"/>
        <v>3</v>
      </c>
      <c r="L226">
        <f t="shared" si="57"/>
        <v>4</v>
      </c>
      <c r="M226" t="str">
        <f t="shared" si="52"/>
        <v>3/4</v>
      </c>
      <c r="N226" t="s">
        <v>3267</v>
      </c>
      <c r="O226" t="str">
        <f t="shared" si="58"/>
        <v>アンコモン</v>
      </c>
      <c r="R226" t="s">
        <v>3267</v>
      </c>
      <c r="S226" t="s">
        <v>4854</v>
      </c>
      <c r="T226" t="str">
        <f t="shared" si="59"/>
        <v>空中対応員</v>
      </c>
      <c r="U226" t="str">
        <f t="shared" si="60"/>
        <v/>
      </c>
      <c r="V226" t="str">
        <f>IF(I226=0,VLOOKUP(TAG!T226,Sheet4!A:B,2,TRUE),"")</f>
        <v/>
      </c>
      <c r="W226" t="s">
        <v>4855</v>
      </c>
      <c r="X226" t="s">
        <v>3267</v>
      </c>
      <c r="Z226" s="3">
        <v>846</v>
      </c>
      <c r="AA226" s="2" t="s">
        <v>4035</v>
      </c>
      <c r="AB226" s="1" t="s">
        <v>1653</v>
      </c>
      <c r="AC226" s="1" t="s">
        <v>1473</v>
      </c>
      <c r="AD226" s="1">
        <v>12</v>
      </c>
      <c r="AE226" s="1" t="s">
        <v>831</v>
      </c>
      <c r="AF226" s="1" t="s">
        <v>830</v>
      </c>
      <c r="AG226" s="1" t="s">
        <v>349</v>
      </c>
      <c r="AH226" s="1" t="s">
        <v>4036</v>
      </c>
      <c r="AI226" s="1" t="s">
        <v>1826</v>
      </c>
      <c r="AJ226" s="1"/>
      <c r="AK226" s="1" t="s">
        <v>4052</v>
      </c>
      <c r="AL226" s="1"/>
      <c r="AM226" s="1"/>
      <c r="AN226" s="1"/>
      <c r="AO226" s="1">
        <v>3</v>
      </c>
      <c r="AP226" s="1">
        <v>4</v>
      </c>
      <c r="AQ226" s="1" t="s">
        <v>4052</v>
      </c>
    </row>
    <row r="227" spans="1:43" x14ac:dyDescent="0.15">
      <c r="A227" t="str">
        <f t="shared" si="51"/>
        <v>|KLD|白|11|3/4|アンコモン|《[[領事の盾護員]]》|</v>
      </c>
      <c r="B227" t="s">
        <v>3211</v>
      </c>
      <c r="C227" t="str">
        <f t="shared" si="53"/>
        <v>KLD</v>
      </c>
      <c r="D227">
        <f>IF(AA227="","",VLOOKUP(C227,tnpl!$Z$1:$AA$11,2,TRUE))</f>
        <v>6</v>
      </c>
      <c r="E227" t="s">
        <v>3211</v>
      </c>
      <c r="F227" t="str">
        <f t="shared" si="54"/>
        <v>白</v>
      </c>
      <c r="G227">
        <f>IF(AB227="","",VLOOKUP(F227,tnpl!$X$1:$Y$16,2,TRUE))</f>
        <v>1</v>
      </c>
      <c r="H227" t="s">
        <v>3211</v>
      </c>
      <c r="I227">
        <f t="shared" si="55"/>
        <v>11</v>
      </c>
      <c r="J227" t="s">
        <v>3211</v>
      </c>
      <c r="K227">
        <f t="shared" si="56"/>
        <v>3</v>
      </c>
      <c r="L227">
        <f t="shared" si="57"/>
        <v>4</v>
      </c>
      <c r="M227" t="str">
        <f t="shared" si="52"/>
        <v>3/4</v>
      </c>
      <c r="N227" t="s">
        <v>3267</v>
      </c>
      <c r="O227" t="str">
        <f t="shared" si="58"/>
        <v>アンコモン</v>
      </c>
      <c r="R227" t="s">
        <v>3267</v>
      </c>
      <c r="S227" t="s">
        <v>4854</v>
      </c>
      <c r="T227" t="str">
        <f t="shared" si="59"/>
        <v>領事の盾護員</v>
      </c>
      <c r="U227" t="str">
        <f t="shared" si="60"/>
        <v/>
      </c>
      <c r="V227" t="str">
        <f>IF(I227=0,VLOOKUP(TAG!T227,Sheet4!A:B,2,TRUE),"")</f>
        <v/>
      </c>
      <c r="W227" t="s">
        <v>4855</v>
      </c>
      <c r="X227" t="s">
        <v>3267</v>
      </c>
      <c r="Z227" s="3">
        <v>847</v>
      </c>
      <c r="AA227" s="2" t="s">
        <v>4035</v>
      </c>
      <c r="AB227" s="1" t="s">
        <v>1653</v>
      </c>
      <c r="AC227" s="1" t="s">
        <v>1473</v>
      </c>
      <c r="AD227" s="1">
        <v>11</v>
      </c>
      <c r="AE227" s="1" t="s">
        <v>827</v>
      </c>
      <c r="AF227" s="1" t="s">
        <v>826</v>
      </c>
      <c r="AG227" s="1" t="s">
        <v>349</v>
      </c>
      <c r="AH227" s="1" t="s">
        <v>4036</v>
      </c>
      <c r="AI227" s="1" t="s">
        <v>1826</v>
      </c>
      <c r="AJ227" s="1"/>
      <c r="AK227" s="1" t="s">
        <v>2627</v>
      </c>
      <c r="AL227" s="1" t="s">
        <v>4038</v>
      </c>
      <c r="AM227" s="1" t="s">
        <v>4053</v>
      </c>
      <c r="AN227" s="1"/>
      <c r="AO227" s="1">
        <v>3</v>
      </c>
      <c r="AP227" s="1">
        <v>4</v>
      </c>
      <c r="AQ227" s="1" t="s">
        <v>4054</v>
      </c>
    </row>
    <row r="228" spans="1:43" x14ac:dyDescent="0.15">
      <c r="A228" t="str">
        <f t="shared" si="51"/>
        <v>|KLD|青|9|3/4|アンコモン|《[[ジャンジーの歩哨]]》|</v>
      </c>
      <c r="B228" t="s">
        <v>3211</v>
      </c>
      <c r="C228" t="str">
        <f t="shared" si="53"/>
        <v>KLD</v>
      </c>
      <c r="D228">
        <f>IF(AA228="","",VLOOKUP(C228,tnpl!$Z$1:$AA$11,2,TRUE))</f>
        <v>6</v>
      </c>
      <c r="E228" t="s">
        <v>3211</v>
      </c>
      <c r="F228" t="str">
        <f t="shared" si="54"/>
        <v>青</v>
      </c>
      <c r="G228">
        <f>IF(AB228="","",VLOOKUP(F228,tnpl!$X$1:$Y$16,2,TRUE))</f>
        <v>2</v>
      </c>
      <c r="H228" t="s">
        <v>3211</v>
      </c>
      <c r="I228">
        <f t="shared" si="55"/>
        <v>9</v>
      </c>
      <c r="J228" t="s">
        <v>3211</v>
      </c>
      <c r="K228">
        <f t="shared" si="56"/>
        <v>3</v>
      </c>
      <c r="L228">
        <f t="shared" si="57"/>
        <v>4</v>
      </c>
      <c r="M228" t="str">
        <f t="shared" si="52"/>
        <v>3/4</v>
      </c>
      <c r="N228" t="s">
        <v>3267</v>
      </c>
      <c r="O228" t="str">
        <f t="shared" si="58"/>
        <v>アンコモン</v>
      </c>
      <c r="R228" t="s">
        <v>3267</v>
      </c>
      <c r="S228" t="s">
        <v>4854</v>
      </c>
      <c r="T228" t="str">
        <f t="shared" si="59"/>
        <v>ジャンジーの歩哨</v>
      </c>
      <c r="U228" t="str">
        <f t="shared" si="60"/>
        <v/>
      </c>
      <c r="V228" t="str">
        <f>IF(I228=0,VLOOKUP(TAG!T228,Sheet4!A:B,2,TRUE),"")</f>
        <v/>
      </c>
      <c r="W228" t="s">
        <v>4855</v>
      </c>
      <c r="X228" t="s">
        <v>3267</v>
      </c>
      <c r="Z228" s="3">
        <v>874</v>
      </c>
      <c r="AA228" s="2" t="s">
        <v>4035</v>
      </c>
      <c r="AB228" s="1" t="s">
        <v>1631</v>
      </c>
      <c r="AC228" s="1" t="s">
        <v>1473</v>
      </c>
      <c r="AD228" s="1">
        <v>9</v>
      </c>
      <c r="AE228" s="1" t="s">
        <v>773</v>
      </c>
      <c r="AF228" s="1" t="s">
        <v>772</v>
      </c>
      <c r="AG228" s="1" t="s">
        <v>349</v>
      </c>
      <c r="AH228" s="1" t="s">
        <v>2949</v>
      </c>
      <c r="AI228" s="1" t="s">
        <v>1826</v>
      </c>
      <c r="AJ228" s="1"/>
      <c r="AK228" s="1" t="s">
        <v>4038</v>
      </c>
      <c r="AL228" s="1" t="s">
        <v>4102</v>
      </c>
      <c r="AM228" s="1"/>
      <c r="AN228" s="1"/>
      <c r="AO228" s="1">
        <v>3</v>
      </c>
      <c r="AP228" s="1">
        <v>4</v>
      </c>
      <c r="AQ228" s="1" t="s">
        <v>4103</v>
      </c>
    </row>
    <row r="229" spans="1:43" x14ac:dyDescent="0.15">
      <c r="A229" t="str">
        <f t="shared" si="51"/>
        <v>|KLD|青|12|3/4|アンコモン|《[[査問長官]]》|</v>
      </c>
      <c r="B229" t="s">
        <v>3211</v>
      </c>
      <c r="C229" t="str">
        <f t="shared" si="53"/>
        <v>KLD</v>
      </c>
      <c r="D229">
        <f>IF(AA229="","",VLOOKUP(C229,tnpl!$Z$1:$AA$11,2,TRUE))</f>
        <v>6</v>
      </c>
      <c r="E229" t="s">
        <v>3211</v>
      </c>
      <c r="F229" t="str">
        <f t="shared" si="54"/>
        <v>青</v>
      </c>
      <c r="G229">
        <f>IF(AB229="","",VLOOKUP(F229,tnpl!$X$1:$Y$16,2,TRUE))</f>
        <v>2</v>
      </c>
      <c r="H229" t="s">
        <v>3211</v>
      </c>
      <c r="I229">
        <f t="shared" si="55"/>
        <v>12</v>
      </c>
      <c r="J229" t="s">
        <v>3211</v>
      </c>
      <c r="K229">
        <f t="shared" si="56"/>
        <v>3</v>
      </c>
      <c r="L229">
        <f t="shared" si="57"/>
        <v>4</v>
      </c>
      <c r="M229" t="str">
        <f t="shared" si="52"/>
        <v>3/4</v>
      </c>
      <c r="N229" t="s">
        <v>3267</v>
      </c>
      <c r="O229" t="str">
        <f t="shared" si="58"/>
        <v>アンコモン</v>
      </c>
      <c r="R229" t="s">
        <v>3267</v>
      </c>
      <c r="S229" t="s">
        <v>4854</v>
      </c>
      <c r="T229" t="str">
        <f t="shared" si="59"/>
        <v>査問長官</v>
      </c>
      <c r="U229" t="str">
        <f t="shared" si="60"/>
        <v/>
      </c>
      <c r="V229" t="str">
        <f>IF(I229=0,VLOOKUP(TAG!T229,Sheet4!A:B,2,TRUE),"")</f>
        <v/>
      </c>
      <c r="W229" t="s">
        <v>4855</v>
      </c>
      <c r="X229" t="s">
        <v>3267</v>
      </c>
      <c r="Z229" s="3">
        <v>876</v>
      </c>
      <c r="AA229" s="2" t="s">
        <v>4035</v>
      </c>
      <c r="AB229" s="1" t="s">
        <v>1631</v>
      </c>
      <c r="AC229" s="1" t="s">
        <v>1473</v>
      </c>
      <c r="AD229" s="1">
        <v>12</v>
      </c>
      <c r="AE229" s="1" t="s">
        <v>769</v>
      </c>
      <c r="AF229" s="1" t="s">
        <v>768</v>
      </c>
      <c r="AG229" s="1" t="s">
        <v>349</v>
      </c>
      <c r="AH229" s="1" t="s">
        <v>2949</v>
      </c>
      <c r="AI229" s="1" t="s">
        <v>4105</v>
      </c>
      <c r="AJ229" s="1"/>
      <c r="AK229" s="1" t="s">
        <v>4038</v>
      </c>
      <c r="AL229" s="1" t="s">
        <v>4106</v>
      </c>
      <c r="AM229" s="1"/>
      <c r="AN229" s="1"/>
      <c r="AO229" s="1">
        <v>3</v>
      </c>
      <c r="AP229" s="1">
        <v>4</v>
      </c>
      <c r="AQ229" s="1" t="s">
        <v>4107</v>
      </c>
    </row>
    <row r="230" spans="1:43" x14ac:dyDescent="0.15">
      <c r="A230" t="str">
        <f t="shared" si="51"/>
        <v>|KLD|赤|12|3/4|アンコモン|《[[改革派の霊気砲手]]》|</v>
      </c>
      <c r="B230" t="s">
        <v>3211</v>
      </c>
      <c r="C230" t="str">
        <f t="shared" si="53"/>
        <v>KLD</v>
      </c>
      <c r="D230">
        <f>IF(AA230="","",VLOOKUP(C230,tnpl!$Z$1:$AA$11,2,TRUE))</f>
        <v>6</v>
      </c>
      <c r="E230" t="s">
        <v>3211</v>
      </c>
      <c r="F230" t="str">
        <f t="shared" si="54"/>
        <v>赤</v>
      </c>
      <c r="G230">
        <f>IF(AB230="","",VLOOKUP(F230,tnpl!$X$1:$Y$16,2,TRUE))</f>
        <v>4</v>
      </c>
      <c r="H230" t="s">
        <v>3211</v>
      </c>
      <c r="I230">
        <f t="shared" si="55"/>
        <v>12</v>
      </c>
      <c r="J230" t="s">
        <v>3211</v>
      </c>
      <c r="K230">
        <f t="shared" si="56"/>
        <v>3</v>
      </c>
      <c r="L230">
        <f t="shared" si="57"/>
        <v>4</v>
      </c>
      <c r="M230" t="str">
        <f t="shared" si="52"/>
        <v>3/4</v>
      </c>
      <c r="N230" t="s">
        <v>3267</v>
      </c>
      <c r="O230" t="str">
        <f t="shared" si="58"/>
        <v>アンコモン</v>
      </c>
      <c r="R230" t="s">
        <v>3267</v>
      </c>
      <c r="S230" t="s">
        <v>4854</v>
      </c>
      <c r="T230" t="str">
        <f t="shared" si="59"/>
        <v>改革派の霊気砲手</v>
      </c>
      <c r="U230" t="str">
        <f t="shared" si="60"/>
        <v/>
      </c>
      <c r="V230" t="str">
        <f>IF(I230=0,VLOOKUP(TAG!T230,Sheet4!A:B,2,TRUE),"")</f>
        <v/>
      </c>
      <c r="W230" t="s">
        <v>4855</v>
      </c>
      <c r="X230" t="s">
        <v>3267</v>
      </c>
      <c r="Z230" s="3">
        <v>925</v>
      </c>
      <c r="AA230" s="2" t="s">
        <v>4035</v>
      </c>
      <c r="AB230" s="1" t="s">
        <v>1575</v>
      </c>
      <c r="AC230" s="1" t="s">
        <v>1473</v>
      </c>
      <c r="AD230" s="1">
        <v>12</v>
      </c>
      <c r="AE230" s="1" t="s">
        <v>675</v>
      </c>
      <c r="AF230" s="1" t="s">
        <v>674</v>
      </c>
      <c r="AG230" s="1" t="s">
        <v>349</v>
      </c>
      <c r="AH230" s="1" t="s">
        <v>1511</v>
      </c>
      <c r="AI230" s="1" t="s">
        <v>2976</v>
      </c>
      <c r="AJ230" s="1"/>
      <c r="AK230" s="1" t="s">
        <v>4087</v>
      </c>
      <c r="AL230" s="1" t="s">
        <v>4184</v>
      </c>
      <c r="AM230" s="1"/>
      <c r="AN230" s="1"/>
      <c r="AO230" s="1">
        <v>3</v>
      </c>
      <c r="AP230" s="1">
        <v>4</v>
      </c>
      <c r="AQ230" s="1" t="s">
        <v>4185</v>
      </c>
    </row>
    <row r="231" spans="1:43" x14ac:dyDescent="0.15">
      <c r="A231" t="str">
        <f t="shared" si="51"/>
        <v>|KLD|赤|7|3/4|アンコモン|《[[発明者の見習い]]》|</v>
      </c>
      <c r="B231" t="s">
        <v>3211</v>
      </c>
      <c r="C231" t="str">
        <f t="shared" si="53"/>
        <v>KLD</v>
      </c>
      <c r="D231">
        <f>IF(AA231="","",VLOOKUP(C231,tnpl!$Z$1:$AA$11,2,TRUE))</f>
        <v>6</v>
      </c>
      <c r="E231" t="s">
        <v>3211</v>
      </c>
      <c r="F231" t="str">
        <f t="shared" si="54"/>
        <v>赤</v>
      </c>
      <c r="G231">
        <f>IF(AB231="","",VLOOKUP(F231,tnpl!$X$1:$Y$16,2,TRUE))</f>
        <v>4</v>
      </c>
      <c r="H231" t="s">
        <v>3211</v>
      </c>
      <c r="I231">
        <f t="shared" si="55"/>
        <v>7</v>
      </c>
      <c r="J231" t="s">
        <v>3211</v>
      </c>
      <c r="K231">
        <f t="shared" si="56"/>
        <v>3</v>
      </c>
      <c r="L231">
        <f t="shared" si="57"/>
        <v>4</v>
      </c>
      <c r="M231" t="str">
        <f t="shared" si="52"/>
        <v>3/4</v>
      </c>
      <c r="N231" t="s">
        <v>3267</v>
      </c>
      <c r="O231" t="str">
        <f t="shared" si="58"/>
        <v>アンコモン</v>
      </c>
      <c r="R231" t="s">
        <v>3267</v>
      </c>
      <c r="S231" t="s">
        <v>4854</v>
      </c>
      <c r="T231" t="str">
        <f t="shared" si="59"/>
        <v>発明者の見習い</v>
      </c>
      <c r="U231" t="str">
        <f t="shared" si="60"/>
        <v/>
      </c>
      <c r="V231" t="str">
        <f>IF(I231=0,VLOOKUP(TAG!T231,Sheet4!A:B,2,TRUE),"")</f>
        <v/>
      </c>
      <c r="W231" t="s">
        <v>4855</v>
      </c>
      <c r="X231" t="s">
        <v>3267</v>
      </c>
      <c r="Z231" s="3">
        <v>927</v>
      </c>
      <c r="AA231" s="2" t="s">
        <v>4035</v>
      </c>
      <c r="AB231" s="1" t="s">
        <v>1575</v>
      </c>
      <c r="AC231" s="1" t="s">
        <v>1473</v>
      </c>
      <c r="AD231" s="1">
        <v>7</v>
      </c>
      <c r="AE231" s="1" t="s">
        <v>667</v>
      </c>
      <c r="AF231" s="1" t="s">
        <v>666</v>
      </c>
      <c r="AG231" s="1" t="s">
        <v>349</v>
      </c>
      <c r="AH231" s="1" t="s">
        <v>1511</v>
      </c>
      <c r="AI231" s="1" t="s">
        <v>1667</v>
      </c>
      <c r="AJ231" s="1"/>
      <c r="AK231" s="1" t="s">
        <v>4186</v>
      </c>
      <c r="AL231" s="1"/>
      <c r="AM231" s="1"/>
      <c r="AN231" s="1"/>
      <c r="AO231" s="1">
        <v>3</v>
      </c>
      <c r="AP231" s="1">
        <v>4</v>
      </c>
      <c r="AQ231" s="1" t="s">
        <v>4186</v>
      </c>
    </row>
    <row r="232" spans="1:43" x14ac:dyDescent="0.15">
      <c r="A232" t="str">
        <f t="shared" si="51"/>
        <v>|KLD|赤|10|3/4|アンコモン|《[[天才速製職人]]》|</v>
      </c>
      <c r="B232" t="s">
        <v>3211</v>
      </c>
      <c r="C232" t="str">
        <f t="shared" si="53"/>
        <v>KLD</v>
      </c>
      <c r="D232">
        <f>IF(AA232="","",VLOOKUP(C232,tnpl!$Z$1:$AA$11,2,TRUE))</f>
        <v>6</v>
      </c>
      <c r="E232" t="s">
        <v>3211</v>
      </c>
      <c r="F232" t="str">
        <f t="shared" si="54"/>
        <v>赤</v>
      </c>
      <c r="G232">
        <f>IF(AB232="","",VLOOKUP(F232,tnpl!$X$1:$Y$16,2,TRUE))</f>
        <v>4</v>
      </c>
      <c r="H232" t="s">
        <v>3211</v>
      </c>
      <c r="I232">
        <f t="shared" si="55"/>
        <v>10</v>
      </c>
      <c r="J232" t="s">
        <v>3211</v>
      </c>
      <c r="K232">
        <f t="shared" si="56"/>
        <v>3</v>
      </c>
      <c r="L232">
        <f t="shared" si="57"/>
        <v>4</v>
      </c>
      <c r="M232" t="str">
        <f t="shared" si="52"/>
        <v>3/4</v>
      </c>
      <c r="N232" t="s">
        <v>3267</v>
      </c>
      <c r="O232" t="str">
        <f t="shared" si="58"/>
        <v>アンコモン</v>
      </c>
      <c r="R232" t="s">
        <v>3267</v>
      </c>
      <c r="S232" t="s">
        <v>4854</v>
      </c>
      <c r="T232" t="str">
        <f t="shared" si="59"/>
        <v>天才速製職人</v>
      </c>
      <c r="U232" t="str">
        <f t="shared" si="60"/>
        <v/>
      </c>
      <c r="V232" t="str">
        <f>IF(I232=0,VLOOKUP(TAG!T232,Sheet4!A:B,2,TRUE),"")</f>
        <v/>
      </c>
      <c r="W232" t="s">
        <v>4855</v>
      </c>
      <c r="X232" t="s">
        <v>3267</v>
      </c>
      <c r="Z232" s="3">
        <v>928</v>
      </c>
      <c r="AA232" s="2" t="s">
        <v>4035</v>
      </c>
      <c r="AB232" s="1" t="s">
        <v>1575</v>
      </c>
      <c r="AC232" s="1" t="s">
        <v>1473</v>
      </c>
      <c r="AD232" s="1">
        <v>10</v>
      </c>
      <c r="AE232" s="1" t="s">
        <v>665</v>
      </c>
      <c r="AF232" s="1" t="s">
        <v>664</v>
      </c>
      <c r="AG232" s="1" t="s">
        <v>349</v>
      </c>
      <c r="AH232" s="1" t="s">
        <v>1511</v>
      </c>
      <c r="AI232" s="1" t="s">
        <v>1667</v>
      </c>
      <c r="AJ232" s="1"/>
      <c r="AK232" s="1" t="s">
        <v>3522</v>
      </c>
      <c r="AL232" s="1" t="s">
        <v>4187</v>
      </c>
      <c r="AM232" s="1"/>
      <c r="AN232" s="1"/>
      <c r="AO232" s="1">
        <v>3</v>
      </c>
      <c r="AP232" s="1">
        <v>4</v>
      </c>
      <c r="AQ232" s="1" t="s">
        <v>4188</v>
      </c>
    </row>
    <row r="233" spans="1:43" x14ac:dyDescent="0.15">
      <c r="A233" t="str">
        <f t="shared" si="51"/>
        <v>|KLD|緑|10|3/4|アンコモン|《[[洗練された鍛刃士]]》|</v>
      </c>
      <c r="B233" t="s">
        <v>3211</v>
      </c>
      <c r="C233" t="str">
        <f t="shared" si="53"/>
        <v>KLD</v>
      </c>
      <c r="D233">
        <f>IF(AA233="","",VLOOKUP(C233,tnpl!$Z$1:$AA$11,2,TRUE))</f>
        <v>6</v>
      </c>
      <c r="E233" t="s">
        <v>3211</v>
      </c>
      <c r="F233" t="str">
        <f t="shared" si="54"/>
        <v>緑</v>
      </c>
      <c r="G233">
        <f>IF(AB233="","",VLOOKUP(F233,tnpl!$X$1:$Y$16,2,TRUE))</f>
        <v>5</v>
      </c>
      <c r="H233" t="s">
        <v>3211</v>
      </c>
      <c r="I233">
        <f t="shared" si="55"/>
        <v>10</v>
      </c>
      <c r="J233" t="s">
        <v>3211</v>
      </c>
      <c r="K233">
        <f t="shared" si="56"/>
        <v>3</v>
      </c>
      <c r="L233">
        <f t="shared" si="57"/>
        <v>4</v>
      </c>
      <c r="M233" t="str">
        <f t="shared" si="52"/>
        <v>3/4</v>
      </c>
      <c r="N233" t="s">
        <v>3267</v>
      </c>
      <c r="O233" t="str">
        <f t="shared" si="58"/>
        <v>アンコモン</v>
      </c>
      <c r="R233" t="s">
        <v>3267</v>
      </c>
      <c r="S233" t="s">
        <v>4854</v>
      </c>
      <c r="T233" t="str">
        <f t="shared" si="59"/>
        <v>洗練された鍛刃士</v>
      </c>
      <c r="U233" t="str">
        <f t="shared" si="60"/>
        <v/>
      </c>
      <c r="V233" t="str">
        <f>IF(I233=0,VLOOKUP(TAG!T233,Sheet4!A:B,2,TRUE),"")</f>
        <v/>
      </c>
      <c r="W233" t="s">
        <v>4855</v>
      </c>
      <c r="X233" t="s">
        <v>3267</v>
      </c>
      <c r="Z233" s="3">
        <v>955</v>
      </c>
      <c r="AA233" s="2" t="s">
        <v>4035</v>
      </c>
      <c r="AB233" s="1" t="s">
        <v>1540</v>
      </c>
      <c r="AC233" s="1" t="s">
        <v>1473</v>
      </c>
      <c r="AD233" s="1">
        <v>10</v>
      </c>
      <c r="AE233" s="1" t="s">
        <v>609</v>
      </c>
      <c r="AF233" s="1" t="s">
        <v>608</v>
      </c>
      <c r="AG233" s="1" t="s">
        <v>349</v>
      </c>
      <c r="AH233" s="1" t="s">
        <v>1501</v>
      </c>
      <c r="AI233" s="1" t="s">
        <v>1667</v>
      </c>
      <c r="AJ233" s="1"/>
      <c r="AK233" s="1" t="s">
        <v>4222</v>
      </c>
      <c r="AL233" s="1" t="s">
        <v>4058</v>
      </c>
      <c r="AM233" s="1"/>
      <c r="AN233" s="1"/>
      <c r="AO233" s="1">
        <v>3</v>
      </c>
      <c r="AP233" s="1">
        <v>4</v>
      </c>
      <c r="AQ233" s="1" t="s">
        <v>4223</v>
      </c>
    </row>
    <row r="234" spans="1:43" x14ac:dyDescent="0.15">
      <c r="A234" t="str">
        <f t="shared" si="51"/>
        <v>|KLD|緑青|16|3/4|アンコモン|《[[崇高な飛行士]]》|</v>
      </c>
      <c r="B234" t="s">
        <v>3211</v>
      </c>
      <c r="C234" t="str">
        <f t="shared" si="53"/>
        <v>KLD</v>
      </c>
      <c r="D234">
        <f>IF(AA234="","",VLOOKUP(C234,tnpl!$Z$1:$AA$11,2,TRUE))</f>
        <v>6</v>
      </c>
      <c r="E234" t="s">
        <v>3211</v>
      </c>
      <c r="F234" t="str">
        <f t="shared" si="54"/>
        <v>緑青</v>
      </c>
      <c r="G234">
        <f>IF(AB234="","",VLOOKUP(F234,tnpl!$X$1:$Y$16,2,TRUE))</f>
        <v>15</v>
      </c>
      <c r="H234" t="s">
        <v>3211</v>
      </c>
      <c r="I234">
        <f t="shared" si="55"/>
        <v>16</v>
      </c>
      <c r="J234" t="s">
        <v>3211</v>
      </c>
      <c r="K234">
        <f t="shared" si="56"/>
        <v>3</v>
      </c>
      <c r="L234">
        <f t="shared" si="57"/>
        <v>4</v>
      </c>
      <c r="M234" t="str">
        <f t="shared" si="52"/>
        <v>3/4</v>
      </c>
      <c r="N234" t="s">
        <v>3267</v>
      </c>
      <c r="O234" t="str">
        <f t="shared" si="58"/>
        <v>アンコモン</v>
      </c>
      <c r="R234" t="s">
        <v>3267</v>
      </c>
      <c r="S234" t="s">
        <v>4854</v>
      </c>
      <c r="T234" t="str">
        <f t="shared" si="59"/>
        <v>崇高な飛行士</v>
      </c>
      <c r="U234" t="str">
        <f t="shared" si="60"/>
        <v/>
      </c>
      <c r="V234" t="str">
        <f>IF(I234=0,VLOOKUP(TAG!T234,Sheet4!A:B,2,TRUE),"")</f>
        <v/>
      </c>
      <c r="W234" t="s">
        <v>4855</v>
      </c>
      <c r="X234" t="s">
        <v>3267</v>
      </c>
      <c r="Z234" s="3">
        <v>974</v>
      </c>
      <c r="AA234" s="2" t="s">
        <v>4035</v>
      </c>
      <c r="AB234" s="1" t="s">
        <v>1799</v>
      </c>
      <c r="AC234" s="1" t="s">
        <v>1473</v>
      </c>
      <c r="AD234" s="1">
        <v>16</v>
      </c>
      <c r="AE234" s="1" t="s">
        <v>577</v>
      </c>
      <c r="AF234" s="1" t="s">
        <v>576</v>
      </c>
      <c r="AG234" s="1" t="s">
        <v>349</v>
      </c>
      <c r="AH234" s="1" t="s">
        <v>2949</v>
      </c>
      <c r="AI234" s="1" t="s">
        <v>1956</v>
      </c>
      <c r="AJ234" s="1"/>
      <c r="AK234" s="1" t="s">
        <v>3693</v>
      </c>
      <c r="AL234" s="1" t="s">
        <v>4257</v>
      </c>
      <c r="AM234" s="1"/>
      <c r="AN234" s="1"/>
      <c r="AO234" s="1">
        <v>3</v>
      </c>
      <c r="AP234" s="1">
        <v>4</v>
      </c>
      <c r="AQ234" s="1" t="s">
        <v>4258</v>
      </c>
    </row>
    <row r="235" spans="1:43" x14ac:dyDescent="0.15">
      <c r="A235" t="str">
        <f t="shared" si="51"/>
        <v>|KLD|青赤|11|3/4|アンコモン|《[[つむじ風の巨匠]]》|</v>
      </c>
      <c r="B235" t="s">
        <v>3211</v>
      </c>
      <c r="C235" t="str">
        <f t="shared" si="53"/>
        <v>KLD</v>
      </c>
      <c r="D235">
        <f>IF(AA235="","",VLOOKUP(C235,tnpl!$Z$1:$AA$11,2,TRUE))</f>
        <v>6</v>
      </c>
      <c r="E235" t="s">
        <v>3211</v>
      </c>
      <c r="F235" t="str">
        <f t="shared" si="54"/>
        <v>青赤</v>
      </c>
      <c r="G235">
        <f>IF(AB235="","",VLOOKUP(F235,tnpl!$X$1:$Y$16,2,TRUE))</f>
        <v>12</v>
      </c>
      <c r="H235" t="s">
        <v>3211</v>
      </c>
      <c r="I235">
        <f t="shared" si="55"/>
        <v>11</v>
      </c>
      <c r="J235" t="s">
        <v>3211</v>
      </c>
      <c r="K235">
        <f t="shared" si="56"/>
        <v>3</v>
      </c>
      <c r="L235">
        <f t="shared" si="57"/>
        <v>4</v>
      </c>
      <c r="M235" t="str">
        <f t="shared" si="52"/>
        <v>3/4</v>
      </c>
      <c r="N235" t="s">
        <v>3267</v>
      </c>
      <c r="O235" t="str">
        <f t="shared" si="58"/>
        <v>アンコモン</v>
      </c>
      <c r="R235" t="s">
        <v>3267</v>
      </c>
      <c r="S235" t="s">
        <v>4854</v>
      </c>
      <c r="T235" t="str">
        <f t="shared" si="59"/>
        <v>つむじ風の巨匠</v>
      </c>
      <c r="U235" t="str">
        <f t="shared" si="60"/>
        <v/>
      </c>
      <c r="V235" t="str">
        <f>IF(I235=0,VLOOKUP(TAG!T235,Sheet4!A:B,2,TRUE),"")</f>
        <v/>
      </c>
      <c r="W235" t="s">
        <v>4855</v>
      </c>
      <c r="X235" t="s">
        <v>3267</v>
      </c>
      <c r="Z235" s="3">
        <v>978</v>
      </c>
      <c r="AA235" s="2" t="s">
        <v>4035</v>
      </c>
      <c r="AB235" s="1" t="s">
        <v>1489</v>
      </c>
      <c r="AC235" s="1" t="s">
        <v>1473</v>
      </c>
      <c r="AD235" s="1">
        <v>11</v>
      </c>
      <c r="AE235" s="1" t="s">
        <v>565</v>
      </c>
      <c r="AF235" s="1" t="s">
        <v>564</v>
      </c>
      <c r="AG235" s="1" t="s">
        <v>349</v>
      </c>
      <c r="AH235" s="1" t="s">
        <v>2949</v>
      </c>
      <c r="AI235" s="1" t="s">
        <v>1667</v>
      </c>
      <c r="AJ235" s="1"/>
      <c r="AK235" s="1" t="s">
        <v>4081</v>
      </c>
      <c r="AL235" s="1" t="s">
        <v>4263</v>
      </c>
      <c r="AM235" s="1"/>
      <c r="AN235" s="1"/>
      <c r="AO235" s="1">
        <v>3</v>
      </c>
      <c r="AP235" s="1">
        <v>4</v>
      </c>
      <c r="AQ235" s="1" t="s">
        <v>4264</v>
      </c>
    </row>
    <row r="236" spans="1:43" x14ac:dyDescent="0.15">
      <c r="A236" t="str">
        <f t="shared" si="51"/>
        <v>|AER|黒|13|3/4|アンコモン|《[[才気ある霊基体]]》|</v>
      </c>
      <c r="B236" t="s">
        <v>3211</v>
      </c>
      <c r="C236" t="str">
        <f t="shared" si="53"/>
        <v>AER</v>
      </c>
      <c r="D236">
        <f>IF(AA236="","",VLOOKUP(C236,tnpl!$Z$1:$AA$11,2,TRUE))</f>
        <v>7</v>
      </c>
      <c r="E236" t="s">
        <v>3211</v>
      </c>
      <c r="F236" t="str">
        <f t="shared" si="54"/>
        <v>黒</v>
      </c>
      <c r="G236">
        <f>IF(AB236="","",VLOOKUP(F236,tnpl!$X$1:$Y$16,2,TRUE))</f>
        <v>3</v>
      </c>
      <c r="H236" t="s">
        <v>3211</v>
      </c>
      <c r="I236">
        <f t="shared" si="55"/>
        <v>13</v>
      </c>
      <c r="J236" t="s">
        <v>3211</v>
      </c>
      <c r="K236">
        <f t="shared" si="56"/>
        <v>3</v>
      </c>
      <c r="L236">
        <f t="shared" si="57"/>
        <v>4</v>
      </c>
      <c r="M236" t="str">
        <f t="shared" si="52"/>
        <v>3/4</v>
      </c>
      <c r="N236" t="s">
        <v>3267</v>
      </c>
      <c r="O236" t="str">
        <f t="shared" si="58"/>
        <v>アンコモン</v>
      </c>
      <c r="R236" t="s">
        <v>3267</v>
      </c>
      <c r="S236" t="s">
        <v>4854</v>
      </c>
      <c r="T236" t="str">
        <f t="shared" si="59"/>
        <v>才気ある霊基体</v>
      </c>
      <c r="U236" t="str">
        <f t="shared" si="60"/>
        <v/>
      </c>
      <c r="V236" t="str">
        <f>IF(I236=0,VLOOKUP(TAG!T236,Sheet4!A:B,2,TRUE),"")</f>
        <v/>
      </c>
      <c r="W236" t="s">
        <v>4855</v>
      </c>
      <c r="X236" t="s">
        <v>3267</v>
      </c>
      <c r="Z236" s="3">
        <v>1038</v>
      </c>
      <c r="AA236" s="2" t="s">
        <v>4335</v>
      </c>
      <c r="AB236" s="1" t="s">
        <v>1606</v>
      </c>
      <c r="AC236" s="1" t="s">
        <v>1473</v>
      </c>
      <c r="AD236" s="1">
        <v>13</v>
      </c>
      <c r="AE236" s="1" t="s">
        <v>449</v>
      </c>
      <c r="AF236" s="1" t="s">
        <v>448</v>
      </c>
      <c r="AG236" s="1" t="s">
        <v>349</v>
      </c>
      <c r="AH236" s="1" t="s">
        <v>4129</v>
      </c>
      <c r="AI236" s="1" t="s">
        <v>1516</v>
      </c>
      <c r="AJ236" s="1"/>
      <c r="AK236" s="1" t="s">
        <v>4362</v>
      </c>
      <c r="AL236" s="1"/>
      <c r="AM236" s="1"/>
      <c r="AN236" s="1"/>
      <c r="AO236" s="1">
        <v>3</v>
      </c>
      <c r="AP236" s="1">
        <v>4</v>
      </c>
      <c r="AQ236" s="1" t="s">
        <v>4362</v>
      </c>
    </row>
    <row r="237" spans="1:43" x14ac:dyDescent="0.15">
      <c r="A237" t="str">
        <f t="shared" si="51"/>
        <v>|AKH|青|13|3/4|コモン|《[[微光鱗のドレイク]]》|</v>
      </c>
      <c r="B237" t="s">
        <v>3211</v>
      </c>
      <c r="C237" t="str">
        <f t="shared" si="53"/>
        <v>AKH</v>
      </c>
      <c r="D237">
        <f>IF(AA237="","",VLOOKUP(C237,tnpl!$Z$1:$AA$11,2,TRUE))</f>
        <v>10</v>
      </c>
      <c r="E237" t="s">
        <v>3211</v>
      </c>
      <c r="F237" t="str">
        <f t="shared" si="54"/>
        <v>青</v>
      </c>
      <c r="G237">
        <f>IF(AB237="","",VLOOKUP(F237,tnpl!$X$1:$Y$16,2,TRUE))</f>
        <v>2</v>
      </c>
      <c r="H237" t="s">
        <v>3211</v>
      </c>
      <c r="I237">
        <f t="shared" si="55"/>
        <v>13</v>
      </c>
      <c r="J237" t="s">
        <v>3211</v>
      </c>
      <c r="K237">
        <f t="shared" si="56"/>
        <v>3</v>
      </c>
      <c r="L237">
        <f t="shared" si="57"/>
        <v>4</v>
      </c>
      <c r="M237" t="str">
        <f t="shared" si="52"/>
        <v>3/4</v>
      </c>
      <c r="N237" t="s">
        <v>3267</v>
      </c>
      <c r="O237" t="str">
        <f t="shared" si="58"/>
        <v>コモン</v>
      </c>
      <c r="R237" t="s">
        <v>3267</v>
      </c>
      <c r="S237" t="s">
        <v>4854</v>
      </c>
      <c r="T237" t="str">
        <f t="shared" si="59"/>
        <v>微光鱗のドレイク</v>
      </c>
      <c r="U237" t="str">
        <f t="shared" si="60"/>
        <v/>
      </c>
      <c r="V237" t="str">
        <f>IF(I237=0,VLOOKUP(TAG!T237,Sheet4!A:B,2,TRUE),"")</f>
        <v/>
      </c>
      <c r="W237" t="s">
        <v>4855</v>
      </c>
      <c r="X237" t="s">
        <v>3267</v>
      </c>
      <c r="Z237" s="3">
        <v>1131</v>
      </c>
      <c r="AA237" s="2" t="s">
        <v>4450</v>
      </c>
      <c r="AB237" s="1" t="s">
        <v>1631</v>
      </c>
      <c r="AC237" s="1" t="s">
        <v>1771</v>
      </c>
      <c r="AD237" s="1">
        <v>13</v>
      </c>
      <c r="AE237" s="1" t="s">
        <v>239</v>
      </c>
      <c r="AF237" s="1" t="s">
        <v>238</v>
      </c>
      <c r="AG237" s="1" t="s">
        <v>349</v>
      </c>
      <c r="AH237" s="1" t="s">
        <v>2546</v>
      </c>
      <c r="AI237" s="1"/>
      <c r="AJ237" s="1"/>
      <c r="AK237" s="1" t="s">
        <v>361</v>
      </c>
      <c r="AL237" s="1" t="s">
        <v>4484</v>
      </c>
      <c r="AM237" s="1"/>
      <c r="AN237" s="1"/>
      <c r="AO237" s="1">
        <v>3</v>
      </c>
      <c r="AP237" s="1">
        <v>4</v>
      </c>
      <c r="AQ237" s="1" t="s">
        <v>4510</v>
      </c>
    </row>
    <row r="238" spans="1:43" x14ac:dyDescent="0.15">
      <c r="A238" t="str">
        <f t="shared" si="51"/>
        <v>|AKH|青|5|3/4|アンコモン|《[[迷宮の守護者]]》|</v>
      </c>
      <c r="B238" t="s">
        <v>3211</v>
      </c>
      <c r="C238" t="str">
        <f t="shared" si="53"/>
        <v>AKH</v>
      </c>
      <c r="D238">
        <f>IF(AA238="","",VLOOKUP(C238,tnpl!$Z$1:$AA$11,2,TRUE))</f>
        <v>10</v>
      </c>
      <c r="E238" t="s">
        <v>3211</v>
      </c>
      <c r="F238" t="str">
        <f t="shared" si="54"/>
        <v>青</v>
      </c>
      <c r="G238">
        <f>IF(AB238="","",VLOOKUP(F238,tnpl!$X$1:$Y$16,2,TRUE))</f>
        <v>2</v>
      </c>
      <c r="H238" t="s">
        <v>3211</v>
      </c>
      <c r="I238">
        <f t="shared" si="55"/>
        <v>5</v>
      </c>
      <c r="J238" t="s">
        <v>3211</v>
      </c>
      <c r="K238">
        <f t="shared" si="56"/>
        <v>3</v>
      </c>
      <c r="L238">
        <f t="shared" si="57"/>
        <v>4</v>
      </c>
      <c r="M238" t="str">
        <f t="shared" si="52"/>
        <v>3/4</v>
      </c>
      <c r="N238" t="s">
        <v>3267</v>
      </c>
      <c r="O238" t="str">
        <f t="shared" si="58"/>
        <v>アンコモン</v>
      </c>
      <c r="R238" t="s">
        <v>3267</v>
      </c>
      <c r="S238" t="s">
        <v>4854</v>
      </c>
      <c r="T238" t="str">
        <f t="shared" si="59"/>
        <v>迷宮の守護者</v>
      </c>
      <c r="U238" t="str">
        <f t="shared" si="60"/>
        <v/>
      </c>
      <c r="V238" t="str">
        <f>IF(I238=0,VLOOKUP(TAG!T238,Sheet4!A:B,2,TRUE),"")</f>
        <v/>
      </c>
      <c r="W238" t="s">
        <v>4855</v>
      </c>
      <c r="X238" t="s">
        <v>3267</v>
      </c>
      <c r="Z238" s="3">
        <v>1140</v>
      </c>
      <c r="AA238" s="2" t="s">
        <v>4450</v>
      </c>
      <c r="AB238" s="1" t="s">
        <v>1631</v>
      </c>
      <c r="AC238" s="1" t="s">
        <v>1473</v>
      </c>
      <c r="AD238" s="1">
        <v>5</v>
      </c>
      <c r="AE238" s="1" t="s">
        <v>221</v>
      </c>
      <c r="AF238" s="1" t="s">
        <v>220</v>
      </c>
      <c r="AG238" s="1" t="s">
        <v>349</v>
      </c>
      <c r="AH238" s="1" t="s">
        <v>3027</v>
      </c>
      <c r="AI238" s="1" t="s">
        <v>1515</v>
      </c>
      <c r="AJ238" s="1"/>
      <c r="AK238" s="1" t="s">
        <v>4524</v>
      </c>
      <c r="AL238" s="1" t="s">
        <v>4452</v>
      </c>
      <c r="AM238" s="1"/>
      <c r="AN238" s="1"/>
      <c r="AO238" s="1">
        <v>3</v>
      </c>
      <c r="AP238" s="1">
        <v>4</v>
      </c>
      <c r="AQ238" s="1" t="s">
        <v>4525</v>
      </c>
    </row>
    <row r="239" spans="1:43" x14ac:dyDescent="0.15">
      <c r="A239" t="str">
        <f t="shared" si="51"/>
        <v>|AKH|黒|14|3/4|アンコモン|《[[呪われた者の王]]》|</v>
      </c>
      <c r="B239" t="s">
        <v>3211</v>
      </c>
      <c r="C239" t="str">
        <f t="shared" si="53"/>
        <v>AKH</v>
      </c>
      <c r="D239">
        <f>IF(AA239="","",VLOOKUP(C239,tnpl!$Z$1:$AA$11,2,TRUE))</f>
        <v>10</v>
      </c>
      <c r="E239" t="s">
        <v>3211</v>
      </c>
      <c r="F239" t="str">
        <f t="shared" si="54"/>
        <v>黒</v>
      </c>
      <c r="G239">
        <f>IF(AB239="","",VLOOKUP(F239,tnpl!$X$1:$Y$16,2,TRUE))</f>
        <v>3</v>
      </c>
      <c r="H239" t="s">
        <v>3211</v>
      </c>
      <c r="I239">
        <f t="shared" si="55"/>
        <v>14</v>
      </c>
      <c r="J239" t="s">
        <v>3211</v>
      </c>
      <c r="K239">
        <f t="shared" si="56"/>
        <v>3</v>
      </c>
      <c r="L239">
        <f t="shared" si="57"/>
        <v>4</v>
      </c>
      <c r="M239" t="str">
        <f t="shared" si="52"/>
        <v>3/4</v>
      </c>
      <c r="N239" t="s">
        <v>3267</v>
      </c>
      <c r="O239" t="str">
        <f t="shared" si="58"/>
        <v>アンコモン</v>
      </c>
      <c r="R239" t="s">
        <v>3267</v>
      </c>
      <c r="S239" t="s">
        <v>4854</v>
      </c>
      <c r="T239" t="str">
        <f t="shared" si="59"/>
        <v>呪われた者の王</v>
      </c>
      <c r="U239" t="str">
        <f t="shared" si="60"/>
        <v/>
      </c>
      <c r="V239" t="str">
        <f>IF(I239=0,VLOOKUP(TAG!T239,Sheet4!A:B,2,TRUE),"")</f>
        <v/>
      </c>
      <c r="W239" t="s">
        <v>4855</v>
      </c>
      <c r="X239" t="s">
        <v>3267</v>
      </c>
      <c r="Z239" s="3">
        <v>1165</v>
      </c>
      <c r="AA239" s="2" t="s">
        <v>4450</v>
      </c>
      <c r="AB239" s="1" t="s">
        <v>1606</v>
      </c>
      <c r="AC239" s="1" t="s">
        <v>1473</v>
      </c>
      <c r="AD239" s="1">
        <v>14</v>
      </c>
      <c r="AE239" s="1" t="s">
        <v>171</v>
      </c>
      <c r="AF239" s="1" t="s">
        <v>170</v>
      </c>
      <c r="AG239" s="1" t="s">
        <v>349</v>
      </c>
      <c r="AH239" s="1" t="s">
        <v>1506</v>
      </c>
      <c r="AI239" s="1"/>
      <c r="AJ239" s="1"/>
      <c r="AK239" s="1" t="s">
        <v>4573</v>
      </c>
      <c r="AL239" s="1" t="s">
        <v>4574</v>
      </c>
      <c r="AM239" s="1"/>
      <c r="AN239" s="1"/>
      <c r="AO239" s="1">
        <v>3</v>
      </c>
      <c r="AP239" s="1">
        <v>4</v>
      </c>
      <c r="AQ239" s="1" t="s">
        <v>4575</v>
      </c>
    </row>
    <row r="240" spans="1:43" x14ac:dyDescent="0.15">
      <c r="A240" t="str">
        <f t="shared" si="51"/>
        <v>|AKH|黒|9|3/4|アンコモン|《[[無情な狙撃手]]》|</v>
      </c>
      <c r="B240" t="s">
        <v>3211</v>
      </c>
      <c r="C240" t="str">
        <f t="shared" si="53"/>
        <v>AKH</v>
      </c>
      <c r="D240">
        <f>IF(AA240="","",VLOOKUP(C240,tnpl!$Z$1:$AA$11,2,TRUE))</f>
        <v>10</v>
      </c>
      <c r="E240" t="s">
        <v>3211</v>
      </c>
      <c r="F240" t="str">
        <f t="shared" si="54"/>
        <v>黒</v>
      </c>
      <c r="G240">
        <f>IF(AB240="","",VLOOKUP(F240,tnpl!$X$1:$Y$16,2,TRUE))</f>
        <v>3</v>
      </c>
      <c r="H240" t="s">
        <v>3211</v>
      </c>
      <c r="I240">
        <f t="shared" si="55"/>
        <v>9</v>
      </c>
      <c r="J240" t="s">
        <v>3211</v>
      </c>
      <c r="K240">
        <f t="shared" si="56"/>
        <v>3</v>
      </c>
      <c r="L240">
        <f t="shared" si="57"/>
        <v>4</v>
      </c>
      <c r="M240" t="str">
        <f t="shared" si="52"/>
        <v>3/4</v>
      </c>
      <c r="N240" t="s">
        <v>3267</v>
      </c>
      <c r="O240" t="str">
        <f t="shared" si="58"/>
        <v>アンコモン</v>
      </c>
      <c r="R240" t="s">
        <v>3267</v>
      </c>
      <c r="S240" t="s">
        <v>4854</v>
      </c>
      <c r="T240" t="str">
        <f t="shared" si="59"/>
        <v>無情な狙撃手</v>
      </c>
      <c r="U240" t="str">
        <f t="shared" si="60"/>
        <v/>
      </c>
      <c r="V240" t="str">
        <f>IF(I240=0,VLOOKUP(TAG!T240,Sheet4!A:B,2,TRUE),"")</f>
        <v/>
      </c>
      <c r="W240" t="s">
        <v>4855</v>
      </c>
      <c r="X240" t="s">
        <v>3267</v>
      </c>
      <c r="Z240" s="3">
        <v>1166</v>
      </c>
      <c r="AA240" s="2" t="s">
        <v>4450</v>
      </c>
      <c r="AB240" s="1" t="s">
        <v>1606</v>
      </c>
      <c r="AC240" s="1" t="s">
        <v>1473</v>
      </c>
      <c r="AD240" s="1">
        <v>9</v>
      </c>
      <c r="AE240" s="1" t="s">
        <v>169</v>
      </c>
      <c r="AF240" s="1" t="s">
        <v>168</v>
      </c>
      <c r="AG240" s="1" t="s">
        <v>349</v>
      </c>
      <c r="AH240" s="1" t="s">
        <v>1511</v>
      </c>
      <c r="AI240" s="1" t="s">
        <v>2897</v>
      </c>
      <c r="AJ240" s="1"/>
      <c r="AK240" s="1" t="s">
        <v>4576</v>
      </c>
      <c r="AL240" s="1"/>
      <c r="AM240" s="1"/>
      <c r="AN240" s="1"/>
      <c r="AO240" s="1">
        <v>3</v>
      </c>
      <c r="AP240" s="1">
        <v>4</v>
      </c>
      <c r="AQ240" s="1" t="s">
        <v>4576</v>
      </c>
    </row>
    <row r="241" spans="1:43" x14ac:dyDescent="0.15">
      <c r="A241" t="str">
        <f t="shared" si="51"/>
        <v>|AKH|赤|9|3/4|アンコモン|《[[炎刃の達人]]》|</v>
      </c>
      <c r="B241" t="s">
        <v>3211</v>
      </c>
      <c r="C241" t="str">
        <f t="shared" si="53"/>
        <v>AKH</v>
      </c>
      <c r="D241">
        <f>IF(AA241="","",VLOOKUP(C241,tnpl!$Z$1:$AA$11,2,TRUE))</f>
        <v>10</v>
      </c>
      <c r="E241" t="s">
        <v>3211</v>
      </c>
      <c r="F241" t="str">
        <f t="shared" si="54"/>
        <v>赤</v>
      </c>
      <c r="G241">
        <f>IF(AB241="","",VLOOKUP(F241,tnpl!$X$1:$Y$16,2,TRUE))</f>
        <v>4</v>
      </c>
      <c r="H241" t="s">
        <v>3211</v>
      </c>
      <c r="I241">
        <f t="shared" si="55"/>
        <v>9</v>
      </c>
      <c r="J241" t="s">
        <v>3211</v>
      </c>
      <c r="K241">
        <f t="shared" si="56"/>
        <v>3</v>
      </c>
      <c r="L241">
        <f t="shared" si="57"/>
        <v>4</v>
      </c>
      <c r="M241" t="str">
        <f t="shared" si="52"/>
        <v>3/4</v>
      </c>
      <c r="N241" t="s">
        <v>3267</v>
      </c>
      <c r="O241" t="str">
        <f t="shared" si="58"/>
        <v>アンコモン</v>
      </c>
      <c r="R241" t="s">
        <v>3267</v>
      </c>
      <c r="S241" t="s">
        <v>4854</v>
      </c>
      <c r="T241" t="str">
        <f t="shared" si="59"/>
        <v>炎刃の達人</v>
      </c>
      <c r="U241" t="str">
        <f t="shared" si="60"/>
        <v/>
      </c>
      <c r="V241" t="str">
        <f>IF(I241=0,VLOOKUP(TAG!T241,Sheet4!A:B,2,TRUE),"")</f>
        <v/>
      </c>
      <c r="W241" t="s">
        <v>4855</v>
      </c>
      <c r="X241" t="s">
        <v>3267</v>
      </c>
      <c r="Z241" s="3">
        <v>1190</v>
      </c>
      <c r="AA241" s="2" t="s">
        <v>4450</v>
      </c>
      <c r="AB241" s="1" t="s">
        <v>1575</v>
      </c>
      <c r="AC241" s="1" t="s">
        <v>1473</v>
      </c>
      <c r="AD241" s="1">
        <v>9</v>
      </c>
      <c r="AE241" s="1" t="s">
        <v>123</v>
      </c>
      <c r="AF241" s="1" t="s">
        <v>122</v>
      </c>
      <c r="AG241" s="1" t="s">
        <v>349</v>
      </c>
      <c r="AH241" s="1" t="s">
        <v>4555</v>
      </c>
      <c r="AI241" s="1" t="s">
        <v>1515</v>
      </c>
      <c r="AJ241" s="1"/>
      <c r="AK241" s="1" t="s">
        <v>2076</v>
      </c>
      <c r="AL241" s="1" t="s">
        <v>4620</v>
      </c>
      <c r="AM241" s="1"/>
      <c r="AN241" s="1"/>
      <c r="AO241" s="1">
        <v>3</v>
      </c>
      <c r="AP241" s="1">
        <v>4</v>
      </c>
      <c r="AQ241" s="1" t="s">
        <v>4621</v>
      </c>
    </row>
    <row r="242" spans="1:43" x14ac:dyDescent="0.15">
      <c r="A242" t="str">
        <f t="shared" si="51"/>
        <v>|AKH|緑|20|3/4|神話レア|《[[生類の侍臣]]》|</v>
      </c>
      <c r="B242" t="s">
        <v>3211</v>
      </c>
      <c r="C242" t="str">
        <f t="shared" si="53"/>
        <v>AKH</v>
      </c>
      <c r="D242">
        <f>IF(AA242="","",VLOOKUP(C242,tnpl!$Z$1:$AA$11,2,TRUE))</f>
        <v>10</v>
      </c>
      <c r="E242" t="s">
        <v>3211</v>
      </c>
      <c r="F242" t="str">
        <f t="shared" si="54"/>
        <v>緑</v>
      </c>
      <c r="G242">
        <f>IF(AB242="","",VLOOKUP(F242,tnpl!$X$1:$Y$16,2,TRUE))</f>
        <v>5</v>
      </c>
      <c r="H242" t="s">
        <v>3211</v>
      </c>
      <c r="I242">
        <f t="shared" si="55"/>
        <v>20</v>
      </c>
      <c r="J242" t="s">
        <v>3211</v>
      </c>
      <c r="K242">
        <f t="shared" si="56"/>
        <v>3</v>
      </c>
      <c r="L242">
        <f t="shared" si="57"/>
        <v>4</v>
      </c>
      <c r="M242" t="str">
        <f t="shared" si="52"/>
        <v>3/4</v>
      </c>
      <c r="N242" t="s">
        <v>3267</v>
      </c>
      <c r="O242" t="str">
        <f t="shared" si="58"/>
        <v>神話レア</v>
      </c>
      <c r="R242" t="s">
        <v>3267</v>
      </c>
      <c r="S242" t="s">
        <v>4854</v>
      </c>
      <c r="T242" t="str">
        <f t="shared" si="59"/>
        <v>生類の侍臣</v>
      </c>
      <c r="U242" t="str">
        <f t="shared" si="60"/>
        <v/>
      </c>
      <c r="V242" t="str">
        <f>IF(I242=0,VLOOKUP(TAG!T242,Sheet4!A:B,2,TRUE),"")</f>
        <v/>
      </c>
      <c r="W242" t="s">
        <v>4855</v>
      </c>
      <c r="X242" t="s">
        <v>3267</v>
      </c>
      <c r="Z242" s="3">
        <v>1223</v>
      </c>
      <c r="AA242" s="2" t="s">
        <v>4450</v>
      </c>
      <c r="AB242" s="1" t="s">
        <v>1540</v>
      </c>
      <c r="AC242" s="1" t="s">
        <v>1453</v>
      </c>
      <c r="AD242" s="1">
        <v>20</v>
      </c>
      <c r="AE242" s="1" t="s">
        <v>59</v>
      </c>
      <c r="AF242" s="1" t="s">
        <v>58</v>
      </c>
      <c r="AG242" s="1" t="s">
        <v>349</v>
      </c>
      <c r="AH242" s="1" t="s">
        <v>4511</v>
      </c>
      <c r="AI242" s="1" t="s">
        <v>1492</v>
      </c>
      <c r="AJ242" s="1"/>
      <c r="AK242" s="1" t="s">
        <v>4678</v>
      </c>
      <c r="AL242" s="1" t="s">
        <v>4679</v>
      </c>
      <c r="AM242" s="1"/>
      <c r="AN242" s="1"/>
      <c r="AO242" s="1">
        <v>3</v>
      </c>
      <c r="AP242" s="1">
        <v>4</v>
      </c>
      <c r="AQ242" s="1" t="s">
        <v>4680</v>
      </c>
    </row>
    <row r="243" spans="1:43" x14ac:dyDescent="0.15">
      <c r="A243" t="str">
        <f t="shared" si="51"/>
        <v>|AKH|白青|17|3/4|アンコモン|《[[風案内のエイヴン]]》|</v>
      </c>
      <c r="B243" t="s">
        <v>3211</v>
      </c>
      <c r="C243" t="str">
        <f t="shared" si="53"/>
        <v>AKH</v>
      </c>
      <c r="D243">
        <f>IF(AA243="","",VLOOKUP(C243,tnpl!$Z$1:$AA$11,2,TRUE))</f>
        <v>10</v>
      </c>
      <c r="E243" t="s">
        <v>3211</v>
      </c>
      <c r="F243" t="str">
        <f t="shared" si="54"/>
        <v>白青</v>
      </c>
      <c r="G243">
        <f>IF(AB243="","",VLOOKUP(F243,tnpl!$X$1:$Y$16,2,TRUE))</f>
        <v>6</v>
      </c>
      <c r="H243" t="s">
        <v>3211</v>
      </c>
      <c r="I243">
        <f t="shared" si="55"/>
        <v>17</v>
      </c>
      <c r="J243" t="s">
        <v>3211</v>
      </c>
      <c r="K243">
        <f t="shared" si="56"/>
        <v>3</v>
      </c>
      <c r="L243">
        <f t="shared" si="57"/>
        <v>4</v>
      </c>
      <c r="M243" t="str">
        <f t="shared" si="52"/>
        <v>3/4</v>
      </c>
      <c r="N243" t="s">
        <v>3267</v>
      </c>
      <c r="O243" t="str">
        <f t="shared" si="58"/>
        <v>アンコモン</v>
      </c>
      <c r="R243" t="s">
        <v>3267</v>
      </c>
      <c r="S243" t="s">
        <v>4854</v>
      </c>
      <c r="T243" t="str">
        <f t="shared" si="59"/>
        <v>風案内のエイヴン</v>
      </c>
      <c r="U243" t="str">
        <f t="shared" si="60"/>
        <v/>
      </c>
      <c r="V243" t="str">
        <f>IF(I243=0,VLOOKUP(TAG!T243,Sheet4!A:B,2,TRUE),"")</f>
        <v/>
      </c>
      <c r="W243" t="s">
        <v>4855</v>
      </c>
      <c r="X243" t="s">
        <v>3267</v>
      </c>
      <c r="Z243" s="3">
        <v>1226</v>
      </c>
      <c r="AA243" s="2" t="s">
        <v>4450</v>
      </c>
      <c r="AB243" s="1" t="s">
        <v>1534</v>
      </c>
      <c r="AC243" s="1" t="s">
        <v>1473</v>
      </c>
      <c r="AD243" s="1">
        <v>17</v>
      </c>
      <c r="AE243" s="1" t="s">
        <v>53</v>
      </c>
      <c r="AF243" s="1" t="s">
        <v>52</v>
      </c>
      <c r="AG243" s="1" t="s">
        <v>349</v>
      </c>
      <c r="AH243" s="1" t="s">
        <v>2987</v>
      </c>
      <c r="AI243" s="1" t="s">
        <v>1515</v>
      </c>
      <c r="AJ243" s="1"/>
      <c r="AK243" s="1" t="s">
        <v>2435</v>
      </c>
      <c r="AL243" s="1" t="s">
        <v>4686</v>
      </c>
      <c r="AM243" s="1"/>
      <c r="AN243" s="1"/>
      <c r="AO243" s="1">
        <v>3</v>
      </c>
      <c r="AP243" s="1">
        <v>4</v>
      </c>
      <c r="AQ243" s="1" t="s">
        <v>4687</v>
      </c>
    </row>
    <row r="244" spans="1:43" x14ac:dyDescent="0.15">
      <c r="A244" t="str">
        <f>B244&amp;C244&amp;E244&amp;F244&amp;H244&amp;I244&amp;J244&amp;M244&amp;N244&amp;O244&amp;P244&amp;Q244&amp;R244&amp;S244&amp;T244&amp;V244&amp;W244&amp;X244&amp;Y244</f>
        <v/>
      </c>
    </row>
    <row r="245" spans="1:43" x14ac:dyDescent="0.15">
      <c r="A245" t="str">
        <f>B245&amp;C245&amp;E245&amp;F245&amp;H245&amp;I245&amp;J245&amp;M245&amp;N245&amp;O245&amp;P245&amp;Q245&amp;R245&amp;S245&amp;T245&amp;V245&amp;W245&amp;X245&amp;Y245</f>
        <v>**3/5以上クリーチャー</v>
      </c>
      <c r="B245" t="s">
        <v>4856</v>
      </c>
      <c r="C245">
        <f>K248</f>
        <v>3</v>
      </c>
      <c r="E245" t="s">
        <v>5203</v>
      </c>
      <c r="F245">
        <f>L248</f>
        <v>5</v>
      </c>
      <c r="H245" t="s">
        <v>5204</v>
      </c>
      <c r="I245" t="s">
        <v>349</v>
      </c>
      <c r="V245" t="str">
        <f>IF(I245=0,VLOOKUP(TAG!T245,Sheet4!A:B,2,TRUE),"")</f>
        <v/>
      </c>
    </row>
    <row r="246" spans="1:43" x14ac:dyDescent="0.15">
      <c r="A246" t="str">
        <f t="shared" ref="A246:A260" si="61">B246&amp;C246&amp;E246&amp;F246&amp;H246&amp;I246&amp;J246&amp;M246&amp;N246&amp;O246&amp;P246&amp;Q246&amp;R246&amp;S246&amp;T246&amp;U246&amp;V246&amp;W246&amp;X246&amp;Y246</f>
        <v>|LEFT:50|LEFT:50|LEFT:50|LEFT:120|LEFT:120|LEFT:500|c</v>
      </c>
      <c r="B246" t="s">
        <v>3211</v>
      </c>
      <c r="C246" t="s">
        <v>3204</v>
      </c>
      <c r="E246" t="s">
        <v>3211</v>
      </c>
      <c r="F246" t="s">
        <v>3204</v>
      </c>
      <c r="H246" t="s">
        <v>3211</v>
      </c>
      <c r="I246" t="s">
        <v>3204</v>
      </c>
      <c r="J246" t="s">
        <v>3211</v>
      </c>
      <c r="M246" t="s">
        <v>5157</v>
      </c>
      <c r="N246" t="s">
        <v>3267</v>
      </c>
      <c r="O246" t="s">
        <v>5157</v>
      </c>
      <c r="R246" t="s">
        <v>3267</v>
      </c>
      <c r="T246" t="s">
        <v>3205</v>
      </c>
      <c r="V246" t="str">
        <f>IF(I246=0,VLOOKUP(TAG!T246,Sheet4!A:B,2,TRUE),"")</f>
        <v/>
      </c>
      <c r="X246" t="s">
        <v>3267</v>
      </c>
      <c r="Y246" t="s">
        <v>3206</v>
      </c>
    </row>
    <row r="247" spans="1:43" x14ac:dyDescent="0.15">
      <c r="A247" t="str">
        <f t="shared" si="61"/>
        <v>|セット|色|コスト|P/T|レアリティ|カード名|</v>
      </c>
      <c r="B247" t="s">
        <v>3211</v>
      </c>
      <c r="C247" t="s">
        <v>3212</v>
      </c>
      <c r="E247" t="s">
        <v>3211</v>
      </c>
      <c r="F247" t="s">
        <v>3181</v>
      </c>
      <c r="H247" t="s">
        <v>3211</v>
      </c>
      <c r="I247" t="s">
        <v>3207</v>
      </c>
      <c r="J247" t="s">
        <v>3211</v>
      </c>
      <c r="K247" t="s">
        <v>3168</v>
      </c>
      <c r="L247" t="s">
        <v>3167</v>
      </c>
      <c r="M247" t="str">
        <f t="shared" ref="M247:M260" si="62">K247&amp;"/"&amp;L247</f>
        <v>P/T</v>
      </c>
      <c r="N247" t="s">
        <v>3267</v>
      </c>
      <c r="O247" t="s">
        <v>5187</v>
      </c>
      <c r="R247" t="s">
        <v>3267</v>
      </c>
      <c r="T247" t="s">
        <v>3208</v>
      </c>
      <c r="V247" t="str">
        <f>IF(I247=0,VLOOKUP(TAG!T247,Sheet4!A:B,2,TRUE),"")</f>
        <v/>
      </c>
      <c r="X247" t="s">
        <v>3267</v>
      </c>
      <c r="Z247" s="18"/>
      <c r="AA247" s="18"/>
      <c r="AB247" s="18"/>
      <c r="AC247" s="18"/>
      <c r="AD247" s="18"/>
      <c r="AE247" s="18"/>
      <c r="AF247" s="18"/>
      <c r="AG247" s="18"/>
      <c r="AH247" s="18"/>
      <c r="AI247" s="18"/>
      <c r="AJ247" s="18"/>
      <c r="AK247" s="18"/>
      <c r="AL247" s="18"/>
      <c r="AM247" s="18"/>
      <c r="AN247" s="18"/>
      <c r="AO247" s="18"/>
      <c r="AP247" s="18"/>
      <c r="AQ247" s="18"/>
    </row>
    <row r="248" spans="1:43" x14ac:dyDescent="0.15">
      <c r="A248" t="str">
        <f t="shared" si="61"/>
        <v>|ORI|青|9|3/5|アンコモン|《[[ジェスの盗人]]》|</v>
      </c>
      <c r="B248" t="s">
        <v>3211</v>
      </c>
      <c r="C248" t="str">
        <f t="shared" ref="C248:C260" si="63">AA248</f>
        <v>ORI</v>
      </c>
      <c r="D248">
        <f>IF(AA248="","",VLOOKUP(C248,tnpl!$Z$1:$AA$11,2,TRUE))</f>
        <v>1</v>
      </c>
      <c r="E248" t="s">
        <v>3211</v>
      </c>
      <c r="F248" t="str">
        <f t="shared" ref="F248:F260" si="64">AB248</f>
        <v>青</v>
      </c>
      <c r="G248">
        <f>IF(AB248="","",VLOOKUP(F248,tnpl!$X$1:$Y$16,2,TRUE))</f>
        <v>2</v>
      </c>
      <c r="H248" t="s">
        <v>3211</v>
      </c>
      <c r="I248">
        <f t="shared" ref="I248:I260" si="65">AD248</f>
        <v>9</v>
      </c>
      <c r="J248" t="s">
        <v>3211</v>
      </c>
      <c r="K248">
        <f t="shared" ref="K248:K260" si="66">AO248</f>
        <v>3</v>
      </c>
      <c r="L248">
        <f t="shared" ref="L248:L260" si="67">AP248</f>
        <v>5</v>
      </c>
      <c r="M248" t="str">
        <f t="shared" si="62"/>
        <v>3/5</v>
      </c>
      <c r="N248" t="s">
        <v>3267</v>
      </c>
      <c r="O248" t="str">
        <f t="shared" ref="O248:O260" si="68">AC248</f>
        <v>アンコモン</v>
      </c>
      <c r="R248" t="s">
        <v>3267</v>
      </c>
      <c r="S248" t="s">
        <v>4854</v>
      </c>
      <c r="T248" t="str">
        <f t="shared" ref="T248:T260" si="69">AE248</f>
        <v>ジェスの盗人</v>
      </c>
      <c r="U248" t="str">
        <f t="shared" ref="U248:U260" si="70">IF(I248=0,"&gt;","")</f>
        <v/>
      </c>
      <c r="V248" t="str">
        <f>IF(I248=0,VLOOKUP(TAG!T248,Sheet4!A:B,2,TRUE),"")</f>
        <v/>
      </c>
      <c r="W248" t="s">
        <v>4855</v>
      </c>
      <c r="X248" t="s">
        <v>3267</v>
      </c>
      <c r="Z248" s="3">
        <v>57</v>
      </c>
      <c r="AA248" s="2" t="s">
        <v>3271</v>
      </c>
      <c r="AB248" s="1" t="s">
        <v>1631</v>
      </c>
      <c r="AC248" s="1" t="s">
        <v>1473</v>
      </c>
      <c r="AD248" s="1">
        <v>9</v>
      </c>
      <c r="AE248" s="1" t="s">
        <v>2992</v>
      </c>
      <c r="AF248" s="1" t="s">
        <v>2991</v>
      </c>
      <c r="AG248" s="1" t="s">
        <v>349</v>
      </c>
      <c r="AH248" s="1" t="s">
        <v>1511</v>
      </c>
      <c r="AI248" s="1" t="s">
        <v>2976</v>
      </c>
      <c r="AJ248" s="1"/>
      <c r="AK248" s="1" t="s">
        <v>3300</v>
      </c>
      <c r="AL248" s="1" t="s">
        <v>3301</v>
      </c>
      <c r="AM248" s="1"/>
      <c r="AN248" s="1"/>
      <c r="AO248" s="1">
        <v>3</v>
      </c>
      <c r="AP248" s="1">
        <v>5</v>
      </c>
      <c r="AQ248" s="1" t="s">
        <v>2990</v>
      </c>
    </row>
    <row r="249" spans="1:43" x14ac:dyDescent="0.15">
      <c r="A249" t="str">
        <f t="shared" si="61"/>
        <v>|ORI|青|8|3/5|アンコモン|《[[印章持ちのヒトデ]]》|</v>
      </c>
      <c r="B249" t="s">
        <v>3211</v>
      </c>
      <c r="C249" t="str">
        <f t="shared" si="63"/>
        <v>ORI</v>
      </c>
      <c r="D249">
        <f>IF(AA249="","",VLOOKUP(C249,tnpl!$Z$1:$AA$11,2,TRUE))</f>
        <v>1</v>
      </c>
      <c r="E249" t="s">
        <v>3211</v>
      </c>
      <c r="F249" t="str">
        <f t="shared" si="64"/>
        <v>青</v>
      </c>
      <c r="G249">
        <f>IF(AB249="","",VLOOKUP(F249,tnpl!$X$1:$Y$16,2,TRUE))</f>
        <v>2</v>
      </c>
      <c r="H249" t="s">
        <v>3211</v>
      </c>
      <c r="I249">
        <f t="shared" si="65"/>
        <v>8</v>
      </c>
      <c r="J249" t="s">
        <v>3211</v>
      </c>
      <c r="K249">
        <f t="shared" si="66"/>
        <v>3</v>
      </c>
      <c r="L249">
        <f t="shared" si="67"/>
        <v>5</v>
      </c>
      <c r="M249" t="str">
        <f t="shared" si="62"/>
        <v>3/5</v>
      </c>
      <c r="N249" t="s">
        <v>3267</v>
      </c>
      <c r="O249" t="str">
        <f t="shared" si="68"/>
        <v>アンコモン</v>
      </c>
      <c r="R249" t="s">
        <v>3267</v>
      </c>
      <c r="S249" t="s">
        <v>4854</v>
      </c>
      <c r="T249" t="str">
        <f t="shared" si="69"/>
        <v>印章持ちのヒトデ</v>
      </c>
      <c r="U249" t="str">
        <f t="shared" si="70"/>
        <v/>
      </c>
      <c r="V249" t="str">
        <f>IF(I249=0,VLOOKUP(TAG!T249,Sheet4!A:B,2,TRUE),"")</f>
        <v/>
      </c>
      <c r="W249" t="s">
        <v>4855</v>
      </c>
      <c r="X249" t="s">
        <v>3267</v>
      </c>
      <c r="Z249" s="3">
        <v>60</v>
      </c>
      <c r="AA249" s="2" t="s">
        <v>3271</v>
      </c>
      <c r="AB249" s="1" t="s">
        <v>1631</v>
      </c>
      <c r="AC249" s="1" t="s">
        <v>1473</v>
      </c>
      <c r="AD249" s="1">
        <v>8</v>
      </c>
      <c r="AE249" s="1" t="s">
        <v>2983</v>
      </c>
      <c r="AF249" s="1" t="s">
        <v>2982</v>
      </c>
      <c r="AG249" s="1" t="s">
        <v>349</v>
      </c>
      <c r="AH249" s="1" t="s">
        <v>2981</v>
      </c>
      <c r="AI249" s="1"/>
      <c r="AJ249" s="1"/>
      <c r="AK249" s="1" t="s">
        <v>1484</v>
      </c>
      <c r="AL249" s="1"/>
      <c r="AM249" s="1"/>
      <c r="AN249" s="1"/>
      <c r="AO249" s="1">
        <v>3</v>
      </c>
      <c r="AP249" s="1">
        <v>5</v>
      </c>
      <c r="AQ249" s="1" t="s">
        <v>1484</v>
      </c>
    </row>
    <row r="250" spans="1:43" x14ac:dyDescent="0.15">
      <c r="A250" t="str">
        <f t="shared" si="61"/>
        <v>|ORI|黒|13|3/5|アンコモン|《[[蘇りしケンタウルス]]》|</v>
      </c>
      <c r="B250" t="s">
        <v>3211</v>
      </c>
      <c r="C250" t="str">
        <f t="shared" si="63"/>
        <v>ORI</v>
      </c>
      <c r="D250">
        <f>IF(AA250="","",VLOOKUP(C250,tnpl!$Z$1:$AA$11,2,TRUE))</f>
        <v>1</v>
      </c>
      <c r="E250" t="s">
        <v>3211</v>
      </c>
      <c r="F250" t="str">
        <f t="shared" si="64"/>
        <v>黒</v>
      </c>
      <c r="G250">
        <f>IF(AB250="","",VLOOKUP(F250,tnpl!$X$1:$Y$16,2,TRUE))</f>
        <v>3</v>
      </c>
      <c r="H250" t="s">
        <v>3211</v>
      </c>
      <c r="I250">
        <f t="shared" si="65"/>
        <v>13</v>
      </c>
      <c r="J250" t="s">
        <v>3211</v>
      </c>
      <c r="K250">
        <f t="shared" si="66"/>
        <v>3</v>
      </c>
      <c r="L250">
        <f t="shared" si="67"/>
        <v>5</v>
      </c>
      <c r="M250" t="str">
        <f t="shared" si="62"/>
        <v>3/5</v>
      </c>
      <c r="N250" t="s">
        <v>3267</v>
      </c>
      <c r="O250" t="str">
        <f t="shared" si="68"/>
        <v>アンコモン</v>
      </c>
      <c r="R250" t="s">
        <v>3267</v>
      </c>
      <c r="S250" t="s">
        <v>4854</v>
      </c>
      <c r="T250" t="str">
        <f t="shared" si="69"/>
        <v>蘇りしケンタウルス</v>
      </c>
      <c r="U250" t="str">
        <f t="shared" si="70"/>
        <v/>
      </c>
      <c r="V250" t="str">
        <f>IF(I250=0,VLOOKUP(TAG!T250,Sheet4!A:B,2,TRUE),"")</f>
        <v/>
      </c>
      <c r="W250" t="s">
        <v>4855</v>
      </c>
      <c r="X250" t="s">
        <v>3267</v>
      </c>
      <c r="Z250" s="3">
        <v>101</v>
      </c>
      <c r="AA250" s="2" t="s">
        <v>3271</v>
      </c>
      <c r="AB250" s="1" t="s">
        <v>1606</v>
      </c>
      <c r="AC250" s="1" t="s">
        <v>1473</v>
      </c>
      <c r="AD250" s="1">
        <v>13</v>
      </c>
      <c r="AE250" s="1" t="s">
        <v>2866</v>
      </c>
      <c r="AF250" s="1" t="s">
        <v>2865</v>
      </c>
      <c r="AG250" s="1" t="s">
        <v>349</v>
      </c>
      <c r="AH250" s="1" t="s">
        <v>1506</v>
      </c>
      <c r="AI250" s="1" t="s">
        <v>2607</v>
      </c>
      <c r="AJ250" s="1"/>
      <c r="AK250" s="1" t="s">
        <v>2864</v>
      </c>
      <c r="AL250" s="1"/>
      <c r="AM250" s="1"/>
      <c r="AN250" s="1"/>
      <c r="AO250" s="1">
        <v>3</v>
      </c>
      <c r="AP250" s="1">
        <v>5</v>
      </c>
      <c r="AQ250" s="1" t="s">
        <v>2864</v>
      </c>
    </row>
    <row r="251" spans="1:43" x14ac:dyDescent="0.15">
      <c r="A251" t="str">
        <f t="shared" si="61"/>
        <v>|BFZ|青|6|3/5|アンコモン|《[[塵の予言者]]》|</v>
      </c>
      <c r="B251" t="s">
        <v>3211</v>
      </c>
      <c r="C251" t="str">
        <f t="shared" si="63"/>
        <v>BFZ</v>
      </c>
      <c r="D251">
        <f>IF(AA251="","",VLOOKUP(C251,tnpl!$Z$1:$AA$11,2,TRUE))</f>
        <v>2</v>
      </c>
      <c r="E251" t="s">
        <v>3211</v>
      </c>
      <c r="F251" t="str">
        <f t="shared" si="64"/>
        <v>青</v>
      </c>
      <c r="G251">
        <f>IF(AB251="","",VLOOKUP(F251,tnpl!$X$1:$Y$16,2,TRUE))</f>
        <v>2</v>
      </c>
      <c r="H251" t="s">
        <v>3211</v>
      </c>
      <c r="I251">
        <f t="shared" si="65"/>
        <v>6</v>
      </c>
      <c r="J251" t="s">
        <v>3211</v>
      </c>
      <c r="K251">
        <f t="shared" si="66"/>
        <v>3</v>
      </c>
      <c r="L251">
        <f t="shared" si="67"/>
        <v>5</v>
      </c>
      <c r="M251" t="str">
        <f t="shared" si="62"/>
        <v>3/5</v>
      </c>
      <c r="N251" t="s">
        <v>3267</v>
      </c>
      <c r="O251" t="str">
        <f t="shared" si="68"/>
        <v>アンコモン</v>
      </c>
      <c r="R251" t="s">
        <v>3267</v>
      </c>
      <c r="S251" t="s">
        <v>4854</v>
      </c>
      <c r="T251" t="str">
        <f t="shared" si="69"/>
        <v>塵の予言者</v>
      </c>
      <c r="U251" t="str">
        <f t="shared" si="70"/>
        <v/>
      </c>
      <c r="V251" t="str">
        <f>IF(I251=0,VLOOKUP(TAG!T251,Sheet4!A:B,2,TRUE),"")</f>
        <v/>
      </c>
      <c r="W251" t="s">
        <v>4855</v>
      </c>
      <c r="X251" t="s">
        <v>3267</v>
      </c>
      <c r="Z251" s="3">
        <v>301</v>
      </c>
      <c r="AA251" s="2" t="s">
        <v>3213</v>
      </c>
      <c r="AB251" s="1" t="s">
        <v>1631</v>
      </c>
      <c r="AC251" s="1" t="s">
        <v>1473</v>
      </c>
      <c r="AD251" s="1">
        <v>6</v>
      </c>
      <c r="AE251" s="1" t="s">
        <v>2275</v>
      </c>
      <c r="AF251" s="1" t="s">
        <v>2274</v>
      </c>
      <c r="AG251" s="1" t="s">
        <v>349</v>
      </c>
      <c r="AH251" s="1" t="s">
        <v>1457</v>
      </c>
      <c r="AI251" s="1" t="s">
        <v>1743</v>
      </c>
      <c r="AJ251" s="1"/>
      <c r="AK251" s="1" t="s">
        <v>3412</v>
      </c>
      <c r="AL251" s="1" t="s">
        <v>2273</v>
      </c>
      <c r="AM251" s="1"/>
      <c r="AN251" s="1"/>
      <c r="AO251" s="1">
        <v>3</v>
      </c>
      <c r="AP251" s="1">
        <v>5</v>
      </c>
      <c r="AQ251" s="1" t="s">
        <v>3425</v>
      </c>
    </row>
    <row r="252" spans="1:43" x14ac:dyDescent="0.15">
      <c r="A252" t="str">
        <f t="shared" si="61"/>
        <v>|BFZ|青赤|12|3/5|アンコモン|《[[コジレックの伝令]]》|</v>
      </c>
      <c r="B252" t="s">
        <v>3211</v>
      </c>
      <c r="C252" t="str">
        <f t="shared" si="63"/>
        <v>BFZ</v>
      </c>
      <c r="D252">
        <f>IF(AA252="","",VLOOKUP(C252,tnpl!$Z$1:$AA$11,2,TRUE))</f>
        <v>2</v>
      </c>
      <c r="E252" t="s">
        <v>3211</v>
      </c>
      <c r="F252" t="str">
        <f t="shared" si="64"/>
        <v>青赤</v>
      </c>
      <c r="G252">
        <f>IF(AB252="","",VLOOKUP(F252,tnpl!$X$1:$Y$16,2,TRUE))</f>
        <v>12</v>
      </c>
      <c r="H252" t="s">
        <v>3211</v>
      </c>
      <c r="I252">
        <f t="shared" si="65"/>
        <v>12</v>
      </c>
      <c r="J252" t="s">
        <v>3211</v>
      </c>
      <c r="K252">
        <f t="shared" si="66"/>
        <v>3</v>
      </c>
      <c r="L252">
        <f t="shared" si="67"/>
        <v>5</v>
      </c>
      <c r="M252" t="str">
        <f t="shared" si="62"/>
        <v>3/5</v>
      </c>
      <c r="N252" t="s">
        <v>3267</v>
      </c>
      <c r="O252" t="str">
        <f t="shared" si="68"/>
        <v>アンコモン</v>
      </c>
      <c r="R252" t="s">
        <v>3267</v>
      </c>
      <c r="S252" t="s">
        <v>4854</v>
      </c>
      <c r="T252" t="str">
        <f t="shared" si="69"/>
        <v>コジレックの伝令</v>
      </c>
      <c r="U252" t="str">
        <f t="shared" si="70"/>
        <v/>
      </c>
      <c r="V252" t="str">
        <f>IF(I252=0,VLOOKUP(TAG!T252,Sheet4!A:B,2,TRUE),"")</f>
        <v/>
      </c>
      <c r="W252" t="s">
        <v>4855</v>
      </c>
      <c r="X252" t="s">
        <v>3267</v>
      </c>
      <c r="Z252" s="3">
        <v>432</v>
      </c>
      <c r="AA252" s="2" t="s">
        <v>3213</v>
      </c>
      <c r="AB252" s="1" t="s">
        <v>1489</v>
      </c>
      <c r="AC252" s="1" t="s">
        <v>1473</v>
      </c>
      <c r="AD252" s="1">
        <v>12</v>
      </c>
      <c r="AE252" s="1" t="s">
        <v>1851</v>
      </c>
      <c r="AF252" s="1" t="s">
        <v>1850</v>
      </c>
      <c r="AG252" s="1" t="s">
        <v>349</v>
      </c>
      <c r="AH252" s="1" t="s">
        <v>1457</v>
      </c>
      <c r="AI252" s="1" t="s">
        <v>1523</v>
      </c>
      <c r="AJ252" s="1"/>
      <c r="AK252" s="1" t="s">
        <v>3412</v>
      </c>
      <c r="AL252" s="1" t="s">
        <v>1849</v>
      </c>
      <c r="AM252" s="1"/>
      <c r="AN252" s="1"/>
      <c r="AO252" s="1">
        <v>3</v>
      </c>
      <c r="AP252" s="1">
        <v>5</v>
      </c>
      <c r="AQ252" s="1" t="s">
        <v>3487</v>
      </c>
    </row>
    <row r="253" spans="1:43" x14ac:dyDescent="0.15">
      <c r="A253" t="str">
        <f t="shared" si="61"/>
        <v>|OGW|白黒|16|3/5|アンコモン|《[[岸壁安息所の吸血鬼]]》|</v>
      </c>
      <c r="B253" t="s">
        <v>3211</v>
      </c>
      <c r="C253" t="str">
        <f t="shared" si="63"/>
        <v>OGW</v>
      </c>
      <c r="D253">
        <f>IF(AA253="","",VLOOKUP(C253,tnpl!$Z$1:$AA$11,2,TRUE))</f>
        <v>3</v>
      </c>
      <c r="E253" t="s">
        <v>3211</v>
      </c>
      <c r="F253" t="str">
        <f t="shared" si="64"/>
        <v>白黒</v>
      </c>
      <c r="G253">
        <f>IF(AB253="","",VLOOKUP(F253,tnpl!$X$1:$Y$16,2,TRUE))</f>
        <v>11</v>
      </c>
      <c r="H253" t="s">
        <v>3211</v>
      </c>
      <c r="I253">
        <f t="shared" si="65"/>
        <v>16</v>
      </c>
      <c r="J253" t="s">
        <v>3211</v>
      </c>
      <c r="K253">
        <f t="shared" si="66"/>
        <v>3</v>
      </c>
      <c r="L253">
        <f t="shared" si="67"/>
        <v>5</v>
      </c>
      <c r="M253" t="str">
        <f t="shared" si="62"/>
        <v>3/5</v>
      </c>
      <c r="N253" t="s">
        <v>3267</v>
      </c>
      <c r="O253" t="str">
        <f t="shared" si="68"/>
        <v>アンコモン</v>
      </c>
      <c r="R253" t="s">
        <v>3267</v>
      </c>
      <c r="S253" t="s">
        <v>4854</v>
      </c>
      <c r="T253" t="str">
        <f t="shared" si="69"/>
        <v>岸壁安息所の吸血鬼</v>
      </c>
      <c r="U253" t="str">
        <f t="shared" si="70"/>
        <v/>
      </c>
      <c r="V253" t="str">
        <f>IF(I253=0,VLOOKUP(TAG!T253,Sheet4!A:B,2,TRUE),"")</f>
        <v/>
      </c>
      <c r="W253" t="s">
        <v>4855</v>
      </c>
      <c r="X253" t="s">
        <v>3267</v>
      </c>
      <c r="Z253" s="3">
        <v>523</v>
      </c>
      <c r="AA253" s="2" t="s">
        <v>3214</v>
      </c>
      <c r="AB253" s="1" t="s">
        <v>1496</v>
      </c>
      <c r="AC253" s="1" t="s">
        <v>1473</v>
      </c>
      <c r="AD253" s="1">
        <v>16</v>
      </c>
      <c r="AE253" s="1" t="s">
        <v>1518</v>
      </c>
      <c r="AF253" s="1" t="s">
        <v>1517</v>
      </c>
      <c r="AG253" s="1" t="s">
        <v>349</v>
      </c>
      <c r="AH253" s="1" t="s">
        <v>1516</v>
      </c>
      <c r="AI253" s="1" t="s">
        <v>1515</v>
      </c>
      <c r="AJ253" s="1" t="s">
        <v>1500</v>
      </c>
      <c r="AK253" s="1" t="s">
        <v>361</v>
      </c>
      <c r="AL253" s="1" t="s">
        <v>1514</v>
      </c>
      <c r="AM253" s="1"/>
      <c r="AN253" s="1"/>
      <c r="AO253" s="1">
        <v>3</v>
      </c>
      <c r="AP253" s="1">
        <v>5</v>
      </c>
      <c r="AQ253" s="1" t="s">
        <v>3520</v>
      </c>
    </row>
    <row r="254" spans="1:43" x14ac:dyDescent="0.15">
      <c r="A254" t="str">
        <f t="shared" si="61"/>
        <v>|SOI|無色|15|3/5|コモン|《[[墓碑のゴーレム]]》|</v>
      </c>
      <c r="B254" t="s">
        <v>3211</v>
      </c>
      <c r="C254" t="str">
        <f t="shared" si="63"/>
        <v>SOI</v>
      </c>
      <c r="D254">
        <f>IF(AA254="","",VLOOKUP(C254,tnpl!$Z$1:$AA$11,2,TRUE))</f>
        <v>4</v>
      </c>
      <c r="E254" t="s">
        <v>3211</v>
      </c>
      <c r="F254" t="str">
        <f t="shared" si="64"/>
        <v>無色</v>
      </c>
      <c r="G254">
        <f>IF(AB254="","",VLOOKUP(F254,tnpl!$X$1:$Y$16,2,TRUE))</f>
        <v>16</v>
      </c>
      <c r="H254" t="s">
        <v>3211</v>
      </c>
      <c r="I254">
        <f t="shared" si="65"/>
        <v>15</v>
      </c>
      <c r="J254" t="s">
        <v>3211</v>
      </c>
      <c r="K254">
        <f t="shared" si="66"/>
        <v>3</v>
      </c>
      <c r="L254">
        <f t="shared" si="67"/>
        <v>5</v>
      </c>
      <c r="M254" t="str">
        <f t="shared" si="62"/>
        <v>3/5</v>
      </c>
      <c r="N254" t="s">
        <v>3267</v>
      </c>
      <c r="O254" t="str">
        <f t="shared" si="68"/>
        <v>コモン</v>
      </c>
      <c r="R254" t="s">
        <v>3267</v>
      </c>
      <c r="S254" t="s">
        <v>4854</v>
      </c>
      <c r="T254" t="str">
        <f t="shared" si="69"/>
        <v>墓碑のゴーレム</v>
      </c>
      <c r="U254" t="str">
        <f t="shared" si="70"/>
        <v/>
      </c>
      <c r="V254" t="str">
        <f>IF(I254=0,VLOOKUP(TAG!T254,Sheet4!A:B,2,TRUE),"")</f>
        <v/>
      </c>
      <c r="W254" t="s">
        <v>4855</v>
      </c>
      <c r="X254" t="s">
        <v>3267</v>
      </c>
      <c r="Z254" s="3">
        <v>723</v>
      </c>
      <c r="AA254" s="2" t="s">
        <v>3528</v>
      </c>
      <c r="AB254" s="1" t="s">
        <v>301</v>
      </c>
      <c r="AC254" s="1" t="s">
        <v>1771</v>
      </c>
      <c r="AD254" s="1">
        <v>15</v>
      </c>
      <c r="AE254" s="1" t="s">
        <v>1127</v>
      </c>
      <c r="AF254" s="1" t="s">
        <v>1126</v>
      </c>
      <c r="AG254" s="1" t="s">
        <v>349</v>
      </c>
      <c r="AH254" s="1" t="s">
        <v>353</v>
      </c>
      <c r="AI254" s="1"/>
      <c r="AJ254" s="1"/>
      <c r="AK254" s="1" t="s">
        <v>2627</v>
      </c>
      <c r="AL254" s="1"/>
      <c r="AM254" s="1"/>
      <c r="AN254" s="1"/>
      <c r="AO254" s="1">
        <v>3</v>
      </c>
      <c r="AP254" s="1">
        <v>5</v>
      </c>
      <c r="AQ254" s="1" t="s">
        <v>2627</v>
      </c>
    </row>
    <row r="255" spans="1:43" x14ac:dyDescent="0.15">
      <c r="A255" t="str">
        <f t="shared" si="61"/>
        <v>|EMN|白|0|3/5|アンコモン|《[[肉体からの解放者&gt;罪からの解放者]]》|</v>
      </c>
      <c r="B255" t="s">
        <v>3211</v>
      </c>
      <c r="C255" t="str">
        <f t="shared" si="63"/>
        <v>EMN</v>
      </c>
      <c r="D255">
        <f>IF(AA255="","",VLOOKUP(C255,tnpl!$Z$1:$AA$11,2,TRUE))</f>
        <v>5</v>
      </c>
      <c r="E255" t="s">
        <v>3211</v>
      </c>
      <c r="F255" t="str">
        <f t="shared" si="64"/>
        <v>白</v>
      </c>
      <c r="G255">
        <f>IF(AB255="","",VLOOKUP(F255,tnpl!$X$1:$Y$16,2,TRUE))</f>
        <v>1</v>
      </c>
      <c r="H255" t="s">
        <v>3211</v>
      </c>
      <c r="I255">
        <f t="shared" si="65"/>
        <v>0</v>
      </c>
      <c r="J255" t="s">
        <v>3211</v>
      </c>
      <c r="K255">
        <f t="shared" si="66"/>
        <v>3</v>
      </c>
      <c r="L255">
        <f t="shared" si="67"/>
        <v>5</v>
      </c>
      <c r="M255" t="str">
        <f t="shared" si="62"/>
        <v>3/5</v>
      </c>
      <c r="N255" t="s">
        <v>3267</v>
      </c>
      <c r="O255" t="str">
        <f t="shared" si="68"/>
        <v>アンコモン</v>
      </c>
      <c r="R255" t="s">
        <v>3267</v>
      </c>
      <c r="S255" t="s">
        <v>4854</v>
      </c>
      <c r="T255" t="str">
        <f t="shared" si="69"/>
        <v>肉体からの解放者</v>
      </c>
      <c r="U255" t="str">
        <f t="shared" si="70"/>
        <v>&gt;</v>
      </c>
      <c r="V255" t="str">
        <f>IF(I255=0,VLOOKUP(TAG!T255,Sheet4!A:B,2,TRUE),"")</f>
        <v>罪からの解放者</v>
      </c>
      <c r="W255" t="s">
        <v>4855</v>
      </c>
      <c r="X255" t="s">
        <v>3267</v>
      </c>
      <c r="Z255" s="3">
        <v>760</v>
      </c>
      <c r="AA255" s="2" t="s">
        <v>3870</v>
      </c>
      <c r="AB255" s="1" t="s">
        <v>1653</v>
      </c>
      <c r="AC255" s="1" t="s">
        <v>1473</v>
      </c>
      <c r="AD255" s="21">
        <v>0</v>
      </c>
      <c r="AE255" s="1" t="s">
        <v>875</v>
      </c>
      <c r="AF255" s="1" t="s">
        <v>874</v>
      </c>
      <c r="AG255" s="1" t="s">
        <v>349</v>
      </c>
      <c r="AH255" s="1" t="s">
        <v>1457</v>
      </c>
      <c r="AI255" s="1" t="s">
        <v>2837</v>
      </c>
      <c r="AJ255" s="1"/>
      <c r="AK255" s="1" t="s">
        <v>3881</v>
      </c>
      <c r="AL255" s="1" t="s">
        <v>3882</v>
      </c>
      <c r="AM255" s="1"/>
      <c r="AN255" s="1"/>
      <c r="AO255" s="1">
        <v>3</v>
      </c>
      <c r="AP255" s="1">
        <v>5</v>
      </c>
      <c r="AQ255" s="1" t="s">
        <v>3883</v>
      </c>
    </row>
    <row r="256" spans="1:43" x14ac:dyDescent="0.15">
      <c r="A256" t="str">
        <f t="shared" si="61"/>
        <v>|EMN|緑|0|3/5|アンコモン|《[[多重吠え&gt;けたたましく吠えるもの]]》|</v>
      </c>
      <c r="B256" t="s">
        <v>3211</v>
      </c>
      <c r="C256" t="str">
        <f t="shared" si="63"/>
        <v>EMN</v>
      </c>
      <c r="D256">
        <f>IF(AA256="","",VLOOKUP(C256,tnpl!$Z$1:$AA$11,2,TRUE))</f>
        <v>5</v>
      </c>
      <c r="E256" t="s">
        <v>3211</v>
      </c>
      <c r="F256" t="str">
        <f t="shared" si="64"/>
        <v>緑</v>
      </c>
      <c r="G256">
        <f>IF(AB256="","",VLOOKUP(F256,tnpl!$X$1:$Y$16,2,TRUE))</f>
        <v>5</v>
      </c>
      <c r="H256" t="s">
        <v>3211</v>
      </c>
      <c r="I256">
        <f t="shared" si="65"/>
        <v>0</v>
      </c>
      <c r="J256" t="s">
        <v>3211</v>
      </c>
      <c r="K256">
        <f t="shared" si="66"/>
        <v>3</v>
      </c>
      <c r="L256">
        <f t="shared" si="67"/>
        <v>5</v>
      </c>
      <c r="M256" t="str">
        <f t="shared" si="62"/>
        <v>3/5</v>
      </c>
      <c r="N256" t="s">
        <v>3267</v>
      </c>
      <c r="O256" t="str">
        <f t="shared" si="68"/>
        <v>アンコモン</v>
      </c>
      <c r="R256" t="s">
        <v>3267</v>
      </c>
      <c r="S256" t="s">
        <v>4854</v>
      </c>
      <c r="T256" t="str">
        <f t="shared" si="69"/>
        <v>多重吠え</v>
      </c>
      <c r="U256" t="str">
        <f t="shared" si="70"/>
        <v>&gt;</v>
      </c>
      <c r="V256" t="str">
        <f>IF(I256=0,VLOOKUP(TAG!T256,Sheet4!A:B,2,TRUE),"")</f>
        <v>けたたましく吠えるもの</v>
      </c>
      <c r="W256" t="s">
        <v>4855</v>
      </c>
      <c r="X256" t="s">
        <v>3267</v>
      </c>
      <c r="Z256" s="3">
        <v>812</v>
      </c>
      <c r="AA256" s="2" t="s">
        <v>3870</v>
      </c>
      <c r="AB256" s="1" t="s">
        <v>1540</v>
      </c>
      <c r="AC256" s="1" t="s">
        <v>1473</v>
      </c>
      <c r="AD256" s="21">
        <v>0</v>
      </c>
      <c r="AE256" s="1" t="s">
        <v>855</v>
      </c>
      <c r="AF256" s="1" t="s">
        <v>854</v>
      </c>
      <c r="AG256" s="1" t="s">
        <v>349</v>
      </c>
      <c r="AH256" s="1" t="s">
        <v>1457</v>
      </c>
      <c r="AI256" s="1" t="s">
        <v>3702</v>
      </c>
      <c r="AJ256" s="1"/>
      <c r="AK256" s="1" t="s">
        <v>3516</v>
      </c>
      <c r="AL256" s="1" t="s">
        <v>3986</v>
      </c>
      <c r="AM256" s="1"/>
      <c r="AN256" s="1"/>
      <c r="AO256" s="1">
        <v>3</v>
      </c>
      <c r="AP256" s="1">
        <v>5</v>
      </c>
      <c r="AQ256" s="1" t="s">
        <v>3987</v>
      </c>
    </row>
    <row r="257" spans="1:43" x14ac:dyDescent="0.15">
      <c r="A257" t="str">
        <f t="shared" si="61"/>
        <v>|EMN|青赤|10|3/5|アンコモン|《[[気紛れな霊]]》|</v>
      </c>
      <c r="B257" t="s">
        <v>3211</v>
      </c>
      <c r="C257" t="str">
        <f t="shared" si="63"/>
        <v>EMN</v>
      </c>
      <c r="D257">
        <f>IF(AA257="","",VLOOKUP(C257,tnpl!$Z$1:$AA$11,2,TRUE))</f>
        <v>5</v>
      </c>
      <c r="E257" t="s">
        <v>3211</v>
      </c>
      <c r="F257" t="str">
        <f t="shared" si="64"/>
        <v>青赤</v>
      </c>
      <c r="G257">
        <f>IF(AB257="","",VLOOKUP(F257,tnpl!$X$1:$Y$16,2,TRUE))</f>
        <v>12</v>
      </c>
      <c r="H257" t="s">
        <v>3211</v>
      </c>
      <c r="I257">
        <f t="shared" si="65"/>
        <v>10</v>
      </c>
      <c r="J257" t="s">
        <v>3211</v>
      </c>
      <c r="K257">
        <f t="shared" si="66"/>
        <v>3</v>
      </c>
      <c r="L257">
        <f t="shared" si="67"/>
        <v>5</v>
      </c>
      <c r="M257" t="str">
        <f t="shared" si="62"/>
        <v>3/5</v>
      </c>
      <c r="N257" t="s">
        <v>3267</v>
      </c>
      <c r="O257" t="str">
        <f t="shared" si="68"/>
        <v>アンコモン</v>
      </c>
      <c r="R257" t="s">
        <v>3267</v>
      </c>
      <c r="S257" t="s">
        <v>4854</v>
      </c>
      <c r="T257" t="str">
        <f t="shared" si="69"/>
        <v>気紛れな霊</v>
      </c>
      <c r="U257" t="str">
        <f t="shared" si="70"/>
        <v/>
      </c>
      <c r="V257" t="str">
        <f>IF(I257=0,VLOOKUP(TAG!T257,Sheet4!A:B,2,TRUE),"")</f>
        <v/>
      </c>
      <c r="W257" t="s">
        <v>4855</v>
      </c>
      <c r="X257" t="s">
        <v>3267</v>
      </c>
      <c r="Z257" s="3">
        <v>820</v>
      </c>
      <c r="AA257" s="2" t="s">
        <v>3870</v>
      </c>
      <c r="AB257" s="1" t="s">
        <v>1489</v>
      </c>
      <c r="AC257" s="1" t="s">
        <v>1473</v>
      </c>
      <c r="AD257" s="1">
        <v>10</v>
      </c>
      <c r="AE257" s="1" t="s">
        <v>907</v>
      </c>
      <c r="AF257" s="1" t="s">
        <v>906</v>
      </c>
      <c r="AG257" s="1" t="s">
        <v>349</v>
      </c>
      <c r="AH257" s="1" t="s">
        <v>2436</v>
      </c>
      <c r="AI257" s="1"/>
      <c r="AJ257" s="1"/>
      <c r="AK257" s="1" t="s">
        <v>361</v>
      </c>
      <c r="AL257" s="1" t="s">
        <v>4001</v>
      </c>
      <c r="AM257" s="1"/>
      <c r="AN257" s="1"/>
      <c r="AO257" s="1">
        <v>3</v>
      </c>
      <c r="AP257" s="1">
        <v>5</v>
      </c>
      <c r="AQ257" s="1" t="s">
        <v>4002</v>
      </c>
    </row>
    <row r="258" spans="1:43" x14ac:dyDescent="0.15">
      <c r="A258" t="str">
        <f t="shared" si="61"/>
        <v>|KLD|青|10|3/5|アンコモン|《[[試験飛行士]]》|</v>
      </c>
      <c r="B258" t="s">
        <v>3211</v>
      </c>
      <c r="C258" t="str">
        <f t="shared" si="63"/>
        <v>KLD</v>
      </c>
      <c r="D258">
        <f>IF(AA258="","",VLOOKUP(C258,tnpl!$Z$1:$AA$11,2,TRUE))</f>
        <v>6</v>
      </c>
      <c r="E258" t="s">
        <v>3211</v>
      </c>
      <c r="F258" t="str">
        <f t="shared" si="64"/>
        <v>青</v>
      </c>
      <c r="G258">
        <f>IF(AB258="","",VLOOKUP(F258,tnpl!$X$1:$Y$16,2,TRUE))</f>
        <v>2</v>
      </c>
      <c r="H258" t="s">
        <v>3211</v>
      </c>
      <c r="I258">
        <f t="shared" si="65"/>
        <v>10</v>
      </c>
      <c r="J258" t="s">
        <v>3211</v>
      </c>
      <c r="K258">
        <f t="shared" si="66"/>
        <v>3</v>
      </c>
      <c r="L258">
        <f t="shared" si="67"/>
        <v>5</v>
      </c>
      <c r="M258" t="str">
        <f t="shared" si="62"/>
        <v>3/5</v>
      </c>
      <c r="N258" t="s">
        <v>3267</v>
      </c>
      <c r="O258" t="str">
        <f t="shared" si="68"/>
        <v>アンコモン</v>
      </c>
      <c r="R258" t="s">
        <v>3267</v>
      </c>
      <c r="S258" t="s">
        <v>4854</v>
      </c>
      <c r="T258" t="str">
        <f t="shared" si="69"/>
        <v>試験飛行士</v>
      </c>
      <c r="U258" t="str">
        <f t="shared" si="70"/>
        <v/>
      </c>
      <c r="V258" t="str">
        <f>IF(I258=0,VLOOKUP(TAG!T258,Sheet4!A:B,2,TRUE),"")</f>
        <v/>
      </c>
      <c r="W258" t="s">
        <v>4855</v>
      </c>
      <c r="X258" t="s">
        <v>3267</v>
      </c>
      <c r="Z258" s="3">
        <v>872</v>
      </c>
      <c r="AA258" s="2" t="s">
        <v>4035</v>
      </c>
      <c r="AB258" s="1" t="s">
        <v>1631</v>
      </c>
      <c r="AC258" s="1" t="s">
        <v>1473</v>
      </c>
      <c r="AD258" s="1">
        <v>10</v>
      </c>
      <c r="AE258" s="1" t="s">
        <v>779</v>
      </c>
      <c r="AF258" s="1" t="s">
        <v>778</v>
      </c>
      <c r="AG258" s="1" t="s">
        <v>349</v>
      </c>
      <c r="AH258" s="1" t="s">
        <v>1511</v>
      </c>
      <c r="AI258" s="1" t="s">
        <v>1667</v>
      </c>
      <c r="AJ258" s="1"/>
      <c r="AK258" s="1" t="s">
        <v>361</v>
      </c>
      <c r="AL258" s="1" t="s">
        <v>4098</v>
      </c>
      <c r="AM258" s="1"/>
      <c r="AN258" s="1"/>
      <c r="AO258" s="1">
        <v>3</v>
      </c>
      <c r="AP258" s="1">
        <v>5</v>
      </c>
      <c r="AQ258" s="1" t="s">
        <v>4099</v>
      </c>
    </row>
    <row r="259" spans="1:43" x14ac:dyDescent="0.15">
      <c r="A259" t="str">
        <f t="shared" si="61"/>
        <v>|KLD|青|9|3/5|アンコモン|《[[光り物集めの鶴]]》|</v>
      </c>
      <c r="B259" t="s">
        <v>3211</v>
      </c>
      <c r="C259" t="str">
        <f t="shared" si="63"/>
        <v>KLD</v>
      </c>
      <c r="D259">
        <f>IF(AA259="","",VLOOKUP(C259,tnpl!$Z$1:$AA$11,2,TRUE))</f>
        <v>6</v>
      </c>
      <c r="E259" t="s">
        <v>3211</v>
      </c>
      <c r="F259" t="str">
        <f t="shared" si="64"/>
        <v>青</v>
      </c>
      <c r="G259">
        <f>IF(AB259="","",VLOOKUP(F259,tnpl!$X$1:$Y$16,2,TRUE))</f>
        <v>2</v>
      </c>
      <c r="H259" t="s">
        <v>3211</v>
      </c>
      <c r="I259">
        <f t="shared" si="65"/>
        <v>9</v>
      </c>
      <c r="J259" t="s">
        <v>3211</v>
      </c>
      <c r="K259">
        <f t="shared" si="66"/>
        <v>3</v>
      </c>
      <c r="L259">
        <f t="shared" si="67"/>
        <v>5</v>
      </c>
      <c r="M259" t="str">
        <f t="shared" si="62"/>
        <v>3/5</v>
      </c>
      <c r="N259" t="s">
        <v>3267</v>
      </c>
      <c r="O259" t="str">
        <f t="shared" si="68"/>
        <v>アンコモン</v>
      </c>
      <c r="R259" t="s">
        <v>3267</v>
      </c>
      <c r="S259" t="s">
        <v>4854</v>
      </c>
      <c r="T259" t="str">
        <f t="shared" si="69"/>
        <v>光り物集めの鶴</v>
      </c>
      <c r="U259" t="str">
        <f t="shared" si="70"/>
        <v/>
      </c>
      <c r="V259" t="str">
        <f>IF(I259=0,VLOOKUP(TAG!T259,Sheet4!A:B,2,TRUE),"")</f>
        <v/>
      </c>
      <c r="W259" t="s">
        <v>4855</v>
      </c>
      <c r="X259" t="s">
        <v>3267</v>
      </c>
      <c r="Z259" s="3">
        <v>873</v>
      </c>
      <c r="AA259" s="2" t="s">
        <v>4035</v>
      </c>
      <c r="AB259" s="1" t="s">
        <v>1631</v>
      </c>
      <c r="AC259" s="1" t="s">
        <v>1473</v>
      </c>
      <c r="AD259" s="1">
        <v>9</v>
      </c>
      <c r="AE259" s="1" t="s">
        <v>775</v>
      </c>
      <c r="AF259" s="1" t="s">
        <v>774</v>
      </c>
      <c r="AG259" s="1" t="s">
        <v>349</v>
      </c>
      <c r="AH259" s="1" t="s">
        <v>2987</v>
      </c>
      <c r="AI259" s="1"/>
      <c r="AJ259" s="1"/>
      <c r="AK259" s="1" t="s">
        <v>361</v>
      </c>
      <c r="AL259" s="1" t="s">
        <v>4100</v>
      </c>
      <c r="AM259" s="1"/>
      <c r="AN259" s="1"/>
      <c r="AO259" s="1">
        <v>3</v>
      </c>
      <c r="AP259" s="1">
        <v>5</v>
      </c>
      <c r="AQ259" s="1" t="s">
        <v>4101</v>
      </c>
    </row>
    <row r="260" spans="1:43" x14ac:dyDescent="0.15">
      <c r="A260" t="str">
        <f t="shared" si="61"/>
        <v>|AKH|白|10|3/6|神話レア|《[[信義の神オケチラ]]》|</v>
      </c>
      <c r="B260" t="s">
        <v>3211</v>
      </c>
      <c r="C260" t="str">
        <f t="shared" si="63"/>
        <v>AKH</v>
      </c>
      <c r="D260">
        <f>IF(AA260="","",VLOOKUP(C260,tnpl!$Z$1:$AA$11,2,TRUE))</f>
        <v>10</v>
      </c>
      <c r="E260" t="s">
        <v>3211</v>
      </c>
      <c r="F260" t="str">
        <f t="shared" si="64"/>
        <v>白</v>
      </c>
      <c r="G260">
        <f>IF(AB260="","",VLOOKUP(F260,tnpl!$X$1:$Y$16,2,TRUE))</f>
        <v>1</v>
      </c>
      <c r="H260" t="s">
        <v>3211</v>
      </c>
      <c r="I260">
        <f t="shared" si="65"/>
        <v>10</v>
      </c>
      <c r="J260" t="s">
        <v>3211</v>
      </c>
      <c r="K260">
        <f t="shared" si="66"/>
        <v>3</v>
      </c>
      <c r="L260">
        <f t="shared" si="67"/>
        <v>6</v>
      </c>
      <c r="M260" t="str">
        <f t="shared" si="62"/>
        <v>3/6</v>
      </c>
      <c r="N260" t="s">
        <v>3267</v>
      </c>
      <c r="O260" t="str">
        <f t="shared" si="68"/>
        <v>神話レア</v>
      </c>
      <c r="R260" t="s">
        <v>3267</v>
      </c>
      <c r="S260" t="s">
        <v>4854</v>
      </c>
      <c r="T260" t="str">
        <f t="shared" si="69"/>
        <v>信義の神オケチラ</v>
      </c>
      <c r="U260" t="str">
        <f t="shared" si="70"/>
        <v/>
      </c>
      <c r="V260" t="str">
        <f>IF(I260=0,VLOOKUP(TAG!T260,Sheet4!A:B,2,TRUE),"")</f>
        <v/>
      </c>
      <c r="W260" t="s">
        <v>4855</v>
      </c>
      <c r="X260" t="s">
        <v>3267</v>
      </c>
      <c r="Z260" s="3">
        <v>1126</v>
      </c>
      <c r="AA260" s="2" t="s">
        <v>4450</v>
      </c>
      <c r="AB260" s="1" t="s">
        <v>1653</v>
      </c>
      <c r="AC260" s="1" t="s">
        <v>1453</v>
      </c>
      <c r="AD260" s="1">
        <v>10</v>
      </c>
      <c r="AE260" s="1" t="s">
        <v>249</v>
      </c>
      <c r="AF260" s="1" t="s">
        <v>248</v>
      </c>
      <c r="AG260" s="1" t="s">
        <v>349</v>
      </c>
      <c r="AH260" s="1" t="s">
        <v>4499</v>
      </c>
      <c r="AI260" s="1"/>
      <c r="AJ260" s="1"/>
      <c r="AK260" s="1" t="s">
        <v>4500</v>
      </c>
      <c r="AL260" s="1" t="s">
        <v>4501</v>
      </c>
      <c r="AM260" s="1" t="s">
        <v>4502</v>
      </c>
      <c r="AN260" s="1"/>
      <c r="AO260" s="1">
        <v>3</v>
      </c>
      <c r="AP260" s="1">
        <v>6</v>
      </c>
      <c r="AQ260" s="1" t="s">
        <v>4503</v>
      </c>
    </row>
    <row r="262" spans="1:43" x14ac:dyDescent="0.15">
      <c r="A262" t="str">
        <f>B262&amp;C262&amp;E262&amp;F262&amp;H262&amp;I262&amp;J262&amp;M262&amp;N262&amp;O262&amp;P262&amp;Q262&amp;R262&amp;S262&amp;T262&amp;V262&amp;W262&amp;X262&amp;Y262</f>
        <v>*パワー4タフネス4以外クリーチャー</v>
      </c>
      <c r="B262" t="s">
        <v>3229</v>
      </c>
      <c r="C262" t="str">
        <f>"パワー"&amp;AO268</f>
        <v>パワー4</v>
      </c>
      <c r="E262" t="str">
        <f>"タフネス"&amp;AO268&amp;"以外"</f>
        <v>タフネス4以外</v>
      </c>
      <c r="F262" t="s">
        <v>5201</v>
      </c>
      <c r="G262" t="s">
        <v>3228</v>
      </c>
    </row>
    <row r="263" spans="1:43" x14ac:dyDescent="0.15">
      <c r="A263" t="s">
        <v>5202</v>
      </c>
    </row>
    <row r="264" spans="1:43" x14ac:dyDescent="0.15">
      <c r="A264" t="str">
        <f>B264&amp;C264&amp;E264&amp;F264&amp;H264&amp;I264&amp;J264&amp;M264&amp;N264&amp;O264&amp;P264&amp;Q264&amp;R264&amp;S264&amp;T264&amp;V264&amp;W264&amp;X264&amp;Y264</f>
        <v/>
      </c>
    </row>
    <row r="265" spans="1:43" x14ac:dyDescent="0.15">
      <c r="A265" t="str">
        <f>B265&amp;C265&amp;E265&amp;F265&amp;H265&amp;I265&amp;J265&amp;M265&amp;N265&amp;O265&amp;P265&amp;Q265&amp;R265&amp;S265&amp;T265&amp;V265&amp;W265&amp;X265&amp;Y265</f>
        <v>**4/2クリーチャー</v>
      </c>
      <c r="B265" t="s">
        <v>4856</v>
      </c>
      <c r="C265">
        <f>K268</f>
        <v>4</v>
      </c>
      <c r="E265" t="s">
        <v>5203</v>
      </c>
      <c r="F265">
        <f>L268</f>
        <v>2</v>
      </c>
      <c r="I265" t="s">
        <v>349</v>
      </c>
      <c r="V265" t="str">
        <f>IF(I265=0,VLOOKUP(TAG!T265,Sheet4!A:B,2,TRUE),"")</f>
        <v/>
      </c>
    </row>
    <row r="266" spans="1:43" x14ac:dyDescent="0.15">
      <c r="A266" t="str">
        <f t="shared" ref="A266:A274" si="71">B266&amp;C266&amp;E266&amp;F266&amp;H266&amp;I266&amp;J266&amp;M266&amp;N266&amp;O266&amp;P266&amp;Q266&amp;R266&amp;S266&amp;T266&amp;U266&amp;V266&amp;W266&amp;X266&amp;Y266</f>
        <v>|LEFT:50|LEFT:50|LEFT:50|LEFT:120|LEFT:120|LEFT:500|c</v>
      </c>
      <c r="B266" t="s">
        <v>3211</v>
      </c>
      <c r="C266" t="s">
        <v>3204</v>
      </c>
      <c r="E266" t="s">
        <v>3211</v>
      </c>
      <c r="F266" t="s">
        <v>3204</v>
      </c>
      <c r="H266" t="s">
        <v>3211</v>
      </c>
      <c r="I266" t="s">
        <v>3204</v>
      </c>
      <c r="J266" t="s">
        <v>3211</v>
      </c>
      <c r="M266" t="s">
        <v>5157</v>
      </c>
      <c r="N266" t="s">
        <v>3267</v>
      </c>
      <c r="O266" t="s">
        <v>5157</v>
      </c>
      <c r="R266" t="s">
        <v>3267</v>
      </c>
      <c r="T266" t="s">
        <v>3205</v>
      </c>
      <c r="V266" t="str">
        <f>IF(I266=0,VLOOKUP(TAG!T266,Sheet4!A:B,2,TRUE),"")</f>
        <v/>
      </c>
      <c r="X266" t="s">
        <v>3267</v>
      </c>
      <c r="Y266" t="s">
        <v>3206</v>
      </c>
    </row>
    <row r="267" spans="1:43" x14ac:dyDescent="0.15">
      <c r="A267" t="str">
        <f t="shared" si="71"/>
        <v>|セット|色|コスト|P/T|レアリティ|カード名|</v>
      </c>
      <c r="B267" t="s">
        <v>3211</v>
      </c>
      <c r="C267" t="s">
        <v>3212</v>
      </c>
      <c r="E267" t="s">
        <v>3211</v>
      </c>
      <c r="F267" t="s">
        <v>3181</v>
      </c>
      <c r="H267" t="s">
        <v>3211</v>
      </c>
      <c r="I267" t="s">
        <v>3207</v>
      </c>
      <c r="J267" t="s">
        <v>3211</v>
      </c>
      <c r="K267" t="s">
        <v>3168</v>
      </c>
      <c r="L267" t="s">
        <v>3167</v>
      </c>
      <c r="M267" t="str">
        <f t="shared" ref="M267:M274" si="72">K267&amp;"/"&amp;L267</f>
        <v>P/T</v>
      </c>
      <c r="N267" t="s">
        <v>3267</v>
      </c>
      <c r="O267" t="s">
        <v>5187</v>
      </c>
      <c r="R267" t="s">
        <v>3267</v>
      </c>
      <c r="T267" t="s">
        <v>3208</v>
      </c>
      <c r="V267" t="str">
        <f>IF(I267=0,VLOOKUP(TAG!T267,Sheet4!A:B,2,TRUE),"")</f>
        <v/>
      </c>
      <c r="X267" t="s">
        <v>3267</v>
      </c>
      <c r="Z267" s="18"/>
      <c r="AA267" s="18"/>
      <c r="AB267" s="18"/>
      <c r="AC267" s="18"/>
      <c r="AD267" s="18"/>
      <c r="AE267" s="18"/>
      <c r="AF267" s="18"/>
      <c r="AG267" s="18"/>
      <c r="AH267" s="18"/>
      <c r="AI267" s="18"/>
      <c r="AJ267" s="18"/>
      <c r="AK267" s="18"/>
      <c r="AL267" s="18"/>
      <c r="AM267" s="18"/>
      <c r="AN267" s="18"/>
      <c r="AO267" s="18"/>
      <c r="AP267" s="18"/>
      <c r="AQ267" s="18"/>
    </row>
    <row r="268" spans="1:43" x14ac:dyDescent="0.15">
      <c r="A268" t="str">
        <f t="shared" si="71"/>
        <v>|OGW|黒赤|15|4/2|アンコモン|《[[鞭打ちドローン]]》|</v>
      </c>
      <c r="B268" t="s">
        <v>3211</v>
      </c>
      <c r="C268" t="str">
        <f t="shared" ref="C268:C274" si="73">AA268</f>
        <v>OGW</v>
      </c>
      <c r="D268">
        <f>IF(AA268="","",VLOOKUP(C268,tnpl!$Z$1:$AA$11,2,TRUE))</f>
        <v>3</v>
      </c>
      <c r="E268" t="s">
        <v>3211</v>
      </c>
      <c r="F268" t="str">
        <f t="shared" ref="F268:F274" si="74">AB268</f>
        <v>黒赤</v>
      </c>
      <c r="G268">
        <f>IF(AB268="","",VLOOKUP(F268,tnpl!$X$1:$Y$16,2,TRUE))</f>
        <v>8</v>
      </c>
      <c r="H268" t="s">
        <v>3211</v>
      </c>
      <c r="I268">
        <f t="shared" ref="I268:I274" si="75">AD268</f>
        <v>15</v>
      </c>
      <c r="J268" t="s">
        <v>3211</v>
      </c>
      <c r="K268">
        <f t="shared" ref="K268:L274" si="76">AO268</f>
        <v>4</v>
      </c>
      <c r="L268">
        <f t="shared" si="76"/>
        <v>2</v>
      </c>
      <c r="M268" t="str">
        <f t="shared" si="72"/>
        <v>4/2</v>
      </c>
      <c r="N268" t="s">
        <v>3267</v>
      </c>
      <c r="O268" t="str">
        <f t="shared" ref="O268:O274" si="77">AC268</f>
        <v>アンコモン</v>
      </c>
      <c r="R268" t="s">
        <v>3267</v>
      </c>
      <c r="S268" t="s">
        <v>4854</v>
      </c>
      <c r="T268" t="str">
        <f t="shared" ref="T268:T274" si="78">AE268</f>
        <v>鞭打ちドローン</v>
      </c>
      <c r="U268" t="str">
        <f t="shared" ref="U268:U274" si="79">IF(I268=0,"&gt;","")</f>
        <v/>
      </c>
      <c r="V268" t="str">
        <f>IF(I268=0,VLOOKUP(TAG!T268,Sheet4!A:B,2,TRUE),"")</f>
        <v/>
      </c>
      <c r="W268" t="s">
        <v>4855</v>
      </c>
      <c r="X268" t="s">
        <v>3267</v>
      </c>
      <c r="Z268" s="3">
        <v>521</v>
      </c>
      <c r="AA268" s="2" t="s">
        <v>3214</v>
      </c>
      <c r="AB268" s="1" t="s">
        <v>1526</v>
      </c>
      <c r="AC268" s="1" t="s">
        <v>1473</v>
      </c>
      <c r="AD268" s="1">
        <v>15</v>
      </c>
      <c r="AE268" s="1" t="s">
        <v>1525</v>
      </c>
      <c r="AF268" s="1" t="s">
        <v>1524</v>
      </c>
      <c r="AG268" s="1" t="s">
        <v>349</v>
      </c>
      <c r="AH268" s="1" t="s">
        <v>1457</v>
      </c>
      <c r="AI268" s="1" t="s">
        <v>1523</v>
      </c>
      <c r="AJ268" s="1"/>
      <c r="AK268" s="1" t="s">
        <v>3518</v>
      </c>
      <c r="AL268" s="1" t="s">
        <v>1522</v>
      </c>
      <c r="AM268" s="1"/>
      <c r="AN268" s="1"/>
      <c r="AO268" s="1">
        <v>4</v>
      </c>
      <c r="AP268" s="1">
        <v>2</v>
      </c>
      <c r="AQ268" s="1" t="s">
        <v>3519</v>
      </c>
    </row>
    <row r="269" spans="1:43" x14ac:dyDescent="0.15">
      <c r="A269" t="str">
        <f t="shared" si="71"/>
        <v>|SOI|青|7|4/2|アンコモン|《[[縫い翼のスカーブ]]》|</v>
      </c>
      <c r="B269" t="s">
        <v>3211</v>
      </c>
      <c r="C269" t="str">
        <f t="shared" si="73"/>
        <v>SOI</v>
      </c>
      <c r="D269">
        <f>IF(AA269="","",VLOOKUP(C269,tnpl!$Z$1:$AA$11,2,TRUE))</f>
        <v>4</v>
      </c>
      <c r="E269" t="s">
        <v>3211</v>
      </c>
      <c r="F269" t="str">
        <f t="shared" si="74"/>
        <v>青</v>
      </c>
      <c r="G269">
        <f>IF(AB269="","",VLOOKUP(F269,tnpl!$X$1:$Y$16,2,TRUE))</f>
        <v>2</v>
      </c>
      <c r="H269" t="s">
        <v>3211</v>
      </c>
      <c r="I269">
        <f t="shared" si="75"/>
        <v>7</v>
      </c>
      <c r="J269" t="s">
        <v>3211</v>
      </c>
      <c r="K269">
        <f t="shared" si="76"/>
        <v>4</v>
      </c>
      <c r="L269">
        <f t="shared" si="76"/>
        <v>2</v>
      </c>
      <c r="M269" t="str">
        <f t="shared" si="72"/>
        <v>4/2</v>
      </c>
      <c r="N269" t="s">
        <v>3267</v>
      </c>
      <c r="O269" t="str">
        <f t="shared" si="77"/>
        <v>アンコモン</v>
      </c>
      <c r="R269" t="s">
        <v>3267</v>
      </c>
      <c r="S269" t="s">
        <v>4854</v>
      </c>
      <c r="T269" t="str">
        <f t="shared" si="78"/>
        <v>縫い翼のスカーブ</v>
      </c>
      <c r="U269" t="str">
        <f t="shared" si="79"/>
        <v/>
      </c>
      <c r="V269" t="str">
        <f>IF(I269=0,VLOOKUP(TAG!T269,Sheet4!A:B,2,TRUE),"")</f>
        <v/>
      </c>
      <c r="W269" t="s">
        <v>4855</v>
      </c>
      <c r="X269" t="s">
        <v>3267</v>
      </c>
      <c r="Z269" s="3">
        <v>594</v>
      </c>
      <c r="AA269" s="2" t="s">
        <v>3528</v>
      </c>
      <c r="AB269" s="1" t="s">
        <v>1631</v>
      </c>
      <c r="AC269" s="1" t="s">
        <v>1473</v>
      </c>
      <c r="AD269" s="1">
        <v>7</v>
      </c>
      <c r="AE269" s="1" t="s">
        <v>1349</v>
      </c>
      <c r="AF269" s="1" t="s">
        <v>1348</v>
      </c>
      <c r="AG269" s="1" t="s">
        <v>349</v>
      </c>
      <c r="AH269" s="1" t="s">
        <v>1506</v>
      </c>
      <c r="AI269" s="1"/>
      <c r="AJ269" s="1"/>
      <c r="AK269" s="1" t="s">
        <v>361</v>
      </c>
      <c r="AL269" s="1" t="s">
        <v>3618</v>
      </c>
      <c r="AM269" s="1"/>
      <c r="AN269" s="1"/>
      <c r="AO269" s="1">
        <v>4</v>
      </c>
      <c r="AP269" s="1">
        <v>2</v>
      </c>
      <c r="AQ269" s="1" t="s">
        <v>3619</v>
      </c>
    </row>
    <row r="270" spans="1:43" x14ac:dyDescent="0.15">
      <c r="A270" t="str">
        <f t="shared" si="71"/>
        <v>|SOI|黒|9|4/2|コモン|《[[遠沼の猟犬]]》|</v>
      </c>
      <c r="B270" t="s">
        <v>3211</v>
      </c>
      <c r="C270" t="str">
        <f t="shared" si="73"/>
        <v>SOI</v>
      </c>
      <c r="D270">
        <f>IF(AA270="","",VLOOKUP(C270,tnpl!$Z$1:$AA$11,2,TRUE))</f>
        <v>4</v>
      </c>
      <c r="E270" t="s">
        <v>3211</v>
      </c>
      <c r="F270" t="str">
        <f t="shared" si="74"/>
        <v>黒</v>
      </c>
      <c r="G270">
        <f>IF(AB270="","",VLOOKUP(F270,tnpl!$X$1:$Y$16,2,TRUE))</f>
        <v>3</v>
      </c>
      <c r="H270" t="s">
        <v>3211</v>
      </c>
      <c r="I270">
        <f t="shared" si="75"/>
        <v>9</v>
      </c>
      <c r="J270" t="s">
        <v>3211</v>
      </c>
      <c r="K270">
        <f t="shared" si="76"/>
        <v>4</v>
      </c>
      <c r="L270">
        <f t="shared" si="76"/>
        <v>2</v>
      </c>
      <c r="M270" t="str">
        <f t="shared" si="72"/>
        <v>4/2</v>
      </c>
      <c r="N270" t="s">
        <v>3267</v>
      </c>
      <c r="O270" t="str">
        <f t="shared" si="77"/>
        <v>コモン</v>
      </c>
      <c r="R270" t="s">
        <v>3267</v>
      </c>
      <c r="S270" t="s">
        <v>4854</v>
      </c>
      <c r="T270" t="str">
        <f t="shared" si="78"/>
        <v>遠沼の猟犬</v>
      </c>
      <c r="U270" t="str">
        <f t="shared" si="79"/>
        <v/>
      </c>
      <c r="V270" t="str">
        <f>IF(I270=0,VLOOKUP(TAG!T270,Sheet4!A:B,2,TRUE),"")</f>
        <v/>
      </c>
      <c r="W270" t="s">
        <v>4855</v>
      </c>
      <c r="X270" t="s">
        <v>3267</v>
      </c>
      <c r="Z270" s="3">
        <v>615</v>
      </c>
      <c r="AA270" s="2" t="s">
        <v>3528</v>
      </c>
      <c r="AB270" s="1" t="s">
        <v>1606</v>
      </c>
      <c r="AC270" s="1" t="s">
        <v>1771</v>
      </c>
      <c r="AD270" s="1">
        <v>9</v>
      </c>
      <c r="AE270" s="1" t="s">
        <v>1313</v>
      </c>
      <c r="AF270" s="1" t="s">
        <v>1312</v>
      </c>
      <c r="AG270" s="1" t="s">
        <v>349</v>
      </c>
      <c r="AH270" s="1" t="s">
        <v>1506</v>
      </c>
      <c r="AI270" s="1" t="s">
        <v>2569</v>
      </c>
      <c r="AJ270" s="1"/>
      <c r="AK270" s="1"/>
      <c r="AL270" s="1"/>
      <c r="AM270" s="1"/>
      <c r="AN270" s="1"/>
      <c r="AO270" s="1">
        <v>4</v>
      </c>
      <c r="AP270" s="1">
        <v>2</v>
      </c>
      <c r="AQ270" s="1"/>
    </row>
    <row r="271" spans="1:43" x14ac:dyDescent="0.15">
      <c r="A271" t="str">
        <f t="shared" si="71"/>
        <v>|SOI|赤|11|4/2|コモン|《[[巨体の悪魔]]》|</v>
      </c>
      <c r="B271" t="s">
        <v>3211</v>
      </c>
      <c r="C271" t="str">
        <f t="shared" si="73"/>
        <v>SOI</v>
      </c>
      <c r="D271">
        <f>IF(AA271="","",VLOOKUP(C271,tnpl!$Z$1:$AA$11,2,TRUE))</f>
        <v>4</v>
      </c>
      <c r="E271" t="s">
        <v>3211</v>
      </c>
      <c r="F271" t="str">
        <f t="shared" si="74"/>
        <v>赤</v>
      </c>
      <c r="G271">
        <f>IF(AB271="","",VLOOKUP(F271,tnpl!$X$1:$Y$16,2,TRUE))</f>
        <v>4</v>
      </c>
      <c r="H271" t="s">
        <v>3211</v>
      </c>
      <c r="I271">
        <f t="shared" si="75"/>
        <v>11</v>
      </c>
      <c r="J271" t="s">
        <v>3211</v>
      </c>
      <c r="K271">
        <f t="shared" si="76"/>
        <v>4</v>
      </c>
      <c r="L271">
        <f t="shared" si="76"/>
        <v>2</v>
      </c>
      <c r="M271" t="str">
        <f t="shared" si="72"/>
        <v>4/2</v>
      </c>
      <c r="N271" t="s">
        <v>3267</v>
      </c>
      <c r="O271" t="str">
        <f t="shared" si="77"/>
        <v>コモン</v>
      </c>
      <c r="R271" t="s">
        <v>3267</v>
      </c>
      <c r="S271" t="s">
        <v>4854</v>
      </c>
      <c r="T271" t="str">
        <f t="shared" si="78"/>
        <v>巨体の悪魔</v>
      </c>
      <c r="U271" t="str">
        <f t="shared" si="79"/>
        <v/>
      </c>
      <c r="V271" t="str">
        <f>IF(I271=0,VLOOKUP(TAG!T271,Sheet4!A:B,2,TRUE),"")</f>
        <v/>
      </c>
      <c r="W271" t="s">
        <v>4855</v>
      </c>
      <c r="X271" t="s">
        <v>3267</v>
      </c>
      <c r="Z271" s="3">
        <v>648</v>
      </c>
      <c r="AA271" s="2" t="s">
        <v>3528</v>
      </c>
      <c r="AB271" s="1" t="s">
        <v>1575</v>
      </c>
      <c r="AC271" s="1" t="s">
        <v>1771</v>
      </c>
      <c r="AD271" s="1">
        <v>11</v>
      </c>
      <c r="AE271" s="1" t="s">
        <v>1257</v>
      </c>
      <c r="AF271" s="1" t="s">
        <v>1256</v>
      </c>
      <c r="AG271" s="1" t="s">
        <v>349</v>
      </c>
      <c r="AH271" s="1" t="s">
        <v>3706</v>
      </c>
      <c r="AI271" s="1"/>
      <c r="AJ271" s="1"/>
      <c r="AK271" s="1" t="s">
        <v>2627</v>
      </c>
      <c r="AL271" s="1"/>
      <c r="AM271" s="1"/>
      <c r="AN271" s="1"/>
      <c r="AO271" s="1">
        <v>4</v>
      </c>
      <c r="AP271" s="1">
        <v>2</v>
      </c>
      <c r="AQ271" s="1" t="s">
        <v>2627</v>
      </c>
    </row>
    <row r="272" spans="1:43" x14ac:dyDescent="0.15">
      <c r="A272" t="str">
        <f t="shared" si="71"/>
        <v>|SOI|緑|0|4/2|コモン|《[[森林を切り裂くもの&gt;内陸の木こり]]》|</v>
      </c>
      <c r="B272" t="s">
        <v>3211</v>
      </c>
      <c r="C272" t="str">
        <f t="shared" si="73"/>
        <v>SOI</v>
      </c>
      <c r="D272">
        <f>IF(AA272="","",VLOOKUP(C272,tnpl!$Z$1:$AA$11,2,TRUE))</f>
        <v>4</v>
      </c>
      <c r="E272" t="s">
        <v>3211</v>
      </c>
      <c r="F272" t="str">
        <f t="shared" si="74"/>
        <v>緑</v>
      </c>
      <c r="G272">
        <f>IF(AB272="","",VLOOKUP(F272,tnpl!$X$1:$Y$16,2,TRUE))</f>
        <v>5</v>
      </c>
      <c r="H272" t="s">
        <v>3211</v>
      </c>
      <c r="I272">
        <f t="shared" si="75"/>
        <v>0</v>
      </c>
      <c r="J272" t="s">
        <v>3211</v>
      </c>
      <c r="K272">
        <f t="shared" si="76"/>
        <v>4</v>
      </c>
      <c r="L272">
        <f t="shared" si="76"/>
        <v>2</v>
      </c>
      <c r="M272" t="str">
        <f t="shared" si="72"/>
        <v>4/2</v>
      </c>
      <c r="N272" t="s">
        <v>3267</v>
      </c>
      <c r="O272" t="str">
        <f t="shared" si="77"/>
        <v>コモン</v>
      </c>
      <c r="R272" t="s">
        <v>3267</v>
      </c>
      <c r="S272" t="s">
        <v>4854</v>
      </c>
      <c r="T272" t="str">
        <f t="shared" si="78"/>
        <v>森林を切り裂くもの</v>
      </c>
      <c r="U272" t="str">
        <f t="shared" si="79"/>
        <v>&gt;</v>
      </c>
      <c r="V272" t="str">
        <f>IF(I272=0,VLOOKUP(TAG!T272,Sheet4!A:B,2,TRUE),"")</f>
        <v>内陸の木こり</v>
      </c>
      <c r="W272" t="s">
        <v>4855</v>
      </c>
      <c r="X272" t="s">
        <v>3267</v>
      </c>
      <c r="Z272" s="3">
        <v>681</v>
      </c>
      <c r="AA272" s="2" t="s">
        <v>3528</v>
      </c>
      <c r="AB272" s="1" t="s">
        <v>1540</v>
      </c>
      <c r="AC272" s="1" t="s">
        <v>1771</v>
      </c>
      <c r="AD272" s="21">
        <v>0</v>
      </c>
      <c r="AE272" s="1" t="s">
        <v>1029</v>
      </c>
      <c r="AF272" s="1" t="s">
        <v>1028</v>
      </c>
      <c r="AG272" s="1" t="s">
        <v>349</v>
      </c>
      <c r="AH272" s="1" t="s">
        <v>3702</v>
      </c>
      <c r="AI272" s="1"/>
      <c r="AJ272" s="1"/>
      <c r="AK272" s="1" t="s">
        <v>1733</v>
      </c>
      <c r="AL272" s="1" t="s">
        <v>3704</v>
      </c>
      <c r="AM272" s="1"/>
      <c r="AN272" s="1"/>
      <c r="AO272" s="1">
        <v>4</v>
      </c>
      <c r="AP272" s="1">
        <v>2</v>
      </c>
      <c r="AQ272" s="1" t="s">
        <v>3750</v>
      </c>
    </row>
    <row r="273" spans="1:43" x14ac:dyDescent="0.15">
      <c r="A273" t="str">
        <f t="shared" si="71"/>
        <v>|EMN|緑|15|4/2|アンコモン|《[[けたたましく吠えるもの]]》|</v>
      </c>
      <c r="B273" t="s">
        <v>3211</v>
      </c>
      <c r="C273" t="str">
        <f t="shared" si="73"/>
        <v>EMN</v>
      </c>
      <c r="D273">
        <f>IF(AA273="","",VLOOKUP(C273,tnpl!$Z$1:$AA$11,2,TRUE))</f>
        <v>5</v>
      </c>
      <c r="E273" t="s">
        <v>3211</v>
      </c>
      <c r="F273" t="str">
        <f t="shared" si="74"/>
        <v>緑</v>
      </c>
      <c r="G273">
        <f>IF(AB273="","",VLOOKUP(F273,tnpl!$X$1:$Y$16,2,TRUE))</f>
        <v>5</v>
      </c>
      <c r="H273" t="s">
        <v>3211</v>
      </c>
      <c r="I273">
        <f t="shared" si="75"/>
        <v>15</v>
      </c>
      <c r="J273" t="s">
        <v>3211</v>
      </c>
      <c r="K273">
        <f t="shared" si="76"/>
        <v>4</v>
      </c>
      <c r="L273">
        <f t="shared" si="76"/>
        <v>2</v>
      </c>
      <c r="M273" t="str">
        <f t="shared" si="72"/>
        <v>4/2</v>
      </c>
      <c r="N273" t="s">
        <v>3267</v>
      </c>
      <c r="O273" t="str">
        <f t="shared" si="77"/>
        <v>アンコモン</v>
      </c>
      <c r="R273" t="s">
        <v>3267</v>
      </c>
      <c r="S273" t="s">
        <v>4854</v>
      </c>
      <c r="T273" t="str">
        <f t="shared" si="78"/>
        <v>けたたましく吠えるもの</v>
      </c>
      <c r="U273" t="str">
        <f t="shared" si="79"/>
        <v/>
      </c>
      <c r="V273" t="str">
        <f>IF(I273=0,VLOOKUP(TAG!T273,Sheet4!A:B,2,TRUE),"")</f>
        <v/>
      </c>
      <c r="W273" t="s">
        <v>4855</v>
      </c>
      <c r="X273" t="s">
        <v>3267</v>
      </c>
      <c r="Z273" s="3">
        <v>811</v>
      </c>
      <c r="AA273" s="2" t="s">
        <v>3870</v>
      </c>
      <c r="AB273" s="1" t="s">
        <v>1540</v>
      </c>
      <c r="AC273" s="1" t="s">
        <v>1473</v>
      </c>
      <c r="AD273" s="22">
        <v>15</v>
      </c>
      <c r="AE273" s="1" t="s">
        <v>923</v>
      </c>
      <c r="AF273" s="1" t="s">
        <v>922</v>
      </c>
      <c r="AG273" s="1" t="s">
        <v>349</v>
      </c>
      <c r="AH273" s="1" t="s">
        <v>3702</v>
      </c>
      <c r="AI273" s="1" t="s">
        <v>2837</v>
      </c>
      <c r="AJ273" s="1"/>
      <c r="AK273" s="1" t="s">
        <v>3516</v>
      </c>
      <c r="AL273" s="1" t="s">
        <v>3560</v>
      </c>
      <c r="AM273" s="1"/>
      <c r="AN273" s="1"/>
      <c r="AO273" s="1">
        <v>4</v>
      </c>
      <c r="AP273" s="1">
        <v>2</v>
      </c>
      <c r="AQ273" s="1" t="s">
        <v>3985</v>
      </c>
    </row>
    <row r="274" spans="1:43" x14ac:dyDescent="0.15">
      <c r="A274" t="str">
        <f t="shared" si="71"/>
        <v>|AKH|黒赤|12|4/2|アンコモン|《[[無慈悲な投槍手]]》|</v>
      </c>
      <c r="B274" t="s">
        <v>3211</v>
      </c>
      <c r="C274" t="str">
        <f t="shared" si="73"/>
        <v>AKH</v>
      </c>
      <c r="D274">
        <f>IF(AA274="","",VLOOKUP(C274,tnpl!$Z$1:$AA$11,2,TRUE))</f>
        <v>10</v>
      </c>
      <c r="E274" t="s">
        <v>3211</v>
      </c>
      <c r="F274" t="str">
        <f t="shared" si="74"/>
        <v>黒赤</v>
      </c>
      <c r="G274">
        <f>IF(AB274="","",VLOOKUP(F274,tnpl!$X$1:$Y$16,2,TRUE))</f>
        <v>8</v>
      </c>
      <c r="H274" t="s">
        <v>3211</v>
      </c>
      <c r="I274">
        <f t="shared" si="75"/>
        <v>12</v>
      </c>
      <c r="J274" t="s">
        <v>3211</v>
      </c>
      <c r="K274">
        <f t="shared" si="76"/>
        <v>4</v>
      </c>
      <c r="L274">
        <f t="shared" si="76"/>
        <v>2</v>
      </c>
      <c r="M274" t="str">
        <f t="shared" si="72"/>
        <v>4/2</v>
      </c>
      <c r="N274" t="s">
        <v>3267</v>
      </c>
      <c r="O274" t="str">
        <f t="shared" si="77"/>
        <v>アンコモン</v>
      </c>
      <c r="R274" t="s">
        <v>3267</v>
      </c>
      <c r="S274" t="s">
        <v>4854</v>
      </c>
      <c r="T274" t="str">
        <f t="shared" si="78"/>
        <v>無慈悲な投槍手</v>
      </c>
      <c r="U274" t="str">
        <f t="shared" si="79"/>
        <v/>
      </c>
      <c r="V274" t="str">
        <f>IF(I274=0,VLOOKUP(TAG!T274,Sheet4!A:B,2,TRUE),"")</f>
        <v/>
      </c>
      <c r="W274" t="s">
        <v>4855</v>
      </c>
      <c r="X274" t="s">
        <v>3267</v>
      </c>
      <c r="Z274" s="3">
        <v>1288</v>
      </c>
      <c r="AA274" s="2" t="s">
        <v>4450</v>
      </c>
      <c r="AB274" s="1" t="s">
        <v>1526</v>
      </c>
      <c r="AC274" s="1" t="s">
        <v>1473</v>
      </c>
      <c r="AD274" s="1">
        <v>12</v>
      </c>
      <c r="AE274" s="1" t="s">
        <v>4838</v>
      </c>
      <c r="AF274" s="1" t="s">
        <v>4839</v>
      </c>
      <c r="AG274" s="1" t="s">
        <v>349</v>
      </c>
      <c r="AH274" s="1" t="s">
        <v>4557</v>
      </c>
      <c r="AI274" s="1" t="s">
        <v>1515</v>
      </c>
      <c r="AJ274" s="1"/>
      <c r="AK274" s="1" t="s">
        <v>4840</v>
      </c>
      <c r="AL274" s="1"/>
      <c r="AM274" s="1"/>
      <c r="AN274" s="1"/>
      <c r="AO274" s="1">
        <v>4</v>
      </c>
      <c r="AP274" s="1">
        <v>2</v>
      </c>
      <c r="AQ274" s="1" t="s">
        <v>4840</v>
      </c>
    </row>
    <row r="275" spans="1:43" x14ac:dyDescent="0.15">
      <c r="A275" t="str">
        <f>B275&amp;C275&amp;E275&amp;F275&amp;H275&amp;I275&amp;J275&amp;M275&amp;N275&amp;O275&amp;P275&amp;Q275&amp;R275&amp;S275&amp;T275&amp;V275&amp;W275&amp;X275&amp;Y275</f>
        <v/>
      </c>
    </row>
    <row r="276" spans="1:43" x14ac:dyDescent="0.15">
      <c r="A276" t="str">
        <f>B276&amp;C276&amp;E276&amp;F276&amp;H276&amp;I276&amp;J276&amp;M276&amp;N276&amp;O276&amp;P276&amp;Q276&amp;R276&amp;S276&amp;T276&amp;V276&amp;W276&amp;X276&amp;Y276</f>
        <v>**4/3クリーチャー</v>
      </c>
      <c r="B276" t="s">
        <v>4856</v>
      </c>
      <c r="C276">
        <f>K279</f>
        <v>4</v>
      </c>
      <c r="E276" t="s">
        <v>5203</v>
      </c>
      <c r="F276">
        <f>L279</f>
        <v>3</v>
      </c>
      <c r="I276" t="s">
        <v>349</v>
      </c>
      <c r="V276" t="str">
        <f>IF(I276=0,VLOOKUP(TAG!T276,Sheet4!A:B,2,TRUE),"")</f>
        <v/>
      </c>
    </row>
    <row r="277" spans="1:43" x14ac:dyDescent="0.15">
      <c r="A277" t="str">
        <f t="shared" ref="A277:A308" si="80">B277&amp;C277&amp;E277&amp;F277&amp;H277&amp;I277&amp;J277&amp;M277&amp;N277&amp;O277&amp;P277&amp;Q277&amp;R277&amp;S277&amp;T277&amp;U277&amp;V277&amp;W277&amp;X277&amp;Y277</f>
        <v>|LEFT:50|LEFT:50|LEFT:50|LEFT:120|LEFT:120|LEFT:500|c</v>
      </c>
      <c r="B277" t="s">
        <v>3211</v>
      </c>
      <c r="C277" t="s">
        <v>3204</v>
      </c>
      <c r="E277" t="s">
        <v>3211</v>
      </c>
      <c r="F277" t="s">
        <v>3204</v>
      </c>
      <c r="H277" t="s">
        <v>3211</v>
      </c>
      <c r="I277" t="s">
        <v>3204</v>
      </c>
      <c r="J277" t="s">
        <v>3211</v>
      </c>
      <c r="M277" t="s">
        <v>5157</v>
      </c>
      <c r="N277" t="s">
        <v>3267</v>
      </c>
      <c r="O277" t="s">
        <v>5157</v>
      </c>
      <c r="R277" t="s">
        <v>3267</v>
      </c>
      <c r="T277" t="s">
        <v>3205</v>
      </c>
      <c r="V277" t="str">
        <f>IF(I277=0,VLOOKUP(TAG!T277,Sheet4!A:B,2,TRUE),"")</f>
        <v/>
      </c>
      <c r="X277" t="s">
        <v>3267</v>
      </c>
      <c r="Y277" t="s">
        <v>3206</v>
      </c>
    </row>
    <row r="278" spans="1:43" x14ac:dyDescent="0.15">
      <c r="A278" t="str">
        <f t="shared" si="80"/>
        <v>|セット|色|コスト|P/T|レアリティ|カード名|</v>
      </c>
      <c r="B278" t="s">
        <v>3211</v>
      </c>
      <c r="C278" t="s">
        <v>3212</v>
      </c>
      <c r="E278" t="s">
        <v>3211</v>
      </c>
      <c r="F278" t="s">
        <v>3181</v>
      </c>
      <c r="H278" t="s">
        <v>3211</v>
      </c>
      <c r="I278" t="s">
        <v>3207</v>
      </c>
      <c r="J278" t="s">
        <v>3211</v>
      </c>
      <c r="K278" t="s">
        <v>3168</v>
      </c>
      <c r="L278" t="s">
        <v>3167</v>
      </c>
      <c r="M278" t="str">
        <f t="shared" ref="M278:M309" si="81">K278&amp;"/"&amp;L278</f>
        <v>P/T</v>
      </c>
      <c r="N278" t="s">
        <v>3267</v>
      </c>
      <c r="O278" t="s">
        <v>5187</v>
      </c>
      <c r="R278" t="s">
        <v>3267</v>
      </c>
      <c r="T278" t="s">
        <v>3208</v>
      </c>
      <c r="V278" t="str">
        <f>IF(I278=0,VLOOKUP(TAG!T278,Sheet4!A:B,2,TRUE),"")</f>
        <v/>
      </c>
      <c r="X278" t="s">
        <v>3267</v>
      </c>
      <c r="Z278" s="18"/>
      <c r="AA278" s="18"/>
      <c r="AB278" s="18"/>
      <c r="AC278" s="18"/>
      <c r="AD278" s="18"/>
      <c r="AE278" s="18"/>
      <c r="AF278" s="18"/>
      <c r="AG278" s="18"/>
      <c r="AH278" s="18"/>
      <c r="AI278" s="18"/>
      <c r="AJ278" s="18"/>
      <c r="AK278" s="18"/>
      <c r="AL278" s="18"/>
      <c r="AM278" s="18"/>
      <c r="AN278" s="18"/>
      <c r="AO278" s="18"/>
      <c r="AP278" s="18"/>
      <c r="AQ278" s="18"/>
    </row>
    <row r="279" spans="1:43" x14ac:dyDescent="0.15">
      <c r="A279" t="str">
        <f t="shared" si="80"/>
        <v>|ORI|白|12|4/3|アンコモン|《[[領事補佐官]]》|</v>
      </c>
      <c r="B279" t="s">
        <v>3211</v>
      </c>
      <c r="C279" t="str">
        <f t="shared" ref="C279:C310" si="82">AA279</f>
        <v>ORI</v>
      </c>
      <c r="D279">
        <f>IF(AA279="","",VLOOKUP(C279,tnpl!$Z$1:$AA$11,2,TRUE))</f>
        <v>1</v>
      </c>
      <c r="E279" t="s">
        <v>3211</v>
      </c>
      <c r="F279" t="str">
        <f t="shared" ref="F279:F310" si="83">AB279</f>
        <v>白</v>
      </c>
      <c r="G279">
        <f>IF(AB279="","",VLOOKUP(F279,tnpl!$X$1:$Y$16,2,TRUE))</f>
        <v>1</v>
      </c>
      <c r="H279" t="s">
        <v>3211</v>
      </c>
      <c r="I279">
        <f t="shared" ref="I279:I310" si="84">AD279</f>
        <v>12</v>
      </c>
      <c r="J279" t="s">
        <v>3211</v>
      </c>
      <c r="K279">
        <f t="shared" ref="K279:K310" si="85">AO279</f>
        <v>4</v>
      </c>
      <c r="L279">
        <f t="shared" ref="L279:L310" si="86">AP279</f>
        <v>3</v>
      </c>
      <c r="M279" t="str">
        <f t="shared" si="81"/>
        <v>4/3</v>
      </c>
      <c r="N279" t="s">
        <v>3267</v>
      </c>
      <c r="O279" t="str">
        <f t="shared" ref="O279:O310" si="87">AC279</f>
        <v>アンコモン</v>
      </c>
      <c r="R279" t="s">
        <v>3267</v>
      </c>
      <c r="S279" t="s">
        <v>4854</v>
      </c>
      <c r="T279" t="str">
        <f t="shared" ref="T279:T310" si="88">AE279</f>
        <v>領事補佐官</v>
      </c>
      <c r="U279" t="str">
        <f t="shared" ref="U279:U310" si="89">IF(I279=0,"&gt;","")</f>
        <v/>
      </c>
      <c r="V279" t="str">
        <f>IF(I279=0,VLOOKUP(TAG!T279,Sheet4!A:B,2,TRUE),"")</f>
        <v/>
      </c>
      <c r="W279" t="s">
        <v>4855</v>
      </c>
      <c r="X279" t="s">
        <v>3267</v>
      </c>
      <c r="Z279" s="3">
        <v>19</v>
      </c>
      <c r="AA279" s="2" t="s">
        <v>3271</v>
      </c>
      <c r="AB279" s="1" t="s">
        <v>1653</v>
      </c>
      <c r="AC279" s="1" t="s">
        <v>1473</v>
      </c>
      <c r="AD279" s="1">
        <v>12</v>
      </c>
      <c r="AE279" s="1" t="s">
        <v>3114</v>
      </c>
      <c r="AF279" s="1" t="s">
        <v>3113</v>
      </c>
      <c r="AG279" s="1" t="s">
        <v>349</v>
      </c>
      <c r="AH279" s="1" t="s">
        <v>1511</v>
      </c>
      <c r="AI279" s="1" t="s">
        <v>1826</v>
      </c>
      <c r="AJ279" s="1"/>
      <c r="AK279" s="1" t="s">
        <v>3279</v>
      </c>
      <c r="AL279" s="1" t="s">
        <v>3112</v>
      </c>
      <c r="AM279" s="1"/>
      <c r="AN279" s="1"/>
      <c r="AO279" s="1">
        <v>4</v>
      </c>
      <c r="AP279" s="1">
        <v>3</v>
      </c>
      <c r="AQ279" s="1" t="s">
        <v>3280</v>
      </c>
    </row>
    <row r="280" spans="1:43" x14ac:dyDescent="0.15">
      <c r="A280" t="str">
        <f t="shared" si="80"/>
        <v>|ORI|黒|16|4/3|アンコモン|《[[光り葉の選別者]]》|</v>
      </c>
      <c r="B280" t="s">
        <v>3211</v>
      </c>
      <c r="C280" t="str">
        <f t="shared" si="82"/>
        <v>ORI</v>
      </c>
      <c r="D280">
        <f>IF(AA280="","",VLOOKUP(C280,tnpl!$Z$1:$AA$11,2,TRUE))</f>
        <v>1</v>
      </c>
      <c r="E280" t="s">
        <v>3211</v>
      </c>
      <c r="F280" t="str">
        <f t="shared" si="83"/>
        <v>黒</v>
      </c>
      <c r="G280">
        <f>IF(AB280="","",VLOOKUP(F280,tnpl!$X$1:$Y$16,2,TRUE))</f>
        <v>3</v>
      </c>
      <c r="H280" t="s">
        <v>3211</v>
      </c>
      <c r="I280">
        <f t="shared" si="84"/>
        <v>16</v>
      </c>
      <c r="J280" t="s">
        <v>3211</v>
      </c>
      <c r="K280">
        <f t="shared" si="85"/>
        <v>4</v>
      </c>
      <c r="L280">
        <f t="shared" si="86"/>
        <v>3</v>
      </c>
      <c r="M280" t="str">
        <f t="shared" si="81"/>
        <v>4/3</v>
      </c>
      <c r="N280" t="s">
        <v>3267</v>
      </c>
      <c r="O280" t="str">
        <f t="shared" si="87"/>
        <v>アンコモン</v>
      </c>
      <c r="R280" t="s">
        <v>3267</v>
      </c>
      <c r="S280" t="s">
        <v>4854</v>
      </c>
      <c r="T280" t="str">
        <f t="shared" si="88"/>
        <v>光り葉の選別者</v>
      </c>
      <c r="U280" t="str">
        <f t="shared" si="89"/>
        <v/>
      </c>
      <c r="V280" t="str">
        <f>IF(I280=0,VLOOKUP(TAG!T280,Sheet4!A:B,2,TRUE),"")</f>
        <v/>
      </c>
      <c r="W280" t="s">
        <v>4855</v>
      </c>
      <c r="X280" t="s">
        <v>3267</v>
      </c>
      <c r="Z280" s="3">
        <v>99</v>
      </c>
      <c r="AA280" s="2" t="s">
        <v>3271</v>
      </c>
      <c r="AB280" s="1" t="s">
        <v>1606</v>
      </c>
      <c r="AC280" s="1" t="s">
        <v>1473</v>
      </c>
      <c r="AD280" s="1">
        <v>16</v>
      </c>
      <c r="AE280" s="1" t="s">
        <v>2871</v>
      </c>
      <c r="AF280" s="1" t="s">
        <v>2870</v>
      </c>
      <c r="AG280" s="1" t="s">
        <v>349</v>
      </c>
      <c r="AH280" s="1" t="s">
        <v>1501</v>
      </c>
      <c r="AI280" s="1" t="s">
        <v>1515</v>
      </c>
      <c r="AJ280" s="1"/>
      <c r="AK280" s="1" t="s">
        <v>3327</v>
      </c>
      <c r="AL280" s="1"/>
      <c r="AM280" s="1"/>
      <c r="AN280" s="1"/>
      <c r="AO280" s="1">
        <v>4</v>
      </c>
      <c r="AP280" s="1">
        <v>3</v>
      </c>
      <c r="AQ280" s="1" t="s">
        <v>3327</v>
      </c>
    </row>
    <row r="281" spans="1:43" x14ac:dyDescent="0.15">
      <c r="A281" t="str">
        <f t="shared" si="80"/>
        <v>|ORI|赤|8|4/3|アンコモン|《[[心酔させる勝者]]》|</v>
      </c>
      <c r="B281" t="s">
        <v>3211</v>
      </c>
      <c r="C281" t="str">
        <f t="shared" si="82"/>
        <v>ORI</v>
      </c>
      <c r="D281">
        <f>IF(AA281="","",VLOOKUP(C281,tnpl!$Z$1:$AA$11,2,TRUE))</f>
        <v>1</v>
      </c>
      <c r="E281" t="s">
        <v>3211</v>
      </c>
      <c r="F281" t="str">
        <f t="shared" si="83"/>
        <v>赤</v>
      </c>
      <c r="G281">
        <f>IF(AB281="","",VLOOKUP(F281,tnpl!$X$1:$Y$16,2,TRUE))</f>
        <v>4</v>
      </c>
      <c r="H281" t="s">
        <v>3211</v>
      </c>
      <c r="I281">
        <f t="shared" si="84"/>
        <v>8</v>
      </c>
      <c r="J281" t="s">
        <v>3211</v>
      </c>
      <c r="K281">
        <f t="shared" si="85"/>
        <v>4</v>
      </c>
      <c r="L281">
        <f t="shared" si="86"/>
        <v>3</v>
      </c>
      <c r="M281" t="str">
        <f t="shared" si="81"/>
        <v>4/3</v>
      </c>
      <c r="N281" t="s">
        <v>3267</v>
      </c>
      <c r="O281" t="str">
        <f t="shared" si="87"/>
        <v>アンコモン</v>
      </c>
      <c r="R281" t="s">
        <v>3267</v>
      </c>
      <c r="S281" t="s">
        <v>4854</v>
      </c>
      <c r="T281" t="str">
        <f t="shared" si="88"/>
        <v>心酔させる勝者</v>
      </c>
      <c r="U281" t="str">
        <f t="shared" si="89"/>
        <v/>
      </c>
      <c r="V281" t="str">
        <f>IF(I281=0,VLOOKUP(TAG!T281,Sheet4!A:B,2,TRUE),"")</f>
        <v/>
      </c>
      <c r="W281" t="s">
        <v>4855</v>
      </c>
      <c r="X281" t="s">
        <v>3267</v>
      </c>
      <c r="Z281" s="3">
        <v>138</v>
      </c>
      <c r="AA281" s="2" t="s">
        <v>3271</v>
      </c>
      <c r="AB281" s="1" t="s">
        <v>1575</v>
      </c>
      <c r="AC281" s="1" t="s">
        <v>1473</v>
      </c>
      <c r="AD281" s="1">
        <v>8</v>
      </c>
      <c r="AE281" s="1" t="s">
        <v>2761</v>
      </c>
      <c r="AF281" s="1" t="s">
        <v>2760</v>
      </c>
      <c r="AG281" s="1" t="s">
        <v>349</v>
      </c>
      <c r="AH281" s="1" t="s">
        <v>1511</v>
      </c>
      <c r="AI281" s="1" t="s">
        <v>1515</v>
      </c>
      <c r="AJ281" s="1"/>
      <c r="AK281" s="1" t="s">
        <v>2759</v>
      </c>
      <c r="AL281" s="1"/>
      <c r="AM281" s="1"/>
      <c r="AN281" s="1"/>
      <c r="AO281" s="1">
        <v>4</v>
      </c>
      <c r="AP281" s="1">
        <v>3</v>
      </c>
      <c r="AQ281" s="1" t="s">
        <v>2759</v>
      </c>
    </row>
    <row r="282" spans="1:43" x14ac:dyDescent="0.15">
      <c r="A282" t="str">
        <f t="shared" si="80"/>
        <v>|ORI|赤|11|4/3|アンコモン|《[[空荒らしの巨人]]》|</v>
      </c>
      <c r="B282" t="s">
        <v>3211</v>
      </c>
      <c r="C282" t="str">
        <f t="shared" si="82"/>
        <v>ORI</v>
      </c>
      <c r="D282">
        <f>IF(AA282="","",VLOOKUP(C282,tnpl!$Z$1:$AA$11,2,TRUE))</f>
        <v>1</v>
      </c>
      <c r="E282" t="s">
        <v>3211</v>
      </c>
      <c r="F282" t="str">
        <f t="shared" si="83"/>
        <v>赤</v>
      </c>
      <c r="G282">
        <f>IF(AB282="","",VLOOKUP(F282,tnpl!$X$1:$Y$16,2,TRUE))</f>
        <v>4</v>
      </c>
      <c r="H282" t="s">
        <v>3211</v>
      </c>
      <c r="I282">
        <f t="shared" si="84"/>
        <v>11</v>
      </c>
      <c r="J282" t="s">
        <v>3211</v>
      </c>
      <c r="K282">
        <f t="shared" si="85"/>
        <v>4</v>
      </c>
      <c r="L282">
        <f t="shared" si="86"/>
        <v>3</v>
      </c>
      <c r="M282" t="str">
        <f t="shared" si="81"/>
        <v>4/3</v>
      </c>
      <c r="N282" t="s">
        <v>3267</v>
      </c>
      <c r="O282" t="str">
        <f t="shared" si="87"/>
        <v>アンコモン</v>
      </c>
      <c r="R282" t="s">
        <v>3267</v>
      </c>
      <c r="S282" t="s">
        <v>4854</v>
      </c>
      <c r="T282" t="str">
        <f t="shared" si="88"/>
        <v>空荒らしの巨人</v>
      </c>
      <c r="U282" t="str">
        <f t="shared" si="89"/>
        <v/>
      </c>
      <c r="V282" t="str">
        <f>IF(I282=0,VLOOKUP(TAG!T282,Sheet4!A:B,2,TRUE),"")</f>
        <v/>
      </c>
      <c r="W282" t="s">
        <v>4855</v>
      </c>
      <c r="X282" t="s">
        <v>3267</v>
      </c>
      <c r="Z282" s="3">
        <v>143</v>
      </c>
      <c r="AA282" s="2" t="s">
        <v>3271</v>
      </c>
      <c r="AB282" s="1" t="s">
        <v>1575</v>
      </c>
      <c r="AC282" s="1" t="s">
        <v>1473</v>
      </c>
      <c r="AD282" s="1">
        <v>11</v>
      </c>
      <c r="AE282" s="1" t="s">
        <v>2745</v>
      </c>
      <c r="AF282" s="1" t="s">
        <v>2744</v>
      </c>
      <c r="AG282" s="1" t="s">
        <v>349</v>
      </c>
      <c r="AH282" s="1" t="s">
        <v>2077</v>
      </c>
      <c r="AI282" s="1"/>
      <c r="AJ282" s="1"/>
      <c r="AK282" s="1" t="s">
        <v>1971</v>
      </c>
      <c r="AL282" s="1"/>
      <c r="AM282" s="1"/>
      <c r="AN282" s="1"/>
      <c r="AO282" s="1">
        <v>4</v>
      </c>
      <c r="AP282" s="1">
        <v>3</v>
      </c>
      <c r="AQ282" s="1" t="s">
        <v>1971</v>
      </c>
    </row>
    <row r="283" spans="1:43" x14ac:dyDescent="0.15">
      <c r="A283" t="str">
        <f t="shared" si="80"/>
        <v>|ORI|赤黒|10|4/3|アンコモン|《[[猛火のヘルハウンド]]》|</v>
      </c>
      <c r="B283" t="s">
        <v>3211</v>
      </c>
      <c r="C283" t="str">
        <f t="shared" si="82"/>
        <v>ORI</v>
      </c>
      <c r="D283">
        <f>IF(AA283="","",VLOOKUP(C283,tnpl!$Z$1:$AA$11,2,TRUE))</f>
        <v>1</v>
      </c>
      <c r="E283" t="s">
        <v>3211</v>
      </c>
      <c r="F283" t="str">
        <f t="shared" si="83"/>
        <v>赤黒</v>
      </c>
      <c r="G283">
        <f>IF(AB283="","",VLOOKUP(F283,tnpl!$X$1:$Y$16,2,TRUE))</f>
        <v>4</v>
      </c>
      <c r="H283" t="s">
        <v>3211</v>
      </c>
      <c r="I283">
        <f t="shared" si="84"/>
        <v>10</v>
      </c>
      <c r="J283" t="s">
        <v>3211</v>
      </c>
      <c r="K283">
        <f t="shared" si="85"/>
        <v>4</v>
      </c>
      <c r="L283">
        <f t="shared" si="86"/>
        <v>3</v>
      </c>
      <c r="M283" t="str">
        <f t="shared" si="81"/>
        <v>4/3</v>
      </c>
      <c r="N283" t="s">
        <v>3267</v>
      </c>
      <c r="O283" t="str">
        <f t="shared" si="87"/>
        <v>アンコモン</v>
      </c>
      <c r="R283" t="s">
        <v>3267</v>
      </c>
      <c r="S283" t="s">
        <v>4854</v>
      </c>
      <c r="T283" t="str">
        <f t="shared" si="88"/>
        <v>猛火のヘルハウンド</v>
      </c>
      <c r="U283" t="str">
        <f t="shared" si="89"/>
        <v/>
      </c>
      <c r="V283" t="str">
        <f>IF(I283=0,VLOOKUP(TAG!T283,Sheet4!A:B,2,TRUE),"")</f>
        <v/>
      </c>
      <c r="W283" t="s">
        <v>4855</v>
      </c>
      <c r="X283" t="s">
        <v>3267</v>
      </c>
      <c r="Z283" s="3">
        <v>204</v>
      </c>
      <c r="AA283" s="2" t="s">
        <v>3271</v>
      </c>
      <c r="AB283" s="1" t="s">
        <v>2572</v>
      </c>
      <c r="AC283" s="1" t="s">
        <v>1473</v>
      </c>
      <c r="AD283" s="1">
        <v>10</v>
      </c>
      <c r="AE283" s="1" t="s">
        <v>2571</v>
      </c>
      <c r="AF283" s="1" t="s">
        <v>2570</v>
      </c>
      <c r="AG283" s="1" t="s">
        <v>349</v>
      </c>
      <c r="AH283" s="1" t="s">
        <v>1559</v>
      </c>
      <c r="AI283" s="1" t="s">
        <v>2569</v>
      </c>
      <c r="AJ283" s="1"/>
      <c r="AK283" s="1" t="s">
        <v>1765</v>
      </c>
      <c r="AL283" s="1" t="s">
        <v>3383</v>
      </c>
      <c r="AM283" s="1"/>
      <c r="AN283" s="1"/>
      <c r="AO283" s="1">
        <v>4</v>
      </c>
      <c r="AP283" s="1">
        <v>3</v>
      </c>
      <c r="AQ283" s="1" t="s">
        <v>3384</v>
      </c>
    </row>
    <row r="284" spans="1:43" x14ac:dyDescent="0.15">
      <c r="A284" t="str">
        <f t="shared" si="80"/>
        <v>|ORI|白黒|17|4/3|アンコモン|《[[血に呪われた騎士]]》|</v>
      </c>
      <c r="B284" t="s">
        <v>3211</v>
      </c>
      <c r="C284" t="str">
        <f t="shared" si="82"/>
        <v>ORI</v>
      </c>
      <c r="D284">
        <f>IF(AA284="","",VLOOKUP(C284,tnpl!$Z$1:$AA$11,2,TRUE))</f>
        <v>1</v>
      </c>
      <c r="E284" t="s">
        <v>3211</v>
      </c>
      <c r="F284" t="str">
        <f t="shared" si="83"/>
        <v>白黒</v>
      </c>
      <c r="G284">
        <f>IF(AB284="","",VLOOKUP(F284,tnpl!$X$1:$Y$16,2,TRUE))</f>
        <v>11</v>
      </c>
      <c r="H284" t="s">
        <v>3211</v>
      </c>
      <c r="I284">
        <f t="shared" si="84"/>
        <v>17</v>
      </c>
      <c r="J284" t="s">
        <v>3211</v>
      </c>
      <c r="K284">
        <f t="shared" si="85"/>
        <v>4</v>
      </c>
      <c r="L284">
        <f t="shared" si="86"/>
        <v>3</v>
      </c>
      <c r="M284" t="str">
        <f t="shared" si="81"/>
        <v>4/3</v>
      </c>
      <c r="N284" t="s">
        <v>3267</v>
      </c>
      <c r="O284" t="str">
        <f t="shared" si="87"/>
        <v>アンコモン</v>
      </c>
      <c r="R284" t="s">
        <v>3267</v>
      </c>
      <c r="S284" t="s">
        <v>4854</v>
      </c>
      <c r="T284" t="str">
        <f t="shared" si="88"/>
        <v>血に呪われた騎士</v>
      </c>
      <c r="U284" t="str">
        <f t="shared" si="89"/>
        <v/>
      </c>
      <c r="V284" t="str">
        <f>IF(I284=0,VLOOKUP(TAG!T284,Sheet4!A:B,2,TRUE),"")</f>
        <v/>
      </c>
      <c r="W284" t="s">
        <v>4855</v>
      </c>
      <c r="X284" t="s">
        <v>3267</v>
      </c>
      <c r="Z284" s="3">
        <v>205</v>
      </c>
      <c r="AA284" s="2" t="s">
        <v>3271</v>
      </c>
      <c r="AB284" s="1" t="s">
        <v>1496</v>
      </c>
      <c r="AC284" s="1" t="s">
        <v>1473</v>
      </c>
      <c r="AD284" s="1">
        <v>17</v>
      </c>
      <c r="AE284" s="1" t="s">
        <v>2568</v>
      </c>
      <c r="AF284" s="1" t="s">
        <v>2567</v>
      </c>
      <c r="AG284" s="1" t="s">
        <v>349</v>
      </c>
      <c r="AH284" s="1" t="s">
        <v>1516</v>
      </c>
      <c r="AI284" s="1" t="s">
        <v>1555</v>
      </c>
      <c r="AJ284" s="1"/>
      <c r="AK284" s="1" t="s">
        <v>2566</v>
      </c>
      <c r="AL284" s="1"/>
      <c r="AM284" s="1"/>
      <c r="AN284" s="1"/>
      <c r="AO284" s="1">
        <v>4</v>
      </c>
      <c r="AP284" s="1">
        <v>3</v>
      </c>
      <c r="AQ284" s="1" t="s">
        <v>2566</v>
      </c>
    </row>
    <row r="285" spans="1:43" x14ac:dyDescent="0.15">
      <c r="A285" t="str">
        <f t="shared" si="80"/>
        <v>|ORI|青黒|13|4/3|アンコモン|《[[取り憑かれたスカーブ]]》|</v>
      </c>
      <c r="B285" t="s">
        <v>3211</v>
      </c>
      <c r="C285" t="str">
        <f t="shared" si="82"/>
        <v>ORI</v>
      </c>
      <c r="D285">
        <f>IF(AA285="","",VLOOKUP(C285,tnpl!$Z$1:$AA$11,2,TRUE))</f>
        <v>1</v>
      </c>
      <c r="E285" t="s">
        <v>3211</v>
      </c>
      <c r="F285" t="str">
        <f t="shared" si="83"/>
        <v>青黒</v>
      </c>
      <c r="G285">
        <f>IF(AB285="","",VLOOKUP(F285,tnpl!$X$1:$Y$16,2,TRUE))</f>
        <v>7</v>
      </c>
      <c r="H285" t="s">
        <v>3211</v>
      </c>
      <c r="I285">
        <f t="shared" si="84"/>
        <v>13</v>
      </c>
      <c r="J285" t="s">
        <v>3211</v>
      </c>
      <c r="K285">
        <f t="shared" si="85"/>
        <v>4</v>
      </c>
      <c r="L285">
        <f t="shared" si="86"/>
        <v>3</v>
      </c>
      <c r="M285" t="str">
        <f t="shared" si="81"/>
        <v>4/3</v>
      </c>
      <c r="N285" t="s">
        <v>3267</v>
      </c>
      <c r="O285" t="str">
        <f t="shared" si="87"/>
        <v>アンコモン</v>
      </c>
      <c r="R285" t="s">
        <v>3267</v>
      </c>
      <c r="S285" t="s">
        <v>4854</v>
      </c>
      <c r="T285" t="str">
        <f t="shared" si="88"/>
        <v>取り憑かれたスカーブ</v>
      </c>
      <c r="U285" t="str">
        <f t="shared" si="89"/>
        <v/>
      </c>
      <c r="V285" t="str">
        <f>IF(I285=0,VLOOKUP(TAG!T285,Sheet4!A:B,2,TRUE),"")</f>
        <v/>
      </c>
      <c r="W285" t="s">
        <v>4855</v>
      </c>
      <c r="X285" t="s">
        <v>3267</v>
      </c>
      <c r="Z285" s="3">
        <v>209</v>
      </c>
      <c r="AA285" s="2" t="s">
        <v>3271</v>
      </c>
      <c r="AB285" s="1" t="s">
        <v>1530</v>
      </c>
      <c r="AC285" s="1" t="s">
        <v>1473</v>
      </c>
      <c r="AD285" s="1">
        <v>13</v>
      </c>
      <c r="AE285" s="1" t="s">
        <v>2557</v>
      </c>
      <c r="AF285" s="1" t="s">
        <v>2556</v>
      </c>
      <c r="AG285" s="1" t="s">
        <v>349</v>
      </c>
      <c r="AH285" s="1" t="s">
        <v>1506</v>
      </c>
      <c r="AI285" s="1"/>
      <c r="AJ285" s="1"/>
      <c r="AK285" s="1" t="s">
        <v>2555</v>
      </c>
      <c r="AL285" s="1"/>
      <c r="AM285" s="1"/>
      <c r="AN285" s="1"/>
      <c r="AO285" s="1">
        <v>4</v>
      </c>
      <c r="AP285" s="1">
        <v>3</v>
      </c>
      <c r="AQ285" s="1" t="s">
        <v>2555</v>
      </c>
    </row>
    <row r="286" spans="1:43" x14ac:dyDescent="0.15">
      <c r="A286" t="str">
        <f t="shared" si="80"/>
        <v>|ORI|黒緑|10|4/3|アンコモン|《[[群れのシャーマン]]》|</v>
      </c>
      <c r="B286" t="s">
        <v>3211</v>
      </c>
      <c r="C286" t="str">
        <f t="shared" si="82"/>
        <v>ORI</v>
      </c>
      <c r="D286">
        <f>IF(AA286="","",VLOOKUP(C286,tnpl!$Z$1:$AA$11,2,TRUE))</f>
        <v>1</v>
      </c>
      <c r="E286" t="s">
        <v>3211</v>
      </c>
      <c r="F286" t="str">
        <f t="shared" si="83"/>
        <v>黒緑</v>
      </c>
      <c r="G286">
        <f>IF(AB286="","",VLOOKUP(F286,tnpl!$X$1:$Y$16,2,TRUE))</f>
        <v>13</v>
      </c>
      <c r="H286" t="s">
        <v>3211</v>
      </c>
      <c r="I286">
        <f t="shared" si="84"/>
        <v>10</v>
      </c>
      <c r="J286" t="s">
        <v>3211</v>
      </c>
      <c r="K286">
        <f t="shared" si="85"/>
        <v>4</v>
      </c>
      <c r="L286">
        <f t="shared" si="86"/>
        <v>3</v>
      </c>
      <c r="M286" t="str">
        <f t="shared" si="81"/>
        <v>4/3</v>
      </c>
      <c r="N286" t="s">
        <v>3267</v>
      </c>
      <c r="O286" t="str">
        <f t="shared" si="87"/>
        <v>アンコモン</v>
      </c>
      <c r="R286" t="s">
        <v>3267</v>
      </c>
      <c r="S286" t="s">
        <v>4854</v>
      </c>
      <c r="T286" t="str">
        <f t="shared" si="88"/>
        <v>群れのシャーマン</v>
      </c>
      <c r="U286" t="str">
        <f t="shared" si="89"/>
        <v/>
      </c>
      <c r="V286" t="str">
        <f>IF(I286=0,VLOOKUP(TAG!T286,Sheet4!A:B,2,TRUE),"")</f>
        <v/>
      </c>
      <c r="W286" t="s">
        <v>4855</v>
      </c>
      <c r="X286" t="s">
        <v>3267</v>
      </c>
      <c r="Z286" s="3">
        <v>211</v>
      </c>
      <c r="AA286" s="2" t="s">
        <v>3271</v>
      </c>
      <c r="AB286" s="1" t="s">
        <v>1509</v>
      </c>
      <c r="AC286" s="1" t="s">
        <v>1473</v>
      </c>
      <c r="AD286" s="1">
        <v>10</v>
      </c>
      <c r="AE286" s="1" t="s">
        <v>2551</v>
      </c>
      <c r="AF286" s="1" t="s">
        <v>2550</v>
      </c>
      <c r="AG286" s="1" t="s">
        <v>349</v>
      </c>
      <c r="AH286" s="1" t="s">
        <v>1501</v>
      </c>
      <c r="AI286" s="1" t="s">
        <v>1894</v>
      </c>
      <c r="AJ286" s="1"/>
      <c r="AK286" s="1" t="s">
        <v>2549</v>
      </c>
      <c r="AL286" s="1"/>
      <c r="AM286" s="1"/>
      <c r="AN286" s="1"/>
      <c r="AO286" s="1">
        <v>4</v>
      </c>
      <c r="AP286" s="1">
        <v>3</v>
      </c>
      <c r="AQ286" s="1" t="s">
        <v>2549</v>
      </c>
    </row>
    <row r="287" spans="1:43" x14ac:dyDescent="0.15">
      <c r="A287" t="str">
        <f t="shared" si="80"/>
        <v>|BFZ|青|7|4/3|アンコモン|《[[珊瑚兜の案内人]]》|</v>
      </c>
      <c r="B287" t="s">
        <v>3211</v>
      </c>
      <c r="C287" t="str">
        <f t="shared" si="82"/>
        <v>BFZ</v>
      </c>
      <c r="D287">
        <f>IF(AA287="","",VLOOKUP(C287,tnpl!$Z$1:$AA$11,2,TRUE))</f>
        <v>2</v>
      </c>
      <c r="E287" t="s">
        <v>3211</v>
      </c>
      <c r="F287" t="str">
        <f t="shared" si="83"/>
        <v>青</v>
      </c>
      <c r="G287">
        <f>IF(AB287="","",VLOOKUP(F287,tnpl!$X$1:$Y$16,2,TRUE))</f>
        <v>2</v>
      </c>
      <c r="H287" t="s">
        <v>3211</v>
      </c>
      <c r="I287">
        <f t="shared" si="84"/>
        <v>7</v>
      </c>
      <c r="J287" t="s">
        <v>3211</v>
      </c>
      <c r="K287">
        <f t="shared" si="85"/>
        <v>4</v>
      </c>
      <c r="L287">
        <f t="shared" si="86"/>
        <v>3</v>
      </c>
      <c r="M287" t="str">
        <f t="shared" si="81"/>
        <v>4/3</v>
      </c>
      <c r="N287" t="s">
        <v>3267</v>
      </c>
      <c r="O287" t="str">
        <f t="shared" si="87"/>
        <v>アンコモン</v>
      </c>
      <c r="R287" t="s">
        <v>3267</v>
      </c>
      <c r="S287" t="s">
        <v>4854</v>
      </c>
      <c r="T287" t="str">
        <f t="shared" si="88"/>
        <v>珊瑚兜の案内人</v>
      </c>
      <c r="U287" t="str">
        <f t="shared" si="89"/>
        <v/>
      </c>
      <c r="V287" t="str">
        <f>IF(I287=0,VLOOKUP(TAG!T287,Sheet4!A:B,2,TRUE),"")</f>
        <v/>
      </c>
      <c r="W287" t="s">
        <v>4855</v>
      </c>
      <c r="X287" t="s">
        <v>3267</v>
      </c>
      <c r="Z287" s="3">
        <v>298</v>
      </c>
      <c r="AA287" s="2" t="s">
        <v>3213</v>
      </c>
      <c r="AB287" s="1" t="s">
        <v>1631</v>
      </c>
      <c r="AC287" s="1" t="s">
        <v>1473</v>
      </c>
      <c r="AD287" s="1">
        <v>7</v>
      </c>
      <c r="AE287" s="1" t="s">
        <v>2286</v>
      </c>
      <c r="AF287" s="1" t="s">
        <v>2285</v>
      </c>
      <c r="AG287" s="1" t="s">
        <v>349</v>
      </c>
      <c r="AH287" s="1" t="s">
        <v>1486</v>
      </c>
      <c r="AI287" s="1" t="s">
        <v>1956</v>
      </c>
      <c r="AJ287" s="1" t="s">
        <v>1500</v>
      </c>
      <c r="AK287" s="1" t="s">
        <v>2284</v>
      </c>
      <c r="AL287" s="1"/>
      <c r="AM287" s="1"/>
      <c r="AN287" s="1"/>
      <c r="AO287" s="1">
        <v>4</v>
      </c>
      <c r="AP287" s="1">
        <v>3</v>
      </c>
      <c r="AQ287" s="1" t="s">
        <v>2284</v>
      </c>
    </row>
    <row r="288" spans="1:43" x14ac:dyDescent="0.15">
      <c r="A288" t="str">
        <f t="shared" si="80"/>
        <v>|BFZ|青|10|4/3|アンコモン|《[[破滅を導くもの]]》|</v>
      </c>
      <c r="B288" t="s">
        <v>3211</v>
      </c>
      <c r="C288" t="str">
        <f t="shared" si="82"/>
        <v>BFZ</v>
      </c>
      <c r="D288">
        <f>IF(AA288="","",VLOOKUP(C288,tnpl!$Z$1:$AA$11,2,TRUE))</f>
        <v>2</v>
      </c>
      <c r="E288" t="s">
        <v>3211</v>
      </c>
      <c r="F288" t="str">
        <f t="shared" si="83"/>
        <v>青</v>
      </c>
      <c r="G288">
        <f>IF(AB288="","",VLOOKUP(F288,tnpl!$X$1:$Y$16,2,TRUE))</f>
        <v>2</v>
      </c>
      <c r="H288" t="s">
        <v>3211</v>
      </c>
      <c r="I288">
        <f t="shared" si="84"/>
        <v>10</v>
      </c>
      <c r="J288" t="s">
        <v>3211</v>
      </c>
      <c r="K288">
        <f t="shared" si="85"/>
        <v>4</v>
      </c>
      <c r="L288">
        <f t="shared" si="86"/>
        <v>3</v>
      </c>
      <c r="M288" t="str">
        <f t="shared" si="81"/>
        <v>4/3</v>
      </c>
      <c r="N288" t="s">
        <v>3267</v>
      </c>
      <c r="O288" t="str">
        <f t="shared" si="87"/>
        <v>アンコモン</v>
      </c>
      <c r="R288" t="s">
        <v>3267</v>
      </c>
      <c r="S288" t="s">
        <v>4854</v>
      </c>
      <c r="T288" t="str">
        <f t="shared" si="88"/>
        <v>破滅を導くもの</v>
      </c>
      <c r="U288" t="str">
        <f t="shared" si="89"/>
        <v/>
      </c>
      <c r="V288" t="str">
        <f>IF(I288=0,VLOOKUP(TAG!T288,Sheet4!A:B,2,TRUE),"")</f>
        <v/>
      </c>
      <c r="W288" t="s">
        <v>4855</v>
      </c>
      <c r="X288" t="s">
        <v>3267</v>
      </c>
      <c r="Z288" s="3">
        <v>302</v>
      </c>
      <c r="AA288" s="2" t="s">
        <v>3213</v>
      </c>
      <c r="AB288" s="1" t="s">
        <v>1631</v>
      </c>
      <c r="AC288" s="1" t="s">
        <v>1473</v>
      </c>
      <c r="AD288" s="1">
        <v>10</v>
      </c>
      <c r="AE288" s="1" t="s">
        <v>2272</v>
      </c>
      <c r="AF288" s="1" t="s">
        <v>2271</v>
      </c>
      <c r="AG288" s="1" t="s">
        <v>349</v>
      </c>
      <c r="AH288" s="1" t="s">
        <v>1457</v>
      </c>
      <c r="AI288" s="1" t="s">
        <v>1523</v>
      </c>
      <c r="AJ288" s="1"/>
      <c r="AK288" s="1" t="s">
        <v>3412</v>
      </c>
      <c r="AL288" s="1" t="s">
        <v>2197</v>
      </c>
      <c r="AM288" s="1" t="s">
        <v>2270</v>
      </c>
      <c r="AN288" s="1"/>
      <c r="AO288" s="1">
        <v>4</v>
      </c>
      <c r="AP288" s="1">
        <v>3</v>
      </c>
      <c r="AQ288" s="1" t="s">
        <v>3426</v>
      </c>
    </row>
    <row r="289" spans="1:43" x14ac:dyDescent="0.15">
      <c r="A289" t="str">
        <f t="shared" si="80"/>
        <v>|BFZ|黒|16|4/3|アンコモン|《[[捕らわれの宿主]]》|</v>
      </c>
      <c r="B289" t="s">
        <v>3211</v>
      </c>
      <c r="C289" t="str">
        <f t="shared" si="82"/>
        <v>BFZ</v>
      </c>
      <c r="D289">
        <f>IF(AA289="","",VLOOKUP(C289,tnpl!$Z$1:$AA$11,2,TRUE))</f>
        <v>2</v>
      </c>
      <c r="E289" t="s">
        <v>3211</v>
      </c>
      <c r="F289" t="str">
        <f t="shared" si="83"/>
        <v>黒</v>
      </c>
      <c r="G289">
        <f>IF(AB289="","",VLOOKUP(F289,tnpl!$X$1:$Y$16,2,TRUE))</f>
        <v>3</v>
      </c>
      <c r="H289" t="s">
        <v>3211</v>
      </c>
      <c r="I289">
        <f t="shared" si="84"/>
        <v>16</v>
      </c>
      <c r="J289" t="s">
        <v>3211</v>
      </c>
      <c r="K289">
        <f t="shared" si="85"/>
        <v>4</v>
      </c>
      <c r="L289">
        <f t="shared" si="86"/>
        <v>3</v>
      </c>
      <c r="M289" t="str">
        <f t="shared" si="81"/>
        <v>4/3</v>
      </c>
      <c r="N289" t="s">
        <v>3267</v>
      </c>
      <c r="O289" t="str">
        <f t="shared" si="87"/>
        <v>アンコモン</v>
      </c>
      <c r="R289" t="s">
        <v>3267</v>
      </c>
      <c r="S289" t="s">
        <v>4854</v>
      </c>
      <c r="T289" t="str">
        <f t="shared" si="88"/>
        <v>捕らわれの宿主</v>
      </c>
      <c r="U289" t="str">
        <f t="shared" si="89"/>
        <v/>
      </c>
      <c r="V289" t="str">
        <f>IF(I289=0,VLOOKUP(TAG!T289,Sheet4!A:B,2,TRUE),"")</f>
        <v/>
      </c>
      <c r="W289" t="s">
        <v>4855</v>
      </c>
      <c r="X289" t="s">
        <v>3267</v>
      </c>
      <c r="Z289" s="3">
        <v>335</v>
      </c>
      <c r="AA289" s="2" t="s">
        <v>3213</v>
      </c>
      <c r="AB289" s="1" t="s">
        <v>1606</v>
      </c>
      <c r="AC289" s="1" t="s">
        <v>1473</v>
      </c>
      <c r="AD289" s="1">
        <v>16</v>
      </c>
      <c r="AE289" s="1" t="s">
        <v>2165</v>
      </c>
      <c r="AF289" s="1" t="s">
        <v>2164</v>
      </c>
      <c r="AG289" s="1" t="s">
        <v>349</v>
      </c>
      <c r="AH289" s="1" t="s">
        <v>1516</v>
      </c>
      <c r="AI289" s="1"/>
      <c r="AJ289" s="1"/>
      <c r="AK289" s="1" t="s">
        <v>2627</v>
      </c>
      <c r="AL289" s="1" t="s">
        <v>2163</v>
      </c>
      <c r="AM289" s="1"/>
      <c r="AN289" s="1"/>
      <c r="AO289" s="1">
        <v>4</v>
      </c>
      <c r="AP289" s="1">
        <v>3</v>
      </c>
      <c r="AQ289" s="1" t="s">
        <v>3443</v>
      </c>
    </row>
    <row r="290" spans="1:43" x14ac:dyDescent="0.15">
      <c r="A290" t="str">
        <f t="shared" si="80"/>
        <v>|BFZ|黒|11|4/3|アンコモン|《[[マラキールの使い魔]]》|</v>
      </c>
      <c r="B290" t="s">
        <v>3211</v>
      </c>
      <c r="C290" t="str">
        <f t="shared" si="82"/>
        <v>BFZ</v>
      </c>
      <c r="D290">
        <f>IF(AA290="","",VLOOKUP(C290,tnpl!$Z$1:$AA$11,2,TRUE))</f>
        <v>2</v>
      </c>
      <c r="E290" t="s">
        <v>3211</v>
      </c>
      <c r="F290" t="str">
        <f t="shared" si="83"/>
        <v>黒</v>
      </c>
      <c r="G290">
        <f>IF(AB290="","",VLOOKUP(F290,tnpl!$X$1:$Y$16,2,TRUE))</f>
        <v>3</v>
      </c>
      <c r="H290" t="s">
        <v>3211</v>
      </c>
      <c r="I290">
        <f t="shared" si="84"/>
        <v>11</v>
      </c>
      <c r="J290" t="s">
        <v>3211</v>
      </c>
      <c r="K290">
        <f t="shared" si="85"/>
        <v>4</v>
      </c>
      <c r="L290">
        <f t="shared" si="86"/>
        <v>3</v>
      </c>
      <c r="M290" t="str">
        <f t="shared" si="81"/>
        <v>4/3</v>
      </c>
      <c r="N290" t="s">
        <v>3267</v>
      </c>
      <c r="O290" t="str">
        <f t="shared" si="87"/>
        <v>アンコモン</v>
      </c>
      <c r="R290" t="s">
        <v>3267</v>
      </c>
      <c r="S290" t="s">
        <v>4854</v>
      </c>
      <c r="T290" t="str">
        <f t="shared" si="88"/>
        <v>マラキールの使い魔</v>
      </c>
      <c r="U290" t="str">
        <f t="shared" si="89"/>
        <v/>
      </c>
      <c r="V290" t="str">
        <f>IF(I290=0,VLOOKUP(TAG!T290,Sheet4!A:B,2,TRUE),"")</f>
        <v/>
      </c>
      <c r="W290" t="s">
        <v>4855</v>
      </c>
      <c r="X290" t="s">
        <v>3267</v>
      </c>
      <c r="Z290" s="3">
        <v>337</v>
      </c>
      <c r="AA290" s="2" t="s">
        <v>3213</v>
      </c>
      <c r="AB290" s="1" t="s">
        <v>1606</v>
      </c>
      <c r="AC290" s="1" t="s">
        <v>1473</v>
      </c>
      <c r="AD290" s="1">
        <v>11</v>
      </c>
      <c r="AE290" s="1" t="s">
        <v>2158</v>
      </c>
      <c r="AF290" s="1" t="s">
        <v>2157</v>
      </c>
      <c r="AG290" s="1" t="s">
        <v>349</v>
      </c>
      <c r="AH290" s="1" t="s">
        <v>2156</v>
      </c>
      <c r="AI290" s="1"/>
      <c r="AJ290" s="1"/>
      <c r="AK290" s="1" t="s">
        <v>3444</v>
      </c>
      <c r="AL290" s="1" t="s">
        <v>2155</v>
      </c>
      <c r="AM290" s="1"/>
      <c r="AN290" s="1"/>
      <c r="AO290" s="1">
        <v>4</v>
      </c>
      <c r="AP290" s="1">
        <v>3</v>
      </c>
      <c r="AQ290" s="1" t="s">
        <v>3445</v>
      </c>
    </row>
    <row r="291" spans="1:43" x14ac:dyDescent="0.15">
      <c r="A291" t="str">
        <f t="shared" si="80"/>
        <v>|BFZ|黒|11|4/3|アンコモン|《[[ハヤバイ]]》|</v>
      </c>
      <c r="B291" t="s">
        <v>3211</v>
      </c>
      <c r="C291" t="str">
        <f t="shared" si="82"/>
        <v>BFZ</v>
      </c>
      <c r="D291">
        <f>IF(AA291="","",VLOOKUP(C291,tnpl!$Z$1:$AA$11,2,TRUE))</f>
        <v>2</v>
      </c>
      <c r="E291" t="s">
        <v>3211</v>
      </c>
      <c r="F291" t="str">
        <f t="shared" si="83"/>
        <v>黒</v>
      </c>
      <c r="G291">
        <f>IF(AB291="","",VLOOKUP(F291,tnpl!$X$1:$Y$16,2,TRUE))</f>
        <v>3</v>
      </c>
      <c r="H291" t="s">
        <v>3211</v>
      </c>
      <c r="I291">
        <f t="shared" si="84"/>
        <v>11</v>
      </c>
      <c r="J291" t="s">
        <v>3211</v>
      </c>
      <c r="K291">
        <f t="shared" si="85"/>
        <v>4</v>
      </c>
      <c r="L291">
        <f t="shared" si="86"/>
        <v>3</v>
      </c>
      <c r="M291" t="str">
        <f t="shared" si="81"/>
        <v>4/3</v>
      </c>
      <c r="N291" t="s">
        <v>3267</v>
      </c>
      <c r="O291" t="str">
        <f t="shared" si="87"/>
        <v>アンコモン</v>
      </c>
      <c r="R291" t="s">
        <v>3267</v>
      </c>
      <c r="S291" t="s">
        <v>4854</v>
      </c>
      <c r="T291" t="str">
        <f t="shared" si="88"/>
        <v>ハヤバイ</v>
      </c>
      <c r="U291" t="str">
        <f t="shared" si="89"/>
        <v/>
      </c>
      <c r="V291" t="str">
        <f>IF(I291=0,VLOOKUP(TAG!T291,Sheet4!A:B,2,TRUE),"")</f>
        <v/>
      </c>
      <c r="W291" t="s">
        <v>4855</v>
      </c>
      <c r="X291" t="s">
        <v>3267</v>
      </c>
      <c r="Z291" s="3">
        <v>338</v>
      </c>
      <c r="AA291" s="2" t="s">
        <v>3213</v>
      </c>
      <c r="AB291" s="1" t="s">
        <v>1606</v>
      </c>
      <c r="AC291" s="1" t="s">
        <v>1473</v>
      </c>
      <c r="AD291" s="1">
        <v>11</v>
      </c>
      <c r="AE291" s="1" t="s">
        <v>2154</v>
      </c>
      <c r="AF291" s="1" t="s">
        <v>2153</v>
      </c>
      <c r="AG291" s="1" t="s">
        <v>349</v>
      </c>
      <c r="AH291" s="1" t="s">
        <v>1457</v>
      </c>
      <c r="AI291" s="1" t="s">
        <v>1523</v>
      </c>
      <c r="AJ291" s="1"/>
      <c r="AK291" s="1" t="s">
        <v>3412</v>
      </c>
      <c r="AL291" s="1" t="s">
        <v>2152</v>
      </c>
      <c r="AM291" s="1"/>
      <c r="AN291" s="1"/>
      <c r="AO291" s="1">
        <v>4</v>
      </c>
      <c r="AP291" s="1">
        <v>3</v>
      </c>
      <c r="AQ291" s="1" t="s">
        <v>3446</v>
      </c>
    </row>
    <row r="292" spans="1:43" x14ac:dyDescent="0.15">
      <c r="A292" t="str">
        <f t="shared" si="80"/>
        <v>|BFZ|緑|16|4/3|アンコモン|《[[タジュールの戦呼び]]》|</v>
      </c>
      <c r="B292" t="s">
        <v>3211</v>
      </c>
      <c r="C292" t="str">
        <f t="shared" si="82"/>
        <v>BFZ</v>
      </c>
      <c r="D292">
        <f>IF(AA292="","",VLOOKUP(C292,tnpl!$Z$1:$AA$11,2,TRUE))</f>
        <v>2</v>
      </c>
      <c r="E292" t="s">
        <v>3211</v>
      </c>
      <c r="F292" t="str">
        <f t="shared" si="83"/>
        <v>緑</v>
      </c>
      <c r="G292">
        <f>IF(AB292="","",VLOOKUP(F292,tnpl!$X$1:$Y$16,2,TRUE))</f>
        <v>5</v>
      </c>
      <c r="H292" t="s">
        <v>3211</v>
      </c>
      <c r="I292">
        <f t="shared" si="84"/>
        <v>16</v>
      </c>
      <c r="J292" t="s">
        <v>3211</v>
      </c>
      <c r="K292">
        <f t="shared" si="85"/>
        <v>4</v>
      </c>
      <c r="L292">
        <f t="shared" si="86"/>
        <v>3</v>
      </c>
      <c r="M292" t="str">
        <f t="shared" si="81"/>
        <v>4/3</v>
      </c>
      <c r="N292" t="s">
        <v>3267</v>
      </c>
      <c r="O292" t="str">
        <f t="shared" si="87"/>
        <v>アンコモン</v>
      </c>
      <c r="R292" t="s">
        <v>3267</v>
      </c>
      <c r="S292" t="s">
        <v>4854</v>
      </c>
      <c r="T292" t="str">
        <f t="shared" si="88"/>
        <v>タジュールの戦呼び</v>
      </c>
      <c r="U292" t="str">
        <f t="shared" si="89"/>
        <v/>
      </c>
      <c r="V292" t="str">
        <f>IF(I292=0,VLOOKUP(TAG!T292,Sheet4!A:B,2,TRUE),"")</f>
        <v/>
      </c>
      <c r="W292" t="s">
        <v>4855</v>
      </c>
      <c r="X292" t="s">
        <v>3267</v>
      </c>
      <c r="Z292" s="3">
        <v>413</v>
      </c>
      <c r="AA292" s="2" t="s">
        <v>3213</v>
      </c>
      <c r="AB292" s="1" t="s">
        <v>1540</v>
      </c>
      <c r="AC292" s="1" t="s">
        <v>1473</v>
      </c>
      <c r="AD292" s="1">
        <v>16</v>
      </c>
      <c r="AE292" s="1" t="s">
        <v>1915</v>
      </c>
      <c r="AF292" s="1" t="s">
        <v>1914</v>
      </c>
      <c r="AG292" s="1" t="s">
        <v>349</v>
      </c>
      <c r="AH292" s="1" t="s">
        <v>1501</v>
      </c>
      <c r="AI292" s="1" t="s">
        <v>1515</v>
      </c>
      <c r="AJ292" s="1" t="s">
        <v>1500</v>
      </c>
      <c r="AK292" s="1" t="s">
        <v>1913</v>
      </c>
      <c r="AL292" s="1"/>
      <c r="AM292" s="1"/>
      <c r="AN292" s="1"/>
      <c r="AO292" s="1">
        <v>4</v>
      </c>
      <c r="AP292" s="1">
        <v>3</v>
      </c>
      <c r="AQ292" s="1" t="s">
        <v>1913</v>
      </c>
    </row>
    <row r="293" spans="1:43" x14ac:dyDescent="0.15">
      <c r="A293" t="str">
        <f t="shared" si="80"/>
        <v>|BFZ|黒赤|11|4/3|アンコモン|《[[殺戮の先陣]]》|</v>
      </c>
      <c r="B293" t="s">
        <v>3211</v>
      </c>
      <c r="C293" t="str">
        <f t="shared" si="82"/>
        <v>BFZ</v>
      </c>
      <c r="D293">
        <f>IF(AA293="","",VLOOKUP(C293,tnpl!$Z$1:$AA$11,2,TRUE))</f>
        <v>2</v>
      </c>
      <c r="E293" t="s">
        <v>3211</v>
      </c>
      <c r="F293" t="str">
        <f t="shared" si="83"/>
        <v>黒赤</v>
      </c>
      <c r="G293">
        <f>IF(AB293="","",VLOOKUP(F293,tnpl!$X$1:$Y$16,2,TRUE))</f>
        <v>8</v>
      </c>
      <c r="H293" t="s">
        <v>3211</v>
      </c>
      <c r="I293">
        <f t="shared" si="84"/>
        <v>11</v>
      </c>
      <c r="J293" t="s">
        <v>3211</v>
      </c>
      <c r="K293">
        <f t="shared" si="85"/>
        <v>4</v>
      </c>
      <c r="L293">
        <f t="shared" si="86"/>
        <v>3</v>
      </c>
      <c r="M293" t="str">
        <f t="shared" si="81"/>
        <v>4/3</v>
      </c>
      <c r="N293" t="s">
        <v>3267</v>
      </c>
      <c r="O293" t="str">
        <f t="shared" si="87"/>
        <v>アンコモン</v>
      </c>
      <c r="R293" t="s">
        <v>3267</v>
      </c>
      <c r="S293" t="s">
        <v>4854</v>
      </c>
      <c r="T293" t="str">
        <f t="shared" si="88"/>
        <v>殺戮の先陣</v>
      </c>
      <c r="U293" t="str">
        <f t="shared" si="89"/>
        <v/>
      </c>
      <c r="V293" t="str">
        <f>IF(I293=0,VLOOKUP(TAG!T293,Sheet4!A:B,2,TRUE),"")</f>
        <v/>
      </c>
      <c r="W293" t="s">
        <v>4855</v>
      </c>
      <c r="X293" t="s">
        <v>3267</v>
      </c>
      <c r="Z293" s="3">
        <v>428</v>
      </c>
      <c r="AA293" s="2" t="s">
        <v>3213</v>
      </c>
      <c r="AB293" s="1" t="s">
        <v>1526</v>
      </c>
      <c r="AC293" s="1" t="s">
        <v>1473</v>
      </c>
      <c r="AD293" s="1">
        <v>11</v>
      </c>
      <c r="AE293" s="1" t="s">
        <v>1863</v>
      </c>
      <c r="AF293" s="1" t="s">
        <v>1862</v>
      </c>
      <c r="AG293" s="1" t="s">
        <v>349</v>
      </c>
      <c r="AH293" s="1" t="s">
        <v>1457</v>
      </c>
      <c r="AI293" s="1" t="s">
        <v>1523</v>
      </c>
      <c r="AJ293" s="1"/>
      <c r="AK293" s="1" t="s">
        <v>3412</v>
      </c>
      <c r="AL293" s="1" t="s">
        <v>1861</v>
      </c>
      <c r="AM293" s="1"/>
      <c r="AN293" s="1"/>
      <c r="AO293" s="1">
        <v>4</v>
      </c>
      <c r="AP293" s="1">
        <v>3</v>
      </c>
      <c r="AQ293" s="1" t="s">
        <v>3484</v>
      </c>
    </row>
    <row r="294" spans="1:43" x14ac:dyDescent="0.15">
      <c r="A294" t="str">
        <f t="shared" si="80"/>
        <v>|OGW|赤|7|4/3|アンコモン|《[[無謀な奇襲隊]]》|</v>
      </c>
      <c r="B294" t="s">
        <v>3211</v>
      </c>
      <c r="C294" t="str">
        <f t="shared" si="82"/>
        <v>OGW</v>
      </c>
      <c r="D294">
        <f>IF(AA294="","",VLOOKUP(C294,tnpl!$Z$1:$AA$11,2,TRUE))</f>
        <v>3</v>
      </c>
      <c r="E294" t="s">
        <v>3211</v>
      </c>
      <c r="F294" t="str">
        <f t="shared" si="83"/>
        <v>赤</v>
      </c>
      <c r="G294">
        <f>IF(AB294="","",VLOOKUP(F294,tnpl!$X$1:$Y$16,2,TRUE))</f>
        <v>4</v>
      </c>
      <c r="H294" t="s">
        <v>3211</v>
      </c>
      <c r="I294">
        <f t="shared" si="84"/>
        <v>7</v>
      </c>
      <c r="J294" t="s">
        <v>3211</v>
      </c>
      <c r="K294">
        <f t="shared" si="85"/>
        <v>4</v>
      </c>
      <c r="L294">
        <f t="shared" si="86"/>
        <v>3</v>
      </c>
      <c r="M294" t="str">
        <f t="shared" si="81"/>
        <v>4/3</v>
      </c>
      <c r="N294" t="s">
        <v>3267</v>
      </c>
      <c r="O294" t="str">
        <f t="shared" si="87"/>
        <v>アンコモン</v>
      </c>
      <c r="R294" t="s">
        <v>3267</v>
      </c>
      <c r="S294" t="s">
        <v>4854</v>
      </c>
      <c r="T294" t="str">
        <f t="shared" si="88"/>
        <v>無謀な奇襲隊</v>
      </c>
      <c r="U294" t="str">
        <f t="shared" si="89"/>
        <v/>
      </c>
      <c r="V294" t="str">
        <f>IF(I294=0,VLOOKUP(TAG!T294,Sheet4!A:B,2,TRUE),"")</f>
        <v/>
      </c>
      <c r="W294" t="s">
        <v>4855</v>
      </c>
      <c r="X294" t="s">
        <v>3267</v>
      </c>
      <c r="Z294" s="3">
        <v>504</v>
      </c>
      <c r="AA294" s="2" t="s">
        <v>3214</v>
      </c>
      <c r="AB294" s="1" t="s">
        <v>1575</v>
      </c>
      <c r="AC294" s="1" t="s">
        <v>1473</v>
      </c>
      <c r="AD294" s="1">
        <v>7</v>
      </c>
      <c r="AE294" s="1" t="s">
        <v>1600</v>
      </c>
      <c r="AF294" s="1" t="s">
        <v>1599</v>
      </c>
      <c r="AG294" s="1" t="s">
        <v>349</v>
      </c>
      <c r="AH294" s="1" t="s">
        <v>1587</v>
      </c>
      <c r="AI294" s="1" t="s">
        <v>1515</v>
      </c>
      <c r="AJ294" s="1" t="s">
        <v>1500</v>
      </c>
      <c r="AK294" s="1" t="s">
        <v>1598</v>
      </c>
      <c r="AL294" s="1" t="s">
        <v>1597</v>
      </c>
      <c r="AM294" s="1"/>
      <c r="AN294" s="1"/>
      <c r="AO294" s="1">
        <v>4</v>
      </c>
      <c r="AP294" s="1">
        <v>3</v>
      </c>
      <c r="AQ294" s="1" t="s">
        <v>1596</v>
      </c>
    </row>
    <row r="295" spans="1:43" x14ac:dyDescent="0.15">
      <c r="A295" t="str">
        <f t="shared" si="80"/>
        <v>|OGW|無色|13|4/3|レア|《[[作り変えるもの]]》|</v>
      </c>
      <c r="B295" t="s">
        <v>3211</v>
      </c>
      <c r="C295" t="str">
        <f t="shared" si="82"/>
        <v>OGW</v>
      </c>
      <c r="D295">
        <f>IF(AA295="","",VLOOKUP(C295,tnpl!$Z$1:$AA$11,2,TRUE))</f>
        <v>3</v>
      </c>
      <c r="E295" t="s">
        <v>3211</v>
      </c>
      <c r="F295" t="str">
        <f t="shared" si="83"/>
        <v>無色</v>
      </c>
      <c r="G295">
        <f>IF(AB295="","",VLOOKUP(F295,tnpl!$X$1:$Y$16,2,TRUE))</f>
        <v>16</v>
      </c>
      <c r="H295" t="s">
        <v>3211</v>
      </c>
      <c r="I295">
        <f t="shared" si="84"/>
        <v>13</v>
      </c>
      <c r="J295" t="s">
        <v>3211</v>
      </c>
      <c r="K295">
        <f t="shared" si="85"/>
        <v>4</v>
      </c>
      <c r="L295">
        <f t="shared" si="86"/>
        <v>3</v>
      </c>
      <c r="M295" t="str">
        <f t="shared" si="81"/>
        <v>4/3</v>
      </c>
      <c r="N295" t="s">
        <v>3267</v>
      </c>
      <c r="O295" t="str">
        <f t="shared" si="87"/>
        <v>レア</v>
      </c>
      <c r="R295" t="s">
        <v>3267</v>
      </c>
      <c r="S295" t="s">
        <v>4854</v>
      </c>
      <c r="T295" t="str">
        <f t="shared" si="88"/>
        <v>作り変えるもの</v>
      </c>
      <c r="U295" t="str">
        <f t="shared" si="89"/>
        <v/>
      </c>
      <c r="V295" t="str">
        <f>IF(I295=0,VLOOKUP(TAG!T295,Sheet4!A:B,2,TRUE),"")</f>
        <v/>
      </c>
      <c r="W295" t="s">
        <v>4855</v>
      </c>
      <c r="X295" t="s">
        <v>3267</v>
      </c>
      <c r="Z295" s="3">
        <v>533</v>
      </c>
      <c r="AA295" s="2" t="s">
        <v>3214</v>
      </c>
      <c r="AB295" s="1" t="s">
        <v>301</v>
      </c>
      <c r="AC295" s="1" t="s">
        <v>1463</v>
      </c>
      <c r="AD295" s="1">
        <v>13</v>
      </c>
      <c r="AE295" s="1" t="s">
        <v>1469</v>
      </c>
      <c r="AF295" s="1" t="s">
        <v>1468</v>
      </c>
      <c r="AG295" s="1" t="s">
        <v>349</v>
      </c>
      <c r="AH295" s="1" t="s">
        <v>1457</v>
      </c>
      <c r="AI295" s="1"/>
      <c r="AJ295" s="1"/>
      <c r="AK295" s="1" t="s">
        <v>1467</v>
      </c>
      <c r="AL295" s="1"/>
      <c r="AM295" s="1"/>
      <c r="AN295" s="1"/>
      <c r="AO295" s="1">
        <v>4</v>
      </c>
      <c r="AP295" s="1">
        <v>3</v>
      </c>
      <c r="AQ295" s="1" t="s">
        <v>1467</v>
      </c>
    </row>
    <row r="296" spans="1:43" x14ac:dyDescent="0.15">
      <c r="A296" t="str">
        <f t="shared" si="80"/>
        <v>|SOI|白|6|4/3|アンコモン|《[[偏執的な教区刃]]》|</v>
      </c>
      <c r="B296" t="s">
        <v>3211</v>
      </c>
      <c r="C296" t="str">
        <f t="shared" si="82"/>
        <v>SOI</v>
      </c>
      <c r="D296">
        <f>IF(AA296="","",VLOOKUP(C296,tnpl!$Z$1:$AA$11,2,TRUE))</f>
        <v>4</v>
      </c>
      <c r="E296" t="s">
        <v>3211</v>
      </c>
      <c r="F296" t="str">
        <f t="shared" si="83"/>
        <v>白</v>
      </c>
      <c r="G296">
        <f>IF(AB296="","",VLOOKUP(F296,tnpl!$X$1:$Y$16,2,TRUE))</f>
        <v>1</v>
      </c>
      <c r="H296" t="s">
        <v>3211</v>
      </c>
      <c r="I296">
        <f t="shared" si="84"/>
        <v>6</v>
      </c>
      <c r="J296" t="s">
        <v>3211</v>
      </c>
      <c r="K296">
        <f t="shared" si="85"/>
        <v>4</v>
      </c>
      <c r="L296">
        <f t="shared" si="86"/>
        <v>3</v>
      </c>
      <c r="M296" t="str">
        <f t="shared" si="81"/>
        <v>4/3</v>
      </c>
      <c r="N296" t="s">
        <v>3267</v>
      </c>
      <c r="O296" t="str">
        <f t="shared" si="87"/>
        <v>アンコモン</v>
      </c>
      <c r="R296" t="s">
        <v>3267</v>
      </c>
      <c r="S296" t="s">
        <v>4854</v>
      </c>
      <c r="T296" t="str">
        <f t="shared" si="88"/>
        <v>偏執的な教区刃</v>
      </c>
      <c r="U296" t="str">
        <f t="shared" si="89"/>
        <v/>
      </c>
      <c r="V296" t="str">
        <f>IF(I296=0,VLOOKUP(TAG!T296,Sheet4!A:B,2,TRUE),"")</f>
        <v/>
      </c>
      <c r="W296" t="s">
        <v>4855</v>
      </c>
      <c r="X296" t="s">
        <v>3267</v>
      </c>
      <c r="Z296" s="3">
        <v>555</v>
      </c>
      <c r="AA296" s="2" t="s">
        <v>3528</v>
      </c>
      <c r="AB296" s="1" t="s">
        <v>1653</v>
      </c>
      <c r="AC296" s="1" t="s">
        <v>1473</v>
      </c>
      <c r="AD296" s="1">
        <v>6</v>
      </c>
      <c r="AE296" s="1" t="s">
        <v>1415</v>
      </c>
      <c r="AF296" s="1" t="s">
        <v>1414</v>
      </c>
      <c r="AG296" s="1" t="s">
        <v>349</v>
      </c>
      <c r="AH296" s="1" t="s">
        <v>1511</v>
      </c>
      <c r="AI296" s="1" t="s">
        <v>1826</v>
      </c>
      <c r="AJ296" s="1"/>
      <c r="AK296" s="1" t="s">
        <v>3555</v>
      </c>
      <c r="AL296" s="1"/>
      <c r="AM296" s="1"/>
      <c r="AN296" s="1"/>
      <c r="AO296" s="1">
        <v>4</v>
      </c>
      <c r="AP296" s="1">
        <v>3</v>
      </c>
      <c r="AQ296" s="1" t="s">
        <v>3555</v>
      </c>
    </row>
    <row r="297" spans="1:43" x14ac:dyDescent="0.15">
      <c r="A297" t="str">
        <f t="shared" si="80"/>
        <v>|SOI|青|8|4/3|アンコモン|《[[逸脱した研究者]]》|</v>
      </c>
      <c r="B297" t="s">
        <v>3211</v>
      </c>
      <c r="C297" t="str">
        <f t="shared" si="82"/>
        <v>SOI</v>
      </c>
      <c r="D297">
        <f>IF(AA297="","",VLOOKUP(C297,tnpl!$Z$1:$AA$11,2,TRUE))</f>
        <v>4</v>
      </c>
      <c r="E297" t="s">
        <v>3211</v>
      </c>
      <c r="F297" t="str">
        <f t="shared" si="83"/>
        <v>青</v>
      </c>
      <c r="G297">
        <f>IF(AB297="","",VLOOKUP(F297,tnpl!$X$1:$Y$16,2,TRUE))</f>
        <v>2</v>
      </c>
      <c r="H297" t="s">
        <v>3211</v>
      </c>
      <c r="I297">
        <f t="shared" si="84"/>
        <v>8</v>
      </c>
      <c r="J297" t="s">
        <v>3211</v>
      </c>
      <c r="K297">
        <f t="shared" si="85"/>
        <v>4</v>
      </c>
      <c r="L297">
        <f t="shared" si="86"/>
        <v>3</v>
      </c>
      <c r="M297" t="str">
        <f t="shared" si="81"/>
        <v>4/3</v>
      </c>
      <c r="N297" t="s">
        <v>3267</v>
      </c>
      <c r="O297" t="str">
        <f t="shared" si="87"/>
        <v>アンコモン</v>
      </c>
      <c r="R297" t="s">
        <v>3267</v>
      </c>
      <c r="S297" t="s">
        <v>4854</v>
      </c>
      <c r="T297" t="str">
        <f t="shared" si="88"/>
        <v>逸脱した研究者</v>
      </c>
      <c r="U297" t="str">
        <f t="shared" si="89"/>
        <v/>
      </c>
      <c r="V297" t="str">
        <f>IF(I297=0,VLOOKUP(TAG!T297,Sheet4!A:B,2,TRUE),"")</f>
        <v/>
      </c>
      <c r="W297" t="s">
        <v>4855</v>
      </c>
      <c r="X297" t="s">
        <v>3267</v>
      </c>
      <c r="Z297" s="3">
        <v>589</v>
      </c>
      <c r="AA297" s="2" t="s">
        <v>3528</v>
      </c>
      <c r="AB297" s="1" t="s">
        <v>1631</v>
      </c>
      <c r="AC297" s="1" t="s">
        <v>1473</v>
      </c>
      <c r="AD297" s="22">
        <v>8</v>
      </c>
      <c r="AE297" s="1" t="s">
        <v>1355</v>
      </c>
      <c r="AF297" s="1" t="s">
        <v>1354</v>
      </c>
      <c r="AG297" s="1" t="s">
        <v>349</v>
      </c>
      <c r="AH297" s="1" t="s">
        <v>1511</v>
      </c>
      <c r="AI297" s="1" t="s">
        <v>1972</v>
      </c>
      <c r="AJ297" s="1"/>
      <c r="AK297" s="1" t="s">
        <v>361</v>
      </c>
      <c r="AL297" s="1" t="s">
        <v>3610</v>
      </c>
      <c r="AM297" s="1"/>
      <c r="AN297" s="1"/>
      <c r="AO297" s="1">
        <v>4</v>
      </c>
      <c r="AP297" s="1">
        <v>3</v>
      </c>
      <c r="AQ297" s="1" t="s">
        <v>3611</v>
      </c>
    </row>
    <row r="298" spans="1:43" x14ac:dyDescent="0.15">
      <c r="A298" t="str">
        <f t="shared" si="80"/>
        <v>|SOI|青|0|4/3|アンコモン|《[[禁断の真相を知る者&gt;果敢な捜索者]]》|</v>
      </c>
      <c r="B298" t="s">
        <v>3211</v>
      </c>
      <c r="C298" t="str">
        <f t="shared" si="82"/>
        <v>SOI</v>
      </c>
      <c r="D298">
        <f>IF(AA298="","",VLOOKUP(C298,tnpl!$Z$1:$AA$11,2,TRUE))</f>
        <v>4</v>
      </c>
      <c r="E298" t="s">
        <v>3211</v>
      </c>
      <c r="F298" t="str">
        <f t="shared" si="83"/>
        <v>青</v>
      </c>
      <c r="G298">
        <f>IF(AB298="","",VLOOKUP(F298,tnpl!$X$1:$Y$16,2,TRUE))</f>
        <v>2</v>
      </c>
      <c r="H298" t="s">
        <v>3211</v>
      </c>
      <c r="I298">
        <f t="shared" si="84"/>
        <v>0</v>
      </c>
      <c r="J298" t="s">
        <v>3211</v>
      </c>
      <c r="K298">
        <f t="shared" si="85"/>
        <v>4</v>
      </c>
      <c r="L298">
        <f t="shared" si="86"/>
        <v>3</v>
      </c>
      <c r="M298" t="str">
        <f t="shared" si="81"/>
        <v>4/3</v>
      </c>
      <c r="N298" t="s">
        <v>3267</v>
      </c>
      <c r="O298" t="str">
        <f t="shared" si="87"/>
        <v>アンコモン</v>
      </c>
      <c r="R298" t="s">
        <v>3267</v>
      </c>
      <c r="S298" t="s">
        <v>4854</v>
      </c>
      <c r="T298" t="str">
        <f t="shared" si="88"/>
        <v>禁断の真相を知る者</v>
      </c>
      <c r="U298" t="str">
        <f t="shared" si="89"/>
        <v>&gt;</v>
      </c>
      <c r="V298" t="str">
        <f>IF(I298=0,VLOOKUP(TAG!T298,Sheet4!A:B,2,TRUE),"")</f>
        <v>果敢な捜索者</v>
      </c>
      <c r="W298" t="s">
        <v>4855</v>
      </c>
      <c r="X298" t="s">
        <v>3267</v>
      </c>
      <c r="Z298" s="3">
        <v>592</v>
      </c>
      <c r="AA298" s="2" t="s">
        <v>3528</v>
      </c>
      <c r="AB298" s="1" t="s">
        <v>1631</v>
      </c>
      <c r="AC298" s="1" t="s">
        <v>1473</v>
      </c>
      <c r="AD298" s="21">
        <v>0</v>
      </c>
      <c r="AE298" s="1" t="s">
        <v>1055</v>
      </c>
      <c r="AF298" s="1" t="s">
        <v>1054</v>
      </c>
      <c r="AG298" s="1" t="s">
        <v>349</v>
      </c>
      <c r="AH298" s="1" t="s">
        <v>1511</v>
      </c>
      <c r="AI298" s="1" t="s">
        <v>1485</v>
      </c>
      <c r="AJ298" s="1"/>
      <c r="AK298" s="1" t="s">
        <v>1510</v>
      </c>
      <c r="AL298" s="1" t="s">
        <v>3613</v>
      </c>
      <c r="AM298" s="1"/>
      <c r="AN298" s="1"/>
      <c r="AO298" s="1">
        <v>4</v>
      </c>
      <c r="AP298" s="1">
        <v>3</v>
      </c>
      <c r="AQ298" s="1" t="s">
        <v>3614</v>
      </c>
    </row>
    <row r="299" spans="1:43" x14ac:dyDescent="0.15">
      <c r="A299" t="str">
        <f t="shared" si="80"/>
        <v>|SOI|黒|0|4/3|アンコモン|《[[夜陰の後継者&gt;ファルケンラスの後継者]]》|</v>
      </c>
      <c r="B299" t="s">
        <v>3211</v>
      </c>
      <c r="C299" t="str">
        <f t="shared" si="82"/>
        <v>SOI</v>
      </c>
      <c r="D299">
        <f>IF(AA299="","",VLOOKUP(C299,tnpl!$Z$1:$AA$11,2,TRUE))</f>
        <v>4</v>
      </c>
      <c r="E299" t="s">
        <v>3211</v>
      </c>
      <c r="F299" t="str">
        <f t="shared" si="83"/>
        <v>黒</v>
      </c>
      <c r="G299">
        <f>IF(AB299="","",VLOOKUP(F299,tnpl!$X$1:$Y$16,2,TRUE))</f>
        <v>3</v>
      </c>
      <c r="H299" t="s">
        <v>3211</v>
      </c>
      <c r="I299">
        <f t="shared" si="84"/>
        <v>0</v>
      </c>
      <c r="J299" t="s">
        <v>3211</v>
      </c>
      <c r="K299">
        <f t="shared" si="85"/>
        <v>4</v>
      </c>
      <c r="L299">
        <f t="shared" si="86"/>
        <v>3</v>
      </c>
      <c r="M299" t="str">
        <f t="shared" si="81"/>
        <v>4/3</v>
      </c>
      <c r="N299" t="s">
        <v>3267</v>
      </c>
      <c r="O299" t="str">
        <f t="shared" si="87"/>
        <v>アンコモン</v>
      </c>
      <c r="R299" t="s">
        <v>3267</v>
      </c>
      <c r="S299" t="s">
        <v>4854</v>
      </c>
      <c r="T299" t="str">
        <f t="shared" si="88"/>
        <v>夜陰の後継者</v>
      </c>
      <c r="U299" t="str">
        <f t="shared" si="89"/>
        <v>&gt;</v>
      </c>
      <c r="V299" t="str">
        <f>IF(I299=0,VLOOKUP(TAG!T299,Sheet4!A:B,2,TRUE),"")</f>
        <v>ファルケンラスの後継者</v>
      </c>
      <c r="W299" t="s">
        <v>4855</v>
      </c>
      <c r="X299" t="s">
        <v>3267</v>
      </c>
      <c r="Z299" s="3">
        <v>626</v>
      </c>
      <c r="AA299" s="2" t="s">
        <v>3528</v>
      </c>
      <c r="AB299" s="1" t="s">
        <v>1606</v>
      </c>
      <c r="AC299" s="1" t="s">
        <v>1473</v>
      </c>
      <c r="AD299" s="21">
        <v>0</v>
      </c>
      <c r="AE299" s="1" t="s">
        <v>1047</v>
      </c>
      <c r="AF299" s="1" t="s">
        <v>1046</v>
      </c>
      <c r="AG299" s="1" t="s">
        <v>349</v>
      </c>
      <c r="AH299" s="1" t="s">
        <v>1516</v>
      </c>
      <c r="AI299" s="1"/>
      <c r="AJ299" s="1"/>
      <c r="AK299" s="1" t="s">
        <v>3669</v>
      </c>
      <c r="AL299" s="1"/>
      <c r="AM299" s="1"/>
      <c r="AN299" s="1"/>
      <c r="AO299" s="1">
        <v>4</v>
      </c>
      <c r="AP299" s="1">
        <v>3</v>
      </c>
      <c r="AQ299" s="1" t="s">
        <v>3669</v>
      </c>
    </row>
    <row r="300" spans="1:43" x14ac:dyDescent="0.15">
      <c r="A300" t="str">
        <f t="shared" si="80"/>
        <v>|SOI|赤|0|4/3|コモン|《[[ガツタフの荒廃者&gt;ガツタフの放火魔]]》|</v>
      </c>
      <c r="B300" t="s">
        <v>3211</v>
      </c>
      <c r="C300" t="str">
        <f t="shared" si="82"/>
        <v>SOI</v>
      </c>
      <c r="D300">
        <f>IF(AA300="","",VLOOKUP(C300,tnpl!$Z$1:$AA$11,2,TRUE))</f>
        <v>4</v>
      </c>
      <c r="E300" t="s">
        <v>3211</v>
      </c>
      <c r="F300" t="str">
        <f t="shared" si="83"/>
        <v>赤</v>
      </c>
      <c r="G300">
        <f>IF(AB300="","",VLOOKUP(F300,tnpl!$X$1:$Y$16,2,TRUE))</f>
        <v>4</v>
      </c>
      <c r="H300" t="s">
        <v>3211</v>
      </c>
      <c r="I300">
        <f t="shared" si="84"/>
        <v>0</v>
      </c>
      <c r="J300" t="s">
        <v>3211</v>
      </c>
      <c r="K300">
        <f t="shared" si="85"/>
        <v>4</v>
      </c>
      <c r="L300">
        <f t="shared" si="86"/>
        <v>3</v>
      </c>
      <c r="M300" t="str">
        <f t="shared" si="81"/>
        <v>4/3</v>
      </c>
      <c r="N300" t="s">
        <v>3267</v>
      </c>
      <c r="O300" t="str">
        <f t="shared" si="87"/>
        <v>コモン</v>
      </c>
      <c r="R300" t="s">
        <v>3267</v>
      </c>
      <c r="S300" t="s">
        <v>4854</v>
      </c>
      <c r="T300" t="str">
        <f t="shared" si="88"/>
        <v>ガツタフの荒廃者</v>
      </c>
      <c r="U300" t="str">
        <f t="shared" si="89"/>
        <v>&gt;</v>
      </c>
      <c r="V300" t="str">
        <f>IF(I300=0,VLOOKUP(TAG!T300,Sheet4!A:B,2,TRUE),"")</f>
        <v>ガツタフの放火魔</v>
      </c>
      <c r="W300" t="s">
        <v>4855</v>
      </c>
      <c r="X300" t="s">
        <v>3267</v>
      </c>
      <c r="Z300" s="3">
        <v>647</v>
      </c>
      <c r="AA300" s="2" t="s">
        <v>3528</v>
      </c>
      <c r="AB300" s="1" t="s">
        <v>1575</v>
      </c>
      <c r="AC300" s="1" t="s">
        <v>1771</v>
      </c>
      <c r="AD300" s="21">
        <v>0</v>
      </c>
      <c r="AE300" s="1" t="s">
        <v>1039</v>
      </c>
      <c r="AF300" s="1" t="s">
        <v>1038</v>
      </c>
      <c r="AG300" s="1" t="s">
        <v>349</v>
      </c>
      <c r="AH300" s="1" t="s">
        <v>3702</v>
      </c>
      <c r="AI300" s="1"/>
      <c r="AJ300" s="1"/>
      <c r="AK300" s="1" t="s">
        <v>2076</v>
      </c>
      <c r="AL300" s="1" t="s">
        <v>3704</v>
      </c>
      <c r="AM300" s="1"/>
      <c r="AN300" s="1"/>
      <c r="AO300" s="1">
        <v>4</v>
      </c>
      <c r="AP300" s="1">
        <v>3</v>
      </c>
      <c r="AQ300" s="1" t="s">
        <v>3705</v>
      </c>
    </row>
    <row r="301" spans="1:43" x14ac:dyDescent="0.15">
      <c r="A301" t="str">
        <f t="shared" si="80"/>
        <v>|SOI|赤|0|4/3|アンコモン|《[[炎心の人狼&gt;ケッシグの鍛冶場主]]》|</v>
      </c>
      <c r="B301" t="s">
        <v>3211</v>
      </c>
      <c r="C301" t="str">
        <f t="shared" si="82"/>
        <v>SOI</v>
      </c>
      <c r="D301">
        <f>IF(AA301="","",VLOOKUP(C301,tnpl!$Z$1:$AA$11,2,TRUE))</f>
        <v>4</v>
      </c>
      <c r="E301" t="s">
        <v>3211</v>
      </c>
      <c r="F301" t="str">
        <f t="shared" si="83"/>
        <v>赤</v>
      </c>
      <c r="G301">
        <f>IF(AB301="","",VLOOKUP(F301,tnpl!$X$1:$Y$16,2,TRUE))</f>
        <v>4</v>
      </c>
      <c r="H301" t="s">
        <v>3211</v>
      </c>
      <c r="I301">
        <f t="shared" si="84"/>
        <v>0</v>
      </c>
      <c r="J301" t="s">
        <v>3211</v>
      </c>
      <c r="K301">
        <f t="shared" si="85"/>
        <v>4</v>
      </c>
      <c r="L301">
        <f t="shared" si="86"/>
        <v>3</v>
      </c>
      <c r="M301" t="str">
        <f t="shared" si="81"/>
        <v>4/3</v>
      </c>
      <c r="N301" t="s">
        <v>3267</v>
      </c>
      <c r="O301" t="str">
        <f t="shared" si="87"/>
        <v>アンコモン</v>
      </c>
      <c r="R301" t="s">
        <v>3267</v>
      </c>
      <c r="S301" t="s">
        <v>4854</v>
      </c>
      <c r="T301" t="str">
        <f t="shared" si="88"/>
        <v>炎心の人狼</v>
      </c>
      <c r="U301" t="str">
        <f t="shared" si="89"/>
        <v>&gt;</v>
      </c>
      <c r="V301" t="str">
        <f>IF(I301=0,VLOOKUP(TAG!T301,Sheet4!A:B,2,TRUE),"")</f>
        <v>ケッシグの鍛冶場主</v>
      </c>
      <c r="W301" t="s">
        <v>4855</v>
      </c>
      <c r="X301" t="s">
        <v>3267</v>
      </c>
      <c r="Z301" s="3">
        <v>661</v>
      </c>
      <c r="AA301" s="2" t="s">
        <v>3528</v>
      </c>
      <c r="AB301" s="1" t="s">
        <v>1575</v>
      </c>
      <c r="AC301" s="1" t="s">
        <v>1473</v>
      </c>
      <c r="AD301" s="21">
        <v>0</v>
      </c>
      <c r="AE301" s="1" t="s">
        <v>1035</v>
      </c>
      <c r="AF301" s="1" t="s">
        <v>1034</v>
      </c>
      <c r="AG301" s="1" t="s">
        <v>349</v>
      </c>
      <c r="AH301" s="1" t="s">
        <v>3702</v>
      </c>
      <c r="AI301" s="1"/>
      <c r="AJ301" s="1"/>
      <c r="AK301" s="1" t="s">
        <v>3721</v>
      </c>
      <c r="AL301" s="1" t="s">
        <v>3704</v>
      </c>
      <c r="AM301" s="1"/>
      <c r="AN301" s="1"/>
      <c r="AO301" s="1">
        <v>4</v>
      </c>
      <c r="AP301" s="1">
        <v>3</v>
      </c>
      <c r="AQ301" s="1" t="s">
        <v>3722</v>
      </c>
    </row>
    <row r="302" spans="1:43" x14ac:dyDescent="0.15">
      <c r="A302" t="str">
        <f t="shared" si="80"/>
        <v>|SOI|赤|13|4/3|レア|《[[ファルケンラスの過食者]]》|</v>
      </c>
      <c r="B302" t="s">
        <v>3211</v>
      </c>
      <c r="C302" t="str">
        <f t="shared" si="82"/>
        <v>SOI</v>
      </c>
      <c r="D302">
        <f>IF(AA302="","",VLOOKUP(C302,tnpl!$Z$1:$AA$11,2,TRUE))</f>
        <v>4</v>
      </c>
      <c r="E302" t="s">
        <v>3211</v>
      </c>
      <c r="F302" t="str">
        <f t="shared" si="83"/>
        <v>赤</v>
      </c>
      <c r="G302">
        <f>IF(AB302="","",VLOOKUP(F302,tnpl!$X$1:$Y$16,2,TRUE))</f>
        <v>4</v>
      </c>
      <c r="H302" t="s">
        <v>3211</v>
      </c>
      <c r="I302">
        <f t="shared" si="84"/>
        <v>13</v>
      </c>
      <c r="J302" t="s">
        <v>3211</v>
      </c>
      <c r="K302">
        <f t="shared" si="85"/>
        <v>4</v>
      </c>
      <c r="L302">
        <f t="shared" si="86"/>
        <v>3</v>
      </c>
      <c r="M302" t="str">
        <f t="shared" si="81"/>
        <v>4/3</v>
      </c>
      <c r="N302" t="s">
        <v>3267</v>
      </c>
      <c r="O302" t="str">
        <f t="shared" si="87"/>
        <v>レア</v>
      </c>
      <c r="R302" t="s">
        <v>3267</v>
      </c>
      <c r="S302" t="s">
        <v>4854</v>
      </c>
      <c r="T302" t="str">
        <f t="shared" si="88"/>
        <v>ファルケンラスの過食者</v>
      </c>
      <c r="U302" t="str">
        <f t="shared" si="89"/>
        <v/>
      </c>
      <c r="V302" t="str">
        <f>IF(I302=0,VLOOKUP(TAG!T302,Sheet4!A:B,2,TRUE),"")</f>
        <v/>
      </c>
      <c r="W302" t="s">
        <v>4855</v>
      </c>
      <c r="X302" t="s">
        <v>3267</v>
      </c>
      <c r="Z302" s="3">
        <v>669</v>
      </c>
      <c r="AA302" s="2" t="s">
        <v>3528</v>
      </c>
      <c r="AB302" s="1" t="s">
        <v>1575</v>
      </c>
      <c r="AC302" s="1" t="s">
        <v>1463</v>
      </c>
      <c r="AD302" s="1">
        <v>13</v>
      </c>
      <c r="AE302" s="1" t="s">
        <v>1221</v>
      </c>
      <c r="AF302" s="1" t="s">
        <v>1220</v>
      </c>
      <c r="AG302" s="1" t="s">
        <v>349</v>
      </c>
      <c r="AH302" s="1" t="s">
        <v>1516</v>
      </c>
      <c r="AI302" s="1" t="s">
        <v>1765</v>
      </c>
      <c r="AJ302" s="1"/>
      <c r="AK302" s="1" t="s">
        <v>3733</v>
      </c>
      <c r="AL302" s="1"/>
      <c r="AM302" s="1"/>
      <c r="AN302" s="1"/>
      <c r="AO302" s="1">
        <v>4</v>
      </c>
      <c r="AP302" s="1">
        <v>3</v>
      </c>
      <c r="AQ302" s="1" t="s">
        <v>3733</v>
      </c>
    </row>
    <row r="303" spans="1:43" x14ac:dyDescent="0.15">
      <c r="A303" t="str">
        <f t="shared" si="80"/>
        <v>|SOI|緑|9|4/3|レア|《[[死天狗茸の栽培者]]》|</v>
      </c>
      <c r="B303" t="s">
        <v>3211</v>
      </c>
      <c r="C303" t="str">
        <f t="shared" si="82"/>
        <v>SOI</v>
      </c>
      <c r="D303">
        <f>IF(AA303="","",VLOOKUP(C303,tnpl!$Z$1:$AA$11,2,TRUE))</f>
        <v>4</v>
      </c>
      <c r="E303" t="s">
        <v>3211</v>
      </c>
      <c r="F303" t="str">
        <f t="shared" si="83"/>
        <v>緑</v>
      </c>
      <c r="G303">
        <f>IF(AB303="","",VLOOKUP(F303,tnpl!$X$1:$Y$16,2,TRUE))</f>
        <v>5</v>
      </c>
      <c r="H303" t="s">
        <v>3211</v>
      </c>
      <c r="I303">
        <f t="shared" si="84"/>
        <v>9</v>
      </c>
      <c r="J303" t="s">
        <v>3211</v>
      </c>
      <c r="K303">
        <f t="shared" si="85"/>
        <v>4</v>
      </c>
      <c r="L303">
        <f t="shared" si="86"/>
        <v>3</v>
      </c>
      <c r="M303" t="str">
        <f t="shared" si="81"/>
        <v>4/3</v>
      </c>
      <c r="N303" t="s">
        <v>3267</v>
      </c>
      <c r="O303" t="str">
        <f t="shared" si="87"/>
        <v>レア</v>
      </c>
      <c r="R303" t="s">
        <v>3267</v>
      </c>
      <c r="S303" t="s">
        <v>4854</v>
      </c>
      <c r="T303" t="str">
        <f t="shared" si="88"/>
        <v>死天狗茸の栽培者</v>
      </c>
      <c r="U303" t="str">
        <f t="shared" si="89"/>
        <v/>
      </c>
      <c r="V303" t="str">
        <f>IF(I303=0,VLOOKUP(TAG!T303,Sheet4!A:B,2,TRUE),"")</f>
        <v/>
      </c>
      <c r="W303" t="s">
        <v>4855</v>
      </c>
      <c r="X303" t="s">
        <v>3267</v>
      </c>
      <c r="Z303" s="3">
        <v>707</v>
      </c>
      <c r="AA303" s="2" t="s">
        <v>3528</v>
      </c>
      <c r="AB303" s="1" t="s">
        <v>1540</v>
      </c>
      <c r="AC303" s="1" t="s">
        <v>1463</v>
      </c>
      <c r="AD303" s="1">
        <v>9</v>
      </c>
      <c r="AE303" s="1" t="s">
        <v>1157</v>
      </c>
      <c r="AF303" s="1" t="s">
        <v>1156</v>
      </c>
      <c r="AG303" s="1" t="s">
        <v>349</v>
      </c>
      <c r="AH303" s="1" t="s">
        <v>1511</v>
      </c>
      <c r="AI303" s="1" t="s">
        <v>1551</v>
      </c>
      <c r="AJ303" s="1"/>
      <c r="AK303" s="1" t="s">
        <v>3784</v>
      </c>
      <c r="AL303" s="1" t="s">
        <v>3785</v>
      </c>
      <c r="AM303" s="1"/>
      <c r="AN303" s="1"/>
      <c r="AO303" s="1">
        <v>4</v>
      </c>
      <c r="AP303" s="1">
        <v>3</v>
      </c>
      <c r="AQ303" s="1" t="s">
        <v>3786</v>
      </c>
    </row>
    <row r="304" spans="1:43" x14ac:dyDescent="0.15">
      <c r="A304" t="str">
        <f t="shared" si="80"/>
        <v>|EMN|白|8|4/3|アンコモン|《[[支配の天使]]》|</v>
      </c>
      <c r="B304" t="s">
        <v>3211</v>
      </c>
      <c r="C304" t="str">
        <f t="shared" si="82"/>
        <v>EMN</v>
      </c>
      <c r="D304">
        <f>IF(AA304="","",VLOOKUP(C304,tnpl!$Z$1:$AA$11,2,TRUE))</f>
        <v>5</v>
      </c>
      <c r="E304" t="s">
        <v>3211</v>
      </c>
      <c r="F304" t="str">
        <f t="shared" si="83"/>
        <v>白</v>
      </c>
      <c r="G304">
        <f>IF(AB304="","",VLOOKUP(F304,tnpl!$X$1:$Y$16,2,TRUE))</f>
        <v>1</v>
      </c>
      <c r="H304" t="s">
        <v>3211</v>
      </c>
      <c r="I304">
        <f t="shared" si="84"/>
        <v>8</v>
      </c>
      <c r="J304" t="s">
        <v>3211</v>
      </c>
      <c r="K304">
        <f t="shared" si="85"/>
        <v>4</v>
      </c>
      <c r="L304">
        <f t="shared" si="86"/>
        <v>3</v>
      </c>
      <c r="M304" t="str">
        <f t="shared" si="81"/>
        <v>4/3</v>
      </c>
      <c r="N304" t="s">
        <v>3267</v>
      </c>
      <c r="O304" t="str">
        <f t="shared" si="87"/>
        <v>アンコモン</v>
      </c>
      <c r="R304" t="s">
        <v>3267</v>
      </c>
      <c r="S304" t="s">
        <v>4854</v>
      </c>
      <c r="T304" t="str">
        <f t="shared" si="88"/>
        <v>支配の天使</v>
      </c>
      <c r="U304" t="str">
        <f t="shared" si="89"/>
        <v/>
      </c>
      <c r="V304" t="str">
        <f>IF(I304=0,VLOOKUP(TAG!T304,Sheet4!A:B,2,TRUE),"")</f>
        <v/>
      </c>
      <c r="W304" t="s">
        <v>4855</v>
      </c>
      <c r="X304" t="s">
        <v>3267</v>
      </c>
      <c r="Z304" s="3">
        <v>756</v>
      </c>
      <c r="AA304" s="2" t="s">
        <v>3870</v>
      </c>
      <c r="AB304" s="1" t="s">
        <v>1653</v>
      </c>
      <c r="AC304" s="1" t="s">
        <v>1473</v>
      </c>
      <c r="AD304" s="1">
        <v>8</v>
      </c>
      <c r="AE304" s="1" t="s">
        <v>1011</v>
      </c>
      <c r="AF304" s="1" t="s">
        <v>1010</v>
      </c>
      <c r="AG304" s="1" t="s">
        <v>349</v>
      </c>
      <c r="AH304" s="1" t="s">
        <v>358</v>
      </c>
      <c r="AI304" s="1"/>
      <c r="AJ304" s="1"/>
      <c r="AK304" s="1" t="s">
        <v>361</v>
      </c>
      <c r="AL304" s="1" t="s">
        <v>3872</v>
      </c>
      <c r="AM304" s="1"/>
      <c r="AN304" s="1"/>
      <c r="AO304" s="1">
        <v>4</v>
      </c>
      <c r="AP304" s="1">
        <v>3</v>
      </c>
      <c r="AQ304" s="1" t="s">
        <v>3873</v>
      </c>
    </row>
    <row r="305" spans="1:43" x14ac:dyDescent="0.15">
      <c r="A305" t="str">
        <f t="shared" si="80"/>
        <v>|EMN|青|9|4/3|アンコモン|《[[ネベルガストの伝令]]》|</v>
      </c>
      <c r="B305" t="s">
        <v>3211</v>
      </c>
      <c r="C305" t="str">
        <f t="shared" si="82"/>
        <v>EMN</v>
      </c>
      <c r="D305">
        <f>IF(AA305="","",VLOOKUP(C305,tnpl!$Z$1:$AA$11,2,TRUE))</f>
        <v>5</v>
      </c>
      <c r="E305" t="s">
        <v>3211</v>
      </c>
      <c r="F305" t="str">
        <f t="shared" si="83"/>
        <v>青</v>
      </c>
      <c r="G305">
        <f>IF(AB305="","",VLOOKUP(F305,tnpl!$X$1:$Y$16,2,TRUE))</f>
        <v>2</v>
      </c>
      <c r="H305" t="s">
        <v>3211</v>
      </c>
      <c r="I305">
        <f t="shared" si="84"/>
        <v>9</v>
      </c>
      <c r="J305" t="s">
        <v>3211</v>
      </c>
      <c r="K305">
        <f t="shared" si="85"/>
        <v>4</v>
      </c>
      <c r="L305">
        <f t="shared" si="86"/>
        <v>3</v>
      </c>
      <c r="M305" t="str">
        <f t="shared" si="81"/>
        <v>4/3</v>
      </c>
      <c r="N305" t="s">
        <v>3267</v>
      </c>
      <c r="O305" t="str">
        <f t="shared" si="87"/>
        <v>アンコモン</v>
      </c>
      <c r="R305" t="s">
        <v>3267</v>
      </c>
      <c r="S305" t="s">
        <v>4854</v>
      </c>
      <c r="T305" t="str">
        <f t="shared" si="88"/>
        <v>ネベルガストの伝令</v>
      </c>
      <c r="U305" t="str">
        <f t="shared" si="89"/>
        <v/>
      </c>
      <c r="V305" t="str">
        <f>IF(I305=0,VLOOKUP(TAG!T305,Sheet4!A:B,2,TRUE),"")</f>
        <v/>
      </c>
      <c r="W305" t="s">
        <v>4855</v>
      </c>
      <c r="X305" t="s">
        <v>3267</v>
      </c>
      <c r="Z305" s="3">
        <v>772</v>
      </c>
      <c r="AA305" s="2" t="s">
        <v>3870</v>
      </c>
      <c r="AB305" s="1" t="s">
        <v>1631</v>
      </c>
      <c r="AC305" s="1" t="s">
        <v>1473</v>
      </c>
      <c r="AD305" s="1">
        <v>9</v>
      </c>
      <c r="AE305" s="1" t="s">
        <v>987</v>
      </c>
      <c r="AF305" s="1" t="s">
        <v>986</v>
      </c>
      <c r="AG305" s="1" t="s">
        <v>349</v>
      </c>
      <c r="AH305" s="1" t="s">
        <v>2436</v>
      </c>
      <c r="AI305" s="1"/>
      <c r="AJ305" s="1"/>
      <c r="AK305" s="1" t="s">
        <v>361</v>
      </c>
      <c r="AL305" s="1" t="s">
        <v>3911</v>
      </c>
      <c r="AM305" s="1"/>
      <c r="AN305" s="1"/>
      <c r="AO305" s="1">
        <v>4</v>
      </c>
      <c r="AP305" s="1">
        <v>3</v>
      </c>
      <c r="AQ305" s="1" t="s">
        <v>3912</v>
      </c>
    </row>
    <row r="306" spans="1:43" x14ac:dyDescent="0.15">
      <c r="A306" t="str">
        <f t="shared" si="80"/>
        <v>|EMN|緑|8|4/3|アンコモン|《[[ケッシグをうろつくもの]]》|</v>
      </c>
      <c r="B306" t="s">
        <v>3211</v>
      </c>
      <c r="C306" t="str">
        <f t="shared" si="82"/>
        <v>EMN</v>
      </c>
      <c r="D306">
        <f>IF(AA306="","",VLOOKUP(C306,tnpl!$Z$1:$AA$11,2,TRUE))</f>
        <v>5</v>
      </c>
      <c r="E306" t="s">
        <v>3211</v>
      </c>
      <c r="F306" t="str">
        <f t="shared" si="83"/>
        <v>緑</v>
      </c>
      <c r="G306">
        <f>IF(AB306="","",VLOOKUP(F306,tnpl!$X$1:$Y$16,2,TRUE))</f>
        <v>5</v>
      </c>
      <c r="H306" t="s">
        <v>3211</v>
      </c>
      <c r="I306">
        <f t="shared" si="84"/>
        <v>8</v>
      </c>
      <c r="J306" t="s">
        <v>3211</v>
      </c>
      <c r="K306">
        <f t="shared" si="85"/>
        <v>4</v>
      </c>
      <c r="L306">
        <f t="shared" si="86"/>
        <v>3</v>
      </c>
      <c r="M306" t="str">
        <f t="shared" si="81"/>
        <v>4/3</v>
      </c>
      <c r="N306" t="s">
        <v>3267</v>
      </c>
      <c r="O306" t="str">
        <f t="shared" si="87"/>
        <v>アンコモン</v>
      </c>
      <c r="R306" t="s">
        <v>3267</v>
      </c>
      <c r="S306" t="s">
        <v>4854</v>
      </c>
      <c r="T306" t="str">
        <f t="shared" si="88"/>
        <v>ケッシグをうろつくもの</v>
      </c>
      <c r="U306" t="str">
        <f t="shared" si="89"/>
        <v/>
      </c>
      <c r="V306" t="str">
        <f>IF(I306=0,VLOOKUP(TAG!T306,Sheet4!A:B,2,TRUE),"")</f>
        <v/>
      </c>
      <c r="W306" t="s">
        <v>4855</v>
      </c>
      <c r="X306" t="s">
        <v>3267</v>
      </c>
      <c r="Z306" s="3">
        <v>806</v>
      </c>
      <c r="AA306" s="2" t="s">
        <v>3870</v>
      </c>
      <c r="AB306" s="1" t="s">
        <v>1540</v>
      </c>
      <c r="AC306" s="1" t="s">
        <v>1473</v>
      </c>
      <c r="AD306" s="22">
        <v>8</v>
      </c>
      <c r="AE306" s="1" t="s">
        <v>929</v>
      </c>
      <c r="AF306" s="1" t="s">
        <v>928</v>
      </c>
      <c r="AG306" s="1" t="s">
        <v>349</v>
      </c>
      <c r="AH306" s="1" t="s">
        <v>3702</v>
      </c>
      <c r="AI306" s="1" t="s">
        <v>2837</v>
      </c>
      <c r="AJ306" s="1"/>
      <c r="AK306" s="1" t="s">
        <v>3949</v>
      </c>
      <c r="AL306" s="1"/>
      <c r="AM306" s="1"/>
      <c r="AN306" s="1"/>
      <c r="AO306" s="1">
        <v>4</v>
      </c>
      <c r="AP306" s="1">
        <v>3</v>
      </c>
      <c r="AQ306" s="1" t="s">
        <v>3949</v>
      </c>
    </row>
    <row r="307" spans="1:43" x14ac:dyDescent="0.15">
      <c r="A307" t="str">
        <f t="shared" si="80"/>
        <v>|EMN|黒緑|16|4/3|アンコモン|《[[嘆き細工]]》|</v>
      </c>
      <c r="B307" t="s">
        <v>3211</v>
      </c>
      <c r="C307" t="str">
        <f t="shared" si="82"/>
        <v>EMN</v>
      </c>
      <c r="D307">
        <f>IF(AA307="","",VLOOKUP(C307,tnpl!$Z$1:$AA$11,2,TRUE))</f>
        <v>5</v>
      </c>
      <c r="E307" t="s">
        <v>3211</v>
      </c>
      <c r="F307" t="str">
        <f t="shared" si="83"/>
        <v>黒緑</v>
      </c>
      <c r="G307">
        <f>IF(AB307="","",VLOOKUP(F307,tnpl!$X$1:$Y$16,2,TRUE))</f>
        <v>13</v>
      </c>
      <c r="H307" t="s">
        <v>3211</v>
      </c>
      <c r="I307">
        <f t="shared" si="84"/>
        <v>16</v>
      </c>
      <c r="J307" t="s">
        <v>3211</v>
      </c>
      <c r="K307">
        <f t="shared" si="85"/>
        <v>4</v>
      </c>
      <c r="L307">
        <f t="shared" si="86"/>
        <v>3</v>
      </c>
      <c r="M307" t="str">
        <f t="shared" si="81"/>
        <v>4/3</v>
      </c>
      <c r="N307" t="s">
        <v>3267</v>
      </c>
      <c r="O307" t="str">
        <f t="shared" si="87"/>
        <v>アンコモン</v>
      </c>
      <c r="R307" t="s">
        <v>3267</v>
      </c>
      <c r="S307" t="s">
        <v>4854</v>
      </c>
      <c r="T307" t="str">
        <f t="shared" si="88"/>
        <v>嘆き細工</v>
      </c>
      <c r="U307" t="str">
        <f t="shared" si="89"/>
        <v/>
      </c>
      <c r="V307" t="str">
        <f>IF(I307=0,VLOOKUP(TAG!T307,Sheet4!A:B,2,TRUE),"")</f>
        <v/>
      </c>
      <c r="W307" t="s">
        <v>4855</v>
      </c>
      <c r="X307" t="s">
        <v>3267</v>
      </c>
      <c r="Z307" s="3">
        <v>821</v>
      </c>
      <c r="AA307" s="2" t="s">
        <v>3870</v>
      </c>
      <c r="AB307" s="1" t="s">
        <v>1509</v>
      </c>
      <c r="AC307" s="1" t="s">
        <v>1473</v>
      </c>
      <c r="AD307" s="1">
        <v>16</v>
      </c>
      <c r="AE307" s="1" t="s">
        <v>905</v>
      </c>
      <c r="AF307" s="1" t="s">
        <v>904</v>
      </c>
      <c r="AG307" s="1" t="s">
        <v>349</v>
      </c>
      <c r="AH307" s="1" t="s">
        <v>3946</v>
      </c>
      <c r="AI307" s="1" t="s">
        <v>3656</v>
      </c>
      <c r="AJ307" s="1"/>
      <c r="AK307" s="1" t="s">
        <v>2789</v>
      </c>
      <c r="AL307" s="1" t="s">
        <v>4003</v>
      </c>
      <c r="AM307" s="1"/>
      <c r="AN307" s="1"/>
      <c r="AO307" s="1">
        <v>4</v>
      </c>
      <c r="AP307" s="1">
        <v>3</v>
      </c>
      <c r="AQ307" s="1" t="s">
        <v>4004</v>
      </c>
    </row>
    <row r="308" spans="1:43" x14ac:dyDescent="0.15">
      <c r="A308" t="str">
        <f t="shared" si="80"/>
        <v>|KLD|白|11|4/3|アンコモン|《[[変速の名手]]》|</v>
      </c>
      <c r="B308" t="s">
        <v>3211</v>
      </c>
      <c r="C308" t="str">
        <f t="shared" si="82"/>
        <v>KLD</v>
      </c>
      <c r="D308">
        <f>IF(AA308="","",VLOOKUP(C308,tnpl!$Z$1:$AA$11,2,TRUE))</f>
        <v>6</v>
      </c>
      <c r="E308" t="s">
        <v>3211</v>
      </c>
      <c r="F308" t="str">
        <f t="shared" si="83"/>
        <v>白</v>
      </c>
      <c r="G308">
        <f>IF(AB308="","",VLOOKUP(F308,tnpl!$X$1:$Y$16,2,TRUE))</f>
        <v>1</v>
      </c>
      <c r="H308" t="s">
        <v>3211</v>
      </c>
      <c r="I308">
        <f t="shared" si="84"/>
        <v>11</v>
      </c>
      <c r="J308" t="s">
        <v>3211</v>
      </c>
      <c r="K308">
        <f t="shared" si="85"/>
        <v>4</v>
      </c>
      <c r="L308">
        <f t="shared" si="86"/>
        <v>3</v>
      </c>
      <c r="M308" t="str">
        <f t="shared" si="81"/>
        <v>4/3</v>
      </c>
      <c r="N308" t="s">
        <v>3267</v>
      </c>
      <c r="O308" t="str">
        <f t="shared" si="87"/>
        <v>アンコモン</v>
      </c>
      <c r="R308" t="s">
        <v>3267</v>
      </c>
      <c r="S308" t="s">
        <v>4854</v>
      </c>
      <c r="T308" t="str">
        <f t="shared" si="88"/>
        <v>変速の名手</v>
      </c>
      <c r="U308" t="str">
        <f t="shared" si="89"/>
        <v/>
      </c>
      <c r="V308" t="str">
        <f>IF(I308=0,VLOOKUP(TAG!T308,Sheet4!A:B,2,TRUE),"")</f>
        <v/>
      </c>
      <c r="W308" t="s">
        <v>4855</v>
      </c>
      <c r="X308" t="s">
        <v>3267</v>
      </c>
      <c r="Z308" s="3">
        <v>848</v>
      </c>
      <c r="AA308" s="2" t="s">
        <v>4035</v>
      </c>
      <c r="AB308" s="1" t="s">
        <v>1653</v>
      </c>
      <c r="AC308" s="1" t="s">
        <v>1473</v>
      </c>
      <c r="AD308" s="1">
        <v>11</v>
      </c>
      <c r="AE308" s="1" t="s">
        <v>825</v>
      </c>
      <c r="AF308" s="1" t="s">
        <v>824</v>
      </c>
      <c r="AG308" s="1" t="s">
        <v>349</v>
      </c>
      <c r="AH308" s="1" t="s">
        <v>4036</v>
      </c>
      <c r="AI308" s="1" t="s">
        <v>4055</v>
      </c>
      <c r="AJ308" s="1"/>
      <c r="AK308" s="1" t="s">
        <v>3406</v>
      </c>
      <c r="AL308" s="1" t="s">
        <v>4056</v>
      </c>
      <c r="AM308" s="1"/>
      <c r="AN308" s="1"/>
      <c r="AO308" s="1">
        <v>4</v>
      </c>
      <c r="AP308" s="1">
        <v>3</v>
      </c>
      <c r="AQ308" s="1" t="s">
        <v>4057</v>
      </c>
    </row>
    <row r="309" spans="1:43" x14ac:dyDescent="0.15">
      <c r="A309" t="str">
        <f t="shared" ref="A309:A329" si="90">B309&amp;C309&amp;E309&amp;F309&amp;H309&amp;I309&amp;J309&amp;M309&amp;N309&amp;O309&amp;P309&amp;Q309&amp;R309&amp;S309&amp;T309&amp;U309&amp;V309&amp;W309&amp;X309&amp;Y309</f>
        <v>|KLD|白|6|4/3|アンコモン|《[[先見的な増強者]]》|</v>
      </c>
      <c r="B309" t="s">
        <v>3211</v>
      </c>
      <c r="C309" t="str">
        <f t="shared" si="82"/>
        <v>KLD</v>
      </c>
      <c r="D309">
        <f>IF(AA309="","",VLOOKUP(C309,tnpl!$Z$1:$AA$11,2,TRUE))</f>
        <v>6</v>
      </c>
      <c r="E309" t="s">
        <v>3211</v>
      </c>
      <c r="F309" t="str">
        <f t="shared" si="83"/>
        <v>白</v>
      </c>
      <c r="G309">
        <f>IF(AB309="","",VLOOKUP(F309,tnpl!$X$1:$Y$16,2,TRUE))</f>
        <v>1</v>
      </c>
      <c r="H309" t="s">
        <v>3211</v>
      </c>
      <c r="I309">
        <f t="shared" si="84"/>
        <v>6</v>
      </c>
      <c r="J309" t="s">
        <v>3211</v>
      </c>
      <c r="K309">
        <f t="shared" si="85"/>
        <v>4</v>
      </c>
      <c r="L309">
        <f t="shared" si="86"/>
        <v>3</v>
      </c>
      <c r="M309" t="str">
        <f t="shared" si="81"/>
        <v>4/3</v>
      </c>
      <c r="N309" t="s">
        <v>3267</v>
      </c>
      <c r="O309" t="str">
        <f t="shared" si="87"/>
        <v>アンコモン</v>
      </c>
      <c r="R309" t="s">
        <v>3267</v>
      </c>
      <c r="S309" t="s">
        <v>4854</v>
      </c>
      <c r="T309" t="str">
        <f t="shared" si="88"/>
        <v>先見的な増強者</v>
      </c>
      <c r="U309" t="str">
        <f t="shared" si="89"/>
        <v/>
      </c>
      <c r="V309" t="str">
        <f>IF(I309=0,VLOOKUP(TAG!T309,Sheet4!A:B,2,TRUE),"")</f>
        <v/>
      </c>
      <c r="W309" t="s">
        <v>4855</v>
      </c>
      <c r="X309" t="s">
        <v>3267</v>
      </c>
      <c r="Z309" s="3">
        <v>849</v>
      </c>
      <c r="AA309" s="2" t="s">
        <v>4035</v>
      </c>
      <c r="AB309" s="1" t="s">
        <v>1653</v>
      </c>
      <c r="AC309" s="1" t="s">
        <v>1473</v>
      </c>
      <c r="AD309" s="1">
        <v>6</v>
      </c>
      <c r="AE309" s="1" t="s">
        <v>821</v>
      </c>
      <c r="AF309" s="1" t="s">
        <v>820</v>
      </c>
      <c r="AG309" s="1" t="s">
        <v>349</v>
      </c>
      <c r="AH309" s="1" t="s">
        <v>4036</v>
      </c>
      <c r="AI309" s="1" t="s">
        <v>1667</v>
      </c>
      <c r="AJ309" s="1"/>
      <c r="AK309" s="1" t="s">
        <v>4058</v>
      </c>
      <c r="AL309" s="1"/>
      <c r="AM309" s="1"/>
      <c r="AN309" s="1"/>
      <c r="AO309" s="1">
        <v>4</v>
      </c>
      <c r="AP309" s="1">
        <v>3</v>
      </c>
      <c r="AQ309" s="1" t="s">
        <v>4058</v>
      </c>
    </row>
    <row r="310" spans="1:43" x14ac:dyDescent="0.15">
      <c r="A310" t="str">
        <f t="shared" si="90"/>
        <v>|KLD|青|9|4/3|アンコモン|《[[ヒレナガ空鯨]]》|</v>
      </c>
      <c r="B310" t="s">
        <v>3211</v>
      </c>
      <c r="C310" t="str">
        <f t="shared" si="82"/>
        <v>KLD</v>
      </c>
      <c r="D310">
        <f>IF(AA310="","",VLOOKUP(C310,tnpl!$Z$1:$AA$11,2,TRUE))</f>
        <v>6</v>
      </c>
      <c r="E310" t="s">
        <v>3211</v>
      </c>
      <c r="F310" t="str">
        <f t="shared" si="83"/>
        <v>青</v>
      </c>
      <c r="G310">
        <f>IF(AB310="","",VLOOKUP(F310,tnpl!$X$1:$Y$16,2,TRUE))</f>
        <v>2</v>
      </c>
      <c r="H310" t="s">
        <v>3211</v>
      </c>
      <c r="I310">
        <f t="shared" si="84"/>
        <v>9</v>
      </c>
      <c r="J310" t="s">
        <v>3211</v>
      </c>
      <c r="K310">
        <f t="shared" si="85"/>
        <v>4</v>
      </c>
      <c r="L310">
        <f t="shared" si="86"/>
        <v>3</v>
      </c>
      <c r="M310" t="str">
        <f t="shared" ref="M310:M329" si="91">K310&amp;"/"&amp;L310</f>
        <v>4/3</v>
      </c>
      <c r="N310" t="s">
        <v>3267</v>
      </c>
      <c r="O310" t="str">
        <f t="shared" si="87"/>
        <v>アンコモン</v>
      </c>
      <c r="R310" t="s">
        <v>3267</v>
      </c>
      <c r="S310" t="s">
        <v>4854</v>
      </c>
      <c r="T310" t="str">
        <f t="shared" si="88"/>
        <v>ヒレナガ空鯨</v>
      </c>
      <c r="U310" t="str">
        <f t="shared" si="89"/>
        <v/>
      </c>
      <c r="V310" t="str">
        <f>IF(I310=0,VLOOKUP(TAG!T310,Sheet4!A:B,2,TRUE),"")</f>
        <v/>
      </c>
      <c r="W310" t="s">
        <v>4855</v>
      </c>
      <c r="X310" t="s">
        <v>3267</v>
      </c>
      <c r="Z310" s="3">
        <v>875</v>
      </c>
      <c r="AA310" s="2" t="s">
        <v>4035</v>
      </c>
      <c r="AB310" s="1" t="s">
        <v>1631</v>
      </c>
      <c r="AC310" s="1" t="s">
        <v>1473</v>
      </c>
      <c r="AD310" s="1">
        <v>9</v>
      </c>
      <c r="AE310" s="1" t="s">
        <v>771</v>
      </c>
      <c r="AF310" s="1" t="s">
        <v>770</v>
      </c>
      <c r="AG310" s="1" t="s">
        <v>349</v>
      </c>
      <c r="AH310" s="1" t="s">
        <v>4104</v>
      </c>
      <c r="AI310" s="1"/>
      <c r="AJ310" s="1"/>
      <c r="AK310" s="1" t="s">
        <v>3272</v>
      </c>
      <c r="AL310" s="1"/>
      <c r="AM310" s="1"/>
      <c r="AN310" s="1"/>
      <c r="AO310" s="1">
        <v>4</v>
      </c>
      <c r="AP310" s="1">
        <v>3</v>
      </c>
      <c r="AQ310" s="1" t="s">
        <v>3272</v>
      </c>
    </row>
    <row r="311" spans="1:43" x14ac:dyDescent="0.15">
      <c r="A311" t="str">
        <f t="shared" si="90"/>
        <v>|KLD|赤|10|4/3|アンコモン|《[[競走路の熱狂者]]》|</v>
      </c>
      <c r="B311" t="s">
        <v>3211</v>
      </c>
      <c r="C311" t="str">
        <f t="shared" ref="C311:C329" si="92">AA311</f>
        <v>KLD</v>
      </c>
      <c r="D311">
        <f>IF(AA311="","",VLOOKUP(C311,tnpl!$Z$1:$AA$11,2,TRUE))</f>
        <v>6</v>
      </c>
      <c r="E311" t="s">
        <v>3211</v>
      </c>
      <c r="F311" t="str">
        <f t="shared" ref="F311:F329" si="93">AB311</f>
        <v>赤</v>
      </c>
      <c r="G311">
        <f>IF(AB311="","",VLOOKUP(F311,tnpl!$X$1:$Y$16,2,TRUE))</f>
        <v>4</v>
      </c>
      <c r="H311" t="s">
        <v>3211</v>
      </c>
      <c r="I311">
        <f t="shared" ref="I311:I329" si="94">AD311</f>
        <v>10</v>
      </c>
      <c r="J311" t="s">
        <v>3211</v>
      </c>
      <c r="K311">
        <f t="shared" ref="K311:K329" si="95">AO311</f>
        <v>4</v>
      </c>
      <c r="L311">
        <f t="shared" ref="L311:L329" si="96">AP311</f>
        <v>3</v>
      </c>
      <c r="M311" t="str">
        <f t="shared" si="91"/>
        <v>4/3</v>
      </c>
      <c r="N311" t="s">
        <v>3267</v>
      </c>
      <c r="O311" t="str">
        <f t="shared" ref="O311:O329" si="97">AC311</f>
        <v>アンコモン</v>
      </c>
      <c r="R311" t="s">
        <v>3267</v>
      </c>
      <c r="S311" t="s">
        <v>4854</v>
      </c>
      <c r="T311" t="str">
        <f t="shared" ref="T311:T329" si="98">AE311</f>
        <v>競走路の熱狂者</v>
      </c>
      <c r="U311" t="str">
        <f t="shared" ref="U311:U329" si="99">IF(I311=0,"&gt;","")</f>
        <v/>
      </c>
      <c r="V311" t="str">
        <f>IF(I311=0,VLOOKUP(TAG!T311,Sheet4!A:B,2,TRUE),"")</f>
        <v/>
      </c>
      <c r="W311" t="s">
        <v>4855</v>
      </c>
      <c r="X311" t="s">
        <v>3267</v>
      </c>
      <c r="Z311" s="3">
        <v>929</v>
      </c>
      <c r="AA311" s="2" t="s">
        <v>4035</v>
      </c>
      <c r="AB311" s="1" t="s">
        <v>1575</v>
      </c>
      <c r="AC311" s="1" t="s">
        <v>1473</v>
      </c>
      <c r="AD311" s="1">
        <v>10</v>
      </c>
      <c r="AE311" s="1" t="s">
        <v>661</v>
      </c>
      <c r="AF311" s="1" t="s">
        <v>660</v>
      </c>
      <c r="AG311" s="1" t="s">
        <v>349</v>
      </c>
      <c r="AH311" s="1" t="s">
        <v>1511</v>
      </c>
      <c r="AI311" s="1" t="s">
        <v>4055</v>
      </c>
      <c r="AJ311" s="1"/>
      <c r="AK311" s="1" t="s">
        <v>2789</v>
      </c>
      <c r="AL311" s="1" t="s">
        <v>4189</v>
      </c>
      <c r="AM311" s="1"/>
      <c r="AN311" s="1"/>
      <c r="AO311" s="1">
        <v>4</v>
      </c>
      <c r="AP311" s="1">
        <v>3</v>
      </c>
      <c r="AQ311" s="1" t="s">
        <v>4190</v>
      </c>
    </row>
    <row r="312" spans="1:43" x14ac:dyDescent="0.15">
      <c r="A312" t="str">
        <f t="shared" si="90"/>
        <v>|KLD|緑|7|4/3|アンコモン|《[[ギラプールの案内人]]》|</v>
      </c>
      <c r="B312" t="s">
        <v>3211</v>
      </c>
      <c r="C312" t="str">
        <f t="shared" si="92"/>
        <v>KLD</v>
      </c>
      <c r="D312">
        <f>IF(AA312="","",VLOOKUP(C312,tnpl!$Z$1:$AA$11,2,TRUE))</f>
        <v>6</v>
      </c>
      <c r="E312" t="s">
        <v>3211</v>
      </c>
      <c r="F312" t="str">
        <f t="shared" si="93"/>
        <v>緑</v>
      </c>
      <c r="G312">
        <f>IF(AB312="","",VLOOKUP(F312,tnpl!$X$1:$Y$16,2,TRUE))</f>
        <v>5</v>
      </c>
      <c r="H312" t="s">
        <v>3211</v>
      </c>
      <c r="I312">
        <f t="shared" si="94"/>
        <v>7</v>
      </c>
      <c r="J312" t="s">
        <v>3211</v>
      </c>
      <c r="K312">
        <f t="shared" si="95"/>
        <v>4</v>
      </c>
      <c r="L312">
        <f t="shared" si="96"/>
        <v>3</v>
      </c>
      <c r="M312" t="str">
        <f t="shared" si="91"/>
        <v>4/3</v>
      </c>
      <c r="N312" t="s">
        <v>3267</v>
      </c>
      <c r="O312" t="str">
        <f t="shared" si="97"/>
        <v>アンコモン</v>
      </c>
      <c r="R312" t="s">
        <v>3267</v>
      </c>
      <c r="S312" t="s">
        <v>4854</v>
      </c>
      <c r="T312" t="str">
        <f t="shared" si="98"/>
        <v>ギラプールの案内人</v>
      </c>
      <c r="U312" t="str">
        <f t="shared" si="99"/>
        <v/>
      </c>
      <c r="V312" t="str">
        <f>IF(I312=0,VLOOKUP(TAG!T312,Sheet4!A:B,2,TRUE),"")</f>
        <v/>
      </c>
      <c r="W312" t="s">
        <v>4855</v>
      </c>
      <c r="X312" t="s">
        <v>3267</v>
      </c>
      <c r="Z312" s="3">
        <v>957</v>
      </c>
      <c r="AA312" s="2" t="s">
        <v>4035</v>
      </c>
      <c r="AB312" s="1" t="s">
        <v>1540</v>
      </c>
      <c r="AC312" s="1" t="s">
        <v>1473</v>
      </c>
      <c r="AD312" s="1">
        <v>7</v>
      </c>
      <c r="AE312" s="1" t="s">
        <v>605</v>
      </c>
      <c r="AF312" s="1" t="s">
        <v>604</v>
      </c>
      <c r="AG312" s="1" t="s">
        <v>349</v>
      </c>
      <c r="AH312" s="1" t="s">
        <v>1501</v>
      </c>
      <c r="AI312" s="1" t="s">
        <v>1956</v>
      </c>
      <c r="AJ312" s="1"/>
      <c r="AK312" s="1" t="s">
        <v>4226</v>
      </c>
      <c r="AL312" s="1"/>
      <c r="AM312" s="1"/>
      <c r="AN312" s="1"/>
      <c r="AO312" s="1">
        <v>4</v>
      </c>
      <c r="AP312" s="1">
        <v>3</v>
      </c>
      <c r="AQ312" s="1" t="s">
        <v>4226</v>
      </c>
    </row>
    <row r="313" spans="1:43" x14ac:dyDescent="0.15">
      <c r="A313" t="str">
        <f t="shared" si="90"/>
        <v>|KLD|赤緑|9|4/3|アンコモン|《[[通電の喧嘩屋]]》|</v>
      </c>
      <c r="B313" t="s">
        <v>3211</v>
      </c>
      <c r="C313" t="str">
        <f t="shared" si="92"/>
        <v>KLD</v>
      </c>
      <c r="D313">
        <f>IF(AA313="","",VLOOKUP(C313,tnpl!$Z$1:$AA$11,2,TRUE))</f>
        <v>6</v>
      </c>
      <c r="E313" t="s">
        <v>3211</v>
      </c>
      <c r="F313" t="str">
        <f t="shared" si="93"/>
        <v>赤緑</v>
      </c>
      <c r="G313">
        <f>IF(AB313="","",VLOOKUP(F313,tnpl!$X$1:$Y$16,2,TRUE))</f>
        <v>9</v>
      </c>
      <c r="H313" t="s">
        <v>3211</v>
      </c>
      <c r="I313">
        <f t="shared" si="94"/>
        <v>9</v>
      </c>
      <c r="J313" t="s">
        <v>3211</v>
      </c>
      <c r="K313">
        <f t="shared" si="95"/>
        <v>4</v>
      </c>
      <c r="L313">
        <f t="shared" si="96"/>
        <v>3</v>
      </c>
      <c r="M313" t="str">
        <f t="shared" si="91"/>
        <v>4/3</v>
      </c>
      <c r="N313" t="s">
        <v>3267</v>
      </c>
      <c r="O313" t="str">
        <f t="shared" si="97"/>
        <v>アンコモン</v>
      </c>
      <c r="R313" t="s">
        <v>3267</v>
      </c>
      <c r="S313" t="s">
        <v>4854</v>
      </c>
      <c r="T313" t="str">
        <f t="shared" si="98"/>
        <v>通電の喧嘩屋</v>
      </c>
      <c r="U313" t="str">
        <f t="shared" si="99"/>
        <v/>
      </c>
      <c r="V313" t="str">
        <f>IF(I313=0,VLOOKUP(TAG!T313,Sheet4!A:B,2,TRUE),"")</f>
        <v/>
      </c>
      <c r="W313" t="s">
        <v>4855</v>
      </c>
      <c r="X313" t="s">
        <v>3267</v>
      </c>
      <c r="Z313" s="3">
        <v>977</v>
      </c>
      <c r="AA313" s="2" t="s">
        <v>4035</v>
      </c>
      <c r="AB313" s="1" t="s">
        <v>1504</v>
      </c>
      <c r="AC313" s="1" t="s">
        <v>1473</v>
      </c>
      <c r="AD313" s="1">
        <v>9</v>
      </c>
      <c r="AE313" s="1" t="s">
        <v>567</v>
      </c>
      <c r="AF313" s="1" t="s">
        <v>566</v>
      </c>
      <c r="AG313" s="1" t="s">
        <v>349</v>
      </c>
      <c r="AH313" s="1" t="s">
        <v>1511</v>
      </c>
      <c r="AI313" s="1" t="s">
        <v>1515</v>
      </c>
      <c r="AJ313" s="1"/>
      <c r="AK313" s="1" t="s">
        <v>4038</v>
      </c>
      <c r="AL313" s="1" t="s">
        <v>4261</v>
      </c>
      <c r="AM313" s="1"/>
      <c r="AN313" s="1"/>
      <c r="AO313" s="1">
        <v>4</v>
      </c>
      <c r="AP313" s="1">
        <v>3</v>
      </c>
      <c r="AQ313" s="1" t="s">
        <v>4262</v>
      </c>
    </row>
    <row r="314" spans="1:43" x14ac:dyDescent="0.15">
      <c r="A314" t="str">
        <f t="shared" si="90"/>
        <v>|KLD|無色|12|4/3|アンコモン|《[[捕獲飛行機械]]》|</v>
      </c>
      <c r="B314" t="s">
        <v>3211</v>
      </c>
      <c r="C314" t="str">
        <f t="shared" si="92"/>
        <v>KLD</v>
      </c>
      <c r="D314">
        <f>IF(AA314="","",VLOOKUP(C314,tnpl!$Z$1:$AA$11,2,TRUE))</f>
        <v>6</v>
      </c>
      <c r="E314" t="s">
        <v>3211</v>
      </c>
      <c r="F314" t="str">
        <f t="shared" si="93"/>
        <v>無色</v>
      </c>
      <c r="G314">
        <f>IF(AB314="","",VLOOKUP(F314,tnpl!$X$1:$Y$16,2,TRUE))</f>
        <v>16</v>
      </c>
      <c r="H314" t="s">
        <v>3211</v>
      </c>
      <c r="I314">
        <f t="shared" si="94"/>
        <v>12</v>
      </c>
      <c r="J314" t="s">
        <v>3211</v>
      </c>
      <c r="K314">
        <f t="shared" si="95"/>
        <v>4</v>
      </c>
      <c r="L314">
        <f t="shared" si="96"/>
        <v>3</v>
      </c>
      <c r="M314" t="str">
        <f t="shared" si="91"/>
        <v>4/3</v>
      </c>
      <c r="N314" t="s">
        <v>3267</v>
      </c>
      <c r="O314" t="str">
        <f t="shared" si="97"/>
        <v>アンコモン</v>
      </c>
      <c r="R314" t="s">
        <v>3267</v>
      </c>
      <c r="S314" t="s">
        <v>4854</v>
      </c>
      <c r="T314" t="str">
        <f t="shared" si="98"/>
        <v>捕獲飛行機械</v>
      </c>
      <c r="U314" t="str">
        <f t="shared" si="99"/>
        <v/>
      </c>
      <c r="V314" t="str">
        <f>IF(I314=0,VLOOKUP(TAG!T314,Sheet4!A:B,2,TRUE),"")</f>
        <v/>
      </c>
      <c r="W314" t="s">
        <v>4855</v>
      </c>
      <c r="X314" t="s">
        <v>3267</v>
      </c>
      <c r="Z314" s="3">
        <v>1002</v>
      </c>
      <c r="AA314" s="2" t="s">
        <v>4035</v>
      </c>
      <c r="AB314" s="1" t="s">
        <v>301</v>
      </c>
      <c r="AC314" s="1" t="s">
        <v>1473</v>
      </c>
      <c r="AD314" s="1">
        <v>12</v>
      </c>
      <c r="AE314" s="1" t="s">
        <v>515</v>
      </c>
      <c r="AF314" s="1" t="s">
        <v>514</v>
      </c>
      <c r="AG314" s="1" t="s">
        <v>349</v>
      </c>
      <c r="AH314" s="1" t="s">
        <v>363</v>
      </c>
      <c r="AI314" s="1"/>
      <c r="AJ314" s="1"/>
      <c r="AK314" s="1" t="s">
        <v>3467</v>
      </c>
      <c r="AL314" s="1"/>
      <c r="AM314" s="1"/>
      <c r="AN314" s="1"/>
      <c r="AO314" s="1">
        <v>4</v>
      </c>
      <c r="AP314" s="1">
        <v>3</v>
      </c>
      <c r="AQ314" s="1" t="s">
        <v>3467</v>
      </c>
    </row>
    <row r="315" spans="1:43" x14ac:dyDescent="0.15">
      <c r="A315" t="str">
        <f t="shared" si="90"/>
        <v>|AER|白|8|4/3|アンコモン|《[[飛空士の提督]]》|</v>
      </c>
      <c r="B315" t="s">
        <v>3211</v>
      </c>
      <c r="C315" t="str">
        <f t="shared" si="92"/>
        <v>AER</v>
      </c>
      <c r="D315">
        <f>IF(AA315="","",VLOOKUP(C315,tnpl!$Z$1:$AA$11,2,TRUE))</f>
        <v>7</v>
      </c>
      <c r="E315" t="s">
        <v>3211</v>
      </c>
      <c r="F315" t="str">
        <f t="shared" si="93"/>
        <v>白</v>
      </c>
      <c r="G315">
        <f>IF(AB315="","",VLOOKUP(F315,tnpl!$X$1:$Y$16,2,TRUE))</f>
        <v>1</v>
      </c>
      <c r="H315" t="s">
        <v>3211</v>
      </c>
      <c r="I315">
        <f t="shared" si="94"/>
        <v>8</v>
      </c>
      <c r="J315" t="s">
        <v>3211</v>
      </c>
      <c r="K315">
        <f t="shared" si="95"/>
        <v>4</v>
      </c>
      <c r="L315">
        <f t="shared" si="96"/>
        <v>3</v>
      </c>
      <c r="M315" t="str">
        <f t="shared" si="91"/>
        <v>4/3</v>
      </c>
      <c r="N315" t="s">
        <v>3267</v>
      </c>
      <c r="O315" t="str">
        <f t="shared" si="97"/>
        <v>アンコモン</v>
      </c>
      <c r="R315" t="s">
        <v>3267</v>
      </c>
      <c r="S315" t="s">
        <v>4854</v>
      </c>
      <c r="T315" t="str">
        <f t="shared" si="98"/>
        <v>飛空士の提督</v>
      </c>
      <c r="U315" t="str">
        <f t="shared" si="99"/>
        <v/>
      </c>
      <c r="V315" t="str">
        <f>IF(I315=0,VLOOKUP(TAG!T315,Sheet4!A:B,2,TRUE),"")</f>
        <v/>
      </c>
      <c r="W315" t="s">
        <v>4855</v>
      </c>
      <c r="X315" t="s">
        <v>3267</v>
      </c>
      <c r="Z315" s="3">
        <v>1020</v>
      </c>
      <c r="AA315" s="2" t="s">
        <v>4335</v>
      </c>
      <c r="AB315" s="1" t="s">
        <v>1653</v>
      </c>
      <c r="AC315" s="1" t="s">
        <v>1473</v>
      </c>
      <c r="AD315" s="1">
        <v>8</v>
      </c>
      <c r="AE315" s="1" t="s">
        <v>485</v>
      </c>
      <c r="AF315" s="1" t="s">
        <v>484</v>
      </c>
      <c r="AG315" s="1" t="s">
        <v>349</v>
      </c>
      <c r="AH315" s="1" t="s">
        <v>1511</v>
      </c>
      <c r="AI315" s="1" t="s">
        <v>4055</v>
      </c>
      <c r="AJ315" s="1"/>
      <c r="AK315" s="1" t="s">
        <v>361</v>
      </c>
      <c r="AL315" s="1" t="s">
        <v>4336</v>
      </c>
      <c r="AM315" s="1"/>
      <c r="AN315" s="1"/>
      <c r="AO315" s="1">
        <v>4</v>
      </c>
      <c r="AP315" s="1">
        <v>3</v>
      </c>
      <c r="AQ315" s="1" t="s">
        <v>4337</v>
      </c>
    </row>
    <row r="316" spans="1:43" x14ac:dyDescent="0.15">
      <c r="A316" t="str">
        <f t="shared" si="90"/>
        <v>|AER|白|10|4/3|アンコモン|《[[急降下飛空士]]》|</v>
      </c>
      <c r="B316" t="s">
        <v>3211</v>
      </c>
      <c r="C316" t="str">
        <f t="shared" si="92"/>
        <v>AER</v>
      </c>
      <c r="D316">
        <f>IF(AA316="","",VLOOKUP(C316,tnpl!$Z$1:$AA$11,2,TRUE))</f>
        <v>7</v>
      </c>
      <c r="E316" t="s">
        <v>3211</v>
      </c>
      <c r="F316" t="str">
        <f t="shared" si="93"/>
        <v>白</v>
      </c>
      <c r="G316">
        <f>IF(AB316="","",VLOOKUP(F316,tnpl!$X$1:$Y$16,2,TRUE))</f>
        <v>1</v>
      </c>
      <c r="H316" t="s">
        <v>3211</v>
      </c>
      <c r="I316">
        <f t="shared" si="94"/>
        <v>10</v>
      </c>
      <c r="J316" t="s">
        <v>3211</v>
      </c>
      <c r="K316">
        <f t="shared" si="95"/>
        <v>4</v>
      </c>
      <c r="L316">
        <f t="shared" si="96"/>
        <v>3</v>
      </c>
      <c r="M316" t="str">
        <f t="shared" si="91"/>
        <v>4/3</v>
      </c>
      <c r="N316" t="s">
        <v>3267</v>
      </c>
      <c r="O316" t="str">
        <f t="shared" si="97"/>
        <v>アンコモン</v>
      </c>
      <c r="R316" t="s">
        <v>3267</v>
      </c>
      <c r="S316" t="s">
        <v>4854</v>
      </c>
      <c r="T316" t="str">
        <f t="shared" si="98"/>
        <v>急降下飛空士</v>
      </c>
      <c r="U316" t="str">
        <f t="shared" si="99"/>
        <v/>
      </c>
      <c r="V316" t="str">
        <f>IF(I316=0,VLOOKUP(TAG!T316,Sheet4!A:B,2,TRUE),"")</f>
        <v/>
      </c>
      <c r="W316" t="s">
        <v>4855</v>
      </c>
      <c r="X316" t="s">
        <v>3267</v>
      </c>
      <c r="Z316" s="3">
        <v>1021</v>
      </c>
      <c r="AA316" s="2" t="s">
        <v>4335</v>
      </c>
      <c r="AB316" s="1" t="s">
        <v>1653</v>
      </c>
      <c r="AC316" s="1" t="s">
        <v>1473</v>
      </c>
      <c r="AD316" s="1">
        <v>10</v>
      </c>
      <c r="AE316" s="1" t="s">
        <v>483</v>
      </c>
      <c r="AF316" s="1" t="s">
        <v>482</v>
      </c>
      <c r="AG316" s="1" t="s">
        <v>349</v>
      </c>
      <c r="AH316" s="1" t="s">
        <v>4036</v>
      </c>
      <c r="AI316" s="1" t="s">
        <v>1956</v>
      </c>
      <c r="AJ316" s="1"/>
      <c r="AK316" s="1" t="s">
        <v>361</v>
      </c>
      <c r="AL316" s="1" t="s">
        <v>4230</v>
      </c>
      <c r="AM316" s="1"/>
      <c r="AN316" s="1"/>
      <c r="AO316" s="1">
        <v>4</v>
      </c>
      <c r="AP316" s="1">
        <v>3</v>
      </c>
      <c r="AQ316" s="1" t="s">
        <v>4338</v>
      </c>
    </row>
    <row r="317" spans="1:43" x14ac:dyDescent="0.15">
      <c r="A317" t="str">
        <f t="shared" si="90"/>
        <v>|AER|白|21|4/3|アンコモン|《[[修復専門家]]》|</v>
      </c>
      <c r="B317" t="s">
        <v>3211</v>
      </c>
      <c r="C317" t="str">
        <f t="shared" si="92"/>
        <v>AER</v>
      </c>
      <c r="D317">
        <f>IF(AA317="","",VLOOKUP(C317,tnpl!$Z$1:$AA$11,2,TRUE))</f>
        <v>7</v>
      </c>
      <c r="E317" t="s">
        <v>3211</v>
      </c>
      <c r="F317" t="str">
        <f t="shared" si="93"/>
        <v>白</v>
      </c>
      <c r="G317">
        <f>IF(AB317="","",VLOOKUP(F317,tnpl!$X$1:$Y$16,2,TRUE))</f>
        <v>1</v>
      </c>
      <c r="H317" t="s">
        <v>3211</v>
      </c>
      <c r="I317">
        <f t="shared" si="94"/>
        <v>21</v>
      </c>
      <c r="J317" t="s">
        <v>3211</v>
      </c>
      <c r="K317">
        <f t="shared" si="95"/>
        <v>4</v>
      </c>
      <c r="L317">
        <f t="shared" si="96"/>
        <v>3</v>
      </c>
      <c r="M317" t="str">
        <f t="shared" si="91"/>
        <v>4/3</v>
      </c>
      <c r="N317" t="s">
        <v>3267</v>
      </c>
      <c r="O317" t="str">
        <f t="shared" si="97"/>
        <v>アンコモン</v>
      </c>
      <c r="R317" t="s">
        <v>3267</v>
      </c>
      <c r="S317" t="s">
        <v>4854</v>
      </c>
      <c r="T317" t="str">
        <f t="shared" si="98"/>
        <v>修復専門家</v>
      </c>
      <c r="U317" t="str">
        <f t="shared" si="99"/>
        <v/>
      </c>
      <c r="V317" t="str">
        <f>IF(I317=0,VLOOKUP(TAG!T317,Sheet4!A:B,2,TRUE),"")</f>
        <v/>
      </c>
      <c r="W317" t="s">
        <v>4855</v>
      </c>
      <c r="X317" t="s">
        <v>3267</v>
      </c>
      <c r="Z317" s="3">
        <v>1022</v>
      </c>
      <c r="AA317" s="2" t="s">
        <v>4335</v>
      </c>
      <c r="AB317" s="1" t="s">
        <v>1653</v>
      </c>
      <c r="AC317" s="1" t="s">
        <v>1473</v>
      </c>
      <c r="AD317" s="1">
        <v>21</v>
      </c>
      <c r="AE317" s="1" t="s">
        <v>481</v>
      </c>
      <c r="AF317" s="1" t="s">
        <v>480</v>
      </c>
      <c r="AG317" s="1" t="s">
        <v>349</v>
      </c>
      <c r="AH317" s="1" t="s">
        <v>4036</v>
      </c>
      <c r="AI317" s="1" t="s">
        <v>1667</v>
      </c>
      <c r="AJ317" s="1"/>
      <c r="AK317" s="1" t="s">
        <v>4339</v>
      </c>
      <c r="AL317" s="1"/>
      <c r="AM317" s="1"/>
      <c r="AN317" s="1"/>
      <c r="AO317" s="1">
        <v>4</v>
      </c>
      <c r="AP317" s="1">
        <v>3</v>
      </c>
      <c r="AQ317" s="1" t="s">
        <v>4339</v>
      </c>
    </row>
    <row r="318" spans="1:43" x14ac:dyDescent="0.15">
      <c r="A318" t="str">
        <f t="shared" si="90"/>
        <v>|AER|青|7|4/3|アンコモン|《[[風友会の強襲者]]》|</v>
      </c>
      <c r="B318" t="s">
        <v>3211</v>
      </c>
      <c r="C318" t="str">
        <f t="shared" si="92"/>
        <v>AER</v>
      </c>
      <c r="D318">
        <f>IF(AA318="","",VLOOKUP(C318,tnpl!$Z$1:$AA$11,2,TRUE))</f>
        <v>7</v>
      </c>
      <c r="E318" t="s">
        <v>3211</v>
      </c>
      <c r="F318" t="str">
        <f t="shared" si="93"/>
        <v>青</v>
      </c>
      <c r="G318">
        <f>IF(AB318="","",VLOOKUP(F318,tnpl!$X$1:$Y$16,2,TRUE))</f>
        <v>2</v>
      </c>
      <c r="H318" t="s">
        <v>3211</v>
      </c>
      <c r="I318">
        <f t="shared" si="94"/>
        <v>7</v>
      </c>
      <c r="J318" t="s">
        <v>3211</v>
      </c>
      <c r="K318">
        <f t="shared" si="95"/>
        <v>4</v>
      </c>
      <c r="L318">
        <f t="shared" si="96"/>
        <v>3</v>
      </c>
      <c r="M318" t="str">
        <f t="shared" si="91"/>
        <v>4/3</v>
      </c>
      <c r="N318" t="s">
        <v>3267</v>
      </c>
      <c r="O318" t="str">
        <f t="shared" si="97"/>
        <v>アンコモン</v>
      </c>
      <c r="R318" t="s">
        <v>3267</v>
      </c>
      <c r="S318" t="s">
        <v>4854</v>
      </c>
      <c r="T318" t="str">
        <f t="shared" si="98"/>
        <v>風友会の強襲者</v>
      </c>
      <c r="U318" t="str">
        <f t="shared" si="99"/>
        <v/>
      </c>
      <c r="V318" t="str">
        <f>IF(I318=0,VLOOKUP(TAG!T318,Sheet4!A:B,2,TRUE),"")</f>
        <v/>
      </c>
      <c r="W318" t="s">
        <v>4855</v>
      </c>
      <c r="X318" t="s">
        <v>3267</v>
      </c>
      <c r="Z318" s="3">
        <v>1031</v>
      </c>
      <c r="AA318" s="2" t="s">
        <v>4335</v>
      </c>
      <c r="AB318" s="1" t="s">
        <v>1631</v>
      </c>
      <c r="AC318" s="1" t="s">
        <v>1473</v>
      </c>
      <c r="AD318" s="1">
        <v>7</v>
      </c>
      <c r="AE318" s="1" t="s">
        <v>463</v>
      </c>
      <c r="AF318" s="1" t="s">
        <v>462</v>
      </c>
      <c r="AG318" s="1" t="s">
        <v>349</v>
      </c>
      <c r="AH318" s="1" t="s">
        <v>1511</v>
      </c>
      <c r="AI318" s="1" t="s">
        <v>1667</v>
      </c>
      <c r="AJ318" s="1"/>
      <c r="AK318" s="1" t="s">
        <v>361</v>
      </c>
      <c r="AL318" s="1"/>
      <c r="AM318" s="1"/>
      <c r="AN318" s="1"/>
      <c r="AO318" s="1">
        <v>4</v>
      </c>
      <c r="AP318" s="1">
        <v>3</v>
      </c>
      <c r="AQ318" s="1" t="s">
        <v>361</v>
      </c>
    </row>
    <row r="319" spans="1:43" x14ac:dyDescent="0.15">
      <c r="A319" t="str">
        <f t="shared" si="90"/>
        <v>|AER|緑|13|4/3|アンコモン|《[[ピーマの霊気予見者]]》|</v>
      </c>
      <c r="B319" t="s">
        <v>3211</v>
      </c>
      <c r="C319" t="str">
        <f t="shared" si="92"/>
        <v>AER</v>
      </c>
      <c r="D319">
        <f>IF(AA319="","",VLOOKUP(C319,tnpl!$Z$1:$AA$11,2,TRUE))</f>
        <v>7</v>
      </c>
      <c r="E319" t="s">
        <v>3211</v>
      </c>
      <c r="F319" t="str">
        <f t="shared" si="93"/>
        <v>緑</v>
      </c>
      <c r="G319">
        <f>IF(AB319="","",VLOOKUP(F319,tnpl!$X$1:$Y$16,2,TRUE))</f>
        <v>5</v>
      </c>
      <c r="H319" t="s">
        <v>3211</v>
      </c>
      <c r="I319">
        <f t="shared" si="94"/>
        <v>13</v>
      </c>
      <c r="J319" t="s">
        <v>3211</v>
      </c>
      <c r="K319">
        <f t="shared" si="95"/>
        <v>4</v>
      </c>
      <c r="L319">
        <f t="shared" si="96"/>
        <v>3</v>
      </c>
      <c r="M319" t="str">
        <f t="shared" si="91"/>
        <v>4/3</v>
      </c>
      <c r="N319" t="s">
        <v>3267</v>
      </c>
      <c r="O319" t="str">
        <f t="shared" si="97"/>
        <v>アンコモン</v>
      </c>
      <c r="R319" t="s">
        <v>3267</v>
      </c>
      <c r="S319" t="s">
        <v>4854</v>
      </c>
      <c r="T319" t="str">
        <f t="shared" si="98"/>
        <v>ピーマの霊気予見者</v>
      </c>
      <c r="U319" t="str">
        <f t="shared" si="99"/>
        <v/>
      </c>
      <c r="V319" t="str">
        <f>IF(I319=0,VLOOKUP(TAG!T319,Sheet4!A:B,2,TRUE),"")</f>
        <v/>
      </c>
      <c r="W319" t="s">
        <v>4855</v>
      </c>
      <c r="X319" t="s">
        <v>3267</v>
      </c>
      <c r="Z319" s="3">
        <v>1058</v>
      </c>
      <c r="AA319" s="2" t="s">
        <v>4335</v>
      </c>
      <c r="AB319" s="1" t="s">
        <v>1540</v>
      </c>
      <c r="AC319" s="1" t="s">
        <v>1473</v>
      </c>
      <c r="AD319" s="1">
        <v>13</v>
      </c>
      <c r="AE319" s="1" t="s">
        <v>409</v>
      </c>
      <c r="AF319" s="1" t="s">
        <v>408</v>
      </c>
      <c r="AG319" s="1" t="s">
        <v>349</v>
      </c>
      <c r="AH319" s="1" t="s">
        <v>1501</v>
      </c>
      <c r="AI319" s="1" t="s">
        <v>1551</v>
      </c>
      <c r="AJ319" s="1"/>
      <c r="AK319" s="1" t="s">
        <v>4395</v>
      </c>
      <c r="AL319" s="1" t="s">
        <v>4396</v>
      </c>
      <c r="AM319" s="1"/>
      <c r="AN319" s="1"/>
      <c r="AO319" s="1">
        <v>4</v>
      </c>
      <c r="AP319" s="1">
        <v>3</v>
      </c>
      <c r="AQ319" s="1" t="s">
        <v>4397</v>
      </c>
    </row>
    <row r="320" spans="1:43" x14ac:dyDescent="0.15">
      <c r="A320" t="str">
        <f t="shared" si="90"/>
        <v>|AER|緑青|11|4/3|アンコモン|《[[ならず者の精製屋]]》|</v>
      </c>
      <c r="B320" t="s">
        <v>3211</v>
      </c>
      <c r="C320" t="str">
        <f t="shared" si="92"/>
        <v>AER</v>
      </c>
      <c r="D320">
        <f>IF(AA320="","",VLOOKUP(C320,tnpl!$Z$1:$AA$11,2,TRUE))</f>
        <v>7</v>
      </c>
      <c r="E320" t="s">
        <v>3211</v>
      </c>
      <c r="F320" t="str">
        <f t="shared" si="93"/>
        <v>緑青</v>
      </c>
      <c r="G320">
        <f>IF(AB320="","",VLOOKUP(F320,tnpl!$X$1:$Y$16,2,TRUE))</f>
        <v>15</v>
      </c>
      <c r="H320" t="s">
        <v>3211</v>
      </c>
      <c r="I320">
        <f t="shared" si="94"/>
        <v>11</v>
      </c>
      <c r="J320" t="s">
        <v>3211</v>
      </c>
      <c r="K320">
        <f t="shared" si="95"/>
        <v>4</v>
      </c>
      <c r="L320">
        <f t="shared" si="96"/>
        <v>3</v>
      </c>
      <c r="M320" t="str">
        <f t="shared" si="91"/>
        <v>4/3</v>
      </c>
      <c r="N320" t="s">
        <v>3267</v>
      </c>
      <c r="O320" t="str">
        <f t="shared" si="97"/>
        <v>アンコモン</v>
      </c>
      <c r="R320" t="s">
        <v>3267</v>
      </c>
      <c r="S320" t="s">
        <v>4854</v>
      </c>
      <c r="T320" t="str">
        <f t="shared" si="98"/>
        <v>ならず者の精製屋</v>
      </c>
      <c r="U320" t="str">
        <f t="shared" si="99"/>
        <v/>
      </c>
      <c r="V320" t="str">
        <f>IF(I320=0,VLOOKUP(TAG!T320,Sheet4!A:B,2,TRUE),"")</f>
        <v/>
      </c>
      <c r="W320" t="s">
        <v>4855</v>
      </c>
      <c r="X320" t="s">
        <v>3267</v>
      </c>
      <c r="Z320" s="3">
        <v>1066</v>
      </c>
      <c r="AA320" s="2" t="s">
        <v>4335</v>
      </c>
      <c r="AB320" s="1" t="s">
        <v>1799</v>
      </c>
      <c r="AC320" s="1" t="s">
        <v>1473</v>
      </c>
      <c r="AD320" s="1">
        <v>11</v>
      </c>
      <c r="AE320" s="1" t="s">
        <v>393</v>
      </c>
      <c r="AF320" s="1" t="s">
        <v>392</v>
      </c>
      <c r="AG320" s="1" t="s">
        <v>349</v>
      </c>
      <c r="AH320" s="1" t="s">
        <v>1511</v>
      </c>
      <c r="AI320" s="1" t="s">
        <v>2976</v>
      </c>
      <c r="AJ320" s="1"/>
      <c r="AK320" s="1" t="s">
        <v>4410</v>
      </c>
      <c r="AL320" s="1"/>
      <c r="AM320" s="1"/>
      <c r="AN320" s="1"/>
      <c r="AO320" s="1">
        <v>4</v>
      </c>
      <c r="AP320" s="1">
        <v>3</v>
      </c>
      <c r="AQ320" s="1" t="s">
        <v>4410</v>
      </c>
    </row>
    <row r="321" spans="1:43" x14ac:dyDescent="0.15">
      <c r="A321" t="str">
        <f t="shared" si="90"/>
        <v>|AKH|白|11|4/3|アンコモン|《[[献身的な門友]]》|</v>
      </c>
      <c r="B321" t="s">
        <v>3211</v>
      </c>
      <c r="C321" t="str">
        <f t="shared" si="92"/>
        <v>AKH</v>
      </c>
      <c r="D321">
        <f>IF(AA321="","",VLOOKUP(C321,tnpl!$Z$1:$AA$11,2,TRUE))</f>
        <v>10</v>
      </c>
      <c r="E321" t="s">
        <v>3211</v>
      </c>
      <c r="F321" t="str">
        <f t="shared" si="93"/>
        <v>白</v>
      </c>
      <c r="G321">
        <f>IF(AB321="","",VLOOKUP(F321,tnpl!$X$1:$Y$16,2,TRUE))</f>
        <v>1</v>
      </c>
      <c r="H321" t="s">
        <v>3211</v>
      </c>
      <c r="I321">
        <f t="shared" si="94"/>
        <v>11</v>
      </c>
      <c r="J321" t="s">
        <v>3211</v>
      </c>
      <c r="K321">
        <f t="shared" si="95"/>
        <v>4</v>
      </c>
      <c r="L321">
        <f t="shared" si="96"/>
        <v>3</v>
      </c>
      <c r="M321" t="str">
        <f t="shared" si="91"/>
        <v>4/3</v>
      </c>
      <c r="N321" t="s">
        <v>3267</v>
      </c>
      <c r="O321" t="str">
        <f t="shared" si="97"/>
        <v>アンコモン</v>
      </c>
      <c r="R321" t="s">
        <v>3267</v>
      </c>
      <c r="S321" t="s">
        <v>4854</v>
      </c>
      <c r="T321" t="str">
        <f t="shared" si="98"/>
        <v>献身的な門友</v>
      </c>
      <c r="U321" t="str">
        <f t="shared" si="99"/>
        <v/>
      </c>
      <c r="V321" t="str">
        <f>IF(I321=0,VLOOKUP(TAG!T321,Sheet4!A:B,2,TRUE),"")</f>
        <v/>
      </c>
      <c r="W321" t="s">
        <v>4855</v>
      </c>
      <c r="X321" t="s">
        <v>3267</v>
      </c>
      <c r="Z321" s="3">
        <v>1115</v>
      </c>
      <c r="AA321" s="2" t="s">
        <v>4450</v>
      </c>
      <c r="AB321" s="1" t="s">
        <v>1653</v>
      </c>
      <c r="AC321" s="1" t="s">
        <v>1473</v>
      </c>
      <c r="AD321" s="1">
        <v>11</v>
      </c>
      <c r="AE321" s="1" t="s">
        <v>269</v>
      </c>
      <c r="AF321" s="1" t="s">
        <v>268</v>
      </c>
      <c r="AG321" s="1" t="s">
        <v>349</v>
      </c>
      <c r="AH321" s="1" t="s">
        <v>1511</v>
      </c>
      <c r="AI321" s="1" t="s">
        <v>1515</v>
      </c>
      <c r="AJ321" s="1"/>
      <c r="AK321" s="1" t="s">
        <v>4473</v>
      </c>
      <c r="AL321" s="1"/>
      <c r="AM321" s="1"/>
      <c r="AN321" s="1"/>
      <c r="AO321" s="1">
        <v>4</v>
      </c>
      <c r="AP321" s="1">
        <v>3</v>
      </c>
      <c r="AQ321" s="1" t="s">
        <v>4473</v>
      </c>
    </row>
    <row r="322" spans="1:43" x14ac:dyDescent="0.15">
      <c r="A322" t="str">
        <f t="shared" si="90"/>
        <v>|AKH|黒|15|4/3|アンコモン|《[[ホネツツキ]]》|</v>
      </c>
      <c r="B322" t="s">
        <v>3211</v>
      </c>
      <c r="C322" t="str">
        <f t="shared" si="92"/>
        <v>AKH</v>
      </c>
      <c r="D322">
        <f>IF(AA322="","",VLOOKUP(C322,tnpl!$Z$1:$AA$11,2,TRUE))</f>
        <v>10</v>
      </c>
      <c r="E322" t="s">
        <v>3211</v>
      </c>
      <c r="F322" t="str">
        <f t="shared" si="93"/>
        <v>黒</v>
      </c>
      <c r="G322">
        <f>IF(AB322="","",VLOOKUP(F322,tnpl!$X$1:$Y$16,2,TRUE))</f>
        <v>3</v>
      </c>
      <c r="H322" t="s">
        <v>3211</v>
      </c>
      <c r="I322">
        <f t="shared" si="94"/>
        <v>15</v>
      </c>
      <c r="J322" t="s">
        <v>3211</v>
      </c>
      <c r="K322">
        <f t="shared" si="95"/>
        <v>4</v>
      </c>
      <c r="L322">
        <f t="shared" si="96"/>
        <v>3</v>
      </c>
      <c r="M322" t="str">
        <f t="shared" si="91"/>
        <v>4/3</v>
      </c>
      <c r="N322" t="s">
        <v>3267</v>
      </c>
      <c r="O322" t="str">
        <f t="shared" si="97"/>
        <v>アンコモン</v>
      </c>
      <c r="R322" t="s">
        <v>3267</v>
      </c>
      <c r="S322" t="s">
        <v>4854</v>
      </c>
      <c r="T322" t="str">
        <f t="shared" si="98"/>
        <v>ホネツツキ</v>
      </c>
      <c r="U322" t="str">
        <f t="shared" si="99"/>
        <v/>
      </c>
      <c r="V322" t="str">
        <f>IF(I322=0,VLOOKUP(TAG!T322,Sheet4!A:B,2,TRUE),"")</f>
        <v/>
      </c>
      <c r="W322" t="s">
        <v>4855</v>
      </c>
      <c r="X322" t="s">
        <v>3267</v>
      </c>
      <c r="Z322" s="3">
        <v>1163</v>
      </c>
      <c r="AA322" s="2" t="s">
        <v>4450</v>
      </c>
      <c r="AB322" s="1" t="s">
        <v>1606</v>
      </c>
      <c r="AC322" s="1" t="s">
        <v>1473</v>
      </c>
      <c r="AD322" s="1">
        <v>15</v>
      </c>
      <c r="AE322" s="1" t="s">
        <v>175</v>
      </c>
      <c r="AF322" s="1" t="s">
        <v>174</v>
      </c>
      <c r="AG322" s="1" t="s">
        <v>349</v>
      </c>
      <c r="AH322" s="1" t="s">
        <v>2987</v>
      </c>
      <c r="AI322" s="1"/>
      <c r="AJ322" s="1"/>
      <c r="AK322" s="1" t="s">
        <v>3444</v>
      </c>
      <c r="AL322" s="1" t="s">
        <v>4570</v>
      </c>
      <c r="AM322" s="1"/>
      <c r="AN322" s="1"/>
      <c r="AO322" s="1">
        <v>4</v>
      </c>
      <c r="AP322" s="1">
        <v>3</v>
      </c>
      <c r="AQ322" s="1" t="s">
        <v>4571</v>
      </c>
    </row>
    <row r="323" spans="1:43" x14ac:dyDescent="0.15">
      <c r="A323" t="str">
        <f t="shared" si="90"/>
        <v>|AKH|黒|15|4/3|レア|《[[戦慄の放浪者]]》|</v>
      </c>
      <c r="B323" t="s">
        <v>3211</v>
      </c>
      <c r="C323" t="str">
        <f t="shared" si="92"/>
        <v>AKH</v>
      </c>
      <c r="D323">
        <f>IF(AA323="","",VLOOKUP(C323,tnpl!$Z$1:$AA$11,2,TRUE))</f>
        <v>10</v>
      </c>
      <c r="E323" t="s">
        <v>3211</v>
      </c>
      <c r="F323" t="str">
        <f t="shared" si="93"/>
        <v>黒</v>
      </c>
      <c r="G323">
        <f>IF(AB323="","",VLOOKUP(F323,tnpl!$X$1:$Y$16,2,TRUE))</f>
        <v>3</v>
      </c>
      <c r="H323" t="s">
        <v>3211</v>
      </c>
      <c r="I323">
        <f t="shared" si="94"/>
        <v>15</v>
      </c>
      <c r="J323" t="s">
        <v>3211</v>
      </c>
      <c r="K323">
        <f t="shared" si="95"/>
        <v>4</v>
      </c>
      <c r="L323">
        <f t="shared" si="96"/>
        <v>3</v>
      </c>
      <c r="M323" t="str">
        <f t="shared" si="91"/>
        <v>4/3</v>
      </c>
      <c r="N323" t="s">
        <v>3267</v>
      </c>
      <c r="O323" t="str">
        <f t="shared" si="97"/>
        <v>レア</v>
      </c>
      <c r="R323" t="s">
        <v>3267</v>
      </c>
      <c r="S323" t="s">
        <v>4854</v>
      </c>
      <c r="T323" t="str">
        <f t="shared" si="98"/>
        <v>戦慄の放浪者</v>
      </c>
      <c r="U323" t="str">
        <f t="shared" si="99"/>
        <v/>
      </c>
      <c r="V323" t="str">
        <f>IF(I323=0,VLOOKUP(TAG!T323,Sheet4!A:B,2,TRUE),"")</f>
        <v/>
      </c>
      <c r="W323" t="s">
        <v>4855</v>
      </c>
      <c r="X323" t="s">
        <v>3267</v>
      </c>
      <c r="Z323" s="3">
        <v>1171</v>
      </c>
      <c r="AA323" s="2" t="s">
        <v>4450</v>
      </c>
      <c r="AB323" s="1" t="s">
        <v>1606</v>
      </c>
      <c r="AC323" s="1" t="s">
        <v>1463</v>
      </c>
      <c r="AD323" s="1">
        <v>15</v>
      </c>
      <c r="AE323" s="1" t="s">
        <v>159</v>
      </c>
      <c r="AF323" s="1" t="s">
        <v>158</v>
      </c>
      <c r="AG323" s="1" t="s">
        <v>349</v>
      </c>
      <c r="AH323" s="1" t="s">
        <v>1506</v>
      </c>
      <c r="AI323" s="1" t="s">
        <v>4555</v>
      </c>
      <c r="AJ323" s="1"/>
      <c r="AK323" s="1" t="s">
        <v>2627</v>
      </c>
      <c r="AL323" s="1" t="s">
        <v>4586</v>
      </c>
      <c r="AM323" s="1" t="s">
        <v>4587</v>
      </c>
      <c r="AN323" s="1"/>
      <c r="AO323" s="1">
        <v>4</v>
      </c>
      <c r="AP323" s="1">
        <v>3</v>
      </c>
      <c r="AQ323" s="1" t="s">
        <v>4588</v>
      </c>
    </row>
    <row r="324" spans="1:43" x14ac:dyDescent="0.15">
      <c r="A324" t="str">
        <f t="shared" si="90"/>
        <v>|AKH|赤|9|4/3|コモン|《[[砂漠セロドン]]》|</v>
      </c>
      <c r="B324" t="s">
        <v>3211</v>
      </c>
      <c r="C324" t="str">
        <f t="shared" si="92"/>
        <v>AKH</v>
      </c>
      <c r="D324">
        <f>IF(AA324="","",VLOOKUP(C324,tnpl!$Z$1:$AA$11,2,TRUE))</f>
        <v>10</v>
      </c>
      <c r="E324" t="s">
        <v>3211</v>
      </c>
      <c r="F324" t="str">
        <f t="shared" si="93"/>
        <v>赤</v>
      </c>
      <c r="G324">
        <f>IF(AB324="","",VLOOKUP(F324,tnpl!$X$1:$Y$16,2,TRUE))</f>
        <v>4</v>
      </c>
      <c r="H324" t="s">
        <v>3211</v>
      </c>
      <c r="I324">
        <f t="shared" si="94"/>
        <v>9</v>
      </c>
      <c r="J324" t="s">
        <v>3211</v>
      </c>
      <c r="K324">
        <f t="shared" si="95"/>
        <v>4</v>
      </c>
      <c r="L324">
        <f t="shared" si="96"/>
        <v>3</v>
      </c>
      <c r="M324" t="str">
        <f t="shared" si="91"/>
        <v>4/3</v>
      </c>
      <c r="N324" t="s">
        <v>3267</v>
      </c>
      <c r="O324" t="str">
        <f t="shared" si="97"/>
        <v>コモン</v>
      </c>
      <c r="R324" t="s">
        <v>3267</v>
      </c>
      <c r="S324" t="s">
        <v>4854</v>
      </c>
      <c r="T324" t="str">
        <f t="shared" si="98"/>
        <v>砂漠セロドン</v>
      </c>
      <c r="U324" t="str">
        <f t="shared" si="99"/>
        <v/>
      </c>
      <c r="V324" t="str">
        <f>IF(I324=0,VLOOKUP(TAG!T324,Sheet4!A:B,2,TRUE),"")</f>
        <v/>
      </c>
      <c r="W324" t="s">
        <v>4855</v>
      </c>
      <c r="X324" t="s">
        <v>3267</v>
      </c>
      <c r="Z324" s="3">
        <v>1176</v>
      </c>
      <c r="AA324" s="2" t="s">
        <v>4450</v>
      </c>
      <c r="AB324" s="1" t="s">
        <v>1575</v>
      </c>
      <c r="AC324" s="1" t="s">
        <v>1771</v>
      </c>
      <c r="AD324" s="1">
        <v>9</v>
      </c>
      <c r="AE324" s="1" t="s">
        <v>151</v>
      </c>
      <c r="AF324" s="1" t="s">
        <v>150</v>
      </c>
      <c r="AG324" s="1" t="s">
        <v>349</v>
      </c>
      <c r="AH324" s="1" t="s">
        <v>367</v>
      </c>
      <c r="AI324" s="1"/>
      <c r="AJ324" s="1"/>
      <c r="AK324" s="1" t="s">
        <v>4463</v>
      </c>
      <c r="AL324" s="1"/>
      <c r="AM324" s="1"/>
      <c r="AN324" s="1"/>
      <c r="AO324" s="1">
        <v>4</v>
      </c>
      <c r="AP324" s="1">
        <v>3</v>
      </c>
      <c r="AQ324" s="1" t="s">
        <v>4463</v>
      </c>
    </row>
    <row r="325" spans="1:43" x14ac:dyDescent="0.15">
      <c r="A325" t="str">
        <f t="shared" si="90"/>
        <v>|AKH|赤|9|4/3|アンコモン|《[[アン一門の壊し屋]]》|</v>
      </c>
      <c r="B325" t="s">
        <v>3211</v>
      </c>
      <c r="C325" t="str">
        <f t="shared" si="92"/>
        <v>AKH</v>
      </c>
      <c r="D325">
        <f>IF(AA325="","",VLOOKUP(C325,tnpl!$Z$1:$AA$11,2,TRUE))</f>
        <v>10</v>
      </c>
      <c r="E325" t="s">
        <v>3211</v>
      </c>
      <c r="F325" t="str">
        <f t="shared" si="93"/>
        <v>赤</v>
      </c>
      <c r="G325">
        <f>IF(AB325="","",VLOOKUP(F325,tnpl!$X$1:$Y$16,2,TRUE))</f>
        <v>4</v>
      </c>
      <c r="H325" t="s">
        <v>3211</v>
      </c>
      <c r="I325">
        <f t="shared" si="94"/>
        <v>9</v>
      </c>
      <c r="J325" t="s">
        <v>3211</v>
      </c>
      <c r="K325">
        <f t="shared" si="95"/>
        <v>4</v>
      </c>
      <c r="L325">
        <f t="shared" si="96"/>
        <v>3</v>
      </c>
      <c r="M325" t="str">
        <f t="shared" si="91"/>
        <v>4/3</v>
      </c>
      <c r="N325" t="s">
        <v>3267</v>
      </c>
      <c r="O325" t="str">
        <f t="shared" si="97"/>
        <v>アンコモン</v>
      </c>
      <c r="R325" t="s">
        <v>3267</v>
      </c>
      <c r="S325" t="s">
        <v>4854</v>
      </c>
      <c r="T325" t="str">
        <f t="shared" si="98"/>
        <v>アン一門の壊し屋</v>
      </c>
      <c r="U325" t="str">
        <f t="shared" si="99"/>
        <v/>
      </c>
      <c r="V325" t="str">
        <f>IF(I325=0,VLOOKUP(TAG!T325,Sheet4!A:B,2,TRUE),"")</f>
        <v/>
      </c>
      <c r="W325" t="s">
        <v>4855</v>
      </c>
      <c r="X325" t="s">
        <v>3267</v>
      </c>
      <c r="Z325" s="3">
        <v>1188</v>
      </c>
      <c r="AA325" s="2" t="s">
        <v>4450</v>
      </c>
      <c r="AB325" s="1" t="s">
        <v>1575</v>
      </c>
      <c r="AC325" s="1" t="s">
        <v>1473</v>
      </c>
      <c r="AD325" s="1">
        <v>9</v>
      </c>
      <c r="AE325" s="1" t="s">
        <v>127</v>
      </c>
      <c r="AF325" s="1" t="s">
        <v>126</v>
      </c>
      <c r="AG325" s="1" t="s">
        <v>349</v>
      </c>
      <c r="AH325" s="1" t="s">
        <v>4557</v>
      </c>
      <c r="AI325" s="1" t="s">
        <v>1515</v>
      </c>
      <c r="AJ325" s="1"/>
      <c r="AK325" s="1" t="s">
        <v>2789</v>
      </c>
      <c r="AL325" s="1" t="s">
        <v>4617</v>
      </c>
      <c r="AM325" s="1"/>
      <c r="AN325" s="1"/>
      <c r="AO325" s="1">
        <v>4</v>
      </c>
      <c r="AP325" s="1">
        <v>3</v>
      </c>
      <c r="AQ325" s="1" t="s">
        <v>4618</v>
      </c>
    </row>
    <row r="326" spans="1:43" x14ac:dyDescent="0.15">
      <c r="A326" t="str">
        <f t="shared" si="90"/>
        <v>|AKH|白|12|4/3|アンコモン|《[[療治の侍臣]]》|</v>
      </c>
      <c r="B326" t="s">
        <v>3211</v>
      </c>
      <c r="C326" t="str">
        <f t="shared" si="92"/>
        <v>AKH</v>
      </c>
      <c r="D326">
        <f>IF(AA326="","",VLOOKUP(C326,tnpl!$Z$1:$AA$11,2,TRUE))</f>
        <v>10</v>
      </c>
      <c r="E326" t="s">
        <v>3211</v>
      </c>
      <c r="F326" t="str">
        <f t="shared" si="93"/>
        <v>白</v>
      </c>
      <c r="G326">
        <f>IF(AB326="","",VLOOKUP(F326,tnpl!$X$1:$Y$16,2,TRUE))</f>
        <v>1</v>
      </c>
      <c r="H326" t="s">
        <v>3211</v>
      </c>
      <c r="I326">
        <f t="shared" si="94"/>
        <v>12</v>
      </c>
      <c r="J326" t="s">
        <v>3211</v>
      </c>
      <c r="K326">
        <f t="shared" si="95"/>
        <v>4</v>
      </c>
      <c r="L326">
        <f t="shared" si="96"/>
        <v>3</v>
      </c>
      <c r="M326" t="str">
        <f t="shared" si="91"/>
        <v>4/3</v>
      </c>
      <c r="N326" t="s">
        <v>3267</v>
      </c>
      <c r="O326" t="str">
        <f t="shared" si="97"/>
        <v>アンコモン</v>
      </c>
      <c r="R326" t="s">
        <v>3267</v>
      </c>
      <c r="S326" t="s">
        <v>4854</v>
      </c>
      <c r="T326" t="str">
        <f t="shared" si="98"/>
        <v>療治の侍臣</v>
      </c>
      <c r="U326" t="str">
        <f t="shared" si="99"/>
        <v/>
      </c>
      <c r="V326" t="str">
        <f>IF(I326=0,VLOOKUP(TAG!T326,Sheet4!A:B,2,TRUE),"")</f>
        <v/>
      </c>
      <c r="W326" t="s">
        <v>4855</v>
      </c>
      <c r="X326" t="s">
        <v>3267</v>
      </c>
      <c r="Z326" s="3">
        <v>1265</v>
      </c>
      <c r="AA326" s="2" t="s">
        <v>4450</v>
      </c>
      <c r="AB326" s="1" t="s">
        <v>1653</v>
      </c>
      <c r="AC326" s="1" t="s">
        <v>1473</v>
      </c>
      <c r="AD326" s="1">
        <v>12</v>
      </c>
      <c r="AE326" s="1" t="s">
        <v>4763</v>
      </c>
      <c r="AF326" s="1" t="s">
        <v>4764</v>
      </c>
      <c r="AG326" s="1" t="s">
        <v>349</v>
      </c>
      <c r="AH326" s="1" t="s">
        <v>1511</v>
      </c>
      <c r="AI326" s="1" t="s">
        <v>1492</v>
      </c>
      <c r="AJ326" s="1"/>
      <c r="AK326" s="1" t="s">
        <v>4765</v>
      </c>
      <c r="AL326" s="1"/>
      <c r="AM326" s="1"/>
      <c r="AN326" s="1"/>
      <c r="AO326" s="1">
        <v>4</v>
      </c>
      <c r="AP326" s="1">
        <v>3</v>
      </c>
      <c r="AQ326" s="1" t="s">
        <v>4765</v>
      </c>
    </row>
    <row r="327" spans="1:43" x14ac:dyDescent="0.15">
      <c r="A327" t="str">
        <f t="shared" si="90"/>
        <v>|AKH|黒|10|4/3|アンコモン|《[[悪意のアムムト]]》|</v>
      </c>
      <c r="B327" t="s">
        <v>3211</v>
      </c>
      <c r="C327" t="str">
        <f t="shared" si="92"/>
        <v>AKH</v>
      </c>
      <c r="D327">
        <f>IF(AA327="","",VLOOKUP(C327,tnpl!$Z$1:$AA$11,2,TRUE))</f>
        <v>10</v>
      </c>
      <c r="E327" t="s">
        <v>3211</v>
      </c>
      <c r="F327" t="str">
        <f t="shared" si="93"/>
        <v>黒</v>
      </c>
      <c r="G327">
        <f>IF(AB327="","",VLOOKUP(F327,tnpl!$X$1:$Y$16,2,TRUE))</f>
        <v>3</v>
      </c>
      <c r="H327" t="s">
        <v>3211</v>
      </c>
      <c r="I327">
        <f t="shared" si="94"/>
        <v>10</v>
      </c>
      <c r="J327" t="s">
        <v>3211</v>
      </c>
      <c r="K327">
        <f t="shared" si="95"/>
        <v>4</v>
      </c>
      <c r="L327">
        <f t="shared" si="96"/>
        <v>3</v>
      </c>
      <c r="M327" t="str">
        <f t="shared" si="91"/>
        <v>4/3</v>
      </c>
      <c r="N327" t="s">
        <v>3267</v>
      </c>
      <c r="O327" t="str">
        <f t="shared" si="97"/>
        <v>アンコモン</v>
      </c>
      <c r="R327" t="s">
        <v>3267</v>
      </c>
      <c r="S327" t="s">
        <v>4854</v>
      </c>
      <c r="T327" t="str">
        <f t="shared" si="98"/>
        <v>悪意のアムムト</v>
      </c>
      <c r="U327" t="str">
        <f t="shared" si="99"/>
        <v/>
      </c>
      <c r="V327" t="str">
        <f>IF(I327=0,VLOOKUP(TAG!T327,Sheet4!A:B,2,TRUE),"")</f>
        <v/>
      </c>
      <c r="W327" t="s">
        <v>4855</v>
      </c>
      <c r="X327" t="s">
        <v>3267</v>
      </c>
      <c r="Z327" s="3">
        <v>1274</v>
      </c>
      <c r="AA327" s="2" t="s">
        <v>4450</v>
      </c>
      <c r="AB327" s="1" t="s">
        <v>1606</v>
      </c>
      <c r="AC327" s="1" t="s">
        <v>1473</v>
      </c>
      <c r="AD327" s="1">
        <v>10</v>
      </c>
      <c r="AE327" s="1" t="s">
        <v>4793</v>
      </c>
      <c r="AF327" s="1" t="s">
        <v>4794</v>
      </c>
      <c r="AG327" s="1" t="s">
        <v>349</v>
      </c>
      <c r="AH327" s="1" t="s">
        <v>4130</v>
      </c>
      <c r="AI327" s="1" t="s">
        <v>2828</v>
      </c>
      <c r="AJ327" s="1"/>
      <c r="AK327" s="1" t="s">
        <v>3151</v>
      </c>
      <c r="AL327" s="1" t="s">
        <v>4688</v>
      </c>
      <c r="AM327" s="1"/>
      <c r="AN327" s="1"/>
      <c r="AO327" s="1">
        <v>4</v>
      </c>
      <c r="AP327" s="1">
        <v>3</v>
      </c>
      <c r="AQ327" s="1" t="s">
        <v>4795</v>
      </c>
    </row>
    <row r="328" spans="1:43" x14ac:dyDescent="0.15">
      <c r="A328" t="str">
        <f t="shared" si="90"/>
        <v>|AKH|赤|8|4/3|アンコモン|《[[血怒りの喧嘩屋]]》|</v>
      </c>
      <c r="B328" t="s">
        <v>3211</v>
      </c>
      <c r="C328" t="str">
        <f t="shared" si="92"/>
        <v>AKH</v>
      </c>
      <c r="D328">
        <f>IF(AA328="","",VLOOKUP(C328,tnpl!$Z$1:$AA$11,2,TRUE))</f>
        <v>10</v>
      </c>
      <c r="E328" t="s">
        <v>3211</v>
      </c>
      <c r="F328" t="str">
        <f t="shared" si="93"/>
        <v>赤</v>
      </c>
      <c r="G328">
        <f>IF(AB328="","",VLOOKUP(F328,tnpl!$X$1:$Y$16,2,TRUE))</f>
        <v>4</v>
      </c>
      <c r="H328" t="s">
        <v>3211</v>
      </c>
      <c r="I328">
        <f t="shared" si="94"/>
        <v>8</v>
      </c>
      <c r="J328" t="s">
        <v>3211</v>
      </c>
      <c r="K328">
        <f t="shared" si="95"/>
        <v>4</v>
      </c>
      <c r="L328">
        <f t="shared" si="96"/>
        <v>3</v>
      </c>
      <c r="M328" t="str">
        <f t="shared" si="91"/>
        <v>4/3</v>
      </c>
      <c r="N328" t="s">
        <v>3267</v>
      </c>
      <c r="O328" t="str">
        <f t="shared" si="97"/>
        <v>アンコモン</v>
      </c>
      <c r="R328" t="s">
        <v>3267</v>
      </c>
      <c r="S328" t="s">
        <v>4854</v>
      </c>
      <c r="T328" t="str">
        <f t="shared" si="98"/>
        <v>血怒りの喧嘩屋</v>
      </c>
      <c r="U328" t="str">
        <f t="shared" si="99"/>
        <v/>
      </c>
      <c r="V328" t="str">
        <f>IF(I328=0,VLOOKUP(TAG!T328,Sheet4!A:B,2,TRUE),"")</f>
        <v/>
      </c>
      <c r="W328" t="s">
        <v>4855</v>
      </c>
      <c r="X328" t="s">
        <v>3267</v>
      </c>
      <c r="Z328" s="3">
        <v>1278</v>
      </c>
      <c r="AA328" s="2" t="s">
        <v>4450</v>
      </c>
      <c r="AB328" s="1" t="s">
        <v>1575</v>
      </c>
      <c r="AC328" s="1" t="s">
        <v>1473</v>
      </c>
      <c r="AD328" s="1">
        <v>8</v>
      </c>
      <c r="AE328" s="1" t="s">
        <v>4807</v>
      </c>
      <c r="AF328" s="1" t="s">
        <v>4808</v>
      </c>
      <c r="AG328" s="1" t="s">
        <v>349</v>
      </c>
      <c r="AH328" s="1" t="s">
        <v>4557</v>
      </c>
      <c r="AI328" s="1" t="s">
        <v>1515</v>
      </c>
      <c r="AJ328" s="1"/>
      <c r="AK328" s="1" t="s">
        <v>4809</v>
      </c>
      <c r="AL328" s="1"/>
      <c r="AM328" s="1"/>
      <c r="AN328" s="1"/>
      <c r="AO328" s="1">
        <v>4</v>
      </c>
      <c r="AP328" s="1">
        <v>3</v>
      </c>
      <c r="AQ328" s="1" t="s">
        <v>4809</v>
      </c>
    </row>
    <row r="329" spans="1:43" x14ac:dyDescent="0.15">
      <c r="A329" t="str">
        <f t="shared" si="90"/>
        <v>|AKH|赤白|12|4/3|アンコモン|《[[名誉ある門長]]》|</v>
      </c>
      <c r="B329" t="s">
        <v>3211</v>
      </c>
      <c r="C329" t="str">
        <f t="shared" si="92"/>
        <v>AKH</v>
      </c>
      <c r="D329">
        <f>IF(AA329="","",VLOOKUP(C329,tnpl!$Z$1:$AA$11,2,TRUE))</f>
        <v>10</v>
      </c>
      <c r="E329" t="s">
        <v>3211</v>
      </c>
      <c r="F329" t="str">
        <f t="shared" si="93"/>
        <v>赤白</v>
      </c>
      <c r="G329">
        <f>IF(AB329="","",VLOOKUP(F329,tnpl!$X$1:$Y$16,2,TRUE))</f>
        <v>14</v>
      </c>
      <c r="H329" t="s">
        <v>3211</v>
      </c>
      <c r="I329">
        <f t="shared" si="94"/>
        <v>12</v>
      </c>
      <c r="J329" t="s">
        <v>3211</v>
      </c>
      <c r="K329">
        <f t="shared" si="95"/>
        <v>4</v>
      </c>
      <c r="L329">
        <f t="shared" si="96"/>
        <v>3</v>
      </c>
      <c r="M329" t="str">
        <f t="shared" si="91"/>
        <v>4/3</v>
      </c>
      <c r="N329" t="s">
        <v>3267</v>
      </c>
      <c r="O329" t="str">
        <f t="shared" si="97"/>
        <v>アンコモン</v>
      </c>
      <c r="R329" t="s">
        <v>3267</v>
      </c>
      <c r="S329" t="s">
        <v>4854</v>
      </c>
      <c r="T329" t="str">
        <f t="shared" si="98"/>
        <v>名誉ある門長</v>
      </c>
      <c r="U329" t="str">
        <f t="shared" si="99"/>
        <v/>
      </c>
      <c r="V329" t="str">
        <f>IF(I329=0,VLOOKUP(TAG!T329,Sheet4!A:B,2,TRUE),"")</f>
        <v/>
      </c>
      <c r="W329" t="s">
        <v>4855</v>
      </c>
      <c r="X329" t="s">
        <v>3267</v>
      </c>
      <c r="Z329" s="3">
        <v>1289</v>
      </c>
      <c r="AA329" s="2" t="s">
        <v>4450</v>
      </c>
      <c r="AB329" s="1" t="s">
        <v>1811</v>
      </c>
      <c r="AC329" s="1" t="s">
        <v>1473</v>
      </c>
      <c r="AD329" s="1">
        <v>12</v>
      </c>
      <c r="AE329" s="1" t="s">
        <v>4841</v>
      </c>
      <c r="AF329" s="1" t="s">
        <v>4842</v>
      </c>
      <c r="AG329" s="1" t="s">
        <v>349</v>
      </c>
      <c r="AH329" s="1" t="s">
        <v>1511</v>
      </c>
      <c r="AI329" s="1" t="s">
        <v>1515</v>
      </c>
      <c r="AJ329" s="1"/>
      <c r="AK329" s="1" t="s">
        <v>2627</v>
      </c>
      <c r="AL329" s="1" t="s">
        <v>4843</v>
      </c>
      <c r="AM329" s="1"/>
      <c r="AN329" s="1"/>
      <c r="AO329" s="1">
        <v>4</v>
      </c>
      <c r="AP329" s="1">
        <v>3</v>
      </c>
      <c r="AQ329" s="1" t="s">
        <v>4844</v>
      </c>
    </row>
    <row r="330" spans="1:43" x14ac:dyDescent="0.15">
      <c r="A330" t="str">
        <f>B330&amp;C330&amp;E330&amp;F330&amp;H330&amp;I330&amp;J330&amp;M330&amp;N330&amp;O330&amp;P330&amp;Q330&amp;R330&amp;S330&amp;T330&amp;V330&amp;W330&amp;X330&amp;Y330</f>
        <v/>
      </c>
    </row>
    <row r="331" spans="1:43" x14ac:dyDescent="0.15">
      <c r="A331" t="str">
        <f>B331&amp;C331&amp;E331&amp;F331&amp;H331&amp;I331&amp;J331&amp;M331&amp;N331&amp;O331&amp;P331&amp;Q331&amp;R331&amp;S331&amp;T331&amp;V331&amp;W331&amp;X331&amp;Y331</f>
        <v>**4/5クリーチャー</v>
      </c>
      <c r="B331" t="s">
        <v>4856</v>
      </c>
      <c r="C331">
        <f>K334</f>
        <v>4</v>
      </c>
      <c r="E331" t="s">
        <v>5203</v>
      </c>
      <c r="F331">
        <f>L334</f>
        <v>5</v>
      </c>
      <c r="I331" t="s">
        <v>349</v>
      </c>
      <c r="V331" t="str">
        <f>IF(I331=0,VLOOKUP(TAG!T331,Sheet4!A:B,2,TRUE),"")</f>
        <v/>
      </c>
    </row>
    <row r="332" spans="1:43" x14ac:dyDescent="0.15">
      <c r="A332" t="str">
        <f t="shared" ref="A332:A342" si="100">B332&amp;C332&amp;E332&amp;F332&amp;H332&amp;I332&amp;J332&amp;M332&amp;N332&amp;O332&amp;P332&amp;Q332&amp;R332&amp;S332&amp;T332&amp;U332&amp;V332&amp;W332&amp;X332&amp;Y332</f>
        <v>|LEFT:50|LEFT:50|LEFT:50|LEFT:120|LEFT:120|LEFT:500|c</v>
      </c>
      <c r="B332" t="s">
        <v>3211</v>
      </c>
      <c r="C332" t="s">
        <v>3204</v>
      </c>
      <c r="E332" t="s">
        <v>3211</v>
      </c>
      <c r="F332" t="s">
        <v>3204</v>
      </c>
      <c r="H332" t="s">
        <v>3211</v>
      </c>
      <c r="I332" t="s">
        <v>3204</v>
      </c>
      <c r="J332" t="s">
        <v>3211</v>
      </c>
      <c r="M332" t="s">
        <v>5157</v>
      </c>
      <c r="N332" t="s">
        <v>3267</v>
      </c>
      <c r="O332" t="s">
        <v>5157</v>
      </c>
      <c r="R332" t="s">
        <v>3267</v>
      </c>
      <c r="T332" t="s">
        <v>3205</v>
      </c>
      <c r="V332" t="str">
        <f>IF(I332=0,VLOOKUP(TAG!T332,Sheet4!A:B,2,TRUE),"")</f>
        <v/>
      </c>
      <c r="X332" t="s">
        <v>3267</v>
      </c>
      <c r="Y332" t="s">
        <v>3206</v>
      </c>
    </row>
    <row r="333" spans="1:43" x14ac:dyDescent="0.15">
      <c r="A333" t="str">
        <f t="shared" si="100"/>
        <v>|セット|色|コスト|P/T|レアリティ|カード名|</v>
      </c>
      <c r="B333" t="s">
        <v>3211</v>
      </c>
      <c r="C333" t="s">
        <v>3212</v>
      </c>
      <c r="E333" t="s">
        <v>3211</v>
      </c>
      <c r="F333" t="s">
        <v>3181</v>
      </c>
      <c r="H333" t="s">
        <v>3211</v>
      </c>
      <c r="I333" t="s">
        <v>3207</v>
      </c>
      <c r="J333" t="s">
        <v>3211</v>
      </c>
      <c r="K333" t="s">
        <v>3168</v>
      </c>
      <c r="L333" t="s">
        <v>3167</v>
      </c>
      <c r="M333" t="str">
        <f t="shared" ref="M333:M342" si="101">K333&amp;"/"&amp;L333</f>
        <v>P/T</v>
      </c>
      <c r="N333" t="s">
        <v>3267</v>
      </c>
      <c r="O333" t="s">
        <v>5187</v>
      </c>
      <c r="R333" t="s">
        <v>3267</v>
      </c>
      <c r="T333" t="s">
        <v>3208</v>
      </c>
      <c r="V333" t="str">
        <f>IF(I333=0,VLOOKUP(TAG!T333,Sheet4!A:B,2,TRUE),"")</f>
        <v/>
      </c>
      <c r="X333" t="s">
        <v>3267</v>
      </c>
      <c r="Z333" s="18"/>
      <c r="AA333" s="18"/>
      <c r="AB333" s="18"/>
      <c r="AC333" s="18"/>
      <c r="AD333" s="18"/>
      <c r="AE333" s="18"/>
      <c r="AF333" s="18"/>
      <c r="AG333" s="18"/>
      <c r="AH333" s="18"/>
      <c r="AI333" s="18"/>
      <c r="AJ333" s="18"/>
      <c r="AK333" s="18"/>
      <c r="AL333" s="18"/>
      <c r="AM333" s="18"/>
      <c r="AN333" s="18"/>
      <c r="AO333" s="18"/>
      <c r="AP333" s="18"/>
      <c r="AQ333" s="18"/>
    </row>
    <row r="334" spans="1:43" x14ac:dyDescent="0.15">
      <c r="A334" t="str">
        <f t="shared" si="100"/>
        <v>|BFZ|緑|17|4/5|神話レア|《[[ムラーサの緑守り]]》|</v>
      </c>
      <c r="B334" t="s">
        <v>3211</v>
      </c>
      <c r="C334" t="str">
        <f t="shared" ref="C334:C342" si="102">AA334</f>
        <v>BFZ</v>
      </c>
      <c r="D334">
        <f>IF(AA334="","",VLOOKUP(C334,tnpl!$Z$1:$AA$11,2,TRUE))</f>
        <v>2</v>
      </c>
      <c r="E334" t="s">
        <v>3211</v>
      </c>
      <c r="F334" t="str">
        <f t="shared" ref="F334:F342" si="103">AB334</f>
        <v>緑</v>
      </c>
      <c r="G334">
        <f>IF(AB334="","",VLOOKUP(F334,tnpl!$X$1:$Y$16,2,TRUE))</f>
        <v>5</v>
      </c>
      <c r="H334" t="s">
        <v>3211</v>
      </c>
      <c r="I334">
        <f t="shared" ref="I334:I342" si="104">AD334</f>
        <v>17</v>
      </c>
      <c r="J334" t="s">
        <v>3211</v>
      </c>
      <c r="K334">
        <f t="shared" ref="K334:K342" si="105">AO334</f>
        <v>4</v>
      </c>
      <c r="L334">
        <f t="shared" ref="L334:L342" si="106">AP334</f>
        <v>5</v>
      </c>
      <c r="M334" t="str">
        <f t="shared" si="101"/>
        <v>4/5</v>
      </c>
      <c r="N334" t="s">
        <v>3267</v>
      </c>
      <c r="O334" t="str">
        <f t="shared" ref="O334:O342" si="107">AC334</f>
        <v>神話レア</v>
      </c>
      <c r="R334" t="s">
        <v>3267</v>
      </c>
      <c r="S334" t="s">
        <v>4854</v>
      </c>
      <c r="T334" t="str">
        <f t="shared" ref="T334:T342" si="108">AE334</f>
        <v>ムラーサの緑守り</v>
      </c>
      <c r="U334" t="str">
        <f t="shared" ref="U334:U342" si="109">IF(I334=0,"&gt;","")</f>
        <v/>
      </c>
      <c r="V334" t="str">
        <f>IF(I334=0,VLOOKUP(TAG!T334,Sheet4!A:B,2,TRUE),"")</f>
        <v/>
      </c>
      <c r="W334" t="s">
        <v>4855</v>
      </c>
      <c r="X334" t="s">
        <v>3267</v>
      </c>
      <c r="Z334" s="3">
        <v>423</v>
      </c>
      <c r="AA334" s="2" t="s">
        <v>3213</v>
      </c>
      <c r="AB334" s="1" t="s">
        <v>1540</v>
      </c>
      <c r="AC334" s="1" t="s">
        <v>1453</v>
      </c>
      <c r="AD334" s="1">
        <v>17</v>
      </c>
      <c r="AE334" s="1" t="s">
        <v>1881</v>
      </c>
      <c r="AF334" s="1" t="s">
        <v>1880</v>
      </c>
      <c r="AG334" s="1" t="s">
        <v>349</v>
      </c>
      <c r="AH334" s="1" t="s">
        <v>1559</v>
      </c>
      <c r="AI334" s="1"/>
      <c r="AJ334" s="1"/>
      <c r="AK334" s="1" t="s">
        <v>1879</v>
      </c>
      <c r="AL334" s="1"/>
      <c r="AM334" s="1"/>
      <c r="AN334" s="1"/>
      <c r="AO334" s="1">
        <v>4</v>
      </c>
      <c r="AP334" s="1">
        <v>5</v>
      </c>
      <c r="AQ334" s="1" t="s">
        <v>1879</v>
      </c>
    </row>
    <row r="335" spans="1:43" x14ac:dyDescent="0.15">
      <c r="A335" t="str">
        <f t="shared" si="100"/>
        <v>|OGW|黒緑|17|4/5|アンコモン|《[[ベイロスの虚身]]》|</v>
      </c>
      <c r="B335" t="s">
        <v>3211</v>
      </c>
      <c r="C335" t="str">
        <f t="shared" si="102"/>
        <v>OGW</v>
      </c>
      <c r="D335">
        <f>IF(AA335="","",VLOOKUP(C335,tnpl!$Z$1:$AA$11,2,TRUE))</f>
        <v>3</v>
      </c>
      <c r="E335" t="s">
        <v>3211</v>
      </c>
      <c r="F335" t="str">
        <f t="shared" si="103"/>
        <v>黒緑</v>
      </c>
      <c r="G335">
        <f>IF(AB335="","",VLOOKUP(F335,tnpl!$X$1:$Y$16,2,TRUE))</f>
        <v>13</v>
      </c>
      <c r="H335" t="s">
        <v>3211</v>
      </c>
      <c r="I335">
        <f t="shared" si="104"/>
        <v>17</v>
      </c>
      <c r="J335" t="s">
        <v>3211</v>
      </c>
      <c r="K335">
        <f t="shared" si="105"/>
        <v>4</v>
      </c>
      <c r="L335">
        <f t="shared" si="106"/>
        <v>5</v>
      </c>
      <c r="M335" t="str">
        <f t="shared" si="101"/>
        <v>4/5</v>
      </c>
      <c r="N335" t="s">
        <v>3267</v>
      </c>
      <c r="O335" t="str">
        <f t="shared" si="107"/>
        <v>アンコモン</v>
      </c>
      <c r="R335" t="s">
        <v>3267</v>
      </c>
      <c r="S335" t="s">
        <v>4854</v>
      </c>
      <c r="T335" t="str">
        <f t="shared" si="108"/>
        <v>ベイロスの虚身</v>
      </c>
      <c r="U335" t="str">
        <f t="shared" si="109"/>
        <v/>
      </c>
      <c r="V335" t="str">
        <f>IF(I335=0,VLOOKUP(TAG!T335,Sheet4!A:B,2,TRUE),"")</f>
        <v/>
      </c>
      <c r="W335" t="s">
        <v>4855</v>
      </c>
      <c r="X335" t="s">
        <v>3267</v>
      </c>
      <c r="Z335" s="3">
        <v>525</v>
      </c>
      <c r="AA335" s="2" t="s">
        <v>3214</v>
      </c>
      <c r="AB335" s="1" t="s">
        <v>1509</v>
      </c>
      <c r="AC335" s="1" t="s">
        <v>1473</v>
      </c>
      <c r="AD335" s="1">
        <v>17</v>
      </c>
      <c r="AE335" s="1" t="s">
        <v>1508</v>
      </c>
      <c r="AF335" s="1" t="s">
        <v>1507</v>
      </c>
      <c r="AG335" s="1" t="s">
        <v>349</v>
      </c>
      <c r="AH335" s="1" t="s">
        <v>1506</v>
      </c>
      <c r="AI335" s="1" t="s">
        <v>367</v>
      </c>
      <c r="AJ335" s="1"/>
      <c r="AK335" s="1" t="s">
        <v>1505</v>
      </c>
      <c r="AL335" s="1"/>
      <c r="AM335" s="1"/>
      <c r="AN335" s="1"/>
      <c r="AO335" s="1">
        <v>4</v>
      </c>
      <c r="AP335" s="1">
        <v>5</v>
      </c>
      <c r="AQ335" s="1" t="s">
        <v>1505</v>
      </c>
    </row>
    <row r="336" spans="1:43" x14ac:dyDescent="0.15">
      <c r="A336" t="str">
        <f t="shared" si="100"/>
        <v>|OGW|青赤|10|4/5|レア|《[[遺跡潜り、ジョリー・エン]]》|</v>
      </c>
      <c r="B336" t="s">
        <v>3211</v>
      </c>
      <c r="C336" t="str">
        <f t="shared" si="102"/>
        <v>OGW</v>
      </c>
      <c r="D336">
        <f>IF(AA336="","",VLOOKUP(C336,tnpl!$Z$1:$AA$11,2,TRUE))</f>
        <v>3</v>
      </c>
      <c r="E336" t="s">
        <v>3211</v>
      </c>
      <c r="F336" t="str">
        <f t="shared" si="103"/>
        <v>青赤</v>
      </c>
      <c r="G336">
        <f>IF(AB336="","",VLOOKUP(F336,tnpl!$X$1:$Y$16,2,TRUE))</f>
        <v>12</v>
      </c>
      <c r="H336" t="s">
        <v>3211</v>
      </c>
      <c r="I336">
        <f t="shared" si="104"/>
        <v>10</v>
      </c>
      <c r="J336" t="s">
        <v>3211</v>
      </c>
      <c r="K336">
        <f t="shared" si="105"/>
        <v>4</v>
      </c>
      <c r="L336">
        <f t="shared" si="106"/>
        <v>5</v>
      </c>
      <c r="M336" t="str">
        <f t="shared" si="101"/>
        <v>4/5</v>
      </c>
      <c r="N336" t="s">
        <v>3267</v>
      </c>
      <c r="O336" t="str">
        <f t="shared" si="107"/>
        <v>レア</v>
      </c>
      <c r="R336" t="s">
        <v>3267</v>
      </c>
      <c r="S336" t="s">
        <v>4854</v>
      </c>
      <c r="T336" t="str">
        <f t="shared" si="108"/>
        <v>遺跡潜り、ジョリー・エン</v>
      </c>
      <c r="U336" t="str">
        <f t="shared" si="109"/>
        <v/>
      </c>
      <c r="V336" t="str">
        <f>IF(I336=0,VLOOKUP(TAG!T336,Sheet4!A:B,2,TRUE),"")</f>
        <v/>
      </c>
      <c r="W336" t="s">
        <v>4855</v>
      </c>
      <c r="X336" t="s">
        <v>3267</v>
      </c>
      <c r="Z336" s="3">
        <v>528</v>
      </c>
      <c r="AA336" s="2" t="s">
        <v>3214</v>
      </c>
      <c r="AB336" s="1" t="s">
        <v>1489</v>
      </c>
      <c r="AC336" s="1" t="s">
        <v>1463</v>
      </c>
      <c r="AD336" s="1">
        <v>10</v>
      </c>
      <c r="AE336" s="1" t="s">
        <v>1488</v>
      </c>
      <c r="AF336" s="1" t="s">
        <v>1487</v>
      </c>
      <c r="AG336" s="1" t="s">
        <v>349</v>
      </c>
      <c r="AH336" s="1" t="s">
        <v>1486</v>
      </c>
      <c r="AI336" s="1" t="s">
        <v>1485</v>
      </c>
      <c r="AJ336" s="1"/>
      <c r="AK336" s="1" t="s">
        <v>1484</v>
      </c>
      <c r="AL336" s="1"/>
      <c r="AM336" s="1"/>
      <c r="AN336" s="1"/>
      <c r="AO336" s="1">
        <v>4</v>
      </c>
      <c r="AP336" s="1">
        <v>5</v>
      </c>
      <c r="AQ336" s="1" t="s">
        <v>1484</v>
      </c>
    </row>
    <row r="337" spans="1:43" x14ac:dyDescent="0.15">
      <c r="A337" t="str">
        <f t="shared" si="100"/>
        <v>|SOI|黒|0|4/5|アンコモン|《[[悪魔憑きの魔女&gt;親切な余所者]]》|</v>
      </c>
      <c r="B337" t="s">
        <v>3211</v>
      </c>
      <c r="C337" t="str">
        <f t="shared" si="102"/>
        <v>SOI</v>
      </c>
      <c r="D337">
        <f>IF(AA337="","",VLOOKUP(C337,tnpl!$Z$1:$AA$11,2,TRUE))</f>
        <v>4</v>
      </c>
      <c r="E337" t="s">
        <v>3211</v>
      </c>
      <c r="F337" t="str">
        <f t="shared" si="103"/>
        <v>黒</v>
      </c>
      <c r="G337">
        <f>IF(AB337="","",VLOOKUP(F337,tnpl!$X$1:$Y$16,2,TRUE))</f>
        <v>3</v>
      </c>
      <c r="H337" t="s">
        <v>3211</v>
      </c>
      <c r="I337">
        <f t="shared" si="104"/>
        <v>0</v>
      </c>
      <c r="J337" t="s">
        <v>3211</v>
      </c>
      <c r="K337">
        <f t="shared" si="105"/>
        <v>4</v>
      </c>
      <c r="L337">
        <f t="shared" si="106"/>
        <v>5</v>
      </c>
      <c r="M337" t="str">
        <f t="shared" si="101"/>
        <v>4/5</v>
      </c>
      <c r="N337" t="s">
        <v>3267</v>
      </c>
      <c r="O337" t="str">
        <f t="shared" si="107"/>
        <v>アンコモン</v>
      </c>
      <c r="R337" t="s">
        <v>3267</v>
      </c>
      <c r="S337" t="s">
        <v>4854</v>
      </c>
      <c r="T337" t="str">
        <f t="shared" si="108"/>
        <v>悪魔憑きの魔女</v>
      </c>
      <c r="U337" t="str">
        <f t="shared" si="109"/>
        <v>&gt;</v>
      </c>
      <c r="V337" t="str">
        <f>IF(I337=0,VLOOKUP(TAG!T337,Sheet4!A:B,2,TRUE),"")</f>
        <v>親切な余所者</v>
      </c>
      <c r="W337" t="s">
        <v>4855</v>
      </c>
      <c r="X337" t="s">
        <v>3267</v>
      </c>
      <c r="Z337" s="3">
        <v>629</v>
      </c>
      <c r="AA337" s="2" t="s">
        <v>3528</v>
      </c>
      <c r="AB337" s="1" t="s">
        <v>1606</v>
      </c>
      <c r="AC337" s="1" t="s">
        <v>1473</v>
      </c>
      <c r="AD337" s="21">
        <v>0</v>
      </c>
      <c r="AE337" s="1" t="s">
        <v>1045</v>
      </c>
      <c r="AF337" s="1" t="s">
        <v>1044</v>
      </c>
      <c r="AG337" s="1" t="s">
        <v>349</v>
      </c>
      <c r="AH337" s="1" t="s">
        <v>1511</v>
      </c>
      <c r="AI337" s="1" t="s">
        <v>1894</v>
      </c>
      <c r="AJ337" s="1"/>
      <c r="AK337" s="1" t="s">
        <v>3673</v>
      </c>
      <c r="AL337" s="1"/>
      <c r="AM337" s="1"/>
      <c r="AN337" s="1"/>
      <c r="AO337" s="1">
        <v>4</v>
      </c>
      <c r="AP337" s="1">
        <v>5</v>
      </c>
      <c r="AQ337" s="1" t="s">
        <v>3673</v>
      </c>
    </row>
    <row r="338" spans="1:43" x14ac:dyDescent="0.15">
      <c r="A338" t="str">
        <f t="shared" si="100"/>
        <v>|EMN|無色|14|4/5|アンコモン|《[[厄介な船沈め]]》|</v>
      </c>
      <c r="B338" t="s">
        <v>3211</v>
      </c>
      <c r="C338" t="str">
        <f t="shared" si="102"/>
        <v>EMN</v>
      </c>
      <c r="D338">
        <f>IF(AA338="","",VLOOKUP(C338,tnpl!$Z$1:$AA$11,2,TRUE))</f>
        <v>5</v>
      </c>
      <c r="E338" t="s">
        <v>3211</v>
      </c>
      <c r="F338" t="str">
        <f t="shared" si="103"/>
        <v>無色</v>
      </c>
      <c r="G338">
        <f>IF(AB338="","",VLOOKUP(F338,tnpl!$X$1:$Y$16,2,TRUE))</f>
        <v>16</v>
      </c>
      <c r="H338" t="s">
        <v>3211</v>
      </c>
      <c r="I338">
        <f t="shared" si="104"/>
        <v>14</v>
      </c>
      <c r="J338" t="s">
        <v>3211</v>
      </c>
      <c r="K338">
        <f t="shared" si="105"/>
        <v>4</v>
      </c>
      <c r="L338">
        <f t="shared" si="106"/>
        <v>5</v>
      </c>
      <c r="M338" t="str">
        <f t="shared" si="101"/>
        <v>4/5</v>
      </c>
      <c r="N338" t="s">
        <v>3267</v>
      </c>
      <c r="O338" t="str">
        <f t="shared" si="107"/>
        <v>アンコモン</v>
      </c>
      <c r="R338" t="s">
        <v>3267</v>
      </c>
      <c r="S338" t="s">
        <v>4854</v>
      </c>
      <c r="T338" t="str">
        <f t="shared" si="108"/>
        <v>厄介な船沈め</v>
      </c>
      <c r="U338" t="str">
        <f t="shared" si="109"/>
        <v/>
      </c>
      <c r="V338" t="str">
        <f>IF(I338=0,VLOOKUP(TAG!T338,Sheet4!A:B,2,TRUE),"")</f>
        <v/>
      </c>
      <c r="W338" t="s">
        <v>4855</v>
      </c>
      <c r="X338" t="s">
        <v>3267</v>
      </c>
      <c r="Z338" s="3">
        <v>830</v>
      </c>
      <c r="AA338" s="2" t="s">
        <v>3870</v>
      </c>
      <c r="AB338" s="1" t="s">
        <v>301</v>
      </c>
      <c r="AC338" s="1" t="s">
        <v>1473</v>
      </c>
      <c r="AD338" s="1">
        <v>14</v>
      </c>
      <c r="AE338" s="1" t="s">
        <v>889</v>
      </c>
      <c r="AF338" s="1" t="s">
        <v>888</v>
      </c>
      <c r="AG338" s="1" t="s">
        <v>349</v>
      </c>
      <c r="AH338" s="1" t="s">
        <v>1457</v>
      </c>
      <c r="AI338" s="1"/>
      <c r="AJ338" s="1"/>
      <c r="AK338" s="1" t="s">
        <v>4014</v>
      </c>
      <c r="AL338" s="1" t="s">
        <v>4023</v>
      </c>
      <c r="AM338" s="1"/>
      <c r="AN338" s="1"/>
      <c r="AO338" s="1">
        <v>4</v>
      </c>
      <c r="AP338" s="1">
        <v>5</v>
      </c>
      <c r="AQ338" s="1" t="s">
        <v>4024</v>
      </c>
    </row>
    <row r="339" spans="1:43" x14ac:dyDescent="0.15">
      <c r="A339" t="str">
        <f t="shared" si="100"/>
        <v>|AER|青|11|4/5|レア|《[[速製職人のスパイ]]》|</v>
      </c>
      <c r="B339" t="s">
        <v>3211</v>
      </c>
      <c r="C339" t="str">
        <f t="shared" si="102"/>
        <v>AER</v>
      </c>
      <c r="D339">
        <f>IF(AA339="","",VLOOKUP(C339,tnpl!$Z$1:$AA$11,2,TRUE))</f>
        <v>7</v>
      </c>
      <c r="E339" t="s">
        <v>3211</v>
      </c>
      <c r="F339" t="str">
        <f t="shared" si="103"/>
        <v>青</v>
      </c>
      <c r="G339">
        <f>IF(AB339="","",VLOOKUP(F339,tnpl!$X$1:$Y$16,2,TRUE))</f>
        <v>2</v>
      </c>
      <c r="H339" t="s">
        <v>3211</v>
      </c>
      <c r="I339">
        <f t="shared" si="104"/>
        <v>11</v>
      </c>
      <c r="J339" t="s">
        <v>3211</v>
      </c>
      <c r="K339">
        <f t="shared" si="105"/>
        <v>4</v>
      </c>
      <c r="L339">
        <f t="shared" si="106"/>
        <v>5</v>
      </c>
      <c r="M339" t="str">
        <f t="shared" si="101"/>
        <v>4/5</v>
      </c>
      <c r="N339" t="s">
        <v>3267</v>
      </c>
      <c r="O339" t="str">
        <f t="shared" si="107"/>
        <v>レア</v>
      </c>
      <c r="R339" t="s">
        <v>3267</v>
      </c>
      <c r="S339" t="s">
        <v>4854</v>
      </c>
      <c r="T339" t="str">
        <f t="shared" si="108"/>
        <v>速製職人のスパイ</v>
      </c>
      <c r="U339" t="str">
        <f t="shared" si="109"/>
        <v/>
      </c>
      <c r="V339" t="str">
        <f>IF(I339=0,VLOOKUP(TAG!T339,Sheet4!A:B,2,TRUE),"")</f>
        <v/>
      </c>
      <c r="W339" t="s">
        <v>4855</v>
      </c>
      <c r="X339" t="s">
        <v>3267</v>
      </c>
      <c r="Z339" s="3">
        <v>1032</v>
      </c>
      <c r="AA339" s="2" t="s">
        <v>4335</v>
      </c>
      <c r="AB339" s="1" t="s">
        <v>1631</v>
      </c>
      <c r="AC339" s="1" t="s">
        <v>1463</v>
      </c>
      <c r="AD339" s="1">
        <v>11</v>
      </c>
      <c r="AE339" s="1" t="s">
        <v>461</v>
      </c>
      <c r="AF339" s="1" t="s">
        <v>460</v>
      </c>
      <c r="AG339" s="1" t="s">
        <v>349</v>
      </c>
      <c r="AH339" s="1" t="s">
        <v>1511</v>
      </c>
      <c r="AI339" s="1" t="s">
        <v>1667</v>
      </c>
      <c r="AJ339" s="1"/>
      <c r="AK339" s="1" t="s">
        <v>4353</v>
      </c>
      <c r="AL339" s="1"/>
      <c r="AM339" s="1"/>
      <c r="AN339" s="1"/>
      <c r="AO339" s="1">
        <v>4</v>
      </c>
      <c r="AP339" s="1">
        <v>5</v>
      </c>
      <c r="AQ339" s="1" t="s">
        <v>4353</v>
      </c>
    </row>
    <row r="340" spans="1:43" x14ac:dyDescent="0.15">
      <c r="A340" t="str">
        <f t="shared" si="100"/>
        <v>|AER|緑|11|4/5|アンコモン|《[[ナーナムの改革派]]》|</v>
      </c>
      <c r="B340" t="s">
        <v>3211</v>
      </c>
      <c r="C340" t="str">
        <f t="shared" si="102"/>
        <v>AER</v>
      </c>
      <c r="D340">
        <f>IF(AA340="","",VLOOKUP(C340,tnpl!$Z$1:$AA$11,2,TRUE))</f>
        <v>7</v>
      </c>
      <c r="E340" t="s">
        <v>3211</v>
      </c>
      <c r="F340" t="str">
        <f t="shared" si="103"/>
        <v>緑</v>
      </c>
      <c r="G340">
        <f>IF(AB340="","",VLOOKUP(F340,tnpl!$X$1:$Y$16,2,TRUE))</f>
        <v>5</v>
      </c>
      <c r="H340" t="s">
        <v>3211</v>
      </c>
      <c r="I340">
        <f t="shared" si="104"/>
        <v>11</v>
      </c>
      <c r="J340" t="s">
        <v>3211</v>
      </c>
      <c r="K340">
        <f t="shared" si="105"/>
        <v>4</v>
      </c>
      <c r="L340">
        <f t="shared" si="106"/>
        <v>5</v>
      </c>
      <c r="M340" t="str">
        <f t="shared" si="101"/>
        <v>4/5</v>
      </c>
      <c r="N340" t="s">
        <v>3267</v>
      </c>
      <c r="O340" t="str">
        <f t="shared" si="107"/>
        <v>アンコモン</v>
      </c>
      <c r="R340" t="s">
        <v>3267</v>
      </c>
      <c r="S340" t="s">
        <v>4854</v>
      </c>
      <c r="T340" t="str">
        <f t="shared" si="108"/>
        <v>ナーナムの改革派</v>
      </c>
      <c r="U340" t="str">
        <f t="shared" si="109"/>
        <v/>
      </c>
      <c r="V340" t="str">
        <f>IF(I340=0,VLOOKUP(TAG!T340,Sheet4!A:B,2,TRUE),"")</f>
        <v/>
      </c>
      <c r="W340" t="s">
        <v>4855</v>
      </c>
      <c r="X340" t="s">
        <v>3267</v>
      </c>
      <c r="Z340" s="3">
        <v>1057</v>
      </c>
      <c r="AA340" s="2" t="s">
        <v>4335</v>
      </c>
      <c r="AB340" s="1" t="s">
        <v>1540</v>
      </c>
      <c r="AC340" s="1" t="s">
        <v>1473</v>
      </c>
      <c r="AD340" s="1">
        <v>11</v>
      </c>
      <c r="AE340" s="1" t="s">
        <v>411</v>
      </c>
      <c r="AF340" s="1" t="s">
        <v>410</v>
      </c>
      <c r="AG340" s="1" t="s">
        <v>349</v>
      </c>
      <c r="AH340" s="1" t="s">
        <v>1501</v>
      </c>
      <c r="AI340" s="1" t="s">
        <v>1515</v>
      </c>
      <c r="AJ340" s="1"/>
      <c r="AK340" s="1" t="s">
        <v>3522</v>
      </c>
      <c r="AL340" s="1"/>
      <c r="AM340" s="1"/>
      <c r="AN340" s="1"/>
      <c r="AO340" s="1">
        <v>4</v>
      </c>
      <c r="AP340" s="1">
        <v>5</v>
      </c>
      <c r="AQ340" s="1" t="s">
        <v>3522</v>
      </c>
    </row>
    <row r="341" spans="1:43" x14ac:dyDescent="0.15">
      <c r="A341" t="str">
        <f t="shared" si="100"/>
        <v>|AKH|黒|5|4/5|コモン|《[[魂刺し]]》|</v>
      </c>
      <c r="B341" t="s">
        <v>3211</v>
      </c>
      <c r="C341" t="str">
        <f t="shared" si="102"/>
        <v>AKH</v>
      </c>
      <c r="D341">
        <f>IF(AA341="","",VLOOKUP(C341,tnpl!$Z$1:$AA$11,2,TRUE))</f>
        <v>10</v>
      </c>
      <c r="E341" t="s">
        <v>3211</v>
      </c>
      <c r="F341" t="str">
        <f t="shared" si="103"/>
        <v>黒</v>
      </c>
      <c r="G341">
        <f>IF(AB341="","",VLOOKUP(F341,tnpl!$X$1:$Y$16,2,TRUE))</f>
        <v>3</v>
      </c>
      <c r="H341" t="s">
        <v>3211</v>
      </c>
      <c r="I341">
        <f t="shared" si="104"/>
        <v>5</v>
      </c>
      <c r="J341" t="s">
        <v>3211</v>
      </c>
      <c r="K341">
        <f t="shared" si="105"/>
        <v>4</v>
      </c>
      <c r="L341">
        <f t="shared" si="106"/>
        <v>5</v>
      </c>
      <c r="M341" t="str">
        <f t="shared" si="101"/>
        <v>4/5</v>
      </c>
      <c r="N341" t="s">
        <v>3267</v>
      </c>
      <c r="O341" t="str">
        <f t="shared" si="107"/>
        <v>コモン</v>
      </c>
      <c r="R341" t="s">
        <v>3267</v>
      </c>
      <c r="S341" t="s">
        <v>4854</v>
      </c>
      <c r="T341" t="str">
        <f t="shared" si="108"/>
        <v>魂刺し</v>
      </c>
      <c r="U341" t="str">
        <f t="shared" si="109"/>
        <v/>
      </c>
      <c r="V341" t="str">
        <f>IF(I341=0,VLOOKUP(TAG!T341,Sheet4!A:B,2,TRUE),"")</f>
        <v/>
      </c>
      <c r="W341" t="s">
        <v>4855</v>
      </c>
      <c r="X341" t="s">
        <v>3267</v>
      </c>
      <c r="Z341" s="3">
        <v>1156</v>
      </c>
      <c r="AA341" s="2" t="s">
        <v>4450</v>
      </c>
      <c r="AB341" s="1" t="s">
        <v>1606</v>
      </c>
      <c r="AC341" s="1" t="s">
        <v>1771</v>
      </c>
      <c r="AD341" s="1">
        <v>5</v>
      </c>
      <c r="AE341" s="1" t="s">
        <v>189</v>
      </c>
      <c r="AF341" s="1" t="s">
        <v>188</v>
      </c>
      <c r="AG341" s="1" t="s">
        <v>349</v>
      </c>
      <c r="AH341" s="1" t="s">
        <v>4559</v>
      </c>
      <c r="AI341" s="1" t="s">
        <v>2828</v>
      </c>
      <c r="AJ341" s="1"/>
      <c r="AK341" s="1" t="s">
        <v>4560</v>
      </c>
      <c r="AL341" s="1"/>
      <c r="AM341" s="1"/>
      <c r="AN341" s="1"/>
      <c r="AO341" s="1">
        <v>4</v>
      </c>
      <c r="AP341" s="1">
        <v>5</v>
      </c>
      <c r="AQ341" s="1" t="s">
        <v>4560</v>
      </c>
    </row>
    <row r="342" spans="1:43" x14ac:dyDescent="0.15">
      <c r="A342" t="str">
        <f t="shared" si="100"/>
        <v>|AKH|黒緑|11|4/5|アンコモン|《[[潰滅甲虫]]》|</v>
      </c>
      <c r="B342" t="s">
        <v>3211</v>
      </c>
      <c r="C342" t="str">
        <f t="shared" si="102"/>
        <v>AKH</v>
      </c>
      <c r="D342">
        <f>IF(AA342="","",VLOOKUP(C342,tnpl!$Z$1:$AA$11,2,TRUE))</f>
        <v>10</v>
      </c>
      <c r="E342" t="s">
        <v>3211</v>
      </c>
      <c r="F342" t="str">
        <f t="shared" si="103"/>
        <v>黒緑</v>
      </c>
      <c r="G342">
        <f>IF(AB342="","",VLOOKUP(F342,tnpl!$X$1:$Y$16,2,TRUE))</f>
        <v>13</v>
      </c>
      <c r="H342" t="s">
        <v>3211</v>
      </c>
      <c r="I342">
        <f t="shared" si="104"/>
        <v>11</v>
      </c>
      <c r="J342" t="s">
        <v>3211</v>
      </c>
      <c r="K342">
        <f t="shared" si="105"/>
        <v>4</v>
      </c>
      <c r="L342">
        <f t="shared" si="106"/>
        <v>5</v>
      </c>
      <c r="M342" t="str">
        <f t="shared" si="101"/>
        <v>4/5</v>
      </c>
      <c r="N342" t="s">
        <v>3267</v>
      </c>
      <c r="O342" t="str">
        <f t="shared" si="107"/>
        <v>アンコモン</v>
      </c>
      <c r="R342" t="s">
        <v>3267</v>
      </c>
      <c r="S342" t="s">
        <v>4854</v>
      </c>
      <c r="T342" t="str">
        <f t="shared" si="108"/>
        <v>潰滅甲虫</v>
      </c>
      <c r="U342" t="str">
        <f t="shared" si="109"/>
        <v/>
      </c>
      <c r="V342" t="str">
        <f>IF(I342=0,VLOOKUP(TAG!T342,Sheet4!A:B,2,TRUE),"")</f>
        <v/>
      </c>
      <c r="W342" t="s">
        <v>4855</v>
      </c>
      <c r="X342" t="s">
        <v>3267</v>
      </c>
      <c r="Z342" s="3">
        <v>1227</v>
      </c>
      <c r="AA342" s="2" t="s">
        <v>4450</v>
      </c>
      <c r="AB342" s="1" t="s">
        <v>1509</v>
      </c>
      <c r="AC342" s="1" t="s">
        <v>1473</v>
      </c>
      <c r="AD342" s="1">
        <v>11</v>
      </c>
      <c r="AE342" s="1" t="s">
        <v>51</v>
      </c>
      <c r="AF342" s="1" t="s">
        <v>50</v>
      </c>
      <c r="AG342" s="1" t="s">
        <v>349</v>
      </c>
      <c r="AH342" s="1" t="s">
        <v>1972</v>
      </c>
      <c r="AI342" s="1"/>
      <c r="AJ342" s="1"/>
      <c r="AK342" s="1" t="s">
        <v>4688</v>
      </c>
      <c r="AL342" s="1" t="s">
        <v>4689</v>
      </c>
      <c r="AM342" s="1"/>
      <c r="AN342" s="1"/>
      <c r="AO342" s="1">
        <v>4</v>
      </c>
      <c r="AP342" s="1">
        <v>5</v>
      </c>
      <c r="AQ342" s="1" t="s">
        <v>4690</v>
      </c>
    </row>
    <row r="343" spans="1:43" x14ac:dyDescent="0.15">
      <c r="A343" t="str">
        <f>B343&amp;C343&amp;E343&amp;F343&amp;H343&amp;I343&amp;J343&amp;M343&amp;N343&amp;O343&amp;P343&amp;Q343&amp;R343&amp;S343&amp;T343&amp;V343&amp;W343&amp;X343&amp;Y343</f>
        <v/>
      </c>
    </row>
    <row r="344" spans="1:43" x14ac:dyDescent="0.15">
      <c r="A344" t="str">
        <f>B344&amp;C344&amp;E344&amp;F344&amp;H344&amp;I344&amp;J344&amp;M344&amp;N344&amp;O344&amp;P344&amp;Q344&amp;R344&amp;S344&amp;T344&amp;V344&amp;W344&amp;X344&amp;Y344</f>
        <v>**4/6以上クリーチャー</v>
      </c>
      <c r="B344" t="s">
        <v>4856</v>
      </c>
      <c r="C344">
        <f>K347</f>
        <v>4</v>
      </c>
      <c r="E344" t="s">
        <v>5203</v>
      </c>
      <c r="F344">
        <f>L347</f>
        <v>6</v>
      </c>
      <c r="H344" t="s">
        <v>5204</v>
      </c>
      <c r="I344" t="s">
        <v>349</v>
      </c>
      <c r="V344" t="str">
        <f>IF(I344=0,VLOOKUP(TAG!T344,Sheet4!A:B,2,TRUE),"")</f>
        <v/>
      </c>
    </row>
    <row r="345" spans="1:43" x14ac:dyDescent="0.15">
      <c r="A345" t="str">
        <f t="shared" ref="A345:A351" si="110">B345&amp;C345&amp;E345&amp;F345&amp;H345&amp;I345&amp;J345&amp;M345&amp;N345&amp;O345&amp;P345&amp;Q345&amp;R345&amp;S345&amp;T345&amp;U345&amp;V345&amp;W345&amp;X345&amp;Y345</f>
        <v>|LEFT:50|LEFT:50|LEFT:50|LEFT:120|LEFT:120|LEFT:500|c</v>
      </c>
      <c r="B345" t="s">
        <v>3211</v>
      </c>
      <c r="C345" t="s">
        <v>3204</v>
      </c>
      <c r="E345" t="s">
        <v>3211</v>
      </c>
      <c r="F345" t="s">
        <v>3204</v>
      </c>
      <c r="H345" t="s">
        <v>3211</v>
      </c>
      <c r="I345" t="s">
        <v>3204</v>
      </c>
      <c r="J345" t="s">
        <v>3211</v>
      </c>
      <c r="M345" t="s">
        <v>5157</v>
      </c>
      <c r="N345" t="s">
        <v>3267</v>
      </c>
      <c r="O345" t="s">
        <v>5157</v>
      </c>
      <c r="R345" t="s">
        <v>3267</v>
      </c>
      <c r="T345" t="s">
        <v>3205</v>
      </c>
      <c r="V345" t="str">
        <f>IF(I345=0,VLOOKUP(TAG!T345,Sheet4!A:B,2,TRUE),"")</f>
        <v/>
      </c>
      <c r="X345" t="s">
        <v>3267</v>
      </c>
      <c r="Y345" t="s">
        <v>3206</v>
      </c>
    </row>
    <row r="346" spans="1:43" x14ac:dyDescent="0.15">
      <c r="A346" t="str">
        <f t="shared" si="110"/>
        <v>|セット|色|コスト|P/T|レアリティ|カード名|</v>
      </c>
      <c r="B346" t="s">
        <v>3211</v>
      </c>
      <c r="C346" t="s">
        <v>3212</v>
      </c>
      <c r="E346" t="s">
        <v>3211</v>
      </c>
      <c r="F346" t="s">
        <v>3181</v>
      </c>
      <c r="H346" t="s">
        <v>3211</v>
      </c>
      <c r="I346" t="s">
        <v>3207</v>
      </c>
      <c r="J346" t="s">
        <v>3211</v>
      </c>
      <c r="K346" t="s">
        <v>3168</v>
      </c>
      <c r="L346" t="s">
        <v>3167</v>
      </c>
      <c r="M346" t="str">
        <f t="shared" ref="M346:M351" si="111">K346&amp;"/"&amp;L346</f>
        <v>P/T</v>
      </c>
      <c r="N346" t="s">
        <v>3267</v>
      </c>
      <c r="O346" t="s">
        <v>5187</v>
      </c>
      <c r="R346" t="s">
        <v>3267</v>
      </c>
      <c r="T346" t="s">
        <v>3208</v>
      </c>
      <c r="V346" t="str">
        <f>IF(I346=0,VLOOKUP(TAG!T346,Sheet4!A:B,2,TRUE),"")</f>
        <v/>
      </c>
      <c r="X346" t="s">
        <v>3267</v>
      </c>
      <c r="Z346" s="18"/>
      <c r="AA346" s="18"/>
      <c r="AB346" s="18"/>
      <c r="AC346" s="18"/>
      <c r="AD346" s="18"/>
      <c r="AE346" s="18"/>
      <c r="AF346" s="18"/>
      <c r="AG346" s="18"/>
      <c r="AH346" s="18"/>
      <c r="AI346" s="18"/>
      <c r="AJ346" s="18"/>
      <c r="AK346" s="18"/>
      <c r="AL346" s="18"/>
      <c r="AM346" s="18"/>
      <c r="AN346" s="18"/>
      <c r="AO346" s="18"/>
      <c r="AP346" s="18"/>
      <c r="AQ346" s="18"/>
    </row>
    <row r="347" spans="1:43" x14ac:dyDescent="0.15">
      <c r="A347" t="str">
        <f t="shared" si="110"/>
        <v>|BFZ|白|8|4/6|神話レア|《[[フェリダーの君主]]》|</v>
      </c>
      <c r="B347" t="s">
        <v>3211</v>
      </c>
      <c r="C347" t="str">
        <f>AA347</f>
        <v>BFZ</v>
      </c>
      <c r="D347">
        <f>IF(AA347="","",VLOOKUP(C347,tnpl!$Z$1:$AA$11,2,TRUE))</f>
        <v>2</v>
      </c>
      <c r="E347" t="s">
        <v>3211</v>
      </c>
      <c r="F347" t="str">
        <f>AB347</f>
        <v>白</v>
      </c>
      <c r="G347">
        <f>IF(AB347="","",VLOOKUP(F347,tnpl!$X$1:$Y$16,2,TRUE))</f>
        <v>1</v>
      </c>
      <c r="H347" t="s">
        <v>3211</v>
      </c>
      <c r="I347">
        <f>AD347</f>
        <v>8</v>
      </c>
      <c r="J347" t="s">
        <v>3211</v>
      </c>
      <c r="K347">
        <f t="shared" ref="K347:L351" si="112">AO347</f>
        <v>4</v>
      </c>
      <c r="L347">
        <f t="shared" si="112"/>
        <v>6</v>
      </c>
      <c r="M347" t="str">
        <f t="shared" si="111"/>
        <v>4/6</v>
      </c>
      <c r="N347" t="s">
        <v>3267</v>
      </c>
      <c r="O347" t="str">
        <f>AC347</f>
        <v>神話レア</v>
      </c>
      <c r="R347" t="s">
        <v>3267</v>
      </c>
      <c r="S347" t="s">
        <v>4854</v>
      </c>
      <c r="T347" t="str">
        <f>AE347</f>
        <v>フェリダーの君主</v>
      </c>
      <c r="U347" t="str">
        <f>IF(I347=0,"&gt;","")</f>
        <v/>
      </c>
      <c r="V347" t="str">
        <f>IF(I347=0,VLOOKUP(TAG!T347,Sheet4!A:B,2,TRUE),"")</f>
        <v/>
      </c>
      <c r="W347" t="s">
        <v>4855</v>
      </c>
      <c r="X347" t="s">
        <v>3267</v>
      </c>
      <c r="Z347" s="3">
        <v>277</v>
      </c>
      <c r="AA347" s="2" t="s">
        <v>3213</v>
      </c>
      <c r="AB347" s="1" t="s">
        <v>1653</v>
      </c>
      <c r="AC347" s="1" t="s">
        <v>1453</v>
      </c>
      <c r="AD347" s="1">
        <v>8</v>
      </c>
      <c r="AE347" s="1" t="s">
        <v>2352</v>
      </c>
      <c r="AF347" s="1" t="s">
        <v>2351</v>
      </c>
      <c r="AG347" s="1" t="s">
        <v>349</v>
      </c>
      <c r="AH347" s="1" t="s">
        <v>1917</v>
      </c>
      <c r="AI347" s="1" t="s">
        <v>367</v>
      </c>
      <c r="AJ347" s="1"/>
      <c r="AK347" s="1" t="s">
        <v>2350</v>
      </c>
      <c r="AL347" s="1"/>
      <c r="AM347" s="1"/>
      <c r="AN347" s="1"/>
      <c r="AO347" s="1">
        <v>4</v>
      </c>
      <c r="AP347" s="1">
        <v>6</v>
      </c>
      <c r="AQ347" s="1" t="s">
        <v>2350</v>
      </c>
    </row>
    <row r="348" spans="1:43" x14ac:dyDescent="0.15">
      <c r="A348" t="str">
        <f t="shared" si="110"/>
        <v>|SOI|緑|0|4/6|アンコモン|《[[ナッターノールズの一匹狼&gt;ナッターノールズの隠遁者]]》|</v>
      </c>
      <c r="B348" t="s">
        <v>3211</v>
      </c>
      <c r="C348" t="str">
        <f>AA348</f>
        <v>SOI</v>
      </c>
      <c r="D348">
        <f>IF(AA348="","",VLOOKUP(C348,tnpl!$Z$1:$AA$11,2,TRUE))</f>
        <v>4</v>
      </c>
      <c r="E348" t="s">
        <v>3211</v>
      </c>
      <c r="F348" t="str">
        <f>AB348</f>
        <v>緑</v>
      </c>
      <c r="G348">
        <f>IF(AB348="","",VLOOKUP(F348,tnpl!$X$1:$Y$16,2,TRUE))</f>
        <v>5</v>
      </c>
      <c r="H348" t="s">
        <v>3211</v>
      </c>
      <c r="I348">
        <f>AD348</f>
        <v>0</v>
      </c>
      <c r="J348" t="s">
        <v>3211</v>
      </c>
      <c r="K348">
        <f t="shared" si="112"/>
        <v>4</v>
      </c>
      <c r="L348">
        <f t="shared" si="112"/>
        <v>6</v>
      </c>
      <c r="M348" t="str">
        <f t="shared" si="111"/>
        <v>4/6</v>
      </c>
      <c r="N348" t="s">
        <v>3267</v>
      </c>
      <c r="O348" t="str">
        <f>AC348</f>
        <v>アンコモン</v>
      </c>
      <c r="R348" t="s">
        <v>3267</v>
      </c>
      <c r="S348" t="s">
        <v>4854</v>
      </c>
      <c r="T348" t="str">
        <f>AE348</f>
        <v>ナッターノールズの一匹狼</v>
      </c>
      <c r="U348" t="str">
        <f>IF(I348=0,"&gt;","")</f>
        <v>&gt;</v>
      </c>
      <c r="V348" t="str">
        <f>IF(I348=0,VLOOKUP(TAG!T348,Sheet4!A:B,2,TRUE),"")</f>
        <v>ナッターノールズの隠遁者</v>
      </c>
      <c r="W348" t="s">
        <v>4855</v>
      </c>
      <c r="X348" t="s">
        <v>3267</v>
      </c>
      <c r="Z348" s="3">
        <v>699</v>
      </c>
      <c r="AA348" s="2" t="s">
        <v>3528</v>
      </c>
      <c r="AB348" s="1" t="s">
        <v>1540</v>
      </c>
      <c r="AC348" s="1" t="s">
        <v>1473</v>
      </c>
      <c r="AD348" s="21">
        <v>0</v>
      </c>
      <c r="AE348" s="1" t="s">
        <v>1023</v>
      </c>
      <c r="AF348" s="1" t="s">
        <v>1022</v>
      </c>
      <c r="AG348" s="1" t="s">
        <v>349</v>
      </c>
      <c r="AH348" s="1" t="s">
        <v>3702</v>
      </c>
      <c r="AI348" s="1"/>
      <c r="AJ348" s="1"/>
      <c r="AK348" s="1" t="s">
        <v>3769</v>
      </c>
      <c r="AL348" s="1" t="s">
        <v>3704</v>
      </c>
      <c r="AM348" s="1"/>
      <c r="AN348" s="1"/>
      <c r="AO348" s="1">
        <v>4</v>
      </c>
      <c r="AP348" s="1">
        <v>6</v>
      </c>
      <c r="AQ348" s="1" t="s">
        <v>3770</v>
      </c>
    </row>
    <row r="349" spans="1:43" x14ac:dyDescent="0.15">
      <c r="A349" t="str">
        <f t="shared" si="110"/>
        <v>|EMN|緑|0|4/6|アンコモン|《[[繊維質の絡み屋&gt;絡み爪の人狼]]》|</v>
      </c>
      <c r="B349" t="s">
        <v>3211</v>
      </c>
      <c r="C349" t="str">
        <f>AA349</f>
        <v>EMN</v>
      </c>
      <c r="D349">
        <f>IF(AA349="","",VLOOKUP(C349,tnpl!$Z$1:$AA$11,2,TRUE))</f>
        <v>5</v>
      </c>
      <c r="E349" t="s">
        <v>3211</v>
      </c>
      <c r="F349" t="str">
        <f>AB349</f>
        <v>緑</v>
      </c>
      <c r="G349">
        <f>IF(AB349="","",VLOOKUP(F349,tnpl!$X$1:$Y$16,2,TRUE))</f>
        <v>5</v>
      </c>
      <c r="H349" t="s">
        <v>3211</v>
      </c>
      <c r="I349">
        <f>AD349</f>
        <v>0</v>
      </c>
      <c r="J349" t="s">
        <v>3211</v>
      </c>
      <c r="K349">
        <f t="shared" si="112"/>
        <v>4</v>
      </c>
      <c r="L349">
        <f t="shared" si="112"/>
        <v>6</v>
      </c>
      <c r="M349" t="str">
        <f t="shared" si="111"/>
        <v>4/6</v>
      </c>
      <c r="N349" t="s">
        <v>3267</v>
      </c>
      <c r="O349" t="str">
        <f>AC349</f>
        <v>アンコモン</v>
      </c>
      <c r="R349" t="s">
        <v>3267</v>
      </c>
      <c r="S349" t="s">
        <v>4854</v>
      </c>
      <c r="T349" t="str">
        <f>AE349</f>
        <v>繊維質の絡み屋</v>
      </c>
      <c r="U349" t="str">
        <f>IF(I349=0,"&gt;","")</f>
        <v>&gt;</v>
      </c>
      <c r="V349" t="str">
        <f>IF(I349=0,VLOOKUP(TAG!T349,Sheet4!A:B,2,TRUE),"")</f>
        <v>絡み爪の人狼</v>
      </c>
      <c r="W349" t="s">
        <v>4855</v>
      </c>
      <c r="X349" t="s">
        <v>3267</v>
      </c>
      <c r="Z349" s="3">
        <v>810</v>
      </c>
      <c r="AA349" s="2" t="s">
        <v>3870</v>
      </c>
      <c r="AB349" s="1" t="s">
        <v>1540</v>
      </c>
      <c r="AC349" s="1" t="s">
        <v>1473</v>
      </c>
      <c r="AD349" s="21">
        <v>0</v>
      </c>
      <c r="AE349" s="1" t="s">
        <v>857</v>
      </c>
      <c r="AF349" s="1" t="s">
        <v>856</v>
      </c>
      <c r="AG349" s="1" t="s">
        <v>349</v>
      </c>
      <c r="AH349" s="1" t="s">
        <v>1457</v>
      </c>
      <c r="AI349" s="1" t="s">
        <v>3702</v>
      </c>
      <c r="AJ349" s="1"/>
      <c r="AK349" s="1" t="s">
        <v>1971</v>
      </c>
      <c r="AL349" s="1"/>
      <c r="AM349" s="1"/>
      <c r="AN349" s="1"/>
      <c r="AO349" s="1">
        <v>4</v>
      </c>
      <c r="AP349" s="1">
        <v>6</v>
      </c>
      <c r="AQ349" s="1" t="s">
        <v>1971</v>
      </c>
    </row>
    <row r="350" spans="1:43" x14ac:dyDescent="0.15">
      <c r="A350" t="str">
        <f t="shared" si="110"/>
        <v>|ORI|青|9|4/7|レア|《[[ミジウムの干渉者]]》|</v>
      </c>
      <c r="B350" t="s">
        <v>3211</v>
      </c>
      <c r="C350" t="str">
        <f>AA350</f>
        <v>ORI</v>
      </c>
      <c r="D350">
        <f>IF(AA350="","",VLOOKUP(C350,tnpl!$Z$1:$AA$11,2,TRUE))</f>
        <v>1</v>
      </c>
      <c r="E350" t="s">
        <v>3211</v>
      </c>
      <c r="F350" t="str">
        <f>AB350</f>
        <v>青</v>
      </c>
      <c r="G350">
        <f>IF(AB350="","",VLOOKUP(F350,tnpl!$X$1:$Y$16,2,TRUE))</f>
        <v>2</v>
      </c>
      <c r="H350" t="s">
        <v>3211</v>
      </c>
      <c r="I350">
        <f>AD350</f>
        <v>9</v>
      </c>
      <c r="J350" t="s">
        <v>3211</v>
      </c>
      <c r="K350">
        <f t="shared" si="112"/>
        <v>4</v>
      </c>
      <c r="L350">
        <f t="shared" si="112"/>
        <v>7</v>
      </c>
      <c r="M350" t="str">
        <f t="shared" si="111"/>
        <v>4/7</v>
      </c>
      <c r="N350" t="s">
        <v>3267</v>
      </c>
      <c r="O350" t="str">
        <f>AC350</f>
        <v>レア</v>
      </c>
      <c r="R350" t="s">
        <v>3267</v>
      </c>
      <c r="S350" t="s">
        <v>4854</v>
      </c>
      <c r="T350" t="str">
        <f>AE350</f>
        <v>ミジウムの干渉者</v>
      </c>
      <c r="U350" t="str">
        <f>IF(I350=0,"&gt;","")</f>
        <v/>
      </c>
      <c r="V350" t="str">
        <f>IF(I350=0,VLOOKUP(TAG!T350,Sheet4!A:B,2,TRUE),"")</f>
        <v/>
      </c>
      <c r="W350" t="s">
        <v>4855</v>
      </c>
      <c r="X350" t="s">
        <v>3267</v>
      </c>
      <c r="Z350" s="3">
        <v>71</v>
      </c>
      <c r="AA350" s="2" t="s">
        <v>3271</v>
      </c>
      <c r="AB350" s="1" t="s">
        <v>1631</v>
      </c>
      <c r="AC350" s="1" t="s">
        <v>1463</v>
      </c>
      <c r="AD350" s="1">
        <v>9</v>
      </c>
      <c r="AE350" s="1" t="s">
        <v>2951</v>
      </c>
      <c r="AF350" s="1" t="s">
        <v>2950</v>
      </c>
      <c r="AG350" s="1" t="s">
        <v>349</v>
      </c>
      <c r="AH350" s="1" t="s">
        <v>2949</v>
      </c>
      <c r="AI350" s="1" t="s">
        <v>1485</v>
      </c>
      <c r="AJ350" s="1"/>
      <c r="AK350" s="1" t="s">
        <v>2948</v>
      </c>
      <c r="AL350" s="1"/>
      <c r="AM350" s="1"/>
      <c r="AN350" s="1"/>
      <c r="AO350" s="1">
        <v>4</v>
      </c>
      <c r="AP350" s="1">
        <v>7</v>
      </c>
      <c r="AQ350" s="1" t="s">
        <v>2948</v>
      </c>
    </row>
    <row r="351" spans="1:43" x14ac:dyDescent="0.15">
      <c r="A351" t="str">
        <f t="shared" si="110"/>
        <v>|ORI|黒|15|4/7|レア|《[[墓刃の匪賊]]》|</v>
      </c>
      <c r="B351" t="s">
        <v>3211</v>
      </c>
      <c r="C351" t="str">
        <f>AA351</f>
        <v>ORI</v>
      </c>
      <c r="D351">
        <f>IF(AA351="","",VLOOKUP(C351,tnpl!$Z$1:$AA$11,2,TRUE))</f>
        <v>1</v>
      </c>
      <c r="E351" t="s">
        <v>3211</v>
      </c>
      <c r="F351" t="str">
        <f>AB351</f>
        <v>黒</v>
      </c>
      <c r="G351">
        <f>IF(AB351="","",VLOOKUP(F351,tnpl!$X$1:$Y$16,2,TRUE))</f>
        <v>3</v>
      </c>
      <c r="H351" t="s">
        <v>3211</v>
      </c>
      <c r="I351">
        <f>AD351</f>
        <v>15</v>
      </c>
      <c r="J351" t="s">
        <v>3211</v>
      </c>
      <c r="K351">
        <f t="shared" si="112"/>
        <v>4</v>
      </c>
      <c r="L351">
        <f t="shared" si="112"/>
        <v>7</v>
      </c>
      <c r="M351" t="str">
        <f t="shared" si="111"/>
        <v>4/7</v>
      </c>
      <c r="N351" t="s">
        <v>3267</v>
      </c>
      <c r="O351" t="str">
        <f>AC351</f>
        <v>レア</v>
      </c>
      <c r="R351" t="s">
        <v>3267</v>
      </c>
      <c r="S351" t="s">
        <v>4854</v>
      </c>
      <c r="T351" t="str">
        <f>AE351</f>
        <v>墓刃の匪賊</v>
      </c>
      <c r="U351" t="str">
        <f>IF(I351=0,"&gt;","")</f>
        <v/>
      </c>
      <c r="V351" t="str">
        <f>IF(I351=0,VLOOKUP(TAG!T351,Sheet4!A:B,2,TRUE),"")</f>
        <v/>
      </c>
      <c r="W351" t="s">
        <v>4855</v>
      </c>
      <c r="X351" t="s">
        <v>3267</v>
      </c>
      <c r="Z351" s="3">
        <v>112</v>
      </c>
      <c r="AA351" s="2" t="s">
        <v>3271</v>
      </c>
      <c r="AB351" s="1" t="s">
        <v>1606</v>
      </c>
      <c r="AC351" s="1" t="s">
        <v>1463</v>
      </c>
      <c r="AD351" s="1">
        <v>15</v>
      </c>
      <c r="AE351" s="1" t="s">
        <v>2832</v>
      </c>
      <c r="AF351" s="1" t="s">
        <v>2831</v>
      </c>
      <c r="AG351" s="1" t="s">
        <v>349</v>
      </c>
      <c r="AH351" s="1" t="s">
        <v>1511</v>
      </c>
      <c r="AI351" s="1" t="s">
        <v>1515</v>
      </c>
      <c r="AJ351" s="1"/>
      <c r="AK351" s="1" t="s">
        <v>3332</v>
      </c>
      <c r="AL351" s="1" t="s">
        <v>3333</v>
      </c>
      <c r="AM351" s="1"/>
      <c r="AN351" s="1"/>
      <c r="AO351" s="1">
        <v>4</v>
      </c>
      <c r="AP351" s="1">
        <v>7</v>
      </c>
      <c r="AQ351" s="1" t="s">
        <v>3334</v>
      </c>
    </row>
    <row r="354" spans="1:43" x14ac:dyDescent="0.15">
      <c r="A354" t="str">
        <f>B354&amp;C354&amp;E354&amp;F354&amp;H354&amp;I354&amp;J354&amp;M354&amp;N354&amp;O354&amp;P354&amp;Q354&amp;R354&amp;S354&amp;T354&amp;V354&amp;W354&amp;X354&amp;Y354</f>
        <v>*パワー5タフネス5以外クリーチャー</v>
      </c>
      <c r="B354" t="s">
        <v>3229</v>
      </c>
      <c r="C354" t="str">
        <f>"パワー"&amp;AO360</f>
        <v>パワー5</v>
      </c>
      <c r="E354" t="str">
        <f>"タフネス"&amp;AO360&amp;"以外"</f>
        <v>タフネス5以外</v>
      </c>
      <c r="F354" t="s">
        <v>5201</v>
      </c>
      <c r="G354" t="s">
        <v>3228</v>
      </c>
    </row>
    <row r="355" spans="1:43" x14ac:dyDescent="0.15">
      <c r="A355" t="s">
        <v>5202</v>
      </c>
    </row>
    <row r="356" spans="1:43" x14ac:dyDescent="0.15">
      <c r="A356" t="str">
        <f>B356&amp;C356&amp;E356&amp;F356&amp;H356&amp;I356&amp;J356&amp;M356&amp;N356&amp;O356&amp;P356&amp;Q356&amp;R356&amp;S356&amp;T356&amp;V356&amp;W356&amp;X356&amp;Y356</f>
        <v/>
      </c>
    </row>
    <row r="357" spans="1:43" x14ac:dyDescent="0.15">
      <c r="A357" t="str">
        <f>B357&amp;C357&amp;E357&amp;F357&amp;H357&amp;I357&amp;J357&amp;M357&amp;N357&amp;O357&amp;P357&amp;Q357&amp;R357&amp;S357&amp;T357&amp;V357&amp;W357&amp;X357&amp;Y357</f>
        <v>**5/1クリーチャー</v>
      </c>
      <c r="B357" t="s">
        <v>4856</v>
      </c>
      <c r="C357">
        <f>K360</f>
        <v>5</v>
      </c>
      <c r="E357" t="s">
        <v>5203</v>
      </c>
      <c r="F357">
        <f>L360</f>
        <v>1</v>
      </c>
      <c r="I357" t="s">
        <v>349</v>
      </c>
    </row>
    <row r="358" spans="1:43" x14ac:dyDescent="0.15">
      <c r="A358" t="str">
        <f>B358&amp;C358&amp;E358&amp;F358&amp;H358&amp;I358&amp;J358&amp;M358&amp;N358&amp;O358&amp;P358&amp;Q358&amp;R358&amp;S358&amp;T358&amp;U358&amp;V358&amp;W358&amp;X358&amp;Y358</f>
        <v>|LEFT:50|LEFT:50|LEFT:50|LEFT:120|LEFT:120|LEFT:500|c</v>
      </c>
      <c r="B358" t="s">
        <v>3211</v>
      </c>
      <c r="C358" t="s">
        <v>3204</v>
      </c>
      <c r="E358" t="s">
        <v>3211</v>
      </c>
      <c r="F358" t="s">
        <v>3204</v>
      </c>
      <c r="H358" t="s">
        <v>3211</v>
      </c>
      <c r="I358" t="s">
        <v>3204</v>
      </c>
      <c r="J358" t="s">
        <v>3211</v>
      </c>
      <c r="M358" t="s">
        <v>5157</v>
      </c>
      <c r="N358" t="s">
        <v>3267</v>
      </c>
      <c r="O358" t="s">
        <v>5157</v>
      </c>
      <c r="R358" t="s">
        <v>3267</v>
      </c>
      <c r="T358" t="s">
        <v>3205</v>
      </c>
      <c r="X358" t="s">
        <v>3267</v>
      </c>
      <c r="Y358" t="s">
        <v>3206</v>
      </c>
    </row>
    <row r="359" spans="1:43" x14ac:dyDescent="0.15">
      <c r="A359" t="str">
        <f>B359&amp;C359&amp;E359&amp;F359&amp;H359&amp;I359&amp;J359&amp;M359&amp;N359&amp;O359&amp;P359&amp;Q359&amp;R359&amp;S359&amp;T359&amp;U359&amp;V359&amp;W359&amp;X359&amp;Y359</f>
        <v>|セット|色|コスト|P/T|レアリティ|カード名|</v>
      </c>
      <c r="B359" t="s">
        <v>3211</v>
      </c>
      <c r="C359" t="s">
        <v>3212</v>
      </c>
      <c r="E359" t="s">
        <v>3211</v>
      </c>
      <c r="F359" t="s">
        <v>3181</v>
      </c>
      <c r="H359" t="s">
        <v>3211</v>
      </c>
      <c r="I359" t="s">
        <v>3207</v>
      </c>
      <c r="J359" t="s">
        <v>3211</v>
      </c>
      <c r="K359" t="s">
        <v>3168</v>
      </c>
      <c r="L359" t="s">
        <v>3167</v>
      </c>
      <c r="M359" t="str">
        <f>K359&amp;"/"&amp;L359</f>
        <v>P/T</v>
      </c>
      <c r="N359" t="s">
        <v>3267</v>
      </c>
      <c r="O359" t="s">
        <v>5187</v>
      </c>
      <c r="R359" t="s">
        <v>3267</v>
      </c>
      <c r="T359" t="s">
        <v>3208</v>
      </c>
      <c r="V359" t="str">
        <f>IF(I359=0,VLOOKUP(TAG!T359,Sheet4!A:B,2,TRUE),"")</f>
        <v/>
      </c>
      <c r="X359" t="s">
        <v>3267</v>
      </c>
      <c r="Z359" s="18"/>
      <c r="AA359" s="18"/>
      <c r="AB359" s="18"/>
      <c r="AC359" s="18"/>
      <c r="AD359" s="18"/>
      <c r="AE359" s="18"/>
      <c r="AF359" s="18"/>
      <c r="AG359" s="18"/>
      <c r="AH359" s="18"/>
      <c r="AI359" s="18"/>
      <c r="AJ359" s="18"/>
      <c r="AK359" s="18"/>
      <c r="AL359" s="18"/>
      <c r="AM359" s="18"/>
      <c r="AN359" s="18"/>
      <c r="AO359" s="18"/>
      <c r="AP359" s="18"/>
      <c r="AQ359" s="18"/>
    </row>
    <row r="360" spans="1:43" x14ac:dyDescent="0.15">
      <c r="A360" t="str">
        <f>B360&amp;C360&amp;E360&amp;F360&amp;H360&amp;I360&amp;J360&amp;M360&amp;N360&amp;O360&amp;P360&amp;Q360&amp;R360&amp;S360&amp;T360&amp;U360&amp;V360&amp;W360&amp;X360&amp;Y360</f>
        <v>|SOI|無色|10|5/1|アンコモン|《[[遁走する馬車]]》|</v>
      </c>
      <c r="B360" t="s">
        <v>3211</v>
      </c>
      <c r="C360" t="str">
        <f>AA360</f>
        <v>SOI</v>
      </c>
      <c r="D360">
        <f>IF(AA360="","",VLOOKUP(C360,tnpl!$Z$1:$AA$11,2,TRUE))</f>
        <v>4</v>
      </c>
      <c r="E360" t="s">
        <v>3211</v>
      </c>
      <c r="F360" t="str">
        <f>AB360</f>
        <v>無色</v>
      </c>
      <c r="G360">
        <f>IF(AB360="","",VLOOKUP(F360,tnpl!$X$1:$Y$16,2,TRUE))</f>
        <v>16</v>
      </c>
      <c r="H360" t="s">
        <v>3211</v>
      </c>
      <c r="I360">
        <f>AD360</f>
        <v>10</v>
      </c>
      <c r="J360" t="s">
        <v>3211</v>
      </c>
      <c r="K360">
        <f>AO360</f>
        <v>5</v>
      </c>
      <c r="L360">
        <f>AP360</f>
        <v>1</v>
      </c>
      <c r="M360" t="str">
        <f>K360&amp;"/"&amp;L360</f>
        <v>5/1</v>
      </c>
      <c r="N360" t="s">
        <v>3267</v>
      </c>
      <c r="O360" t="str">
        <f>AC360</f>
        <v>アンコモン</v>
      </c>
      <c r="R360" t="s">
        <v>3267</v>
      </c>
      <c r="S360" t="s">
        <v>4854</v>
      </c>
      <c r="T360" t="str">
        <f>AE360</f>
        <v>遁走する馬車</v>
      </c>
      <c r="U360" t="str">
        <f>IF(I360=0,"&gt;","")</f>
        <v/>
      </c>
      <c r="V360" t="str">
        <f>IF(I360=0,VLOOKUP(T360,Sheet4!A:B,2,TRUE),"")</f>
        <v/>
      </c>
      <c r="W360" t="s">
        <v>4855</v>
      </c>
      <c r="X360" t="s">
        <v>3267</v>
      </c>
      <c r="Z360" s="3">
        <v>737</v>
      </c>
      <c r="AA360" s="2" t="s">
        <v>3528</v>
      </c>
      <c r="AB360" s="1" t="s">
        <v>301</v>
      </c>
      <c r="AC360" s="1" t="s">
        <v>1473</v>
      </c>
      <c r="AD360" s="1">
        <v>10</v>
      </c>
      <c r="AE360" s="1" t="s">
        <v>1099</v>
      </c>
      <c r="AF360" s="1" t="s">
        <v>1098</v>
      </c>
      <c r="AG360" s="1" t="s">
        <v>349</v>
      </c>
      <c r="AH360" s="1" t="s">
        <v>362</v>
      </c>
      <c r="AI360" s="1"/>
      <c r="AJ360" s="1"/>
      <c r="AK360" s="1" t="s">
        <v>3836</v>
      </c>
      <c r="AL360" s="1"/>
      <c r="AM360" s="1"/>
      <c r="AN360" s="1"/>
      <c r="AO360" s="1">
        <v>5</v>
      </c>
      <c r="AP360" s="1">
        <v>1</v>
      </c>
      <c r="AQ360" s="1" t="s">
        <v>3836</v>
      </c>
    </row>
    <row r="361" spans="1:43" x14ac:dyDescent="0.15">
      <c r="A361" t="str">
        <f>B361&amp;C361&amp;E361&amp;F361&amp;H361&amp;I361&amp;J361&amp;M361&amp;N361&amp;O361&amp;P361&amp;Q361&amp;R361&amp;S361&amp;T361&amp;V361&amp;W361&amp;X361&amp;Y361</f>
        <v/>
      </c>
    </row>
    <row r="362" spans="1:43" x14ac:dyDescent="0.15">
      <c r="A362" t="str">
        <f>B362&amp;C362&amp;E362&amp;F362&amp;H362&amp;I362&amp;J362&amp;M362&amp;N362&amp;O362&amp;P362&amp;Q362&amp;R362&amp;S362&amp;T362&amp;V362&amp;W362&amp;X362&amp;Y362</f>
        <v>**5/2クリーチャー</v>
      </c>
      <c r="B362" t="s">
        <v>4856</v>
      </c>
      <c r="C362">
        <f>K365</f>
        <v>5</v>
      </c>
      <c r="E362" t="s">
        <v>5203</v>
      </c>
      <c r="F362">
        <f>L365</f>
        <v>2</v>
      </c>
      <c r="I362" t="s">
        <v>349</v>
      </c>
      <c r="V362" t="str">
        <f>IF(I362=0,VLOOKUP(TAG!T362,Sheet4!A:B,2,TRUE),"")</f>
        <v/>
      </c>
    </row>
    <row r="363" spans="1:43" x14ac:dyDescent="0.15">
      <c r="A363" t="str">
        <f>B363&amp;C363&amp;E363&amp;F363&amp;H363&amp;I363&amp;J363&amp;M363&amp;N363&amp;O363&amp;P363&amp;Q363&amp;R363&amp;S363&amp;T363&amp;U363&amp;V363&amp;W363&amp;X363&amp;Y363</f>
        <v>|LEFT:50|LEFT:50|LEFT:50|LEFT:120|LEFT:120|LEFT:500|c</v>
      </c>
      <c r="B363" t="s">
        <v>3211</v>
      </c>
      <c r="C363" t="s">
        <v>3204</v>
      </c>
      <c r="E363" t="s">
        <v>3211</v>
      </c>
      <c r="F363" t="s">
        <v>3204</v>
      </c>
      <c r="H363" t="s">
        <v>3211</v>
      </c>
      <c r="I363" t="s">
        <v>3204</v>
      </c>
      <c r="J363" t="s">
        <v>3211</v>
      </c>
      <c r="M363" t="s">
        <v>5157</v>
      </c>
      <c r="N363" t="s">
        <v>3267</v>
      </c>
      <c r="O363" t="s">
        <v>5157</v>
      </c>
      <c r="R363" t="s">
        <v>3267</v>
      </c>
      <c r="T363" t="s">
        <v>3205</v>
      </c>
      <c r="V363" t="str">
        <f>IF(I363=0,VLOOKUP(TAG!T363,Sheet4!A:B,2,TRUE),"")</f>
        <v/>
      </c>
      <c r="X363" t="s">
        <v>3267</v>
      </c>
      <c r="Y363" t="s">
        <v>3206</v>
      </c>
    </row>
    <row r="364" spans="1:43" x14ac:dyDescent="0.15">
      <c r="A364" t="str">
        <f>B364&amp;C364&amp;E364&amp;F364&amp;H364&amp;I364&amp;J364&amp;M364&amp;N364&amp;O364&amp;P364&amp;Q364&amp;R364&amp;S364&amp;T364&amp;U364&amp;V364&amp;W364&amp;X364&amp;Y364</f>
        <v>|セット|色|コスト|P/T|レアリティ|カード名|</v>
      </c>
      <c r="B364" t="s">
        <v>3211</v>
      </c>
      <c r="C364" t="s">
        <v>3212</v>
      </c>
      <c r="E364" t="s">
        <v>3211</v>
      </c>
      <c r="F364" t="s">
        <v>3181</v>
      </c>
      <c r="H364" t="s">
        <v>3211</v>
      </c>
      <c r="I364" t="s">
        <v>3207</v>
      </c>
      <c r="J364" t="s">
        <v>3211</v>
      </c>
      <c r="K364" t="s">
        <v>3168</v>
      </c>
      <c r="L364" t="s">
        <v>3167</v>
      </c>
      <c r="M364" t="str">
        <f>K364&amp;"/"&amp;L364</f>
        <v>P/T</v>
      </c>
      <c r="N364" t="s">
        <v>3267</v>
      </c>
      <c r="O364" t="s">
        <v>5187</v>
      </c>
      <c r="R364" t="s">
        <v>3267</v>
      </c>
      <c r="T364" t="s">
        <v>3208</v>
      </c>
      <c r="V364" t="str">
        <f>IF(I364=0,VLOOKUP(TAG!T364,Sheet4!A:B,2,TRUE),"")</f>
        <v/>
      </c>
      <c r="X364" t="s">
        <v>3267</v>
      </c>
      <c r="Z364" s="18"/>
      <c r="AA364" s="18"/>
      <c r="AB364" s="18"/>
      <c r="AC364" s="18"/>
      <c r="AD364" s="18"/>
      <c r="AE364" s="18"/>
      <c r="AF364" s="18"/>
      <c r="AG364" s="18"/>
      <c r="AH364" s="18"/>
      <c r="AI364" s="18"/>
      <c r="AJ364" s="18"/>
      <c r="AK364" s="18"/>
      <c r="AL364" s="18"/>
      <c r="AM364" s="18"/>
      <c r="AN364" s="18"/>
      <c r="AO364" s="18"/>
      <c r="AP364" s="18"/>
      <c r="AQ364" s="18"/>
    </row>
    <row r="365" spans="1:43" x14ac:dyDescent="0.15">
      <c r="A365" t="str">
        <f>B365&amp;C365&amp;E365&amp;F365&amp;H365&amp;I365&amp;J365&amp;M365&amp;N365&amp;O365&amp;P365&amp;Q365&amp;R365&amp;S365&amp;T365&amp;U365&amp;V365&amp;W365&amp;X365&amp;Y365</f>
        <v>|ORI|黒|12|5/2|レア|《[[魂の略奪者]]》|</v>
      </c>
      <c r="B365" t="s">
        <v>3211</v>
      </c>
      <c r="C365" t="str">
        <f>AA365</f>
        <v>ORI</v>
      </c>
      <c r="D365">
        <f>IF(AA365="","",VLOOKUP(C365,tnpl!$Z$1:$AA$11,2,TRUE))</f>
        <v>1</v>
      </c>
      <c r="E365" t="s">
        <v>3211</v>
      </c>
      <c r="F365" t="str">
        <f>AB365</f>
        <v>黒</v>
      </c>
      <c r="G365">
        <f>IF(AB365="","",VLOOKUP(F365,tnpl!$X$1:$Y$16,2,TRUE))</f>
        <v>3</v>
      </c>
      <c r="H365" t="s">
        <v>3211</v>
      </c>
      <c r="I365">
        <f>AD365</f>
        <v>12</v>
      </c>
      <c r="J365" t="s">
        <v>3211</v>
      </c>
      <c r="K365">
        <f>AO365</f>
        <v>5</v>
      </c>
      <c r="L365">
        <f>AP365</f>
        <v>2</v>
      </c>
      <c r="M365" t="str">
        <f>K365&amp;"/"&amp;L365</f>
        <v>5/2</v>
      </c>
      <c r="N365" t="s">
        <v>3267</v>
      </c>
      <c r="O365" t="str">
        <f>AC365</f>
        <v>レア</v>
      </c>
      <c r="R365" t="s">
        <v>3267</v>
      </c>
      <c r="S365" t="s">
        <v>4854</v>
      </c>
      <c r="T365" t="str">
        <f>AE365</f>
        <v>魂の略奪者</v>
      </c>
      <c r="U365" t="str">
        <f>IF(I365=0,"&gt;","")</f>
        <v/>
      </c>
      <c r="V365" t="str">
        <f>IF(I365=0,VLOOKUP(TAG!T370,Sheet4!A:B,2,TRUE),"")</f>
        <v/>
      </c>
      <c r="W365" t="s">
        <v>4855</v>
      </c>
      <c r="X365" t="s">
        <v>3267</v>
      </c>
      <c r="Z365" s="3">
        <v>110</v>
      </c>
      <c r="AA365" s="2" t="s">
        <v>3271</v>
      </c>
      <c r="AB365" s="1" t="s">
        <v>1606</v>
      </c>
      <c r="AC365" s="1" t="s">
        <v>1463</v>
      </c>
      <c r="AD365" s="1">
        <v>12</v>
      </c>
      <c r="AE365" s="1" t="s">
        <v>2839</v>
      </c>
      <c r="AF365" s="1" t="s">
        <v>2838</v>
      </c>
      <c r="AG365" s="1" t="s">
        <v>349</v>
      </c>
      <c r="AH365" s="1" t="s">
        <v>2837</v>
      </c>
      <c r="AI365" s="1"/>
      <c r="AJ365" s="1"/>
      <c r="AK365" s="1" t="s">
        <v>2836</v>
      </c>
      <c r="AL365" s="1"/>
      <c r="AM365" s="1"/>
      <c r="AN365" s="1"/>
      <c r="AO365" s="1">
        <v>5</v>
      </c>
      <c r="AP365" s="1">
        <v>2</v>
      </c>
      <c r="AQ365" s="1" t="s">
        <v>2836</v>
      </c>
    </row>
    <row r="366" spans="1:43" x14ac:dyDescent="0.15">
      <c r="A366" t="str">
        <f>B366&amp;C366&amp;E366&amp;F366&amp;H366&amp;I366&amp;J366&amp;M366&amp;N366&amp;O366&amp;P366&amp;Q366&amp;R366&amp;S366&amp;T366&amp;V366&amp;W366&amp;X366&amp;Y366</f>
        <v/>
      </c>
    </row>
    <row r="367" spans="1:43" x14ac:dyDescent="0.15">
      <c r="A367" t="str">
        <f>B367&amp;C367&amp;E367&amp;F367&amp;H367&amp;I367&amp;J367&amp;M367&amp;N367&amp;O367&amp;P367&amp;Q367&amp;R367&amp;S367&amp;T367&amp;V367&amp;W367&amp;X367&amp;Y367</f>
        <v>**5/3クリーチャー</v>
      </c>
      <c r="B367" t="s">
        <v>4856</v>
      </c>
      <c r="C367">
        <f>K370</f>
        <v>5</v>
      </c>
      <c r="E367" t="s">
        <v>5203</v>
      </c>
      <c r="F367">
        <f>L370</f>
        <v>3</v>
      </c>
      <c r="I367" t="s">
        <v>349</v>
      </c>
      <c r="V367" t="str">
        <f>IF(I367=0,VLOOKUP(TAG!T367,Sheet4!A:B,2,TRUE),"")</f>
        <v/>
      </c>
    </row>
    <row r="368" spans="1:43" x14ac:dyDescent="0.15">
      <c r="A368" t="str">
        <f t="shared" ref="A368:A374" si="113">B368&amp;C368&amp;E368&amp;F368&amp;H368&amp;I368&amp;J368&amp;M368&amp;N368&amp;O368&amp;P368&amp;Q368&amp;R368&amp;S368&amp;T368&amp;U368&amp;V368&amp;W368&amp;X368&amp;Y368</f>
        <v>|LEFT:50|LEFT:50|LEFT:50|LEFT:120|LEFT:120|LEFT:500|c</v>
      </c>
      <c r="B368" t="s">
        <v>3211</v>
      </c>
      <c r="C368" t="s">
        <v>3204</v>
      </c>
      <c r="E368" t="s">
        <v>3211</v>
      </c>
      <c r="F368" t="s">
        <v>3204</v>
      </c>
      <c r="H368" t="s">
        <v>3211</v>
      </c>
      <c r="I368" t="s">
        <v>3204</v>
      </c>
      <c r="J368" t="s">
        <v>3211</v>
      </c>
      <c r="M368" t="s">
        <v>5157</v>
      </c>
      <c r="N368" t="s">
        <v>3267</v>
      </c>
      <c r="O368" t="s">
        <v>5157</v>
      </c>
      <c r="R368" t="s">
        <v>3267</v>
      </c>
      <c r="T368" t="s">
        <v>3205</v>
      </c>
      <c r="V368" t="str">
        <f>IF(I368=0,VLOOKUP(TAG!T368,Sheet4!A:B,2,TRUE),"")</f>
        <v/>
      </c>
      <c r="X368" t="s">
        <v>3267</v>
      </c>
      <c r="Y368" t="s">
        <v>3206</v>
      </c>
    </row>
    <row r="369" spans="1:43" x14ac:dyDescent="0.15">
      <c r="A369" t="str">
        <f t="shared" si="113"/>
        <v>|セット|色|コスト|P/T|レアリティ|カード名|</v>
      </c>
      <c r="B369" t="s">
        <v>3211</v>
      </c>
      <c r="C369" t="s">
        <v>3212</v>
      </c>
      <c r="E369" t="s">
        <v>3211</v>
      </c>
      <c r="F369" t="s">
        <v>3181</v>
      </c>
      <c r="H369" t="s">
        <v>3211</v>
      </c>
      <c r="I369" t="s">
        <v>3207</v>
      </c>
      <c r="J369" t="s">
        <v>3211</v>
      </c>
      <c r="K369" t="s">
        <v>3168</v>
      </c>
      <c r="L369" t="s">
        <v>3167</v>
      </c>
      <c r="M369" t="str">
        <f t="shared" ref="M369:M374" si="114">K369&amp;"/"&amp;L369</f>
        <v>P/T</v>
      </c>
      <c r="N369" t="s">
        <v>3267</v>
      </c>
      <c r="O369" t="s">
        <v>5187</v>
      </c>
      <c r="R369" t="s">
        <v>3267</v>
      </c>
      <c r="T369" t="s">
        <v>3208</v>
      </c>
      <c r="V369" t="str">
        <f>IF(I369=0,VLOOKUP(TAG!T369,Sheet4!A:B,2,TRUE),"")</f>
        <v/>
      </c>
      <c r="X369" t="s">
        <v>3267</v>
      </c>
      <c r="Z369" s="18"/>
      <c r="AA369" s="18"/>
      <c r="AB369" s="18"/>
      <c r="AC369" s="18"/>
      <c r="AD369" s="18"/>
      <c r="AE369" s="18"/>
      <c r="AF369" s="18"/>
      <c r="AG369" s="18"/>
      <c r="AH369" s="18"/>
      <c r="AI369" s="18"/>
      <c r="AJ369" s="18"/>
      <c r="AK369" s="18"/>
      <c r="AL369" s="18"/>
      <c r="AM369" s="18"/>
      <c r="AN369" s="18"/>
      <c r="AO369" s="18"/>
      <c r="AP369" s="18"/>
      <c r="AQ369" s="18"/>
    </row>
    <row r="370" spans="1:43" x14ac:dyDescent="0.15">
      <c r="A370" t="str">
        <f t="shared" si="113"/>
        <v>|ORI|黒|10|5/3|アンコモン|《[[肉袋の匪賊]]》|</v>
      </c>
      <c r="B370" t="s">
        <v>3211</v>
      </c>
      <c r="C370" t="str">
        <f>AA370</f>
        <v>ORI</v>
      </c>
      <c r="D370">
        <f>IF(AA370="","",VLOOKUP(C370,tnpl!$Z$1:$AA$11,2,TRUE))</f>
        <v>1</v>
      </c>
      <c r="E370" t="s">
        <v>3211</v>
      </c>
      <c r="F370" t="str">
        <f>AB370</f>
        <v>黒</v>
      </c>
      <c r="G370">
        <f>IF(AB370="","",VLOOKUP(F370,tnpl!$X$1:$Y$16,2,TRUE))</f>
        <v>3</v>
      </c>
      <c r="H370" t="s">
        <v>3211</v>
      </c>
      <c r="I370">
        <f>AD370</f>
        <v>10</v>
      </c>
      <c r="J370" t="s">
        <v>3211</v>
      </c>
      <c r="K370">
        <f t="shared" ref="K370:L374" si="115">AO370</f>
        <v>5</v>
      </c>
      <c r="L370">
        <f t="shared" si="115"/>
        <v>3</v>
      </c>
      <c r="M370" t="str">
        <f t="shared" si="114"/>
        <v>5/3</v>
      </c>
      <c r="N370" t="s">
        <v>3267</v>
      </c>
      <c r="O370" t="str">
        <f>AC370</f>
        <v>アンコモン</v>
      </c>
      <c r="R370" t="s">
        <v>3267</v>
      </c>
      <c r="S370" t="s">
        <v>4854</v>
      </c>
      <c r="T370" t="str">
        <f>AE370</f>
        <v>肉袋の匪賊</v>
      </c>
      <c r="U370" t="str">
        <f>IF(I370=0,"&gt;","")</f>
        <v/>
      </c>
      <c r="V370" t="str">
        <f>IF(I370=0,VLOOKUP(TAG!T365,Sheet4!A:B,2,TRUE),"")</f>
        <v/>
      </c>
      <c r="W370" t="s">
        <v>4855</v>
      </c>
      <c r="X370" t="s">
        <v>3267</v>
      </c>
      <c r="Z370" s="3">
        <v>98</v>
      </c>
      <c r="AA370" s="2" t="s">
        <v>3271</v>
      </c>
      <c r="AB370" s="1" t="s">
        <v>1606</v>
      </c>
      <c r="AC370" s="1" t="s">
        <v>1473</v>
      </c>
      <c r="AD370" s="1">
        <v>10</v>
      </c>
      <c r="AE370" s="1" t="s">
        <v>2873</v>
      </c>
      <c r="AF370" s="1" t="s">
        <v>3326</v>
      </c>
      <c r="AG370" s="1" t="s">
        <v>349</v>
      </c>
      <c r="AH370" s="1" t="s">
        <v>1506</v>
      </c>
      <c r="AI370" s="1" t="s">
        <v>1515</v>
      </c>
      <c r="AJ370" s="1"/>
      <c r="AK370" s="1" t="s">
        <v>2872</v>
      </c>
      <c r="AL370" s="1"/>
      <c r="AM370" s="1"/>
      <c r="AN370" s="1"/>
      <c r="AO370" s="1">
        <v>5</v>
      </c>
      <c r="AP370" s="1">
        <v>3</v>
      </c>
      <c r="AQ370" s="1" t="s">
        <v>2872</v>
      </c>
    </row>
    <row r="371" spans="1:43" x14ac:dyDescent="0.15">
      <c r="A371" t="str">
        <f t="shared" si="113"/>
        <v>|ORI|赤|11|5/3|アンコモン|《[[ボガートの粗暴者]]》|</v>
      </c>
      <c r="B371" t="s">
        <v>3211</v>
      </c>
      <c r="C371" t="str">
        <f>AA371</f>
        <v>ORI</v>
      </c>
      <c r="D371">
        <f>IF(AA371="","",VLOOKUP(C371,tnpl!$Z$1:$AA$11,2,TRUE))</f>
        <v>1</v>
      </c>
      <c r="E371" t="s">
        <v>3211</v>
      </c>
      <c r="F371" t="str">
        <f>AB371</f>
        <v>赤</v>
      </c>
      <c r="G371">
        <f>IF(AB371="","",VLOOKUP(F371,tnpl!$X$1:$Y$16,2,TRUE))</f>
        <v>4</v>
      </c>
      <c r="H371" t="s">
        <v>3211</v>
      </c>
      <c r="I371">
        <f>AD371</f>
        <v>11</v>
      </c>
      <c r="J371" t="s">
        <v>3211</v>
      </c>
      <c r="K371">
        <f t="shared" si="115"/>
        <v>5</v>
      </c>
      <c r="L371">
        <f t="shared" si="115"/>
        <v>3</v>
      </c>
      <c r="M371" t="str">
        <f t="shared" si="114"/>
        <v>5/3</v>
      </c>
      <c r="N371" t="s">
        <v>3267</v>
      </c>
      <c r="O371" t="str">
        <f>AC371</f>
        <v>アンコモン</v>
      </c>
      <c r="R371" t="s">
        <v>3267</v>
      </c>
      <c r="S371" t="s">
        <v>4854</v>
      </c>
      <c r="T371" t="str">
        <f>AE371</f>
        <v>ボガートの粗暴者</v>
      </c>
      <c r="U371" t="str">
        <f>IF(I371=0,"&gt;","")</f>
        <v/>
      </c>
      <c r="V371" t="str">
        <f>IF(I371=0,VLOOKUP(TAG!T371,Sheet4!A:B,2,TRUE),"")</f>
        <v/>
      </c>
      <c r="W371" t="s">
        <v>4855</v>
      </c>
      <c r="X371" t="s">
        <v>3267</v>
      </c>
      <c r="Z371" s="3">
        <v>137</v>
      </c>
      <c r="AA371" s="2" t="s">
        <v>3271</v>
      </c>
      <c r="AB371" s="1" t="s">
        <v>1575</v>
      </c>
      <c r="AC371" s="1" t="s">
        <v>1473</v>
      </c>
      <c r="AD371" s="1">
        <v>11</v>
      </c>
      <c r="AE371" s="1" t="s">
        <v>2763</v>
      </c>
      <c r="AF371" s="1" t="s">
        <v>2762</v>
      </c>
      <c r="AG371" s="1" t="s">
        <v>349</v>
      </c>
      <c r="AH371" s="1" t="s">
        <v>1587</v>
      </c>
      <c r="AI371" s="1" t="s">
        <v>1515</v>
      </c>
      <c r="AJ371" s="1"/>
      <c r="AK371" s="1" t="s">
        <v>2076</v>
      </c>
      <c r="AL371" s="1"/>
      <c r="AM371" s="1"/>
      <c r="AN371" s="1"/>
      <c r="AO371" s="1">
        <v>5</v>
      </c>
      <c r="AP371" s="1">
        <v>3</v>
      </c>
      <c r="AQ371" s="1" t="s">
        <v>2076</v>
      </c>
    </row>
    <row r="372" spans="1:43" x14ac:dyDescent="0.15">
      <c r="A372" t="str">
        <f t="shared" si="113"/>
        <v>|ORI|赤|8|5/3|アンコモン|《[[火山の彷徨]]》|</v>
      </c>
      <c r="B372" t="s">
        <v>3211</v>
      </c>
      <c r="C372" t="str">
        <f>AA372</f>
        <v>ORI</v>
      </c>
      <c r="D372">
        <f>IF(AA372="","",VLOOKUP(C372,tnpl!$Z$1:$AA$11,2,TRUE))</f>
        <v>1</v>
      </c>
      <c r="E372" t="s">
        <v>3211</v>
      </c>
      <c r="F372" t="str">
        <f>AB372</f>
        <v>赤</v>
      </c>
      <c r="G372">
        <f>IF(AB372="","",VLOOKUP(F372,tnpl!$X$1:$Y$16,2,TRUE))</f>
        <v>4</v>
      </c>
      <c r="H372" t="s">
        <v>3211</v>
      </c>
      <c r="I372">
        <f>AD372</f>
        <v>8</v>
      </c>
      <c r="J372" t="s">
        <v>3211</v>
      </c>
      <c r="K372">
        <f t="shared" si="115"/>
        <v>5</v>
      </c>
      <c r="L372">
        <f t="shared" si="115"/>
        <v>3</v>
      </c>
      <c r="M372" t="str">
        <f t="shared" si="114"/>
        <v>5/3</v>
      </c>
      <c r="N372" t="s">
        <v>3267</v>
      </c>
      <c r="O372" t="str">
        <f>AC372</f>
        <v>アンコモン</v>
      </c>
      <c r="R372" t="s">
        <v>3267</v>
      </c>
      <c r="S372" t="s">
        <v>4854</v>
      </c>
      <c r="T372" t="str">
        <f>AE372</f>
        <v>火山の彷徨</v>
      </c>
      <c r="U372" t="str">
        <f>IF(I372=0,"&gt;","")</f>
        <v/>
      </c>
      <c r="V372" t="str">
        <f>IF(I372=0,VLOOKUP(TAG!T372,Sheet4!A:B,2,TRUE),"")</f>
        <v/>
      </c>
      <c r="W372" t="s">
        <v>4855</v>
      </c>
      <c r="X372" t="s">
        <v>3267</v>
      </c>
      <c r="Z372" s="3">
        <v>145</v>
      </c>
      <c r="AA372" s="2" t="s">
        <v>3271</v>
      </c>
      <c r="AB372" s="1" t="s">
        <v>1575</v>
      </c>
      <c r="AC372" s="1" t="s">
        <v>1473</v>
      </c>
      <c r="AD372" s="1">
        <v>8</v>
      </c>
      <c r="AE372" s="1" t="s">
        <v>2740</v>
      </c>
      <c r="AF372" s="1" t="s">
        <v>2739</v>
      </c>
      <c r="AG372" s="1" t="s">
        <v>349</v>
      </c>
      <c r="AH372" s="1" t="s">
        <v>1559</v>
      </c>
      <c r="AI372" s="1"/>
      <c r="AJ372" s="1"/>
      <c r="AK372" s="1" t="s">
        <v>2738</v>
      </c>
      <c r="AL372" s="1"/>
      <c r="AM372" s="1"/>
      <c r="AN372" s="1"/>
      <c r="AO372" s="1">
        <v>5</v>
      </c>
      <c r="AP372" s="1">
        <v>3</v>
      </c>
      <c r="AQ372" s="1" t="s">
        <v>2738</v>
      </c>
    </row>
    <row r="373" spans="1:43" x14ac:dyDescent="0.15">
      <c r="A373" t="str">
        <f t="shared" si="113"/>
        <v>|ORI|緑|11|5/3|アンコモン|《[[ソンバーワルドの頭目]]》|</v>
      </c>
      <c r="B373" t="s">
        <v>3211</v>
      </c>
      <c r="C373" t="str">
        <f>AA373</f>
        <v>ORI</v>
      </c>
      <c r="D373">
        <f>IF(AA373="","",VLOOKUP(C373,tnpl!$Z$1:$AA$11,2,TRUE))</f>
        <v>1</v>
      </c>
      <c r="E373" t="s">
        <v>3211</v>
      </c>
      <c r="F373" t="str">
        <f>AB373</f>
        <v>緑</v>
      </c>
      <c r="G373">
        <f>IF(AB373="","",VLOOKUP(F373,tnpl!$X$1:$Y$16,2,TRUE))</f>
        <v>5</v>
      </c>
      <c r="H373" t="s">
        <v>3211</v>
      </c>
      <c r="I373">
        <f>AD373</f>
        <v>11</v>
      </c>
      <c r="J373" t="s">
        <v>3211</v>
      </c>
      <c r="K373">
        <f t="shared" si="115"/>
        <v>5</v>
      </c>
      <c r="L373">
        <f t="shared" si="115"/>
        <v>3</v>
      </c>
      <c r="M373" t="str">
        <f t="shared" si="114"/>
        <v>5/3</v>
      </c>
      <c r="N373" t="s">
        <v>3267</v>
      </c>
      <c r="O373" t="str">
        <f>AC373</f>
        <v>アンコモン</v>
      </c>
      <c r="R373" t="s">
        <v>3267</v>
      </c>
      <c r="S373" t="s">
        <v>4854</v>
      </c>
      <c r="T373" t="str">
        <f>AE373</f>
        <v>ソンバーワルドの頭目</v>
      </c>
      <c r="U373" t="str">
        <f>IF(I373=0,"&gt;","")</f>
        <v/>
      </c>
      <c r="V373" t="str">
        <f>IF(I373=0,VLOOKUP(TAG!T374,Sheet4!A:B,2,TRUE),"")</f>
        <v/>
      </c>
      <c r="W373" t="s">
        <v>4855</v>
      </c>
      <c r="X373" t="s">
        <v>3267</v>
      </c>
      <c r="Z373" s="3">
        <v>181</v>
      </c>
      <c r="AA373" s="2" t="s">
        <v>3271</v>
      </c>
      <c r="AB373" s="1" t="s">
        <v>1540</v>
      </c>
      <c r="AC373" s="1" t="s">
        <v>1473</v>
      </c>
      <c r="AD373" s="1">
        <v>11</v>
      </c>
      <c r="AE373" s="1" t="s">
        <v>2639</v>
      </c>
      <c r="AF373" s="1" t="s">
        <v>2638</v>
      </c>
      <c r="AG373" s="1" t="s">
        <v>349</v>
      </c>
      <c r="AH373" s="1" t="s">
        <v>2637</v>
      </c>
      <c r="AI373" s="1"/>
      <c r="AJ373" s="1"/>
      <c r="AK373" s="1" t="s">
        <v>2636</v>
      </c>
      <c r="AL373" s="1"/>
      <c r="AM373" s="1"/>
      <c r="AN373" s="1"/>
      <c r="AO373" s="1">
        <v>5</v>
      </c>
      <c r="AP373" s="1">
        <v>3</v>
      </c>
      <c r="AQ373" s="1" t="s">
        <v>2636</v>
      </c>
    </row>
    <row r="374" spans="1:43" x14ac:dyDescent="0.15">
      <c r="A374" t="str">
        <f t="shared" si="113"/>
        <v>|SOI|黒|11|5/3|アンコモン|《[[呪われた魔女]]》|</v>
      </c>
      <c r="B374" t="s">
        <v>3211</v>
      </c>
      <c r="C374" t="str">
        <f>AA374</f>
        <v>SOI</v>
      </c>
      <c r="D374">
        <f>IF(AA374="","",VLOOKUP(C374,tnpl!$Z$1:$AA$11,2,TRUE))</f>
        <v>4</v>
      </c>
      <c r="E374" t="s">
        <v>3211</v>
      </c>
      <c r="F374" t="str">
        <f>AB374</f>
        <v>黒</v>
      </c>
      <c r="G374">
        <f>IF(AB374="","",VLOOKUP(F374,tnpl!$X$1:$Y$16,2,TRUE))</f>
        <v>3</v>
      </c>
      <c r="H374" t="s">
        <v>3211</v>
      </c>
      <c r="I374">
        <f>AD374</f>
        <v>11</v>
      </c>
      <c r="J374" t="s">
        <v>3211</v>
      </c>
      <c r="K374">
        <f t="shared" si="115"/>
        <v>5</v>
      </c>
      <c r="L374">
        <f t="shared" si="115"/>
        <v>3</v>
      </c>
      <c r="M374" t="str">
        <f t="shared" si="114"/>
        <v>5/3</v>
      </c>
      <c r="N374" t="s">
        <v>3267</v>
      </c>
      <c r="O374" t="str">
        <f>AC374</f>
        <v>アンコモン</v>
      </c>
      <c r="R374" t="s">
        <v>3267</v>
      </c>
      <c r="S374" t="s">
        <v>4854</v>
      </c>
      <c r="T374" t="str">
        <f>AE374</f>
        <v>呪われた魔女</v>
      </c>
      <c r="U374" t="str">
        <f>IF(I374=0,"&gt;","")</f>
        <v/>
      </c>
      <c r="V374" t="str">
        <f>IF(I374=0,VLOOKUP(TAG!T393,Sheet4!A:B,2,TRUE),"")</f>
        <v/>
      </c>
      <c r="W374" t="s">
        <v>4855</v>
      </c>
      <c r="X374" t="s">
        <v>3267</v>
      </c>
      <c r="Z374" s="3">
        <v>623</v>
      </c>
      <c r="AA374" s="2" t="s">
        <v>3528</v>
      </c>
      <c r="AB374" s="1" t="s">
        <v>1606</v>
      </c>
      <c r="AC374" s="1" t="s">
        <v>1473</v>
      </c>
      <c r="AD374" s="1">
        <v>11</v>
      </c>
      <c r="AE374" s="1" t="s">
        <v>1297</v>
      </c>
      <c r="AF374" s="1" t="s">
        <v>1296</v>
      </c>
      <c r="AG374" s="1" t="s">
        <v>349</v>
      </c>
      <c r="AH374" s="1" t="s">
        <v>1511</v>
      </c>
      <c r="AI374" s="1" t="s">
        <v>1894</v>
      </c>
      <c r="AJ374" s="1"/>
      <c r="AK374" s="1" t="s">
        <v>3663</v>
      </c>
      <c r="AL374" s="1" t="s">
        <v>3664</v>
      </c>
      <c r="AM374" s="1"/>
      <c r="AN374" s="1"/>
      <c r="AO374" s="1">
        <v>5</v>
      </c>
      <c r="AP374" s="1">
        <v>3</v>
      </c>
      <c r="AQ374" s="1" t="s">
        <v>3665</v>
      </c>
    </row>
    <row r="375" spans="1:43" x14ac:dyDescent="0.15">
      <c r="A375" t="str">
        <f>B375&amp;C375&amp;E375&amp;F375&amp;H375&amp;I375&amp;J375&amp;M375&amp;N375&amp;O375&amp;P375&amp;Q375&amp;R375&amp;S375&amp;T375&amp;V375&amp;W375&amp;X375&amp;Y375</f>
        <v/>
      </c>
    </row>
    <row r="376" spans="1:43" x14ac:dyDescent="0.15">
      <c r="A376" t="str">
        <f>B376&amp;C376&amp;E376&amp;F376&amp;H376&amp;I376&amp;J376&amp;M376&amp;N376&amp;O376&amp;P376&amp;Q376&amp;R376&amp;S376&amp;T376&amp;V376&amp;W376&amp;X376&amp;Y376</f>
        <v>**5/4クリーチャー</v>
      </c>
      <c r="B376" t="s">
        <v>4856</v>
      </c>
      <c r="C376">
        <f>K379</f>
        <v>5</v>
      </c>
      <c r="E376" t="s">
        <v>5203</v>
      </c>
      <c r="F376">
        <f>L379</f>
        <v>4</v>
      </c>
      <c r="I376" t="s">
        <v>349</v>
      </c>
      <c r="V376" t="str">
        <f>IF(I376=0,VLOOKUP(TAG!T376,Sheet4!A:B,2,TRUE),"")</f>
        <v/>
      </c>
    </row>
    <row r="377" spans="1:43" x14ac:dyDescent="0.15">
      <c r="A377" t="str">
        <f t="shared" ref="A377:A387" si="116">B377&amp;C377&amp;E377&amp;F377&amp;H377&amp;I377&amp;J377&amp;M377&amp;N377&amp;O377&amp;P377&amp;Q377&amp;R377&amp;S377&amp;T377&amp;U377&amp;V377&amp;W377&amp;X377&amp;Y377</f>
        <v>|LEFT:50|LEFT:50|LEFT:50|LEFT:120|LEFT:120|LEFT:500|c</v>
      </c>
      <c r="B377" t="s">
        <v>3211</v>
      </c>
      <c r="C377" t="s">
        <v>3204</v>
      </c>
      <c r="E377" t="s">
        <v>3211</v>
      </c>
      <c r="F377" t="s">
        <v>3204</v>
      </c>
      <c r="H377" t="s">
        <v>3211</v>
      </c>
      <c r="I377" t="s">
        <v>3204</v>
      </c>
      <c r="J377" t="s">
        <v>3211</v>
      </c>
      <c r="M377" t="s">
        <v>5157</v>
      </c>
      <c r="N377" t="s">
        <v>3267</v>
      </c>
      <c r="O377" t="s">
        <v>5157</v>
      </c>
      <c r="R377" t="s">
        <v>3267</v>
      </c>
      <c r="T377" t="s">
        <v>3205</v>
      </c>
      <c r="V377" t="str">
        <f>IF(I377=0,VLOOKUP(TAG!T377,Sheet4!A:B,2,TRUE),"")</f>
        <v/>
      </c>
      <c r="X377" t="s">
        <v>3267</v>
      </c>
      <c r="Y377" t="s">
        <v>3206</v>
      </c>
    </row>
    <row r="378" spans="1:43" x14ac:dyDescent="0.15">
      <c r="A378" t="str">
        <f t="shared" si="116"/>
        <v>|セット|色|コスト|P/T|レアリティ|カード名|</v>
      </c>
      <c r="B378" t="s">
        <v>3211</v>
      </c>
      <c r="C378" t="s">
        <v>3212</v>
      </c>
      <c r="E378" t="s">
        <v>3211</v>
      </c>
      <c r="F378" t="s">
        <v>3181</v>
      </c>
      <c r="H378" t="s">
        <v>3211</v>
      </c>
      <c r="I378" t="s">
        <v>3207</v>
      </c>
      <c r="J378" t="s">
        <v>3211</v>
      </c>
      <c r="K378" t="s">
        <v>3168</v>
      </c>
      <c r="L378" t="s">
        <v>3167</v>
      </c>
      <c r="M378" t="str">
        <f t="shared" ref="M378:M387" si="117">K378&amp;"/"&amp;L378</f>
        <v>P/T</v>
      </c>
      <c r="N378" t="s">
        <v>3267</v>
      </c>
      <c r="O378" t="s">
        <v>5187</v>
      </c>
      <c r="R378" t="s">
        <v>3267</v>
      </c>
      <c r="T378" t="s">
        <v>3208</v>
      </c>
      <c r="V378" t="str">
        <f>IF(I378=0,VLOOKUP(TAG!T378,Sheet4!A:B,2,TRUE),"")</f>
        <v/>
      </c>
      <c r="X378" t="s">
        <v>3267</v>
      </c>
      <c r="Z378" s="18"/>
      <c r="AA378" s="18"/>
      <c r="AB378" s="18"/>
      <c r="AC378" s="18"/>
      <c r="AD378" s="18"/>
      <c r="AE378" s="18"/>
      <c r="AF378" s="18"/>
      <c r="AG378" s="18"/>
      <c r="AH378" s="18"/>
      <c r="AI378" s="18"/>
      <c r="AJ378" s="18"/>
      <c r="AK378" s="18"/>
      <c r="AL378" s="18"/>
      <c r="AM378" s="18"/>
      <c r="AN378" s="18"/>
      <c r="AO378" s="18"/>
      <c r="AP378" s="18"/>
      <c r="AQ378" s="18"/>
    </row>
    <row r="379" spans="1:43" x14ac:dyDescent="0.15">
      <c r="A379" t="str">
        <f t="shared" si="116"/>
        <v>|OGW|黒|9|5/4|アンコモン|《[[搾取ドローン]]》|</v>
      </c>
      <c r="B379" t="s">
        <v>3211</v>
      </c>
      <c r="C379" t="str">
        <f t="shared" ref="C379:C387" si="118">AA379</f>
        <v>OGW</v>
      </c>
      <c r="D379">
        <f>IF(AA379="","",VLOOKUP(C379,tnpl!$Z$1:$AA$11,2,TRUE))</f>
        <v>3</v>
      </c>
      <c r="E379" t="s">
        <v>3211</v>
      </c>
      <c r="F379" t="str">
        <f t="shared" ref="F379:F387" si="119">AB379</f>
        <v>黒</v>
      </c>
      <c r="G379">
        <f>IF(AB379="","",VLOOKUP(F379,tnpl!$X$1:$Y$16,2,TRUE))</f>
        <v>3</v>
      </c>
      <c r="H379" t="s">
        <v>3211</v>
      </c>
      <c r="I379">
        <f t="shared" ref="I379:I387" si="120">AD379</f>
        <v>9</v>
      </c>
      <c r="J379" t="s">
        <v>3211</v>
      </c>
      <c r="K379">
        <f t="shared" ref="K379:K387" si="121">AO379</f>
        <v>5</v>
      </c>
      <c r="L379">
        <f t="shared" ref="L379:L387" si="122">AP379</f>
        <v>4</v>
      </c>
      <c r="M379" t="str">
        <f t="shared" si="117"/>
        <v>5/4</v>
      </c>
      <c r="N379" t="s">
        <v>3267</v>
      </c>
      <c r="O379" t="str">
        <f t="shared" ref="O379:O387" si="123">AC379</f>
        <v>アンコモン</v>
      </c>
      <c r="R379" t="s">
        <v>3267</v>
      </c>
      <c r="S379" t="s">
        <v>4854</v>
      </c>
      <c r="T379" t="str">
        <f t="shared" ref="T379:T387" si="124">AE379</f>
        <v>搾取ドローン</v>
      </c>
      <c r="U379" t="str">
        <f t="shared" ref="U379:U387" si="125">IF(I379=0,"&gt;","")</f>
        <v/>
      </c>
      <c r="V379" t="str">
        <f>IF(I379=0,VLOOKUP(TAG!T384,Sheet4!A:B,2,TRUE),"")</f>
        <v/>
      </c>
      <c r="W379" t="s">
        <v>4855</v>
      </c>
      <c r="X379" t="s">
        <v>3267</v>
      </c>
      <c r="Z379" s="3">
        <v>498</v>
      </c>
      <c r="AA379" s="2" t="s">
        <v>3214</v>
      </c>
      <c r="AB379" s="1" t="s">
        <v>1606</v>
      </c>
      <c r="AC379" s="1" t="s">
        <v>1473</v>
      </c>
      <c r="AD379" s="1">
        <v>9</v>
      </c>
      <c r="AE379" s="1" t="s">
        <v>1624</v>
      </c>
      <c r="AF379" s="1" t="s">
        <v>1623</v>
      </c>
      <c r="AG379" s="1" t="s">
        <v>349</v>
      </c>
      <c r="AH379" s="1" t="s">
        <v>1457</v>
      </c>
      <c r="AI379" s="1" t="s">
        <v>1523</v>
      </c>
      <c r="AJ379" s="1"/>
      <c r="AK379" s="1" t="s">
        <v>1622</v>
      </c>
      <c r="AL379" s="1"/>
      <c r="AM379" s="1"/>
      <c r="AN379" s="1"/>
      <c r="AO379" s="1">
        <v>5</v>
      </c>
      <c r="AP379" s="1">
        <v>4</v>
      </c>
      <c r="AQ379" s="1" t="s">
        <v>1622</v>
      </c>
    </row>
    <row r="380" spans="1:43" x14ac:dyDescent="0.15">
      <c r="A380" t="str">
        <f t="shared" si="116"/>
        <v>|OGW|緑|21|5/4|アンコモン|《[[産み落とす巨体]]》|</v>
      </c>
      <c r="B380" t="s">
        <v>3211</v>
      </c>
      <c r="C380" t="str">
        <f t="shared" si="118"/>
        <v>OGW</v>
      </c>
      <c r="D380">
        <f>IF(AA380="","",VLOOKUP(C380,tnpl!$Z$1:$AA$11,2,TRUE))</f>
        <v>3</v>
      </c>
      <c r="E380" t="s">
        <v>3211</v>
      </c>
      <c r="F380" t="str">
        <f t="shared" si="119"/>
        <v>緑</v>
      </c>
      <c r="G380">
        <f>IF(AB380="","",VLOOKUP(F380,tnpl!$X$1:$Y$16,2,TRUE))</f>
        <v>5</v>
      </c>
      <c r="H380" t="s">
        <v>3211</v>
      </c>
      <c r="I380">
        <f t="shared" si="120"/>
        <v>21</v>
      </c>
      <c r="J380" t="s">
        <v>3211</v>
      </c>
      <c r="K380">
        <f t="shared" si="121"/>
        <v>5</v>
      </c>
      <c r="L380">
        <f t="shared" si="122"/>
        <v>4</v>
      </c>
      <c r="M380" t="str">
        <f t="shared" si="117"/>
        <v>5/4</v>
      </c>
      <c r="N380" t="s">
        <v>3267</v>
      </c>
      <c r="O380" t="str">
        <f t="shared" si="123"/>
        <v>アンコモン</v>
      </c>
      <c r="R380" t="s">
        <v>3267</v>
      </c>
      <c r="S380" t="s">
        <v>4854</v>
      </c>
      <c r="T380" t="str">
        <f t="shared" si="124"/>
        <v>産み落とす巨体</v>
      </c>
      <c r="U380" t="str">
        <f t="shared" si="125"/>
        <v/>
      </c>
      <c r="V380" t="str">
        <f>IF(I380=0,VLOOKUP(TAG!T385,Sheet4!A:B,2,TRUE),"")</f>
        <v/>
      </c>
      <c r="W380" t="s">
        <v>4855</v>
      </c>
      <c r="X380" t="s">
        <v>3267</v>
      </c>
      <c r="Z380" s="3">
        <v>511</v>
      </c>
      <c r="AA380" s="2" t="s">
        <v>3214</v>
      </c>
      <c r="AB380" s="1" t="s">
        <v>1540</v>
      </c>
      <c r="AC380" s="1" t="s">
        <v>1473</v>
      </c>
      <c r="AD380" s="1">
        <v>21</v>
      </c>
      <c r="AE380" s="1" t="s">
        <v>1569</v>
      </c>
      <c r="AF380" s="1" t="s">
        <v>1568</v>
      </c>
      <c r="AG380" s="1" t="s">
        <v>349</v>
      </c>
      <c r="AH380" s="1" t="s">
        <v>1457</v>
      </c>
      <c r="AI380" s="1" t="s">
        <v>1523</v>
      </c>
      <c r="AJ380" s="1"/>
      <c r="AK380" s="1" t="s">
        <v>3509</v>
      </c>
      <c r="AL380" s="1" t="s">
        <v>1567</v>
      </c>
      <c r="AM380" s="1" t="s">
        <v>1566</v>
      </c>
      <c r="AN380" s="1"/>
      <c r="AO380" s="1">
        <v>5</v>
      </c>
      <c r="AP380" s="1">
        <v>4</v>
      </c>
      <c r="AQ380" s="1" t="s">
        <v>3510</v>
      </c>
    </row>
    <row r="381" spans="1:43" x14ac:dyDescent="0.15">
      <c r="A381" t="str">
        <f t="shared" si="116"/>
        <v>|SOI|青|0|5/4|アンコモン|《[[完成態&gt;逸脱した研究者]]》|</v>
      </c>
      <c r="B381" t="s">
        <v>3211</v>
      </c>
      <c r="C381" t="str">
        <f t="shared" si="118"/>
        <v>SOI</v>
      </c>
      <c r="D381">
        <f>IF(AA381="","",VLOOKUP(C381,tnpl!$Z$1:$AA$11,2,TRUE))</f>
        <v>4</v>
      </c>
      <c r="E381" t="s">
        <v>3211</v>
      </c>
      <c r="F381" t="str">
        <f t="shared" si="119"/>
        <v>青</v>
      </c>
      <c r="G381">
        <f>IF(AB381="","",VLOOKUP(F381,tnpl!$X$1:$Y$16,2,TRUE))</f>
        <v>2</v>
      </c>
      <c r="H381" t="s">
        <v>3211</v>
      </c>
      <c r="I381">
        <f t="shared" si="120"/>
        <v>0</v>
      </c>
      <c r="J381" t="s">
        <v>3211</v>
      </c>
      <c r="K381">
        <f t="shared" si="121"/>
        <v>5</v>
      </c>
      <c r="L381">
        <f t="shared" si="122"/>
        <v>4</v>
      </c>
      <c r="M381" t="str">
        <f t="shared" si="117"/>
        <v>5/4</v>
      </c>
      <c r="N381" t="s">
        <v>3267</v>
      </c>
      <c r="O381" t="str">
        <f t="shared" si="123"/>
        <v>アンコモン</v>
      </c>
      <c r="R381" t="s">
        <v>3267</v>
      </c>
      <c r="S381" t="s">
        <v>4854</v>
      </c>
      <c r="T381" t="str">
        <f t="shared" si="124"/>
        <v>完成態</v>
      </c>
      <c r="U381" t="str">
        <f t="shared" si="125"/>
        <v>&gt;</v>
      </c>
      <c r="V381" t="str">
        <f>IF(I381=0,VLOOKUP(T381,Sheet4!A:B,2,TRUE),"")</f>
        <v>逸脱した研究者</v>
      </c>
      <c r="W381" t="s">
        <v>4855</v>
      </c>
      <c r="X381" t="s">
        <v>3267</v>
      </c>
      <c r="Z381" s="3">
        <v>590</v>
      </c>
      <c r="AA381" s="2" t="s">
        <v>3528</v>
      </c>
      <c r="AB381" s="1" t="s">
        <v>1631</v>
      </c>
      <c r="AC381" s="1" t="s">
        <v>1473</v>
      </c>
      <c r="AD381" s="21">
        <v>0</v>
      </c>
      <c r="AE381" s="1" t="s">
        <v>1057</v>
      </c>
      <c r="AF381" s="1" t="s">
        <v>1056</v>
      </c>
      <c r="AG381" s="1" t="s">
        <v>349</v>
      </c>
      <c r="AH381" s="1" t="s">
        <v>1972</v>
      </c>
      <c r="AI381" s="1" t="s">
        <v>2837</v>
      </c>
      <c r="AJ381" s="1"/>
      <c r="AK381" s="1" t="s">
        <v>361</v>
      </c>
      <c r="AL381" s="1"/>
      <c r="AM381" s="1"/>
      <c r="AN381" s="1"/>
      <c r="AO381" s="1">
        <v>5</v>
      </c>
      <c r="AP381" s="1">
        <v>4</v>
      </c>
      <c r="AQ381" s="1" t="s">
        <v>361</v>
      </c>
    </row>
    <row r="382" spans="1:43" x14ac:dyDescent="0.15">
      <c r="A382" t="str">
        <f t="shared" si="116"/>
        <v>|EMN|赤|15|5/4|アンコモン|《[[嵐の伝導者]]》|</v>
      </c>
      <c r="B382" t="s">
        <v>3211</v>
      </c>
      <c r="C382" t="str">
        <f t="shared" si="118"/>
        <v>EMN</v>
      </c>
      <c r="D382">
        <f>IF(AA382="","",VLOOKUP(C382,tnpl!$Z$1:$AA$11,2,TRUE))</f>
        <v>5</v>
      </c>
      <c r="E382" t="s">
        <v>3211</v>
      </c>
      <c r="F382" t="str">
        <f t="shared" si="119"/>
        <v>赤</v>
      </c>
      <c r="G382">
        <f>IF(AB382="","",VLOOKUP(F382,tnpl!$X$1:$Y$16,2,TRUE))</f>
        <v>4</v>
      </c>
      <c r="H382" t="s">
        <v>3211</v>
      </c>
      <c r="I382">
        <f t="shared" si="120"/>
        <v>15</v>
      </c>
      <c r="J382" t="s">
        <v>3211</v>
      </c>
      <c r="K382">
        <f t="shared" si="121"/>
        <v>5</v>
      </c>
      <c r="L382">
        <f t="shared" si="122"/>
        <v>4</v>
      </c>
      <c r="M382" t="str">
        <f t="shared" si="117"/>
        <v>5/4</v>
      </c>
      <c r="N382" t="s">
        <v>3267</v>
      </c>
      <c r="O382" t="str">
        <f t="shared" si="123"/>
        <v>アンコモン</v>
      </c>
      <c r="R382" t="s">
        <v>3267</v>
      </c>
      <c r="S382" t="s">
        <v>4854</v>
      </c>
      <c r="T382" t="str">
        <f t="shared" si="124"/>
        <v>嵐の伝導者</v>
      </c>
      <c r="U382" t="str">
        <f t="shared" si="125"/>
        <v/>
      </c>
      <c r="V382" t="str">
        <f>IF(I382=0,VLOOKUP(T382,Sheet4!A:B,2,TRUE),"")</f>
        <v/>
      </c>
      <c r="W382" t="s">
        <v>4855</v>
      </c>
      <c r="X382" t="s">
        <v>3267</v>
      </c>
      <c r="Z382" s="3">
        <v>791</v>
      </c>
      <c r="AA382" s="2" t="s">
        <v>3870</v>
      </c>
      <c r="AB382" s="1" t="s">
        <v>1575</v>
      </c>
      <c r="AC382" s="1" t="s">
        <v>1473</v>
      </c>
      <c r="AD382" s="22">
        <v>15</v>
      </c>
      <c r="AE382" s="1" t="s">
        <v>953</v>
      </c>
      <c r="AF382" s="1" t="s">
        <v>952</v>
      </c>
      <c r="AG382" s="1" t="s">
        <v>349</v>
      </c>
      <c r="AH382" s="1" t="s">
        <v>3702</v>
      </c>
      <c r="AI382" s="1" t="s">
        <v>2837</v>
      </c>
      <c r="AJ382" s="1"/>
      <c r="AK382" s="1" t="s">
        <v>3949</v>
      </c>
      <c r="AL382" s="1" t="s">
        <v>3950</v>
      </c>
      <c r="AM382" s="1"/>
      <c r="AN382" s="1"/>
      <c r="AO382" s="1">
        <v>5</v>
      </c>
      <c r="AP382" s="1">
        <v>4</v>
      </c>
      <c r="AQ382" s="1" t="s">
        <v>3951</v>
      </c>
    </row>
    <row r="383" spans="1:43" x14ac:dyDescent="0.15">
      <c r="A383" t="str">
        <f t="shared" si="116"/>
        <v>|EMN|赤|0|5/4|アンコモン|《[[エムラクールの伝導者&gt;嵐の伝導者]]》|</v>
      </c>
      <c r="B383" t="s">
        <v>3211</v>
      </c>
      <c r="C383" t="str">
        <f t="shared" si="118"/>
        <v>EMN</v>
      </c>
      <c r="D383">
        <f>IF(AA383="","",VLOOKUP(C383,tnpl!$Z$1:$AA$11,2,TRUE))</f>
        <v>5</v>
      </c>
      <c r="E383" t="s">
        <v>3211</v>
      </c>
      <c r="F383" t="str">
        <f t="shared" si="119"/>
        <v>赤</v>
      </c>
      <c r="G383">
        <f>IF(AB383="","",VLOOKUP(F383,tnpl!$X$1:$Y$16,2,TRUE))</f>
        <v>4</v>
      </c>
      <c r="H383" t="s">
        <v>3211</v>
      </c>
      <c r="I383">
        <f t="shared" si="120"/>
        <v>0</v>
      </c>
      <c r="J383" t="s">
        <v>3211</v>
      </c>
      <c r="K383">
        <f t="shared" si="121"/>
        <v>5</v>
      </c>
      <c r="L383">
        <f t="shared" si="122"/>
        <v>4</v>
      </c>
      <c r="M383" t="str">
        <f t="shared" si="117"/>
        <v>5/4</v>
      </c>
      <c r="N383" t="s">
        <v>3267</v>
      </c>
      <c r="O383" t="str">
        <f t="shared" si="123"/>
        <v>アンコモン</v>
      </c>
      <c r="R383" t="s">
        <v>3267</v>
      </c>
      <c r="S383" t="s">
        <v>4854</v>
      </c>
      <c r="T383" t="str">
        <f t="shared" si="124"/>
        <v>エムラクールの伝導者</v>
      </c>
      <c r="U383" t="str">
        <f t="shared" si="125"/>
        <v>&gt;</v>
      </c>
      <c r="V383" t="str">
        <f>IF(I383=0,VLOOKUP(T383,Sheet4!A:B,2,TRUE),"")</f>
        <v>嵐の伝導者</v>
      </c>
      <c r="W383" t="s">
        <v>4855</v>
      </c>
      <c r="X383" t="s">
        <v>3267</v>
      </c>
      <c r="Z383" s="3">
        <v>792</v>
      </c>
      <c r="AA383" s="2" t="s">
        <v>3870</v>
      </c>
      <c r="AB383" s="1" t="s">
        <v>1575</v>
      </c>
      <c r="AC383" s="1" t="s">
        <v>1473</v>
      </c>
      <c r="AD383" s="21">
        <v>0</v>
      </c>
      <c r="AE383" s="1" t="s">
        <v>865</v>
      </c>
      <c r="AF383" s="1" t="s">
        <v>864</v>
      </c>
      <c r="AG383" s="1" t="s">
        <v>349</v>
      </c>
      <c r="AH383" s="1" t="s">
        <v>1457</v>
      </c>
      <c r="AI383" s="1" t="s">
        <v>3702</v>
      </c>
      <c r="AJ383" s="1"/>
      <c r="AK383" s="1" t="s">
        <v>3952</v>
      </c>
      <c r="AL383" s="1"/>
      <c r="AM383" s="1"/>
      <c r="AN383" s="1"/>
      <c r="AO383" s="1">
        <v>5</v>
      </c>
      <c r="AP383" s="1">
        <v>4</v>
      </c>
      <c r="AQ383" s="1" t="s">
        <v>3952</v>
      </c>
    </row>
    <row r="384" spans="1:43" x14ac:dyDescent="0.15">
      <c r="A384" t="str">
        <f t="shared" si="116"/>
        <v>|EMN|無色|14|5/4|アンコモン|《[[絡み草の闇潜み]]》|</v>
      </c>
      <c r="B384" t="s">
        <v>3211</v>
      </c>
      <c r="C384" t="str">
        <f t="shared" si="118"/>
        <v>EMN</v>
      </c>
      <c r="D384">
        <f>IF(AA384="","",VLOOKUP(C384,tnpl!$Z$1:$AA$11,2,TRUE))</f>
        <v>5</v>
      </c>
      <c r="E384" t="s">
        <v>3211</v>
      </c>
      <c r="F384" t="str">
        <f t="shared" si="119"/>
        <v>無色</v>
      </c>
      <c r="G384">
        <f>IF(AB384="","",VLOOKUP(F384,tnpl!$X$1:$Y$16,2,TRUE))</f>
        <v>16</v>
      </c>
      <c r="H384" t="s">
        <v>3211</v>
      </c>
      <c r="I384">
        <f t="shared" si="120"/>
        <v>14</v>
      </c>
      <c r="J384" t="s">
        <v>3211</v>
      </c>
      <c r="K384">
        <f t="shared" si="121"/>
        <v>5</v>
      </c>
      <c r="L384">
        <f t="shared" si="122"/>
        <v>4</v>
      </c>
      <c r="M384" t="str">
        <f t="shared" si="117"/>
        <v>5/4</v>
      </c>
      <c r="N384" t="s">
        <v>3267</v>
      </c>
      <c r="O384" t="str">
        <f t="shared" si="123"/>
        <v>アンコモン</v>
      </c>
      <c r="R384" t="s">
        <v>3267</v>
      </c>
      <c r="S384" t="s">
        <v>4854</v>
      </c>
      <c r="T384" t="str">
        <f t="shared" si="124"/>
        <v>絡み草の闇潜み</v>
      </c>
      <c r="U384" t="str">
        <f t="shared" si="125"/>
        <v/>
      </c>
      <c r="V384" t="str">
        <f>IF(I384=0,VLOOKUP(T384,Sheet4!A:B,2,TRUE),"")</f>
        <v/>
      </c>
      <c r="W384" t="s">
        <v>4855</v>
      </c>
      <c r="X384" t="s">
        <v>3267</v>
      </c>
      <c r="Z384" s="3">
        <v>826</v>
      </c>
      <c r="AA384" s="2" t="s">
        <v>3870</v>
      </c>
      <c r="AB384" s="1" t="s">
        <v>301</v>
      </c>
      <c r="AC384" s="1" t="s">
        <v>1473</v>
      </c>
      <c r="AD384" s="1">
        <v>14</v>
      </c>
      <c r="AE384" s="1" t="s">
        <v>897</v>
      </c>
      <c r="AF384" s="1" t="s">
        <v>896</v>
      </c>
      <c r="AG384" s="1" t="s">
        <v>349</v>
      </c>
      <c r="AH384" s="1" t="s">
        <v>1457</v>
      </c>
      <c r="AI384" s="1" t="s">
        <v>2837</v>
      </c>
      <c r="AJ384" s="1"/>
      <c r="AK384" s="1" t="s">
        <v>4014</v>
      </c>
      <c r="AL384" s="1" t="s">
        <v>4015</v>
      </c>
      <c r="AM384" s="1"/>
      <c r="AN384" s="1"/>
      <c r="AO384" s="1">
        <v>5</v>
      </c>
      <c r="AP384" s="1">
        <v>4</v>
      </c>
      <c r="AQ384" s="1" t="s">
        <v>4016</v>
      </c>
    </row>
    <row r="385" spans="1:43" x14ac:dyDescent="0.15">
      <c r="A385" t="str">
        <f t="shared" si="116"/>
        <v>|AKH|黒|19|5/4|レア|《[[イフニルの魔神]]》|</v>
      </c>
      <c r="B385" t="s">
        <v>3211</v>
      </c>
      <c r="C385" t="str">
        <f t="shared" si="118"/>
        <v>AKH</v>
      </c>
      <c r="D385">
        <f>IF(AA385="","",VLOOKUP(C385,tnpl!$Z$1:$AA$11,2,TRUE))</f>
        <v>10</v>
      </c>
      <c r="E385" t="s">
        <v>3211</v>
      </c>
      <c r="F385" t="str">
        <f t="shared" si="119"/>
        <v>黒</v>
      </c>
      <c r="G385">
        <f>IF(AB385="","",VLOOKUP(F385,tnpl!$X$1:$Y$16,2,TRUE))</f>
        <v>3</v>
      </c>
      <c r="H385" t="s">
        <v>3211</v>
      </c>
      <c r="I385">
        <f t="shared" si="120"/>
        <v>19</v>
      </c>
      <c r="J385" t="s">
        <v>3211</v>
      </c>
      <c r="K385">
        <f t="shared" si="121"/>
        <v>5</v>
      </c>
      <c r="L385">
        <f t="shared" si="122"/>
        <v>4</v>
      </c>
      <c r="M385" t="str">
        <f t="shared" si="117"/>
        <v>5/4</v>
      </c>
      <c r="N385" t="s">
        <v>3267</v>
      </c>
      <c r="O385" t="str">
        <f t="shared" si="123"/>
        <v>レア</v>
      </c>
      <c r="R385" t="s">
        <v>3267</v>
      </c>
      <c r="S385" t="s">
        <v>4854</v>
      </c>
      <c r="T385" t="str">
        <f t="shared" si="124"/>
        <v>イフニルの魔神</v>
      </c>
      <c r="U385" t="str">
        <f t="shared" si="125"/>
        <v/>
      </c>
      <c r="V385" t="str">
        <f>IF(I385=0,VLOOKUP(T385,Sheet4!A:B,2,TRUE),"")</f>
        <v/>
      </c>
      <c r="W385" t="s">
        <v>4855</v>
      </c>
      <c r="X385" t="s">
        <v>3267</v>
      </c>
      <c r="Z385" s="3">
        <v>1170</v>
      </c>
      <c r="AA385" s="2" t="s">
        <v>4450</v>
      </c>
      <c r="AB385" s="1" t="s">
        <v>1606</v>
      </c>
      <c r="AC385" s="1" t="s">
        <v>1463</v>
      </c>
      <c r="AD385" s="1">
        <v>19</v>
      </c>
      <c r="AE385" s="1" t="s">
        <v>161</v>
      </c>
      <c r="AF385" s="1" t="s">
        <v>160</v>
      </c>
      <c r="AG385" s="1" t="s">
        <v>349</v>
      </c>
      <c r="AH385" s="1" t="s">
        <v>2828</v>
      </c>
      <c r="AI385" s="1"/>
      <c r="AJ385" s="1"/>
      <c r="AK385" s="1" t="s">
        <v>361</v>
      </c>
      <c r="AL385" s="1" t="s">
        <v>4583</v>
      </c>
      <c r="AM385" s="1" t="s">
        <v>4584</v>
      </c>
      <c r="AN385" s="1"/>
      <c r="AO385" s="1">
        <v>5</v>
      </c>
      <c r="AP385" s="1">
        <v>4</v>
      </c>
      <c r="AQ385" s="1" t="s">
        <v>4585</v>
      </c>
    </row>
    <row r="386" spans="1:43" x14ac:dyDescent="0.15">
      <c r="A386" t="str">
        <f t="shared" si="116"/>
        <v>|AKH|赤|10|5/4|神話レア|《[[熱烈の神ハゾレト]]》|</v>
      </c>
      <c r="B386" t="s">
        <v>3211</v>
      </c>
      <c r="C386" t="str">
        <f t="shared" si="118"/>
        <v>AKH</v>
      </c>
      <c r="D386">
        <f>IF(AA386="","",VLOOKUP(C386,tnpl!$Z$1:$AA$11,2,TRUE))</f>
        <v>10</v>
      </c>
      <c r="E386" t="s">
        <v>3211</v>
      </c>
      <c r="F386" t="str">
        <f t="shared" si="119"/>
        <v>赤</v>
      </c>
      <c r="G386">
        <f>IF(AB386="","",VLOOKUP(F386,tnpl!$X$1:$Y$16,2,TRUE))</f>
        <v>4</v>
      </c>
      <c r="H386" t="s">
        <v>3211</v>
      </c>
      <c r="I386">
        <f t="shared" si="120"/>
        <v>10</v>
      </c>
      <c r="J386" t="s">
        <v>3211</v>
      </c>
      <c r="K386">
        <f t="shared" si="121"/>
        <v>5</v>
      </c>
      <c r="L386">
        <f t="shared" si="122"/>
        <v>4</v>
      </c>
      <c r="M386" t="str">
        <f t="shared" si="117"/>
        <v>5/4</v>
      </c>
      <c r="N386" t="s">
        <v>3267</v>
      </c>
      <c r="O386" t="str">
        <f t="shared" si="123"/>
        <v>神話レア</v>
      </c>
      <c r="R386" t="s">
        <v>3267</v>
      </c>
      <c r="S386" t="s">
        <v>4854</v>
      </c>
      <c r="T386" t="str">
        <f t="shared" si="124"/>
        <v>熱烈の神ハゾレト</v>
      </c>
      <c r="U386" t="str">
        <f t="shared" si="125"/>
        <v/>
      </c>
      <c r="V386" t="str">
        <f>IF(I386=0,VLOOKUP(T386,Sheet4!A:B,2,TRUE),"")</f>
        <v/>
      </c>
      <c r="W386" t="s">
        <v>4855</v>
      </c>
      <c r="X386" t="s">
        <v>3267</v>
      </c>
      <c r="Z386" s="3">
        <v>1200</v>
      </c>
      <c r="AA386" s="2" t="s">
        <v>4450</v>
      </c>
      <c r="AB386" s="1" t="s">
        <v>1575</v>
      </c>
      <c r="AC386" s="1" t="s">
        <v>1453</v>
      </c>
      <c r="AD386" s="1">
        <v>10</v>
      </c>
      <c r="AE386" s="1" t="s">
        <v>103</v>
      </c>
      <c r="AF386" s="1" t="s">
        <v>102</v>
      </c>
      <c r="AG386" s="1" t="s">
        <v>349</v>
      </c>
      <c r="AH386" s="1" t="s">
        <v>4499</v>
      </c>
      <c r="AI386" s="1"/>
      <c r="AJ386" s="1"/>
      <c r="AK386" s="1" t="s">
        <v>4638</v>
      </c>
      <c r="AL386" s="1" t="s">
        <v>4639</v>
      </c>
      <c r="AM386" s="1" t="s">
        <v>4640</v>
      </c>
      <c r="AN386" s="1"/>
      <c r="AO386" s="1">
        <v>5</v>
      </c>
      <c r="AP386" s="1">
        <v>4</v>
      </c>
      <c r="AQ386" s="1" t="s">
        <v>4641</v>
      </c>
    </row>
    <row r="387" spans="1:43" x14ac:dyDescent="0.15">
      <c r="A387" t="str">
        <f t="shared" si="116"/>
        <v>|AKH|緑|10|5/4|アンコモン|《[[横断地のクロコダイル]]》|</v>
      </c>
      <c r="B387" t="s">
        <v>3211</v>
      </c>
      <c r="C387" t="str">
        <f t="shared" si="118"/>
        <v>AKH</v>
      </c>
      <c r="D387">
        <f>IF(AA387="","",VLOOKUP(C387,tnpl!$Z$1:$AA$11,2,TRUE))</f>
        <v>10</v>
      </c>
      <c r="E387" t="s">
        <v>3211</v>
      </c>
      <c r="F387" t="str">
        <f t="shared" si="119"/>
        <v>緑</v>
      </c>
      <c r="G387">
        <f>IF(AB387="","",VLOOKUP(F387,tnpl!$X$1:$Y$16,2,TRUE))</f>
        <v>5</v>
      </c>
      <c r="H387" t="s">
        <v>3211</v>
      </c>
      <c r="I387">
        <f t="shared" si="120"/>
        <v>10</v>
      </c>
      <c r="J387" t="s">
        <v>3211</v>
      </c>
      <c r="K387">
        <f t="shared" si="121"/>
        <v>5</v>
      </c>
      <c r="L387">
        <f t="shared" si="122"/>
        <v>4</v>
      </c>
      <c r="M387" t="str">
        <f t="shared" si="117"/>
        <v>5/4</v>
      </c>
      <c r="N387" t="s">
        <v>3267</v>
      </c>
      <c r="O387" t="str">
        <f t="shared" si="123"/>
        <v>アンコモン</v>
      </c>
      <c r="R387" t="s">
        <v>3267</v>
      </c>
      <c r="S387" t="s">
        <v>4854</v>
      </c>
      <c r="T387" t="str">
        <f t="shared" si="124"/>
        <v>横断地のクロコダイル</v>
      </c>
      <c r="U387" t="str">
        <f t="shared" si="125"/>
        <v/>
      </c>
      <c r="V387" t="str">
        <f>IF(I387=0,VLOOKUP(T387,Sheet4!A:B,2,TRUE),"")</f>
        <v/>
      </c>
      <c r="W387" t="s">
        <v>4855</v>
      </c>
      <c r="X387" t="s">
        <v>3267</v>
      </c>
      <c r="Z387" s="3">
        <v>1283</v>
      </c>
      <c r="AA387" s="2" t="s">
        <v>4450</v>
      </c>
      <c r="AB387" s="1" t="s">
        <v>1540</v>
      </c>
      <c r="AC387" s="1" t="s">
        <v>1473</v>
      </c>
      <c r="AD387" s="1">
        <v>10</v>
      </c>
      <c r="AE387" s="1" t="s">
        <v>4822</v>
      </c>
      <c r="AF387" s="1" t="s">
        <v>4823</v>
      </c>
      <c r="AG387" s="1" t="s">
        <v>349</v>
      </c>
      <c r="AH387" s="1" t="s">
        <v>4130</v>
      </c>
      <c r="AI387" s="1"/>
      <c r="AJ387" s="1"/>
      <c r="AK387" s="1" t="s">
        <v>2789</v>
      </c>
      <c r="AL387" s="1" t="s">
        <v>4688</v>
      </c>
      <c r="AM387" s="1"/>
      <c r="AN387" s="1"/>
      <c r="AO387" s="1">
        <v>5</v>
      </c>
      <c r="AP387" s="1">
        <v>4</v>
      </c>
      <c r="AQ387" s="1" t="s">
        <v>4824</v>
      </c>
    </row>
    <row r="388" spans="1:43" x14ac:dyDescent="0.15">
      <c r="A388" t="str">
        <f>B388&amp;C388&amp;E388&amp;F388&amp;H388&amp;I388&amp;J388&amp;M388&amp;N388&amp;O388&amp;P388&amp;Q388&amp;R388&amp;S388&amp;T388&amp;V388&amp;W388&amp;X388&amp;Y388</f>
        <v/>
      </c>
    </row>
    <row r="389" spans="1:43" x14ac:dyDescent="0.15">
      <c r="A389" t="str">
        <f>B389&amp;C389&amp;E389&amp;F389&amp;H389&amp;I389&amp;J389&amp;M389&amp;N389&amp;O389&amp;P389&amp;Q389&amp;R389&amp;S389&amp;T389&amp;V389&amp;W389&amp;X389&amp;Y389</f>
        <v>**5/6クリーチャー</v>
      </c>
      <c r="B389" t="s">
        <v>4856</v>
      </c>
      <c r="C389">
        <f>K392</f>
        <v>5</v>
      </c>
      <c r="E389" t="s">
        <v>5203</v>
      </c>
      <c r="F389">
        <f>L392</f>
        <v>6</v>
      </c>
      <c r="I389" t="s">
        <v>349</v>
      </c>
      <c r="V389" t="str">
        <f>IF(I389=0,VLOOKUP(TAG!T389,Sheet4!A:B,2,TRUE),"")</f>
        <v/>
      </c>
    </row>
    <row r="390" spans="1:43" x14ac:dyDescent="0.15">
      <c r="A390" t="str">
        <f t="shared" ref="A390:A405" si="126">B390&amp;C390&amp;E390&amp;F390&amp;H390&amp;I390&amp;J390&amp;M390&amp;N390&amp;O390&amp;P390&amp;Q390&amp;R390&amp;S390&amp;T390&amp;U390&amp;V390&amp;W390&amp;X390&amp;Y390</f>
        <v>|LEFT:50|LEFT:50|LEFT:50|LEFT:120|LEFT:120|LEFT:500|c</v>
      </c>
      <c r="B390" t="s">
        <v>3211</v>
      </c>
      <c r="C390" t="s">
        <v>3204</v>
      </c>
      <c r="E390" t="s">
        <v>3211</v>
      </c>
      <c r="F390" t="s">
        <v>3204</v>
      </c>
      <c r="H390" t="s">
        <v>3211</v>
      </c>
      <c r="I390" t="s">
        <v>3204</v>
      </c>
      <c r="J390" t="s">
        <v>3211</v>
      </c>
      <c r="M390" t="s">
        <v>5157</v>
      </c>
      <c r="N390" t="s">
        <v>3267</v>
      </c>
      <c r="O390" t="s">
        <v>5157</v>
      </c>
      <c r="R390" t="s">
        <v>3267</v>
      </c>
      <c r="T390" t="s">
        <v>3205</v>
      </c>
      <c r="V390" t="str">
        <f>IF(I390=0,VLOOKUP(TAG!T390,Sheet4!A:B,2,TRUE),"")</f>
        <v/>
      </c>
      <c r="X390" t="s">
        <v>3267</v>
      </c>
      <c r="Y390" t="s">
        <v>3206</v>
      </c>
    </row>
    <row r="391" spans="1:43" x14ac:dyDescent="0.15">
      <c r="A391" t="str">
        <f t="shared" si="126"/>
        <v>|セット|色|コスト|P/T|レアリティ|カード名|</v>
      </c>
      <c r="B391" t="s">
        <v>3211</v>
      </c>
      <c r="C391" t="s">
        <v>3212</v>
      </c>
      <c r="E391" t="s">
        <v>3211</v>
      </c>
      <c r="F391" t="s">
        <v>3181</v>
      </c>
      <c r="H391" t="s">
        <v>3211</v>
      </c>
      <c r="I391" t="s">
        <v>3207</v>
      </c>
      <c r="J391" t="s">
        <v>3211</v>
      </c>
      <c r="K391" t="s">
        <v>3168</v>
      </c>
      <c r="L391" t="s">
        <v>3167</v>
      </c>
      <c r="M391" t="str">
        <f t="shared" ref="M391:M405" si="127">K391&amp;"/"&amp;L391</f>
        <v>P/T</v>
      </c>
      <c r="N391" t="s">
        <v>3267</v>
      </c>
      <c r="O391" t="s">
        <v>5187</v>
      </c>
      <c r="R391" t="s">
        <v>3267</v>
      </c>
      <c r="T391" t="s">
        <v>3208</v>
      </c>
      <c r="V391" t="str">
        <f>IF(I391=0,VLOOKUP(TAG!T391,Sheet4!A:B,2,TRUE),"")</f>
        <v/>
      </c>
      <c r="X391" t="s">
        <v>3267</v>
      </c>
      <c r="Z391" s="18"/>
      <c r="AA391" s="18"/>
      <c r="AB391" s="18"/>
      <c r="AC391" s="18"/>
      <c r="AD391" s="18"/>
      <c r="AE391" s="18"/>
      <c r="AF391" s="18"/>
      <c r="AG391" s="18"/>
      <c r="AH391" s="18"/>
      <c r="AI391" s="18"/>
      <c r="AJ391" s="18"/>
      <c r="AK391" s="18"/>
      <c r="AL391" s="18"/>
      <c r="AM391" s="18"/>
      <c r="AN391" s="18"/>
      <c r="AO391" s="18"/>
      <c r="AP391" s="18"/>
      <c r="AQ391" s="18"/>
    </row>
    <row r="392" spans="1:43" x14ac:dyDescent="0.15">
      <c r="A392" t="str">
        <f t="shared" si="126"/>
        <v>|ORI|赤|16|5/6|レア|《[[燃えさし口のヘリオン]]》|</v>
      </c>
      <c r="B392" t="s">
        <v>3211</v>
      </c>
      <c r="C392" t="str">
        <f t="shared" ref="C392:C405" si="128">AA392</f>
        <v>ORI</v>
      </c>
      <c r="D392">
        <f>IF(AA392="","",VLOOKUP(C392,tnpl!$Z$1:$AA$11,2,TRUE))</f>
        <v>1</v>
      </c>
      <c r="E392" t="s">
        <v>3211</v>
      </c>
      <c r="F392" t="str">
        <f t="shared" ref="F392:F405" si="129">AB392</f>
        <v>赤</v>
      </c>
      <c r="G392">
        <f>IF(AB392="","",VLOOKUP(F392,tnpl!$X$1:$Y$16,2,TRUE))</f>
        <v>4</v>
      </c>
      <c r="H392" t="s">
        <v>3211</v>
      </c>
      <c r="I392">
        <f t="shared" ref="I392:I405" si="130">AD392</f>
        <v>16</v>
      </c>
      <c r="J392" t="s">
        <v>3211</v>
      </c>
      <c r="K392">
        <f t="shared" ref="K392:K405" si="131">AO392</f>
        <v>5</v>
      </c>
      <c r="L392">
        <f t="shared" ref="L392:L405" si="132">AP392</f>
        <v>6</v>
      </c>
      <c r="M392" t="str">
        <f t="shared" si="127"/>
        <v>5/6</v>
      </c>
      <c r="N392" t="s">
        <v>3267</v>
      </c>
      <c r="O392" t="str">
        <f t="shared" ref="O392:O405" si="133">AC392</f>
        <v>レア</v>
      </c>
      <c r="R392" t="s">
        <v>3267</v>
      </c>
      <c r="S392" t="s">
        <v>4854</v>
      </c>
      <c r="T392" t="str">
        <f t="shared" ref="T392:T405" si="134">AE392</f>
        <v>燃えさし口のヘリオン</v>
      </c>
      <c r="U392" t="str">
        <f t="shared" ref="U392:U405" si="135">IF(I392=0,"&gt;","")</f>
        <v/>
      </c>
      <c r="V392" t="str">
        <f>IF(I392=0,VLOOKUP(TAG!T373,Sheet4!A:B,2,TRUE),"")</f>
        <v/>
      </c>
      <c r="W392" t="s">
        <v>4855</v>
      </c>
      <c r="X392" t="s">
        <v>3267</v>
      </c>
      <c r="Z392" s="3">
        <v>154</v>
      </c>
      <c r="AA392" s="2" t="s">
        <v>3271</v>
      </c>
      <c r="AB392" s="1" t="s">
        <v>1575</v>
      </c>
      <c r="AC392" s="1" t="s">
        <v>1463</v>
      </c>
      <c r="AD392" s="1">
        <v>16</v>
      </c>
      <c r="AE392" s="1" t="s">
        <v>2713</v>
      </c>
      <c r="AF392" s="1" t="s">
        <v>2712</v>
      </c>
      <c r="AG392" s="1" t="s">
        <v>349</v>
      </c>
      <c r="AH392" s="1" t="s">
        <v>2711</v>
      </c>
      <c r="AI392" s="1"/>
      <c r="AJ392" s="1"/>
      <c r="AK392" s="1" t="s">
        <v>3313</v>
      </c>
      <c r="AL392" s="1" t="s">
        <v>3350</v>
      </c>
      <c r="AM392" s="1"/>
      <c r="AN392" s="1"/>
      <c r="AO392" s="1">
        <v>5</v>
      </c>
      <c r="AP392" s="1">
        <v>6</v>
      </c>
      <c r="AQ392" s="1" t="s">
        <v>3351</v>
      </c>
    </row>
    <row r="393" spans="1:43" x14ac:dyDescent="0.15">
      <c r="A393" t="str">
        <f t="shared" si="126"/>
        <v>|ORI|緑|14|5/6|レア|《[[光り葉の将帥、ドゥイネン]]》|</v>
      </c>
      <c r="B393" t="s">
        <v>3211</v>
      </c>
      <c r="C393" t="str">
        <f t="shared" si="128"/>
        <v>ORI</v>
      </c>
      <c r="D393">
        <f>IF(AA393="","",VLOOKUP(C393,tnpl!$Z$1:$AA$11,2,TRUE))</f>
        <v>1</v>
      </c>
      <c r="E393" t="s">
        <v>3211</v>
      </c>
      <c r="F393" t="str">
        <f t="shared" si="129"/>
        <v>緑</v>
      </c>
      <c r="G393">
        <f>IF(AB393="","",VLOOKUP(F393,tnpl!$X$1:$Y$16,2,TRUE))</f>
        <v>5</v>
      </c>
      <c r="H393" t="s">
        <v>3211</v>
      </c>
      <c r="I393">
        <f t="shared" si="130"/>
        <v>14</v>
      </c>
      <c r="J393" t="s">
        <v>3211</v>
      </c>
      <c r="K393">
        <f t="shared" si="131"/>
        <v>5</v>
      </c>
      <c r="L393">
        <f t="shared" si="132"/>
        <v>6</v>
      </c>
      <c r="M393" t="str">
        <f t="shared" si="127"/>
        <v>5/6</v>
      </c>
      <c r="N393" t="s">
        <v>3267</v>
      </c>
      <c r="O393" t="str">
        <f t="shared" si="133"/>
        <v>レア</v>
      </c>
      <c r="R393" t="s">
        <v>3267</v>
      </c>
      <c r="S393" t="s">
        <v>4854</v>
      </c>
      <c r="T393" t="str">
        <f t="shared" si="134"/>
        <v>光り葉の将帥、ドゥイネン</v>
      </c>
      <c r="U393" t="str">
        <f t="shared" si="135"/>
        <v/>
      </c>
      <c r="V393" t="str">
        <f>IF(I393=0,VLOOKUP(TAG!T379,Sheet4!A:B,2,TRUE),"")</f>
        <v/>
      </c>
      <c r="W393" t="s">
        <v>4855</v>
      </c>
      <c r="X393" t="s">
        <v>3267</v>
      </c>
      <c r="Z393" s="3">
        <v>190</v>
      </c>
      <c r="AA393" s="2" t="s">
        <v>3271</v>
      </c>
      <c r="AB393" s="1" t="s">
        <v>1540</v>
      </c>
      <c r="AC393" s="1" t="s">
        <v>1463</v>
      </c>
      <c r="AD393" s="1">
        <v>14</v>
      </c>
      <c r="AE393" s="1" t="s">
        <v>2611</v>
      </c>
      <c r="AF393" s="1" t="s">
        <v>2610</v>
      </c>
      <c r="AG393" s="1" t="s">
        <v>349</v>
      </c>
      <c r="AH393" s="1" t="s">
        <v>1501</v>
      </c>
      <c r="AI393" s="1" t="s">
        <v>1515</v>
      </c>
      <c r="AJ393" s="1"/>
      <c r="AK393" s="1" t="s">
        <v>1971</v>
      </c>
      <c r="AL393" s="1" t="s">
        <v>3370</v>
      </c>
      <c r="AM393" s="1"/>
      <c r="AN393" s="1"/>
      <c r="AO393" s="1">
        <v>5</v>
      </c>
      <c r="AP393" s="1">
        <v>6</v>
      </c>
      <c r="AQ393" s="1" t="s">
        <v>3371</v>
      </c>
    </row>
    <row r="394" spans="1:43" x14ac:dyDescent="0.15">
      <c r="A394" t="str">
        <f t="shared" si="126"/>
        <v>|BFZ|青|13|5/6|レア|《[[タジームの守護者]]》|</v>
      </c>
      <c r="B394" t="s">
        <v>3211</v>
      </c>
      <c r="C394" t="str">
        <f t="shared" si="128"/>
        <v>BFZ</v>
      </c>
      <c r="D394">
        <f>IF(AA394="","",VLOOKUP(C394,tnpl!$Z$1:$AA$11,2,TRUE))</f>
        <v>2</v>
      </c>
      <c r="E394" t="s">
        <v>3211</v>
      </c>
      <c r="F394" t="str">
        <f t="shared" si="129"/>
        <v>青</v>
      </c>
      <c r="G394">
        <f>IF(AB394="","",VLOOKUP(F394,tnpl!$X$1:$Y$16,2,TRUE))</f>
        <v>2</v>
      </c>
      <c r="H394" t="s">
        <v>3211</v>
      </c>
      <c r="I394">
        <f t="shared" si="130"/>
        <v>13</v>
      </c>
      <c r="J394" t="s">
        <v>3211</v>
      </c>
      <c r="K394">
        <f t="shared" si="131"/>
        <v>5</v>
      </c>
      <c r="L394">
        <f t="shared" si="132"/>
        <v>6</v>
      </c>
      <c r="M394" t="str">
        <f t="shared" si="127"/>
        <v>5/6</v>
      </c>
      <c r="N394" t="s">
        <v>3267</v>
      </c>
      <c r="O394" t="str">
        <f t="shared" si="133"/>
        <v>レア</v>
      </c>
      <c r="R394" t="s">
        <v>3267</v>
      </c>
      <c r="S394" t="s">
        <v>4854</v>
      </c>
      <c r="T394" t="str">
        <f t="shared" si="134"/>
        <v>タジームの守護者</v>
      </c>
      <c r="U394" t="str">
        <f t="shared" si="135"/>
        <v/>
      </c>
      <c r="V394" t="str">
        <f>IF(I394=0,VLOOKUP(TAG!T380,Sheet4!A:B,2,TRUE),"")</f>
        <v/>
      </c>
      <c r="W394" t="s">
        <v>4855</v>
      </c>
      <c r="X394" t="s">
        <v>3267</v>
      </c>
      <c r="Z394" s="3">
        <v>310</v>
      </c>
      <c r="AA394" s="2" t="s">
        <v>3213</v>
      </c>
      <c r="AB394" s="1" t="s">
        <v>1631</v>
      </c>
      <c r="AC394" s="1" t="s">
        <v>1463</v>
      </c>
      <c r="AD394" s="1">
        <v>13</v>
      </c>
      <c r="AE394" s="1" t="s">
        <v>2245</v>
      </c>
      <c r="AF394" s="1" t="s">
        <v>2244</v>
      </c>
      <c r="AG394" s="1" t="s">
        <v>349</v>
      </c>
      <c r="AH394" s="1" t="s">
        <v>1633</v>
      </c>
      <c r="AI394" s="1"/>
      <c r="AJ394" s="1"/>
      <c r="AK394" s="1" t="s">
        <v>361</v>
      </c>
      <c r="AL394" s="1" t="s">
        <v>2243</v>
      </c>
      <c r="AM394" s="1" t="s">
        <v>2242</v>
      </c>
      <c r="AN394" s="1"/>
      <c r="AO394" s="1">
        <v>5</v>
      </c>
      <c r="AP394" s="1">
        <v>6</v>
      </c>
      <c r="AQ394" s="1" t="s">
        <v>3430</v>
      </c>
    </row>
    <row r="395" spans="1:43" x14ac:dyDescent="0.15">
      <c r="A395" t="str">
        <f t="shared" si="126"/>
        <v>|BFZ|黒|14|5/6|レア|《[[果敢な血王]]》|</v>
      </c>
      <c r="B395" t="s">
        <v>3211</v>
      </c>
      <c r="C395" t="str">
        <f t="shared" si="128"/>
        <v>BFZ</v>
      </c>
      <c r="D395">
        <f>IF(AA395="","",VLOOKUP(C395,tnpl!$Z$1:$AA$11,2,TRUE))</f>
        <v>2</v>
      </c>
      <c r="E395" t="s">
        <v>3211</v>
      </c>
      <c r="F395" t="str">
        <f t="shared" si="129"/>
        <v>黒</v>
      </c>
      <c r="G395">
        <f>IF(AB395="","",VLOOKUP(F395,tnpl!$X$1:$Y$16,2,TRUE))</f>
        <v>3</v>
      </c>
      <c r="H395" t="s">
        <v>3211</v>
      </c>
      <c r="I395">
        <f t="shared" si="130"/>
        <v>14</v>
      </c>
      <c r="J395" t="s">
        <v>3211</v>
      </c>
      <c r="K395">
        <f t="shared" si="131"/>
        <v>5</v>
      </c>
      <c r="L395">
        <f t="shared" si="132"/>
        <v>6</v>
      </c>
      <c r="M395" t="str">
        <f t="shared" si="127"/>
        <v>5/6</v>
      </c>
      <c r="N395" t="s">
        <v>3267</v>
      </c>
      <c r="O395" t="str">
        <f t="shared" si="133"/>
        <v>レア</v>
      </c>
      <c r="R395" t="s">
        <v>3267</v>
      </c>
      <c r="S395" t="s">
        <v>4854</v>
      </c>
      <c r="T395" t="str">
        <f t="shared" si="134"/>
        <v>果敢な血王</v>
      </c>
      <c r="U395" t="str">
        <f t="shared" si="135"/>
        <v/>
      </c>
      <c r="V395" t="str">
        <f>IF(I395=0,VLOOKUP(TAG!T381,Sheet4!A:B,2,TRUE),"")</f>
        <v/>
      </c>
      <c r="W395" t="s">
        <v>4855</v>
      </c>
      <c r="X395" t="s">
        <v>3267</v>
      </c>
      <c r="Z395" s="3">
        <v>346</v>
      </c>
      <c r="AA395" s="2" t="s">
        <v>3213</v>
      </c>
      <c r="AB395" s="1" t="s">
        <v>1606</v>
      </c>
      <c r="AC395" s="1" t="s">
        <v>1463</v>
      </c>
      <c r="AD395" s="1">
        <v>14</v>
      </c>
      <c r="AE395" s="1" t="s">
        <v>2126</v>
      </c>
      <c r="AF395" s="1" t="s">
        <v>2125</v>
      </c>
      <c r="AG395" s="1" t="s">
        <v>349</v>
      </c>
      <c r="AH395" s="1" t="s">
        <v>1516</v>
      </c>
      <c r="AI395" s="1"/>
      <c r="AJ395" s="1"/>
      <c r="AK395" s="1" t="s">
        <v>361</v>
      </c>
      <c r="AL395" s="1" t="s">
        <v>2124</v>
      </c>
      <c r="AM395" s="1"/>
      <c r="AN395" s="1"/>
      <c r="AO395" s="1">
        <v>5</v>
      </c>
      <c r="AP395" s="1">
        <v>6</v>
      </c>
      <c r="AQ395" s="1" t="s">
        <v>3449</v>
      </c>
    </row>
    <row r="396" spans="1:43" x14ac:dyDescent="0.15">
      <c r="A396" t="str">
        <f t="shared" si="126"/>
        <v>|BFZ|黒|15|5/6|レア|《[[グール・ドラズの監視者]]》|</v>
      </c>
      <c r="B396" t="s">
        <v>3211</v>
      </c>
      <c r="C396" t="str">
        <f t="shared" si="128"/>
        <v>BFZ</v>
      </c>
      <c r="D396">
        <f>IF(AA396="","",VLOOKUP(C396,tnpl!$Z$1:$AA$11,2,TRUE))</f>
        <v>2</v>
      </c>
      <c r="E396" t="s">
        <v>3211</v>
      </c>
      <c r="F396" t="str">
        <f t="shared" si="129"/>
        <v>黒</v>
      </c>
      <c r="G396">
        <f>IF(AB396="","",VLOOKUP(F396,tnpl!$X$1:$Y$16,2,TRUE))</f>
        <v>3</v>
      </c>
      <c r="H396" t="s">
        <v>3211</v>
      </c>
      <c r="I396">
        <f t="shared" si="130"/>
        <v>15</v>
      </c>
      <c r="J396" t="s">
        <v>3211</v>
      </c>
      <c r="K396">
        <f t="shared" si="131"/>
        <v>5</v>
      </c>
      <c r="L396">
        <f t="shared" si="132"/>
        <v>6</v>
      </c>
      <c r="M396" t="str">
        <f t="shared" si="127"/>
        <v>5/6</v>
      </c>
      <c r="N396" t="s">
        <v>3267</v>
      </c>
      <c r="O396" t="str">
        <f t="shared" si="133"/>
        <v>レア</v>
      </c>
      <c r="R396" t="s">
        <v>3267</v>
      </c>
      <c r="S396" t="s">
        <v>4854</v>
      </c>
      <c r="T396" t="str">
        <f t="shared" si="134"/>
        <v>グール・ドラズの監視者</v>
      </c>
      <c r="U396" t="str">
        <f t="shared" si="135"/>
        <v/>
      </c>
      <c r="V396" t="str">
        <f>IF(I396=0,VLOOKUP(TAG!T382,Sheet4!A:B,2,TRUE),"")</f>
        <v/>
      </c>
      <c r="W396" t="s">
        <v>4855</v>
      </c>
      <c r="X396" t="s">
        <v>3267</v>
      </c>
      <c r="Z396" s="3">
        <v>347</v>
      </c>
      <c r="AA396" s="2" t="s">
        <v>3213</v>
      </c>
      <c r="AB396" s="1" t="s">
        <v>1606</v>
      </c>
      <c r="AC396" s="1" t="s">
        <v>1463</v>
      </c>
      <c r="AD396" s="1">
        <v>15</v>
      </c>
      <c r="AE396" s="1" t="s">
        <v>2123</v>
      </c>
      <c r="AF396" s="1" t="s">
        <v>2122</v>
      </c>
      <c r="AG396" s="1" t="s">
        <v>349</v>
      </c>
      <c r="AH396" s="1" t="s">
        <v>1516</v>
      </c>
      <c r="AI396" s="1"/>
      <c r="AJ396" s="1"/>
      <c r="AK396" s="1" t="s">
        <v>361</v>
      </c>
      <c r="AL396" s="1" t="s">
        <v>2121</v>
      </c>
      <c r="AM396" s="1" t="s">
        <v>2120</v>
      </c>
      <c r="AN396" s="1"/>
      <c r="AO396" s="1">
        <v>5</v>
      </c>
      <c r="AP396" s="1">
        <v>6</v>
      </c>
      <c r="AQ396" s="1" t="s">
        <v>3450</v>
      </c>
    </row>
    <row r="397" spans="1:43" x14ac:dyDescent="0.15">
      <c r="A397" t="str">
        <f t="shared" si="126"/>
        <v>|BFZ|無色|11|5/6|レア|《[[荒廃を招くもの]]》|</v>
      </c>
      <c r="B397" t="s">
        <v>3211</v>
      </c>
      <c r="C397" t="str">
        <f t="shared" si="128"/>
        <v>BFZ</v>
      </c>
      <c r="D397">
        <f>IF(AA397="","",VLOOKUP(C397,tnpl!$Z$1:$AA$11,2,TRUE))</f>
        <v>2</v>
      </c>
      <c r="E397" t="s">
        <v>3211</v>
      </c>
      <c r="F397" t="str">
        <f t="shared" si="129"/>
        <v>無色</v>
      </c>
      <c r="G397">
        <f>IF(AB397="","",VLOOKUP(F397,tnpl!$X$1:$Y$16,2,TRUE))</f>
        <v>16</v>
      </c>
      <c r="H397" t="s">
        <v>3211</v>
      </c>
      <c r="I397">
        <f t="shared" si="130"/>
        <v>11</v>
      </c>
      <c r="J397" t="s">
        <v>3211</v>
      </c>
      <c r="K397">
        <f t="shared" si="131"/>
        <v>5</v>
      </c>
      <c r="L397">
        <f t="shared" si="132"/>
        <v>6</v>
      </c>
      <c r="M397" t="str">
        <f t="shared" si="127"/>
        <v>5/6</v>
      </c>
      <c r="N397" t="s">
        <v>3267</v>
      </c>
      <c r="O397" t="str">
        <f t="shared" si="133"/>
        <v>レア</v>
      </c>
      <c r="R397" t="s">
        <v>3267</v>
      </c>
      <c r="S397" t="s">
        <v>4854</v>
      </c>
      <c r="T397" t="str">
        <f t="shared" si="134"/>
        <v>荒廃を招くもの</v>
      </c>
      <c r="U397" t="str">
        <f t="shared" si="135"/>
        <v/>
      </c>
      <c r="V397" t="str">
        <f>IF(I397=0,VLOOKUP(TAG!T383,Sheet4!A:B,2,TRUE),"")</f>
        <v/>
      </c>
      <c r="W397" t="s">
        <v>4855</v>
      </c>
      <c r="X397" t="s">
        <v>3267</v>
      </c>
      <c r="Z397" s="3">
        <v>464</v>
      </c>
      <c r="AA397" s="2" t="s">
        <v>3213</v>
      </c>
      <c r="AB397" s="1" t="s">
        <v>301</v>
      </c>
      <c r="AC397" s="1" t="s">
        <v>1463</v>
      </c>
      <c r="AD397" s="1">
        <v>11</v>
      </c>
      <c r="AE397" s="1" t="s">
        <v>1745</v>
      </c>
      <c r="AF397" s="1" t="s">
        <v>1744</v>
      </c>
      <c r="AG397" s="1" t="s">
        <v>349</v>
      </c>
      <c r="AH397" s="1" t="s">
        <v>1457</v>
      </c>
      <c r="AI397" s="1" t="s">
        <v>1743</v>
      </c>
      <c r="AJ397" s="1"/>
      <c r="AK397" s="1" t="s">
        <v>1742</v>
      </c>
      <c r="AL397" s="1"/>
      <c r="AM397" s="1"/>
      <c r="AN397" s="1"/>
      <c r="AO397" s="1">
        <v>5</v>
      </c>
      <c r="AP397" s="1">
        <v>6</v>
      </c>
      <c r="AQ397" s="1" t="s">
        <v>1742</v>
      </c>
    </row>
    <row r="398" spans="1:43" x14ac:dyDescent="0.15">
      <c r="A398" t="str">
        <f t="shared" si="126"/>
        <v>|OGW|白黒|16|5/6|レア|《[[永代巡礼者、アイリ]]》|</v>
      </c>
      <c r="B398" t="s">
        <v>3211</v>
      </c>
      <c r="C398" t="str">
        <f t="shared" si="128"/>
        <v>OGW</v>
      </c>
      <c r="D398">
        <f>IF(AA398="","",VLOOKUP(C398,tnpl!$Z$1:$AA$11,2,TRUE))</f>
        <v>3</v>
      </c>
      <c r="E398" t="s">
        <v>3211</v>
      </c>
      <c r="F398" t="str">
        <f t="shared" si="129"/>
        <v>白黒</v>
      </c>
      <c r="G398">
        <f>IF(AB398="","",VLOOKUP(F398,tnpl!$X$1:$Y$16,2,TRUE))</f>
        <v>11</v>
      </c>
      <c r="H398" t="s">
        <v>3211</v>
      </c>
      <c r="I398">
        <f t="shared" si="130"/>
        <v>16</v>
      </c>
      <c r="J398" t="s">
        <v>3211</v>
      </c>
      <c r="K398">
        <f t="shared" si="131"/>
        <v>5</v>
      </c>
      <c r="L398">
        <f t="shared" si="132"/>
        <v>6</v>
      </c>
      <c r="M398" t="str">
        <f t="shared" si="127"/>
        <v>5/6</v>
      </c>
      <c r="N398" t="s">
        <v>3267</v>
      </c>
      <c r="O398" t="str">
        <f t="shared" si="133"/>
        <v>レア</v>
      </c>
      <c r="R398" t="s">
        <v>3267</v>
      </c>
      <c r="S398" t="s">
        <v>4854</v>
      </c>
      <c r="T398" t="str">
        <f t="shared" si="134"/>
        <v>永代巡礼者、アイリ</v>
      </c>
      <c r="U398" t="str">
        <f t="shared" si="135"/>
        <v/>
      </c>
      <c r="V398" t="str">
        <f>IF(I398=0,VLOOKUP(TAG!T387,Sheet4!A:B,2,TRUE),"")</f>
        <v/>
      </c>
      <c r="W398" t="s">
        <v>4855</v>
      </c>
      <c r="X398" t="s">
        <v>3267</v>
      </c>
      <c r="Z398" s="3">
        <v>527</v>
      </c>
      <c r="AA398" s="2" t="s">
        <v>3214</v>
      </c>
      <c r="AB398" s="1" t="s">
        <v>1496</v>
      </c>
      <c r="AC398" s="1" t="s">
        <v>1463</v>
      </c>
      <c r="AD398" s="1">
        <v>16</v>
      </c>
      <c r="AE398" s="1" t="s">
        <v>1495</v>
      </c>
      <c r="AF398" s="1" t="s">
        <v>1494</v>
      </c>
      <c r="AG398" s="1" t="s">
        <v>349</v>
      </c>
      <c r="AH398" s="1" t="s">
        <v>1493</v>
      </c>
      <c r="AI398" s="1" t="s">
        <v>1492</v>
      </c>
      <c r="AJ398" s="1"/>
      <c r="AK398" s="1" t="s">
        <v>3522</v>
      </c>
      <c r="AL398" s="1" t="s">
        <v>1491</v>
      </c>
      <c r="AM398" s="1" t="s">
        <v>1490</v>
      </c>
      <c r="AN398" s="1"/>
      <c r="AO398" s="1">
        <v>5</v>
      </c>
      <c r="AP398" s="1">
        <v>6</v>
      </c>
      <c r="AQ398" s="1" t="s">
        <v>3523</v>
      </c>
    </row>
    <row r="399" spans="1:43" x14ac:dyDescent="0.15">
      <c r="A399" t="str">
        <f t="shared" si="126"/>
        <v>|EMN|白|7|5/6|レア|《[[魂の聖別者]]》|</v>
      </c>
      <c r="B399" t="s">
        <v>3211</v>
      </c>
      <c r="C399" t="str">
        <f t="shared" si="128"/>
        <v>EMN</v>
      </c>
      <c r="D399">
        <f>IF(AA399="","",VLOOKUP(C399,tnpl!$Z$1:$AA$11,2,TRUE))</f>
        <v>5</v>
      </c>
      <c r="E399" t="s">
        <v>3211</v>
      </c>
      <c r="F399" t="str">
        <f t="shared" si="129"/>
        <v>白</v>
      </c>
      <c r="G399">
        <f>IF(AB399="","",VLOOKUP(F399,tnpl!$X$1:$Y$16,2,TRUE))</f>
        <v>1</v>
      </c>
      <c r="H399" t="s">
        <v>3211</v>
      </c>
      <c r="I399">
        <f t="shared" si="130"/>
        <v>7</v>
      </c>
      <c r="J399" t="s">
        <v>3211</v>
      </c>
      <c r="K399">
        <f t="shared" si="131"/>
        <v>5</v>
      </c>
      <c r="L399">
        <f t="shared" si="132"/>
        <v>6</v>
      </c>
      <c r="M399" t="str">
        <f t="shared" si="127"/>
        <v>5/6</v>
      </c>
      <c r="N399" t="s">
        <v>3267</v>
      </c>
      <c r="O399" t="str">
        <f t="shared" si="133"/>
        <v>レア</v>
      </c>
      <c r="R399" t="s">
        <v>3267</v>
      </c>
      <c r="S399" t="s">
        <v>4854</v>
      </c>
      <c r="T399" t="str">
        <f t="shared" si="134"/>
        <v>魂の聖別者</v>
      </c>
      <c r="U399" t="str">
        <f t="shared" si="135"/>
        <v/>
      </c>
      <c r="V399" t="str">
        <f>IF(I399=0,VLOOKUP(TAG!T395,Sheet4!A:B,2,TRUE),"")</f>
        <v/>
      </c>
      <c r="W399" t="s">
        <v>4855</v>
      </c>
      <c r="X399" t="s">
        <v>3267</v>
      </c>
      <c r="Z399" s="3">
        <v>762</v>
      </c>
      <c r="AA399" s="2" t="s">
        <v>3870</v>
      </c>
      <c r="AB399" s="1" t="s">
        <v>1653</v>
      </c>
      <c r="AC399" s="1" t="s">
        <v>1463</v>
      </c>
      <c r="AD399" s="1">
        <v>7</v>
      </c>
      <c r="AE399" s="1" t="s">
        <v>1003</v>
      </c>
      <c r="AF399" s="1" t="s">
        <v>1002</v>
      </c>
      <c r="AG399" s="1" t="s">
        <v>349</v>
      </c>
      <c r="AH399" s="1" t="s">
        <v>1511</v>
      </c>
      <c r="AI399" s="1" t="s">
        <v>1492</v>
      </c>
      <c r="AJ399" s="1"/>
      <c r="AK399" s="1" t="s">
        <v>3886</v>
      </c>
      <c r="AL399" s="1" t="s">
        <v>3887</v>
      </c>
      <c r="AM399" s="1"/>
      <c r="AN399" s="1"/>
      <c r="AO399" s="1">
        <v>5</v>
      </c>
      <c r="AP399" s="1">
        <v>6</v>
      </c>
      <c r="AQ399" s="1" t="s">
        <v>3888</v>
      </c>
    </row>
    <row r="400" spans="1:43" x14ac:dyDescent="0.15">
      <c r="A400" t="str">
        <f t="shared" si="126"/>
        <v>|EMN|赤|13|5/6|レア|《[[騒乱の歓楽者]]》|</v>
      </c>
      <c r="B400" t="s">
        <v>3211</v>
      </c>
      <c r="C400" t="str">
        <f t="shared" si="128"/>
        <v>EMN</v>
      </c>
      <c r="D400">
        <f>IF(AA400="","",VLOOKUP(C400,tnpl!$Z$1:$AA$11,2,TRUE))</f>
        <v>5</v>
      </c>
      <c r="E400" t="s">
        <v>3211</v>
      </c>
      <c r="F400" t="str">
        <f t="shared" si="129"/>
        <v>赤</v>
      </c>
      <c r="G400">
        <f>IF(AB400="","",VLOOKUP(F400,tnpl!$X$1:$Y$16,2,TRUE))</f>
        <v>4</v>
      </c>
      <c r="H400" t="s">
        <v>3211</v>
      </c>
      <c r="I400">
        <f t="shared" si="130"/>
        <v>13</v>
      </c>
      <c r="J400" t="s">
        <v>3211</v>
      </c>
      <c r="K400">
        <f t="shared" si="131"/>
        <v>5</v>
      </c>
      <c r="L400">
        <f t="shared" si="132"/>
        <v>6</v>
      </c>
      <c r="M400" t="str">
        <f t="shared" si="127"/>
        <v>5/6</v>
      </c>
      <c r="N400" t="s">
        <v>3267</v>
      </c>
      <c r="O400" t="str">
        <f t="shared" si="133"/>
        <v>レア</v>
      </c>
      <c r="R400" t="s">
        <v>3267</v>
      </c>
      <c r="S400" t="s">
        <v>4854</v>
      </c>
      <c r="T400" t="str">
        <f t="shared" si="134"/>
        <v>騒乱の歓楽者</v>
      </c>
      <c r="U400" t="str">
        <f t="shared" si="135"/>
        <v/>
      </c>
      <c r="V400" t="str">
        <f>IF(I400=0,VLOOKUP(TAG!T399,Sheet4!A:B,2,TRUE),"")</f>
        <v/>
      </c>
      <c r="W400" t="s">
        <v>4855</v>
      </c>
      <c r="X400" t="s">
        <v>3267</v>
      </c>
      <c r="Z400" s="3">
        <v>800</v>
      </c>
      <c r="AA400" s="2" t="s">
        <v>3870</v>
      </c>
      <c r="AB400" s="1" t="s">
        <v>1575</v>
      </c>
      <c r="AC400" s="1" t="s">
        <v>1463</v>
      </c>
      <c r="AD400" s="1">
        <v>13</v>
      </c>
      <c r="AE400" s="1" t="s">
        <v>939</v>
      </c>
      <c r="AF400" s="1" t="s">
        <v>938</v>
      </c>
      <c r="AG400" s="1" t="s">
        <v>349</v>
      </c>
      <c r="AH400" s="1" t="s">
        <v>3706</v>
      </c>
      <c r="AI400" s="1" t="s">
        <v>2837</v>
      </c>
      <c r="AJ400" s="1"/>
      <c r="AK400" s="1" t="s">
        <v>1510</v>
      </c>
      <c r="AL400" s="1" t="s">
        <v>3968</v>
      </c>
      <c r="AM400" s="1"/>
      <c r="AN400" s="1"/>
      <c r="AO400" s="1">
        <v>5</v>
      </c>
      <c r="AP400" s="1">
        <v>6</v>
      </c>
      <c r="AQ400" s="1" t="s">
        <v>3969</v>
      </c>
    </row>
    <row r="401" spans="1:43" x14ac:dyDescent="0.15">
      <c r="A401" t="str">
        <f t="shared" si="126"/>
        <v>|EMN|赤|15|5/6|レア|《[[ハンウィアー守備隊]]》|</v>
      </c>
      <c r="B401" t="s">
        <v>3211</v>
      </c>
      <c r="C401" t="str">
        <f t="shared" si="128"/>
        <v>EMN</v>
      </c>
      <c r="D401">
        <f>IF(AA401="","",VLOOKUP(C401,tnpl!$Z$1:$AA$11,2,TRUE))</f>
        <v>5</v>
      </c>
      <c r="E401" t="s">
        <v>3211</v>
      </c>
      <c r="F401" t="str">
        <f t="shared" si="129"/>
        <v>赤</v>
      </c>
      <c r="G401">
        <f>IF(AB401="","",VLOOKUP(F401,tnpl!$X$1:$Y$16,2,TRUE))</f>
        <v>4</v>
      </c>
      <c r="H401" t="s">
        <v>3211</v>
      </c>
      <c r="I401">
        <f t="shared" si="130"/>
        <v>15</v>
      </c>
      <c r="J401" t="s">
        <v>3211</v>
      </c>
      <c r="K401">
        <f t="shared" si="131"/>
        <v>5</v>
      </c>
      <c r="L401">
        <f t="shared" si="132"/>
        <v>6</v>
      </c>
      <c r="M401" t="str">
        <f t="shared" si="127"/>
        <v>5/6</v>
      </c>
      <c r="N401" t="s">
        <v>3267</v>
      </c>
      <c r="O401" t="str">
        <f t="shared" si="133"/>
        <v>レア</v>
      </c>
      <c r="R401" t="s">
        <v>3267</v>
      </c>
      <c r="S401" t="s">
        <v>4854</v>
      </c>
      <c r="T401" t="str">
        <f t="shared" si="134"/>
        <v>ハンウィアー守備隊</v>
      </c>
      <c r="U401" t="str">
        <f t="shared" si="135"/>
        <v/>
      </c>
      <c r="V401" t="str">
        <f>IF(I401=0,VLOOKUP(TAG!T400,Sheet4!A:B,2,TRUE),"")</f>
        <v/>
      </c>
      <c r="W401" t="s">
        <v>4855</v>
      </c>
      <c r="X401" t="s">
        <v>3267</v>
      </c>
      <c r="Z401" s="3">
        <v>801</v>
      </c>
      <c r="AA401" s="2" t="s">
        <v>3870</v>
      </c>
      <c r="AB401" s="1" t="s">
        <v>1575</v>
      </c>
      <c r="AC401" s="1" t="s">
        <v>1463</v>
      </c>
      <c r="AD401" s="1">
        <v>15</v>
      </c>
      <c r="AE401" s="1" t="s">
        <v>937</v>
      </c>
      <c r="AF401" s="1" t="s">
        <v>936</v>
      </c>
      <c r="AG401" s="1" t="s">
        <v>349</v>
      </c>
      <c r="AH401" s="1" t="s">
        <v>1511</v>
      </c>
      <c r="AI401" s="1" t="s">
        <v>1826</v>
      </c>
      <c r="AJ401" s="1"/>
      <c r="AK401" s="1" t="s">
        <v>3970</v>
      </c>
      <c r="AL401" s="1" t="s">
        <v>3971</v>
      </c>
      <c r="AM401" s="1"/>
      <c r="AN401" s="1"/>
      <c r="AO401" s="1">
        <v>5</v>
      </c>
      <c r="AP401" s="1">
        <v>6</v>
      </c>
      <c r="AQ401" s="1" t="s">
        <v>3972</v>
      </c>
    </row>
    <row r="402" spans="1:43" x14ac:dyDescent="0.15">
      <c r="A402" t="str">
        <f t="shared" si="126"/>
        <v>|EMN|無色|19|5/6|レア|《[[老いたる深海鬼]]》|</v>
      </c>
      <c r="B402" t="s">
        <v>3211</v>
      </c>
      <c r="C402" t="str">
        <f t="shared" si="128"/>
        <v>EMN</v>
      </c>
      <c r="D402">
        <f>IF(AA402="","",VLOOKUP(C402,tnpl!$Z$1:$AA$11,2,TRUE))</f>
        <v>5</v>
      </c>
      <c r="E402" t="s">
        <v>3211</v>
      </c>
      <c r="F402" t="str">
        <f t="shared" si="129"/>
        <v>無色</v>
      </c>
      <c r="G402">
        <f>IF(AB402="","",VLOOKUP(F402,tnpl!$X$1:$Y$16,2,TRUE))</f>
        <v>16</v>
      </c>
      <c r="H402" t="s">
        <v>3211</v>
      </c>
      <c r="I402">
        <f t="shared" si="130"/>
        <v>19</v>
      </c>
      <c r="J402" t="s">
        <v>3211</v>
      </c>
      <c r="K402">
        <f t="shared" si="131"/>
        <v>5</v>
      </c>
      <c r="L402">
        <f t="shared" si="132"/>
        <v>6</v>
      </c>
      <c r="M402" t="str">
        <f t="shared" si="127"/>
        <v>5/6</v>
      </c>
      <c r="N402" t="s">
        <v>3267</v>
      </c>
      <c r="O402" t="str">
        <f t="shared" si="133"/>
        <v>レア</v>
      </c>
      <c r="R402" t="s">
        <v>3267</v>
      </c>
      <c r="S402" t="s">
        <v>4854</v>
      </c>
      <c r="T402" t="str">
        <f t="shared" si="134"/>
        <v>老いたる深海鬼</v>
      </c>
      <c r="U402" t="str">
        <f t="shared" si="135"/>
        <v/>
      </c>
      <c r="V402" t="str">
        <f>IF(I402=0,VLOOKUP(TAG!T403,Sheet4!A:B,2,TRUE),"")</f>
        <v/>
      </c>
      <c r="W402" t="s">
        <v>4855</v>
      </c>
      <c r="X402" t="s">
        <v>3267</v>
      </c>
      <c r="Z402" s="3">
        <v>832</v>
      </c>
      <c r="AA402" s="2" t="s">
        <v>3870</v>
      </c>
      <c r="AB402" s="1" t="s">
        <v>301</v>
      </c>
      <c r="AC402" s="1" t="s">
        <v>1463</v>
      </c>
      <c r="AD402" s="1">
        <v>19</v>
      </c>
      <c r="AE402" s="1" t="s">
        <v>885</v>
      </c>
      <c r="AF402" s="1" t="s">
        <v>884</v>
      </c>
      <c r="AG402" s="1" t="s">
        <v>349</v>
      </c>
      <c r="AH402" s="1" t="s">
        <v>1457</v>
      </c>
      <c r="AI402" s="1" t="s">
        <v>4025</v>
      </c>
      <c r="AJ402" s="1"/>
      <c r="AK402" s="1" t="s">
        <v>4020</v>
      </c>
      <c r="AL402" s="1" t="s">
        <v>4026</v>
      </c>
      <c r="AM402" s="1"/>
      <c r="AN402" s="1"/>
      <c r="AO402" s="1">
        <v>5</v>
      </c>
      <c r="AP402" s="1">
        <v>6</v>
      </c>
      <c r="AQ402" s="1" t="s">
        <v>4027</v>
      </c>
    </row>
    <row r="403" spans="1:43" x14ac:dyDescent="0.15">
      <c r="A403" t="str">
        <f t="shared" si="126"/>
        <v>|KLD|黒|18|5/6|レア|《[[豪華の王、ゴンティ]]》|</v>
      </c>
      <c r="B403" t="s">
        <v>3211</v>
      </c>
      <c r="C403" t="str">
        <f t="shared" si="128"/>
        <v>KLD</v>
      </c>
      <c r="D403">
        <f>IF(AA403="","",VLOOKUP(C403,tnpl!$Z$1:$AA$11,2,TRUE))</f>
        <v>6</v>
      </c>
      <c r="E403" t="s">
        <v>3211</v>
      </c>
      <c r="F403" t="str">
        <f t="shared" si="129"/>
        <v>黒</v>
      </c>
      <c r="G403">
        <f>IF(AB403="","",VLOOKUP(F403,tnpl!$X$1:$Y$16,2,TRUE))</f>
        <v>3</v>
      </c>
      <c r="H403" t="s">
        <v>3211</v>
      </c>
      <c r="I403">
        <f t="shared" si="130"/>
        <v>18</v>
      </c>
      <c r="J403" t="s">
        <v>3211</v>
      </c>
      <c r="K403">
        <f t="shared" si="131"/>
        <v>5</v>
      </c>
      <c r="L403">
        <f t="shared" si="132"/>
        <v>6</v>
      </c>
      <c r="M403" t="str">
        <f t="shared" si="127"/>
        <v>5/6</v>
      </c>
      <c r="N403" t="s">
        <v>3267</v>
      </c>
      <c r="O403" t="str">
        <f t="shared" si="133"/>
        <v>レア</v>
      </c>
      <c r="R403" t="s">
        <v>3267</v>
      </c>
      <c r="S403" t="s">
        <v>4854</v>
      </c>
      <c r="T403" t="str">
        <f t="shared" si="134"/>
        <v>豪華の王、ゴンティ</v>
      </c>
      <c r="U403" t="str">
        <f t="shared" si="135"/>
        <v/>
      </c>
      <c r="V403" t="str">
        <f>IF(I403=0,VLOOKUP(TAG!T404,Sheet4!A:B,2,TRUE),"")</f>
        <v/>
      </c>
      <c r="W403" t="s">
        <v>4855</v>
      </c>
      <c r="X403" t="s">
        <v>3267</v>
      </c>
      <c r="Z403" s="3">
        <v>905</v>
      </c>
      <c r="AA403" s="2" t="s">
        <v>4035</v>
      </c>
      <c r="AB403" s="1" t="s">
        <v>1606</v>
      </c>
      <c r="AC403" s="1" t="s">
        <v>1463</v>
      </c>
      <c r="AD403" s="1">
        <v>18</v>
      </c>
      <c r="AE403" s="1" t="s">
        <v>713</v>
      </c>
      <c r="AF403" s="1" t="s">
        <v>712</v>
      </c>
      <c r="AG403" s="1" t="s">
        <v>349</v>
      </c>
      <c r="AH403" s="1" t="s">
        <v>4129</v>
      </c>
      <c r="AI403" s="1" t="s">
        <v>2976</v>
      </c>
      <c r="AJ403" s="1"/>
      <c r="AK403" s="1" t="s">
        <v>3522</v>
      </c>
      <c r="AL403" s="1" t="s">
        <v>4153</v>
      </c>
      <c r="AM403" s="1"/>
      <c r="AN403" s="1"/>
      <c r="AO403" s="1">
        <v>5</v>
      </c>
      <c r="AP403" s="1">
        <v>6</v>
      </c>
      <c r="AQ403" s="1" t="s">
        <v>4154</v>
      </c>
    </row>
    <row r="404" spans="1:43" x14ac:dyDescent="0.15">
      <c r="A404" t="str">
        <f t="shared" si="126"/>
        <v>|AKH|緑|9|5/6|レア|《[[媒介者の修練者]]》|</v>
      </c>
      <c r="B404" t="s">
        <v>3211</v>
      </c>
      <c r="C404" t="str">
        <f t="shared" si="128"/>
        <v>AKH</v>
      </c>
      <c r="D404">
        <f>IF(AA404="","",VLOOKUP(C404,tnpl!$Z$1:$AA$11,2,TRUE))</f>
        <v>10</v>
      </c>
      <c r="E404" t="s">
        <v>3211</v>
      </c>
      <c r="F404" t="str">
        <f t="shared" si="129"/>
        <v>緑</v>
      </c>
      <c r="G404">
        <f>IF(AB404="","",VLOOKUP(F404,tnpl!$X$1:$Y$16,2,TRUE))</f>
        <v>5</v>
      </c>
      <c r="H404" t="s">
        <v>3211</v>
      </c>
      <c r="I404">
        <f t="shared" si="130"/>
        <v>9</v>
      </c>
      <c r="J404" t="s">
        <v>3211</v>
      </c>
      <c r="K404">
        <f t="shared" si="131"/>
        <v>5</v>
      </c>
      <c r="L404">
        <f t="shared" si="132"/>
        <v>6</v>
      </c>
      <c r="M404" t="str">
        <f t="shared" si="127"/>
        <v>5/6</v>
      </c>
      <c r="N404" t="s">
        <v>3267</v>
      </c>
      <c r="O404" t="str">
        <f t="shared" si="133"/>
        <v>レア</v>
      </c>
      <c r="R404" t="s">
        <v>3267</v>
      </c>
      <c r="S404" t="s">
        <v>4854</v>
      </c>
      <c r="T404" t="str">
        <f t="shared" si="134"/>
        <v>媒介者の修練者</v>
      </c>
      <c r="U404" t="str">
        <f t="shared" si="135"/>
        <v/>
      </c>
      <c r="V404" t="str">
        <f>IF(I404=0,VLOOKUP(TAG!T411,Sheet4!A:B,2,TRUE),"")</f>
        <v/>
      </c>
      <c r="W404" t="s">
        <v>4855</v>
      </c>
      <c r="X404" t="s">
        <v>3267</v>
      </c>
      <c r="Z404" s="3">
        <v>1216</v>
      </c>
      <c r="AA404" s="2" t="s">
        <v>4450</v>
      </c>
      <c r="AB404" s="1" t="s">
        <v>1540</v>
      </c>
      <c r="AC404" s="1" t="s">
        <v>1463</v>
      </c>
      <c r="AD404" s="1">
        <v>9</v>
      </c>
      <c r="AE404" s="1" t="s">
        <v>71</v>
      </c>
      <c r="AF404" s="1" t="s">
        <v>70</v>
      </c>
      <c r="AG404" s="1" t="s">
        <v>349</v>
      </c>
      <c r="AH404" s="1" t="s">
        <v>1511</v>
      </c>
      <c r="AI404" s="1" t="s">
        <v>1551</v>
      </c>
      <c r="AJ404" s="1"/>
      <c r="AK404" s="1" t="s">
        <v>4663</v>
      </c>
      <c r="AL404" s="1"/>
      <c r="AM404" s="1"/>
      <c r="AN404" s="1"/>
      <c r="AO404" s="1">
        <v>5</v>
      </c>
      <c r="AP404" s="1">
        <v>6</v>
      </c>
      <c r="AQ404" s="1" t="s">
        <v>4663</v>
      </c>
    </row>
    <row r="405" spans="1:43" x14ac:dyDescent="0.15">
      <c r="A405" t="str">
        <f t="shared" si="126"/>
        <v>|AKH|緑|8|5/6|アンコモン|《[[好戦的な巨口]]》|</v>
      </c>
      <c r="B405" t="s">
        <v>3211</v>
      </c>
      <c r="C405" t="str">
        <f t="shared" si="128"/>
        <v>AKH</v>
      </c>
      <c r="D405">
        <f>IF(AA405="","",VLOOKUP(C405,tnpl!$Z$1:$AA$11,2,TRUE))</f>
        <v>10</v>
      </c>
      <c r="E405" t="s">
        <v>3211</v>
      </c>
      <c r="F405" t="str">
        <f t="shared" si="129"/>
        <v>緑</v>
      </c>
      <c r="G405">
        <f>IF(AB405="","",VLOOKUP(F405,tnpl!$X$1:$Y$16,2,TRUE))</f>
        <v>5</v>
      </c>
      <c r="H405" t="s">
        <v>3211</v>
      </c>
      <c r="I405">
        <f t="shared" si="130"/>
        <v>8</v>
      </c>
      <c r="J405" t="s">
        <v>3211</v>
      </c>
      <c r="K405">
        <f t="shared" si="131"/>
        <v>5</v>
      </c>
      <c r="L405">
        <f t="shared" si="132"/>
        <v>6</v>
      </c>
      <c r="M405" t="str">
        <f t="shared" si="127"/>
        <v>5/6</v>
      </c>
      <c r="N405" t="s">
        <v>3267</v>
      </c>
      <c r="O405" t="str">
        <f t="shared" si="133"/>
        <v>アンコモン</v>
      </c>
      <c r="R405" t="s">
        <v>3267</v>
      </c>
      <c r="S405" t="s">
        <v>4854</v>
      </c>
      <c r="T405" t="str">
        <f t="shared" si="134"/>
        <v>好戦的な巨口</v>
      </c>
      <c r="U405" t="str">
        <f t="shared" si="135"/>
        <v/>
      </c>
      <c r="V405" t="str">
        <f>IF(I405=0,VLOOKUP(TAG!T413,Sheet4!A:B,2,TRUE),"")</f>
        <v/>
      </c>
      <c r="W405" t="s">
        <v>4855</v>
      </c>
      <c r="X405" t="s">
        <v>3267</v>
      </c>
      <c r="Z405" s="3">
        <v>1284</v>
      </c>
      <c r="AA405" s="2" t="s">
        <v>4450</v>
      </c>
      <c r="AB405" s="1" t="s">
        <v>1540</v>
      </c>
      <c r="AC405" s="1" t="s">
        <v>1473</v>
      </c>
      <c r="AD405" s="1">
        <v>8</v>
      </c>
      <c r="AE405" s="1" t="s">
        <v>4825</v>
      </c>
      <c r="AF405" s="1" t="s">
        <v>4826</v>
      </c>
      <c r="AG405" s="1" t="s">
        <v>349</v>
      </c>
      <c r="AH405" s="1" t="s">
        <v>4827</v>
      </c>
      <c r="AI405" s="1"/>
      <c r="AJ405" s="1"/>
      <c r="AK405" s="1" t="s">
        <v>4589</v>
      </c>
      <c r="AL405" s="1"/>
      <c r="AM405" s="1"/>
      <c r="AN405" s="1"/>
      <c r="AO405" s="1">
        <v>5</v>
      </c>
      <c r="AP405" s="1">
        <v>6</v>
      </c>
      <c r="AQ405" s="1" t="s">
        <v>4589</v>
      </c>
    </row>
    <row r="406" spans="1:43" x14ac:dyDescent="0.15">
      <c r="A406" t="str">
        <f>B406&amp;C406&amp;E406&amp;F406&amp;H406&amp;I406&amp;J406&amp;M406&amp;N406&amp;O406&amp;P406&amp;Q406&amp;R406&amp;S406&amp;T406&amp;V406&amp;W406&amp;X406&amp;Y406</f>
        <v/>
      </c>
    </row>
    <row r="407" spans="1:43" x14ac:dyDescent="0.15">
      <c r="A407" t="str">
        <f>B407&amp;C407&amp;E407&amp;F407&amp;H407&amp;I407&amp;J407&amp;M407&amp;N407&amp;O407&amp;P407&amp;Q407&amp;R407&amp;S407&amp;T407&amp;V407&amp;W407&amp;X407&amp;Y407</f>
        <v>**5/7クリーチャー</v>
      </c>
      <c r="B407" t="s">
        <v>4856</v>
      </c>
      <c r="C407">
        <f>K410</f>
        <v>5</v>
      </c>
      <c r="E407" t="s">
        <v>5203</v>
      </c>
      <c r="F407">
        <f>L410</f>
        <v>7</v>
      </c>
      <c r="I407" t="s">
        <v>349</v>
      </c>
      <c r="V407" t="str">
        <f>IF(I407=0,VLOOKUP(TAG!T407,Sheet4!A:B,2,TRUE),"")</f>
        <v/>
      </c>
    </row>
    <row r="408" spans="1:43" x14ac:dyDescent="0.15">
      <c r="A408" t="str">
        <f t="shared" ref="A408:A413" si="136">B408&amp;C408&amp;E408&amp;F408&amp;H408&amp;I408&amp;J408&amp;M408&amp;N408&amp;O408&amp;P408&amp;Q408&amp;R408&amp;S408&amp;T408&amp;U408&amp;V408&amp;W408&amp;X408&amp;Y408</f>
        <v>|LEFT:50|LEFT:50|LEFT:50|LEFT:120|LEFT:120|LEFT:500|c</v>
      </c>
      <c r="B408" t="s">
        <v>3211</v>
      </c>
      <c r="C408" t="s">
        <v>3204</v>
      </c>
      <c r="E408" t="s">
        <v>3211</v>
      </c>
      <c r="F408" t="s">
        <v>3204</v>
      </c>
      <c r="H408" t="s">
        <v>3211</v>
      </c>
      <c r="I408" t="s">
        <v>3204</v>
      </c>
      <c r="J408" t="s">
        <v>3211</v>
      </c>
      <c r="M408" t="s">
        <v>5157</v>
      </c>
      <c r="N408" t="s">
        <v>3267</v>
      </c>
      <c r="O408" t="s">
        <v>5157</v>
      </c>
      <c r="R408" t="s">
        <v>3267</v>
      </c>
      <c r="T408" t="s">
        <v>3205</v>
      </c>
      <c r="V408" t="str">
        <f>IF(I408=0,VLOOKUP(TAG!T408,Sheet4!A:B,2,TRUE),"")</f>
        <v/>
      </c>
      <c r="X408" t="s">
        <v>3267</v>
      </c>
      <c r="Y408" t="s">
        <v>3206</v>
      </c>
    </row>
    <row r="409" spans="1:43" x14ac:dyDescent="0.15">
      <c r="A409" t="str">
        <f t="shared" si="136"/>
        <v>|セット|色|コスト|P/T|レアリティ|カード名|</v>
      </c>
      <c r="B409" t="s">
        <v>3211</v>
      </c>
      <c r="C409" t="s">
        <v>3212</v>
      </c>
      <c r="E409" t="s">
        <v>3211</v>
      </c>
      <c r="F409" t="s">
        <v>3181</v>
      </c>
      <c r="H409" t="s">
        <v>3211</v>
      </c>
      <c r="I409" t="s">
        <v>3207</v>
      </c>
      <c r="J409" t="s">
        <v>3211</v>
      </c>
      <c r="K409" t="s">
        <v>3168</v>
      </c>
      <c r="L409" t="s">
        <v>3167</v>
      </c>
      <c r="M409" t="str">
        <f>K409&amp;"/"&amp;L409</f>
        <v>P/T</v>
      </c>
      <c r="N409" t="s">
        <v>3267</v>
      </c>
      <c r="O409" t="s">
        <v>5187</v>
      </c>
      <c r="R409" t="s">
        <v>3267</v>
      </c>
      <c r="T409" t="s">
        <v>3208</v>
      </c>
      <c r="V409" t="str">
        <f>IF(I409=0,VLOOKUP(TAG!T409,Sheet4!A:B,2,TRUE),"")</f>
        <v/>
      </c>
      <c r="X409" t="s">
        <v>3267</v>
      </c>
      <c r="Z409" s="18"/>
      <c r="AA409" s="18"/>
      <c r="AB409" s="18"/>
      <c r="AC409" s="18"/>
      <c r="AD409" s="18"/>
      <c r="AE409" s="18"/>
      <c r="AF409" s="18"/>
      <c r="AG409" s="18"/>
      <c r="AH409" s="18"/>
      <c r="AI409" s="18"/>
      <c r="AJ409" s="18"/>
      <c r="AK409" s="18"/>
      <c r="AL409" s="18"/>
      <c r="AM409" s="18"/>
      <c r="AN409" s="18"/>
      <c r="AO409" s="18"/>
      <c r="AP409" s="18"/>
      <c r="AQ409" s="18"/>
    </row>
    <row r="410" spans="1:43" x14ac:dyDescent="0.15">
      <c r="A410" t="str">
        <f t="shared" si="136"/>
        <v>|ORI|白|17|5/7|レア|《[[永遠警備の歩哨]]》|</v>
      </c>
      <c r="B410" t="s">
        <v>3211</v>
      </c>
      <c r="C410" t="str">
        <f>AA410</f>
        <v>ORI</v>
      </c>
      <c r="D410">
        <f>IF(AA410="","",VLOOKUP(C410,tnpl!$Z$1:$AA$11,2,TRUE))</f>
        <v>1</v>
      </c>
      <c r="E410" t="s">
        <v>3211</v>
      </c>
      <c r="F410" t="str">
        <f>AB410</f>
        <v>白</v>
      </c>
      <c r="G410">
        <f>IF(AB410="","",VLOOKUP(F410,tnpl!$X$1:$Y$16,2,TRUE))</f>
        <v>1</v>
      </c>
      <c r="H410" t="s">
        <v>3211</v>
      </c>
      <c r="I410">
        <f>AD410</f>
        <v>17</v>
      </c>
      <c r="J410" t="s">
        <v>3211</v>
      </c>
      <c r="K410">
        <f t="shared" ref="K410:L413" si="137">AO410</f>
        <v>5</v>
      </c>
      <c r="L410">
        <f t="shared" si="137"/>
        <v>7</v>
      </c>
      <c r="M410" t="str">
        <f>K410&amp;"/"&amp;L410</f>
        <v>5/7</v>
      </c>
      <c r="N410" t="s">
        <v>3267</v>
      </c>
      <c r="O410" t="str">
        <f>AC410</f>
        <v>レア</v>
      </c>
      <c r="R410" t="s">
        <v>3267</v>
      </c>
      <c r="S410" t="s">
        <v>4854</v>
      </c>
      <c r="T410" t="str">
        <f>AE410</f>
        <v>永遠警備の歩哨</v>
      </c>
      <c r="U410" t="str">
        <f>IF(I410=0,"&gt;","")</f>
        <v/>
      </c>
      <c r="V410" t="str">
        <f>IF(I410=0,VLOOKUP(TAG!T360,Sheet4!A:B,2,TRUE),"")</f>
        <v/>
      </c>
      <c r="W410" t="s">
        <v>4855</v>
      </c>
      <c r="X410" t="s">
        <v>3267</v>
      </c>
      <c r="Z410" s="3">
        <v>32</v>
      </c>
      <c r="AA410" s="2" t="s">
        <v>3271</v>
      </c>
      <c r="AB410" s="1" t="s">
        <v>1653</v>
      </c>
      <c r="AC410" s="1" t="s">
        <v>1463</v>
      </c>
      <c r="AD410" s="1">
        <v>17</v>
      </c>
      <c r="AE410" s="1" t="s">
        <v>3073</v>
      </c>
      <c r="AF410" s="1" t="s">
        <v>3072</v>
      </c>
      <c r="AG410" s="1" t="s">
        <v>349</v>
      </c>
      <c r="AH410" s="1" t="s">
        <v>2077</v>
      </c>
      <c r="AI410" s="1" t="s">
        <v>1826</v>
      </c>
      <c r="AJ410" s="1"/>
      <c r="AK410" s="1" t="s">
        <v>3289</v>
      </c>
      <c r="AL410" s="1" t="s">
        <v>3071</v>
      </c>
      <c r="AM410" s="1"/>
      <c r="AN410" s="1"/>
      <c r="AO410" s="1">
        <v>5</v>
      </c>
      <c r="AP410" s="1">
        <v>7</v>
      </c>
      <c r="AQ410" s="1" t="s">
        <v>3290</v>
      </c>
    </row>
    <row r="411" spans="1:43" x14ac:dyDescent="0.15">
      <c r="A411" t="str">
        <f t="shared" si="136"/>
        <v>|OGW|緑|25|5/7|神話レア|《[[世界を壊すもの]]》|</v>
      </c>
      <c r="B411" t="s">
        <v>3211</v>
      </c>
      <c r="C411" t="str">
        <f>AA411</f>
        <v>OGW</v>
      </c>
      <c r="D411">
        <f>IF(AA411="","",VLOOKUP(C411,tnpl!$Z$1:$AA$11,2,TRUE))</f>
        <v>3</v>
      </c>
      <c r="E411" t="s">
        <v>3211</v>
      </c>
      <c r="F411" t="str">
        <f>AB411</f>
        <v>緑</v>
      </c>
      <c r="G411">
        <f>IF(AB411="","",VLOOKUP(F411,tnpl!$X$1:$Y$16,2,TRUE))</f>
        <v>5</v>
      </c>
      <c r="H411" t="s">
        <v>3211</v>
      </c>
      <c r="I411">
        <f>AD411</f>
        <v>25</v>
      </c>
      <c r="J411" t="s">
        <v>3211</v>
      </c>
      <c r="K411">
        <f t="shared" si="137"/>
        <v>5</v>
      </c>
      <c r="L411">
        <f t="shared" si="137"/>
        <v>7</v>
      </c>
      <c r="M411" t="str">
        <f>K411&amp;"/"&amp;L411</f>
        <v>5/7</v>
      </c>
      <c r="N411" t="s">
        <v>3267</v>
      </c>
      <c r="O411" t="str">
        <f>AC411</f>
        <v>神話レア</v>
      </c>
      <c r="R411" t="s">
        <v>3267</v>
      </c>
      <c r="S411" t="s">
        <v>4854</v>
      </c>
      <c r="T411" t="str">
        <f>AE411</f>
        <v>世界を壊すもの</v>
      </c>
      <c r="U411" t="str">
        <f>IF(I411=0,"&gt;","")</f>
        <v/>
      </c>
      <c r="V411" t="str">
        <f>IF(I411=0,VLOOKUP(TAG!T386,Sheet4!A:B,2,TRUE),"")</f>
        <v/>
      </c>
      <c r="W411" t="s">
        <v>4855</v>
      </c>
      <c r="X411" t="s">
        <v>3267</v>
      </c>
      <c r="Z411" s="3">
        <v>517</v>
      </c>
      <c r="AA411" s="2" t="s">
        <v>3214</v>
      </c>
      <c r="AB411" s="1" t="s">
        <v>1540</v>
      </c>
      <c r="AC411" s="1" t="s">
        <v>1453</v>
      </c>
      <c r="AD411" s="1">
        <v>25</v>
      </c>
      <c r="AE411" s="1" t="s">
        <v>1544</v>
      </c>
      <c r="AF411" s="1" t="s">
        <v>1543</v>
      </c>
      <c r="AG411" s="1" t="s">
        <v>349</v>
      </c>
      <c r="AH411" s="1" t="s">
        <v>1457</v>
      </c>
      <c r="AI411" s="1"/>
      <c r="AJ411" s="1"/>
      <c r="AK411" s="1" t="s">
        <v>3514</v>
      </c>
      <c r="AL411" s="1" t="s">
        <v>1542</v>
      </c>
      <c r="AM411" s="1" t="s">
        <v>1541</v>
      </c>
      <c r="AN411" s="1"/>
      <c r="AO411" s="1">
        <v>5</v>
      </c>
      <c r="AP411" s="1">
        <v>7</v>
      </c>
      <c r="AQ411" s="1" t="s">
        <v>3515</v>
      </c>
    </row>
    <row r="412" spans="1:43" x14ac:dyDescent="0.15">
      <c r="A412" t="str">
        <f t="shared" si="136"/>
        <v>|EMN|白|18|5/7|レア|《[[消えゆく光、ブルーナ]]》|</v>
      </c>
      <c r="B412" t="s">
        <v>3211</v>
      </c>
      <c r="C412" t="str">
        <f>AA412</f>
        <v>EMN</v>
      </c>
      <c r="D412">
        <f>IF(AA412="","",VLOOKUP(C412,tnpl!$Z$1:$AA$11,2,TRUE))</f>
        <v>5</v>
      </c>
      <c r="E412" t="s">
        <v>3211</v>
      </c>
      <c r="F412" t="str">
        <f>AB412</f>
        <v>白</v>
      </c>
      <c r="G412">
        <f>IF(AB412="","",VLOOKUP(F412,tnpl!$X$1:$Y$16,2,TRUE))</f>
        <v>1</v>
      </c>
      <c r="H412" t="s">
        <v>3211</v>
      </c>
      <c r="I412">
        <f>AD412</f>
        <v>18</v>
      </c>
      <c r="J412" t="s">
        <v>3211</v>
      </c>
      <c r="K412">
        <f t="shared" si="137"/>
        <v>5</v>
      </c>
      <c r="L412">
        <f t="shared" si="137"/>
        <v>7</v>
      </c>
      <c r="M412" t="str">
        <f>K412&amp;"/"&amp;L412</f>
        <v>5/7</v>
      </c>
      <c r="N412" t="s">
        <v>3267</v>
      </c>
      <c r="O412" t="str">
        <f>AC412</f>
        <v>レア</v>
      </c>
      <c r="R412" t="s">
        <v>3267</v>
      </c>
      <c r="S412" t="s">
        <v>4854</v>
      </c>
      <c r="T412" t="str">
        <f>AE412</f>
        <v>消えゆく光、ブルーナ</v>
      </c>
      <c r="U412" t="str">
        <f>IF(I412=0,"&gt;","")</f>
        <v/>
      </c>
      <c r="V412" t="str">
        <f>IF(I412=0,VLOOKUP(TAG!T396,Sheet4!A:B,2,TRUE),"")</f>
        <v/>
      </c>
      <c r="W412" t="s">
        <v>4855</v>
      </c>
      <c r="X412" t="s">
        <v>3267</v>
      </c>
      <c r="Z412" s="3">
        <v>764</v>
      </c>
      <c r="AA412" s="2" t="s">
        <v>3870</v>
      </c>
      <c r="AB412" s="1" t="s">
        <v>1653</v>
      </c>
      <c r="AC412" s="1" t="s">
        <v>1463</v>
      </c>
      <c r="AD412" s="1">
        <v>18</v>
      </c>
      <c r="AE412" s="1" t="s">
        <v>999</v>
      </c>
      <c r="AF412" s="1" t="s">
        <v>998</v>
      </c>
      <c r="AG412" s="1" t="s">
        <v>349</v>
      </c>
      <c r="AH412" s="1" t="s">
        <v>358</v>
      </c>
      <c r="AI412" s="1" t="s">
        <v>2837</v>
      </c>
      <c r="AJ412" s="1"/>
      <c r="AK412" s="1" t="s">
        <v>2435</v>
      </c>
      <c r="AL412" s="1" t="s">
        <v>3891</v>
      </c>
      <c r="AM412" s="1" t="s">
        <v>3892</v>
      </c>
      <c r="AN412" s="1"/>
      <c r="AO412" s="1">
        <v>5</v>
      </c>
      <c r="AP412" s="1">
        <v>7</v>
      </c>
      <c r="AQ412" s="1" t="s">
        <v>3893</v>
      </c>
    </row>
    <row r="413" spans="1:43" x14ac:dyDescent="0.15">
      <c r="A413" t="str">
        <f t="shared" si="136"/>
        <v>|EMN|無色|16|5/7|アンコモン|《[[溺墓のビヒモス]]》|</v>
      </c>
      <c r="B413" t="s">
        <v>3211</v>
      </c>
      <c r="C413" t="str">
        <f>AA413</f>
        <v>EMN</v>
      </c>
      <c r="D413">
        <f>IF(AA413="","",VLOOKUP(C413,tnpl!$Z$1:$AA$11,2,TRUE))</f>
        <v>5</v>
      </c>
      <c r="E413" t="s">
        <v>3211</v>
      </c>
      <c r="F413" t="str">
        <f>AB413</f>
        <v>無色</v>
      </c>
      <c r="G413">
        <f>IF(AB413="","",VLOOKUP(F413,tnpl!$X$1:$Y$16,2,TRUE))</f>
        <v>16</v>
      </c>
      <c r="H413" t="s">
        <v>3211</v>
      </c>
      <c r="I413">
        <f>AD413</f>
        <v>16</v>
      </c>
      <c r="J413" t="s">
        <v>3211</v>
      </c>
      <c r="K413">
        <f t="shared" si="137"/>
        <v>5</v>
      </c>
      <c r="L413">
        <f t="shared" si="137"/>
        <v>7</v>
      </c>
      <c r="M413" t="str">
        <f>K413&amp;"/"&amp;L413</f>
        <v>5/7</v>
      </c>
      <c r="N413" t="s">
        <v>3267</v>
      </c>
      <c r="O413" t="str">
        <f>AC413</f>
        <v>アンコモン</v>
      </c>
      <c r="R413" t="s">
        <v>3267</v>
      </c>
      <c r="S413" t="s">
        <v>4854</v>
      </c>
      <c r="T413" t="str">
        <f>AE413</f>
        <v>溺墓のビヒモス</v>
      </c>
      <c r="U413" t="str">
        <f>IF(I413=0,"&gt;","")</f>
        <v/>
      </c>
      <c r="V413" t="str">
        <f>IF(I413=0,VLOOKUP(TAG!T402,Sheet4!A:B,2,TRUE),"")</f>
        <v/>
      </c>
      <c r="W413" t="s">
        <v>4855</v>
      </c>
      <c r="X413" t="s">
        <v>3267</v>
      </c>
      <c r="Z413" s="3">
        <v>828</v>
      </c>
      <c r="AA413" s="2" t="s">
        <v>3870</v>
      </c>
      <c r="AB413" s="1" t="s">
        <v>301</v>
      </c>
      <c r="AC413" s="1" t="s">
        <v>1473</v>
      </c>
      <c r="AD413" s="1">
        <v>16</v>
      </c>
      <c r="AE413" s="1" t="s">
        <v>893</v>
      </c>
      <c r="AF413" s="1" t="s">
        <v>892</v>
      </c>
      <c r="AG413" s="1" t="s">
        <v>349</v>
      </c>
      <c r="AH413" s="1" t="s">
        <v>1457</v>
      </c>
      <c r="AI413" s="1"/>
      <c r="AJ413" s="1"/>
      <c r="AK413" s="1" t="s">
        <v>4018</v>
      </c>
      <c r="AL413" s="1" t="s">
        <v>4014</v>
      </c>
      <c r="AM413" s="1"/>
      <c r="AN413" s="1"/>
      <c r="AO413" s="1">
        <v>5</v>
      </c>
      <c r="AP413" s="1">
        <v>7</v>
      </c>
      <c r="AQ413" s="1" t="s">
        <v>4019</v>
      </c>
    </row>
    <row r="417" spans="1:43" x14ac:dyDescent="0.15">
      <c r="A417" t="str">
        <f>B417&amp;C417&amp;E417&amp;F417&amp;H417&amp;I417&amp;J417&amp;M417&amp;N417&amp;O417&amp;P417&amp;Q417&amp;R417&amp;S417&amp;T417&amp;V417&amp;W417&amp;X417&amp;Y417</f>
        <v>*パワー6タフネス6以外クリーチャー</v>
      </c>
      <c r="B417" t="s">
        <v>3229</v>
      </c>
      <c r="C417" t="str">
        <f>"パワー"&amp;AO423</f>
        <v>パワー6</v>
      </c>
      <c r="E417" t="str">
        <f>"タフネス"&amp;AO423&amp;"以外"</f>
        <v>タフネス6以外</v>
      </c>
      <c r="F417" t="s">
        <v>5201</v>
      </c>
      <c r="G417" t="s">
        <v>3228</v>
      </c>
    </row>
    <row r="418" spans="1:43" x14ac:dyDescent="0.15">
      <c r="A418" t="s">
        <v>5202</v>
      </c>
    </row>
    <row r="419" spans="1:43" x14ac:dyDescent="0.15">
      <c r="A419" t="str">
        <f>B419&amp;C419&amp;E419&amp;F419&amp;H419&amp;I419&amp;J419&amp;M419&amp;N419&amp;O419&amp;P419&amp;Q419&amp;R419&amp;S419&amp;T419&amp;V419&amp;W419&amp;X419&amp;Y419</f>
        <v/>
      </c>
    </row>
    <row r="420" spans="1:43" x14ac:dyDescent="0.15">
      <c r="A420" t="str">
        <f>B420&amp;C420&amp;E420&amp;F420&amp;H420&amp;I420&amp;J420&amp;M420&amp;N420&amp;O420&amp;P420&amp;Q420&amp;R420&amp;S420&amp;T420&amp;V420&amp;W420&amp;X420&amp;Y420</f>
        <v>**タフネス4以下クリーチャー</v>
      </c>
      <c r="B420" t="s">
        <v>4856</v>
      </c>
      <c r="C420" t="s">
        <v>5206</v>
      </c>
      <c r="F420">
        <v>4</v>
      </c>
      <c r="H420" t="s">
        <v>5207</v>
      </c>
      <c r="I420" t="s">
        <v>349</v>
      </c>
    </row>
    <row r="421" spans="1:43" x14ac:dyDescent="0.15">
      <c r="A421" t="str">
        <f t="shared" ref="A421:A426" si="138">B421&amp;C421&amp;E421&amp;F421&amp;H421&amp;I421&amp;J421&amp;M421&amp;N421&amp;O421&amp;P421&amp;Q421&amp;R421&amp;S421&amp;T421&amp;U421&amp;V421&amp;W421&amp;X421&amp;Y421</f>
        <v>|LEFT:50|LEFT:50|LEFT:50|LEFT:120|LEFT:120|LEFT:500|c</v>
      </c>
      <c r="B421" t="s">
        <v>3211</v>
      </c>
      <c r="C421" t="s">
        <v>3204</v>
      </c>
      <c r="E421" t="s">
        <v>3211</v>
      </c>
      <c r="F421" t="s">
        <v>3204</v>
      </c>
      <c r="H421" t="s">
        <v>3211</v>
      </c>
      <c r="I421" t="s">
        <v>3204</v>
      </c>
      <c r="J421" t="s">
        <v>3211</v>
      </c>
      <c r="M421" t="s">
        <v>5157</v>
      </c>
      <c r="N421" t="s">
        <v>3267</v>
      </c>
      <c r="O421" t="s">
        <v>5157</v>
      </c>
      <c r="R421" t="s">
        <v>3267</v>
      </c>
      <c r="T421" t="s">
        <v>3205</v>
      </c>
      <c r="X421" t="s">
        <v>3267</v>
      </c>
      <c r="Y421" t="s">
        <v>3206</v>
      </c>
    </row>
    <row r="422" spans="1:43" x14ac:dyDescent="0.15">
      <c r="A422" t="str">
        <f t="shared" si="138"/>
        <v>|セット|色|コスト|P/T|レアリティ|カード名|</v>
      </c>
      <c r="B422" t="s">
        <v>3211</v>
      </c>
      <c r="C422" t="s">
        <v>3212</v>
      </c>
      <c r="E422" t="s">
        <v>3211</v>
      </c>
      <c r="F422" t="s">
        <v>3181</v>
      </c>
      <c r="H422" t="s">
        <v>3211</v>
      </c>
      <c r="I422" t="s">
        <v>3207</v>
      </c>
      <c r="J422" t="s">
        <v>3211</v>
      </c>
      <c r="K422" t="s">
        <v>3168</v>
      </c>
      <c r="L422" t="s">
        <v>3167</v>
      </c>
      <c r="M422" t="str">
        <f>K422&amp;"/"&amp;L422</f>
        <v>P/T</v>
      </c>
      <c r="N422" t="s">
        <v>3267</v>
      </c>
      <c r="O422" t="s">
        <v>5187</v>
      </c>
      <c r="R422" t="s">
        <v>3267</v>
      </c>
      <c r="T422" t="s">
        <v>3208</v>
      </c>
      <c r="V422" t="str">
        <f>IF(I422=0,VLOOKUP(TAG!T422,Sheet4!A:B,2,TRUE),"")</f>
        <v/>
      </c>
      <c r="X422" t="s">
        <v>3267</v>
      </c>
      <c r="Z422" s="18"/>
      <c r="AA422" s="18"/>
      <c r="AB422" s="18"/>
      <c r="AC422" s="18"/>
      <c r="AD422" s="18"/>
      <c r="AE422" s="18"/>
      <c r="AF422" s="18"/>
      <c r="AG422" s="18"/>
      <c r="AH422" s="18"/>
      <c r="AI422" s="18"/>
      <c r="AJ422" s="18"/>
      <c r="AK422" s="18"/>
      <c r="AL422" s="18"/>
      <c r="AM422" s="18"/>
      <c r="AN422" s="18"/>
      <c r="AO422" s="18"/>
      <c r="AP422" s="18"/>
      <c r="AQ422" s="18"/>
    </row>
    <row r="423" spans="1:43" x14ac:dyDescent="0.15">
      <c r="A423" t="str">
        <f t="shared" si="138"/>
        <v>|EMN|赤|3|6/1|レア|《[[性急な悪魔]]》|</v>
      </c>
      <c r="B423" t="s">
        <v>3211</v>
      </c>
      <c r="C423" t="str">
        <f>AA423</f>
        <v>EMN</v>
      </c>
      <c r="D423">
        <f>IF(AA423="","",VLOOKUP(C423,tnpl!$Z$1:$AA$11,2,TRUE))</f>
        <v>5</v>
      </c>
      <c r="E423" t="s">
        <v>3211</v>
      </c>
      <c r="F423" t="str">
        <f>AB423</f>
        <v>赤</v>
      </c>
      <c r="G423">
        <f>IF(AB423="","",VLOOKUP(F423,tnpl!$X$1:$Y$16,2,TRUE))</f>
        <v>4</v>
      </c>
      <c r="H423" t="s">
        <v>3211</v>
      </c>
      <c r="I423">
        <f>AD423</f>
        <v>3</v>
      </c>
      <c r="J423" t="s">
        <v>3211</v>
      </c>
      <c r="K423">
        <f t="shared" ref="K423:L426" si="139">AO423</f>
        <v>6</v>
      </c>
      <c r="L423">
        <f t="shared" si="139"/>
        <v>1</v>
      </c>
      <c r="M423" t="str">
        <f>K423&amp;"/"&amp;L423</f>
        <v>6/1</v>
      </c>
      <c r="N423" t="s">
        <v>3267</v>
      </c>
      <c r="O423" t="str">
        <f>AC423</f>
        <v>レア</v>
      </c>
      <c r="R423" t="s">
        <v>3267</v>
      </c>
      <c r="S423" t="s">
        <v>4854</v>
      </c>
      <c r="T423" t="str">
        <f>AE423</f>
        <v>性急な悪魔</v>
      </c>
      <c r="U423" t="str">
        <f>IF(I423=0,"&gt;","")</f>
        <v/>
      </c>
      <c r="V423" t="str">
        <f>IF(I423=0,VLOOKUP(T423,Sheet4!A:B,2,TRUE),"")</f>
        <v/>
      </c>
      <c r="W423" t="s">
        <v>4855</v>
      </c>
      <c r="X423" t="s">
        <v>3267</v>
      </c>
      <c r="Z423" s="3">
        <v>799</v>
      </c>
      <c r="AA423" s="2" t="s">
        <v>3870</v>
      </c>
      <c r="AB423" s="1" t="s">
        <v>1575</v>
      </c>
      <c r="AC423" s="1" t="s">
        <v>1463</v>
      </c>
      <c r="AD423" s="1">
        <v>3</v>
      </c>
      <c r="AE423" s="1" t="s">
        <v>941</v>
      </c>
      <c r="AF423" s="1" t="s">
        <v>940</v>
      </c>
      <c r="AG423" s="1" t="s">
        <v>349</v>
      </c>
      <c r="AH423" s="1" t="s">
        <v>3706</v>
      </c>
      <c r="AI423" s="1"/>
      <c r="AJ423" s="1"/>
      <c r="AK423" s="1" t="s">
        <v>3964</v>
      </c>
      <c r="AL423" s="1" t="s">
        <v>3965</v>
      </c>
      <c r="AM423" s="1" t="s">
        <v>3966</v>
      </c>
      <c r="AN423" s="1"/>
      <c r="AO423" s="1">
        <v>6</v>
      </c>
      <c r="AP423" s="1">
        <v>1</v>
      </c>
      <c r="AQ423" s="1" t="s">
        <v>3967</v>
      </c>
    </row>
    <row r="424" spans="1:43" x14ac:dyDescent="0.15">
      <c r="A424" t="str">
        <f t="shared" si="138"/>
        <v>|KLD|赤白|16|6/2|アンコモン|《[[経験豊富な操縦者]]》|</v>
      </c>
      <c r="B424" t="s">
        <v>3211</v>
      </c>
      <c r="C424" t="str">
        <f>AA424</f>
        <v>KLD</v>
      </c>
      <c r="D424">
        <f>IF(AA424="","",VLOOKUP(C424,tnpl!$Z$1:$AA$11,2,TRUE))</f>
        <v>6</v>
      </c>
      <c r="E424" t="s">
        <v>3211</v>
      </c>
      <c r="F424" t="str">
        <f>AB424</f>
        <v>赤白</v>
      </c>
      <c r="G424">
        <f>IF(AB424="","",VLOOKUP(F424,tnpl!$X$1:$Y$16,2,TRUE))</f>
        <v>14</v>
      </c>
      <c r="H424" t="s">
        <v>3211</v>
      </c>
      <c r="I424">
        <f>AD424</f>
        <v>16</v>
      </c>
      <c r="J424" t="s">
        <v>3211</v>
      </c>
      <c r="K424">
        <f t="shared" si="139"/>
        <v>6</v>
      </c>
      <c r="L424">
        <f t="shared" si="139"/>
        <v>2</v>
      </c>
      <c r="M424" t="str">
        <f>K424&amp;"/"&amp;L424</f>
        <v>6/2</v>
      </c>
      <c r="N424" t="s">
        <v>3267</v>
      </c>
      <c r="O424" t="str">
        <f>AC424</f>
        <v>アンコモン</v>
      </c>
      <c r="R424" t="s">
        <v>3267</v>
      </c>
      <c r="S424" t="s">
        <v>4854</v>
      </c>
      <c r="T424" t="str">
        <f>AE424</f>
        <v>経験豊富な操縦者</v>
      </c>
      <c r="U424" t="str">
        <f>IF(I424=0,"&gt;","")</f>
        <v/>
      </c>
      <c r="V424" t="str">
        <f>IF(I424=0,VLOOKUP(T424,Sheet4!A:B,2,TRUE),"")</f>
        <v/>
      </c>
      <c r="W424" t="s">
        <v>4855</v>
      </c>
      <c r="X424" t="s">
        <v>3267</v>
      </c>
      <c r="Z424" s="3">
        <v>976</v>
      </c>
      <c r="AA424" s="2" t="s">
        <v>4035</v>
      </c>
      <c r="AB424" s="1" t="s">
        <v>1811</v>
      </c>
      <c r="AC424" s="1" t="s">
        <v>1473</v>
      </c>
      <c r="AD424" s="1">
        <v>16</v>
      </c>
      <c r="AE424" s="1" t="s">
        <v>569</v>
      </c>
      <c r="AF424" s="1" t="s">
        <v>568</v>
      </c>
      <c r="AG424" s="1" t="s">
        <v>349</v>
      </c>
      <c r="AH424" s="1" t="s">
        <v>4036</v>
      </c>
      <c r="AI424" s="1" t="s">
        <v>4055</v>
      </c>
      <c r="AJ424" s="1"/>
      <c r="AK424" s="1" t="s">
        <v>4260</v>
      </c>
      <c r="AL424" s="1"/>
      <c r="AM424" s="1"/>
      <c r="AN424" s="1"/>
      <c r="AO424" s="1">
        <v>6</v>
      </c>
      <c r="AP424" s="1">
        <v>2</v>
      </c>
      <c r="AQ424" s="1" t="s">
        <v>4260</v>
      </c>
    </row>
    <row r="425" spans="1:43" x14ac:dyDescent="0.15">
      <c r="A425" t="str">
        <f t="shared" si="138"/>
        <v>|EMN|赤|0|6/4|アンコモン|《[[噴出する戦慄狼&gt;くすぶる狼男]]》|</v>
      </c>
      <c r="B425" t="s">
        <v>3211</v>
      </c>
      <c r="C425" t="str">
        <f>AA425</f>
        <v>EMN</v>
      </c>
      <c r="D425">
        <f>IF(AA425="","",VLOOKUP(C425,tnpl!$Z$1:$AA$11,2,TRUE))</f>
        <v>5</v>
      </c>
      <c r="E425" t="s">
        <v>3211</v>
      </c>
      <c r="F425" t="str">
        <f>AB425</f>
        <v>赤</v>
      </c>
      <c r="G425">
        <f>IF(AB425="","",VLOOKUP(F425,tnpl!$X$1:$Y$16,2,TRUE))</f>
        <v>4</v>
      </c>
      <c r="H425" t="s">
        <v>3211</v>
      </c>
      <c r="I425">
        <f>AD425</f>
        <v>0</v>
      </c>
      <c r="J425" t="s">
        <v>3211</v>
      </c>
      <c r="K425">
        <f t="shared" si="139"/>
        <v>6</v>
      </c>
      <c r="L425">
        <f t="shared" si="139"/>
        <v>4</v>
      </c>
      <c r="M425" t="str">
        <f>K425&amp;"/"&amp;L425</f>
        <v>6/4</v>
      </c>
      <c r="N425" t="s">
        <v>3267</v>
      </c>
      <c r="O425" t="str">
        <f>AC425</f>
        <v>アンコモン</v>
      </c>
      <c r="R425" t="s">
        <v>3267</v>
      </c>
      <c r="S425" t="s">
        <v>4854</v>
      </c>
      <c r="T425" t="str">
        <f>AE425</f>
        <v>噴出する戦慄狼</v>
      </c>
      <c r="U425" t="str">
        <f>IF(I425=0,"&gt;","")</f>
        <v>&gt;</v>
      </c>
      <c r="V425" t="str">
        <f>IF(I425=0,VLOOKUP(T425,Sheet4!A:B,2,TRUE),"")</f>
        <v>くすぶる狼男</v>
      </c>
      <c r="W425" t="s">
        <v>4855</v>
      </c>
      <c r="X425" t="s">
        <v>3267</v>
      </c>
      <c r="Z425" s="3">
        <v>797</v>
      </c>
      <c r="AA425" s="2" t="s">
        <v>3870</v>
      </c>
      <c r="AB425" s="1" t="s">
        <v>1575</v>
      </c>
      <c r="AC425" s="1" t="s">
        <v>1473</v>
      </c>
      <c r="AD425" s="21">
        <v>0</v>
      </c>
      <c r="AE425" s="1" t="s">
        <v>863</v>
      </c>
      <c r="AF425" s="1" t="s">
        <v>862</v>
      </c>
      <c r="AG425" s="1" t="s">
        <v>349</v>
      </c>
      <c r="AH425" s="1" t="s">
        <v>1457</v>
      </c>
      <c r="AI425" s="1" t="s">
        <v>3702</v>
      </c>
      <c r="AJ425" s="1"/>
      <c r="AK425" s="1" t="s">
        <v>3961</v>
      </c>
      <c r="AL425" s="1"/>
      <c r="AM425" s="1"/>
      <c r="AN425" s="1"/>
      <c r="AO425" s="1">
        <v>6</v>
      </c>
      <c r="AP425" s="1">
        <v>4</v>
      </c>
      <c r="AQ425" s="1" t="s">
        <v>3961</v>
      </c>
    </row>
    <row r="426" spans="1:43" x14ac:dyDescent="0.15">
      <c r="A426" t="str">
        <f t="shared" si="138"/>
        <v>|KLD|黒|12|6/4|レア|《[[楕円競走の無謀者]]》|</v>
      </c>
      <c r="B426" t="s">
        <v>3211</v>
      </c>
      <c r="C426" t="str">
        <f>AA426</f>
        <v>KLD</v>
      </c>
      <c r="D426">
        <f>IF(AA426="","",VLOOKUP(C426,tnpl!$Z$1:$AA$11,2,TRUE))</f>
        <v>6</v>
      </c>
      <c r="E426" t="s">
        <v>3211</v>
      </c>
      <c r="F426" t="str">
        <f>AB426</f>
        <v>黒</v>
      </c>
      <c r="G426">
        <f>IF(AB426="","",VLOOKUP(F426,tnpl!$X$1:$Y$16,2,TRUE))</f>
        <v>3</v>
      </c>
      <c r="H426" t="s">
        <v>3211</v>
      </c>
      <c r="I426">
        <f>AD426</f>
        <v>12</v>
      </c>
      <c r="J426" t="s">
        <v>3211</v>
      </c>
      <c r="K426">
        <f t="shared" si="139"/>
        <v>6</v>
      </c>
      <c r="L426">
        <f t="shared" si="139"/>
        <v>4</v>
      </c>
      <c r="M426" t="str">
        <f>K426&amp;"/"&amp;L426</f>
        <v>6/4</v>
      </c>
      <c r="N426" t="s">
        <v>3267</v>
      </c>
      <c r="O426" t="str">
        <f>AC426</f>
        <v>レア</v>
      </c>
      <c r="R426" t="s">
        <v>3267</v>
      </c>
      <c r="S426" t="s">
        <v>4854</v>
      </c>
      <c r="T426" t="str">
        <f>AE426</f>
        <v>楕円競走の無謀者</v>
      </c>
      <c r="U426" t="str">
        <f>IF(I426=0,"&gt;","")</f>
        <v/>
      </c>
      <c r="V426" t="str">
        <f>IF(I426=0,VLOOKUP(T426,Sheet4!A:B,2,TRUE),"")</f>
        <v/>
      </c>
      <c r="W426" t="s">
        <v>4855</v>
      </c>
      <c r="X426" t="s">
        <v>3267</v>
      </c>
      <c r="Z426" s="3">
        <v>906</v>
      </c>
      <c r="AA426" s="2" t="s">
        <v>4035</v>
      </c>
      <c r="AB426" s="1" t="s">
        <v>1606</v>
      </c>
      <c r="AC426" s="1" t="s">
        <v>1463</v>
      </c>
      <c r="AD426" s="1">
        <v>12</v>
      </c>
      <c r="AE426" s="1" t="s">
        <v>707</v>
      </c>
      <c r="AF426" s="1" t="s">
        <v>706</v>
      </c>
      <c r="AG426" s="1" t="s">
        <v>349</v>
      </c>
      <c r="AH426" s="1" t="s">
        <v>1511</v>
      </c>
      <c r="AI426" s="1" t="s">
        <v>4055</v>
      </c>
      <c r="AJ426" s="1"/>
      <c r="AK426" s="1" t="s">
        <v>4155</v>
      </c>
      <c r="AL426" s="1"/>
      <c r="AM426" s="1"/>
      <c r="AN426" s="1"/>
      <c r="AO426" s="1">
        <v>6</v>
      </c>
      <c r="AP426" s="1">
        <v>4</v>
      </c>
      <c r="AQ426" s="1" t="s">
        <v>4155</v>
      </c>
    </row>
    <row r="427" spans="1:43" x14ac:dyDescent="0.15">
      <c r="A427" t="str">
        <f>B427&amp;C427&amp;E427&amp;F427&amp;H427&amp;I427&amp;J427&amp;M427&amp;N427&amp;O427&amp;P427&amp;Q427&amp;R427&amp;S427&amp;T427&amp;V427&amp;W427&amp;X427&amp;Y427</f>
        <v/>
      </c>
    </row>
    <row r="428" spans="1:43" x14ac:dyDescent="0.15">
      <c r="A428" t="str">
        <f>B428&amp;C428&amp;E428&amp;F428&amp;H428&amp;I428&amp;J428&amp;M428&amp;N428&amp;O428&amp;P428&amp;Q428&amp;R428&amp;S428&amp;T428&amp;V428&amp;W428&amp;X428&amp;Y428</f>
        <v>**6/5クリーチャー</v>
      </c>
      <c r="B428" t="s">
        <v>4856</v>
      </c>
      <c r="C428">
        <f>K431</f>
        <v>6</v>
      </c>
      <c r="E428" t="s">
        <v>5203</v>
      </c>
      <c r="F428">
        <f>L431</f>
        <v>5</v>
      </c>
      <c r="I428" t="s">
        <v>349</v>
      </c>
      <c r="V428" t="str">
        <f>IF(I428=0,VLOOKUP(TAG!T428,Sheet4!A:B,2,TRUE),"")</f>
        <v/>
      </c>
    </row>
    <row r="429" spans="1:43" x14ac:dyDescent="0.15">
      <c r="A429" t="str">
        <f t="shared" ref="A429:A452" si="140">B429&amp;C429&amp;E429&amp;F429&amp;H429&amp;I429&amp;J429&amp;M429&amp;N429&amp;O429&amp;P429&amp;Q429&amp;R429&amp;S429&amp;T429&amp;U429&amp;V429&amp;W429&amp;X429&amp;Y429</f>
        <v>|LEFT:50|LEFT:50|LEFT:50|LEFT:120|LEFT:120|LEFT:500|c</v>
      </c>
      <c r="B429" t="s">
        <v>3211</v>
      </c>
      <c r="C429" t="s">
        <v>3204</v>
      </c>
      <c r="E429" t="s">
        <v>3211</v>
      </c>
      <c r="F429" t="s">
        <v>3204</v>
      </c>
      <c r="H429" t="s">
        <v>3211</v>
      </c>
      <c r="I429" t="s">
        <v>3204</v>
      </c>
      <c r="J429" t="s">
        <v>3211</v>
      </c>
      <c r="M429" t="s">
        <v>5157</v>
      </c>
      <c r="N429" t="s">
        <v>3267</v>
      </c>
      <c r="O429" t="s">
        <v>5157</v>
      </c>
      <c r="R429" t="s">
        <v>3267</v>
      </c>
      <c r="T429" t="s">
        <v>3205</v>
      </c>
      <c r="V429" t="str">
        <f>IF(I429=0,VLOOKUP(TAG!T429,Sheet4!A:B,2,TRUE),"")</f>
        <v/>
      </c>
      <c r="X429" t="s">
        <v>3267</v>
      </c>
      <c r="Y429" t="s">
        <v>3206</v>
      </c>
    </row>
    <row r="430" spans="1:43" x14ac:dyDescent="0.15">
      <c r="A430" t="str">
        <f t="shared" si="140"/>
        <v>|セット|色|コスト|P/T|レアリティ|カード名|</v>
      </c>
      <c r="B430" t="s">
        <v>3211</v>
      </c>
      <c r="C430" t="s">
        <v>3212</v>
      </c>
      <c r="E430" t="s">
        <v>3211</v>
      </c>
      <c r="F430" t="s">
        <v>3181</v>
      </c>
      <c r="H430" t="s">
        <v>3211</v>
      </c>
      <c r="I430" t="s">
        <v>3207</v>
      </c>
      <c r="J430" t="s">
        <v>3211</v>
      </c>
      <c r="K430" t="s">
        <v>3168</v>
      </c>
      <c r="L430" t="s">
        <v>3167</v>
      </c>
      <c r="M430" t="str">
        <f t="shared" ref="M430:M452" si="141">K430&amp;"/"&amp;L430</f>
        <v>P/T</v>
      </c>
      <c r="N430" t="s">
        <v>3267</v>
      </c>
      <c r="O430" t="s">
        <v>5187</v>
      </c>
      <c r="R430" t="s">
        <v>3267</v>
      </c>
      <c r="T430" t="s">
        <v>3208</v>
      </c>
      <c r="V430" t="str">
        <f>IF(I430=0,VLOOKUP(TAG!T430,Sheet4!A:B,2,TRUE),"")</f>
        <v/>
      </c>
      <c r="X430" t="s">
        <v>3267</v>
      </c>
      <c r="Z430" s="18"/>
      <c r="AA430" s="18"/>
      <c r="AB430" s="18"/>
      <c r="AC430" s="18"/>
      <c r="AD430" s="18"/>
      <c r="AE430" s="18"/>
      <c r="AF430" s="18"/>
      <c r="AG430" s="18"/>
      <c r="AH430" s="18"/>
      <c r="AI430" s="18"/>
      <c r="AJ430" s="18"/>
      <c r="AK430" s="18"/>
      <c r="AL430" s="18"/>
      <c r="AM430" s="18"/>
      <c r="AN430" s="18"/>
      <c r="AO430" s="18"/>
      <c r="AP430" s="18"/>
      <c r="AQ430" s="18"/>
    </row>
    <row r="431" spans="1:43" x14ac:dyDescent="0.15">
      <c r="A431" t="str">
        <f t="shared" si="140"/>
        <v>|ORI|白|14|6/5|レア|《[[キテオンの不正規軍]]》|</v>
      </c>
      <c r="B431" t="s">
        <v>3211</v>
      </c>
      <c r="C431" t="str">
        <f t="shared" ref="C431:C452" si="142">AA431</f>
        <v>ORI</v>
      </c>
      <c r="D431">
        <f>IF(AA431="","",VLOOKUP(C431,tnpl!$Z$1:$AA$11,2,TRUE))</f>
        <v>1</v>
      </c>
      <c r="E431" t="s">
        <v>3211</v>
      </c>
      <c r="F431" t="str">
        <f t="shared" ref="F431:F452" si="143">AB431</f>
        <v>白</v>
      </c>
      <c r="G431">
        <f>IF(AB431="","",VLOOKUP(F431,tnpl!$X$1:$Y$16,2,TRUE))</f>
        <v>1</v>
      </c>
      <c r="H431" t="s">
        <v>3211</v>
      </c>
      <c r="I431">
        <f t="shared" ref="I431:I452" si="144">AD431</f>
        <v>14</v>
      </c>
      <c r="J431" t="s">
        <v>3211</v>
      </c>
      <c r="K431">
        <f t="shared" ref="K431:K452" si="145">AO431</f>
        <v>6</v>
      </c>
      <c r="L431">
        <f t="shared" ref="L431:L452" si="146">AP431</f>
        <v>5</v>
      </c>
      <c r="M431" t="str">
        <f t="shared" si="141"/>
        <v>6/5</v>
      </c>
      <c r="N431" t="s">
        <v>3267</v>
      </c>
      <c r="O431" t="str">
        <f t="shared" ref="O431:O452" si="147">AC431</f>
        <v>レア</v>
      </c>
      <c r="R431" t="s">
        <v>3267</v>
      </c>
      <c r="S431" t="s">
        <v>4854</v>
      </c>
      <c r="T431" t="str">
        <f t="shared" ref="T431:T452" si="148">AE431</f>
        <v>キテオンの不正規軍</v>
      </c>
      <c r="U431" t="str">
        <f t="shared" ref="U431:U452" si="149">IF(I431=0,"&gt;","")</f>
        <v/>
      </c>
      <c r="V431" t="str">
        <f>IF(I431=0,VLOOKUP(T431,Sheet4!A:B,2,TRUE),"")</f>
        <v/>
      </c>
      <c r="W431" t="s">
        <v>4855</v>
      </c>
      <c r="X431" t="s">
        <v>3267</v>
      </c>
      <c r="Z431" s="3">
        <v>30</v>
      </c>
      <c r="AA431" s="2" t="s">
        <v>3271</v>
      </c>
      <c r="AB431" s="1" t="s">
        <v>1653</v>
      </c>
      <c r="AC431" s="1" t="s">
        <v>1463</v>
      </c>
      <c r="AD431" s="1">
        <v>14</v>
      </c>
      <c r="AE431" s="1" t="s">
        <v>3079</v>
      </c>
      <c r="AF431" s="1" t="s">
        <v>3078</v>
      </c>
      <c r="AG431" s="1" t="s">
        <v>349</v>
      </c>
      <c r="AH431" s="1" t="s">
        <v>1511</v>
      </c>
      <c r="AI431" s="1" t="s">
        <v>1826</v>
      </c>
      <c r="AJ431" s="1"/>
      <c r="AK431" s="1" t="s">
        <v>3285</v>
      </c>
      <c r="AL431" s="1" t="s">
        <v>3077</v>
      </c>
      <c r="AM431" s="1"/>
      <c r="AN431" s="1"/>
      <c r="AO431" s="1">
        <v>6</v>
      </c>
      <c r="AP431" s="1">
        <v>5</v>
      </c>
      <c r="AQ431" s="1" t="s">
        <v>3286</v>
      </c>
    </row>
    <row r="432" spans="1:43" x14ac:dyDescent="0.15">
      <c r="A432" t="str">
        <f t="shared" si="140"/>
        <v>|ORI|白|12|6/5|レア|《[[ヴリンの翼馬]]》|</v>
      </c>
      <c r="B432" t="s">
        <v>3211</v>
      </c>
      <c r="C432" t="str">
        <f t="shared" si="142"/>
        <v>ORI</v>
      </c>
      <c r="D432">
        <f>IF(AA432="","",VLOOKUP(C432,tnpl!$Z$1:$AA$11,2,TRUE))</f>
        <v>1</v>
      </c>
      <c r="E432" t="s">
        <v>3211</v>
      </c>
      <c r="F432" t="str">
        <f t="shared" si="143"/>
        <v>白</v>
      </c>
      <c r="G432">
        <f>IF(AB432="","",VLOOKUP(F432,tnpl!$X$1:$Y$16,2,TRUE))</f>
        <v>1</v>
      </c>
      <c r="H432" t="s">
        <v>3211</v>
      </c>
      <c r="I432">
        <f t="shared" si="144"/>
        <v>12</v>
      </c>
      <c r="J432" t="s">
        <v>3211</v>
      </c>
      <c r="K432">
        <f t="shared" si="145"/>
        <v>6</v>
      </c>
      <c r="L432">
        <f t="shared" si="146"/>
        <v>5</v>
      </c>
      <c r="M432" t="str">
        <f t="shared" si="141"/>
        <v>6/5</v>
      </c>
      <c r="N432" t="s">
        <v>3267</v>
      </c>
      <c r="O432" t="str">
        <f t="shared" si="147"/>
        <v>レア</v>
      </c>
      <c r="R432" t="s">
        <v>3267</v>
      </c>
      <c r="S432" t="s">
        <v>4854</v>
      </c>
      <c r="T432" t="str">
        <f t="shared" si="148"/>
        <v>ヴリンの翼馬</v>
      </c>
      <c r="U432" t="str">
        <f t="shared" si="149"/>
        <v/>
      </c>
      <c r="V432" t="str">
        <f>IF(I432=0,VLOOKUP(T432,Sheet4!A:B,2,TRUE),"")</f>
        <v/>
      </c>
      <c r="W432" t="s">
        <v>4855</v>
      </c>
      <c r="X432" t="s">
        <v>3267</v>
      </c>
      <c r="Z432" s="3">
        <v>33</v>
      </c>
      <c r="AA432" s="2" t="s">
        <v>3271</v>
      </c>
      <c r="AB432" s="1" t="s">
        <v>1653</v>
      </c>
      <c r="AC432" s="1" t="s">
        <v>1463</v>
      </c>
      <c r="AD432" s="1">
        <v>12</v>
      </c>
      <c r="AE432" s="1" t="s">
        <v>3070</v>
      </c>
      <c r="AF432" s="1" t="s">
        <v>3069</v>
      </c>
      <c r="AG432" s="1" t="s">
        <v>349</v>
      </c>
      <c r="AH432" s="1" t="s">
        <v>3068</v>
      </c>
      <c r="AI432" s="1"/>
      <c r="AJ432" s="1"/>
      <c r="AK432" s="1" t="s">
        <v>361</v>
      </c>
      <c r="AL432" s="1" t="s">
        <v>3067</v>
      </c>
      <c r="AM432" s="1"/>
      <c r="AN432" s="1"/>
      <c r="AO432" s="1">
        <v>6</v>
      </c>
      <c r="AP432" s="1">
        <v>5</v>
      </c>
      <c r="AQ432" s="1" t="s">
        <v>3291</v>
      </c>
    </row>
    <row r="433" spans="1:43" x14ac:dyDescent="0.15">
      <c r="A433" t="str">
        <f t="shared" si="140"/>
        <v>|ORI|青|12|6/5|レア|《[[魂刃のジン]]》|</v>
      </c>
      <c r="B433" t="s">
        <v>3211</v>
      </c>
      <c r="C433" t="str">
        <f t="shared" si="142"/>
        <v>ORI</v>
      </c>
      <c r="D433">
        <f>IF(AA433="","",VLOOKUP(C433,tnpl!$Z$1:$AA$11,2,TRUE))</f>
        <v>1</v>
      </c>
      <c r="E433" t="s">
        <v>3211</v>
      </c>
      <c r="F433" t="str">
        <f t="shared" si="143"/>
        <v>青</v>
      </c>
      <c r="G433">
        <f>IF(AB433="","",VLOOKUP(F433,tnpl!$X$1:$Y$16,2,TRUE))</f>
        <v>2</v>
      </c>
      <c r="H433" t="s">
        <v>3211</v>
      </c>
      <c r="I433">
        <f t="shared" si="144"/>
        <v>12</v>
      </c>
      <c r="J433" t="s">
        <v>3211</v>
      </c>
      <c r="K433">
        <f t="shared" si="145"/>
        <v>6</v>
      </c>
      <c r="L433">
        <f t="shared" si="146"/>
        <v>5</v>
      </c>
      <c r="M433" t="str">
        <f t="shared" si="141"/>
        <v>6/5</v>
      </c>
      <c r="N433" t="s">
        <v>3267</v>
      </c>
      <c r="O433" t="str">
        <f t="shared" si="147"/>
        <v>レア</v>
      </c>
      <c r="R433" t="s">
        <v>3267</v>
      </c>
      <c r="S433" t="s">
        <v>4854</v>
      </c>
      <c r="T433" t="str">
        <f t="shared" si="148"/>
        <v>魂刃のジン</v>
      </c>
      <c r="U433" t="str">
        <f t="shared" si="149"/>
        <v/>
      </c>
      <c r="V433" t="str">
        <f>IF(I433=0,VLOOKUP(T433,Sheet4!A:B,2,TRUE),"")</f>
        <v/>
      </c>
      <c r="W433" t="s">
        <v>4855</v>
      </c>
      <c r="X433" t="s">
        <v>3267</v>
      </c>
      <c r="Z433" s="3">
        <v>72</v>
      </c>
      <c r="AA433" s="2" t="s">
        <v>3271</v>
      </c>
      <c r="AB433" s="1" t="s">
        <v>1631</v>
      </c>
      <c r="AC433" s="1" t="s">
        <v>1463</v>
      </c>
      <c r="AD433" s="1">
        <v>12</v>
      </c>
      <c r="AE433" s="1" t="s">
        <v>2947</v>
      </c>
      <c r="AF433" s="1" t="s">
        <v>2946</v>
      </c>
      <c r="AG433" s="1" t="s">
        <v>349</v>
      </c>
      <c r="AH433" s="1" t="s">
        <v>2945</v>
      </c>
      <c r="AI433" s="1"/>
      <c r="AJ433" s="1"/>
      <c r="AK433" s="1" t="s">
        <v>361</v>
      </c>
      <c r="AL433" s="1" t="s">
        <v>3311</v>
      </c>
      <c r="AM433" s="1"/>
      <c r="AN433" s="1"/>
      <c r="AO433" s="1">
        <v>6</v>
      </c>
      <c r="AP433" s="1">
        <v>5</v>
      </c>
      <c r="AQ433" s="1" t="s">
        <v>3312</v>
      </c>
    </row>
    <row r="434" spans="1:43" x14ac:dyDescent="0.15">
      <c r="A434" t="str">
        <f t="shared" si="140"/>
        <v>|ORI|赤|13|6/5|レア|《[[ケラル砦の修道院長]]》|</v>
      </c>
      <c r="B434" t="s">
        <v>3211</v>
      </c>
      <c r="C434" t="str">
        <f t="shared" si="142"/>
        <v>ORI</v>
      </c>
      <c r="D434">
        <f>IF(AA434="","",VLOOKUP(C434,tnpl!$Z$1:$AA$11,2,TRUE))</f>
        <v>1</v>
      </c>
      <c r="E434" t="s">
        <v>3211</v>
      </c>
      <c r="F434" t="str">
        <f t="shared" si="143"/>
        <v>赤</v>
      </c>
      <c r="G434">
        <f>IF(AB434="","",VLOOKUP(F434,tnpl!$X$1:$Y$16,2,TRUE))</f>
        <v>4</v>
      </c>
      <c r="H434" t="s">
        <v>3211</v>
      </c>
      <c r="I434">
        <f t="shared" si="144"/>
        <v>13</v>
      </c>
      <c r="J434" t="s">
        <v>3211</v>
      </c>
      <c r="K434">
        <f t="shared" si="145"/>
        <v>6</v>
      </c>
      <c r="L434">
        <f t="shared" si="146"/>
        <v>5</v>
      </c>
      <c r="M434" t="str">
        <f t="shared" si="141"/>
        <v>6/5</v>
      </c>
      <c r="N434" t="s">
        <v>3267</v>
      </c>
      <c r="O434" t="str">
        <f t="shared" si="147"/>
        <v>レア</v>
      </c>
      <c r="R434" t="s">
        <v>3267</v>
      </c>
      <c r="S434" t="s">
        <v>4854</v>
      </c>
      <c r="T434" t="str">
        <f t="shared" si="148"/>
        <v>ケラル砦の修道院長</v>
      </c>
      <c r="U434" t="str">
        <f t="shared" si="149"/>
        <v/>
      </c>
      <c r="V434" t="str">
        <f>IF(I434=0,VLOOKUP(T434,Sheet4!A:B,2,TRUE),"")</f>
        <v/>
      </c>
      <c r="W434" t="s">
        <v>4855</v>
      </c>
      <c r="X434" t="s">
        <v>3267</v>
      </c>
      <c r="Z434" s="3">
        <v>153</v>
      </c>
      <c r="AA434" s="2" t="s">
        <v>3271</v>
      </c>
      <c r="AB434" s="1" t="s">
        <v>1575</v>
      </c>
      <c r="AC434" s="1" t="s">
        <v>1463</v>
      </c>
      <c r="AD434" s="1">
        <v>13</v>
      </c>
      <c r="AE434" s="1" t="s">
        <v>2716</v>
      </c>
      <c r="AF434" s="1" t="s">
        <v>2715</v>
      </c>
      <c r="AG434" s="1" t="s">
        <v>349</v>
      </c>
      <c r="AH434" s="1" t="s">
        <v>1511</v>
      </c>
      <c r="AI434" s="1" t="s">
        <v>2667</v>
      </c>
      <c r="AJ434" s="1"/>
      <c r="AK434" s="1" t="s">
        <v>2714</v>
      </c>
      <c r="AL434" s="1"/>
      <c r="AM434" s="1"/>
      <c r="AN434" s="1"/>
      <c r="AO434" s="1">
        <v>6</v>
      </c>
      <c r="AP434" s="1">
        <v>5</v>
      </c>
      <c r="AQ434" s="1" t="s">
        <v>2714</v>
      </c>
    </row>
    <row r="435" spans="1:43" x14ac:dyDescent="0.15">
      <c r="A435" t="str">
        <f t="shared" si="140"/>
        <v>|BFZ|赤白|16|6/5|レア|《[[天使の隊長]]》|</v>
      </c>
      <c r="B435" t="s">
        <v>3211</v>
      </c>
      <c r="C435" t="str">
        <f t="shared" si="142"/>
        <v>BFZ</v>
      </c>
      <c r="D435">
        <f>IF(AA435="","",VLOOKUP(C435,tnpl!$Z$1:$AA$11,2,TRUE))</f>
        <v>2</v>
      </c>
      <c r="E435" t="s">
        <v>3211</v>
      </c>
      <c r="F435" t="str">
        <f t="shared" si="143"/>
        <v>赤白</v>
      </c>
      <c r="G435">
        <f>IF(AB435="","",VLOOKUP(F435,tnpl!$X$1:$Y$16,2,TRUE))</f>
        <v>14</v>
      </c>
      <c r="H435" t="s">
        <v>3211</v>
      </c>
      <c r="I435">
        <f t="shared" si="144"/>
        <v>16</v>
      </c>
      <c r="J435" t="s">
        <v>3211</v>
      </c>
      <c r="K435">
        <f t="shared" si="145"/>
        <v>6</v>
      </c>
      <c r="L435">
        <f t="shared" si="146"/>
        <v>5</v>
      </c>
      <c r="M435" t="str">
        <f t="shared" si="141"/>
        <v>6/5</v>
      </c>
      <c r="N435" t="s">
        <v>3267</v>
      </c>
      <c r="O435" t="str">
        <f t="shared" si="147"/>
        <v>レア</v>
      </c>
      <c r="R435" t="s">
        <v>3267</v>
      </c>
      <c r="S435" t="s">
        <v>4854</v>
      </c>
      <c r="T435" t="str">
        <f t="shared" si="148"/>
        <v>天使の隊長</v>
      </c>
      <c r="U435" t="str">
        <f t="shared" si="149"/>
        <v/>
      </c>
      <c r="V435" t="str">
        <f>IF(I435=0,VLOOKUP(T435,Sheet4!A:B,2,TRUE),"")</f>
        <v/>
      </c>
      <c r="W435" t="s">
        <v>4855</v>
      </c>
      <c r="X435" t="s">
        <v>3267</v>
      </c>
      <c r="Z435" s="3">
        <v>443</v>
      </c>
      <c r="AA435" s="2" t="s">
        <v>3213</v>
      </c>
      <c r="AB435" s="1" t="s">
        <v>1811</v>
      </c>
      <c r="AC435" s="1" t="s">
        <v>1463</v>
      </c>
      <c r="AD435" s="1">
        <v>16</v>
      </c>
      <c r="AE435" s="1" t="s">
        <v>1810</v>
      </c>
      <c r="AF435" s="1" t="s">
        <v>1809</v>
      </c>
      <c r="AG435" s="1" t="s">
        <v>349</v>
      </c>
      <c r="AH435" s="1" t="s">
        <v>358</v>
      </c>
      <c r="AI435" s="1" t="s">
        <v>1500</v>
      </c>
      <c r="AJ435" s="1"/>
      <c r="AK435" s="1" t="s">
        <v>361</v>
      </c>
      <c r="AL435" s="1" t="s">
        <v>1808</v>
      </c>
      <c r="AM435" s="1"/>
      <c r="AN435" s="1"/>
      <c r="AO435" s="1">
        <v>6</v>
      </c>
      <c r="AP435" s="1">
        <v>5</v>
      </c>
      <c r="AQ435" s="1" t="s">
        <v>3497</v>
      </c>
    </row>
    <row r="436" spans="1:43" x14ac:dyDescent="0.15">
      <c r="A436" t="str">
        <f t="shared" si="140"/>
        <v>|SOI|赤|12|6/5|神話レア|《[[ガイアー岬の山賊]]》|</v>
      </c>
      <c r="B436" t="s">
        <v>3211</v>
      </c>
      <c r="C436" t="str">
        <f t="shared" si="142"/>
        <v>SOI</v>
      </c>
      <c r="D436">
        <f>IF(AA436="","",VLOOKUP(C436,tnpl!$Z$1:$AA$11,2,TRUE))</f>
        <v>4</v>
      </c>
      <c r="E436" t="s">
        <v>3211</v>
      </c>
      <c r="F436" t="str">
        <f t="shared" si="143"/>
        <v>赤</v>
      </c>
      <c r="G436">
        <f>IF(AB436="","",VLOOKUP(F436,tnpl!$X$1:$Y$16,2,TRUE))</f>
        <v>4</v>
      </c>
      <c r="H436" t="s">
        <v>3211</v>
      </c>
      <c r="I436">
        <f t="shared" si="144"/>
        <v>12</v>
      </c>
      <c r="J436" t="s">
        <v>3211</v>
      </c>
      <c r="K436">
        <f t="shared" si="145"/>
        <v>6</v>
      </c>
      <c r="L436">
        <f t="shared" si="146"/>
        <v>5</v>
      </c>
      <c r="M436" t="str">
        <f t="shared" si="141"/>
        <v>6/5</v>
      </c>
      <c r="N436" t="s">
        <v>3267</v>
      </c>
      <c r="O436" t="str">
        <f t="shared" si="147"/>
        <v>神話レア</v>
      </c>
      <c r="R436" t="s">
        <v>3267</v>
      </c>
      <c r="S436" t="s">
        <v>4854</v>
      </c>
      <c r="T436" t="str">
        <f t="shared" si="148"/>
        <v>ガイアー岬の山賊</v>
      </c>
      <c r="U436" t="str">
        <f t="shared" si="149"/>
        <v/>
      </c>
      <c r="V436" t="str">
        <f>IF(I436=0,VLOOKUP(T436,Sheet4!A:B,2,TRUE),"")</f>
        <v/>
      </c>
      <c r="W436" t="s">
        <v>4855</v>
      </c>
      <c r="X436" t="s">
        <v>3267</v>
      </c>
      <c r="Z436" s="3">
        <v>675</v>
      </c>
      <c r="AA436" s="2" t="s">
        <v>3528</v>
      </c>
      <c r="AB436" s="1" t="s">
        <v>1575</v>
      </c>
      <c r="AC436" s="1" t="s">
        <v>1453</v>
      </c>
      <c r="AD436" s="22">
        <v>12</v>
      </c>
      <c r="AE436" s="1" t="s">
        <v>1209</v>
      </c>
      <c r="AF436" s="1" t="s">
        <v>1208</v>
      </c>
      <c r="AG436" s="1" t="s">
        <v>349</v>
      </c>
      <c r="AH436" s="1" t="s">
        <v>1511</v>
      </c>
      <c r="AI436" s="1" t="s">
        <v>2976</v>
      </c>
      <c r="AJ436" s="1" t="s">
        <v>3702</v>
      </c>
      <c r="AK436" s="1" t="s">
        <v>2789</v>
      </c>
      <c r="AL436" s="1" t="s">
        <v>3703</v>
      </c>
      <c r="AM436" s="1" t="s">
        <v>3743</v>
      </c>
      <c r="AN436" s="1"/>
      <c r="AO436" s="1">
        <v>6</v>
      </c>
      <c r="AP436" s="1">
        <v>5</v>
      </c>
      <c r="AQ436" s="1" t="s">
        <v>3744</v>
      </c>
    </row>
    <row r="437" spans="1:43" x14ac:dyDescent="0.15">
      <c r="A437" t="str">
        <f t="shared" si="140"/>
        <v>|EMN|白|15|6/5|レア|《[[異端聖戦士、サリア]]》|</v>
      </c>
      <c r="B437" t="s">
        <v>3211</v>
      </c>
      <c r="C437" t="str">
        <f t="shared" si="142"/>
        <v>EMN</v>
      </c>
      <c r="D437">
        <f>IF(AA437="","",VLOOKUP(C437,tnpl!$Z$1:$AA$11,2,TRUE))</f>
        <v>5</v>
      </c>
      <c r="E437" t="s">
        <v>3211</v>
      </c>
      <c r="F437" t="str">
        <f t="shared" si="143"/>
        <v>白</v>
      </c>
      <c r="G437">
        <f>IF(AB437="","",VLOOKUP(F437,tnpl!$X$1:$Y$16,2,TRUE))</f>
        <v>1</v>
      </c>
      <c r="H437" t="s">
        <v>3211</v>
      </c>
      <c r="I437">
        <f t="shared" si="144"/>
        <v>15</v>
      </c>
      <c r="J437" t="s">
        <v>3211</v>
      </c>
      <c r="K437">
        <f t="shared" si="145"/>
        <v>6</v>
      </c>
      <c r="L437">
        <f t="shared" si="146"/>
        <v>5</v>
      </c>
      <c r="M437" t="str">
        <f t="shared" si="141"/>
        <v>6/5</v>
      </c>
      <c r="N437" t="s">
        <v>3267</v>
      </c>
      <c r="O437" t="str">
        <f t="shared" si="147"/>
        <v>レア</v>
      </c>
      <c r="R437" t="s">
        <v>3267</v>
      </c>
      <c r="S437" t="s">
        <v>4854</v>
      </c>
      <c r="T437" t="str">
        <f t="shared" si="148"/>
        <v>異端聖戦士、サリア</v>
      </c>
      <c r="U437" t="str">
        <f t="shared" si="149"/>
        <v/>
      </c>
      <c r="V437" t="str">
        <f>IF(I437=0,VLOOKUP(T437,Sheet4!A:B,2,TRUE),"")</f>
        <v/>
      </c>
      <c r="W437" t="s">
        <v>4855</v>
      </c>
      <c r="X437" t="s">
        <v>3267</v>
      </c>
      <c r="Z437" s="3">
        <v>761</v>
      </c>
      <c r="AA437" s="2" t="s">
        <v>3870</v>
      </c>
      <c r="AB437" s="1" t="s">
        <v>1653</v>
      </c>
      <c r="AC437" s="1" t="s">
        <v>1463</v>
      </c>
      <c r="AD437" s="1">
        <v>15</v>
      </c>
      <c r="AE437" s="1" t="s">
        <v>1005</v>
      </c>
      <c r="AF437" s="1" t="s">
        <v>1004</v>
      </c>
      <c r="AG437" s="1" t="s">
        <v>349</v>
      </c>
      <c r="AH437" s="1" t="s">
        <v>1511</v>
      </c>
      <c r="AI437" s="1" t="s">
        <v>1826</v>
      </c>
      <c r="AJ437" s="1"/>
      <c r="AK437" s="1" t="s">
        <v>3406</v>
      </c>
      <c r="AL437" s="1" t="s">
        <v>3884</v>
      </c>
      <c r="AM437" s="1"/>
      <c r="AN437" s="1"/>
      <c r="AO437" s="1">
        <v>6</v>
      </c>
      <c r="AP437" s="1">
        <v>5</v>
      </c>
      <c r="AQ437" s="1" t="s">
        <v>3885</v>
      </c>
    </row>
    <row r="438" spans="1:43" x14ac:dyDescent="0.15">
      <c r="A438" t="str">
        <f t="shared" si="140"/>
        <v>|EMN|白|10|6/5|レア|《[[無私の霊魂]]》|</v>
      </c>
      <c r="B438" t="s">
        <v>3211</v>
      </c>
      <c r="C438" t="str">
        <f t="shared" si="142"/>
        <v>EMN</v>
      </c>
      <c r="D438">
        <f>IF(AA438="","",VLOOKUP(C438,tnpl!$Z$1:$AA$11,2,TRUE))</f>
        <v>5</v>
      </c>
      <c r="E438" t="s">
        <v>3211</v>
      </c>
      <c r="F438" t="str">
        <f t="shared" si="143"/>
        <v>白</v>
      </c>
      <c r="G438">
        <f>IF(AB438="","",VLOOKUP(F438,tnpl!$X$1:$Y$16,2,TRUE))</f>
        <v>1</v>
      </c>
      <c r="H438" t="s">
        <v>3211</v>
      </c>
      <c r="I438">
        <f t="shared" si="144"/>
        <v>10</v>
      </c>
      <c r="J438" t="s">
        <v>3211</v>
      </c>
      <c r="K438">
        <f t="shared" si="145"/>
        <v>6</v>
      </c>
      <c r="L438">
        <f t="shared" si="146"/>
        <v>5</v>
      </c>
      <c r="M438" t="str">
        <f t="shared" si="141"/>
        <v>6/5</v>
      </c>
      <c r="N438" t="s">
        <v>3267</v>
      </c>
      <c r="O438" t="str">
        <f t="shared" si="147"/>
        <v>レア</v>
      </c>
      <c r="R438" t="s">
        <v>3267</v>
      </c>
      <c r="S438" t="s">
        <v>4854</v>
      </c>
      <c r="T438" t="str">
        <f t="shared" si="148"/>
        <v>無私の霊魂</v>
      </c>
      <c r="U438" t="str">
        <f t="shared" si="149"/>
        <v/>
      </c>
      <c r="V438" t="str">
        <f>IF(I438=0,VLOOKUP(T438,Sheet4!A:B,2,TRUE),"")</f>
        <v/>
      </c>
      <c r="W438" t="s">
        <v>4855</v>
      </c>
      <c r="X438" t="s">
        <v>3267</v>
      </c>
      <c r="Z438" s="3">
        <v>763</v>
      </c>
      <c r="AA438" s="2" t="s">
        <v>3870</v>
      </c>
      <c r="AB438" s="1" t="s">
        <v>1653</v>
      </c>
      <c r="AC438" s="1" t="s">
        <v>1463</v>
      </c>
      <c r="AD438" s="1">
        <v>10</v>
      </c>
      <c r="AE438" s="1" t="s">
        <v>1001</v>
      </c>
      <c r="AF438" s="1" t="s">
        <v>1000</v>
      </c>
      <c r="AG438" s="1" t="s">
        <v>349</v>
      </c>
      <c r="AH438" s="1" t="s">
        <v>2436</v>
      </c>
      <c r="AI438" s="1" t="s">
        <v>1492</v>
      </c>
      <c r="AJ438" s="1"/>
      <c r="AK438" s="1" t="s">
        <v>361</v>
      </c>
      <c r="AL438" s="1" t="s">
        <v>3889</v>
      </c>
      <c r="AM438" s="1"/>
      <c r="AN438" s="1"/>
      <c r="AO438" s="1">
        <v>6</v>
      </c>
      <c r="AP438" s="1">
        <v>5</v>
      </c>
      <c r="AQ438" s="1" t="s">
        <v>3890</v>
      </c>
    </row>
    <row r="439" spans="1:43" x14ac:dyDescent="0.15">
      <c r="A439" t="str">
        <f t="shared" si="140"/>
        <v>|EMN|青|9|6/5|レア|《[[完成態の講師]]》|</v>
      </c>
      <c r="B439" t="s">
        <v>3211</v>
      </c>
      <c r="C439" t="str">
        <f t="shared" si="142"/>
        <v>EMN</v>
      </c>
      <c r="D439">
        <f>IF(AA439="","",VLOOKUP(C439,tnpl!$Z$1:$AA$11,2,TRUE))</f>
        <v>5</v>
      </c>
      <c r="E439" t="s">
        <v>3211</v>
      </c>
      <c r="F439" t="str">
        <f t="shared" si="143"/>
        <v>青</v>
      </c>
      <c r="G439">
        <f>IF(AB439="","",VLOOKUP(F439,tnpl!$X$1:$Y$16,2,TRUE))</f>
        <v>2</v>
      </c>
      <c r="H439" t="s">
        <v>3211</v>
      </c>
      <c r="I439">
        <f t="shared" si="144"/>
        <v>9</v>
      </c>
      <c r="J439" t="s">
        <v>3211</v>
      </c>
      <c r="K439">
        <f t="shared" si="145"/>
        <v>6</v>
      </c>
      <c r="L439">
        <f t="shared" si="146"/>
        <v>5</v>
      </c>
      <c r="M439" t="str">
        <f t="shared" si="141"/>
        <v>6/5</v>
      </c>
      <c r="N439" t="s">
        <v>3267</v>
      </c>
      <c r="O439" t="str">
        <f t="shared" si="147"/>
        <v>レア</v>
      </c>
      <c r="R439" t="s">
        <v>3267</v>
      </c>
      <c r="S439" t="s">
        <v>4854</v>
      </c>
      <c r="T439" t="str">
        <f t="shared" si="148"/>
        <v>完成態の講師</v>
      </c>
      <c r="U439" t="str">
        <f t="shared" si="149"/>
        <v/>
      </c>
      <c r="V439" t="str">
        <f>IF(I439=0,VLOOKUP(T439,Sheet4!A:B,2,TRUE),"")</f>
        <v/>
      </c>
      <c r="W439" t="s">
        <v>4855</v>
      </c>
      <c r="X439" t="s">
        <v>3267</v>
      </c>
      <c r="Z439" s="3">
        <v>773</v>
      </c>
      <c r="AA439" s="2" t="s">
        <v>3870</v>
      </c>
      <c r="AB439" s="1" t="s">
        <v>1631</v>
      </c>
      <c r="AC439" s="1" t="s">
        <v>1463</v>
      </c>
      <c r="AD439" s="22">
        <v>9</v>
      </c>
      <c r="AE439" s="1" t="s">
        <v>985</v>
      </c>
      <c r="AF439" s="1" t="s">
        <v>984</v>
      </c>
      <c r="AG439" s="1" t="s">
        <v>349</v>
      </c>
      <c r="AH439" s="1" t="s">
        <v>1972</v>
      </c>
      <c r="AI439" s="1" t="s">
        <v>2837</v>
      </c>
      <c r="AJ439" s="1"/>
      <c r="AK439" s="1" t="s">
        <v>361</v>
      </c>
      <c r="AL439" s="1" t="s">
        <v>3913</v>
      </c>
      <c r="AM439" s="1" t="s">
        <v>3914</v>
      </c>
      <c r="AN439" s="1"/>
      <c r="AO439" s="1">
        <v>6</v>
      </c>
      <c r="AP439" s="1">
        <v>5</v>
      </c>
      <c r="AQ439" s="1" t="s">
        <v>3915</v>
      </c>
    </row>
    <row r="440" spans="1:43" x14ac:dyDescent="0.15">
      <c r="A440" t="str">
        <f t="shared" si="140"/>
        <v>|EMN|青|0|6/5|レア|《[[繰り返しつくしたもの&gt;完成態の講師]]》|</v>
      </c>
      <c r="B440" t="s">
        <v>3211</v>
      </c>
      <c r="C440" t="str">
        <f t="shared" si="142"/>
        <v>EMN</v>
      </c>
      <c r="D440">
        <f>IF(AA440="","",VLOOKUP(C440,tnpl!$Z$1:$AA$11,2,TRUE))</f>
        <v>5</v>
      </c>
      <c r="E440" t="s">
        <v>3211</v>
      </c>
      <c r="F440" t="str">
        <f t="shared" si="143"/>
        <v>青</v>
      </c>
      <c r="G440">
        <f>IF(AB440="","",VLOOKUP(F440,tnpl!$X$1:$Y$16,2,TRUE))</f>
        <v>2</v>
      </c>
      <c r="H440" t="s">
        <v>3211</v>
      </c>
      <c r="I440">
        <f t="shared" si="144"/>
        <v>0</v>
      </c>
      <c r="J440" t="s">
        <v>3211</v>
      </c>
      <c r="K440">
        <f t="shared" si="145"/>
        <v>6</v>
      </c>
      <c r="L440">
        <f t="shared" si="146"/>
        <v>5</v>
      </c>
      <c r="M440" t="str">
        <f t="shared" si="141"/>
        <v>6/5</v>
      </c>
      <c r="N440" t="s">
        <v>3267</v>
      </c>
      <c r="O440" t="str">
        <f t="shared" si="147"/>
        <v>レア</v>
      </c>
      <c r="R440" t="s">
        <v>3267</v>
      </c>
      <c r="S440" t="s">
        <v>4854</v>
      </c>
      <c r="T440" t="str">
        <f t="shared" si="148"/>
        <v>繰り返しつくしたもの</v>
      </c>
      <c r="U440" t="str">
        <f t="shared" si="149"/>
        <v>&gt;</v>
      </c>
      <c r="V440" t="str">
        <f>IF(I440=0,VLOOKUP(T440,Sheet4!A:B,2,TRUE),"")</f>
        <v>完成態の講師</v>
      </c>
      <c r="W440" t="s">
        <v>4855</v>
      </c>
      <c r="X440" t="s">
        <v>3267</v>
      </c>
      <c r="Z440" s="3">
        <v>774</v>
      </c>
      <c r="AA440" s="2" t="s">
        <v>3870</v>
      </c>
      <c r="AB440" s="1" t="s">
        <v>1631</v>
      </c>
      <c r="AC440" s="1" t="s">
        <v>1463</v>
      </c>
      <c r="AD440" s="21">
        <v>0</v>
      </c>
      <c r="AE440" s="1" t="s">
        <v>983</v>
      </c>
      <c r="AF440" s="1" t="s">
        <v>982</v>
      </c>
      <c r="AG440" s="1" t="s">
        <v>349</v>
      </c>
      <c r="AH440" s="1" t="s">
        <v>1457</v>
      </c>
      <c r="AI440" s="1" t="s">
        <v>1972</v>
      </c>
      <c r="AJ440" s="1"/>
      <c r="AK440" s="1" t="s">
        <v>361</v>
      </c>
      <c r="AL440" s="1" t="s">
        <v>3916</v>
      </c>
      <c r="AM440" s="1" t="s">
        <v>3913</v>
      </c>
      <c r="AN440" s="1"/>
      <c r="AO440" s="1">
        <v>6</v>
      </c>
      <c r="AP440" s="1">
        <v>5</v>
      </c>
      <c r="AQ440" s="1" t="s">
        <v>3917</v>
      </c>
    </row>
    <row r="441" spans="1:43" x14ac:dyDescent="0.15">
      <c r="A441" t="str">
        <f t="shared" si="140"/>
        <v>|EMN|黒|0|6/5|レア|《[[血統の撤廃者&gt;ヴォルダーレンの下層民]]》|</v>
      </c>
      <c r="B441" t="s">
        <v>3211</v>
      </c>
      <c r="C441" t="str">
        <f t="shared" si="142"/>
        <v>EMN</v>
      </c>
      <c r="D441">
        <f>IF(AA441="","",VLOOKUP(C441,tnpl!$Z$1:$AA$11,2,TRUE))</f>
        <v>5</v>
      </c>
      <c r="E441" t="s">
        <v>3211</v>
      </c>
      <c r="F441" t="str">
        <f t="shared" si="143"/>
        <v>黒</v>
      </c>
      <c r="G441">
        <f>IF(AB441="","",VLOOKUP(F441,tnpl!$X$1:$Y$16,2,TRUE))</f>
        <v>3</v>
      </c>
      <c r="H441" t="s">
        <v>3211</v>
      </c>
      <c r="I441">
        <f t="shared" si="144"/>
        <v>0</v>
      </c>
      <c r="J441" t="s">
        <v>3211</v>
      </c>
      <c r="K441">
        <f t="shared" si="145"/>
        <v>6</v>
      </c>
      <c r="L441">
        <f t="shared" si="146"/>
        <v>5</v>
      </c>
      <c r="M441" t="str">
        <f t="shared" si="141"/>
        <v>6/5</v>
      </c>
      <c r="N441" t="s">
        <v>3267</v>
      </c>
      <c r="O441" t="str">
        <f t="shared" si="147"/>
        <v>レア</v>
      </c>
      <c r="R441" t="s">
        <v>3267</v>
      </c>
      <c r="S441" t="s">
        <v>4854</v>
      </c>
      <c r="T441" t="str">
        <f t="shared" si="148"/>
        <v>血統の撤廃者</v>
      </c>
      <c r="U441" t="str">
        <f t="shared" si="149"/>
        <v>&gt;</v>
      </c>
      <c r="V441" t="str">
        <f>IF(I441=0,VLOOKUP(T441,Sheet4!A:B,2,TRUE),"")</f>
        <v>ヴォルダーレンの下層民</v>
      </c>
      <c r="W441" t="s">
        <v>4855</v>
      </c>
      <c r="X441" t="s">
        <v>3267</v>
      </c>
      <c r="Z441" s="3">
        <v>786</v>
      </c>
      <c r="AA441" s="2" t="s">
        <v>3870</v>
      </c>
      <c r="AB441" s="1" t="s">
        <v>1606</v>
      </c>
      <c r="AC441" s="1" t="s">
        <v>1463</v>
      </c>
      <c r="AD441" s="21">
        <v>0</v>
      </c>
      <c r="AE441" s="1" t="s">
        <v>867</v>
      </c>
      <c r="AF441" s="1" t="s">
        <v>866</v>
      </c>
      <c r="AG441" s="1" t="s">
        <v>349</v>
      </c>
      <c r="AH441" s="1" t="s">
        <v>1457</v>
      </c>
      <c r="AI441" s="1" t="s">
        <v>1516</v>
      </c>
      <c r="AJ441" s="1"/>
      <c r="AK441" s="1" t="s">
        <v>361</v>
      </c>
      <c r="AL441" s="1" t="s">
        <v>3939</v>
      </c>
      <c r="AM441" s="1"/>
      <c r="AN441" s="1"/>
      <c r="AO441" s="1">
        <v>6</v>
      </c>
      <c r="AP441" s="1">
        <v>5</v>
      </c>
      <c r="AQ441" s="1" t="s">
        <v>3940</v>
      </c>
    </row>
    <row r="442" spans="1:43" x14ac:dyDescent="0.15">
      <c r="A442" t="str">
        <f t="shared" si="140"/>
        <v>|EMN|緑|13|6/5|レア|《[[エムラクールの福音者]]》|</v>
      </c>
      <c r="B442" t="s">
        <v>3211</v>
      </c>
      <c r="C442" t="str">
        <f t="shared" si="142"/>
        <v>EMN</v>
      </c>
      <c r="D442">
        <f>IF(AA442="","",VLOOKUP(C442,tnpl!$Z$1:$AA$11,2,TRUE))</f>
        <v>5</v>
      </c>
      <c r="E442" t="s">
        <v>3211</v>
      </c>
      <c r="F442" t="str">
        <f t="shared" si="143"/>
        <v>緑</v>
      </c>
      <c r="G442">
        <f>IF(AB442="","",VLOOKUP(F442,tnpl!$X$1:$Y$16,2,TRUE))</f>
        <v>5</v>
      </c>
      <c r="H442" t="s">
        <v>3211</v>
      </c>
      <c r="I442">
        <f t="shared" si="144"/>
        <v>13</v>
      </c>
      <c r="J442" t="s">
        <v>3211</v>
      </c>
      <c r="K442">
        <f t="shared" si="145"/>
        <v>6</v>
      </c>
      <c r="L442">
        <f t="shared" si="146"/>
        <v>5</v>
      </c>
      <c r="M442" t="str">
        <f t="shared" si="141"/>
        <v>6/5</v>
      </c>
      <c r="N442" t="s">
        <v>3267</v>
      </c>
      <c r="O442" t="str">
        <f t="shared" si="147"/>
        <v>レア</v>
      </c>
      <c r="R442" t="s">
        <v>3267</v>
      </c>
      <c r="S442" t="s">
        <v>4854</v>
      </c>
      <c r="T442" t="str">
        <f t="shared" si="148"/>
        <v>エムラクールの福音者</v>
      </c>
      <c r="U442" t="str">
        <f t="shared" si="149"/>
        <v/>
      </c>
      <c r="V442" t="str">
        <f>IF(I442=0,VLOOKUP(T442,Sheet4!A:B,2,TRUE),"")</f>
        <v/>
      </c>
      <c r="W442" t="s">
        <v>4855</v>
      </c>
      <c r="X442" t="s">
        <v>3267</v>
      </c>
      <c r="Z442" s="3">
        <v>815</v>
      </c>
      <c r="AA442" s="2" t="s">
        <v>3870</v>
      </c>
      <c r="AB442" s="1" t="s">
        <v>1540</v>
      </c>
      <c r="AC442" s="1" t="s">
        <v>1463</v>
      </c>
      <c r="AD442" s="1">
        <v>13</v>
      </c>
      <c r="AE442" s="1" t="s">
        <v>917</v>
      </c>
      <c r="AF442" s="1" t="s">
        <v>916</v>
      </c>
      <c r="AG442" s="1" t="s">
        <v>349</v>
      </c>
      <c r="AH442" s="1" t="s">
        <v>1511</v>
      </c>
      <c r="AI442" s="1" t="s">
        <v>2837</v>
      </c>
      <c r="AJ442" s="1"/>
      <c r="AK442" s="1" t="s">
        <v>3992</v>
      </c>
      <c r="AL442" s="1"/>
      <c r="AM442" s="1"/>
      <c r="AN442" s="1"/>
      <c r="AO442" s="1">
        <v>6</v>
      </c>
      <c r="AP442" s="1">
        <v>5</v>
      </c>
      <c r="AQ442" s="1" t="s">
        <v>3992</v>
      </c>
    </row>
    <row r="443" spans="1:43" x14ac:dyDescent="0.15">
      <c r="A443" t="str">
        <f t="shared" si="140"/>
        <v>|EMN|無色|16|6/5|アンコモン|《[[自然もどき]]》|</v>
      </c>
      <c r="B443" t="s">
        <v>3211</v>
      </c>
      <c r="C443" t="str">
        <f t="shared" si="142"/>
        <v>EMN</v>
      </c>
      <c r="D443">
        <f>IF(AA443="","",VLOOKUP(C443,tnpl!$Z$1:$AA$11,2,TRUE))</f>
        <v>5</v>
      </c>
      <c r="E443" t="s">
        <v>3211</v>
      </c>
      <c r="F443" t="str">
        <f t="shared" si="143"/>
        <v>無色</v>
      </c>
      <c r="G443">
        <f>IF(AB443="","",VLOOKUP(F443,tnpl!$X$1:$Y$16,2,TRUE))</f>
        <v>16</v>
      </c>
      <c r="H443" t="s">
        <v>3211</v>
      </c>
      <c r="I443">
        <f t="shared" si="144"/>
        <v>16</v>
      </c>
      <c r="J443" t="s">
        <v>3211</v>
      </c>
      <c r="K443">
        <f t="shared" si="145"/>
        <v>6</v>
      </c>
      <c r="L443">
        <f t="shared" si="146"/>
        <v>5</v>
      </c>
      <c r="M443" t="str">
        <f t="shared" si="141"/>
        <v>6/5</v>
      </c>
      <c r="N443" t="s">
        <v>3267</v>
      </c>
      <c r="O443" t="str">
        <f t="shared" si="147"/>
        <v>アンコモン</v>
      </c>
      <c r="R443" t="s">
        <v>3267</v>
      </c>
      <c r="S443" t="s">
        <v>4854</v>
      </c>
      <c r="T443" t="str">
        <f t="shared" si="148"/>
        <v>自然もどき</v>
      </c>
      <c r="U443" t="str">
        <f t="shared" si="149"/>
        <v/>
      </c>
      <c r="V443" t="str">
        <f>IF(I443=0,VLOOKUP(T443,Sheet4!A:B,2,TRUE),"")</f>
        <v/>
      </c>
      <c r="W443" t="s">
        <v>4855</v>
      </c>
      <c r="X443" t="s">
        <v>3267</v>
      </c>
      <c r="Z443" s="3">
        <v>827</v>
      </c>
      <c r="AA443" s="2" t="s">
        <v>3870</v>
      </c>
      <c r="AB443" s="1" t="s">
        <v>301</v>
      </c>
      <c r="AC443" s="1" t="s">
        <v>1473</v>
      </c>
      <c r="AD443" s="1">
        <v>16</v>
      </c>
      <c r="AE443" s="1" t="s">
        <v>895</v>
      </c>
      <c r="AF443" s="1" t="s">
        <v>894</v>
      </c>
      <c r="AG443" s="1" t="s">
        <v>349</v>
      </c>
      <c r="AH443" s="1" t="s">
        <v>1457</v>
      </c>
      <c r="AI443" s="1" t="s">
        <v>367</v>
      </c>
      <c r="AJ443" s="1"/>
      <c r="AK443" s="1" t="s">
        <v>4014</v>
      </c>
      <c r="AL443" s="1" t="s">
        <v>2645</v>
      </c>
      <c r="AM443" s="1"/>
      <c r="AN443" s="1"/>
      <c r="AO443" s="1">
        <v>6</v>
      </c>
      <c r="AP443" s="1">
        <v>5</v>
      </c>
      <c r="AQ443" s="1" t="s">
        <v>4017</v>
      </c>
    </row>
    <row r="444" spans="1:43" x14ac:dyDescent="0.15">
      <c r="A444" t="str">
        <f t="shared" si="140"/>
        <v>|KLD|白|15|6/5|レア|《[[小物作りの達人]]》|</v>
      </c>
      <c r="B444" t="s">
        <v>3211</v>
      </c>
      <c r="C444" t="str">
        <f t="shared" si="142"/>
        <v>KLD</v>
      </c>
      <c r="D444">
        <f>IF(AA444="","",VLOOKUP(C444,tnpl!$Z$1:$AA$11,2,TRUE))</f>
        <v>6</v>
      </c>
      <c r="E444" t="s">
        <v>3211</v>
      </c>
      <c r="F444" t="str">
        <f t="shared" si="143"/>
        <v>白</v>
      </c>
      <c r="G444">
        <f>IF(AB444="","",VLOOKUP(F444,tnpl!$X$1:$Y$16,2,TRUE))</f>
        <v>1</v>
      </c>
      <c r="H444" t="s">
        <v>3211</v>
      </c>
      <c r="I444">
        <f t="shared" si="144"/>
        <v>15</v>
      </c>
      <c r="J444" t="s">
        <v>3211</v>
      </c>
      <c r="K444">
        <f t="shared" si="145"/>
        <v>6</v>
      </c>
      <c r="L444">
        <f t="shared" si="146"/>
        <v>5</v>
      </c>
      <c r="M444" t="str">
        <f t="shared" si="141"/>
        <v>6/5</v>
      </c>
      <c r="N444" t="s">
        <v>3267</v>
      </c>
      <c r="O444" t="str">
        <f t="shared" si="147"/>
        <v>レア</v>
      </c>
      <c r="R444" t="s">
        <v>3267</v>
      </c>
      <c r="S444" t="s">
        <v>4854</v>
      </c>
      <c r="T444" t="str">
        <f t="shared" si="148"/>
        <v>小物作りの達人</v>
      </c>
      <c r="U444" t="str">
        <f t="shared" si="149"/>
        <v/>
      </c>
      <c r="V444" t="str">
        <f>IF(I444=0,VLOOKUP(T444,Sheet4!A:B,2,TRUE),"")</f>
        <v/>
      </c>
      <c r="W444" t="s">
        <v>4855</v>
      </c>
      <c r="X444" t="s">
        <v>3267</v>
      </c>
      <c r="Z444" s="3">
        <v>852</v>
      </c>
      <c r="AA444" s="2" t="s">
        <v>4035</v>
      </c>
      <c r="AB444" s="1" t="s">
        <v>1653</v>
      </c>
      <c r="AC444" s="1" t="s">
        <v>1463</v>
      </c>
      <c r="AD444" s="1">
        <v>15</v>
      </c>
      <c r="AE444" s="1" t="s">
        <v>813</v>
      </c>
      <c r="AF444" s="1" t="s">
        <v>812</v>
      </c>
      <c r="AG444" s="1" t="s">
        <v>349</v>
      </c>
      <c r="AH444" s="1" t="s">
        <v>4036</v>
      </c>
      <c r="AI444" s="1" t="s">
        <v>1667</v>
      </c>
      <c r="AJ444" s="1"/>
      <c r="AK444" s="1" t="s">
        <v>4063</v>
      </c>
      <c r="AL444" s="1" t="s">
        <v>4064</v>
      </c>
      <c r="AM444" s="1"/>
      <c r="AN444" s="1"/>
      <c r="AO444" s="1">
        <v>6</v>
      </c>
      <c r="AP444" s="1">
        <v>5</v>
      </c>
      <c r="AQ444" s="1" t="s">
        <v>4065</v>
      </c>
    </row>
    <row r="445" spans="1:43" x14ac:dyDescent="0.15">
      <c r="A445" t="str">
        <f t="shared" si="140"/>
        <v>|KLD|緑|14|6/5|レア|《[[高木背の踏みつけ]]》|</v>
      </c>
      <c r="B445" t="s">
        <v>3211</v>
      </c>
      <c r="C445" t="str">
        <f t="shared" si="142"/>
        <v>KLD</v>
      </c>
      <c r="D445">
        <f>IF(AA445="","",VLOOKUP(C445,tnpl!$Z$1:$AA$11,2,TRUE))</f>
        <v>6</v>
      </c>
      <c r="E445" t="s">
        <v>3211</v>
      </c>
      <c r="F445" t="str">
        <f t="shared" si="143"/>
        <v>緑</v>
      </c>
      <c r="G445">
        <f>IF(AB445="","",VLOOKUP(F445,tnpl!$X$1:$Y$16,2,TRUE))</f>
        <v>5</v>
      </c>
      <c r="H445" t="s">
        <v>3211</v>
      </c>
      <c r="I445">
        <f t="shared" si="144"/>
        <v>14</v>
      </c>
      <c r="J445" t="s">
        <v>3211</v>
      </c>
      <c r="K445">
        <f t="shared" si="145"/>
        <v>6</v>
      </c>
      <c r="L445">
        <f t="shared" si="146"/>
        <v>5</v>
      </c>
      <c r="M445" t="str">
        <f t="shared" si="141"/>
        <v>6/5</v>
      </c>
      <c r="N445" t="s">
        <v>3267</v>
      </c>
      <c r="O445" t="str">
        <f t="shared" si="147"/>
        <v>レア</v>
      </c>
      <c r="R445" t="s">
        <v>3267</v>
      </c>
      <c r="S445" t="s">
        <v>4854</v>
      </c>
      <c r="T445" t="str">
        <f t="shared" si="148"/>
        <v>高木背の踏みつけ</v>
      </c>
      <c r="U445" t="str">
        <f t="shared" si="149"/>
        <v/>
      </c>
      <c r="V445" t="str">
        <f>IF(I445=0,VLOOKUP(T445,Sheet4!A:B,2,TRUE),"")</f>
        <v/>
      </c>
      <c r="W445" t="s">
        <v>4855</v>
      </c>
      <c r="X445" t="s">
        <v>3267</v>
      </c>
      <c r="Z445" s="3">
        <v>962</v>
      </c>
      <c r="AA445" s="2" t="s">
        <v>4035</v>
      </c>
      <c r="AB445" s="1" t="s">
        <v>1540</v>
      </c>
      <c r="AC445" s="1" t="s">
        <v>1463</v>
      </c>
      <c r="AD445" s="1">
        <v>14</v>
      </c>
      <c r="AE445" s="1" t="s">
        <v>601</v>
      </c>
      <c r="AF445" s="1" t="s">
        <v>600</v>
      </c>
      <c r="AG445" s="1" t="s">
        <v>349</v>
      </c>
      <c r="AH445" s="1" t="s">
        <v>367</v>
      </c>
      <c r="AI445" s="1"/>
      <c r="AJ445" s="1"/>
      <c r="AK445" s="1" t="s">
        <v>1733</v>
      </c>
      <c r="AL445" s="1" t="s">
        <v>4230</v>
      </c>
      <c r="AM445" s="1" t="s">
        <v>4231</v>
      </c>
      <c r="AN445" s="1"/>
      <c r="AO445" s="1">
        <v>6</v>
      </c>
      <c r="AP445" s="1">
        <v>5</v>
      </c>
      <c r="AQ445" s="1" t="s">
        <v>4232</v>
      </c>
    </row>
    <row r="446" spans="1:43" x14ac:dyDescent="0.15">
      <c r="A446" t="str">
        <f t="shared" si="140"/>
        <v>|KLD|無色|20|6/5|レア|《[[屑鉄場のたかり屋]]》|</v>
      </c>
      <c r="B446" t="s">
        <v>3211</v>
      </c>
      <c r="C446" t="str">
        <f t="shared" si="142"/>
        <v>KLD</v>
      </c>
      <c r="D446">
        <f>IF(AA446="","",VLOOKUP(C446,tnpl!$Z$1:$AA$11,2,TRUE))</f>
        <v>6</v>
      </c>
      <c r="E446" t="s">
        <v>3211</v>
      </c>
      <c r="F446" t="str">
        <f t="shared" si="143"/>
        <v>無色</v>
      </c>
      <c r="G446">
        <f>IF(AB446="","",VLOOKUP(F446,tnpl!$X$1:$Y$16,2,TRUE))</f>
        <v>16</v>
      </c>
      <c r="H446" t="s">
        <v>3211</v>
      </c>
      <c r="I446">
        <f t="shared" si="144"/>
        <v>20</v>
      </c>
      <c r="J446" t="s">
        <v>3211</v>
      </c>
      <c r="K446">
        <f t="shared" si="145"/>
        <v>6</v>
      </c>
      <c r="L446">
        <f t="shared" si="146"/>
        <v>5</v>
      </c>
      <c r="M446" t="str">
        <f t="shared" si="141"/>
        <v>6/5</v>
      </c>
      <c r="N446" t="s">
        <v>3267</v>
      </c>
      <c r="O446" t="str">
        <f t="shared" si="147"/>
        <v>レア</v>
      </c>
      <c r="R446" t="s">
        <v>3267</v>
      </c>
      <c r="S446" t="s">
        <v>4854</v>
      </c>
      <c r="T446" t="str">
        <f t="shared" si="148"/>
        <v>屑鉄場のたかり屋</v>
      </c>
      <c r="U446" t="str">
        <f t="shared" si="149"/>
        <v/>
      </c>
      <c r="V446" t="str">
        <f>IF(I446=0,VLOOKUP(T446,Sheet4!A:B,2,TRUE),"")</f>
        <v/>
      </c>
      <c r="W446" t="s">
        <v>4855</v>
      </c>
      <c r="X446" t="s">
        <v>3267</v>
      </c>
      <c r="Z446" s="3">
        <v>1011</v>
      </c>
      <c r="AA446" s="2" t="s">
        <v>4035</v>
      </c>
      <c r="AB446" s="1" t="s">
        <v>301</v>
      </c>
      <c r="AC446" s="1" t="s">
        <v>1463</v>
      </c>
      <c r="AD446" s="1">
        <v>20</v>
      </c>
      <c r="AE446" s="1" t="s">
        <v>497</v>
      </c>
      <c r="AF446" s="1" t="s">
        <v>496</v>
      </c>
      <c r="AG446" s="1" t="s">
        <v>349</v>
      </c>
      <c r="AH446" s="1" t="s">
        <v>362</v>
      </c>
      <c r="AI446" s="1"/>
      <c r="AJ446" s="1"/>
      <c r="AK446" s="1" t="s">
        <v>1765</v>
      </c>
      <c r="AL446" s="1" t="s">
        <v>4314</v>
      </c>
      <c r="AM446" s="1"/>
      <c r="AN446" s="1"/>
      <c r="AO446" s="1">
        <v>6</v>
      </c>
      <c r="AP446" s="1">
        <v>5</v>
      </c>
      <c r="AQ446" s="1" t="s">
        <v>4315</v>
      </c>
    </row>
    <row r="447" spans="1:43" x14ac:dyDescent="0.15">
      <c r="A447" t="str">
        <f t="shared" si="140"/>
        <v>|AER|黒|17|6/5|レア|《[[光袖会の収集者]]》|</v>
      </c>
      <c r="B447" t="s">
        <v>3211</v>
      </c>
      <c r="C447" t="str">
        <f t="shared" si="142"/>
        <v>AER</v>
      </c>
      <c r="D447">
        <f>IF(AA447="","",VLOOKUP(C447,tnpl!$Z$1:$AA$11,2,TRUE))</f>
        <v>7</v>
      </c>
      <c r="E447" t="s">
        <v>3211</v>
      </c>
      <c r="F447" t="str">
        <f t="shared" si="143"/>
        <v>黒</v>
      </c>
      <c r="G447">
        <f>IF(AB447="","",VLOOKUP(F447,tnpl!$X$1:$Y$16,2,TRUE))</f>
        <v>3</v>
      </c>
      <c r="H447" t="s">
        <v>3211</v>
      </c>
      <c r="I447">
        <f t="shared" si="144"/>
        <v>17</v>
      </c>
      <c r="J447" t="s">
        <v>3211</v>
      </c>
      <c r="K447">
        <f t="shared" si="145"/>
        <v>6</v>
      </c>
      <c r="L447">
        <f t="shared" si="146"/>
        <v>5</v>
      </c>
      <c r="M447" t="str">
        <f t="shared" si="141"/>
        <v>6/5</v>
      </c>
      <c r="N447" t="s">
        <v>3267</v>
      </c>
      <c r="O447" t="str">
        <f t="shared" si="147"/>
        <v>レア</v>
      </c>
      <c r="R447" t="s">
        <v>3267</v>
      </c>
      <c r="S447" t="s">
        <v>4854</v>
      </c>
      <c r="T447" t="str">
        <f t="shared" si="148"/>
        <v>光袖会の収集者</v>
      </c>
      <c r="U447" t="str">
        <f t="shared" si="149"/>
        <v/>
      </c>
      <c r="V447" t="str">
        <f>IF(I447=0,VLOOKUP(T447,Sheet4!A:B,2,TRUE),"")</f>
        <v/>
      </c>
      <c r="W447" t="s">
        <v>4855</v>
      </c>
      <c r="X447" t="s">
        <v>3267</v>
      </c>
      <c r="Z447" s="3">
        <v>1042</v>
      </c>
      <c r="AA447" s="2" t="s">
        <v>4335</v>
      </c>
      <c r="AB447" s="1" t="s">
        <v>1606</v>
      </c>
      <c r="AC447" s="1" t="s">
        <v>1463</v>
      </c>
      <c r="AD447" s="1">
        <v>17</v>
      </c>
      <c r="AE447" s="1" t="s">
        <v>441</v>
      </c>
      <c r="AF447" s="1" t="s">
        <v>440</v>
      </c>
      <c r="AG447" s="1" t="s">
        <v>349</v>
      </c>
      <c r="AH447" s="1" t="s">
        <v>1511</v>
      </c>
      <c r="AI447" s="1" t="s">
        <v>2976</v>
      </c>
      <c r="AJ447" s="1"/>
      <c r="AK447" s="1" t="s">
        <v>2076</v>
      </c>
      <c r="AL447" s="1" t="s">
        <v>4368</v>
      </c>
      <c r="AM447" s="1" t="s">
        <v>4369</v>
      </c>
      <c r="AN447" s="1"/>
      <c r="AO447" s="1">
        <v>6</v>
      </c>
      <c r="AP447" s="1">
        <v>5</v>
      </c>
      <c r="AQ447" s="1" t="s">
        <v>4370</v>
      </c>
    </row>
    <row r="448" spans="1:43" x14ac:dyDescent="0.15">
      <c r="A448" t="str">
        <f t="shared" si="140"/>
        <v>|KLDP|赤|12|6/5|レア|《[[むら気な巨人]]》|</v>
      </c>
      <c r="B448" t="s">
        <v>3211</v>
      </c>
      <c r="C448" t="str">
        <f t="shared" si="142"/>
        <v>KLDP</v>
      </c>
      <c r="D448">
        <f>IF(AA448="","",VLOOKUP(C448,tnpl!$Z$1:$AA$11,2,TRUE))</f>
        <v>8</v>
      </c>
      <c r="E448" t="s">
        <v>3211</v>
      </c>
      <c r="F448" t="str">
        <f t="shared" si="143"/>
        <v>赤</v>
      </c>
      <c r="G448">
        <f>IF(AB448="","",VLOOKUP(F448,tnpl!$X$1:$Y$16,2,TRUE))</f>
        <v>4</v>
      </c>
      <c r="H448" t="s">
        <v>3211</v>
      </c>
      <c r="I448">
        <f t="shared" si="144"/>
        <v>12</v>
      </c>
      <c r="J448" t="s">
        <v>3211</v>
      </c>
      <c r="K448">
        <f t="shared" si="145"/>
        <v>6</v>
      </c>
      <c r="L448">
        <f t="shared" si="146"/>
        <v>5</v>
      </c>
      <c r="M448" t="str">
        <f t="shared" si="141"/>
        <v>6/5</v>
      </c>
      <c r="N448" t="s">
        <v>3267</v>
      </c>
      <c r="O448" t="str">
        <f t="shared" si="147"/>
        <v>レア</v>
      </c>
      <c r="R448" t="s">
        <v>3267</v>
      </c>
      <c r="S448" t="s">
        <v>4854</v>
      </c>
      <c r="T448" t="str">
        <f t="shared" si="148"/>
        <v>むら気な巨人</v>
      </c>
      <c r="U448" t="str">
        <f t="shared" si="149"/>
        <v/>
      </c>
      <c r="V448" t="str">
        <f>IF(I448=0,VLOOKUP(T448,Sheet4!A:B,2,TRUE),"")</f>
        <v/>
      </c>
      <c r="W448" t="s">
        <v>4855</v>
      </c>
      <c r="X448" t="s">
        <v>3267</v>
      </c>
      <c r="Z448" s="3">
        <v>1079</v>
      </c>
      <c r="AA448" s="2" t="s">
        <v>4431</v>
      </c>
      <c r="AB448" s="1" t="s">
        <v>1575</v>
      </c>
      <c r="AC448" s="1" t="s">
        <v>1463</v>
      </c>
      <c r="AD448" s="1">
        <v>12</v>
      </c>
      <c r="AE448" s="1" t="s">
        <v>4435</v>
      </c>
      <c r="AF448" s="1" t="s">
        <v>4436</v>
      </c>
      <c r="AG448" s="1" t="s">
        <v>349</v>
      </c>
      <c r="AH448" s="1" t="s">
        <v>2077</v>
      </c>
      <c r="AI448" s="1"/>
      <c r="AJ448" s="1"/>
      <c r="AK448" s="1" t="s">
        <v>4437</v>
      </c>
      <c r="AL448" s="1"/>
      <c r="AM448" s="1"/>
      <c r="AN448" s="1"/>
      <c r="AO448" s="1">
        <v>6</v>
      </c>
      <c r="AP448" s="1">
        <v>5</v>
      </c>
      <c r="AQ448" s="1" t="s">
        <v>4437</v>
      </c>
    </row>
    <row r="449" spans="1:43" x14ac:dyDescent="0.15">
      <c r="A449" t="str">
        <f t="shared" si="140"/>
        <v>|AKH|黒|12|6/5|レア|《[[疫病吹き]]》|</v>
      </c>
      <c r="B449" t="s">
        <v>3211</v>
      </c>
      <c r="C449" t="str">
        <f t="shared" si="142"/>
        <v>AKH</v>
      </c>
      <c r="D449">
        <f>IF(AA449="","",VLOOKUP(C449,tnpl!$Z$1:$AA$11,2,TRUE))</f>
        <v>10</v>
      </c>
      <c r="E449" t="s">
        <v>3211</v>
      </c>
      <c r="F449" t="str">
        <f t="shared" si="143"/>
        <v>黒</v>
      </c>
      <c r="G449">
        <f>IF(AB449="","",VLOOKUP(F449,tnpl!$X$1:$Y$16,2,TRUE))</f>
        <v>3</v>
      </c>
      <c r="H449" t="s">
        <v>3211</v>
      </c>
      <c r="I449">
        <f t="shared" si="144"/>
        <v>12</v>
      </c>
      <c r="J449" t="s">
        <v>3211</v>
      </c>
      <c r="K449">
        <f t="shared" si="145"/>
        <v>6</v>
      </c>
      <c r="L449">
        <f t="shared" si="146"/>
        <v>5</v>
      </c>
      <c r="M449" t="str">
        <f t="shared" si="141"/>
        <v>6/5</v>
      </c>
      <c r="N449" t="s">
        <v>3267</v>
      </c>
      <c r="O449" t="str">
        <f t="shared" si="147"/>
        <v>レア</v>
      </c>
      <c r="R449" t="s">
        <v>3267</v>
      </c>
      <c r="S449" t="s">
        <v>4854</v>
      </c>
      <c r="T449" t="str">
        <f t="shared" si="148"/>
        <v>疫病吹き</v>
      </c>
      <c r="U449" t="str">
        <f t="shared" si="149"/>
        <v/>
      </c>
      <c r="V449" t="str">
        <f>IF(I449=0,VLOOKUP(T449,Sheet4!A:B,2,TRUE),"")</f>
        <v/>
      </c>
      <c r="W449" t="s">
        <v>4855</v>
      </c>
      <c r="X449" t="s">
        <v>3267</v>
      </c>
      <c r="Z449" s="3">
        <v>1172</v>
      </c>
      <c r="AA449" s="2" t="s">
        <v>4450</v>
      </c>
      <c r="AB449" s="1" t="s">
        <v>1606</v>
      </c>
      <c r="AC449" s="1" t="s">
        <v>1463</v>
      </c>
      <c r="AD449" s="1">
        <v>12</v>
      </c>
      <c r="AE449" s="1" t="s">
        <v>157</v>
      </c>
      <c r="AF449" s="1" t="s">
        <v>156</v>
      </c>
      <c r="AG449" s="1" t="s">
        <v>349</v>
      </c>
      <c r="AH449" s="1" t="s">
        <v>1506</v>
      </c>
      <c r="AI449" s="1" t="s">
        <v>367</v>
      </c>
      <c r="AJ449" s="1"/>
      <c r="AK449" s="1" t="s">
        <v>2076</v>
      </c>
      <c r="AL449" s="1" t="s">
        <v>4589</v>
      </c>
      <c r="AM449" s="1" t="s">
        <v>4590</v>
      </c>
      <c r="AN449" s="1"/>
      <c r="AO449" s="1">
        <v>6</v>
      </c>
      <c r="AP449" s="1">
        <v>5</v>
      </c>
      <c r="AQ449" s="1" t="s">
        <v>4591</v>
      </c>
    </row>
    <row r="450" spans="1:43" x14ac:dyDescent="0.15">
      <c r="A450" t="str">
        <f t="shared" si="140"/>
        <v>|AKH|赤|18|6/5|レア|《[[心臓貫きのマンティコア]]》|</v>
      </c>
      <c r="B450" t="s">
        <v>3211</v>
      </c>
      <c r="C450" t="str">
        <f t="shared" si="142"/>
        <v>AKH</v>
      </c>
      <c r="D450">
        <f>IF(AA450="","",VLOOKUP(C450,tnpl!$Z$1:$AA$11,2,TRUE))</f>
        <v>10</v>
      </c>
      <c r="E450" t="s">
        <v>3211</v>
      </c>
      <c r="F450" t="str">
        <f t="shared" si="143"/>
        <v>赤</v>
      </c>
      <c r="G450">
        <f>IF(AB450="","",VLOOKUP(F450,tnpl!$X$1:$Y$16,2,TRUE))</f>
        <v>4</v>
      </c>
      <c r="H450" t="s">
        <v>3211</v>
      </c>
      <c r="I450">
        <f t="shared" si="144"/>
        <v>18</v>
      </c>
      <c r="J450" t="s">
        <v>3211</v>
      </c>
      <c r="K450">
        <f t="shared" si="145"/>
        <v>6</v>
      </c>
      <c r="L450">
        <f t="shared" si="146"/>
        <v>5</v>
      </c>
      <c r="M450" t="str">
        <f t="shared" si="141"/>
        <v>6/5</v>
      </c>
      <c r="N450" t="s">
        <v>3267</v>
      </c>
      <c r="O450" t="str">
        <f t="shared" si="147"/>
        <v>レア</v>
      </c>
      <c r="R450" t="s">
        <v>3267</v>
      </c>
      <c r="S450" t="s">
        <v>4854</v>
      </c>
      <c r="T450" t="str">
        <f t="shared" si="148"/>
        <v>心臓貫きのマンティコア</v>
      </c>
      <c r="U450" t="str">
        <f t="shared" si="149"/>
        <v/>
      </c>
      <c r="V450" t="str">
        <f>IF(I450=0,VLOOKUP(T450,Sheet4!A:B,2,TRUE),"")</f>
        <v/>
      </c>
      <c r="W450" t="s">
        <v>4855</v>
      </c>
      <c r="X450" t="s">
        <v>3267</v>
      </c>
      <c r="Z450" s="3">
        <v>1193</v>
      </c>
      <c r="AA450" s="2" t="s">
        <v>4450</v>
      </c>
      <c r="AB450" s="1" t="s">
        <v>1575</v>
      </c>
      <c r="AC450" s="1" t="s">
        <v>1463</v>
      </c>
      <c r="AD450" s="1">
        <v>18</v>
      </c>
      <c r="AE450" s="1" t="s">
        <v>117</v>
      </c>
      <c r="AF450" s="1" t="s">
        <v>116</v>
      </c>
      <c r="AG450" s="1" t="s">
        <v>349</v>
      </c>
      <c r="AH450" s="1" t="s">
        <v>4601</v>
      </c>
      <c r="AI450" s="1"/>
      <c r="AJ450" s="1"/>
      <c r="AK450" s="1" t="s">
        <v>4625</v>
      </c>
      <c r="AL450" s="1" t="s">
        <v>4461</v>
      </c>
      <c r="AM450" s="1"/>
      <c r="AN450" s="1"/>
      <c r="AO450" s="1">
        <v>6</v>
      </c>
      <c r="AP450" s="1">
        <v>5</v>
      </c>
      <c r="AQ450" s="1" t="s">
        <v>4626</v>
      </c>
    </row>
    <row r="451" spans="1:43" x14ac:dyDescent="0.15">
      <c r="A451" t="str">
        <f t="shared" si="140"/>
        <v>|AKH|緑|9|6/5|レア|《[[うろつく蛇豹]]》|</v>
      </c>
      <c r="B451" t="s">
        <v>3211</v>
      </c>
      <c r="C451" t="str">
        <f t="shared" si="142"/>
        <v>AKH</v>
      </c>
      <c r="D451">
        <f>IF(AA451="","",VLOOKUP(C451,tnpl!$Z$1:$AA$11,2,TRUE))</f>
        <v>10</v>
      </c>
      <c r="E451" t="s">
        <v>3211</v>
      </c>
      <c r="F451" t="str">
        <f t="shared" si="143"/>
        <v>緑</v>
      </c>
      <c r="G451">
        <f>IF(AB451="","",VLOOKUP(F451,tnpl!$X$1:$Y$16,2,TRUE))</f>
        <v>5</v>
      </c>
      <c r="H451" t="s">
        <v>3211</v>
      </c>
      <c r="I451">
        <f t="shared" si="144"/>
        <v>9</v>
      </c>
      <c r="J451" t="s">
        <v>3211</v>
      </c>
      <c r="K451">
        <f t="shared" si="145"/>
        <v>6</v>
      </c>
      <c r="L451">
        <f t="shared" si="146"/>
        <v>5</v>
      </c>
      <c r="M451" t="str">
        <f t="shared" si="141"/>
        <v>6/5</v>
      </c>
      <c r="N451" t="s">
        <v>3267</v>
      </c>
      <c r="O451" t="str">
        <f t="shared" si="147"/>
        <v>レア</v>
      </c>
      <c r="R451" t="s">
        <v>3267</v>
      </c>
      <c r="S451" t="s">
        <v>4854</v>
      </c>
      <c r="T451" t="str">
        <f t="shared" si="148"/>
        <v>うろつく蛇豹</v>
      </c>
      <c r="U451" t="str">
        <f t="shared" si="149"/>
        <v/>
      </c>
      <c r="V451" t="str">
        <f>IF(I451=0,VLOOKUP(T451,Sheet4!A:B,2,TRUE),"")</f>
        <v/>
      </c>
      <c r="W451" t="s">
        <v>4855</v>
      </c>
      <c r="X451" t="s">
        <v>3267</v>
      </c>
      <c r="Z451" s="3">
        <v>1218</v>
      </c>
      <c r="AA451" s="2" t="s">
        <v>4450</v>
      </c>
      <c r="AB451" s="1" t="s">
        <v>1540</v>
      </c>
      <c r="AC451" s="1" t="s">
        <v>1463</v>
      </c>
      <c r="AD451" s="1">
        <v>9</v>
      </c>
      <c r="AE451" s="1" t="s">
        <v>67</v>
      </c>
      <c r="AF451" s="1" t="s">
        <v>66</v>
      </c>
      <c r="AG451" s="1" t="s">
        <v>349</v>
      </c>
      <c r="AH451" s="1" t="s">
        <v>1917</v>
      </c>
      <c r="AI451" s="1" t="s">
        <v>4278</v>
      </c>
      <c r="AJ451" s="1"/>
      <c r="AK451" s="1"/>
      <c r="AL451" s="1"/>
      <c r="AM451" s="1"/>
      <c r="AN451" s="1"/>
      <c r="AO451" s="1">
        <v>6</v>
      </c>
      <c r="AP451" s="1">
        <v>5</v>
      </c>
      <c r="AQ451" s="1"/>
    </row>
    <row r="452" spans="1:43" x14ac:dyDescent="0.15">
      <c r="A452" t="str">
        <f t="shared" si="140"/>
        <v>|AKH|緑|12|6/5|レア|《[[シェフェトのオオトカゲ]]》|</v>
      </c>
      <c r="B452" t="s">
        <v>3211</v>
      </c>
      <c r="C452" t="str">
        <f t="shared" si="142"/>
        <v>AKH</v>
      </c>
      <c r="D452">
        <f>IF(AA452="","",VLOOKUP(C452,tnpl!$Z$1:$AA$11,2,TRUE))</f>
        <v>10</v>
      </c>
      <c r="E452" t="s">
        <v>3211</v>
      </c>
      <c r="F452" t="str">
        <f t="shared" si="143"/>
        <v>緑</v>
      </c>
      <c r="G452">
        <f>IF(AB452="","",VLOOKUP(F452,tnpl!$X$1:$Y$16,2,TRUE))</f>
        <v>5</v>
      </c>
      <c r="H452" t="s">
        <v>3211</v>
      </c>
      <c r="I452">
        <f t="shared" si="144"/>
        <v>12</v>
      </c>
      <c r="J452" t="s">
        <v>3211</v>
      </c>
      <c r="K452">
        <f t="shared" si="145"/>
        <v>6</v>
      </c>
      <c r="L452">
        <f t="shared" si="146"/>
        <v>5</v>
      </c>
      <c r="M452" t="str">
        <f t="shared" si="141"/>
        <v>6/5</v>
      </c>
      <c r="N452" t="s">
        <v>3267</v>
      </c>
      <c r="O452" t="str">
        <f t="shared" si="147"/>
        <v>レア</v>
      </c>
      <c r="R452" t="s">
        <v>3267</v>
      </c>
      <c r="S452" t="s">
        <v>4854</v>
      </c>
      <c r="T452" t="str">
        <f t="shared" si="148"/>
        <v>シェフェトのオオトカゲ</v>
      </c>
      <c r="U452" t="str">
        <f t="shared" si="149"/>
        <v/>
      </c>
      <c r="V452" t="str">
        <f>IF(I452=0,VLOOKUP(T452,Sheet4!A:B,2,TRUE),"")</f>
        <v/>
      </c>
      <c r="W452" t="s">
        <v>4855</v>
      </c>
      <c r="X452" t="s">
        <v>3267</v>
      </c>
      <c r="Z452" s="3">
        <v>1219</v>
      </c>
      <c r="AA452" s="2" t="s">
        <v>4450</v>
      </c>
      <c r="AB452" s="1" t="s">
        <v>1540</v>
      </c>
      <c r="AC452" s="1" t="s">
        <v>1463</v>
      </c>
      <c r="AD452" s="1">
        <v>12</v>
      </c>
      <c r="AE452" s="1" t="s">
        <v>65</v>
      </c>
      <c r="AF452" s="1" t="s">
        <v>64</v>
      </c>
      <c r="AG452" s="1" t="s">
        <v>349</v>
      </c>
      <c r="AH452" s="1" t="s">
        <v>2563</v>
      </c>
      <c r="AI452" s="1"/>
      <c r="AJ452" s="1"/>
      <c r="AK452" s="1" t="s">
        <v>4665</v>
      </c>
      <c r="AL452" s="1" t="s">
        <v>4666</v>
      </c>
      <c r="AM452" s="1"/>
      <c r="AN452" s="1"/>
      <c r="AO452" s="1">
        <v>6</v>
      </c>
      <c r="AP452" s="1">
        <v>5</v>
      </c>
      <c r="AQ452" s="1" t="s">
        <v>4667</v>
      </c>
    </row>
    <row r="453" spans="1:43" x14ac:dyDescent="0.15">
      <c r="A453" t="str">
        <f>B453&amp;C453&amp;E453&amp;F453&amp;H453&amp;I453&amp;J453&amp;M453&amp;N453&amp;O453&amp;P453&amp;Q453&amp;R453&amp;S453&amp;T453&amp;V453&amp;W453&amp;X453&amp;Y453</f>
        <v/>
      </c>
    </row>
    <row r="454" spans="1:43" x14ac:dyDescent="0.15">
      <c r="A454" t="str">
        <f>B454&amp;C454&amp;E454&amp;F454&amp;H454&amp;I454&amp;J454&amp;M454&amp;N454&amp;O454&amp;P454&amp;Q454&amp;R454&amp;S454&amp;T454&amp;V454&amp;W454&amp;X454&amp;Y454</f>
        <v>**6/9クリーチャー</v>
      </c>
      <c r="B454" t="s">
        <v>4856</v>
      </c>
      <c r="C454">
        <f>K457</f>
        <v>6</v>
      </c>
      <c r="E454" t="s">
        <v>5203</v>
      </c>
      <c r="F454">
        <f>L457</f>
        <v>9</v>
      </c>
      <c r="I454" t="s">
        <v>349</v>
      </c>
      <c r="V454" t="str">
        <f>IF(I454=0,VLOOKUP(TAG!T454,Sheet4!A:B,2,TRUE),"")</f>
        <v/>
      </c>
    </row>
    <row r="455" spans="1:43" x14ac:dyDescent="0.15">
      <c r="A455" t="str">
        <f>B455&amp;C455&amp;E455&amp;F455&amp;H455&amp;I455&amp;J455&amp;M455&amp;N455&amp;O455&amp;P455&amp;Q455&amp;R455&amp;S455&amp;T455&amp;U455&amp;V455&amp;W455&amp;X455&amp;Y455</f>
        <v>|LEFT:50|LEFT:50|LEFT:50|LEFT:120|LEFT:120|LEFT:500|c</v>
      </c>
      <c r="B455" t="s">
        <v>3211</v>
      </c>
      <c r="C455" t="s">
        <v>3204</v>
      </c>
      <c r="E455" t="s">
        <v>3211</v>
      </c>
      <c r="F455" t="s">
        <v>3204</v>
      </c>
      <c r="H455" t="s">
        <v>3211</v>
      </c>
      <c r="I455" t="s">
        <v>3204</v>
      </c>
      <c r="J455" t="s">
        <v>3211</v>
      </c>
      <c r="M455" t="s">
        <v>5157</v>
      </c>
      <c r="N455" t="s">
        <v>3267</v>
      </c>
      <c r="O455" t="s">
        <v>5157</v>
      </c>
      <c r="R455" t="s">
        <v>3267</v>
      </c>
      <c r="T455" t="s">
        <v>3205</v>
      </c>
      <c r="V455" t="str">
        <f>IF(I455=0,VLOOKUP(TAG!T455,Sheet4!A:B,2,TRUE),"")</f>
        <v/>
      </c>
      <c r="X455" t="s">
        <v>3267</v>
      </c>
      <c r="Y455" t="s">
        <v>3206</v>
      </c>
    </row>
    <row r="456" spans="1:43" x14ac:dyDescent="0.15">
      <c r="A456" t="str">
        <f>B456&amp;C456&amp;E456&amp;F456&amp;H456&amp;I456&amp;J456&amp;M456&amp;N456&amp;O456&amp;P456&amp;Q456&amp;R456&amp;S456&amp;T456&amp;U456&amp;V456&amp;W456&amp;X456&amp;Y456</f>
        <v>|セット|色|コスト|P/T|レアリティ|カード名|</v>
      </c>
      <c r="B456" t="s">
        <v>3211</v>
      </c>
      <c r="C456" t="s">
        <v>3212</v>
      </c>
      <c r="E456" t="s">
        <v>3211</v>
      </c>
      <c r="F456" t="s">
        <v>3181</v>
      </c>
      <c r="H456" t="s">
        <v>3211</v>
      </c>
      <c r="I456" t="s">
        <v>3207</v>
      </c>
      <c r="J456" t="s">
        <v>3211</v>
      </c>
      <c r="K456" t="s">
        <v>3168</v>
      </c>
      <c r="L456" t="s">
        <v>3167</v>
      </c>
      <c r="M456" t="str">
        <f>K456&amp;"/"&amp;L456</f>
        <v>P/T</v>
      </c>
      <c r="N456" t="s">
        <v>3267</v>
      </c>
      <c r="O456" t="s">
        <v>5187</v>
      </c>
      <c r="R456" t="s">
        <v>3267</v>
      </c>
      <c r="T456" t="s">
        <v>3208</v>
      </c>
      <c r="V456" t="str">
        <f>IF(I456=0,VLOOKUP(TAG!T456,Sheet4!A:B,2,TRUE),"")</f>
        <v/>
      </c>
      <c r="X456" t="s">
        <v>3267</v>
      </c>
      <c r="Z456" s="18"/>
      <c r="AA456" s="18"/>
      <c r="AB456" s="18"/>
      <c r="AC456" s="18"/>
      <c r="AD456" s="18"/>
      <c r="AE456" s="18"/>
      <c r="AF456" s="18"/>
      <c r="AG456" s="18"/>
      <c r="AH456" s="18"/>
      <c r="AI456" s="18"/>
      <c r="AJ456" s="18"/>
      <c r="AK456" s="18"/>
      <c r="AL456" s="18"/>
      <c r="AM456" s="18"/>
      <c r="AN456" s="18"/>
      <c r="AO456" s="18"/>
      <c r="AP456" s="18"/>
      <c r="AQ456" s="18"/>
    </row>
    <row r="457" spans="1:43" x14ac:dyDescent="0.15">
      <c r="A457" t="str">
        <f>B457&amp;C457&amp;E457&amp;F457&amp;H457&amp;I457&amp;J457&amp;M457&amp;N457&amp;O457&amp;P457&amp;Q457&amp;R457&amp;S457&amp;T457&amp;U457&amp;V457&amp;W457&amp;X457&amp;Y457</f>
        <v>|BFZ|無色|14|6/9|神話レア|《[[忘却蒔き]]》|</v>
      </c>
      <c r="B457" t="s">
        <v>3211</v>
      </c>
      <c r="C457" t="str">
        <f>AA457</f>
        <v>BFZ</v>
      </c>
      <c r="D457">
        <f>IF(AA457="","",VLOOKUP(C457,tnpl!$Z$1:$AA$11,2,TRUE))</f>
        <v>2</v>
      </c>
      <c r="E457" t="s">
        <v>3211</v>
      </c>
      <c r="F457" t="str">
        <f>AB457</f>
        <v>無色</v>
      </c>
      <c r="G457">
        <f>IF(AB457="","",VLOOKUP(F457,tnpl!$X$1:$Y$16,2,TRUE))</f>
        <v>16</v>
      </c>
      <c r="H457" t="s">
        <v>3211</v>
      </c>
      <c r="I457">
        <f>AD457</f>
        <v>14</v>
      </c>
      <c r="J457" t="s">
        <v>3211</v>
      </c>
      <c r="K457">
        <f>AO457</f>
        <v>6</v>
      </c>
      <c r="L457">
        <f>AP457</f>
        <v>9</v>
      </c>
      <c r="M457" t="str">
        <f>K457&amp;"/"&amp;L457</f>
        <v>6/9</v>
      </c>
      <c r="N457" t="s">
        <v>3267</v>
      </c>
      <c r="O457" t="str">
        <f>AC457</f>
        <v>神話レア</v>
      </c>
      <c r="R457" t="s">
        <v>3267</v>
      </c>
      <c r="S457" t="s">
        <v>4854</v>
      </c>
      <c r="T457" t="str">
        <f>AE457</f>
        <v>忘却蒔き</v>
      </c>
      <c r="U457" t="str">
        <f>IF(I457=0,"&gt;","")</f>
        <v/>
      </c>
      <c r="V457" t="str">
        <f>IF(I457=0,VLOOKUP(T457,Sheet4!A:B,2,TRUE),"")</f>
        <v/>
      </c>
      <c r="W457" t="s">
        <v>4855</v>
      </c>
      <c r="X457" t="s">
        <v>3267</v>
      </c>
      <c r="Z457" s="3">
        <v>482</v>
      </c>
      <c r="AA457" s="2" t="s">
        <v>3213</v>
      </c>
      <c r="AB457" s="1" t="s">
        <v>301</v>
      </c>
      <c r="AC457" s="1" t="s">
        <v>1453</v>
      </c>
      <c r="AD457" s="1">
        <v>14</v>
      </c>
      <c r="AE457" s="1" t="s">
        <v>1690</v>
      </c>
      <c r="AF457" s="1" t="s">
        <v>1689</v>
      </c>
      <c r="AG457" s="1" t="s">
        <v>349</v>
      </c>
      <c r="AH457" s="1" t="s">
        <v>1457</v>
      </c>
      <c r="AI457" s="1"/>
      <c r="AJ457" s="1"/>
      <c r="AK457" s="1" t="s">
        <v>1688</v>
      </c>
      <c r="AL457" s="1"/>
      <c r="AM457" s="1"/>
      <c r="AN457" s="1"/>
      <c r="AO457" s="1">
        <v>6</v>
      </c>
      <c r="AP457" s="1">
        <v>9</v>
      </c>
      <c r="AQ457" s="1" t="s">
        <v>1688</v>
      </c>
    </row>
    <row r="460" spans="1:43" x14ac:dyDescent="0.15">
      <c r="A460" t="str">
        <f>B460&amp;C460&amp;E460&amp;F460&amp;H460&amp;I460&amp;J460&amp;M460&amp;N460&amp;O460&amp;P460&amp;Q460&amp;R460&amp;S460&amp;T460&amp;V460&amp;W460&amp;X460&amp;Y460</f>
        <v>*パワー7タフネス7以外クリーチャー</v>
      </c>
      <c r="B460" t="s">
        <v>3229</v>
      </c>
      <c r="C460" t="str">
        <f>"パワー"&amp;AO466</f>
        <v>パワー7</v>
      </c>
      <c r="E460" t="str">
        <f>"タフネス"&amp;AO466&amp;"以外"</f>
        <v>タフネス7以外</v>
      </c>
      <c r="F460" t="s">
        <v>5201</v>
      </c>
      <c r="G460" t="s">
        <v>3228</v>
      </c>
    </row>
    <row r="461" spans="1:43" x14ac:dyDescent="0.15">
      <c r="A461" t="s">
        <v>5202</v>
      </c>
    </row>
    <row r="462" spans="1:43" x14ac:dyDescent="0.15">
      <c r="A462" t="str">
        <f>B462&amp;C462&amp;E462&amp;F462&amp;H462&amp;I462&amp;J462&amp;M462&amp;N462&amp;O462&amp;P462&amp;Q462&amp;R462&amp;S462&amp;T462&amp;V462&amp;W462&amp;X462&amp;Y462</f>
        <v/>
      </c>
    </row>
    <row r="463" spans="1:43" x14ac:dyDescent="0.15">
      <c r="A463" t="str">
        <f>B463&amp;C463&amp;E463&amp;F463&amp;H463&amp;I463&amp;J463&amp;M463&amp;N463&amp;O463&amp;P463&amp;Q463&amp;R463&amp;S463&amp;T463&amp;V463&amp;W463&amp;X463&amp;Y463</f>
        <v>**タフネス7未満クリーチャー</v>
      </c>
      <c r="B463" t="s">
        <v>4856</v>
      </c>
      <c r="C463" t="s">
        <v>5206</v>
      </c>
      <c r="F463">
        <f>K466</f>
        <v>7</v>
      </c>
      <c r="H463" t="s">
        <v>5205</v>
      </c>
      <c r="I463" t="s">
        <v>349</v>
      </c>
    </row>
    <row r="464" spans="1:43" x14ac:dyDescent="0.15">
      <c r="A464" t="str">
        <f t="shared" ref="A464:A469" si="150">B464&amp;C464&amp;E464&amp;F464&amp;H464&amp;I464&amp;J464&amp;M464&amp;N464&amp;O464&amp;P464&amp;Q464&amp;R464&amp;S464&amp;T464&amp;U464&amp;V464&amp;W464&amp;X464&amp;Y464</f>
        <v>|LEFT:50|LEFT:50|LEFT:50|LEFT:120|LEFT:120|LEFT:500|c</v>
      </c>
      <c r="B464" t="s">
        <v>3211</v>
      </c>
      <c r="C464" t="s">
        <v>3204</v>
      </c>
      <c r="E464" t="s">
        <v>3211</v>
      </c>
      <c r="F464" t="s">
        <v>3204</v>
      </c>
      <c r="H464" t="s">
        <v>3211</v>
      </c>
      <c r="I464" t="s">
        <v>3204</v>
      </c>
      <c r="J464" t="s">
        <v>3211</v>
      </c>
      <c r="M464" t="s">
        <v>5157</v>
      </c>
      <c r="N464" t="s">
        <v>3267</v>
      </c>
      <c r="O464" t="s">
        <v>5157</v>
      </c>
      <c r="R464" t="s">
        <v>3267</v>
      </c>
      <c r="T464" t="s">
        <v>3205</v>
      </c>
      <c r="X464" t="s">
        <v>3267</v>
      </c>
      <c r="Y464" t="s">
        <v>3206</v>
      </c>
    </row>
    <row r="465" spans="1:43" x14ac:dyDescent="0.15">
      <c r="A465" t="str">
        <f t="shared" si="150"/>
        <v>|セット|色|コスト|P/T|レアリティ|カード名|</v>
      </c>
      <c r="B465" t="s">
        <v>3211</v>
      </c>
      <c r="C465" t="s">
        <v>3212</v>
      </c>
      <c r="E465" t="s">
        <v>3211</v>
      </c>
      <c r="F465" t="s">
        <v>3181</v>
      </c>
      <c r="H465" t="s">
        <v>3211</v>
      </c>
      <c r="I465" t="s">
        <v>3207</v>
      </c>
      <c r="J465" t="s">
        <v>3211</v>
      </c>
      <c r="K465" t="s">
        <v>3168</v>
      </c>
      <c r="L465" t="s">
        <v>3167</v>
      </c>
      <c r="M465" t="str">
        <f>K465&amp;"/"&amp;L465</f>
        <v>P/T</v>
      </c>
      <c r="N465" t="s">
        <v>3267</v>
      </c>
      <c r="O465" t="s">
        <v>5187</v>
      </c>
      <c r="R465" t="s">
        <v>3267</v>
      </c>
      <c r="T465" t="s">
        <v>3208</v>
      </c>
      <c r="V465" t="str">
        <f>IF(I465=0,VLOOKUP(TAG!T465,Sheet4!A:B,2,TRUE),"")</f>
        <v/>
      </c>
      <c r="X465" t="s">
        <v>3267</v>
      </c>
      <c r="Z465" s="18"/>
      <c r="AA465" s="18"/>
      <c r="AB465" s="18"/>
      <c r="AC465" s="18"/>
      <c r="AD465" s="18"/>
      <c r="AE465" s="18"/>
      <c r="AF465" s="18"/>
      <c r="AG465" s="18"/>
      <c r="AH465" s="18"/>
      <c r="AI465" s="18"/>
      <c r="AJ465" s="18"/>
      <c r="AK465" s="18"/>
      <c r="AL465" s="18"/>
      <c r="AM465" s="18"/>
      <c r="AN465" s="18"/>
      <c r="AO465" s="18"/>
      <c r="AP465" s="18"/>
      <c r="AQ465" s="18"/>
    </row>
    <row r="466" spans="1:43" x14ac:dyDescent="0.15">
      <c r="A466" t="str">
        <f t="shared" si="150"/>
        <v>|BFZ|赤|16|7/5|レア|《[[連射する暴君]]》|</v>
      </c>
      <c r="B466" t="s">
        <v>3211</v>
      </c>
      <c r="C466" t="str">
        <f>AA466</f>
        <v>BFZ</v>
      </c>
      <c r="D466">
        <f>IF(AA466="","",VLOOKUP(C466,tnpl!$Z$1:$AA$11,2,TRUE))</f>
        <v>2</v>
      </c>
      <c r="E466" t="s">
        <v>3211</v>
      </c>
      <c r="F466" t="str">
        <f>AB466</f>
        <v>赤</v>
      </c>
      <c r="G466">
        <f>IF(AB466="","",VLOOKUP(F466,tnpl!$X$1:$Y$16,2,TRUE))</f>
        <v>4</v>
      </c>
      <c r="H466" t="s">
        <v>3211</v>
      </c>
      <c r="I466">
        <f>AD466</f>
        <v>16</v>
      </c>
      <c r="J466" t="s">
        <v>3211</v>
      </c>
      <c r="K466">
        <f t="shared" ref="K466:L469" si="151">AO466</f>
        <v>7</v>
      </c>
      <c r="L466">
        <f t="shared" si="151"/>
        <v>5</v>
      </c>
      <c r="M466" t="str">
        <f>K466&amp;"/"&amp;L466</f>
        <v>7/5</v>
      </c>
      <c r="N466" t="s">
        <v>3267</v>
      </c>
      <c r="O466" t="str">
        <f>AC466</f>
        <v>レア</v>
      </c>
      <c r="R466" t="s">
        <v>3267</v>
      </c>
      <c r="S466" t="s">
        <v>4854</v>
      </c>
      <c r="T466" t="str">
        <f>AE466</f>
        <v>連射する暴君</v>
      </c>
      <c r="U466" t="str">
        <f>IF(I466=0,"&gt;","")</f>
        <v/>
      </c>
      <c r="V466" t="str">
        <f>IF(I466=0,VLOOKUP(T466,Sheet4!A:B,2,TRUE),"")</f>
        <v/>
      </c>
      <c r="W466" t="s">
        <v>4855</v>
      </c>
      <c r="X466" t="s">
        <v>3267</v>
      </c>
      <c r="Z466" s="3">
        <v>384</v>
      </c>
      <c r="AA466" s="2" t="s">
        <v>3213</v>
      </c>
      <c r="AB466" s="1" t="s">
        <v>1575</v>
      </c>
      <c r="AC466" s="1" t="s">
        <v>1463</v>
      </c>
      <c r="AD466" s="1">
        <v>16</v>
      </c>
      <c r="AE466" s="1" t="s">
        <v>2003</v>
      </c>
      <c r="AF466" s="1" t="s">
        <v>2002</v>
      </c>
      <c r="AG466" s="1" t="s">
        <v>349</v>
      </c>
      <c r="AH466" s="1" t="s">
        <v>1457</v>
      </c>
      <c r="AI466" s="1"/>
      <c r="AJ466" s="1"/>
      <c r="AK466" s="1" t="s">
        <v>3412</v>
      </c>
      <c r="AL466" s="1" t="s">
        <v>2001</v>
      </c>
      <c r="AM466" s="1"/>
      <c r="AN466" s="1"/>
      <c r="AO466" s="1">
        <v>7</v>
      </c>
      <c r="AP466" s="1">
        <v>5</v>
      </c>
      <c r="AQ466" s="1" t="s">
        <v>3466</v>
      </c>
    </row>
    <row r="467" spans="1:43" x14ac:dyDescent="0.15">
      <c r="A467" t="str">
        <f t="shared" si="150"/>
        <v>|BFZ|黒赤|11|7/5|レア|《[[塵の中を忍び寄るもの]]》|</v>
      </c>
      <c r="B467" t="s">
        <v>3211</v>
      </c>
      <c r="C467" t="str">
        <f>AA467</f>
        <v>BFZ</v>
      </c>
      <c r="D467">
        <f>IF(AA467="","",VLOOKUP(C467,tnpl!$Z$1:$AA$11,2,TRUE))</f>
        <v>2</v>
      </c>
      <c r="E467" t="s">
        <v>3211</v>
      </c>
      <c r="F467" t="str">
        <f>AB467</f>
        <v>黒赤</v>
      </c>
      <c r="G467">
        <f>IF(AB467="","",VLOOKUP(F467,tnpl!$X$1:$Y$16,2,TRUE))</f>
        <v>8</v>
      </c>
      <c r="H467" t="s">
        <v>3211</v>
      </c>
      <c r="I467">
        <f>AD467</f>
        <v>11</v>
      </c>
      <c r="J467" t="s">
        <v>3211</v>
      </c>
      <c r="K467">
        <f t="shared" si="151"/>
        <v>7</v>
      </c>
      <c r="L467">
        <f t="shared" si="151"/>
        <v>5</v>
      </c>
      <c r="M467" t="str">
        <f>K467&amp;"/"&amp;L467</f>
        <v>7/5</v>
      </c>
      <c r="N467" t="s">
        <v>3267</v>
      </c>
      <c r="O467" t="str">
        <f>AC467</f>
        <v>レア</v>
      </c>
      <c r="R467" t="s">
        <v>3267</v>
      </c>
      <c r="S467" t="s">
        <v>4854</v>
      </c>
      <c r="T467" t="str">
        <f>AE467</f>
        <v>塵の中を忍び寄るもの</v>
      </c>
      <c r="U467" t="str">
        <f>IF(I467=0,"&gt;","")</f>
        <v/>
      </c>
      <c r="V467" t="str">
        <f>IF(I467=0,VLOOKUP(T467,Sheet4!A:B,2,TRUE),"")</f>
        <v/>
      </c>
      <c r="W467" t="s">
        <v>4855</v>
      </c>
      <c r="X467" t="s">
        <v>3267</v>
      </c>
      <c r="Z467" s="3">
        <v>438</v>
      </c>
      <c r="AA467" s="2" t="s">
        <v>3213</v>
      </c>
      <c r="AB467" s="1" t="s">
        <v>1526</v>
      </c>
      <c r="AC467" s="1" t="s">
        <v>1463</v>
      </c>
      <c r="AD467" s="1">
        <v>11</v>
      </c>
      <c r="AE467" s="1" t="s">
        <v>1832</v>
      </c>
      <c r="AF467" s="1" t="s">
        <v>1831</v>
      </c>
      <c r="AG467" s="1" t="s">
        <v>349</v>
      </c>
      <c r="AH467" s="1" t="s">
        <v>1457</v>
      </c>
      <c r="AI467" s="1"/>
      <c r="AJ467" s="1"/>
      <c r="AK467" s="1" t="s">
        <v>3493</v>
      </c>
      <c r="AL467" s="1" t="s">
        <v>1830</v>
      </c>
      <c r="AM467" s="1"/>
      <c r="AN467" s="1"/>
      <c r="AO467" s="1">
        <v>7</v>
      </c>
      <c r="AP467" s="1">
        <v>5</v>
      </c>
      <c r="AQ467" s="1" t="s">
        <v>3494</v>
      </c>
    </row>
    <row r="468" spans="1:43" x14ac:dyDescent="0.15">
      <c r="A468" t="str">
        <f t="shared" si="150"/>
        <v>|KLD|赤|13|7/5|レア|《[[襲拳会の扉破り]]》|</v>
      </c>
      <c r="B468" t="s">
        <v>3211</v>
      </c>
      <c r="C468" t="str">
        <f>AA468</f>
        <v>KLD</v>
      </c>
      <c r="D468">
        <f>IF(AA468="","",VLOOKUP(C468,tnpl!$Z$1:$AA$11,2,TRUE))</f>
        <v>6</v>
      </c>
      <c r="E468" t="s">
        <v>3211</v>
      </c>
      <c r="F468" t="str">
        <f>AB468</f>
        <v>赤</v>
      </c>
      <c r="G468">
        <f>IF(AB468="","",VLOOKUP(F468,tnpl!$X$1:$Y$16,2,TRUE))</f>
        <v>4</v>
      </c>
      <c r="H468" t="s">
        <v>3211</v>
      </c>
      <c r="I468">
        <f>AD468</f>
        <v>13</v>
      </c>
      <c r="J468" t="s">
        <v>3211</v>
      </c>
      <c r="K468">
        <f t="shared" si="151"/>
        <v>7</v>
      </c>
      <c r="L468">
        <f t="shared" si="151"/>
        <v>5</v>
      </c>
      <c r="M468" t="str">
        <f>K468&amp;"/"&amp;L468</f>
        <v>7/5</v>
      </c>
      <c r="N468" t="s">
        <v>3267</v>
      </c>
      <c r="O468" t="str">
        <f>AC468</f>
        <v>レア</v>
      </c>
      <c r="R468" t="s">
        <v>3267</v>
      </c>
      <c r="S468" t="s">
        <v>4854</v>
      </c>
      <c r="T468" t="str">
        <f>AE468</f>
        <v>襲拳会の扉破り</v>
      </c>
      <c r="U468" t="str">
        <f>IF(I468=0,"&gt;","")</f>
        <v/>
      </c>
      <c r="V468" t="str">
        <f>IF(I468=0,VLOOKUP(T468,Sheet4!A:B,2,TRUE),"")</f>
        <v/>
      </c>
      <c r="W468" t="s">
        <v>4855</v>
      </c>
      <c r="X468" t="s">
        <v>3267</v>
      </c>
      <c r="Z468" s="3">
        <v>935</v>
      </c>
      <c r="AA468" s="2" t="s">
        <v>4035</v>
      </c>
      <c r="AB468" s="1" t="s">
        <v>1575</v>
      </c>
      <c r="AC468" s="1" t="s">
        <v>1463</v>
      </c>
      <c r="AD468" s="1">
        <v>13</v>
      </c>
      <c r="AE468" s="1" t="s">
        <v>649</v>
      </c>
      <c r="AF468" s="1" t="s">
        <v>648</v>
      </c>
      <c r="AG468" s="1" t="s">
        <v>349</v>
      </c>
      <c r="AH468" s="1" t="s">
        <v>1511</v>
      </c>
      <c r="AI468" s="1" t="s">
        <v>1515</v>
      </c>
      <c r="AJ468" s="1"/>
      <c r="AK468" s="1" t="s">
        <v>4038</v>
      </c>
      <c r="AL468" s="1" t="s">
        <v>4197</v>
      </c>
      <c r="AM468" s="1"/>
      <c r="AN468" s="1"/>
      <c r="AO468" s="1">
        <v>7</v>
      </c>
      <c r="AP468" s="1">
        <v>5</v>
      </c>
      <c r="AQ468" s="1" t="s">
        <v>4198</v>
      </c>
    </row>
    <row r="469" spans="1:43" x14ac:dyDescent="0.15">
      <c r="A469" t="str">
        <f t="shared" si="150"/>
        <v>|BFZ|緑|18|7/6|アンコモン|《[[板金鎧の破壊屋]]》|</v>
      </c>
      <c r="B469" t="s">
        <v>3211</v>
      </c>
      <c r="C469" t="str">
        <f>AA469</f>
        <v>BFZ</v>
      </c>
      <c r="D469">
        <f>IF(AA469="","",VLOOKUP(C469,tnpl!$Z$1:$AA$11,2,TRUE))</f>
        <v>2</v>
      </c>
      <c r="E469" t="s">
        <v>3211</v>
      </c>
      <c r="F469" t="str">
        <f>AB469</f>
        <v>緑</v>
      </c>
      <c r="G469">
        <f>IF(AB469="","",VLOOKUP(F469,tnpl!$X$1:$Y$16,2,TRUE))</f>
        <v>5</v>
      </c>
      <c r="H469" t="s">
        <v>3211</v>
      </c>
      <c r="I469">
        <f>AD469</f>
        <v>18</v>
      </c>
      <c r="J469" t="s">
        <v>3211</v>
      </c>
      <c r="K469">
        <f t="shared" si="151"/>
        <v>7</v>
      </c>
      <c r="L469">
        <f t="shared" si="151"/>
        <v>6</v>
      </c>
      <c r="M469" t="str">
        <f>K469&amp;"/"&amp;L469</f>
        <v>7/6</v>
      </c>
      <c r="N469" t="s">
        <v>3267</v>
      </c>
      <c r="O469" t="str">
        <f>AC469</f>
        <v>アンコモン</v>
      </c>
      <c r="R469" t="s">
        <v>3267</v>
      </c>
      <c r="S469" t="s">
        <v>4854</v>
      </c>
      <c r="T469" t="str">
        <f>AE469</f>
        <v>板金鎧の破壊屋</v>
      </c>
      <c r="U469" t="str">
        <f>IF(I469=0,"&gt;","")</f>
        <v/>
      </c>
      <c r="V469" t="str">
        <f>IF(I469=0,VLOOKUP(T469,Sheet4!A:B,2,TRUE),"")</f>
        <v/>
      </c>
      <c r="W469" t="s">
        <v>4855</v>
      </c>
      <c r="X469" t="s">
        <v>3267</v>
      </c>
      <c r="Z469" s="3">
        <v>411</v>
      </c>
      <c r="AA469" s="2" t="s">
        <v>3213</v>
      </c>
      <c r="AB469" s="1" t="s">
        <v>1540</v>
      </c>
      <c r="AC469" s="1" t="s">
        <v>1473</v>
      </c>
      <c r="AD469" s="1">
        <v>18</v>
      </c>
      <c r="AE469" s="1" t="s">
        <v>1922</v>
      </c>
      <c r="AF469" s="1" t="s">
        <v>1921</v>
      </c>
      <c r="AG469" s="1" t="s">
        <v>349</v>
      </c>
      <c r="AH469" s="1" t="s">
        <v>367</v>
      </c>
      <c r="AI469" s="1"/>
      <c r="AJ469" s="1"/>
      <c r="AK469" s="1" t="s">
        <v>1920</v>
      </c>
      <c r="AL469" s="1"/>
      <c r="AM469" s="1"/>
      <c r="AN469" s="1"/>
      <c r="AO469" s="1">
        <v>7</v>
      </c>
      <c r="AP469" s="1">
        <v>6</v>
      </c>
      <c r="AQ469" s="1" t="s">
        <v>1920</v>
      </c>
    </row>
    <row r="470" spans="1:43" x14ac:dyDescent="0.15">
      <c r="A470" t="str">
        <f>B470&amp;C470&amp;E470&amp;F470&amp;H470&amp;I470&amp;J470&amp;M470&amp;N470&amp;O470&amp;P470&amp;Q470&amp;R470&amp;S470&amp;T470&amp;V470&amp;W470&amp;X470&amp;Y470</f>
        <v/>
      </c>
    </row>
    <row r="471" spans="1:43" x14ac:dyDescent="0.15">
      <c r="A471" t="str">
        <f>B471&amp;C471&amp;E471&amp;F471&amp;H471&amp;I471&amp;J471&amp;M471&amp;N471&amp;O471&amp;P471&amp;Q471&amp;R471&amp;S471&amp;T471&amp;V471&amp;W471&amp;X471&amp;Y471</f>
        <v>**タフネス8以上クリーチャー</v>
      </c>
      <c r="B471" t="s">
        <v>4856</v>
      </c>
      <c r="C471" t="s">
        <v>5206</v>
      </c>
      <c r="F471">
        <f>K474+1</f>
        <v>8</v>
      </c>
      <c r="H471" t="s">
        <v>5204</v>
      </c>
      <c r="I471" t="s">
        <v>349</v>
      </c>
    </row>
    <row r="472" spans="1:43" x14ac:dyDescent="0.15">
      <c r="A472" t="str">
        <f t="shared" ref="A472:A485" si="152">B472&amp;C472&amp;E472&amp;F472&amp;H472&amp;I472&amp;J472&amp;M472&amp;N472&amp;O472&amp;P472&amp;Q472&amp;R472&amp;S472&amp;T472&amp;U472&amp;V472&amp;W472&amp;X472&amp;Y472</f>
        <v>|LEFT:50|LEFT:50|LEFT:50|LEFT:120|LEFT:120|LEFT:500|c</v>
      </c>
      <c r="B472" t="s">
        <v>3211</v>
      </c>
      <c r="C472" t="s">
        <v>3204</v>
      </c>
      <c r="E472" t="s">
        <v>3211</v>
      </c>
      <c r="F472" t="s">
        <v>3204</v>
      </c>
      <c r="H472" t="s">
        <v>3211</v>
      </c>
      <c r="I472" t="s">
        <v>3204</v>
      </c>
      <c r="J472" t="s">
        <v>3211</v>
      </c>
      <c r="M472" t="s">
        <v>5157</v>
      </c>
      <c r="N472" t="s">
        <v>3267</v>
      </c>
      <c r="O472" t="s">
        <v>5157</v>
      </c>
      <c r="R472" t="s">
        <v>3267</v>
      </c>
      <c r="T472" t="s">
        <v>3205</v>
      </c>
      <c r="X472" t="s">
        <v>3267</v>
      </c>
      <c r="Y472" t="s">
        <v>3206</v>
      </c>
    </row>
    <row r="473" spans="1:43" x14ac:dyDescent="0.15">
      <c r="A473" t="str">
        <f t="shared" si="152"/>
        <v>|セット|色|コスト|P/T|レアリティ|カード名|</v>
      </c>
      <c r="B473" t="s">
        <v>3211</v>
      </c>
      <c r="C473" t="s">
        <v>3212</v>
      </c>
      <c r="E473" t="s">
        <v>3211</v>
      </c>
      <c r="F473" t="s">
        <v>3181</v>
      </c>
      <c r="H473" t="s">
        <v>3211</v>
      </c>
      <c r="I473" t="s">
        <v>3207</v>
      </c>
      <c r="J473" t="s">
        <v>3211</v>
      </c>
      <c r="K473" t="s">
        <v>3168</v>
      </c>
      <c r="L473" t="s">
        <v>3167</v>
      </c>
      <c r="M473" t="str">
        <f t="shared" ref="M473:M485" si="153">K473&amp;"/"&amp;L473</f>
        <v>P/T</v>
      </c>
      <c r="N473" t="s">
        <v>3267</v>
      </c>
      <c r="O473" t="s">
        <v>5187</v>
      </c>
      <c r="R473" t="s">
        <v>3267</v>
      </c>
      <c r="T473" t="s">
        <v>3208</v>
      </c>
      <c r="V473" t="str">
        <f>IF(I473=0,VLOOKUP(TAG!T473,Sheet4!A:B,2,TRUE),"")</f>
        <v/>
      </c>
      <c r="X473" t="s">
        <v>3267</v>
      </c>
      <c r="Z473" s="18"/>
      <c r="AA473" s="18"/>
      <c r="AB473" s="18"/>
      <c r="AC473" s="18"/>
      <c r="AD473" s="18"/>
      <c r="AE473" s="18"/>
      <c r="AF473" s="18"/>
      <c r="AG473" s="18"/>
      <c r="AH473" s="18"/>
      <c r="AI473" s="18"/>
      <c r="AJ473" s="18"/>
      <c r="AK473" s="18"/>
      <c r="AL473" s="18"/>
      <c r="AM473" s="18"/>
      <c r="AN473" s="18"/>
      <c r="AO473" s="18"/>
      <c r="AP473" s="18"/>
      <c r="AQ473" s="18"/>
    </row>
    <row r="474" spans="1:43" x14ac:dyDescent="0.15">
      <c r="A474" t="str">
        <f t="shared" si="152"/>
        <v>|ORI|青|20|7/8|神話レア|《[[輪の信奉者]]》|</v>
      </c>
      <c r="B474" t="s">
        <v>3211</v>
      </c>
      <c r="C474" t="str">
        <f t="shared" ref="C474:C485" si="154">AA474</f>
        <v>ORI</v>
      </c>
      <c r="D474">
        <f>IF(AA474="","",VLOOKUP(C474,tnpl!$Z$1:$AA$11,2,TRUE))</f>
        <v>1</v>
      </c>
      <c r="E474" t="s">
        <v>3211</v>
      </c>
      <c r="F474" t="str">
        <f t="shared" ref="F474:F485" si="155">AB474</f>
        <v>青</v>
      </c>
      <c r="G474">
        <f>IF(AB474="","",VLOOKUP(F474,tnpl!$X$1:$Y$16,2,TRUE))</f>
        <v>2</v>
      </c>
      <c r="H474" t="s">
        <v>3211</v>
      </c>
      <c r="I474">
        <f t="shared" ref="I474:I485" si="156">AD474</f>
        <v>20</v>
      </c>
      <c r="J474" t="s">
        <v>3211</v>
      </c>
      <c r="K474">
        <f t="shared" ref="K474:K485" si="157">AO474</f>
        <v>7</v>
      </c>
      <c r="L474">
        <f t="shared" ref="L474:L485" si="158">AP474</f>
        <v>8</v>
      </c>
      <c r="M474" t="str">
        <f t="shared" si="153"/>
        <v>7/8</v>
      </c>
      <c r="N474" t="s">
        <v>3267</v>
      </c>
      <c r="O474" t="str">
        <f t="shared" ref="O474:O485" si="159">AC474</f>
        <v>神話レア</v>
      </c>
      <c r="R474" t="s">
        <v>3267</v>
      </c>
      <c r="S474" t="s">
        <v>4854</v>
      </c>
      <c r="T474" t="str">
        <f t="shared" ref="T474:T485" si="160">AE474</f>
        <v>輪の信奉者</v>
      </c>
      <c r="U474" t="str">
        <f t="shared" ref="U474:U485" si="161">IF(I474=0,"&gt;","")</f>
        <v/>
      </c>
      <c r="V474" t="str">
        <f>IF(I474=0,VLOOKUP(T474,Sheet4!A:B,2,TRUE),"")</f>
        <v/>
      </c>
      <c r="W474" t="s">
        <v>4855</v>
      </c>
      <c r="X474" t="s">
        <v>3267</v>
      </c>
      <c r="Z474" s="3">
        <v>78</v>
      </c>
      <c r="AA474" s="2" t="s">
        <v>3271</v>
      </c>
      <c r="AB474" s="1" t="s">
        <v>1631</v>
      </c>
      <c r="AC474" s="1" t="s">
        <v>1453</v>
      </c>
      <c r="AD474" s="1">
        <v>20</v>
      </c>
      <c r="AE474" s="1" t="s">
        <v>2929</v>
      </c>
      <c r="AF474" s="1" t="s">
        <v>2928</v>
      </c>
      <c r="AG474" s="1" t="s">
        <v>349</v>
      </c>
      <c r="AH474" s="1" t="s">
        <v>1511</v>
      </c>
      <c r="AI474" s="1" t="s">
        <v>1485</v>
      </c>
      <c r="AJ474" s="1"/>
      <c r="AK474" s="1" t="s">
        <v>2927</v>
      </c>
      <c r="AL474" s="1"/>
      <c r="AM474" s="1"/>
      <c r="AN474" s="1"/>
      <c r="AO474" s="1">
        <v>7</v>
      </c>
      <c r="AP474" s="1">
        <v>8</v>
      </c>
      <c r="AQ474" s="1" t="s">
        <v>2927</v>
      </c>
    </row>
    <row r="475" spans="1:43" x14ac:dyDescent="0.15">
      <c r="A475" t="str">
        <f t="shared" si="152"/>
        <v>|SOI|青|0|7/8|神話レア|《[[目覚めた恐怖&gt;氷の中の存在]]》|</v>
      </c>
      <c r="B475" t="s">
        <v>3211</v>
      </c>
      <c r="C475" t="str">
        <f t="shared" si="154"/>
        <v>SOI</v>
      </c>
      <c r="D475">
        <f>IF(AA475="","",VLOOKUP(C475,tnpl!$Z$1:$AA$11,2,TRUE))</f>
        <v>4</v>
      </c>
      <c r="E475" t="s">
        <v>3211</v>
      </c>
      <c r="F475" t="str">
        <f t="shared" si="155"/>
        <v>青</v>
      </c>
      <c r="G475">
        <f>IF(AB475="","",VLOOKUP(F475,tnpl!$X$1:$Y$16,2,TRUE))</f>
        <v>2</v>
      </c>
      <c r="H475" t="s">
        <v>3211</v>
      </c>
      <c r="I475">
        <f t="shared" si="156"/>
        <v>0</v>
      </c>
      <c r="J475" t="s">
        <v>3211</v>
      </c>
      <c r="K475">
        <f t="shared" si="157"/>
        <v>7</v>
      </c>
      <c r="L475">
        <f t="shared" si="158"/>
        <v>8</v>
      </c>
      <c r="M475" t="str">
        <f t="shared" si="153"/>
        <v>7/8</v>
      </c>
      <c r="N475" t="s">
        <v>3267</v>
      </c>
      <c r="O475" t="str">
        <f t="shared" si="159"/>
        <v>神話レア</v>
      </c>
      <c r="R475" t="s">
        <v>3267</v>
      </c>
      <c r="S475" t="s">
        <v>4854</v>
      </c>
      <c r="T475" t="str">
        <f t="shared" si="160"/>
        <v>目覚めた恐怖</v>
      </c>
      <c r="U475" t="str">
        <f t="shared" si="161"/>
        <v>&gt;</v>
      </c>
      <c r="V475" t="str">
        <f>IF(I475=0,VLOOKUP(T475,Sheet4!A:B,2,TRUE),"")</f>
        <v>氷の中の存在</v>
      </c>
      <c r="W475" t="s">
        <v>4855</v>
      </c>
      <c r="X475" t="s">
        <v>3267</v>
      </c>
      <c r="Z475" s="3">
        <v>610</v>
      </c>
      <c r="AA475" s="2" t="s">
        <v>3528</v>
      </c>
      <c r="AB475" s="1" t="s">
        <v>1631</v>
      </c>
      <c r="AC475" s="1" t="s">
        <v>1453</v>
      </c>
      <c r="AD475" s="21">
        <v>0</v>
      </c>
      <c r="AE475" s="1" t="s">
        <v>1049</v>
      </c>
      <c r="AF475" s="1" t="s">
        <v>1048</v>
      </c>
      <c r="AG475" s="1" t="s">
        <v>349</v>
      </c>
      <c r="AH475" s="1" t="s">
        <v>3648</v>
      </c>
      <c r="AI475" s="1" t="s">
        <v>2837</v>
      </c>
      <c r="AJ475" s="1"/>
      <c r="AK475" s="1" t="s">
        <v>3649</v>
      </c>
      <c r="AL475" s="1"/>
      <c r="AM475" s="1"/>
      <c r="AN475" s="1"/>
      <c r="AO475" s="1">
        <v>7</v>
      </c>
      <c r="AP475" s="1">
        <v>8</v>
      </c>
      <c r="AQ475" s="1" t="s">
        <v>3649</v>
      </c>
    </row>
    <row r="476" spans="1:43" x14ac:dyDescent="0.15">
      <c r="A476" t="str">
        <f t="shared" si="152"/>
        <v>|SOI|黒|8|7/8|神話レア|《[[精神壊しの悪魔]]》|</v>
      </c>
      <c r="B476" t="s">
        <v>3211</v>
      </c>
      <c r="C476" t="str">
        <f t="shared" si="154"/>
        <v>SOI</v>
      </c>
      <c r="D476">
        <f>IF(AA476="","",VLOOKUP(C476,tnpl!$Z$1:$AA$11,2,TRUE))</f>
        <v>4</v>
      </c>
      <c r="E476" t="s">
        <v>3211</v>
      </c>
      <c r="F476" t="str">
        <f t="shared" si="155"/>
        <v>黒</v>
      </c>
      <c r="G476">
        <f>IF(AB476="","",VLOOKUP(F476,tnpl!$X$1:$Y$16,2,TRUE))</f>
        <v>3</v>
      </c>
      <c r="H476" t="s">
        <v>3211</v>
      </c>
      <c r="I476">
        <f t="shared" si="156"/>
        <v>8</v>
      </c>
      <c r="J476" t="s">
        <v>3211</v>
      </c>
      <c r="K476">
        <f t="shared" si="157"/>
        <v>7</v>
      </c>
      <c r="L476">
        <f t="shared" si="158"/>
        <v>8</v>
      </c>
      <c r="M476" t="str">
        <f t="shared" si="153"/>
        <v>7/8</v>
      </c>
      <c r="N476" t="s">
        <v>3267</v>
      </c>
      <c r="O476" t="str">
        <f t="shared" si="159"/>
        <v>神話レア</v>
      </c>
      <c r="R476" t="s">
        <v>3267</v>
      </c>
      <c r="S476" t="s">
        <v>4854</v>
      </c>
      <c r="T476" t="str">
        <f t="shared" si="160"/>
        <v>精神壊しの悪魔</v>
      </c>
      <c r="U476" t="str">
        <f t="shared" si="161"/>
        <v/>
      </c>
      <c r="V476" t="str">
        <f>IF(I476=0,VLOOKUP(T476,Sheet4!A:B,2,TRUE),"")</f>
        <v/>
      </c>
      <c r="W476" t="s">
        <v>4855</v>
      </c>
      <c r="X476" t="s">
        <v>3267</v>
      </c>
      <c r="Z476" s="3">
        <v>640</v>
      </c>
      <c r="AA476" s="2" t="s">
        <v>3528</v>
      </c>
      <c r="AB476" s="1" t="s">
        <v>1606</v>
      </c>
      <c r="AC476" s="1" t="s">
        <v>1453</v>
      </c>
      <c r="AD476" s="1">
        <v>8</v>
      </c>
      <c r="AE476" s="1" t="s">
        <v>1269</v>
      </c>
      <c r="AF476" s="1" t="s">
        <v>1268</v>
      </c>
      <c r="AG476" s="1" t="s">
        <v>349</v>
      </c>
      <c r="AH476" s="1" t="s">
        <v>2828</v>
      </c>
      <c r="AI476" s="1"/>
      <c r="AJ476" s="1"/>
      <c r="AK476" s="1" t="s">
        <v>3693</v>
      </c>
      <c r="AL476" s="1" t="s">
        <v>3694</v>
      </c>
      <c r="AM476" s="1" t="s">
        <v>3695</v>
      </c>
      <c r="AN476" s="1"/>
      <c r="AO476" s="1">
        <v>7</v>
      </c>
      <c r="AP476" s="1">
        <v>8</v>
      </c>
      <c r="AQ476" s="1" t="s">
        <v>3696</v>
      </c>
    </row>
    <row r="477" spans="1:43" x14ac:dyDescent="0.15">
      <c r="A477" t="str">
        <f t="shared" si="152"/>
        <v>|SOI|緑白|15|7/8|神話レア|《[[優雅な鷺、シガルダ]]》|</v>
      </c>
      <c r="B477" t="s">
        <v>3211</v>
      </c>
      <c r="C477" t="str">
        <f t="shared" si="154"/>
        <v>SOI</v>
      </c>
      <c r="D477">
        <f>IF(AA477="","",VLOOKUP(C477,tnpl!$Z$1:$AA$11,2,TRUE))</f>
        <v>4</v>
      </c>
      <c r="E477" t="s">
        <v>3211</v>
      </c>
      <c r="F477" t="str">
        <f t="shared" si="155"/>
        <v>緑白</v>
      </c>
      <c r="G477">
        <f>IF(AB477="","",VLOOKUP(F477,tnpl!$X$1:$Y$16,2,TRUE))</f>
        <v>10</v>
      </c>
      <c r="H477" t="s">
        <v>3211</v>
      </c>
      <c r="I477">
        <f t="shared" si="156"/>
        <v>15</v>
      </c>
      <c r="J477" t="s">
        <v>3211</v>
      </c>
      <c r="K477">
        <f t="shared" si="157"/>
        <v>7</v>
      </c>
      <c r="L477">
        <f t="shared" si="158"/>
        <v>8</v>
      </c>
      <c r="M477" t="str">
        <f t="shared" si="153"/>
        <v>7/8</v>
      </c>
      <c r="N477" t="s">
        <v>3267</v>
      </c>
      <c r="O477" t="str">
        <f t="shared" si="159"/>
        <v>神話レア</v>
      </c>
      <c r="R477" t="s">
        <v>3267</v>
      </c>
      <c r="S477" t="s">
        <v>4854</v>
      </c>
      <c r="T477" t="str">
        <f t="shared" si="160"/>
        <v>優雅な鷺、シガルダ</v>
      </c>
      <c r="U477" t="str">
        <f t="shared" si="161"/>
        <v/>
      </c>
      <c r="V477" t="str">
        <f>IF(I477=0,VLOOKUP(T477,Sheet4!A:B,2,TRUE),"")</f>
        <v/>
      </c>
      <c r="W477" t="s">
        <v>4855</v>
      </c>
      <c r="X477" t="s">
        <v>3267</v>
      </c>
      <c r="Z477" s="3">
        <v>722</v>
      </c>
      <c r="AA477" s="2" t="s">
        <v>3528</v>
      </c>
      <c r="AB477" s="1" t="s">
        <v>1829</v>
      </c>
      <c r="AC477" s="1" t="s">
        <v>1453</v>
      </c>
      <c r="AD477" s="1">
        <v>15</v>
      </c>
      <c r="AE477" s="1" t="s">
        <v>1129</v>
      </c>
      <c r="AF477" s="1" t="s">
        <v>1128</v>
      </c>
      <c r="AG477" s="1" t="s">
        <v>349</v>
      </c>
      <c r="AH477" s="1" t="s">
        <v>358</v>
      </c>
      <c r="AI477" s="1"/>
      <c r="AJ477" s="1"/>
      <c r="AK477" s="1" t="s">
        <v>2435</v>
      </c>
      <c r="AL477" s="1" t="s">
        <v>3818</v>
      </c>
      <c r="AM477" s="1" t="s">
        <v>3819</v>
      </c>
      <c r="AN477" s="1"/>
      <c r="AO477" s="1">
        <v>7</v>
      </c>
      <c r="AP477" s="1">
        <v>8</v>
      </c>
      <c r="AQ477" s="1" t="s">
        <v>3820</v>
      </c>
    </row>
    <row r="478" spans="1:43" x14ac:dyDescent="0.15">
      <c r="A478" t="str">
        <f t="shared" si="152"/>
        <v>|EMN|赤|20|7/8|神話レア|《[[鏡翼のドラゴン]]》|</v>
      </c>
      <c r="B478" t="s">
        <v>3211</v>
      </c>
      <c r="C478" t="str">
        <f t="shared" si="154"/>
        <v>EMN</v>
      </c>
      <c r="D478">
        <f>IF(AA478="","",VLOOKUP(C478,tnpl!$Z$1:$AA$11,2,TRUE))</f>
        <v>5</v>
      </c>
      <c r="E478" t="s">
        <v>3211</v>
      </c>
      <c r="F478" t="str">
        <f t="shared" si="155"/>
        <v>赤</v>
      </c>
      <c r="G478">
        <f>IF(AB478="","",VLOOKUP(F478,tnpl!$X$1:$Y$16,2,TRUE))</f>
        <v>4</v>
      </c>
      <c r="H478" t="s">
        <v>3211</v>
      </c>
      <c r="I478">
        <f t="shared" si="156"/>
        <v>20</v>
      </c>
      <c r="J478" t="s">
        <v>3211</v>
      </c>
      <c r="K478">
        <f t="shared" si="157"/>
        <v>7</v>
      </c>
      <c r="L478">
        <f t="shared" si="158"/>
        <v>8</v>
      </c>
      <c r="M478" t="str">
        <f t="shared" si="153"/>
        <v>7/8</v>
      </c>
      <c r="N478" t="s">
        <v>3267</v>
      </c>
      <c r="O478" t="str">
        <f t="shared" si="159"/>
        <v>神話レア</v>
      </c>
      <c r="R478" t="s">
        <v>3267</v>
      </c>
      <c r="S478" t="s">
        <v>4854</v>
      </c>
      <c r="T478" t="str">
        <f t="shared" si="160"/>
        <v>鏡翼のドラゴン</v>
      </c>
      <c r="U478" t="str">
        <f t="shared" si="161"/>
        <v/>
      </c>
      <c r="V478" t="str">
        <f>IF(I478=0,VLOOKUP(T478,Sheet4!A:B,2,TRUE),"")</f>
        <v/>
      </c>
      <c r="W478" t="s">
        <v>4855</v>
      </c>
      <c r="X478" t="s">
        <v>3267</v>
      </c>
      <c r="Z478" s="3">
        <v>804</v>
      </c>
      <c r="AA478" s="2" t="s">
        <v>3870</v>
      </c>
      <c r="AB478" s="1" t="s">
        <v>1575</v>
      </c>
      <c r="AC478" s="1" t="s">
        <v>1453</v>
      </c>
      <c r="AD478" s="1">
        <v>20</v>
      </c>
      <c r="AE478" s="1" t="s">
        <v>933</v>
      </c>
      <c r="AF478" s="1" t="s">
        <v>932</v>
      </c>
      <c r="AG478" s="1" t="s">
        <v>349</v>
      </c>
      <c r="AH478" s="1" t="s">
        <v>1578</v>
      </c>
      <c r="AI478" s="1"/>
      <c r="AJ478" s="1"/>
      <c r="AK478" s="1" t="s">
        <v>361</v>
      </c>
      <c r="AL478" s="1" t="s">
        <v>3978</v>
      </c>
      <c r="AM478" s="1"/>
      <c r="AN478" s="1"/>
      <c r="AO478" s="1">
        <v>7</v>
      </c>
      <c r="AP478" s="1">
        <v>8</v>
      </c>
      <c r="AQ478" s="1" t="s">
        <v>3979</v>
      </c>
    </row>
    <row r="479" spans="1:43" x14ac:dyDescent="0.15">
      <c r="A479" t="str">
        <f t="shared" si="152"/>
        <v>|KLD|緑|19|7/8|神話レア|《[[獣性を築く者]]》|</v>
      </c>
      <c r="B479" t="s">
        <v>3211</v>
      </c>
      <c r="C479" t="str">
        <f t="shared" si="154"/>
        <v>KLD</v>
      </c>
      <c r="D479">
        <f>IF(AA479="","",VLOOKUP(C479,tnpl!$Z$1:$AA$11,2,TRUE))</f>
        <v>6</v>
      </c>
      <c r="E479" t="s">
        <v>3211</v>
      </c>
      <c r="F479" t="str">
        <f t="shared" si="155"/>
        <v>緑</v>
      </c>
      <c r="G479">
        <f>IF(AB479="","",VLOOKUP(F479,tnpl!$X$1:$Y$16,2,TRUE))</f>
        <v>5</v>
      </c>
      <c r="H479" t="s">
        <v>3211</v>
      </c>
      <c r="I479">
        <f t="shared" si="156"/>
        <v>19</v>
      </c>
      <c r="J479" t="s">
        <v>3211</v>
      </c>
      <c r="K479">
        <f t="shared" si="157"/>
        <v>7</v>
      </c>
      <c r="L479">
        <f t="shared" si="158"/>
        <v>8</v>
      </c>
      <c r="M479" t="str">
        <f t="shared" si="153"/>
        <v>7/8</v>
      </c>
      <c r="N479" t="s">
        <v>3267</v>
      </c>
      <c r="O479" t="str">
        <f t="shared" si="159"/>
        <v>神話レア</v>
      </c>
      <c r="R479" t="s">
        <v>3267</v>
      </c>
      <c r="S479" t="s">
        <v>4854</v>
      </c>
      <c r="T479" t="str">
        <f t="shared" si="160"/>
        <v>獣性を築く者</v>
      </c>
      <c r="U479" t="str">
        <f t="shared" si="161"/>
        <v/>
      </c>
      <c r="V479" t="str">
        <f>IF(I479=0,VLOOKUP(T479,Sheet4!A:B,2,TRUE),"")</f>
        <v/>
      </c>
      <c r="W479" t="s">
        <v>4855</v>
      </c>
      <c r="X479" t="s">
        <v>3267</v>
      </c>
      <c r="Z479" s="3">
        <v>968</v>
      </c>
      <c r="AA479" s="2" t="s">
        <v>4035</v>
      </c>
      <c r="AB479" s="1" t="s">
        <v>1540</v>
      </c>
      <c r="AC479" s="1" t="s">
        <v>1453</v>
      </c>
      <c r="AD479" s="1">
        <v>19</v>
      </c>
      <c r="AE479" s="1" t="s">
        <v>589</v>
      </c>
      <c r="AF479" s="1" t="s">
        <v>588</v>
      </c>
      <c r="AG479" s="1" t="s">
        <v>349</v>
      </c>
      <c r="AH479" s="1" t="s">
        <v>1501</v>
      </c>
      <c r="AI479" s="1" t="s">
        <v>1667</v>
      </c>
      <c r="AJ479" s="1" t="s">
        <v>1551</v>
      </c>
      <c r="AK479" s="1" t="s">
        <v>4244</v>
      </c>
      <c r="AL479" s="1" t="s">
        <v>4245</v>
      </c>
      <c r="AM479" s="1"/>
      <c r="AN479" s="1"/>
      <c r="AO479" s="1">
        <v>7</v>
      </c>
      <c r="AP479" s="1">
        <v>8</v>
      </c>
      <c r="AQ479" s="1" t="s">
        <v>4246</v>
      </c>
    </row>
    <row r="480" spans="1:43" x14ac:dyDescent="0.15">
      <c r="A480" t="str">
        <f t="shared" si="152"/>
        <v>|AKH|白|16|7/8|神話レア|《[[賞罰の天使]]》|</v>
      </c>
      <c r="B480" t="s">
        <v>3211</v>
      </c>
      <c r="C480" t="str">
        <f t="shared" si="154"/>
        <v>AKH</v>
      </c>
      <c r="D480">
        <f>IF(AA480="","",VLOOKUP(C480,tnpl!$Z$1:$AA$11,2,TRUE))</f>
        <v>10</v>
      </c>
      <c r="E480" t="s">
        <v>3211</v>
      </c>
      <c r="F480" t="str">
        <f t="shared" si="155"/>
        <v>白</v>
      </c>
      <c r="G480">
        <f>IF(AB480="","",VLOOKUP(F480,tnpl!$X$1:$Y$16,2,TRUE))</f>
        <v>1</v>
      </c>
      <c r="H480" t="s">
        <v>3211</v>
      </c>
      <c r="I480">
        <f t="shared" si="156"/>
        <v>16</v>
      </c>
      <c r="J480" t="s">
        <v>3211</v>
      </c>
      <c r="K480">
        <f t="shared" si="157"/>
        <v>7</v>
      </c>
      <c r="L480">
        <f t="shared" si="158"/>
        <v>8</v>
      </c>
      <c r="M480" t="str">
        <f t="shared" si="153"/>
        <v>7/8</v>
      </c>
      <c r="N480" t="s">
        <v>3267</v>
      </c>
      <c r="O480" t="str">
        <f t="shared" si="159"/>
        <v>神話レア</v>
      </c>
      <c r="R480" t="s">
        <v>3267</v>
      </c>
      <c r="S480" t="s">
        <v>4854</v>
      </c>
      <c r="T480" t="str">
        <f t="shared" si="160"/>
        <v>賞罰の天使</v>
      </c>
      <c r="U480" t="str">
        <f t="shared" si="161"/>
        <v/>
      </c>
      <c r="V480" t="str">
        <f>IF(I480=0,VLOOKUP(T480,Sheet4!A:B,2,TRUE),"")</f>
        <v/>
      </c>
      <c r="W480" t="s">
        <v>4855</v>
      </c>
      <c r="X480" t="s">
        <v>3267</v>
      </c>
      <c r="Z480" s="3">
        <v>1125</v>
      </c>
      <c r="AA480" s="2" t="s">
        <v>4450</v>
      </c>
      <c r="AB480" s="1" t="s">
        <v>1653</v>
      </c>
      <c r="AC480" s="1" t="s">
        <v>1453</v>
      </c>
      <c r="AD480" s="1">
        <v>16</v>
      </c>
      <c r="AE480" s="1" t="s">
        <v>251</v>
      </c>
      <c r="AF480" s="1" t="s">
        <v>250</v>
      </c>
      <c r="AG480" s="1" t="s">
        <v>349</v>
      </c>
      <c r="AH480" s="1" t="s">
        <v>358</v>
      </c>
      <c r="AI480" s="1"/>
      <c r="AJ480" s="1"/>
      <c r="AK480" s="1" t="s">
        <v>361</v>
      </c>
      <c r="AL480" s="1" t="s">
        <v>4497</v>
      </c>
      <c r="AM480" s="1"/>
      <c r="AN480" s="1"/>
      <c r="AO480" s="1">
        <v>7</v>
      </c>
      <c r="AP480" s="1">
        <v>8</v>
      </c>
      <c r="AQ480" s="1" t="s">
        <v>4498</v>
      </c>
    </row>
    <row r="481" spans="1:43" x14ac:dyDescent="0.15">
      <c r="A481" t="str">
        <f t="shared" si="152"/>
        <v>|AKH|赤緑|24|7/8|神話レア|《[[造反の代弁者、サムト]]》|</v>
      </c>
      <c r="B481" t="s">
        <v>3211</v>
      </c>
      <c r="C481" t="str">
        <f t="shared" si="154"/>
        <v>AKH</v>
      </c>
      <c r="D481">
        <f>IF(AA481="","",VLOOKUP(C481,tnpl!$Z$1:$AA$11,2,TRUE))</f>
        <v>10</v>
      </c>
      <c r="E481" t="s">
        <v>3211</v>
      </c>
      <c r="F481" t="str">
        <f t="shared" si="155"/>
        <v>赤緑</v>
      </c>
      <c r="G481">
        <f>IF(AB481="","",VLOOKUP(F481,tnpl!$X$1:$Y$16,2,TRUE))</f>
        <v>9</v>
      </c>
      <c r="H481" t="s">
        <v>3211</v>
      </c>
      <c r="I481">
        <f t="shared" si="156"/>
        <v>24</v>
      </c>
      <c r="J481" t="s">
        <v>3211</v>
      </c>
      <c r="K481">
        <f t="shared" si="157"/>
        <v>7</v>
      </c>
      <c r="L481">
        <f t="shared" si="158"/>
        <v>8</v>
      </c>
      <c r="M481" t="str">
        <f t="shared" si="153"/>
        <v>7/8</v>
      </c>
      <c r="N481" t="s">
        <v>3267</v>
      </c>
      <c r="O481" t="str">
        <f t="shared" si="159"/>
        <v>神話レア</v>
      </c>
      <c r="R481" t="s">
        <v>3267</v>
      </c>
      <c r="S481" t="s">
        <v>4854</v>
      </c>
      <c r="T481" t="str">
        <f t="shared" si="160"/>
        <v>造反の代弁者、サムト</v>
      </c>
      <c r="U481" t="str">
        <f t="shared" si="161"/>
        <v/>
      </c>
      <c r="V481" t="str">
        <f>IF(I481=0,VLOOKUP(T481,Sheet4!A:B,2,TRUE),"")</f>
        <v/>
      </c>
      <c r="W481" t="s">
        <v>4855</v>
      </c>
      <c r="X481" t="s">
        <v>3267</v>
      </c>
      <c r="Z481" s="3">
        <v>1290</v>
      </c>
      <c r="AA481" s="2" t="s">
        <v>4450</v>
      </c>
      <c r="AB481" s="1" t="s">
        <v>1504</v>
      </c>
      <c r="AC481" s="1" t="s">
        <v>1453</v>
      </c>
      <c r="AD481" s="1">
        <v>24</v>
      </c>
      <c r="AE481" s="1" t="s">
        <v>4845</v>
      </c>
      <c r="AF481" s="1" t="s">
        <v>4846</v>
      </c>
      <c r="AG481" s="1" t="s">
        <v>349</v>
      </c>
      <c r="AH481" s="1" t="s">
        <v>1511</v>
      </c>
      <c r="AI481" s="1" t="s">
        <v>1515</v>
      </c>
      <c r="AJ481" s="1"/>
      <c r="AK481" s="1" t="s">
        <v>4341</v>
      </c>
      <c r="AL481" s="1" t="s">
        <v>4847</v>
      </c>
      <c r="AM481" s="1" t="s">
        <v>4848</v>
      </c>
      <c r="AN481" s="1"/>
      <c r="AO481" s="1">
        <v>7</v>
      </c>
      <c r="AP481" s="1">
        <v>8</v>
      </c>
      <c r="AQ481" s="1" t="s">
        <v>4849</v>
      </c>
    </row>
    <row r="482" spans="1:43" x14ac:dyDescent="0.15">
      <c r="A482" t="str">
        <f t="shared" si="152"/>
        <v>|ORI|白|18|7/9|神話レア|《[[徴税の大天使]]》|</v>
      </c>
      <c r="B482" t="s">
        <v>3211</v>
      </c>
      <c r="C482" t="str">
        <f t="shared" si="154"/>
        <v>ORI</v>
      </c>
      <c r="D482">
        <f>IF(AA482="","",VLOOKUP(C482,tnpl!$Z$1:$AA$11,2,TRUE))</f>
        <v>1</v>
      </c>
      <c r="E482" t="s">
        <v>3211</v>
      </c>
      <c r="F482" t="str">
        <f t="shared" si="155"/>
        <v>白</v>
      </c>
      <c r="G482">
        <f>IF(AB482="","",VLOOKUP(F482,tnpl!$X$1:$Y$16,2,TRUE))</f>
        <v>1</v>
      </c>
      <c r="H482" t="s">
        <v>3211</v>
      </c>
      <c r="I482">
        <f t="shared" si="156"/>
        <v>18</v>
      </c>
      <c r="J482" t="s">
        <v>3211</v>
      </c>
      <c r="K482">
        <f t="shared" si="157"/>
        <v>7</v>
      </c>
      <c r="L482">
        <f t="shared" si="158"/>
        <v>9</v>
      </c>
      <c r="M482" t="str">
        <f t="shared" si="153"/>
        <v>7/9</v>
      </c>
      <c r="N482" t="s">
        <v>3267</v>
      </c>
      <c r="O482" t="str">
        <f t="shared" si="159"/>
        <v>神話レア</v>
      </c>
      <c r="R482" t="s">
        <v>3267</v>
      </c>
      <c r="S482" t="s">
        <v>4854</v>
      </c>
      <c r="T482" t="str">
        <f t="shared" si="160"/>
        <v>徴税の大天使</v>
      </c>
      <c r="U482" t="str">
        <f t="shared" si="161"/>
        <v/>
      </c>
      <c r="V482" t="str">
        <f>IF(I482=0,VLOOKUP(T482,Sheet4!A:B,2,TRUE),"")</f>
        <v/>
      </c>
      <c r="W482" t="s">
        <v>4855</v>
      </c>
      <c r="X482" t="s">
        <v>3267</v>
      </c>
      <c r="Z482" s="3">
        <v>38</v>
      </c>
      <c r="AA482" s="2" t="s">
        <v>3271</v>
      </c>
      <c r="AB482" s="1" t="s">
        <v>1653</v>
      </c>
      <c r="AC482" s="1" t="s">
        <v>1453</v>
      </c>
      <c r="AD482" s="1">
        <v>18</v>
      </c>
      <c r="AE482" s="1" t="s">
        <v>3052</v>
      </c>
      <c r="AF482" s="1" t="s">
        <v>3051</v>
      </c>
      <c r="AG482" s="1" t="s">
        <v>349</v>
      </c>
      <c r="AH482" s="1" t="s">
        <v>358</v>
      </c>
      <c r="AI482" s="1"/>
      <c r="AJ482" s="1"/>
      <c r="AK482" s="1" t="s">
        <v>361</v>
      </c>
      <c r="AL482" s="1" t="s">
        <v>3050</v>
      </c>
      <c r="AM482" s="1"/>
      <c r="AN482" s="1"/>
      <c r="AO482" s="1">
        <v>7</v>
      </c>
      <c r="AP482" s="1">
        <v>9</v>
      </c>
      <c r="AQ482" s="1" t="s">
        <v>3292</v>
      </c>
    </row>
    <row r="483" spans="1:43" x14ac:dyDescent="0.15">
      <c r="A483" t="str">
        <f t="shared" si="152"/>
        <v>|BFZ|青黒|18|7/9|神話レア|《[[淀みの種父]]》|</v>
      </c>
      <c r="B483" t="s">
        <v>3211</v>
      </c>
      <c r="C483" t="str">
        <f t="shared" si="154"/>
        <v>BFZ</v>
      </c>
      <c r="D483">
        <f>IF(AA483="","",VLOOKUP(C483,tnpl!$Z$1:$AA$11,2,TRUE))</f>
        <v>2</v>
      </c>
      <c r="E483" t="s">
        <v>3211</v>
      </c>
      <c r="F483" t="str">
        <f t="shared" si="155"/>
        <v>青黒</v>
      </c>
      <c r="G483">
        <f>IF(AB483="","",VLOOKUP(F483,tnpl!$X$1:$Y$16,2,TRUE))</f>
        <v>7</v>
      </c>
      <c r="H483" t="s">
        <v>3211</v>
      </c>
      <c r="I483">
        <f t="shared" si="156"/>
        <v>18</v>
      </c>
      <c r="J483" t="s">
        <v>3211</v>
      </c>
      <c r="K483">
        <f t="shared" si="157"/>
        <v>7</v>
      </c>
      <c r="L483">
        <f t="shared" si="158"/>
        <v>9</v>
      </c>
      <c r="M483" t="str">
        <f t="shared" si="153"/>
        <v>7/9</v>
      </c>
      <c r="N483" t="s">
        <v>3267</v>
      </c>
      <c r="O483" t="str">
        <f t="shared" si="159"/>
        <v>神話レア</v>
      </c>
      <c r="R483" t="s">
        <v>3267</v>
      </c>
      <c r="S483" t="s">
        <v>4854</v>
      </c>
      <c r="T483" t="str">
        <f t="shared" si="160"/>
        <v>淀みの種父</v>
      </c>
      <c r="U483" t="str">
        <f t="shared" si="161"/>
        <v/>
      </c>
      <c r="V483" t="str">
        <f>IF(I483=0,VLOOKUP(T483,Sheet4!A:B,2,TRUE),"")</f>
        <v/>
      </c>
      <c r="W483" t="s">
        <v>4855</v>
      </c>
      <c r="X483" t="s">
        <v>3267</v>
      </c>
      <c r="Z483" s="3">
        <v>444</v>
      </c>
      <c r="AA483" s="2" t="s">
        <v>3213</v>
      </c>
      <c r="AB483" s="1" t="s">
        <v>1530</v>
      </c>
      <c r="AC483" s="1" t="s">
        <v>1453</v>
      </c>
      <c r="AD483" s="1">
        <v>18</v>
      </c>
      <c r="AE483" s="1" t="s">
        <v>1807</v>
      </c>
      <c r="AF483" s="1" t="s">
        <v>1806</v>
      </c>
      <c r="AG483" s="1" t="s">
        <v>349</v>
      </c>
      <c r="AH483" s="1" t="s">
        <v>1457</v>
      </c>
      <c r="AI483" s="1"/>
      <c r="AJ483" s="1"/>
      <c r="AK483" s="1" t="s">
        <v>1805</v>
      </c>
      <c r="AL483" s="1"/>
      <c r="AM483" s="1"/>
      <c r="AN483" s="1"/>
      <c r="AO483" s="1">
        <v>7</v>
      </c>
      <c r="AP483" s="1">
        <v>9</v>
      </c>
      <c r="AQ483" s="1" t="s">
        <v>1805</v>
      </c>
    </row>
    <row r="484" spans="1:43" x14ac:dyDescent="0.15">
      <c r="A484" t="str">
        <f t="shared" si="152"/>
        <v>|EMN|緑|21|7/9|神話レア|《[[墓後家蜘蛛、イシュカナ]]》|</v>
      </c>
      <c r="B484" t="s">
        <v>3211</v>
      </c>
      <c r="C484" t="str">
        <f t="shared" si="154"/>
        <v>EMN</v>
      </c>
      <c r="D484">
        <f>IF(AA484="","",VLOOKUP(C484,tnpl!$Z$1:$AA$11,2,TRUE))</f>
        <v>5</v>
      </c>
      <c r="E484" t="s">
        <v>3211</v>
      </c>
      <c r="F484" t="str">
        <f t="shared" si="155"/>
        <v>緑</v>
      </c>
      <c r="G484">
        <f>IF(AB484="","",VLOOKUP(F484,tnpl!$X$1:$Y$16,2,TRUE))</f>
        <v>5</v>
      </c>
      <c r="H484" t="s">
        <v>3211</v>
      </c>
      <c r="I484">
        <f t="shared" si="156"/>
        <v>21</v>
      </c>
      <c r="J484" t="s">
        <v>3211</v>
      </c>
      <c r="K484">
        <f t="shared" si="157"/>
        <v>7</v>
      </c>
      <c r="L484">
        <f t="shared" si="158"/>
        <v>9</v>
      </c>
      <c r="M484" t="str">
        <f t="shared" si="153"/>
        <v>7/9</v>
      </c>
      <c r="N484" t="s">
        <v>3267</v>
      </c>
      <c r="O484" t="str">
        <f t="shared" si="159"/>
        <v>神話レア</v>
      </c>
      <c r="R484" t="s">
        <v>3267</v>
      </c>
      <c r="S484" t="s">
        <v>4854</v>
      </c>
      <c r="T484" t="str">
        <f t="shared" si="160"/>
        <v>墓後家蜘蛛、イシュカナ</v>
      </c>
      <c r="U484" t="str">
        <f t="shared" si="161"/>
        <v/>
      </c>
      <c r="V484" t="str">
        <f>IF(I484=0,VLOOKUP(T484,Sheet4!A:B,2,TRUE),"")</f>
        <v/>
      </c>
      <c r="W484" t="s">
        <v>4855</v>
      </c>
      <c r="X484" t="s">
        <v>3267</v>
      </c>
      <c r="Z484" s="3">
        <v>817</v>
      </c>
      <c r="AA484" s="2" t="s">
        <v>3870</v>
      </c>
      <c r="AB484" s="1" t="s">
        <v>1540</v>
      </c>
      <c r="AC484" s="1" t="s">
        <v>1453</v>
      </c>
      <c r="AD484" s="1">
        <v>21</v>
      </c>
      <c r="AE484" s="1" t="s">
        <v>913</v>
      </c>
      <c r="AF484" s="1" t="s">
        <v>912</v>
      </c>
      <c r="AG484" s="1" t="s">
        <v>349</v>
      </c>
      <c r="AH484" s="1" t="s">
        <v>2596</v>
      </c>
      <c r="AI484" s="1"/>
      <c r="AJ484" s="1"/>
      <c r="AK484" s="1" t="s">
        <v>1971</v>
      </c>
      <c r="AL484" s="1" t="s">
        <v>3994</v>
      </c>
      <c r="AM484" s="1" t="s">
        <v>3995</v>
      </c>
      <c r="AN484" s="1"/>
      <c r="AO484" s="1">
        <v>7</v>
      </c>
      <c r="AP484" s="1">
        <v>9</v>
      </c>
      <c r="AQ484" s="1" t="s">
        <v>3996</v>
      </c>
    </row>
    <row r="485" spans="1:43" x14ac:dyDescent="0.15">
      <c r="A485" t="str">
        <f t="shared" si="152"/>
        <v>|KLDM|無色|23|7/10|Masterpiece|《[[隔離するタイタン]]》|</v>
      </c>
      <c r="B485" t="s">
        <v>3211</v>
      </c>
      <c r="C485" t="str">
        <f t="shared" si="154"/>
        <v>KLDM</v>
      </c>
      <c r="D485">
        <f>IF(AA485="","",VLOOKUP(C485,tnpl!$Z$1:$AA$11,2,TRUE))</f>
        <v>9</v>
      </c>
      <c r="E485" t="s">
        <v>3211</v>
      </c>
      <c r="F485" t="str">
        <f t="shared" si="155"/>
        <v>無色</v>
      </c>
      <c r="G485">
        <f>IF(AB485="","",VLOOKUP(F485,tnpl!$X$1:$Y$16,2,TRUE))</f>
        <v>16</v>
      </c>
      <c r="H485" t="s">
        <v>3211</v>
      </c>
      <c r="I485">
        <f t="shared" si="156"/>
        <v>23</v>
      </c>
      <c r="J485" t="s">
        <v>3211</v>
      </c>
      <c r="K485">
        <f t="shared" si="157"/>
        <v>7</v>
      </c>
      <c r="L485">
        <f t="shared" si="158"/>
        <v>10</v>
      </c>
      <c r="M485" t="str">
        <f t="shared" si="153"/>
        <v>7/10</v>
      </c>
      <c r="N485" t="s">
        <v>3267</v>
      </c>
      <c r="O485" t="str">
        <f t="shared" si="159"/>
        <v>Masterpiece</v>
      </c>
      <c r="R485" t="s">
        <v>3267</v>
      </c>
      <c r="S485" t="s">
        <v>4854</v>
      </c>
      <c r="T485" t="str">
        <f t="shared" si="160"/>
        <v>隔離するタイタン</v>
      </c>
      <c r="U485" t="str">
        <f t="shared" si="161"/>
        <v/>
      </c>
      <c r="V485" t="str">
        <f>IF(I485=0,VLOOKUP(T485,Sheet4!A:B,2,TRUE),"")</f>
        <v/>
      </c>
      <c r="W485" t="s">
        <v>4855</v>
      </c>
      <c r="X485" t="s">
        <v>3267</v>
      </c>
      <c r="Z485" s="3">
        <v>1085</v>
      </c>
      <c r="AA485" s="2" t="s">
        <v>4443</v>
      </c>
      <c r="AB485" s="1" t="s">
        <v>301</v>
      </c>
      <c r="AC485" s="1" t="s">
        <v>3203</v>
      </c>
      <c r="AD485" s="1">
        <v>23</v>
      </c>
      <c r="AE485" s="1" t="s">
        <v>355</v>
      </c>
      <c r="AF485" s="1" t="s">
        <v>354</v>
      </c>
      <c r="AG485" s="1" t="s">
        <v>349</v>
      </c>
      <c r="AH485" s="1" t="s">
        <v>353</v>
      </c>
      <c r="AI485" s="1"/>
      <c r="AJ485" s="1"/>
      <c r="AK485" s="1" t="s">
        <v>352</v>
      </c>
      <c r="AL485" s="1"/>
      <c r="AM485" s="1"/>
      <c r="AN485" s="1"/>
      <c r="AO485" s="1">
        <v>7</v>
      </c>
      <c r="AP485" s="1">
        <v>10</v>
      </c>
      <c r="AQ485" s="1" t="s">
        <v>352</v>
      </c>
    </row>
    <row r="488" spans="1:43" x14ac:dyDescent="0.15">
      <c r="A488" t="str">
        <f>B488&amp;C488&amp;E488&amp;F488&amp;H488&amp;I488&amp;J488&amp;M488&amp;N488&amp;O488&amp;P488&amp;Q488&amp;R488&amp;S488&amp;T488&amp;V488&amp;W488&amp;X488&amp;Y488</f>
        <v>*パワー8タフネス8以外クリーチャー</v>
      </c>
      <c r="B488" t="s">
        <v>3229</v>
      </c>
      <c r="C488" t="str">
        <f>"パワー"&amp;AO492</f>
        <v>パワー8</v>
      </c>
      <c r="E488" t="str">
        <f>"タフネス"&amp;AO492&amp;"以外"</f>
        <v>タフネス8以外</v>
      </c>
      <c r="F488" t="s">
        <v>5201</v>
      </c>
      <c r="G488" t="s">
        <v>3228</v>
      </c>
    </row>
    <row r="489" spans="1:43" x14ac:dyDescent="0.15">
      <c r="A489" t="s">
        <v>5202</v>
      </c>
    </row>
    <row r="490" spans="1:43" x14ac:dyDescent="0.15">
      <c r="A490" t="str">
        <f t="shared" ref="A490:A499" si="162">B490&amp;C490&amp;E490&amp;F490&amp;H490&amp;I490&amp;J490&amp;M490&amp;N490&amp;O490&amp;P490&amp;Q490&amp;R490&amp;S490&amp;T490&amp;U490&amp;V490&amp;W490&amp;X490&amp;Y490</f>
        <v>|LEFT:50|LEFT:50|LEFT:50|LEFT:120|LEFT:120|LEFT:500|c</v>
      </c>
      <c r="B490" t="s">
        <v>3211</v>
      </c>
      <c r="C490" t="s">
        <v>3204</v>
      </c>
      <c r="E490" t="s">
        <v>3211</v>
      </c>
      <c r="F490" t="s">
        <v>3204</v>
      </c>
      <c r="H490" t="s">
        <v>3211</v>
      </c>
      <c r="I490" t="s">
        <v>3204</v>
      </c>
      <c r="J490" t="s">
        <v>3211</v>
      </c>
      <c r="M490" t="s">
        <v>5157</v>
      </c>
      <c r="N490" t="s">
        <v>3267</v>
      </c>
      <c r="O490" t="s">
        <v>5157</v>
      </c>
      <c r="R490" t="s">
        <v>3267</v>
      </c>
      <c r="T490" t="s">
        <v>3205</v>
      </c>
      <c r="X490" t="s">
        <v>3267</v>
      </c>
      <c r="Y490" t="s">
        <v>3206</v>
      </c>
    </row>
    <row r="491" spans="1:43" x14ac:dyDescent="0.15">
      <c r="A491" t="str">
        <f t="shared" si="162"/>
        <v>|セット|色|コスト|P/T|レアリティ|カード名|</v>
      </c>
      <c r="B491" t="s">
        <v>3211</v>
      </c>
      <c r="C491" t="s">
        <v>3212</v>
      </c>
      <c r="E491" t="s">
        <v>3211</v>
      </c>
      <c r="F491" t="s">
        <v>3181</v>
      </c>
      <c r="H491" t="s">
        <v>3211</v>
      </c>
      <c r="I491" t="s">
        <v>3207</v>
      </c>
      <c r="J491" t="s">
        <v>3211</v>
      </c>
      <c r="K491" t="s">
        <v>3168</v>
      </c>
      <c r="L491" t="s">
        <v>3167</v>
      </c>
      <c r="M491" t="str">
        <f t="shared" ref="M491:M499" si="163">K491&amp;"/"&amp;L491</f>
        <v>P/T</v>
      </c>
      <c r="N491" t="s">
        <v>3267</v>
      </c>
      <c r="O491" t="s">
        <v>5187</v>
      </c>
      <c r="R491" t="s">
        <v>3267</v>
      </c>
      <c r="T491" t="s">
        <v>3208</v>
      </c>
      <c r="V491" t="str">
        <f>IF(I491=0,VLOOKUP(TAG!T491,Sheet4!A:B,2,TRUE),"")</f>
        <v/>
      </c>
      <c r="X491" t="s">
        <v>3267</v>
      </c>
      <c r="Z491" s="18"/>
      <c r="AA491" s="18"/>
      <c r="AB491" s="18"/>
      <c r="AC491" s="18"/>
      <c r="AD491" s="18"/>
      <c r="AE491" s="18"/>
      <c r="AF491" s="18"/>
      <c r="AG491" s="18"/>
      <c r="AH491" s="18"/>
      <c r="AI491" s="18"/>
      <c r="AJ491" s="18"/>
      <c r="AK491" s="18"/>
      <c r="AL491" s="18"/>
      <c r="AM491" s="18"/>
      <c r="AN491" s="18"/>
      <c r="AO491" s="18"/>
      <c r="AP491" s="18"/>
      <c r="AQ491" s="18"/>
    </row>
    <row r="492" spans="1:43" x14ac:dyDescent="0.15">
      <c r="A492" t="str">
        <f t="shared" si="162"/>
        <v>|ORI|緑|16|8/7|神話レア|《[[森林の怒声吠え]]》|</v>
      </c>
      <c r="B492" t="s">
        <v>3211</v>
      </c>
      <c r="C492" t="str">
        <f t="shared" ref="C492:C499" si="164">AA492</f>
        <v>ORI</v>
      </c>
      <c r="D492">
        <f>IF(AA492="","",VLOOKUP(C492,tnpl!$Z$1:$AA$11,2,TRUE))</f>
        <v>1</v>
      </c>
      <c r="E492" t="s">
        <v>3211</v>
      </c>
      <c r="F492" t="str">
        <f t="shared" ref="F492:F499" si="165">AB492</f>
        <v>緑</v>
      </c>
      <c r="G492">
        <f>IF(AB492="","",VLOOKUP(F492,tnpl!$X$1:$Y$16,2,TRUE))</f>
        <v>5</v>
      </c>
      <c r="H492" t="s">
        <v>3211</v>
      </c>
      <c r="I492">
        <f t="shared" ref="I492:I499" si="166">AD492</f>
        <v>16</v>
      </c>
      <c r="J492" t="s">
        <v>3211</v>
      </c>
      <c r="K492">
        <f t="shared" ref="K492:L499" si="167">AO492</f>
        <v>8</v>
      </c>
      <c r="L492">
        <f t="shared" si="167"/>
        <v>7</v>
      </c>
      <c r="M492" t="str">
        <f t="shared" si="163"/>
        <v>8/7</v>
      </c>
      <c r="N492" t="s">
        <v>3267</v>
      </c>
      <c r="O492" t="str">
        <f t="shared" ref="O492:O499" si="168">AC492</f>
        <v>神話レア</v>
      </c>
      <c r="R492" t="s">
        <v>3267</v>
      </c>
      <c r="S492" t="s">
        <v>4854</v>
      </c>
      <c r="T492" t="str">
        <f t="shared" ref="T492:T499" si="169">AE492</f>
        <v>森林の怒声吠え</v>
      </c>
      <c r="U492" t="str">
        <f t="shared" ref="U492:U499" si="170">IF(I492=0,"&gt;","")</f>
        <v/>
      </c>
      <c r="V492" t="str">
        <f>IF(I492=0,VLOOKUP(T492,Sheet4!A:B,2,TRUE),"")</f>
        <v/>
      </c>
      <c r="W492" t="s">
        <v>4855</v>
      </c>
      <c r="X492" t="s">
        <v>3267</v>
      </c>
      <c r="Z492" s="3">
        <v>200</v>
      </c>
      <c r="AA492" s="2" t="s">
        <v>3271</v>
      </c>
      <c r="AB492" s="1" t="s">
        <v>1540</v>
      </c>
      <c r="AC492" s="1" t="s">
        <v>1453</v>
      </c>
      <c r="AD492" s="1">
        <v>16</v>
      </c>
      <c r="AE492" s="1" t="s">
        <v>2584</v>
      </c>
      <c r="AF492" s="1" t="s">
        <v>2583</v>
      </c>
      <c r="AG492" s="1" t="s">
        <v>349</v>
      </c>
      <c r="AH492" s="1" t="s">
        <v>367</v>
      </c>
      <c r="AI492" s="1"/>
      <c r="AJ492" s="1"/>
      <c r="AK492" s="1" t="s">
        <v>2582</v>
      </c>
      <c r="AL492" s="1"/>
      <c r="AM492" s="1"/>
      <c r="AN492" s="1"/>
      <c r="AO492" s="1">
        <v>8</v>
      </c>
      <c r="AP492" s="1">
        <v>7</v>
      </c>
      <c r="AQ492" s="1" t="s">
        <v>2582</v>
      </c>
    </row>
    <row r="493" spans="1:43" x14ac:dyDescent="0.15">
      <c r="A493" t="str">
        <f t="shared" si="162"/>
        <v>|BFZ|白|18|8/7|神話レア|《[[ゴーマ・ファーダの英雄]]》|</v>
      </c>
      <c r="B493" t="s">
        <v>3211</v>
      </c>
      <c r="C493" t="str">
        <f t="shared" si="164"/>
        <v>BFZ</v>
      </c>
      <c r="D493">
        <f>IF(AA493="","",VLOOKUP(C493,tnpl!$Z$1:$AA$11,2,TRUE))</f>
        <v>2</v>
      </c>
      <c r="E493" t="s">
        <v>3211</v>
      </c>
      <c r="F493" t="str">
        <f t="shared" si="165"/>
        <v>白</v>
      </c>
      <c r="G493">
        <f>IF(AB493="","",VLOOKUP(F493,tnpl!$X$1:$Y$16,2,TRUE))</f>
        <v>1</v>
      </c>
      <c r="H493" t="s">
        <v>3211</v>
      </c>
      <c r="I493">
        <f t="shared" si="166"/>
        <v>18</v>
      </c>
      <c r="J493" t="s">
        <v>3211</v>
      </c>
      <c r="K493">
        <f t="shared" si="167"/>
        <v>8</v>
      </c>
      <c r="L493">
        <f t="shared" si="167"/>
        <v>7</v>
      </c>
      <c r="M493" t="str">
        <f t="shared" si="163"/>
        <v>8/7</v>
      </c>
      <c r="N493" t="s">
        <v>3267</v>
      </c>
      <c r="O493" t="str">
        <f t="shared" si="168"/>
        <v>神話レア</v>
      </c>
      <c r="R493" t="s">
        <v>3267</v>
      </c>
      <c r="S493" t="s">
        <v>4854</v>
      </c>
      <c r="T493" t="str">
        <f t="shared" si="169"/>
        <v>ゴーマ・ファーダの英雄</v>
      </c>
      <c r="U493" t="str">
        <f t="shared" si="170"/>
        <v/>
      </c>
      <c r="V493" t="str">
        <f>IF(I493=0,VLOOKUP(T493,Sheet4!A:B,2,TRUE),"")</f>
        <v/>
      </c>
      <c r="W493" t="s">
        <v>4855</v>
      </c>
      <c r="X493" t="s">
        <v>3267</v>
      </c>
      <c r="Z493" s="3">
        <v>278</v>
      </c>
      <c r="AA493" s="2" t="s">
        <v>3213</v>
      </c>
      <c r="AB493" s="1" t="s">
        <v>1653</v>
      </c>
      <c r="AC493" s="1" t="s">
        <v>1453</v>
      </c>
      <c r="AD493" s="1">
        <v>18</v>
      </c>
      <c r="AE493" s="1" t="s">
        <v>2349</v>
      </c>
      <c r="AF493" s="1" t="s">
        <v>2348</v>
      </c>
      <c r="AG493" s="1" t="s">
        <v>349</v>
      </c>
      <c r="AH493" s="1" t="s">
        <v>1511</v>
      </c>
      <c r="AI493" s="1" t="s">
        <v>1555</v>
      </c>
      <c r="AJ493" s="1" t="s">
        <v>1500</v>
      </c>
      <c r="AK493" s="1" t="s">
        <v>2347</v>
      </c>
      <c r="AL493" s="1"/>
      <c r="AM493" s="1"/>
      <c r="AN493" s="1"/>
      <c r="AO493" s="1">
        <v>8</v>
      </c>
      <c r="AP493" s="1">
        <v>7</v>
      </c>
      <c r="AQ493" s="1" t="s">
        <v>2347</v>
      </c>
    </row>
    <row r="494" spans="1:43" x14ac:dyDescent="0.15">
      <c r="A494" t="str">
        <f t="shared" si="162"/>
        <v>|BFZ|黒|16|8/7|神話レア|《[[息詰まる忌まわしきもの]]》|</v>
      </c>
      <c r="B494" t="s">
        <v>3211</v>
      </c>
      <c r="C494" t="str">
        <f t="shared" si="164"/>
        <v>BFZ</v>
      </c>
      <c r="D494">
        <f>IF(AA494="","",VLOOKUP(C494,tnpl!$Z$1:$AA$11,2,TRUE))</f>
        <v>2</v>
      </c>
      <c r="E494" t="s">
        <v>3211</v>
      </c>
      <c r="F494" t="str">
        <f t="shared" si="165"/>
        <v>黒</v>
      </c>
      <c r="G494">
        <f>IF(AB494="","",VLOOKUP(F494,tnpl!$X$1:$Y$16,2,TRUE))</f>
        <v>3</v>
      </c>
      <c r="H494" t="s">
        <v>3211</v>
      </c>
      <c r="I494">
        <f t="shared" si="166"/>
        <v>16</v>
      </c>
      <c r="J494" t="s">
        <v>3211</v>
      </c>
      <c r="K494">
        <f t="shared" si="167"/>
        <v>8</v>
      </c>
      <c r="L494">
        <f t="shared" si="167"/>
        <v>7</v>
      </c>
      <c r="M494" t="str">
        <f t="shared" si="163"/>
        <v>8/7</v>
      </c>
      <c r="N494" t="s">
        <v>3267</v>
      </c>
      <c r="O494" t="str">
        <f t="shared" si="168"/>
        <v>神話レア</v>
      </c>
      <c r="R494" t="s">
        <v>3267</v>
      </c>
      <c r="S494" t="s">
        <v>4854</v>
      </c>
      <c r="T494" t="str">
        <f t="shared" si="169"/>
        <v>息詰まる忌まわしきもの</v>
      </c>
      <c r="U494" t="str">
        <f t="shared" si="170"/>
        <v/>
      </c>
      <c r="V494" t="str">
        <f>IF(I494=0,VLOOKUP(T494,Sheet4!A:B,2,TRUE),"")</f>
        <v/>
      </c>
      <c r="W494" t="s">
        <v>4855</v>
      </c>
      <c r="X494" t="s">
        <v>3267</v>
      </c>
      <c r="Z494" s="3">
        <v>351</v>
      </c>
      <c r="AA494" s="2" t="s">
        <v>3213</v>
      </c>
      <c r="AB494" s="1" t="s">
        <v>1606</v>
      </c>
      <c r="AC494" s="1" t="s">
        <v>1453</v>
      </c>
      <c r="AD494" s="1">
        <v>16</v>
      </c>
      <c r="AE494" s="1" t="s">
        <v>2108</v>
      </c>
      <c r="AF494" s="1" t="s">
        <v>2107</v>
      </c>
      <c r="AG494" s="1" t="s">
        <v>349</v>
      </c>
      <c r="AH494" s="1" t="s">
        <v>1457</v>
      </c>
      <c r="AI494" s="1"/>
      <c r="AJ494" s="1"/>
      <c r="AK494" s="1" t="s">
        <v>3453</v>
      </c>
      <c r="AL494" s="1" t="s">
        <v>2106</v>
      </c>
      <c r="AM494" s="1"/>
      <c r="AN494" s="1"/>
      <c r="AO494" s="1">
        <v>8</v>
      </c>
      <c r="AP494" s="1">
        <v>7</v>
      </c>
      <c r="AQ494" s="1" t="s">
        <v>3454</v>
      </c>
    </row>
    <row r="495" spans="1:43" x14ac:dyDescent="0.15">
      <c r="A495" t="str">
        <f t="shared" si="162"/>
        <v>|BFZ|黒|18|8/7|神話レア|《[[不毛の地の絞殺者]]》|</v>
      </c>
      <c r="B495" t="s">
        <v>3211</v>
      </c>
      <c r="C495" t="str">
        <f t="shared" si="164"/>
        <v>BFZ</v>
      </c>
      <c r="D495">
        <f>IF(AA495="","",VLOOKUP(C495,tnpl!$Z$1:$AA$11,2,TRUE))</f>
        <v>2</v>
      </c>
      <c r="E495" t="s">
        <v>3211</v>
      </c>
      <c r="F495" t="str">
        <f t="shared" si="165"/>
        <v>黒</v>
      </c>
      <c r="G495">
        <f>IF(AB495="","",VLOOKUP(F495,tnpl!$X$1:$Y$16,2,TRUE))</f>
        <v>3</v>
      </c>
      <c r="H495" t="s">
        <v>3211</v>
      </c>
      <c r="I495">
        <f t="shared" si="166"/>
        <v>18</v>
      </c>
      <c r="J495" t="s">
        <v>3211</v>
      </c>
      <c r="K495">
        <f t="shared" si="167"/>
        <v>8</v>
      </c>
      <c r="L495">
        <f t="shared" si="167"/>
        <v>7</v>
      </c>
      <c r="M495" t="str">
        <f t="shared" si="163"/>
        <v>8/7</v>
      </c>
      <c r="N495" t="s">
        <v>3267</v>
      </c>
      <c r="O495" t="str">
        <f t="shared" si="168"/>
        <v>神話レア</v>
      </c>
      <c r="R495" t="s">
        <v>3267</v>
      </c>
      <c r="S495" t="s">
        <v>4854</v>
      </c>
      <c r="T495" t="str">
        <f t="shared" si="169"/>
        <v>不毛の地の絞殺者</v>
      </c>
      <c r="U495" t="str">
        <f t="shared" si="170"/>
        <v/>
      </c>
      <c r="V495" t="str">
        <f>IF(I495=0,VLOOKUP(T495,Sheet4!A:B,2,TRUE),"")</f>
        <v/>
      </c>
      <c r="W495" t="s">
        <v>4855</v>
      </c>
      <c r="X495" t="s">
        <v>3267</v>
      </c>
      <c r="Z495" s="3">
        <v>352</v>
      </c>
      <c r="AA495" s="2" t="s">
        <v>3213</v>
      </c>
      <c r="AB495" s="1" t="s">
        <v>1606</v>
      </c>
      <c r="AC495" s="1" t="s">
        <v>1453</v>
      </c>
      <c r="AD495" s="1">
        <v>18</v>
      </c>
      <c r="AE495" s="1" t="s">
        <v>2105</v>
      </c>
      <c r="AF495" s="1" t="s">
        <v>2104</v>
      </c>
      <c r="AG495" s="1" t="s">
        <v>349</v>
      </c>
      <c r="AH495" s="1" t="s">
        <v>1457</v>
      </c>
      <c r="AI495" s="1" t="s">
        <v>1743</v>
      </c>
      <c r="AJ495" s="1"/>
      <c r="AK495" s="1" t="s">
        <v>3412</v>
      </c>
      <c r="AL495" s="1" t="s">
        <v>2103</v>
      </c>
      <c r="AM495" s="1"/>
      <c r="AN495" s="1"/>
      <c r="AO495" s="1">
        <v>8</v>
      </c>
      <c r="AP495" s="1">
        <v>7</v>
      </c>
      <c r="AQ495" s="1" t="s">
        <v>3455</v>
      </c>
    </row>
    <row r="496" spans="1:43" x14ac:dyDescent="0.15">
      <c r="A496" t="str">
        <f t="shared" si="162"/>
        <v>|SOI|青|18|8/7|神話レア|《[[鎖鳴らし]]》|</v>
      </c>
      <c r="B496" t="s">
        <v>3211</v>
      </c>
      <c r="C496" t="str">
        <f t="shared" si="164"/>
        <v>SOI</v>
      </c>
      <c r="D496">
        <f>IF(AA496="","",VLOOKUP(C496,tnpl!$Z$1:$AA$11,2,TRUE))</f>
        <v>4</v>
      </c>
      <c r="E496" t="s">
        <v>3211</v>
      </c>
      <c r="F496" t="str">
        <f t="shared" si="165"/>
        <v>青</v>
      </c>
      <c r="G496">
        <f>IF(AB496="","",VLOOKUP(F496,tnpl!$X$1:$Y$16,2,TRUE))</f>
        <v>2</v>
      </c>
      <c r="H496" t="s">
        <v>3211</v>
      </c>
      <c r="I496">
        <f t="shared" si="166"/>
        <v>18</v>
      </c>
      <c r="J496" t="s">
        <v>3211</v>
      </c>
      <c r="K496">
        <f t="shared" si="167"/>
        <v>8</v>
      </c>
      <c r="L496">
        <f t="shared" si="167"/>
        <v>7</v>
      </c>
      <c r="M496" t="str">
        <f t="shared" si="163"/>
        <v>8/7</v>
      </c>
      <c r="N496" t="s">
        <v>3267</v>
      </c>
      <c r="O496" t="str">
        <f t="shared" si="168"/>
        <v>神話レア</v>
      </c>
      <c r="R496" t="s">
        <v>3267</v>
      </c>
      <c r="S496" t="s">
        <v>4854</v>
      </c>
      <c r="T496" t="str">
        <f t="shared" si="169"/>
        <v>鎖鳴らし</v>
      </c>
      <c r="U496" t="str">
        <f t="shared" si="170"/>
        <v/>
      </c>
      <c r="V496" t="str">
        <f>IF(I496=0,VLOOKUP(T496,Sheet4!A:B,2,TRUE),"")</f>
        <v/>
      </c>
      <c r="W496" t="s">
        <v>4855</v>
      </c>
      <c r="X496" t="s">
        <v>3267</v>
      </c>
      <c r="Z496" s="3">
        <v>606</v>
      </c>
      <c r="AA496" s="2" t="s">
        <v>3528</v>
      </c>
      <c r="AB496" s="1" t="s">
        <v>1631</v>
      </c>
      <c r="AC496" s="1" t="s">
        <v>1453</v>
      </c>
      <c r="AD496" s="1">
        <v>18</v>
      </c>
      <c r="AE496" s="1" t="s">
        <v>1327</v>
      </c>
      <c r="AF496" s="1" t="s">
        <v>1326</v>
      </c>
      <c r="AG496" s="1" t="s">
        <v>349</v>
      </c>
      <c r="AH496" s="1" t="s">
        <v>2436</v>
      </c>
      <c r="AI496" s="1"/>
      <c r="AJ496" s="1"/>
      <c r="AK496" s="1" t="s">
        <v>361</v>
      </c>
      <c r="AL496" s="1" t="s">
        <v>3636</v>
      </c>
      <c r="AM496" s="1" t="s">
        <v>3637</v>
      </c>
      <c r="AN496" s="1"/>
      <c r="AO496" s="1">
        <v>8</v>
      </c>
      <c r="AP496" s="1">
        <v>7</v>
      </c>
      <c r="AQ496" s="1" t="s">
        <v>3638</v>
      </c>
    </row>
    <row r="497" spans="1:43" x14ac:dyDescent="0.15">
      <c r="A497" t="str">
        <f t="shared" si="162"/>
        <v>|AKH|青|17|8/7|レア|《[[謎めいた海蛇]]》|</v>
      </c>
      <c r="B497" t="s">
        <v>3211</v>
      </c>
      <c r="C497" t="str">
        <f t="shared" si="164"/>
        <v>AKH</v>
      </c>
      <c r="D497">
        <f>IF(AA497="","",VLOOKUP(C497,tnpl!$Z$1:$AA$11,2,TRUE))</f>
        <v>10</v>
      </c>
      <c r="E497" t="s">
        <v>3211</v>
      </c>
      <c r="F497" t="str">
        <f t="shared" si="165"/>
        <v>青</v>
      </c>
      <c r="G497">
        <f>IF(AB497="","",VLOOKUP(F497,tnpl!$X$1:$Y$16,2,TRUE))</f>
        <v>2</v>
      </c>
      <c r="H497" t="s">
        <v>3211</v>
      </c>
      <c r="I497">
        <f t="shared" si="166"/>
        <v>17</v>
      </c>
      <c r="J497" t="s">
        <v>3211</v>
      </c>
      <c r="K497">
        <f t="shared" si="167"/>
        <v>8</v>
      </c>
      <c r="L497">
        <f t="shared" si="167"/>
        <v>7</v>
      </c>
      <c r="M497" t="str">
        <f t="shared" si="163"/>
        <v>8/7</v>
      </c>
      <c r="N497" t="s">
        <v>3267</v>
      </c>
      <c r="O497" t="str">
        <f t="shared" si="168"/>
        <v>レア</v>
      </c>
      <c r="R497" t="s">
        <v>3267</v>
      </c>
      <c r="S497" t="s">
        <v>4854</v>
      </c>
      <c r="T497" t="str">
        <f t="shared" si="169"/>
        <v>謎めいた海蛇</v>
      </c>
      <c r="U497" t="str">
        <f t="shared" si="170"/>
        <v/>
      </c>
      <c r="V497" t="str">
        <f>IF(I497=0,VLOOKUP(T497,Sheet4!A:B,2,TRUE),"")</f>
        <v/>
      </c>
      <c r="W497" t="s">
        <v>4855</v>
      </c>
      <c r="X497" t="s">
        <v>3267</v>
      </c>
      <c r="Z497" s="3">
        <v>1271</v>
      </c>
      <c r="AA497" s="2" t="s">
        <v>4450</v>
      </c>
      <c r="AB497" s="1" t="s">
        <v>1631</v>
      </c>
      <c r="AC497" s="1" t="s">
        <v>1463</v>
      </c>
      <c r="AD497" s="1">
        <v>17</v>
      </c>
      <c r="AE497" s="1" t="s">
        <v>4784</v>
      </c>
      <c r="AF497" s="1" t="s">
        <v>4785</v>
      </c>
      <c r="AG497" s="1" t="s">
        <v>349</v>
      </c>
      <c r="AH497" s="1" t="s">
        <v>2994</v>
      </c>
      <c r="AI497" s="1"/>
      <c r="AJ497" s="1"/>
      <c r="AK497" s="1" t="s">
        <v>4786</v>
      </c>
      <c r="AL497" s="1"/>
      <c r="AM497" s="1"/>
      <c r="AN497" s="1"/>
      <c r="AO497" s="1">
        <v>8</v>
      </c>
      <c r="AP497" s="1">
        <v>7</v>
      </c>
      <c r="AQ497" s="1" t="s">
        <v>4786</v>
      </c>
    </row>
    <row r="498" spans="1:43" x14ac:dyDescent="0.15">
      <c r="A498" t="str">
        <f t="shared" si="162"/>
        <v>|BFZ|無色|18|8/9|レア|《[[エルドラージの壊滅させるもの]]》|</v>
      </c>
      <c r="B498" t="s">
        <v>3211</v>
      </c>
      <c r="C498" t="str">
        <f t="shared" si="164"/>
        <v>BFZ</v>
      </c>
      <c r="D498">
        <f>IF(AA498="","",VLOOKUP(C498,tnpl!$Z$1:$AA$11,2,TRUE))</f>
        <v>2</v>
      </c>
      <c r="E498" t="s">
        <v>3211</v>
      </c>
      <c r="F498" t="str">
        <f t="shared" si="165"/>
        <v>無色</v>
      </c>
      <c r="G498">
        <f>IF(AB498="","",VLOOKUP(F498,tnpl!$X$1:$Y$16,2,TRUE))</f>
        <v>16</v>
      </c>
      <c r="H498" t="s">
        <v>3211</v>
      </c>
      <c r="I498">
        <f t="shared" si="166"/>
        <v>18</v>
      </c>
      <c r="J498" t="s">
        <v>3211</v>
      </c>
      <c r="K498">
        <f t="shared" si="167"/>
        <v>8</v>
      </c>
      <c r="L498">
        <f t="shared" si="167"/>
        <v>9</v>
      </c>
      <c r="M498" t="str">
        <f t="shared" si="163"/>
        <v>8/9</v>
      </c>
      <c r="N498" t="s">
        <v>3267</v>
      </c>
      <c r="O498" t="str">
        <f t="shared" si="168"/>
        <v>レア</v>
      </c>
      <c r="R498" t="s">
        <v>3267</v>
      </c>
      <c r="S498" t="s">
        <v>4854</v>
      </c>
      <c r="T498" t="str">
        <f t="shared" si="169"/>
        <v>エルドラージの壊滅させるもの</v>
      </c>
      <c r="U498" t="str">
        <f t="shared" si="170"/>
        <v/>
      </c>
      <c r="V498" t="str">
        <f>IF(I498=0,VLOOKUP(T498,Sheet4!A:B,2,TRUE),"")</f>
        <v/>
      </c>
      <c r="W498" t="s">
        <v>4855</v>
      </c>
      <c r="X498" t="s">
        <v>3267</v>
      </c>
      <c r="Z498" s="3">
        <v>467</v>
      </c>
      <c r="AA498" s="2" t="s">
        <v>3213</v>
      </c>
      <c r="AB498" s="1" t="s">
        <v>301</v>
      </c>
      <c r="AC498" s="1" t="s">
        <v>1463</v>
      </c>
      <c r="AD498" s="1">
        <v>18</v>
      </c>
      <c r="AE498" s="1" t="s">
        <v>1735</v>
      </c>
      <c r="AF498" s="1" t="s">
        <v>1734</v>
      </c>
      <c r="AG498" s="1" t="s">
        <v>349</v>
      </c>
      <c r="AH498" s="1" t="s">
        <v>1457</v>
      </c>
      <c r="AI498" s="1"/>
      <c r="AJ498" s="1"/>
      <c r="AK498" s="1" t="s">
        <v>1733</v>
      </c>
      <c r="AL498" s="1"/>
      <c r="AM498" s="1"/>
      <c r="AN498" s="1"/>
      <c r="AO498" s="1">
        <v>8</v>
      </c>
      <c r="AP498" s="1">
        <v>9</v>
      </c>
      <c r="AQ498" s="1" t="s">
        <v>1733</v>
      </c>
    </row>
    <row r="499" spans="1:43" x14ac:dyDescent="0.15">
      <c r="A499" t="str">
        <f t="shared" si="162"/>
        <v>|SOI|赤|8|8/16|神話レア|《[[黄金夜の懲罰者]]》|</v>
      </c>
      <c r="B499" t="s">
        <v>3211</v>
      </c>
      <c r="C499" t="str">
        <f t="shared" si="164"/>
        <v>SOI</v>
      </c>
      <c r="D499">
        <f>IF(AA499="","",VLOOKUP(C499,tnpl!$Z$1:$AA$11,2,TRUE))</f>
        <v>4</v>
      </c>
      <c r="E499" t="s">
        <v>3211</v>
      </c>
      <c r="F499" t="str">
        <f t="shared" si="165"/>
        <v>赤</v>
      </c>
      <c r="G499">
        <f>IF(AB499="","",VLOOKUP(F499,tnpl!$X$1:$Y$16,2,TRUE))</f>
        <v>4</v>
      </c>
      <c r="H499" t="s">
        <v>3211</v>
      </c>
      <c r="I499">
        <f t="shared" si="166"/>
        <v>8</v>
      </c>
      <c r="J499" t="s">
        <v>3211</v>
      </c>
      <c r="K499">
        <f t="shared" si="167"/>
        <v>8</v>
      </c>
      <c r="L499">
        <f t="shared" si="167"/>
        <v>16</v>
      </c>
      <c r="M499" t="str">
        <f t="shared" si="163"/>
        <v>8/16</v>
      </c>
      <c r="N499" t="s">
        <v>3267</v>
      </c>
      <c r="O499" t="str">
        <f t="shared" si="168"/>
        <v>神話レア</v>
      </c>
      <c r="R499" t="s">
        <v>3267</v>
      </c>
      <c r="S499" t="s">
        <v>4854</v>
      </c>
      <c r="T499" t="str">
        <f t="shared" si="169"/>
        <v>黄金夜の懲罰者</v>
      </c>
      <c r="U499" t="str">
        <f t="shared" si="170"/>
        <v/>
      </c>
      <c r="V499" t="str">
        <f>IF(I499=0,VLOOKUP(T499,Sheet4!A:B,2,TRUE),"")</f>
        <v/>
      </c>
      <c r="W499" t="s">
        <v>4855</v>
      </c>
      <c r="X499" t="s">
        <v>3267</v>
      </c>
      <c r="Z499" s="3">
        <v>674</v>
      </c>
      <c r="AA499" s="2" t="s">
        <v>3528</v>
      </c>
      <c r="AB499" s="1" t="s">
        <v>1575</v>
      </c>
      <c r="AC499" s="1" t="s">
        <v>1453</v>
      </c>
      <c r="AD499" s="1">
        <v>8</v>
      </c>
      <c r="AE499" s="1" t="s">
        <v>1211</v>
      </c>
      <c r="AF499" s="1" t="s">
        <v>1210</v>
      </c>
      <c r="AG499" s="1" t="s">
        <v>349</v>
      </c>
      <c r="AH499" s="1" t="s">
        <v>358</v>
      </c>
      <c r="AI499" s="1"/>
      <c r="AJ499" s="1"/>
      <c r="AK499" s="1" t="s">
        <v>3467</v>
      </c>
      <c r="AL499" s="1" t="s">
        <v>3741</v>
      </c>
      <c r="AM499" s="1"/>
      <c r="AN499" s="1"/>
      <c r="AO499" s="1">
        <v>8</v>
      </c>
      <c r="AP499" s="1">
        <v>16</v>
      </c>
      <c r="AQ499" s="1" t="s">
        <v>3742</v>
      </c>
    </row>
    <row r="502" spans="1:43" x14ac:dyDescent="0.15">
      <c r="A502" t="str">
        <f>B502&amp;C502&amp;E502&amp;F502&amp;H502&amp;I502&amp;J502&amp;M502&amp;N502&amp;O502&amp;P502&amp;Q502&amp;R502&amp;S502&amp;T502&amp;V502&amp;W502&amp;X502&amp;Y502</f>
        <v>*パワー9タフネス9以外クリーチャー</v>
      </c>
      <c r="B502" t="s">
        <v>3229</v>
      </c>
      <c r="C502" t="str">
        <f>"パワー"&amp;AO506</f>
        <v>パワー9</v>
      </c>
      <c r="E502" t="str">
        <f>"タフネス"&amp;AO506&amp;"以外"</f>
        <v>タフネス9以外</v>
      </c>
      <c r="F502" t="s">
        <v>5201</v>
      </c>
      <c r="G502" t="s">
        <v>3228</v>
      </c>
    </row>
    <row r="503" spans="1:43" x14ac:dyDescent="0.15">
      <c r="A503" t="s">
        <v>5202</v>
      </c>
    </row>
    <row r="504" spans="1:43" x14ac:dyDescent="0.15">
      <c r="A504" t="str">
        <f t="shared" ref="A504:A523" si="171">B504&amp;C504&amp;E504&amp;F504&amp;H504&amp;I504&amp;J504&amp;M504&amp;N504&amp;O504&amp;P504&amp;Q504&amp;R504&amp;S504&amp;T504&amp;U504&amp;V504&amp;W504&amp;X504&amp;Y504</f>
        <v>|LEFT:50|LEFT:50|LEFT:50|LEFT:120|LEFT:120|LEFT:500|c</v>
      </c>
      <c r="B504" t="s">
        <v>3211</v>
      </c>
      <c r="C504" t="s">
        <v>3204</v>
      </c>
      <c r="E504" t="s">
        <v>3211</v>
      </c>
      <c r="F504" t="s">
        <v>3204</v>
      </c>
      <c r="H504" t="s">
        <v>3211</v>
      </c>
      <c r="I504" t="s">
        <v>3204</v>
      </c>
      <c r="J504" t="s">
        <v>3211</v>
      </c>
      <c r="M504" t="s">
        <v>5157</v>
      </c>
      <c r="N504" t="s">
        <v>3267</v>
      </c>
      <c r="O504" t="s">
        <v>5157</v>
      </c>
      <c r="R504" t="s">
        <v>3267</v>
      </c>
      <c r="T504" t="s">
        <v>3205</v>
      </c>
      <c r="X504" t="s">
        <v>3267</v>
      </c>
      <c r="Y504" t="s">
        <v>3206</v>
      </c>
    </row>
    <row r="505" spans="1:43" x14ac:dyDescent="0.15">
      <c r="A505" t="str">
        <f t="shared" si="171"/>
        <v>|セット|色|コスト|P/T|レアリティ|カード名|</v>
      </c>
      <c r="B505" t="s">
        <v>3211</v>
      </c>
      <c r="C505" t="s">
        <v>3212</v>
      </c>
      <c r="E505" t="s">
        <v>3211</v>
      </c>
      <c r="F505" t="s">
        <v>3181</v>
      </c>
      <c r="H505" t="s">
        <v>3211</v>
      </c>
      <c r="I505" t="s">
        <v>3207</v>
      </c>
      <c r="J505" t="s">
        <v>3211</v>
      </c>
      <c r="K505" t="s">
        <v>3168</v>
      </c>
      <c r="L505" t="s">
        <v>3167</v>
      </c>
      <c r="M505" t="str">
        <f t="shared" ref="M505:M523" si="172">K505&amp;"/"&amp;L505</f>
        <v>P/T</v>
      </c>
      <c r="N505" t="s">
        <v>3267</v>
      </c>
      <c r="O505" t="s">
        <v>5187</v>
      </c>
      <c r="R505" t="s">
        <v>3267</v>
      </c>
      <c r="T505" t="s">
        <v>3208</v>
      </c>
      <c r="V505" t="str">
        <f>IF(I505=0,VLOOKUP(TAG!T505,Sheet4!A:B,2,TRUE),"")</f>
        <v/>
      </c>
      <c r="X505" t="s">
        <v>3267</v>
      </c>
      <c r="Z505" s="18"/>
      <c r="AA505" s="18"/>
      <c r="AB505" s="18"/>
      <c r="AC505" s="18"/>
      <c r="AD505" s="18"/>
      <c r="AE505" s="18"/>
      <c r="AF505" s="18"/>
      <c r="AG505" s="18"/>
      <c r="AH505" s="18"/>
      <c r="AI505" s="18"/>
      <c r="AJ505" s="18"/>
      <c r="AK505" s="18"/>
      <c r="AL505" s="18"/>
      <c r="AM505" s="18"/>
      <c r="AN505" s="18"/>
      <c r="AO505" s="18"/>
      <c r="AP505" s="18"/>
      <c r="AQ505" s="18"/>
    </row>
    <row r="506" spans="1:43" x14ac:dyDescent="0.15">
      <c r="A506" t="str">
        <f t="shared" si="171"/>
        <v>|BFZ|無色|18|9/6|神話レア|《[[バーラ・ゲドを滅ぼすもの]]》|</v>
      </c>
      <c r="B506" t="s">
        <v>3211</v>
      </c>
      <c r="C506" t="str">
        <f t="shared" ref="C506:C523" si="173">AA506</f>
        <v>BFZ</v>
      </c>
      <c r="D506">
        <f>IF(AA506="","",VLOOKUP(C506,tnpl!$Z$1:$AA$11,2,TRUE))</f>
        <v>2</v>
      </c>
      <c r="E506" t="s">
        <v>3211</v>
      </c>
      <c r="F506" t="str">
        <f t="shared" ref="F506:F523" si="174">AB506</f>
        <v>無色</v>
      </c>
      <c r="G506">
        <f>IF(AB506="","",VLOOKUP(F506,tnpl!$X$1:$Y$16,2,TRUE))</f>
        <v>16</v>
      </c>
      <c r="H506" t="s">
        <v>3211</v>
      </c>
      <c r="I506">
        <f t="shared" ref="I506:I523" si="175">AD506</f>
        <v>18</v>
      </c>
      <c r="J506" t="s">
        <v>3211</v>
      </c>
      <c r="K506">
        <f t="shared" ref="K506:K523" si="176">AO506</f>
        <v>9</v>
      </c>
      <c r="L506">
        <f t="shared" ref="L506:L523" si="177">AP506</f>
        <v>6</v>
      </c>
      <c r="M506" t="str">
        <f t="shared" si="172"/>
        <v>9/6</v>
      </c>
      <c r="N506" t="s">
        <v>3267</v>
      </c>
      <c r="O506" t="str">
        <f t="shared" ref="O506:O523" si="178">AC506</f>
        <v>神話レア</v>
      </c>
      <c r="R506" t="s">
        <v>3267</v>
      </c>
      <c r="S506" t="s">
        <v>4854</v>
      </c>
      <c r="T506" t="str">
        <f t="shared" ref="T506:T523" si="179">AE506</f>
        <v>バーラ・ゲドを滅ぼすもの</v>
      </c>
      <c r="U506" t="str">
        <f t="shared" ref="U506:U523" si="180">IF(I506=0,"&gt;","")</f>
        <v/>
      </c>
      <c r="V506" t="str">
        <f>IF(I506=0,VLOOKUP(T506,Sheet4!A:B,2,TRUE),"")</f>
        <v/>
      </c>
      <c r="W506" t="s">
        <v>4855</v>
      </c>
      <c r="X506" t="s">
        <v>3267</v>
      </c>
      <c r="Z506" s="3">
        <v>481</v>
      </c>
      <c r="AA506" s="2" t="s">
        <v>3213</v>
      </c>
      <c r="AB506" s="1" t="s">
        <v>301</v>
      </c>
      <c r="AC506" s="1" t="s">
        <v>1453</v>
      </c>
      <c r="AD506" s="1">
        <v>18</v>
      </c>
      <c r="AE506" s="1" t="s">
        <v>1693</v>
      </c>
      <c r="AF506" s="1" t="s">
        <v>1692</v>
      </c>
      <c r="AG506" s="1" t="s">
        <v>349</v>
      </c>
      <c r="AH506" s="1" t="s">
        <v>1457</v>
      </c>
      <c r="AI506" s="1"/>
      <c r="AJ506" s="1"/>
      <c r="AK506" s="1" t="s">
        <v>1691</v>
      </c>
      <c r="AL506" s="1"/>
      <c r="AM506" s="1"/>
      <c r="AN506" s="1"/>
      <c r="AO506" s="1">
        <v>9</v>
      </c>
      <c r="AP506" s="1">
        <v>6</v>
      </c>
      <c r="AQ506" s="1" t="s">
        <v>1691</v>
      </c>
    </row>
    <row r="507" spans="1:43" x14ac:dyDescent="0.15">
      <c r="A507" t="str">
        <f t="shared" si="171"/>
        <v>|OGW|赤|20|9/8|神話レア|《[[ヴァラクートの暴君]]》|</v>
      </c>
      <c r="B507" t="s">
        <v>3211</v>
      </c>
      <c r="C507" t="str">
        <f t="shared" si="173"/>
        <v>OGW</v>
      </c>
      <c r="D507">
        <f>IF(AA507="","",VLOOKUP(C507,tnpl!$Z$1:$AA$11,2,TRUE))</f>
        <v>3</v>
      </c>
      <c r="E507" t="s">
        <v>3211</v>
      </c>
      <c r="F507" t="str">
        <f t="shared" si="174"/>
        <v>赤</v>
      </c>
      <c r="G507">
        <f>IF(AB507="","",VLOOKUP(F507,tnpl!$X$1:$Y$16,2,TRUE))</f>
        <v>4</v>
      </c>
      <c r="H507" t="s">
        <v>3211</v>
      </c>
      <c r="I507">
        <f t="shared" si="175"/>
        <v>20</v>
      </c>
      <c r="J507" t="s">
        <v>3211</v>
      </c>
      <c r="K507">
        <f t="shared" si="176"/>
        <v>9</v>
      </c>
      <c r="L507">
        <f t="shared" si="177"/>
        <v>8</v>
      </c>
      <c r="M507" t="str">
        <f t="shared" si="172"/>
        <v>9/8</v>
      </c>
      <c r="N507" t="s">
        <v>3267</v>
      </c>
      <c r="O507" t="str">
        <f t="shared" si="178"/>
        <v>神話レア</v>
      </c>
      <c r="R507" t="s">
        <v>3267</v>
      </c>
      <c r="S507" t="s">
        <v>4854</v>
      </c>
      <c r="T507" t="str">
        <f t="shared" si="179"/>
        <v>ヴァラクートの暴君</v>
      </c>
      <c r="U507" t="str">
        <f t="shared" si="180"/>
        <v/>
      </c>
      <c r="V507" t="str">
        <f>IF(I507=0,VLOOKUP(T507,Sheet4!A:B,2,TRUE),"")</f>
        <v/>
      </c>
      <c r="W507" t="s">
        <v>4855</v>
      </c>
      <c r="X507" t="s">
        <v>3267</v>
      </c>
      <c r="Z507" s="3">
        <v>509</v>
      </c>
      <c r="AA507" s="2" t="s">
        <v>3214</v>
      </c>
      <c r="AB507" s="1" t="s">
        <v>1575</v>
      </c>
      <c r="AC507" s="1" t="s">
        <v>1453</v>
      </c>
      <c r="AD507" s="1">
        <v>20</v>
      </c>
      <c r="AE507" s="1" t="s">
        <v>1580</v>
      </c>
      <c r="AF507" s="1" t="s">
        <v>1579</v>
      </c>
      <c r="AG507" s="1" t="s">
        <v>349</v>
      </c>
      <c r="AH507" s="1" t="s">
        <v>1578</v>
      </c>
      <c r="AI507" s="1"/>
      <c r="AJ507" s="1"/>
      <c r="AK507" s="1" t="s">
        <v>361</v>
      </c>
      <c r="AL507" s="1" t="s">
        <v>1577</v>
      </c>
      <c r="AM507" s="1" t="s">
        <v>1576</v>
      </c>
      <c r="AN507" s="1"/>
      <c r="AO507" s="1">
        <v>9</v>
      </c>
      <c r="AP507" s="1">
        <v>8</v>
      </c>
      <c r="AQ507" s="1" t="s">
        <v>3507</v>
      </c>
    </row>
    <row r="508" spans="1:43" x14ac:dyDescent="0.15">
      <c r="A508" t="str">
        <f t="shared" si="171"/>
        <v>|EMN|白|0|9/10|神話レア|《[[悪夢の声、ブリセラ&gt;折れた刃、ギセラ]]》|</v>
      </c>
      <c r="B508" t="s">
        <v>3211</v>
      </c>
      <c r="C508" t="str">
        <f t="shared" si="173"/>
        <v>EMN</v>
      </c>
      <c r="D508">
        <f>IF(AA508="","",VLOOKUP(C508,tnpl!$Z$1:$AA$11,2,TRUE))</f>
        <v>5</v>
      </c>
      <c r="E508" t="s">
        <v>3211</v>
      </c>
      <c r="F508" t="str">
        <f t="shared" si="174"/>
        <v>白</v>
      </c>
      <c r="G508">
        <f>IF(AB508="","",VLOOKUP(F508,tnpl!$X$1:$Y$16,2,TRUE))</f>
        <v>1</v>
      </c>
      <c r="H508" t="s">
        <v>3211</v>
      </c>
      <c r="I508">
        <f t="shared" si="175"/>
        <v>0</v>
      </c>
      <c r="J508" t="s">
        <v>3211</v>
      </c>
      <c r="K508">
        <f t="shared" si="176"/>
        <v>9</v>
      </c>
      <c r="L508">
        <f t="shared" si="177"/>
        <v>10</v>
      </c>
      <c r="M508" t="str">
        <f t="shared" si="172"/>
        <v>9/10</v>
      </c>
      <c r="N508" t="s">
        <v>3267</v>
      </c>
      <c r="O508" t="str">
        <f t="shared" si="178"/>
        <v>神話レア</v>
      </c>
      <c r="R508" t="s">
        <v>3267</v>
      </c>
      <c r="S508" t="s">
        <v>4854</v>
      </c>
      <c r="T508" t="str">
        <f t="shared" si="179"/>
        <v>悪夢の声、ブリセラ</v>
      </c>
      <c r="U508" t="str">
        <f t="shared" si="180"/>
        <v>&gt;</v>
      </c>
      <c r="V508" t="str">
        <f>IF(I508=0,VLOOKUP(T508,Sheet4!A:B,2,TRUE),"")</f>
        <v>折れた刃、ギセラ</v>
      </c>
      <c r="W508" t="s">
        <v>4855</v>
      </c>
      <c r="X508" t="s">
        <v>3267</v>
      </c>
      <c r="Z508" s="3">
        <v>766</v>
      </c>
      <c r="AA508" s="2" t="s">
        <v>3870</v>
      </c>
      <c r="AB508" s="1" t="s">
        <v>1653</v>
      </c>
      <c r="AC508" s="1" t="s">
        <v>1453</v>
      </c>
      <c r="AD508" s="21">
        <v>0</v>
      </c>
      <c r="AE508" s="1" t="s">
        <v>873</v>
      </c>
      <c r="AF508" s="1" t="s">
        <v>872</v>
      </c>
      <c r="AG508" s="1" t="s">
        <v>349</v>
      </c>
      <c r="AH508" s="1" t="s">
        <v>1457</v>
      </c>
      <c r="AI508" s="1" t="s">
        <v>358</v>
      </c>
      <c r="AJ508" s="1"/>
      <c r="AK508" s="1" t="s">
        <v>3897</v>
      </c>
      <c r="AL508" s="1" t="s">
        <v>3898</v>
      </c>
      <c r="AM508" s="1"/>
      <c r="AN508" s="1"/>
      <c r="AO508" s="1">
        <v>9</v>
      </c>
      <c r="AP508" s="1">
        <v>10</v>
      </c>
      <c r="AQ508" s="1" t="s">
        <v>3899</v>
      </c>
    </row>
    <row r="509" spans="1:43" x14ac:dyDescent="0.15">
      <c r="A509" t="str">
        <f t="shared" si="171"/>
        <v>|ORI|緑|23|9/16|神話レア|《[[ガイアの復讐者]]》|</v>
      </c>
      <c r="B509" t="s">
        <v>3211</v>
      </c>
      <c r="C509" t="str">
        <f t="shared" si="173"/>
        <v>ORI</v>
      </c>
      <c r="D509">
        <f>IF(AA509="","",VLOOKUP(C509,tnpl!$Z$1:$AA$11,2,TRUE))</f>
        <v>1</v>
      </c>
      <c r="E509" t="s">
        <v>3211</v>
      </c>
      <c r="F509" t="str">
        <f t="shared" si="174"/>
        <v>緑</v>
      </c>
      <c r="G509">
        <f>IF(AB509="","",VLOOKUP(F509,tnpl!$X$1:$Y$16,2,TRUE))</f>
        <v>5</v>
      </c>
      <c r="H509" t="s">
        <v>3211</v>
      </c>
      <c r="I509">
        <f t="shared" si="175"/>
        <v>23</v>
      </c>
      <c r="J509" t="s">
        <v>3211</v>
      </c>
      <c r="K509">
        <f t="shared" si="176"/>
        <v>9</v>
      </c>
      <c r="L509">
        <f t="shared" si="177"/>
        <v>16</v>
      </c>
      <c r="M509" t="str">
        <f t="shared" si="172"/>
        <v>9/16</v>
      </c>
      <c r="N509" t="s">
        <v>3267</v>
      </c>
      <c r="O509" t="str">
        <f t="shared" si="178"/>
        <v>神話レア</v>
      </c>
      <c r="R509" t="s">
        <v>3267</v>
      </c>
      <c r="S509" t="s">
        <v>4854</v>
      </c>
      <c r="T509" t="str">
        <f t="shared" si="179"/>
        <v>ガイアの復讐者</v>
      </c>
      <c r="U509" t="str">
        <f t="shared" si="180"/>
        <v/>
      </c>
      <c r="V509" t="str">
        <f>IF(I509=0,VLOOKUP(T509,Sheet4!A:B,2,TRUE),"")</f>
        <v/>
      </c>
      <c r="W509" t="s">
        <v>4855</v>
      </c>
      <c r="X509" t="s">
        <v>3267</v>
      </c>
      <c r="Z509" s="3">
        <v>199</v>
      </c>
      <c r="AA509" s="2" t="s">
        <v>3271</v>
      </c>
      <c r="AB509" s="1" t="s">
        <v>1540</v>
      </c>
      <c r="AC509" s="1" t="s">
        <v>1453</v>
      </c>
      <c r="AD509" s="1">
        <v>23</v>
      </c>
      <c r="AE509" s="1" t="s">
        <v>2586</v>
      </c>
      <c r="AF509" s="1" t="s">
        <v>2585</v>
      </c>
      <c r="AG509" s="1" t="s">
        <v>349</v>
      </c>
      <c r="AH509" s="1" t="s">
        <v>1559</v>
      </c>
      <c r="AI509" s="1"/>
      <c r="AJ509" s="1"/>
      <c r="AK509" s="1" t="s">
        <v>3380</v>
      </c>
      <c r="AL509" s="1"/>
      <c r="AM509" s="1"/>
      <c r="AN509" s="1"/>
      <c r="AO509" s="1">
        <v>9</v>
      </c>
      <c r="AP509" s="1">
        <v>16</v>
      </c>
      <c r="AQ509" s="1" t="s">
        <v>3380</v>
      </c>
    </row>
    <row r="510" spans="1:43" x14ac:dyDescent="0.15">
      <c r="A510" t="str">
        <f t="shared" si="171"/>
        <v>|AER|青|17|10/6|神話レア|《[[霊気海嘯の鯨]]》|</v>
      </c>
      <c r="B510" t="s">
        <v>3211</v>
      </c>
      <c r="C510" t="str">
        <f t="shared" si="173"/>
        <v>AER</v>
      </c>
      <c r="D510">
        <f>IF(AA510="","",VLOOKUP(C510,tnpl!$Z$1:$AA$11,2,TRUE))</f>
        <v>7</v>
      </c>
      <c r="E510" t="s">
        <v>3211</v>
      </c>
      <c r="F510" t="str">
        <f t="shared" si="174"/>
        <v>青</v>
      </c>
      <c r="G510">
        <f>IF(AB510="","",VLOOKUP(F510,tnpl!$X$1:$Y$16,2,TRUE))</f>
        <v>2</v>
      </c>
      <c r="H510" t="s">
        <v>3211</v>
      </c>
      <c r="I510">
        <f t="shared" si="175"/>
        <v>17</v>
      </c>
      <c r="J510" t="s">
        <v>3211</v>
      </c>
      <c r="K510">
        <f t="shared" si="176"/>
        <v>10</v>
      </c>
      <c r="L510">
        <f t="shared" si="177"/>
        <v>6</v>
      </c>
      <c r="M510" t="str">
        <f t="shared" si="172"/>
        <v>10/6</v>
      </c>
      <c r="N510" t="s">
        <v>3267</v>
      </c>
      <c r="O510" t="str">
        <f t="shared" si="178"/>
        <v>神話レア</v>
      </c>
      <c r="R510" t="s">
        <v>3267</v>
      </c>
      <c r="S510" t="s">
        <v>4854</v>
      </c>
      <c r="T510" t="str">
        <f t="shared" si="179"/>
        <v>霊気海嘯の鯨</v>
      </c>
      <c r="U510" t="str">
        <f t="shared" si="180"/>
        <v/>
      </c>
      <c r="V510" t="str">
        <f>IF(I510=0,VLOOKUP(T510,Sheet4!A:B,2,TRUE),"")</f>
        <v/>
      </c>
      <c r="W510" t="s">
        <v>4855</v>
      </c>
      <c r="X510" t="s">
        <v>3267</v>
      </c>
      <c r="Z510" s="3">
        <v>1035</v>
      </c>
      <c r="AA510" s="2" t="s">
        <v>4335</v>
      </c>
      <c r="AB510" s="1" t="s">
        <v>1631</v>
      </c>
      <c r="AC510" s="1" t="s">
        <v>1453</v>
      </c>
      <c r="AD510" s="1">
        <v>17</v>
      </c>
      <c r="AE510" s="1" t="s">
        <v>455</v>
      </c>
      <c r="AF510" s="1" t="s">
        <v>454</v>
      </c>
      <c r="AG510" s="1" t="s">
        <v>349</v>
      </c>
      <c r="AH510" s="1" t="s">
        <v>4104</v>
      </c>
      <c r="AI510" s="1"/>
      <c r="AJ510" s="1"/>
      <c r="AK510" s="1" t="s">
        <v>361</v>
      </c>
      <c r="AL510" s="1" t="s">
        <v>4356</v>
      </c>
      <c r="AM510" s="1"/>
      <c r="AN510" s="1"/>
      <c r="AO510" s="1">
        <v>10</v>
      </c>
      <c r="AP510" s="1">
        <v>6</v>
      </c>
      <c r="AQ510" s="1" t="s">
        <v>4357</v>
      </c>
    </row>
    <row r="511" spans="1:43" x14ac:dyDescent="0.15">
      <c r="A511" t="str">
        <f t="shared" si="171"/>
        <v>|BFZ|無色|19|10/8|アンコモン|《[[軍団を破壊するもの]]》|</v>
      </c>
      <c r="B511" t="s">
        <v>3211</v>
      </c>
      <c r="C511" t="str">
        <f t="shared" si="173"/>
        <v>BFZ</v>
      </c>
      <c r="D511">
        <f>IF(AA511="","",VLOOKUP(C511,tnpl!$Z$1:$AA$11,2,TRUE))</f>
        <v>2</v>
      </c>
      <c r="E511" t="s">
        <v>3211</v>
      </c>
      <c r="F511" t="str">
        <f t="shared" si="174"/>
        <v>無色</v>
      </c>
      <c r="G511">
        <f>IF(AB511="","",VLOOKUP(F511,tnpl!$X$1:$Y$16,2,TRUE))</f>
        <v>16</v>
      </c>
      <c r="H511" t="s">
        <v>3211</v>
      </c>
      <c r="I511">
        <f t="shared" si="175"/>
        <v>19</v>
      </c>
      <c r="J511" t="s">
        <v>3211</v>
      </c>
      <c r="K511">
        <f t="shared" si="176"/>
        <v>10</v>
      </c>
      <c r="L511">
        <f t="shared" si="177"/>
        <v>8</v>
      </c>
      <c r="M511" t="str">
        <f t="shared" si="172"/>
        <v>10/8</v>
      </c>
      <c r="N511" t="s">
        <v>3267</v>
      </c>
      <c r="O511" t="str">
        <f t="shared" si="178"/>
        <v>アンコモン</v>
      </c>
      <c r="R511" t="s">
        <v>3267</v>
      </c>
      <c r="S511" t="s">
        <v>4854</v>
      </c>
      <c r="T511" t="str">
        <f t="shared" si="179"/>
        <v>軍団を破壊するもの</v>
      </c>
      <c r="U511" t="str">
        <f t="shared" si="180"/>
        <v/>
      </c>
      <c r="V511" t="str">
        <f>IF(I511=0,VLOOKUP(T511,Sheet4!A:B,2,TRUE),"")</f>
        <v/>
      </c>
      <c r="W511" t="s">
        <v>4855</v>
      </c>
      <c r="X511" t="s">
        <v>3267</v>
      </c>
      <c r="Z511" s="3">
        <v>456</v>
      </c>
      <c r="AA511" s="2" t="s">
        <v>3213</v>
      </c>
      <c r="AB511" s="1" t="s">
        <v>301</v>
      </c>
      <c r="AC511" s="1" t="s">
        <v>1473</v>
      </c>
      <c r="AD511" s="1">
        <v>19</v>
      </c>
      <c r="AE511" s="1" t="s">
        <v>1767</v>
      </c>
      <c r="AF511" s="1" t="s">
        <v>1766</v>
      </c>
      <c r="AG511" s="1" t="s">
        <v>349</v>
      </c>
      <c r="AH511" s="1" t="s">
        <v>1457</v>
      </c>
      <c r="AI511" s="1"/>
      <c r="AJ511" s="1"/>
      <c r="AK511" s="1" t="s">
        <v>1765</v>
      </c>
      <c r="AL511" s="1"/>
      <c r="AM511" s="1"/>
      <c r="AN511" s="1"/>
      <c r="AO511" s="1">
        <v>10</v>
      </c>
      <c r="AP511" s="1">
        <v>8</v>
      </c>
      <c r="AQ511" s="1" t="s">
        <v>1765</v>
      </c>
    </row>
    <row r="512" spans="1:43" x14ac:dyDescent="0.15">
      <c r="A512" t="str">
        <f t="shared" si="171"/>
        <v>|BFZ|無色|21|10/10|レア|《[[荒廃の双子]]》|</v>
      </c>
      <c r="B512" t="s">
        <v>3211</v>
      </c>
      <c r="C512" t="str">
        <f t="shared" si="173"/>
        <v>BFZ</v>
      </c>
      <c r="D512">
        <f>IF(AA512="","",VLOOKUP(C512,tnpl!$Z$1:$AA$11,2,TRUE))</f>
        <v>2</v>
      </c>
      <c r="E512" t="s">
        <v>3211</v>
      </c>
      <c r="F512" t="str">
        <f t="shared" si="174"/>
        <v>無色</v>
      </c>
      <c r="G512">
        <f>IF(AB512="","",VLOOKUP(F512,tnpl!$X$1:$Y$16,2,TRUE))</f>
        <v>16</v>
      </c>
      <c r="H512" t="s">
        <v>3211</v>
      </c>
      <c r="I512">
        <f t="shared" si="175"/>
        <v>21</v>
      </c>
      <c r="J512" t="s">
        <v>3211</v>
      </c>
      <c r="K512">
        <f t="shared" si="176"/>
        <v>10</v>
      </c>
      <c r="L512">
        <f t="shared" si="177"/>
        <v>10</v>
      </c>
      <c r="M512" t="str">
        <f t="shared" si="172"/>
        <v>10/10</v>
      </c>
      <c r="N512" t="s">
        <v>3267</v>
      </c>
      <c r="O512" t="str">
        <f t="shared" si="178"/>
        <v>レア</v>
      </c>
      <c r="R512" t="s">
        <v>3267</v>
      </c>
      <c r="S512" t="s">
        <v>4854</v>
      </c>
      <c r="T512" t="str">
        <f t="shared" si="179"/>
        <v>荒廃の双子</v>
      </c>
      <c r="U512" t="str">
        <f t="shared" si="180"/>
        <v/>
      </c>
      <c r="V512" t="str">
        <f>IF(I512=0,VLOOKUP(T512,Sheet4!A:B,2,TRUE),"")</f>
        <v/>
      </c>
      <c r="W512" t="s">
        <v>4855</v>
      </c>
      <c r="X512" t="s">
        <v>3267</v>
      </c>
      <c r="Z512" s="3">
        <v>466</v>
      </c>
      <c r="AA512" s="2" t="s">
        <v>3213</v>
      </c>
      <c r="AB512" s="1" t="s">
        <v>301</v>
      </c>
      <c r="AC512" s="1" t="s">
        <v>1463</v>
      </c>
      <c r="AD512" s="1">
        <v>21</v>
      </c>
      <c r="AE512" s="1" t="s">
        <v>1738</v>
      </c>
      <c r="AF512" s="1" t="s">
        <v>1737</v>
      </c>
      <c r="AG512" s="1" t="s">
        <v>349</v>
      </c>
      <c r="AH512" s="1" t="s">
        <v>1457</v>
      </c>
      <c r="AI512" s="1"/>
      <c r="AJ512" s="1"/>
      <c r="AK512" s="1" t="s">
        <v>1736</v>
      </c>
      <c r="AL512" s="1"/>
      <c r="AM512" s="1"/>
      <c r="AN512" s="1"/>
      <c r="AO512" s="1">
        <v>10</v>
      </c>
      <c r="AP512" s="1">
        <v>10</v>
      </c>
      <c r="AQ512" s="1" t="s">
        <v>1736</v>
      </c>
    </row>
    <row r="513" spans="1:43" x14ac:dyDescent="0.15">
      <c r="A513" t="str">
        <f t="shared" si="171"/>
        <v>|BFZ|無色|21|10/10|神話レア|《[[絶え間ない飢餓、ウラモグ]]》|</v>
      </c>
      <c r="B513" t="s">
        <v>3211</v>
      </c>
      <c r="C513" t="str">
        <f t="shared" si="173"/>
        <v>BFZ</v>
      </c>
      <c r="D513">
        <f>IF(AA513="","",VLOOKUP(C513,tnpl!$Z$1:$AA$11,2,TRUE))</f>
        <v>2</v>
      </c>
      <c r="E513" t="s">
        <v>3211</v>
      </c>
      <c r="F513" t="str">
        <f t="shared" si="174"/>
        <v>無色</v>
      </c>
      <c r="G513">
        <f>IF(AB513="","",VLOOKUP(F513,tnpl!$X$1:$Y$16,2,TRUE))</f>
        <v>16</v>
      </c>
      <c r="H513" t="s">
        <v>3211</v>
      </c>
      <c r="I513">
        <f t="shared" si="175"/>
        <v>21</v>
      </c>
      <c r="J513" t="s">
        <v>3211</v>
      </c>
      <c r="K513">
        <f t="shared" si="176"/>
        <v>10</v>
      </c>
      <c r="L513">
        <f t="shared" si="177"/>
        <v>10</v>
      </c>
      <c r="M513" t="str">
        <f t="shared" si="172"/>
        <v>10/10</v>
      </c>
      <c r="N513" t="s">
        <v>3267</v>
      </c>
      <c r="O513" t="str">
        <f t="shared" si="178"/>
        <v>神話レア</v>
      </c>
      <c r="R513" t="s">
        <v>3267</v>
      </c>
      <c r="S513" t="s">
        <v>4854</v>
      </c>
      <c r="T513" t="str">
        <f t="shared" si="179"/>
        <v>絶え間ない飢餓、ウラモグ</v>
      </c>
      <c r="U513" t="str">
        <f t="shared" si="180"/>
        <v/>
      </c>
      <c r="V513" t="str">
        <f>IF(I513=0,VLOOKUP(T513,Sheet4!A:B,2,TRUE),"")</f>
        <v/>
      </c>
      <c r="W513" t="s">
        <v>4855</v>
      </c>
      <c r="X513" t="s">
        <v>3267</v>
      </c>
      <c r="Z513" s="3">
        <v>483</v>
      </c>
      <c r="AA513" s="2" t="s">
        <v>3213</v>
      </c>
      <c r="AB513" s="1" t="s">
        <v>301</v>
      </c>
      <c r="AC513" s="1" t="s">
        <v>1453</v>
      </c>
      <c r="AD513" s="1">
        <v>21</v>
      </c>
      <c r="AE513" s="1" t="s">
        <v>1687</v>
      </c>
      <c r="AF513" s="1" t="s">
        <v>1686</v>
      </c>
      <c r="AG513" s="1" t="s">
        <v>349</v>
      </c>
      <c r="AH513" s="1" t="s">
        <v>1457</v>
      </c>
      <c r="AI513" s="1"/>
      <c r="AJ513" s="1"/>
      <c r="AK513" s="1" t="s">
        <v>1685</v>
      </c>
      <c r="AL513" s="1"/>
      <c r="AM513" s="1"/>
      <c r="AN513" s="1"/>
      <c r="AO513" s="1">
        <v>10</v>
      </c>
      <c r="AP513" s="1">
        <v>10</v>
      </c>
      <c r="AQ513" s="1" t="s">
        <v>1685</v>
      </c>
    </row>
    <row r="514" spans="1:43" x14ac:dyDescent="0.15">
      <c r="A514" t="str">
        <f t="shared" si="171"/>
        <v>|SOI|白|0|10/10|神話レア|《[[浄化の天使、アヴァシン&gt;大天使アヴァシン]]》|</v>
      </c>
      <c r="B514" t="s">
        <v>3211</v>
      </c>
      <c r="C514" t="str">
        <f t="shared" si="173"/>
        <v>SOI</v>
      </c>
      <c r="D514">
        <f>IF(AA514="","",VLOOKUP(C514,tnpl!$Z$1:$AA$11,2,TRUE))</f>
        <v>4</v>
      </c>
      <c r="E514" t="s">
        <v>3211</v>
      </c>
      <c r="F514" t="str">
        <f t="shared" si="174"/>
        <v>白</v>
      </c>
      <c r="G514">
        <f>IF(AB514="","",VLOOKUP(F514,tnpl!$X$1:$Y$16,2,TRUE))</f>
        <v>1</v>
      </c>
      <c r="H514" t="s">
        <v>3211</v>
      </c>
      <c r="I514">
        <f t="shared" si="175"/>
        <v>0</v>
      </c>
      <c r="J514" t="s">
        <v>3211</v>
      </c>
      <c r="K514">
        <f t="shared" si="176"/>
        <v>10</v>
      </c>
      <c r="L514">
        <f t="shared" si="177"/>
        <v>10</v>
      </c>
      <c r="M514" t="str">
        <f t="shared" si="172"/>
        <v>10/10</v>
      </c>
      <c r="N514" t="s">
        <v>3267</v>
      </c>
      <c r="O514" t="str">
        <f t="shared" si="178"/>
        <v>神話レア</v>
      </c>
      <c r="R514" t="s">
        <v>3267</v>
      </c>
      <c r="S514" t="s">
        <v>4854</v>
      </c>
      <c r="T514" t="str">
        <f t="shared" si="179"/>
        <v>浄化の天使、アヴァシン</v>
      </c>
      <c r="U514" t="str">
        <f t="shared" si="180"/>
        <v>&gt;</v>
      </c>
      <c r="V514" t="str">
        <f>IF(I514=0,VLOOKUP(T514,Sheet4!A:B,2,TRUE),"")</f>
        <v>大天使アヴァシン</v>
      </c>
      <c r="W514" t="s">
        <v>4855</v>
      </c>
      <c r="X514" t="s">
        <v>3267</v>
      </c>
      <c r="Z514" s="3">
        <v>573</v>
      </c>
      <c r="AA514" s="2" t="s">
        <v>3528</v>
      </c>
      <c r="AB514" s="1" t="s">
        <v>1653</v>
      </c>
      <c r="AC514" s="1" t="s">
        <v>1453</v>
      </c>
      <c r="AD514" s="21">
        <v>0</v>
      </c>
      <c r="AE514" s="1" t="s">
        <v>1059</v>
      </c>
      <c r="AF514" s="1" t="s">
        <v>1058</v>
      </c>
      <c r="AG514" s="1" t="s">
        <v>349</v>
      </c>
      <c r="AH514" s="1" t="s">
        <v>358</v>
      </c>
      <c r="AI514" s="1"/>
      <c r="AJ514" s="1"/>
      <c r="AK514" s="1" t="s">
        <v>2435</v>
      </c>
      <c r="AL514" s="1" t="s">
        <v>3585</v>
      </c>
      <c r="AM514" s="1"/>
      <c r="AN514" s="1"/>
      <c r="AO514" s="1">
        <v>10</v>
      </c>
      <c r="AP514" s="1">
        <v>10</v>
      </c>
      <c r="AQ514" s="1" t="s">
        <v>3586</v>
      </c>
    </row>
    <row r="515" spans="1:43" x14ac:dyDescent="0.15">
      <c r="A515" t="str">
        <f t="shared" si="171"/>
        <v>|BFZ|無色|25|11/9|神話レア|《[[虚空の選別者]]》|</v>
      </c>
      <c r="B515" t="s">
        <v>3211</v>
      </c>
      <c r="C515" t="str">
        <f t="shared" si="173"/>
        <v>BFZ</v>
      </c>
      <c r="D515">
        <f>IF(AA515="","",VLOOKUP(C515,tnpl!$Z$1:$AA$11,2,TRUE))</f>
        <v>2</v>
      </c>
      <c r="E515" t="s">
        <v>3211</v>
      </c>
      <c r="F515" t="str">
        <f t="shared" si="174"/>
        <v>無色</v>
      </c>
      <c r="G515">
        <f>IF(AB515="","",VLOOKUP(F515,tnpl!$X$1:$Y$16,2,TRUE))</f>
        <v>16</v>
      </c>
      <c r="H515" t="s">
        <v>3211</v>
      </c>
      <c r="I515">
        <f t="shared" si="175"/>
        <v>25</v>
      </c>
      <c r="J515" t="s">
        <v>3211</v>
      </c>
      <c r="K515">
        <f t="shared" si="176"/>
        <v>11</v>
      </c>
      <c r="L515">
        <f t="shared" si="177"/>
        <v>9</v>
      </c>
      <c r="M515" t="str">
        <f t="shared" si="172"/>
        <v>11/9</v>
      </c>
      <c r="N515" t="s">
        <v>3267</v>
      </c>
      <c r="O515" t="str">
        <f t="shared" si="178"/>
        <v>神話レア</v>
      </c>
      <c r="R515" t="s">
        <v>3267</v>
      </c>
      <c r="S515" t="s">
        <v>4854</v>
      </c>
      <c r="T515" t="str">
        <f t="shared" si="179"/>
        <v>虚空の選別者</v>
      </c>
      <c r="U515" t="str">
        <f t="shared" si="180"/>
        <v/>
      </c>
      <c r="V515" t="str">
        <f>IF(I515=0,VLOOKUP(T515,Sheet4!A:B,2,TRUE),"")</f>
        <v/>
      </c>
      <c r="W515" t="s">
        <v>4855</v>
      </c>
      <c r="X515" t="s">
        <v>3267</v>
      </c>
      <c r="Z515" s="3">
        <v>484</v>
      </c>
      <c r="AA515" s="2" t="s">
        <v>3213</v>
      </c>
      <c r="AB515" s="1" t="s">
        <v>301</v>
      </c>
      <c r="AC515" s="1" t="s">
        <v>1453</v>
      </c>
      <c r="AD515" s="1">
        <v>25</v>
      </c>
      <c r="AE515" s="1" t="s">
        <v>1684</v>
      </c>
      <c r="AF515" s="1" t="s">
        <v>1683</v>
      </c>
      <c r="AG515" s="1" t="s">
        <v>349</v>
      </c>
      <c r="AH515" s="1" t="s">
        <v>1457</v>
      </c>
      <c r="AI515" s="1"/>
      <c r="AJ515" s="1"/>
      <c r="AK515" s="1" t="s">
        <v>1682</v>
      </c>
      <c r="AL515" s="1"/>
      <c r="AM515" s="1"/>
      <c r="AN515" s="1"/>
      <c r="AO515" s="1">
        <v>11</v>
      </c>
      <c r="AP515" s="1">
        <v>9</v>
      </c>
      <c r="AQ515" s="1" t="s">
        <v>1682</v>
      </c>
    </row>
    <row r="516" spans="1:43" x14ac:dyDescent="0.15">
      <c r="A516" t="str">
        <f t="shared" si="171"/>
        <v>|SOI|赤|0|12/11|神話レア|《[[ヴィルディン群れの頭目&gt;ガイアー岬の山賊]]》|</v>
      </c>
      <c r="B516" t="s">
        <v>3211</v>
      </c>
      <c r="C516" t="str">
        <f t="shared" si="173"/>
        <v>SOI</v>
      </c>
      <c r="D516">
        <f>IF(AA516="","",VLOOKUP(C516,tnpl!$Z$1:$AA$11,2,TRUE))</f>
        <v>4</v>
      </c>
      <c r="E516" t="s">
        <v>3211</v>
      </c>
      <c r="F516" t="str">
        <f t="shared" si="174"/>
        <v>赤</v>
      </c>
      <c r="G516">
        <f>IF(AB516="","",VLOOKUP(F516,tnpl!$X$1:$Y$16,2,TRUE))</f>
        <v>4</v>
      </c>
      <c r="H516" t="s">
        <v>3211</v>
      </c>
      <c r="I516">
        <f t="shared" si="175"/>
        <v>0</v>
      </c>
      <c r="J516" t="s">
        <v>3211</v>
      </c>
      <c r="K516">
        <f t="shared" si="176"/>
        <v>12</v>
      </c>
      <c r="L516">
        <f t="shared" si="177"/>
        <v>11</v>
      </c>
      <c r="M516" t="str">
        <f t="shared" si="172"/>
        <v>12/11</v>
      </c>
      <c r="N516" t="s">
        <v>3267</v>
      </c>
      <c r="O516" t="str">
        <f t="shared" si="178"/>
        <v>神話レア</v>
      </c>
      <c r="R516" t="s">
        <v>3267</v>
      </c>
      <c r="S516" t="s">
        <v>4854</v>
      </c>
      <c r="T516" t="str">
        <f t="shared" si="179"/>
        <v>ヴィルディン群れの頭目</v>
      </c>
      <c r="U516" t="str">
        <f t="shared" si="180"/>
        <v>&gt;</v>
      </c>
      <c r="V516" t="str">
        <f>IF(I516=0,VLOOKUP(T516,Sheet4!A:B,2,TRUE),"")</f>
        <v>ガイアー岬の山賊</v>
      </c>
      <c r="W516" t="s">
        <v>4855</v>
      </c>
      <c r="X516" t="s">
        <v>3267</v>
      </c>
      <c r="Z516" s="3">
        <v>676</v>
      </c>
      <c r="AA516" s="2" t="s">
        <v>3528</v>
      </c>
      <c r="AB516" s="1" t="s">
        <v>1575</v>
      </c>
      <c r="AC516" s="1" t="s">
        <v>1453</v>
      </c>
      <c r="AD516" s="21">
        <v>0</v>
      </c>
      <c r="AE516" s="1" t="s">
        <v>1031</v>
      </c>
      <c r="AF516" s="1" t="s">
        <v>1030</v>
      </c>
      <c r="AG516" s="1" t="s">
        <v>349</v>
      </c>
      <c r="AH516" s="1" t="s">
        <v>3702</v>
      </c>
      <c r="AI516" s="1"/>
      <c r="AJ516" s="1"/>
      <c r="AK516" s="1" t="s">
        <v>3745</v>
      </c>
      <c r="AL516" s="1" t="s">
        <v>3704</v>
      </c>
      <c r="AM516" s="1"/>
      <c r="AN516" s="1"/>
      <c r="AO516" s="1">
        <v>12</v>
      </c>
      <c r="AP516" s="1">
        <v>11</v>
      </c>
      <c r="AQ516" s="1" t="s">
        <v>3746</v>
      </c>
    </row>
    <row r="517" spans="1:43" x14ac:dyDescent="0.15">
      <c r="A517" t="str">
        <f t="shared" si="171"/>
        <v>|OGW|無色|28|12/12|神話レア|《[[大いなる歪み、コジレック]]》|</v>
      </c>
      <c r="B517" t="s">
        <v>3211</v>
      </c>
      <c r="C517" t="str">
        <f t="shared" si="173"/>
        <v>OGW</v>
      </c>
      <c r="D517">
        <f>IF(AA517="","",VLOOKUP(C517,tnpl!$Z$1:$AA$11,2,TRUE))</f>
        <v>3</v>
      </c>
      <c r="E517" t="s">
        <v>3211</v>
      </c>
      <c r="F517" t="str">
        <f t="shared" si="174"/>
        <v>無色</v>
      </c>
      <c r="G517">
        <f>IF(AB517="","",VLOOKUP(F517,tnpl!$X$1:$Y$16,2,TRUE))</f>
        <v>16</v>
      </c>
      <c r="H517" t="s">
        <v>3211</v>
      </c>
      <c r="I517">
        <f t="shared" si="175"/>
        <v>28</v>
      </c>
      <c r="J517" t="s">
        <v>3211</v>
      </c>
      <c r="K517">
        <f t="shared" si="176"/>
        <v>12</v>
      </c>
      <c r="L517">
        <f t="shared" si="177"/>
        <v>12</v>
      </c>
      <c r="M517" t="str">
        <f t="shared" si="172"/>
        <v>12/12</v>
      </c>
      <c r="N517" t="s">
        <v>3267</v>
      </c>
      <c r="O517" t="str">
        <f t="shared" si="178"/>
        <v>神話レア</v>
      </c>
      <c r="R517" t="s">
        <v>3267</v>
      </c>
      <c r="S517" t="s">
        <v>4854</v>
      </c>
      <c r="T517" t="str">
        <f t="shared" si="179"/>
        <v>大いなる歪み、コジレック</v>
      </c>
      <c r="U517" t="str">
        <f t="shared" si="180"/>
        <v/>
      </c>
      <c r="V517" t="str">
        <f>IF(I517=0,VLOOKUP(T517,Sheet4!A:B,2,TRUE),"")</f>
        <v/>
      </c>
      <c r="W517" t="s">
        <v>4855</v>
      </c>
      <c r="X517" t="s">
        <v>3267</v>
      </c>
      <c r="Z517" s="3">
        <v>536</v>
      </c>
      <c r="AA517" s="2" t="s">
        <v>3214</v>
      </c>
      <c r="AB517" s="1" t="s">
        <v>301</v>
      </c>
      <c r="AC517" s="1" t="s">
        <v>1453</v>
      </c>
      <c r="AD517" s="1">
        <v>28</v>
      </c>
      <c r="AE517" s="1" t="s">
        <v>1459</v>
      </c>
      <c r="AF517" s="1" t="s">
        <v>1458</v>
      </c>
      <c r="AG517" s="1" t="s">
        <v>349</v>
      </c>
      <c r="AH517" s="1" t="s">
        <v>1457</v>
      </c>
      <c r="AI517" s="1"/>
      <c r="AJ517" s="1"/>
      <c r="AK517" s="1" t="s">
        <v>1456</v>
      </c>
      <c r="AL517" s="1" t="s">
        <v>1455</v>
      </c>
      <c r="AM517" s="1" t="s">
        <v>3527</v>
      </c>
      <c r="AN517" s="1"/>
      <c r="AO517" s="1">
        <v>12</v>
      </c>
      <c r="AP517" s="1">
        <v>12</v>
      </c>
      <c r="AQ517" s="1" t="s">
        <v>1454</v>
      </c>
    </row>
    <row r="518" spans="1:43" x14ac:dyDescent="0.15">
      <c r="A518" t="str">
        <f t="shared" si="171"/>
        <v>|EMN|赤緑|0|12/12|神話レア|《[[揺るぎない頭目、ウルリッチ&gt;爪の群れのウルリッチ]]》|</v>
      </c>
      <c r="B518" t="s">
        <v>3211</v>
      </c>
      <c r="C518" t="str">
        <f t="shared" si="173"/>
        <v>EMN</v>
      </c>
      <c r="D518">
        <f>IF(AA518="","",VLOOKUP(C518,tnpl!$Z$1:$AA$11,2,TRUE))</f>
        <v>5</v>
      </c>
      <c r="E518" t="s">
        <v>3211</v>
      </c>
      <c r="F518" t="str">
        <f t="shared" si="174"/>
        <v>赤緑</v>
      </c>
      <c r="G518">
        <f>IF(AB518="","",VLOOKUP(F518,tnpl!$X$1:$Y$16,2,TRUE))</f>
        <v>9</v>
      </c>
      <c r="H518" t="s">
        <v>3211</v>
      </c>
      <c r="I518">
        <f t="shared" si="175"/>
        <v>0</v>
      </c>
      <c r="J518" t="s">
        <v>3211</v>
      </c>
      <c r="K518">
        <f t="shared" si="176"/>
        <v>12</v>
      </c>
      <c r="L518">
        <f t="shared" si="177"/>
        <v>12</v>
      </c>
      <c r="M518" t="str">
        <f t="shared" si="172"/>
        <v>12/12</v>
      </c>
      <c r="N518" t="s">
        <v>3267</v>
      </c>
      <c r="O518" t="str">
        <f t="shared" si="178"/>
        <v>神話レア</v>
      </c>
      <c r="R518" t="s">
        <v>3267</v>
      </c>
      <c r="S518" t="s">
        <v>4854</v>
      </c>
      <c r="T518" t="str">
        <f t="shared" si="179"/>
        <v>揺るぎない頭目、ウルリッチ</v>
      </c>
      <c r="U518" t="str">
        <f t="shared" si="180"/>
        <v>&gt;</v>
      </c>
      <c r="V518" t="str">
        <f>IF(I518=0,VLOOKUP(T518,Sheet4!A:B,2,TRUE),"")</f>
        <v>爪の群れのウルリッチ</v>
      </c>
      <c r="W518" t="s">
        <v>4855</v>
      </c>
      <c r="X518" t="s">
        <v>3267</v>
      </c>
      <c r="Z518" s="3">
        <v>824</v>
      </c>
      <c r="AA518" s="2" t="s">
        <v>3870</v>
      </c>
      <c r="AB518" s="1" t="s">
        <v>1504</v>
      </c>
      <c r="AC518" s="1" t="s">
        <v>1453</v>
      </c>
      <c r="AD518" s="21">
        <v>0</v>
      </c>
      <c r="AE518" s="1" t="s">
        <v>853</v>
      </c>
      <c r="AF518" s="1" t="s">
        <v>852</v>
      </c>
      <c r="AG518" s="1" t="s">
        <v>349</v>
      </c>
      <c r="AH518" s="1" t="s">
        <v>3702</v>
      </c>
      <c r="AI518" s="1"/>
      <c r="AJ518" s="1"/>
      <c r="AK518" s="1" t="s">
        <v>4010</v>
      </c>
      <c r="AL518" s="1" t="s">
        <v>3704</v>
      </c>
      <c r="AM518" s="1"/>
      <c r="AN518" s="1"/>
      <c r="AO518" s="1">
        <v>12</v>
      </c>
      <c r="AP518" s="1">
        <v>12</v>
      </c>
      <c r="AQ518" s="1" t="s">
        <v>4011</v>
      </c>
    </row>
    <row r="519" spans="1:43" x14ac:dyDescent="0.15">
      <c r="A519" t="str">
        <f t="shared" si="171"/>
        <v>|KLD|無色|14|12/12|神話レア|《[[金属製の巨像]]》|</v>
      </c>
      <c r="B519" t="s">
        <v>3211</v>
      </c>
      <c r="C519" t="str">
        <f t="shared" si="173"/>
        <v>KLD</v>
      </c>
      <c r="D519">
        <f>IF(AA519="","",VLOOKUP(C519,tnpl!$Z$1:$AA$11,2,TRUE))</f>
        <v>6</v>
      </c>
      <c r="E519" t="s">
        <v>3211</v>
      </c>
      <c r="F519" t="str">
        <f t="shared" si="174"/>
        <v>無色</v>
      </c>
      <c r="G519">
        <f>IF(AB519="","",VLOOKUP(F519,tnpl!$X$1:$Y$16,2,TRUE))</f>
        <v>16</v>
      </c>
      <c r="H519" t="s">
        <v>3211</v>
      </c>
      <c r="I519">
        <f t="shared" si="175"/>
        <v>14</v>
      </c>
      <c r="J519" t="s">
        <v>3211</v>
      </c>
      <c r="K519">
        <f t="shared" si="176"/>
        <v>12</v>
      </c>
      <c r="L519">
        <f t="shared" si="177"/>
        <v>12</v>
      </c>
      <c r="M519" t="str">
        <f t="shared" si="172"/>
        <v>12/12</v>
      </c>
      <c r="N519" t="s">
        <v>3267</v>
      </c>
      <c r="O519" t="str">
        <f t="shared" si="178"/>
        <v>神話レア</v>
      </c>
      <c r="R519" t="s">
        <v>3267</v>
      </c>
      <c r="S519" t="s">
        <v>4854</v>
      </c>
      <c r="T519" t="str">
        <f t="shared" si="179"/>
        <v>金属製の巨像</v>
      </c>
      <c r="U519" t="str">
        <f t="shared" si="180"/>
        <v/>
      </c>
      <c r="V519" t="str">
        <f>IF(I519=0,VLOOKUP(T519,Sheet4!A:B,2,TRUE),"")</f>
        <v/>
      </c>
      <c r="W519" t="s">
        <v>4855</v>
      </c>
      <c r="X519" t="s">
        <v>3267</v>
      </c>
      <c r="Z519" s="3">
        <v>1016</v>
      </c>
      <c r="AA519" s="2" t="s">
        <v>4035</v>
      </c>
      <c r="AB519" s="1" t="s">
        <v>301</v>
      </c>
      <c r="AC519" s="1" t="s">
        <v>1453</v>
      </c>
      <c r="AD519" s="1">
        <v>14</v>
      </c>
      <c r="AE519" s="1" t="s">
        <v>489</v>
      </c>
      <c r="AF519" s="1" t="s">
        <v>488</v>
      </c>
      <c r="AG519" s="1" t="s">
        <v>349</v>
      </c>
      <c r="AH519" s="1" t="s">
        <v>362</v>
      </c>
      <c r="AI519" s="1"/>
      <c r="AJ519" s="1"/>
      <c r="AK519" s="1" t="s">
        <v>2627</v>
      </c>
      <c r="AL519" s="1" t="s">
        <v>4324</v>
      </c>
      <c r="AM519" s="1" t="s">
        <v>4325</v>
      </c>
      <c r="AN519" s="1"/>
      <c r="AO519" s="1">
        <v>12</v>
      </c>
      <c r="AP519" s="1">
        <v>12</v>
      </c>
      <c r="AQ519" s="1" t="s">
        <v>4326</v>
      </c>
    </row>
    <row r="520" spans="1:43" x14ac:dyDescent="0.15">
      <c r="A520" t="str">
        <f t="shared" si="171"/>
        <v>|KLD|無色|25|12/12|神話レア|《[[領事の旗艦、スカイソブリン]]》|</v>
      </c>
      <c r="B520" t="s">
        <v>3211</v>
      </c>
      <c r="C520" t="str">
        <f t="shared" si="173"/>
        <v>KLD</v>
      </c>
      <c r="D520">
        <f>IF(AA520="","",VLOOKUP(C520,tnpl!$Z$1:$AA$11,2,TRUE))</f>
        <v>6</v>
      </c>
      <c r="E520" t="s">
        <v>3211</v>
      </c>
      <c r="F520" t="str">
        <f t="shared" si="174"/>
        <v>無色</v>
      </c>
      <c r="G520">
        <f>IF(AB520="","",VLOOKUP(F520,tnpl!$X$1:$Y$16,2,TRUE))</f>
        <v>16</v>
      </c>
      <c r="H520" t="s">
        <v>3211</v>
      </c>
      <c r="I520">
        <f t="shared" si="175"/>
        <v>25</v>
      </c>
      <c r="J520" t="s">
        <v>3211</v>
      </c>
      <c r="K520">
        <f t="shared" si="176"/>
        <v>12</v>
      </c>
      <c r="L520">
        <f t="shared" si="177"/>
        <v>12</v>
      </c>
      <c r="M520" t="str">
        <f t="shared" si="172"/>
        <v>12/12</v>
      </c>
      <c r="N520" t="s">
        <v>3267</v>
      </c>
      <c r="O520" t="str">
        <f t="shared" si="178"/>
        <v>神話レア</v>
      </c>
      <c r="R520" t="s">
        <v>3267</v>
      </c>
      <c r="S520" t="s">
        <v>4854</v>
      </c>
      <c r="T520" t="str">
        <f t="shared" si="179"/>
        <v>領事の旗艦、スカイソブリン</v>
      </c>
      <c r="U520" t="str">
        <f t="shared" si="180"/>
        <v/>
      </c>
      <c r="V520" t="str">
        <f>IF(I520=0,VLOOKUP(T520,Sheet4!A:B,2,TRUE),"")</f>
        <v/>
      </c>
      <c r="W520" t="s">
        <v>4855</v>
      </c>
      <c r="X520" t="s">
        <v>3267</v>
      </c>
      <c r="Z520" s="3">
        <v>1017</v>
      </c>
      <c r="AA520" s="2" t="s">
        <v>4035</v>
      </c>
      <c r="AB520" s="1" t="s">
        <v>301</v>
      </c>
      <c r="AC520" s="1" t="s">
        <v>1453</v>
      </c>
      <c r="AD520" s="1">
        <v>25</v>
      </c>
      <c r="AE520" s="1" t="s">
        <v>487</v>
      </c>
      <c r="AF520" s="1" t="s">
        <v>486</v>
      </c>
      <c r="AG520" s="1" t="s">
        <v>349</v>
      </c>
      <c r="AH520" s="1" t="s">
        <v>4273</v>
      </c>
      <c r="AI520" s="1"/>
      <c r="AJ520" s="1"/>
      <c r="AK520" s="1" t="s">
        <v>361</v>
      </c>
      <c r="AL520" s="1" t="s">
        <v>4327</v>
      </c>
      <c r="AM520" s="1" t="s">
        <v>4317</v>
      </c>
      <c r="AN520" s="1"/>
      <c r="AO520" s="1">
        <v>12</v>
      </c>
      <c r="AP520" s="1">
        <v>12</v>
      </c>
      <c r="AQ520" s="1" t="s">
        <v>4328</v>
      </c>
    </row>
    <row r="521" spans="1:43" x14ac:dyDescent="0.15">
      <c r="A521" t="str">
        <f t="shared" si="171"/>
        <v>|AER|無色|25|12/12|神話レア|《[[キランの真意号]]》|</v>
      </c>
      <c r="B521" t="s">
        <v>3211</v>
      </c>
      <c r="C521" t="str">
        <f t="shared" si="173"/>
        <v>AER</v>
      </c>
      <c r="D521">
        <f>IF(AA521="","",VLOOKUP(C521,tnpl!$Z$1:$AA$11,2,TRUE))</f>
        <v>7</v>
      </c>
      <c r="E521" t="s">
        <v>3211</v>
      </c>
      <c r="F521" t="str">
        <f t="shared" si="174"/>
        <v>無色</v>
      </c>
      <c r="G521">
        <f>IF(AB521="","",VLOOKUP(F521,tnpl!$X$1:$Y$16,2,TRUE))</f>
        <v>16</v>
      </c>
      <c r="H521" t="s">
        <v>3211</v>
      </c>
      <c r="I521">
        <f t="shared" si="175"/>
        <v>25</v>
      </c>
      <c r="J521" t="s">
        <v>3211</v>
      </c>
      <c r="K521">
        <f t="shared" si="176"/>
        <v>12</v>
      </c>
      <c r="L521">
        <f t="shared" si="177"/>
        <v>12</v>
      </c>
      <c r="M521" t="str">
        <f t="shared" si="172"/>
        <v>12/12</v>
      </c>
      <c r="N521" t="s">
        <v>3267</v>
      </c>
      <c r="O521" t="str">
        <f t="shared" si="178"/>
        <v>神話レア</v>
      </c>
      <c r="R521" t="s">
        <v>3267</v>
      </c>
      <c r="S521" t="s">
        <v>4854</v>
      </c>
      <c r="T521" t="str">
        <f t="shared" si="179"/>
        <v>キランの真意号</v>
      </c>
      <c r="U521" t="str">
        <f t="shared" si="180"/>
        <v/>
      </c>
      <c r="V521" t="str">
        <f>IF(I521=0,VLOOKUP(T521,Sheet4!A:B,2,TRUE),"")</f>
        <v/>
      </c>
      <c r="W521" t="s">
        <v>4855</v>
      </c>
      <c r="X521" t="s">
        <v>3267</v>
      </c>
      <c r="Z521" s="3">
        <v>1075</v>
      </c>
      <c r="AA521" s="2" t="s">
        <v>4335</v>
      </c>
      <c r="AB521" s="1" t="s">
        <v>301</v>
      </c>
      <c r="AC521" s="1" t="s">
        <v>1453</v>
      </c>
      <c r="AD521" s="1">
        <v>25</v>
      </c>
      <c r="AE521" s="1" t="s">
        <v>375</v>
      </c>
      <c r="AF521" s="1" t="s">
        <v>374</v>
      </c>
      <c r="AG521" s="1" t="s">
        <v>349</v>
      </c>
      <c r="AH521" s="1" t="s">
        <v>4273</v>
      </c>
      <c r="AI521" s="1"/>
      <c r="AJ521" s="1"/>
      <c r="AK521" s="1" t="s">
        <v>2435</v>
      </c>
      <c r="AL521" s="1" t="s">
        <v>4424</v>
      </c>
      <c r="AM521" s="1" t="s">
        <v>4425</v>
      </c>
      <c r="AN521" s="1"/>
      <c r="AO521" s="1">
        <v>12</v>
      </c>
      <c r="AP521" s="1">
        <v>12</v>
      </c>
      <c r="AQ521" s="1" t="s">
        <v>4426</v>
      </c>
    </row>
    <row r="522" spans="1:43" x14ac:dyDescent="0.15">
      <c r="A522" t="str">
        <f t="shared" si="171"/>
        <v>|EMN|無色|20|13/13|神話レア|《[[約束された終末、エムラクール]]》|</v>
      </c>
      <c r="B522" t="s">
        <v>3211</v>
      </c>
      <c r="C522" t="str">
        <f t="shared" si="173"/>
        <v>EMN</v>
      </c>
      <c r="D522">
        <f>IF(AA522="","",VLOOKUP(C522,tnpl!$Z$1:$AA$11,2,TRUE))</f>
        <v>5</v>
      </c>
      <c r="E522" t="s">
        <v>3211</v>
      </c>
      <c r="F522" t="str">
        <f t="shared" si="174"/>
        <v>無色</v>
      </c>
      <c r="G522">
        <f>IF(AB522="","",VLOOKUP(F522,tnpl!$X$1:$Y$16,2,TRUE))</f>
        <v>16</v>
      </c>
      <c r="H522" t="s">
        <v>3211</v>
      </c>
      <c r="I522">
        <f t="shared" si="175"/>
        <v>20</v>
      </c>
      <c r="J522" t="s">
        <v>3211</v>
      </c>
      <c r="K522">
        <f t="shared" si="176"/>
        <v>13</v>
      </c>
      <c r="L522">
        <f t="shared" si="177"/>
        <v>13</v>
      </c>
      <c r="M522" t="str">
        <f t="shared" si="172"/>
        <v>13/13</v>
      </c>
      <c r="N522" t="s">
        <v>3267</v>
      </c>
      <c r="O522" t="str">
        <f t="shared" si="178"/>
        <v>神話レア</v>
      </c>
      <c r="R522" t="s">
        <v>3267</v>
      </c>
      <c r="S522" t="s">
        <v>4854</v>
      </c>
      <c r="T522" t="str">
        <f t="shared" si="179"/>
        <v>約束された終末、エムラクール</v>
      </c>
      <c r="U522" t="str">
        <f t="shared" si="180"/>
        <v/>
      </c>
      <c r="V522" t="str">
        <f>IF(I522=0,VLOOKUP(T522,Sheet4!A:B,2,TRUE),"")</f>
        <v/>
      </c>
      <c r="W522" t="s">
        <v>4855</v>
      </c>
      <c r="X522" t="s">
        <v>3267</v>
      </c>
      <c r="Z522" s="3">
        <v>835</v>
      </c>
      <c r="AA522" s="2" t="s">
        <v>3870</v>
      </c>
      <c r="AB522" s="1" t="s">
        <v>301</v>
      </c>
      <c r="AC522" s="1" t="s">
        <v>1453</v>
      </c>
      <c r="AD522" s="1">
        <v>20</v>
      </c>
      <c r="AE522" s="1" t="s">
        <v>879</v>
      </c>
      <c r="AF522" s="1" t="s">
        <v>878</v>
      </c>
      <c r="AG522" s="1" t="s">
        <v>349</v>
      </c>
      <c r="AH522" s="1" t="s">
        <v>1457</v>
      </c>
      <c r="AI522" s="1"/>
      <c r="AJ522" s="1"/>
      <c r="AK522" s="1" t="s">
        <v>3693</v>
      </c>
      <c r="AL522" s="1" t="s">
        <v>4033</v>
      </c>
      <c r="AM522" s="1"/>
      <c r="AN522" s="1"/>
      <c r="AO522" s="1">
        <v>13</v>
      </c>
      <c r="AP522" s="1">
        <v>13</v>
      </c>
      <c r="AQ522" s="1" t="s">
        <v>4034</v>
      </c>
    </row>
    <row r="523" spans="1:43" x14ac:dyDescent="0.15">
      <c r="A523" t="str">
        <f t="shared" si="171"/>
        <v>|SOI|無色|0|15/13|レア|《[[不敬の皇子、オーメンダール&gt;ウェストヴェイルの修道院]]》|</v>
      </c>
      <c r="B523" t="s">
        <v>3211</v>
      </c>
      <c r="C523" t="str">
        <f t="shared" si="173"/>
        <v>SOI</v>
      </c>
      <c r="D523">
        <f>IF(AA523="","",VLOOKUP(C523,tnpl!$Z$1:$AA$11,2,TRUE))</f>
        <v>4</v>
      </c>
      <c r="E523" t="s">
        <v>3211</v>
      </c>
      <c r="F523" t="str">
        <f t="shared" si="174"/>
        <v>無色</v>
      </c>
      <c r="G523">
        <f>IF(AB523="","",VLOOKUP(F523,tnpl!$X$1:$Y$16,2,TRUE))</f>
        <v>16</v>
      </c>
      <c r="H523" t="s">
        <v>3211</v>
      </c>
      <c r="I523">
        <f t="shared" si="175"/>
        <v>0</v>
      </c>
      <c r="J523" t="s">
        <v>3211</v>
      </c>
      <c r="K523">
        <f t="shared" si="176"/>
        <v>15</v>
      </c>
      <c r="L523">
        <f t="shared" si="177"/>
        <v>13</v>
      </c>
      <c r="M523" t="str">
        <f t="shared" si="172"/>
        <v>15/13</v>
      </c>
      <c r="N523" t="s">
        <v>3267</v>
      </c>
      <c r="O523" t="str">
        <f t="shared" si="178"/>
        <v>レア</v>
      </c>
      <c r="R523" t="s">
        <v>3267</v>
      </c>
      <c r="S523" t="s">
        <v>4854</v>
      </c>
      <c r="T523" t="str">
        <f t="shared" si="179"/>
        <v>不敬の皇子、オーメンダール</v>
      </c>
      <c r="U523" t="str">
        <f t="shared" si="180"/>
        <v>&gt;</v>
      </c>
      <c r="V523" t="str">
        <f>IF(I523=0,VLOOKUP(T523,Sheet4!A:B,2,TRUE),"")</f>
        <v>ウェストヴェイルの修道院</v>
      </c>
      <c r="W523" t="s">
        <v>4855</v>
      </c>
      <c r="X523" t="s">
        <v>3267</v>
      </c>
      <c r="Z523" s="3">
        <v>748</v>
      </c>
      <c r="AA523" s="2" t="s">
        <v>3528</v>
      </c>
      <c r="AB523" s="1" t="s">
        <v>301</v>
      </c>
      <c r="AC523" s="1" t="s">
        <v>1463</v>
      </c>
      <c r="AD523" s="21">
        <v>0</v>
      </c>
      <c r="AE523" s="1" t="s">
        <v>1015</v>
      </c>
      <c r="AF523" s="1" t="s">
        <v>1014</v>
      </c>
      <c r="AG523" s="1" t="s">
        <v>349</v>
      </c>
      <c r="AH523" s="1" t="s">
        <v>2828</v>
      </c>
      <c r="AI523" s="1"/>
      <c r="AJ523" s="1"/>
      <c r="AK523" s="1" t="s">
        <v>3861</v>
      </c>
      <c r="AL523" s="1"/>
      <c r="AM523" s="1"/>
      <c r="AN523" s="1"/>
      <c r="AO523" s="1">
        <v>15</v>
      </c>
      <c r="AP523" s="1">
        <v>13</v>
      </c>
      <c r="AQ523" s="1" t="s">
        <v>3861</v>
      </c>
    </row>
  </sheetData>
  <autoFilter ref="Z1:AQ2"/>
  <sortState ref="A520:AQ537">
    <sortCondition ref="K520:K537"/>
    <sortCondition ref="L520:L537"/>
    <sortCondition ref="Z520:Z537"/>
  </sortState>
  <phoneticPr fontId="1"/>
  <conditionalFormatting sqref="AP506:AP523">
    <cfRule type="cellIs" dxfId="8" priority="6" operator="notEqual">
      <formula>$P506</formula>
    </cfRule>
  </conditionalFormatting>
  <conditionalFormatting sqref="AP4:AP5">
    <cfRule type="cellIs" dxfId="7" priority="5" operator="notEqual">
      <formula>$P4</formula>
    </cfRule>
  </conditionalFormatting>
  <conditionalFormatting sqref="AP8:AP9">
    <cfRule type="cellIs" dxfId="6" priority="4" operator="notEqual">
      <formula>$P8</formula>
    </cfRule>
  </conditionalFormatting>
  <conditionalFormatting sqref="AP12:AP13">
    <cfRule type="cellIs" dxfId="5" priority="3" operator="notEqual">
      <formula>$P12</formula>
    </cfRule>
  </conditionalFormatting>
  <conditionalFormatting sqref="AP16:AP17">
    <cfRule type="cellIs" dxfId="4" priority="2" operator="notEqual">
      <formula>$P16</formula>
    </cfRule>
  </conditionalFormatting>
  <conditionalFormatting sqref="AP28">
    <cfRule type="cellIs" dxfId="3" priority="1" operator="notEqual">
      <formula>$P28</formula>
    </cfRule>
  </conditionalFormatting>
  <dataValidations count="1">
    <dataValidation type="list" allowBlank="1" showInputMessage="1" showErrorMessage="1" sqref="AC88:AC89 AC160 AC268 AC360 AC423:AC424 AC466 AC28">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BFZ">
                <anchor moveWithCells="1" sizeWithCells="1">
                  <from>
                    <xdr:col>0</xdr:col>
                    <xdr:colOff>76200</xdr:colOff>
                    <xdr:row>0</xdr:row>
                    <xdr:rowOff>9525</xdr:rowOff>
                  </from>
                  <to>
                    <xdr:col>0</xdr:col>
                    <xdr:colOff>628650</xdr:colOff>
                    <xdr:row>1</xdr:row>
                    <xdr:rowOff>142875</xdr:rowOff>
                  </to>
                </anchor>
              </controlPr>
            </control>
          </mc:Choice>
        </mc:AlternateContent>
        <mc:AlternateContent xmlns:mc="http://schemas.openxmlformats.org/markup-compatibility/2006">
          <mc:Choice Requires="x14">
            <control shapeId="25602" r:id="rId5" name="Button 2">
              <controlPr defaultSize="0" print="0" autoFill="0" autoPict="0" macro="[0]!SOI">
                <anchor moveWithCells="1" sizeWithCells="1">
                  <from>
                    <xdr:col>0</xdr:col>
                    <xdr:colOff>742950</xdr:colOff>
                    <xdr:row>0</xdr:row>
                    <xdr:rowOff>38100</xdr:rowOff>
                  </from>
                  <to>
                    <xdr:col>0</xdr:col>
                    <xdr:colOff>1314450</xdr:colOff>
                    <xdr:row>1</xdr:row>
                    <xdr:rowOff>161925</xdr:rowOff>
                  </to>
                </anchor>
              </controlPr>
            </control>
          </mc:Choice>
        </mc:AlternateContent>
        <mc:AlternateContent xmlns:mc="http://schemas.openxmlformats.org/markup-compatibility/2006">
          <mc:Choice Requires="x14">
            <control shapeId="25603" r:id="rId6" name="Button 3">
              <controlPr defaultSize="0" print="0" autoFill="0" autoPict="0" macro="[0]!KLD">
                <anchor moveWithCells="1" sizeWithCells="1">
                  <from>
                    <xdr:col>0</xdr:col>
                    <xdr:colOff>1419225</xdr:colOff>
                    <xdr:row>0</xdr:row>
                    <xdr:rowOff>38100</xdr:rowOff>
                  </from>
                  <to>
                    <xdr:col>0</xdr:col>
                    <xdr:colOff>2038350</xdr:colOff>
                    <xdr:row>2</xdr:row>
                    <xdr:rowOff>9525</xdr:rowOff>
                  </to>
                </anchor>
              </controlPr>
            </control>
          </mc:Choice>
        </mc:AlternateContent>
        <mc:AlternateContent xmlns:mc="http://schemas.openxmlformats.org/markup-compatibility/2006">
          <mc:Choice Requires="x14">
            <control shapeId="25604" r:id="rId7" name="Button 4">
              <controlPr defaultSize="0" print="0" autoFill="0" autoPict="0" macro="[0]!AKH">
                <anchor moveWithCells="1" sizeWithCells="1">
                  <from>
                    <xdr:col>1</xdr:col>
                    <xdr:colOff>47625</xdr:colOff>
                    <xdr:row>0</xdr:row>
                    <xdr:rowOff>47625</xdr:rowOff>
                  </from>
                  <to>
                    <xdr:col>3</xdr:col>
                    <xdr:colOff>152400</xdr:colOff>
                    <xdr:row>2</xdr:row>
                    <xdr:rowOff>47625</xdr:rowOff>
                  </to>
                </anchor>
              </controlPr>
            </control>
          </mc:Choice>
        </mc:AlternateContent>
        <mc:AlternateContent xmlns:mc="http://schemas.openxmlformats.org/markup-compatibility/2006">
          <mc:Choice Requires="x14">
            <control shapeId="25605" r:id="rId8" name="Button 5">
              <controlPr defaultSize="0" print="0" autoFill="0" autoPict="0" macro="[0]!ORI">
                <anchor moveWithCells="1" sizeWithCells="1">
                  <from>
                    <xdr:col>3</xdr:col>
                    <xdr:colOff>295275</xdr:colOff>
                    <xdr:row>0</xdr:row>
                    <xdr:rowOff>66675</xdr:rowOff>
                  </from>
                  <to>
                    <xdr:col>5</xdr:col>
                    <xdr:colOff>438150</xdr:colOff>
                    <xdr:row>2</xdr:row>
                    <xdr:rowOff>47625</xdr:rowOff>
                  </to>
                </anchor>
              </controlPr>
            </control>
          </mc:Choice>
        </mc:AlternateContent>
        <mc:AlternateContent xmlns:mc="http://schemas.openxmlformats.org/markup-compatibility/2006">
          <mc:Choice Requires="x14">
            <control shapeId="25606" r:id="rId9" name="Button 6">
              <controlPr defaultSize="0" print="0" autoFill="0" autoPict="0" macro="[0]!TAGV2">
                <anchor moveWithCells="1" sizeWithCells="1">
                  <from>
                    <xdr:col>11</xdr:col>
                    <xdr:colOff>9525</xdr:colOff>
                    <xdr:row>0</xdr:row>
                    <xdr:rowOff>152400</xdr:rowOff>
                  </from>
                  <to>
                    <xdr:col>12</xdr:col>
                    <xdr:colOff>390525</xdr:colOff>
                    <xdr:row>2</xdr:row>
                    <xdr:rowOff>114300</xdr:rowOff>
                  </to>
                </anchor>
              </controlPr>
            </control>
          </mc:Choice>
        </mc:AlternateContent>
        <mc:AlternateContent xmlns:mc="http://schemas.openxmlformats.org/markup-compatibility/2006">
          <mc:Choice Requires="x14">
            <control shapeId="25607" r:id="rId10" name="Button 7">
              <controlPr defaultSize="0" print="0" autoFill="0" autoPict="0" macro="[0]!TAGV1">
                <anchor moveWithCells="1" sizeWithCells="1">
                  <from>
                    <xdr:col>6</xdr:col>
                    <xdr:colOff>228600</xdr:colOff>
                    <xdr:row>1</xdr:row>
                    <xdr:rowOff>0</xdr:rowOff>
                  </from>
                  <to>
                    <xdr:col>8</xdr:col>
                    <xdr:colOff>381000</xdr:colOff>
                    <xdr:row>2</xdr:row>
                    <xdr:rowOff>123825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Z236"/>
  <sheetViews>
    <sheetView topLeftCell="W214" zoomScale="85" zoomScaleNormal="85" workbookViewId="0">
      <selection activeCell="Z99" sqref="Z99"/>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1" customWidth="1"/>
    <col min="27" max="28" width="8.5" bestFit="1" customWidth="1"/>
    <col min="29" max="29" width="6" bestFit="1" customWidth="1"/>
    <col min="30" max="31" width="8.125" bestFit="1" customWidth="1"/>
    <col min="32" max="32" width="6.25" customWidth="1"/>
    <col min="33" max="33" width="7.125" customWidth="1"/>
    <col min="34" max="35" width="5.5" bestFit="1" customWidth="1"/>
    <col min="36" max="36" width="5.25" bestFit="1" customWidth="1"/>
    <col min="37" max="37" width="9.5" bestFit="1" customWidth="1"/>
    <col min="38" max="38" width="5" bestFit="1" customWidth="1"/>
    <col min="39" max="39" width="14.875" customWidth="1"/>
    <col min="40" max="40" width="9" customWidth="1"/>
    <col min="42" max="47" width="0" hidden="1" customWidth="1"/>
    <col min="48" max="48" width="4.875" bestFit="1" customWidth="1"/>
    <col min="49" max="50" width="3.5" bestFit="1" customWidth="1"/>
  </cols>
  <sheetData>
    <row r="1" spans="1:52" x14ac:dyDescent="0.15">
      <c r="A1" t="s">
        <v>5068</v>
      </c>
      <c r="AK1" t="s">
        <v>5246</v>
      </c>
      <c r="AM1" t="s">
        <v>5251</v>
      </c>
    </row>
    <row r="2" spans="1:52" x14ac:dyDescent="0.15">
      <c r="A2" t="str">
        <f>B2&amp;C2&amp;E2&amp;F2&amp;H2&amp;I2&amp;J2&amp;M2&amp;N2&amp;O2&amp;P2&amp;Q2&amp;R2&amp;S2&amp;T2&amp;V2&amp;W2&amp;X2&amp;Y2</f>
        <v/>
      </c>
      <c r="AK2" t="s">
        <v>5247</v>
      </c>
      <c r="AM2" t="s">
        <v>4966</v>
      </c>
      <c r="AZ2" t="s">
        <v>5246</v>
      </c>
    </row>
    <row r="3" spans="1:52" x14ac:dyDescent="0.15">
      <c r="A3" t="str">
        <f>B3&amp;C3&amp;E3&amp;F3&amp;H3&amp;I3&amp;J3&amp;M3&amp;N3&amp;O3&amp;P3&amp;Q3&amp;R3&amp;S3&amp;T3&amp;V3&amp;W3&amp;X3&amp;Y3</f>
        <v>*破壊カード一覧</v>
      </c>
      <c r="B3" t="s">
        <v>3229</v>
      </c>
      <c r="C3" t="s">
        <v>5245</v>
      </c>
      <c r="F3" t="s">
        <v>3228</v>
      </c>
      <c r="AK3" t="s">
        <v>5248</v>
      </c>
      <c r="AM3" t="s">
        <v>5246</v>
      </c>
      <c r="AZ3" t="s">
        <v>5247</v>
      </c>
    </row>
    <row r="4" spans="1:52" x14ac:dyDescent="0.15">
      <c r="A4" t="str">
        <f>B4&amp;C4&amp;E4&amp;F4&amp;H4&amp;I4&amp;J4&amp;M4&amp;N4&amp;O4&amp;P4&amp;Q4&amp;R4&amp;S4&amp;T4&amp;V4&amp;W4&amp;X4&amp;Y4</f>
        <v>[[破壊]]</v>
      </c>
      <c r="B4" t="s">
        <v>4991</v>
      </c>
      <c r="C4" t="str">
        <f>C3</f>
        <v>破壊</v>
      </c>
      <c r="E4" t="s">
        <v>5070</v>
      </c>
      <c r="AK4" t="s">
        <v>4966</v>
      </c>
      <c r="AM4" t="s">
        <v>5246</v>
      </c>
      <c r="AZ4" t="s">
        <v>5248</v>
      </c>
    </row>
    <row r="5" spans="1:52" x14ac:dyDescent="0.15">
      <c r="A5" t="str">
        <f>B5&amp;C5&amp;E5&amp;F5&amp;H5&amp;I5&amp;J5&amp;M5&amp;N5&amp;O5&amp;P5&amp;Q5&amp;R5&amp;S5&amp;T5&amp;V5&amp;W5&amp;X5&amp;Y5</f>
        <v/>
      </c>
      <c r="AK5" t="s">
        <v>5249</v>
      </c>
      <c r="AM5" t="s">
        <v>5246</v>
      </c>
      <c r="AZ5" t="s">
        <v>4966</v>
      </c>
    </row>
    <row r="6" spans="1:52" x14ac:dyDescent="0.15">
      <c r="A6" t="str">
        <f>B6&amp;C6&amp;E6&amp;F6&amp;H6&amp;I6&amp;J6&amp;M6&amp;N6&amp;O6&amp;P6&amp;Q6&amp;R6&amp;S6&amp;T6&amp;V6&amp;W6&amp;X6&amp;Y6</f>
        <v>**マジック:オリジン</v>
      </c>
      <c r="B6" t="s">
        <v>4856</v>
      </c>
      <c r="C6" t="s">
        <v>4860</v>
      </c>
      <c r="AK6" t="s">
        <v>5250</v>
      </c>
      <c r="AM6" t="s">
        <v>5246</v>
      </c>
      <c r="AZ6" t="s">
        <v>5249</v>
      </c>
    </row>
    <row r="7" spans="1:52" x14ac:dyDescent="0.15">
      <c r="A7" t="str">
        <f>B7&amp;C7&amp;E7&amp;F7&amp;H7&amp;I7&amp;J7&amp;M7&amp;N7&amp;O7&amp;P7&amp;Q7&amp;R7&amp;S7&amp;T7&amp;U7&amp;V7&amp;W7&amp;X7&amp;Y7</f>
        <v>|LEFT:50|LEFT:50|LEFT:50|LEFT:50|LEFT:500|c</v>
      </c>
      <c r="B7" t="s">
        <v>3211</v>
      </c>
      <c r="C7" t="s">
        <v>3204</v>
      </c>
      <c r="E7" t="s">
        <v>3211</v>
      </c>
      <c r="F7" t="s">
        <v>3204</v>
      </c>
      <c r="H7" t="s">
        <v>3211</v>
      </c>
      <c r="I7" t="s">
        <v>3204</v>
      </c>
      <c r="J7" t="s">
        <v>3211</v>
      </c>
      <c r="M7" t="s">
        <v>3204</v>
      </c>
      <c r="R7" t="s">
        <v>3267</v>
      </c>
      <c r="T7" t="s">
        <v>3205</v>
      </c>
      <c r="X7" t="s">
        <v>3267</v>
      </c>
      <c r="Y7" t="s">
        <v>3206</v>
      </c>
      <c r="AK7" t="s">
        <v>5251</v>
      </c>
      <c r="AZ7" t="s">
        <v>5250</v>
      </c>
    </row>
    <row r="8" spans="1:52" x14ac:dyDescent="0.15">
      <c r="A8" t="str">
        <f>B8&amp;C8&amp;E8&amp;F8&amp;H8&amp;I8&amp;J8&amp;M8&amp;N8&amp;O8&amp;P8&amp;Q8&amp;R8&amp;S8&amp;T8&amp;U8&amp;V8&amp;W8&amp;X8&amp;Y8</f>
        <v>|セット|色|コスト|P/T|カード名|</v>
      </c>
      <c r="B8" t="s">
        <v>3211</v>
      </c>
      <c r="C8" t="s">
        <v>3212</v>
      </c>
      <c r="E8" t="s">
        <v>3211</v>
      </c>
      <c r="F8" t="s">
        <v>3181</v>
      </c>
      <c r="H8" t="s">
        <v>3211</v>
      </c>
      <c r="I8" t="s">
        <v>3207</v>
      </c>
      <c r="J8" t="s">
        <v>3211</v>
      </c>
      <c r="K8" t="s">
        <v>3168</v>
      </c>
      <c r="L8" t="s">
        <v>3167</v>
      </c>
      <c r="M8" t="str">
        <f>K8&amp;"/"&amp;L8</f>
        <v>P/T</v>
      </c>
      <c r="R8" t="s">
        <v>3267</v>
      </c>
      <c r="T8" t="s">
        <v>3208</v>
      </c>
      <c r="X8" t="s">
        <v>3267</v>
      </c>
      <c r="AG8" t="b">
        <f t="shared" ref="AG8:AG71" si="0">OR(AD8="与える",AF8="得る")</f>
        <v>0</v>
      </c>
      <c r="AH8" s="18"/>
      <c r="AI8" s="18"/>
      <c r="AJ8" s="18"/>
      <c r="AK8" s="18"/>
      <c r="AL8" s="18"/>
      <c r="AM8" s="18"/>
      <c r="AN8" s="18"/>
      <c r="AO8" s="18"/>
      <c r="AP8" s="18"/>
      <c r="AQ8" s="18"/>
      <c r="AR8" s="18"/>
      <c r="AS8" s="18"/>
      <c r="AT8" s="18"/>
      <c r="AU8" s="18"/>
      <c r="AV8" s="18"/>
      <c r="AW8" s="18"/>
      <c r="AX8" s="18"/>
      <c r="AY8" s="18"/>
      <c r="AZ8" t="s">
        <v>5251</v>
      </c>
    </row>
    <row r="9" spans="1:52" x14ac:dyDescent="0.15">
      <c r="A9" t="str">
        <f t="shared" ref="A9" si="1">B9&amp;C9&amp;E9&amp;F9&amp;H9&amp;I9&amp;J9&amp;M9&amp;N9&amp;O9&amp;P9&amp;Q9&amp;R9&amp;S9&amp;T9&amp;U9&amp;V9&amp;W9&amp;X9&amp;Y9</f>
        <v>|ORI|白|10|2/2|《[[オーラ術師]]》|</v>
      </c>
      <c r="B9" t="s">
        <v>3211</v>
      </c>
      <c r="C9" t="str">
        <f>AI9</f>
        <v>ORI</v>
      </c>
      <c r="D9">
        <f>IF(AI9="","",VLOOKUP(C9,tnpl!$Z$1:$AA$11,2,TRUE))</f>
        <v>1</v>
      </c>
      <c r="E9" t="s">
        <v>3211</v>
      </c>
      <c r="F9" t="str">
        <f>AJ9</f>
        <v>白</v>
      </c>
      <c r="G9">
        <f>IF(AJ9="","",VLOOKUP(F9,tnpl!$X$1:$Y$16,2,TRUE))</f>
        <v>1</v>
      </c>
      <c r="H9" t="s">
        <v>3211</v>
      </c>
      <c r="I9">
        <f>AL9</f>
        <v>10</v>
      </c>
      <c r="J9" t="s">
        <v>3211</v>
      </c>
      <c r="K9">
        <f>AW9</f>
        <v>2</v>
      </c>
      <c r="L9">
        <f>AX9</f>
        <v>2</v>
      </c>
      <c r="M9" t="str">
        <f t="shared" ref="M9:M72" si="2">IF(AO9="クリーチャー",K9&amp;"/"&amp;L9,"")</f>
        <v>2/2</v>
      </c>
      <c r="R9" t="s">
        <v>3267</v>
      </c>
      <c r="S9" t="s">
        <v>4854</v>
      </c>
      <c r="T9" t="str">
        <f>AM9</f>
        <v>オーラ術師</v>
      </c>
      <c r="U9" t="str">
        <f t="shared" ref="U9" si="3">IF(I9=0,"&gt;","")</f>
        <v/>
      </c>
      <c r="V9" t="str">
        <f>IF(I9=0,VLOOKUP(T9,Sheet4!A:B,2,TRUE),"")</f>
        <v/>
      </c>
      <c r="W9" t="s">
        <v>4855</v>
      </c>
      <c r="X9" t="s">
        <v>3267</v>
      </c>
      <c r="Y9" s="9"/>
      <c r="Z9" s="11" t="s">
        <v>3160</v>
      </c>
      <c r="AA9" t="s">
        <v>5251</v>
      </c>
      <c r="AC9" t="str">
        <f>IF(ISERR(SEARCH("破壊する",Z9,1)),"","破壊する")</f>
        <v/>
      </c>
      <c r="AD9" t="str">
        <f t="shared" ref="AD9:AD72" si="4">IF(ISERR(SEARCH("破壊された",Z9,1)),"","破壊された")</f>
        <v>破壊された</v>
      </c>
      <c r="AE9" t="str">
        <f>IF(ISERR(SEARCH("破壊される",Z9,1)),"","破壊される")</f>
        <v/>
      </c>
      <c r="AF9" t="str">
        <f>IF(ISERR(SEARCH("破壊し",Z9,1)),"","破壊し")</f>
        <v/>
      </c>
      <c r="AG9" t="b">
        <f t="shared" si="0"/>
        <v>0</v>
      </c>
      <c r="AH9" s="3">
        <v>2</v>
      </c>
      <c r="AI9" s="2" t="s">
        <v>3271</v>
      </c>
      <c r="AJ9" s="1" t="s">
        <v>1653</v>
      </c>
      <c r="AK9" s="1" t="s">
        <v>1771</v>
      </c>
      <c r="AL9" s="1">
        <v>10</v>
      </c>
      <c r="AM9" s="1" t="s">
        <v>3162</v>
      </c>
      <c r="AN9" s="1" t="s">
        <v>3161</v>
      </c>
      <c r="AO9" s="1" t="s">
        <v>349</v>
      </c>
      <c r="AP9" s="1" t="s">
        <v>1511</v>
      </c>
      <c r="AQ9" s="1" t="s">
        <v>1485</v>
      </c>
      <c r="AR9" s="1"/>
      <c r="AS9" s="1" t="s">
        <v>3160</v>
      </c>
      <c r="AT9" s="1"/>
      <c r="AU9" s="1"/>
      <c r="AV9" s="1"/>
      <c r="AW9" s="1">
        <v>2</v>
      </c>
      <c r="AX9" s="1">
        <v>2</v>
      </c>
      <c r="AY9" s="1" t="s">
        <v>3160</v>
      </c>
      <c r="AZ9" t="s">
        <v>5253</v>
      </c>
    </row>
    <row r="10" spans="1:52" x14ac:dyDescent="0.15">
      <c r="A10" t="str">
        <f t="shared" ref="A10:A73" si="5">B10&amp;C10&amp;E10&amp;F10&amp;H10&amp;I10&amp;J10&amp;M10&amp;N10&amp;O10&amp;P10&amp;Q10&amp;R10&amp;S10&amp;T10&amp;U10&amp;V10&amp;W10&amp;X10&amp;Y10</f>
        <v>|ORI|白|5||《[[殺人の捜査]]》|</v>
      </c>
      <c r="B10" t="s">
        <v>3211</v>
      </c>
      <c r="C10" t="str">
        <f t="shared" ref="C10:C73" si="6">AI10</f>
        <v>ORI</v>
      </c>
      <c r="D10">
        <f>IF(AI10="","",VLOOKUP(C10,tnpl!$Z$1:$AA$11,2,TRUE))</f>
        <v>1</v>
      </c>
      <c r="E10" t="s">
        <v>3211</v>
      </c>
      <c r="F10" t="str">
        <f t="shared" ref="F10:F73" si="7">AJ10</f>
        <v>白</v>
      </c>
      <c r="G10">
        <f>IF(AJ10="","",VLOOKUP(F10,tnpl!$X$1:$Y$16,2,TRUE))</f>
        <v>1</v>
      </c>
      <c r="H10" t="s">
        <v>3211</v>
      </c>
      <c r="I10">
        <f t="shared" ref="I10:I73" si="8">AL10</f>
        <v>5</v>
      </c>
      <c r="J10" t="s">
        <v>3211</v>
      </c>
      <c r="K10">
        <f t="shared" ref="K10:K73" si="9">AW10</f>
        <v>0</v>
      </c>
      <c r="L10">
        <f t="shared" ref="L10:L73" si="10">AX10</f>
        <v>0</v>
      </c>
      <c r="M10" t="str">
        <f t="shared" si="2"/>
        <v/>
      </c>
      <c r="R10" t="s">
        <v>3267</v>
      </c>
      <c r="S10" t="s">
        <v>4854</v>
      </c>
      <c r="T10" t="str">
        <f t="shared" ref="T10:T73" si="11">AM10</f>
        <v>殺人の捜査</v>
      </c>
      <c r="U10" t="str">
        <f t="shared" ref="U10:U73" si="12">IF(I10=0,"&gt;","")</f>
        <v/>
      </c>
      <c r="V10" t="str">
        <f>IF(I10=0,VLOOKUP(T10,Sheet4!A:B,2,TRUE),"")</f>
        <v/>
      </c>
      <c r="W10" t="s">
        <v>4855</v>
      </c>
      <c r="X10" t="s">
        <v>3267</v>
      </c>
      <c r="Y10" s="9"/>
      <c r="Z10" s="11" t="s">
        <v>3127</v>
      </c>
      <c r="AA10" t="s">
        <v>4966</v>
      </c>
      <c r="AC10" t="str">
        <f t="shared" ref="AC10:AC73" si="13">IF(ISERR(SEARCH("破壊する",Z10,1)),"","破壊する")</f>
        <v/>
      </c>
      <c r="AD10" t="str">
        <f t="shared" si="4"/>
        <v>破壊された</v>
      </c>
      <c r="AE10" t="str">
        <f t="shared" ref="AE10:AE73" si="14">IF(ISERR(SEARCH("破壊される",Z10,1)),"","破壊される")</f>
        <v/>
      </c>
      <c r="AF10" t="str">
        <f t="shared" ref="AF10:AF73" si="15">IF(ISERR(SEARCH("破壊し",Z10,1)),"","破壊し")</f>
        <v/>
      </c>
      <c r="AG10" t="b">
        <f t="shared" si="0"/>
        <v>0</v>
      </c>
      <c r="AH10" s="3">
        <v>14</v>
      </c>
      <c r="AI10" s="2" t="s">
        <v>3271</v>
      </c>
      <c r="AJ10" s="1" t="s">
        <v>1653</v>
      </c>
      <c r="AK10" s="1" t="s">
        <v>1771</v>
      </c>
      <c r="AL10" s="1">
        <v>5</v>
      </c>
      <c r="AM10" s="1" t="s">
        <v>3129</v>
      </c>
      <c r="AN10" s="1" t="s">
        <v>3128</v>
      </c>
      <c r="AO10" s="1" t="s">
        <v>297</v>
      </c>
      <c r="AP10" s="1"/>
      <c r="AQ10" s="1"/>
      <c r="AR10" s="1"/>
      <c r="AS10" s="1" t="s">
        <v>3127</v>
      </c>
      <c r="AT10" s="1"/>
      <c r="AU10" s="1"/>
      <c r="AV10" s="1">
        <v>2</v>
      </c>
      <c r="AW10" s="1"/>
      <c r="AX10" s="1"/>
      <c r="AY10" s="1" t="s">
        <v>3127</v>
      </c>
      <c r="AZ10" t="s">
        <v>5254</v>
      </c>
    </row>
    <row r="11" spans="1:52" x14ac:dyDescent="0.15">
      <c r="A11" t="str">
        <f t="shared" si="5"/>
        <v>|ORI|白|6||《[[天界のほとばしり]]》|</v>
      </c>
      <c r="B11" t="s">
        <v>3211</v>
      </c>
      <c r="C11" t="str">
        <f t="shared" si="6"/>
        <v>ORI</v>
      </c>
      <c r="D11">
        <f>IF(AI11="","",VLOOKUP(C11,tnpl!$Z$1:$AA$11,2,TRUE))</f>
        <v>1</v>
      </c>
      <c r="E11" t="s">
        <v>3211</v>
      </c>
      <c r="F11" t="str">
        <f t="shared" si="7"/>
        <v>白</v>
      </c>
      <c r="G11">
        <f>IF(AJ11="","",VLOOKUP(F11,tnpl!$X$1:$Y$16,2,TRUE))</f>
        <v>1</v>
      </c>
      <c r="H11" t="s">
        <v>3211</v>
      </c>
      <c r="I11">
        <f t="shared" si="8"/>
        <v>6</v>
      </c>
      <c r="J11" t="s">
        <v>3211</v>
      </c>
      <c r="K11">
        <f t="shared" si="9"/>
        <v>0</v>
      </c>
      <c r="L11">
        <f t="shared" si="10"/>
        <v>0</v>
      </c>
      <c r="M11" t="str">
        <f t="shared" si="2"/>
        <v/>
      </c>
      <c r="R11" t="s">
        <v>3267</v>
      </c>
      <c r="S11" t="s">
        <v>4854</v>
      </c>
      <c r="T11" t="str">
        <f t="shared" si="11"/>
        <v>天界のほとばしり</v>
      </c>
      <c r="U11" t="str">
        <f t="shared" si="12"/>
        <v/>
      </c>
      <c r="V11" t="str">
        <f>IF(I11=0,VLOOKUP(T11,Sheet4!A:B,2,TRUE),"")</f>
        <v/>
      </c>
      <c r="W11" t="s">
        <v>4855</v>
      </c>
      <c r="X11" t="s">
        <v>3267</v>
      </c>
      <c r="Y11" s="9"/>
      <c r="Z11" s="11" t="s">
        <v>3098</v>
      </c>
      <c r="AA11" t="s">
        <v>5246</v>
      </c>
      <c r="AC11" t="str">
        <f t="shared" si="13"/>
        <v>破壊する</v>
      </c>
      <c r="AD11" t="str">
        <f t="shared" si="4"/>
        <v/>
      </c>
      <c r="AE11" t="str">
        <f t="shared" si="14"/>
        <v/>
      </c>
      <c r="AF11" t="str">
        <f t="shared" si="15"/>
        <v/>
      </c>
      <c r="AG11" t="b">
        <f t="shared" si="0"/>
        <v>0</v>
      </c>
      <c r="AH11" s="3">
        <v>24</v>
      </c>
      <c r="AI11" s="2" t="s">
        <v>3271</v>
      </c>
      <c r="AJ11" s="1" t="s">
        <v>1653</v>
      </c>
      <c r="AK11" s="1" t="s">
        <v>1473</v>
      </c>
      <c r="AL11" s="1">
        <v>6</v>
      </c>
      <c r="AM11" s="1" t="s">
        <v>3100</v>
      </c>
      <c r="AN11" s="1" t="s">
        <v>3099</v>
      </c>
      <c r="AO11" s="1" t="s">
        <v>1475</v>
      </c>
      <c r="AP11" s="1"/>
      <c r="AQ11" s="1"/>
      <c r="AR11" s="1"/>
      <c r="AS11" s="1" t="s">
        <v>3098</v>
      </c>
      <c r="AT11" s="1"/>
      <c r="AU11" s="1"/>
      <c r="AV11" s="1"/>
      <c r="AW11" s="1"/>
      <c r="AX11" s="1"/>
      <c r="AY11" s="1" t="s">
        <v>3098</v>
      </c>
      <c r="AZ11" t="s">
        <v>5268</v>
      </c>
    </row>
    <row r="12" spans="1:52" x14ac:dyDescent="0.15">
      <c r="A12" t="str">
        <f t="shared" si="5"/>
        <v>|ORI|白|6||《[[迅速な報い]]》|</v>
      </c>
      <c r="B12" t="s">
        <v>3211</v>
      </c>
      <c r="C12" t="str">
        <f t="shared" si="6"/>
        <v>ORI</v>
      </c>
      <c r="D12">
        <f>IF(AI12="","",VLOOKUP(C12,tnpl!$Z$1:$AA$11,2,TRUE))</f>
        <v>1</v>
      </c>
      <c r="E12" t="s">
        <v>3211</v>
      </c>
      <c r="F12" t="str">
        <f t="shared" si="7"/>
        <v>白</v>
      </c>
      <c r="G12">
        <f>IF(AJ12="","",VLOOKUP(F12,tnpl!$X$1:$Y$16,2,TRUE))</f>
        <v>1</v>
      </c>
      <c r="H12" t="s">
        <v>3211</v>
      </c>
      <c r="I12">
        <f t="shared" si="8"/>
        <v>6</v>
      </c>
      <c r="J12" t="s">
        <v>3211</v>
      </c>
      <c r="K12">
        <f t="shared" si="9"/>
        <v>0</v>
      </c>
      <c r="L12">
        <f t="shared" si="10"/>
        <v>0</v>
      </c>
      <c r="M12" t="str">
        <f t="shared" si="2"/>
        <v/>
      </c>
      <c r="R12" t="s">
        <v>3267</v>
      </c>
      <c r="S12" t="s">
        <v>4854</v>
      </c>
      <c r="T12" t="str">
        <f t="shared" si="11"/>
        <v>迅速な報い</v>
      </c>
      <c r="U12" t="str">
        <f t="shared" si="12"/>
        <v/>
      </c>
      <c r="V12" t="str">
        <f>IF(I12=0,VLOOKUP(T12,Sheet4!A:B,2,TRUE),"")</f>
        <v/>
      </c>
      <c r="W12" t="s">
        <v>4855</v>
      </c>
      <c r="X12" t="s">
        <v>3267</v>
      </c>
      <c r="Y12" s="9"/>
      <c r="Z12" s="11" t="s">
        <v>3091</v>
      </c>
      <c r="AA12" t="s">
        <v>5246</v>
      </c>
      <c r="AC12" t="str">
        <f t="shared" si="13"/>
        <v>破壊する</v>
      </c>
      <c r="AD12" t="str">
        <f t="shared" si="4"/>
        <v/>
      </c>
      <c r="AE12" t="str">
        <f t="shared" si="14"/>
        <v/>
      </c>
      <c r="AF12" t="str">
        <f t="shared" si="15"/>
        <v/>
      </c>
      <c r="AG12" t="b">
        <f t="shared" si="0"/>
        <v>0</v>
      </c>
      <c r="AH12" s="3">
        <v>26</v>
      </c>
      <c r="AI12" s="2" t="s">
        <v>3271</v>
      </c>
      <c r="AJ12" s="1" t="s">
        <v>1653</v>
      </c>
      <c r="AK12" s="1" t="s">
        <v>1473</v>
      </c>
      <c r="AL12" s="1">
        <v>6</v>
      </c>
      <c r="AM12" s="1" t="s">
        <v>3093</v>
      </c>
      <c r="AN12" s="1" t="s">
        <v>3092</v>
      </c>
      <c r="AO12" s="1" t="s">
        <v>1475</v>
      </c>
      <c r="AP12" s="1"/>
      <c r="AQ12" s="1"/>
      <c r="AR12" s="1"/>
      <c r="AS12" s="1" t="s">
        <v>3091</v>
      </c>
      <c r="AT12" s="1"/>
      <c r="AU12" s="1"/>
      <c r="AV12" s="1"/>
      <c r="AW12" s="1"/>
      <c r="AX12" s="1"/>
      <c r="AY12" s="1" t="s">
        <v>3091</v>
      </c>
    </row>
    <row r="13" spans="1:52" x14ac:dyDescent="0.15">
      <c r="A13" t="str">
        <f t="shared" si="5"/>
        <v>|ORI|白|8||《[[神聖なる月光]]》|</v>
      </c>
      <c r="B13" t="s">
        <v>3211</v>
      </c>
      <c r="C13" t="str">
        <f t="shared" si="6"/>
        <v>ORI</v>
      </c>
      <c r="D13">
        <f>IF(AI13="","",VLOOKUP(C13,tnpl!$Z$1:$AA$11,2,TRUE))</f>
        <v>1</v>
      </c>
      <c r="E13" t="s">
        <v>3211</v>
      </c>
      <c r="F13" t="str">
        <f t="shared" si="7"/>
        <v>白</v>
      </c>
      <c r="G13">
        <f>IF(AJ13="","",VLOOKUP(F13,tnpl!$X$1:$Y$16,2,TRUE))</f>
        <v>1</v>
      </c>
      <c r="H13" t="s">
        <v>3211</v>
      </c>
      <c r="I13">
        <f t="shared" si="8"/>
        <v>8</v>
      </c>
      <c r="J13" t="s">
        <v>3211</v>
      </c>
      <c r="K13">
        <f t="shared" si="9"/>
        <v>0</v>
      </c>
      <c r="L13">
        <f t="shared" si="10"/>
        <v>0</v>
      </c>
      <c r="M13" t="str">
        <f t="shared" si="2"/>
        <v/>
      </c>
      <c r="R13" t="s">
        <v>3267</v>
      </c>
      <c r="S13" t="s">
        <v>4854</v>
      </c>
      <c r="T13" t="str">
        <f t="shared" si="11"/>
        <v>神聖なる月光</v>
      </c>
      <c r="U13" t="str">
        <f t="shared" si="12"/>
        <v/>
      </c>
      <c r="V13" t="str">
        <f>IF(I13=0,VLOOKUP(T13,Sheet4!A:B,2,TRUE),"")</f>
        <v/>
      </c>
      <c r="W13" t="s">
        <v>4855</v>
      </c>
      <c r="X13" t="s">
        <v>3267</v>
      </c>
      <c r="Y13" s="9"/>
      <c r="Z13" s="11" t="s">
        <v>3059</v>
      </c>
      <c r="AA13" t="s">
        <v>5246</v>
      </c>
      <c r="AC13" t="str">
        <f t="shared" si="13"/>
        <v>破壊する</v>
      </c>
      <c r="AD13" t="str">
        <f t="shared" si="4"/>
        <v/>
      </c>
      <c r="AE13" t="str">
        <f t="shared" si="14"/>
        <v/>
      </c>
      <c r="AF13" t="str">
        <f t="shared" si="15"/>
        <v/>
      </c>
      <c r="AG13" t="b">
        <f t="shared" si="0"/>
        <v>0</v>
      </c>
      <c r="AH13" s="3">
        <v>35</v>
      </c>
      <c r="AI13" s="2" t="s">
        <v>3271</v>
      </c>
      <c r="AJ13" s="1" t="s">
        <v>1653</v>
      </c>
      <c r="AK13" s="1" t="s">
        <v>1463</v>
      </c>
      <c r="AL13" s="1">
        <v>8</v>
      </c>
      <c r="AM13" s="1" t="s">
        <v>3061</v>
      </c>
      <c r="AN13" s="1" t="s">
        <v>3060</v>
      </c>
      <c r="AO13" s="1" t="s">
        <v>1475</v>
      </c>
      <c r="AP13" s="1"/>
      <c r="AQ13" s="1"/>
      <c r="AR13" s="1"/>
      <c r="AS13" s="1" t="s">
        <v>3059</v>
      </c>
      <c r="AT13" s="1"/>
      <c r="AU13" s="1"/>
      <c r="AV13" s="1"/>
      <c r="AW13" s="1"/>
      <c r="AX13" s="1"/>
      <c r="AY13" s="1" t="s">
        <v>3059</v>
      </c>
    </row>
    <row r="14" spans="1:52" x14ac:dyDescent="0.15">
      <c r="A14" t="str">
        <f t="shared" si="5"/>
        <v>|ORI|白|10||《[[悲劇的な傲慢]]》|</v>
      </c>
      <c r="B14" t="s">
        <v>3211</v>
      </c>
      <c r="C14" t="str">
        <f t="shared" si="6"/>
        <v>ORI</v>
      </c>
      <c r="D14">
        <f>IF(AI14="","",VLOOKUP(C14,tnpl!$Z$1:$AA$11,2,TRUE))</f>
        <v>1</v>
      </c>
      <c r="E14" t="s">
        <v>3211</v>
      </c>
      <c r="F14" t="str">
        <f t="shared" si="7"/>
        <v>白</v>
      </c>
      <c r="G14">
        <f>IF(AJ14="","",VLOOKUP(F14,tnpl!$X$1:$Y$16,2,TRUE))</f>
        <v>1</v>
      </c>
      <c r="H14" t="s">
        <v>3211</v>
      </c>
      <c r="I14">
        <f t="shared" si="8"/>
        <v>10</v>
      </c>
      <c r="J14" t="s">
        <v>3211</v>
      </c>
      <c r="K14">
        <f t="shared" si="9"/>
        <v>0</v>
      </c>
      <c r="L14">
        <f t="shared" si="10"/>
        <v>0</v>
      </c>
      <c r="M14" t="str">
        <f t="shared" si="2"/>
        <v/>
      </c>
      <c r="R14" t="s">
        <v>3267</v>
      </c>
      <c r="S14" t="s">
        <v>4854</v>
      </c>
      <c r="T14" t="str">
        <f t="shared" si="11"/>
        <v>悲劇的な傲慢</v>
      </c>
      <c r="U14" t="str">
        <f t="shared" si="12"/>
        <v/>
      </c>
      <c r="V14" t="str">
        <f>IF(I14=0,VLOOKUP(T14,Sheet4!A:B,2,TRUE),"")</f>
        <v/>
      </c>
      <c r="W14" t="s">
        <v>4855</v>
      </c>
      <c r="X14" t="s">
        <v>3267</v>
      </c>
      <c r="Y14" s="9"/>
      <c r="Z14" s="11" t="s">
        <v>3047</v>
      </c>
      <c r="AA14" t="s">
        <v>5246</v>
      </c>
      <c r="AC14" t="str">
        <f t="shared" si="13"/>
        <v>破壊する</v>
      </c>
      <c r="AD14" t="str">
        <f t="shared" si="4"/>
        <v/>
      </c>
      <c r="AE14" t="str">
        <f t="shared" si="14"/>
        <v/>
      </c>
      <c r="AF14" t="str">
        <f t="shared" si="15"/>
        <v/>
      </c>
      <c r="AG14" t="b">
        <f t="shared" si="0"/>
        <v>0</v>
      </c>
      <c r="AH14" s="3">
        <v>39</v>
      </c>
      <c r="AI14" s="2" t="s">
        <v>3271</v>
      </c>
      <c r="AJ14" s="1" t="s">
        <v>1653</v>
      </c>
      <c r="AK14" s="1" t="s">
        <v>1453</v>
      </c>
      <c r="AL14" s="1">
        <v>10</v>
      </c>
      <c r="AM14" s="1" t="s">
        <v>3049</v>
      </c>
      <c r="AN14" s="1" t="s">
        <v>3048</v>
      </c>
      <c r="AO14" s="1" t="s">
        <v>1475</v>
      </c>
      <c r="AP14" s="1"/>
      <c r="AQ14" s="1"/>
      <c r="AR14" s="1"/>
      <c r="AS14" s="1" t="s">
        <v>3047</v>
      </c>
      <c r="AT14" s="1"/>
      <c r="AU14" s="1"/>
      <c r="AV14" s="1"/>
      <c r="AW14" s="1"/>
      <c r="AX14" s="1"/>
      <c r="AY14" s="1" t="s">
        <v>3047</v>
      </c>
    </row>
    <row r="15" spans="1:52" x14ac:dyDescent="0.15">
      <c r="A15" t="str">
        <f t="shared" si="5"/>
        <v>|ORI|白|6||《[[牢獄の管理人、ヒクサス]]》|</v>
      </c>
      <c r="B15" t="s">
        <v>3211</v>
      </c>
      <c r="C15" t="str">
        <f t="shared" si="6"/>
        <v>ORI</v>
      </c>
      <c r="D15">
        <f>IF(AI15="","",VLOOKUP(C15,tnpl!$Z$1:$AA$11,2,TRUE))</f>
        <v>1</v>
      </c>
      <c r="E15" t="s">
        <v>3211</v>
      </c>
      <c r="F15" t="str">
        <f t="shared" si="7"/>
        <v>白</v>
      </c>
      <c r="G15">
        <f>IF(AJ15="","",VLOOKUP(F15,tnpl!$X$1:$Y$16,2,TRUE))</f>
        <v>1</v>
      </c>
      <c r="H15" t="s">
        <v>3211</v>
      </c>
      <c r="I15">
        <f t="shared" si="8"/>
        <v>6</v>
      </c>
      <c r="J15" t="s">
        <v>3211</v>
      </c>
      <c r="K15">
        <f t="shared" si="9"/>
        <v>0</v>
      </c>
      <c r="L15">
        <f t="shared" si="10"/>
        <v>0</v>
      </c>
      <c r="M15" t="str">
        <f t="shared" si="2"/>
        <v/>
      </c>
      <c r="R15" t="s">
        <v>3267</v>
      </c>
      <c r="S15" t="s">
        <v>4854</v>
      </c>
      <c r="T15" t="str">
        <f t="shared" si="11"/>
        <v>牢獄の管理人、ヒクサス</v>
      </c>
      <c r="U15" t="str">
        <f t="shared" si="12"/>
        <v/>
      </c>
      <c r="V15" t="str">
        <f>IF(I15=0,VLOOKUP(T15,Sheet4!A:B,2,TRUE),"")</f>
        <v/>
      </c>
      <c r="W15" t="s">
        <v>4855</v>
      </c>
      <c r="X15" t="s">
        <v>3267</v>
      </c>
      <c r="Y15" s="9"/>
      <c r="Z15" s="11" t="s">
        <v>3042</v>
      </c>
      <c r="AA15" t="s">
        <v>5253</v>
      </c>
      <c r="AC15" t="str">
        <f t="shared" si="13"/>
        <v/>
      </c>
      <c r="AD15" t="str">
        <f t="shared" si="4"/>
        <v>破壊された</v>
      </c>
      <c r="AE15" t="str">
        <f t="shared" si="14"/>
        <v/>
      </c>
      <c r="AF15" t="str">
        <f t="shared" si="15"/>
        <v/>
      </c>
      <c r="AG15" t="b">
        <f t="shared" si="0"/>
        <v>0</v>
      </c>
      <c r="AH15" s="3">
        <v>40</v>
      </c>
      <c r="AI15" s="2" t="s">
        <v>3271</v>
      </c>
      <c r="AJ15" s="1" t="s">
        <v>1653</v>
      </c>
      <c r="AK15" s="1" t="s">
        <v>1453</v>
      </c>
      <c r="AL15" s="1">
        <v>6</v>
      </c>
      <c r="AM15" s="1" t="s">
        <v>3046</v>
      </c>
      <c r="AN15" s="1" t="s">
        <v>3045</v>
      </c>
      <c r="AO15" s="1" t="s">
        <v>297</v>
      </c>
      <c r="AP15" s="1"/>
      <c r="AQ15" s="1"/>
      <c r="AR15" s="1"/>
      <c r="AS15" s="1" t="s">
        <v>3044</v>
      </c>
      <c r="AT15" s="1" t="s">
        <v>3043</v>
      </c>
      <c r="AU15" s="1"/>
      <c r="AV15" s="1">
        <v>1</v>
      </c>
      <c r="AW15" s="1"/>
      <c r="AX15" s="1"/>
      <c r="AY15" s="1" t="s">
        <v>3042</v>
      </c>
    </row>
    <row r="16" spans="1:52" x14ac:dyDescent="0.15">
      <c r="A16" t="str">
        <f t="shared" si="5"/>
        <v>|ORI|白|20||《[[ニクスの星原]]》|</v>
      </c>
      <c r="B16" t="s">
        <v>3211</v>
      </c>
      <c r="C16" t="str">
        <f t="shared" si="6"/>
        <v>ORI</v>
      </c>
      <c r="D16">
        <f>IF(AI16="","",VLOOKUP(C16,tnpl!$Z$1:$AA$11,2,TRUE))</f>
        <v>1</v>
      </c>
      <c r="E16" t="s">
        <v>3211</v>
      </c>
      <c r="F16" t="str">
        <f t="shared" si="7"/>
        <v>白</v>
      </c>
      <c r="G16">
        <f>IF(AJ16="","",VLOOKUP(F16,tnpl!$X$1:$Y$16,2,TRUE))</f>
        <v>1</v>
      </c>
      <c r="H16" t="s">
        <v>3211</v>
      </c>
      <c r="I16">
        <f t="shared" si="8"/>
        <v>20</v>
      </c>
      <c r="J16" t="s">
        <v>3211</v>
      </c>
      <c r="K16">
        <f t="shared" si="9"/>
        <v>0</v>
      </c>
      <c r="L16">
        <f t="shared" si="10"/>
        <v>0</v>
      </c>
      <c r="M16" t="str">
        <f t="shared" si="2"/>
        <v/>
      </c>
      <c r="R16" t="s">
        <v>3267</v>
      </c>
      <c r="S16" t="s">
        <v>4854</v>
      </c>
      <c r="T16" t="str">
        <f t="shared" si="11"/>
        <v>ニクスの星原</v>
      </c>
      <c r="U16" t="str">
        <f t="shared" si="12"/>
        <v/>
      </c>
      <c r="V16" t="str">
        <f>IF(I16=0,VLOOKUP(T16,Sheet4!A:B,2,TRUE),"")</f>
        <v/>
      </c>
      <c r="W16" t="s">
        <v>4855</v>
      </c>
      <c r="X16" t="s">
        <v>3267</v>
      </c>
      <c r="Y16" s="9"/>
      <c r="Z16" s="11" t="s">
        <v>3037</v>
      </c>
      <c r="AA16" t="s">
        <v>5251</v>
      </c>
      <c r="AC16" t="str">
        <f t="shared" si="13"/>
        <v/>
      </c>
      <c r="AD16" t="str">
        <f t="shared" si="4"/>
        <v>破壊された</v>
      </c>
      <c r="AE16" t="str">
        <f t="shared" si="14"/>
        <v/>
      </c>
      <c r="AF16" t="str">
        <f t="shared" si="15"/>
        <v/>
      </c>
      <c r="AG16" t="b">
        <f t="shared" si="0"/>
        <v>0</v>
      </c>
      <c r="AH16" s="3">
        <v>41</v>
      </c>
      <c r="AI16" s="2" t="s">
        <v>3271</v>
      </c>
      <c r="AJ16" s="1" t="s">
        <v>1653</v>
      </c>
      <c r="AK16" s="1" t="s">
        <v>1453</v>
      </c>
      <c r="AL16" s="1">
        <v>20</v>
      </c>
      <c r="AM16" s="1" t="s">
        <v>3041</v>
      </c>
      <c r="AN16" s="1" t="s">
        <v>3040</v>
      </c>
      <c r="AO16" s="1" t="s">
        <v>297</v>
      </c>
      <c r="AP16" s="1"/>
      <c r="AQ16" s="1"/>
      <c r="AR16" s="1"/>
      <c r="AS16" s="1" t="s">
        <v>3039</v>
      </c>
      <c r="AT16" s="1" t="s">
        <v>3038</v>
      </c>
      <c r="AU16" s="1"/>
      <c r="AV16" s="1">
        <v>4</v>
      </c>
      <c r="AW16" s="1"/>
      <c r="AX16" s="1"/>
      <c r="AY16" s="1" t="s">
        <v>3037</v>
      </c>
    </row>
    <row r="17" spans="1:51" x14ac:dyDescent="0.15">
      <c r="A17" t="str">
        <f t="shared" si="5"/>
        <v>|ORI|青|9|4/4|《[[塔の霊]]》|</v>
      </c>
      <c r="B17" t="s">
        <v>3211</v>
      </c>
      <c r="C17" t="str">
        <f t="shared" si="6"/>
        <v>ORI</v>
      </c>
      <c r="D17">
        <f>IF(AI17="","",VLOOKUP(C17,tnpl!$Z$1:$AA$11,2,TRUE))</f>
        <v>1</v>
      </c>
      <c r="E17" t="s">
        <v>3211</v>
      </c>
      <c r="F17" t="str">
        <f t="shared" si="7"/>
        <v>青</v>
      </c>
      <c r="G17">
        <f>IF(AJ17="","",VLOOKUP(F17,tnpl!$X$1:$Y$16,2,TRUE))</f>
        <v>2</v>
      </c>
      <c r="H17" t="s">
        <v>3211</v>
      </c>
      <c r="I17">
        <f t="shared" si="8"/>
        <v>9</v>
      </c>
      <c r="J17" t="s">
        <v>3211</v>
      </c>
      <c r="K17">
        <f t="shared" si="9"/>
        <v>4</v>
      </c>
      <c r="L17">
        <f t="shared" si="10"/>
        <v>4</v>
      </c>
      <c r="M17" t="str">
        <f t="shared" si="2"/>
        <v>4/4</v>
      </c>
      <c r="R17" t="s">
        <v>3267</v>
      </c>
      <c r="S17" t="s">
        <v>4854</v>
      </c>
      <c r="T17" t="str">
        <f t="shared" si="11"/>
        <v>塔の霊</v>
      </c>
      <c r="U17" t="str">
        <f t="shared" si="12"/>
        <v/>
      </c>
      <c r="V17" t="str">
        <f>IF(I17=0,VLOOKUP(T17,Sheet4!A:B,2,TRUE),"")</f>
        <v/>
      </c>
      <c r="W17" t="s">
        <v>4855</v>
      </c>
      <c r="X17" t="s">
        <v>3267</v>
      </c>
      <c r="Y17" s="9"/>
      <c r="Z17" s="11" t="s">
        <v>3304</v>
      </c>
      <c r="AA17" t="s">
        <v>5253</v>
      </c>
      <c r="AC17" t="str">
        <f t="shared" si="13"/>
        <v>破壊する</v>
      </c>
      <c r="AD17" t="str">
        <f t="shared" si="4"/>
        <v/>
      </c>
      <c r="AE17" t="str">
        <f t="shared" si="14"/>
        <v/>
      </c>
      <c r="AF17" t="str">
        <f t="shared" si="15"/>
        <v/>
      </c>
      <c r="AG17" t="b">
        <f t="shared" si="0"/>
        <v>0</v>
      </c>
      <c r="AH17" s="3">
        <v>61</v>
      </c>
      <c r="AI17" s="2" t="s">
        <v>3271</v>
      </c>
      <c r="AJ17" s="1" t="s">
        <v>1631</v>
      </c>
      <c r="AK17" s="1" t="s">
        <v>1473</v>
      </c>
      <c r="AL17" s="1">
        <v>9</v>
      </c>
      <c r="AM17" s="1" t="s">
        <v>2980</v>
      </c>
      <c r="AN17" s="1" t="s">
        <v>2979</v>
      </c>
      <c r="AO17" s="1" t="s">
        <v>349</v>
      </c>
      <c r="AP17" s="1" t="s">
        <v>2436</v>
      </c>
      <c r="AQ17" s="1"/>
      <c r="AR17" s="1"/>
      <c r="AS17" s="1" t="s">
        <v>3304</v>
      </c>
      <c r="AT17" s="1"/>
      <c r="AU17" s="1"/>
      <c r="AV17" s="1"/>
      <c r="AW17" s="1">
        <v>4</v>
      </c>
      <c r="AX17" s="1">
        <v>4</v>
      </c>
      <c r="AY17" s="1" t="s">
        <v>3304</v>
      </c>
    </row>
    <row r="18" spans="1:51" x14ac:dyDescent="0.15">
      <c r="A18" t="str">
        <f t="shared" si="5"/>
        <v>|ORI|青|6||《[[スフィンクスの後見]]》|</v>
      </c>
      <c r="B18" t="s">
        <v>3211</v>
      </c>
      <c r="C18" t="str">
        <f t="shared" si="6"/>
        <v>ORI</v>
      </c>
      <c r="D18">
        <f>IF(AI18="","",VLOOKUP(C18,tnpl!$Z$1:$AA$11,2,TRUE))</f>
        <v>1</v>
      </c>
      <c r="E18" t="s">
        <v>3211</v>
      </c>
      <c r="F18" t="str">
        <f t="shared" si="7"/>
        <v>青</v>
      </c>
      <c r="G18">
        <f>IF(AJ18="","",VLOOKUP(F18,tnpl!$X$1:$Y$16,2,TRUE))</f>
        <v>2</v>
      </c>
      <c r="H18" t="s">
        <v>3211</v>
      </c>
      <c r="I18">
        <f t="shared" si="8"/>
        <v>6</v>
      </c>
      <c r="J18" t="s">
        <v>3211</v>
      </c>
      <c r="K18">
        <f t="shared" si="9"/>
        <v>0</v>
      </c>
      <c r="L18">
        <f t="shared" si="10"/>
        <v>0</v>
      </c>
      <c r="M18" t="str">
        <f t="shared" si="2"/>
        <v/>
      </c>
      <c r="R18" t="s">
        <v>3267</v>
      </c>
      <c r="S18" t="s">
        <v>4854</v>
      </c>
      <c r="T18" t="str">
        <f t="shared" si="11"/>
        <v>スフィンクスの後見</v>
      </c>
      <c r="U18" t="str">
        <f t="shared" si="12"/>
        <v/>
      </c>
      <c r="V18" t="str">
        <f>IF(I18=0,VLOOKUP(T18,Sheet4!A:B,2,TRUE),"")</f>
        <v/>
      </c>
      <c r="W18" t="s">
        <v>4855</v>
      </c>
      <c r="X18" t="s">
        <v>3267</v>
      </c>
      <c r="Y18" s="9"/>
      <c r="Z18" s="11" t="s">
        <v>2957</v>
      </c>
      <c r="AA18" t="s">
        <v>5248</v>
      </c>
      <c r="AC18" t="str">
        <f t="shared" si="13"/>
        <v/>
      </c>
      <c r="AD18" t="str">
        <f t="shared" si="4"/>
        <v/>
      </c>
      <c r="AE18" t="str">
        <f t="shared" si="14"/>
        <v/>
      </c>
      <c r="AF18" t="str">
        <f t="shared" si="15"/>
        <v>破壊し</v>
      </c>
      <c r="AG18" t="b">
        <f t="shared" si="0"/>
        <v>0</v>
      </c>
      <c r="AH18" s="3">
        <v>68</v>
      </c>
      <c r="AI18" s="2" t="s">
        <v>3271</v>
      </c>
      <c r="AJ18" s="1" t="s">
        <v>1631</v>
      </c>
      <c r="AK18" s="1" t="s">
        <v>1473</v>
      </c>
      <c r="AL18" s="1">
        <v>6</v>
      </c>
      <c r="AM18" s="1" t="s">
        <v>2959</v>
      </c>
      <c r="AN18" s="1" t="s">
        <v>2958</v>
      </c>
      <c r="AO18" s="1" t="s">
        <v>297</v>
      </c>
      <c r="AP18" s="1"/>
      <c r="AQ18" s="1"/>
      <c r="AR18" s="1"/>
      <c r="AS18" s="1" t="s">
        <v>3307</v>
      </c>
      <c r="AT18" s="1" t="s">
        <v>3308</v>
      </c>
      <c r="AU18" s="1"/>
      <c r="AV18" s="1">
        <v>2</v>
      </c>
      <c r="AW18" s="1"/>
      <c r="AX18" s="1"/>
      <c r="AY18" s="1" t="s">
        <v>2957</v>
      </c>
    </row>
    <row r="19" spans="1:51" x14ac:dyDescent="0.15">
      <c r="A19" t="str">
        <f t="shared" si="5"/>
        <v>|ORI|青|14||《[[変位の波]]》|</v>
      </c>
      <c r="B19" t="s">
        <v>3211</v>
      </c>
      <c r="C19" t="str">
        <f t="shared" si="6"/>
        <v>ORI</v>
      </c>
      <c r="D19">
        <f>IF(AI19="","",VLOOKUP(C19,tnpl!$Z$1:$AA$11,2,TRUE))</f>
        <v>1</v>
      </c>
      <c r="E19" t="s">
        <v>3211</v>
      </c>
      <c r="F19" t="str">
        <f t="shared" si="7"/>
        <v>青</v>
      </c>
      <c r="G19">
        <f>IF(AJ19="","",VLOOKUP(F19,tnpl!$X$1:$Y$16,2,TRUE))</f>
        <v>2</v>
      </c>
      <c r="H19" t="s">
        <v>3211</v>
      </c>
      <c r="I19">
        <f t="shared" si="8"/>
        <v>14</v>
      </c>
      <c r="J19" t="s">
        <v>3211</v>
      </c>
      <c r="K19">
        <f t="shared" si="9"/>
        <v>0</v>
      </c>
      <c r="L19">
        <f t="shared" si="10"/>
        <v>0</v>
      </c>
      <c r="M19" t="str">
        <f t="shared" si="2"/>
        <v/>
      </c>
      <c r="R19" t="s">
        <v>3267</v>
      </c>
      <c r="S19" t="s">
        <v>4854</v>
      </c>
      <c r="T19" t="str">
        <f t="shared" si="11"/>
        <v>変位の波</v>
      </c>
      <c r="U19" t="str">
        <f t="shared" si="12"/>
        <v/>
      </c>
      <c r="V19" t="str">
        <f>IF(I19=0,VLOOKUP(T19,Sheet4!A:B,2,TRUE),"")</f>
        <v/>
      </c>
      <c r="W19" t="s">
        <v>4855</v>
      </c>
      <c r="X19" t="s">
        <v>3267</v>
      </c>
      <c r="Y19" s="9"/>
      <c r="Z19" s="11" t="s">
        <v>2939</v>
      </c>
      <c r="AA19" t="s">
        <v>3209</v>
      </c>
      <c r="AC19" t="str">
        <f t="shared" si="13"/>
        <v/>
      </c>
      <c r="AD19" t="str">
        <f t="shared" si="4"/>
        <v/>
      </c>
      <c r="AE19" t="str">
        <f t="shared" si="14"/>
        <v>破壊される</v>
      </c>
      <c r="AF19" t="str">
        <f t="shared" si="15"/>
        <v/>
      </c>
      <c r="AG19" t="b">
        <f t="shared" si="0"/>
        <v>0</v>
      </c>
      <c r="AH19" s="3">
        <v>74</v>
      </c>
      <c r="AI19" s="2" t="s">
        <v>3271</v>
      </c>
      <c r="AJ19" s="1" t="s">
        <v>1631</v>
      </c>
      <c r="AK19" s="1" t="s">
        <v>1463</v>
      </c>
      <c r="AL19" s="1">
        <v>14</v>
      </c>
      <c r="AM19" s="1" t="s">
        <v>2941</v>
      </c>
      <c r="AN19" s="1" t="s">
        <v>2940</v>
      </c>
      <c r="AO19" s="1" t="s">
        <v>1475</v>
      </c>
      <c r="AP19" s="1"/>
      <c r="AQ19" s="1"/>
      <c r="AR19" s="1"/>
      <c r="AS19" s="1" t="s">
        <v>2939</v>
      </c>
      <c r="AT19" s="1"/>
      <c r="AU19" s="1"/>
      <c r="AV19" s="1"/>
      <c r="AW19" s="1"/>
      <c r="AX19" s="1"/>
      <c r="AY19" s="1" t="s">
        <v>2939</v>
      </c>
    </row>
    <row r="20" spans="1:51" x14ac:dyDescent="0.15">
      <c r="A20" t="str">
        <f t="shared" si="5"/>
        <v>|ORI|青|9||《[[蛙変化]]》|</v>
      </c>
      <c r="B20" t="s">
        <v>3211</v>
      </c>
      <c r="C20" t="str">
        <f t="shared" si="6"/>
        <v>ORI</v>
      </c>
      <c r="D20">
        <f>IF(AI20="","",VLOOKUP(C20,tnpl!$Z$1:$AA$11,2,TRUE))</f>
        <v>1</v>
      </c>
      <c r="E20" t="s">
        <v>3211</v>
      </c>
      <c r="F20" t="str">
        <f t="shared" si="7"/>
        <v>青</v>
      </c>
      <c r="G20">
        <f>IF(AJ20="","",VLOOKUP(F20,tnpl!$X$1:$Y$16,2,TRUE))</f>
        <v>2</v>
      </c>
      <c r="H20" t="s">
        <v>3211</v>
      </c>
      <c r="I20">
        <f t="shared" si="8"/>
        <v>9</v>
      </c>
      <c r="J20" t="s">
        <v>3211</v>
      </c>
      <c r="K20">
        <f t="shared" si="9"/>
        <v>0</v>
      </c>
      <c r="L20">
        <f t="shared" si="10"/>
        <v>0</v>
      </c>
      <c r="M20" t="str">
        <f t="shared" si="2"/>
        <v/>
      </c>
      <c r="R20" t="s">
        <v>3267</v>
      </c>
      <c r="S20" t="s">
        <v>4854</v>
      </c>
      <c r="T20" t="str">
        <f t="shared" si="11"/>
        <v>蛙変化</v>
      </c>
      <c r="U20" t="str">
        <f t="shared" si="12"/>
        <v/>
      </c>
      <c r="V20" t="str">
        <f>IF(I20=0,VLOOKUP(T20,Sheet4!A:B,2,TRUE),"")</f>
        <v/>
      </c>
      <c r="W20" t="s">
        <v>4855</v>
      </c>
      <c r="X20" t="s">
        <v>3267</v>
      </c>
      <c r="Y20" s="9"/>
      <c r="Z20" s="11" t="s">
        <v>2933</v>
      </c>
      <c r="AA20" t="s">
        <v>5246</v>
      </c>
      <c r="AC20" t="str">
        <f t="shared" si="13"/>
        <v/>
      </c>
      <c r="AD20" t="str">
        <f t="shared" si="4"/>
        <v/>
      </c>
      <c r="AE20" t="str">
        <f t="shared" si="14"/>
        <v/>
      </c>
      <c r="AF20" t="str">
        <f t="shared" si="15"/>
        <v/>
      </c>
      <c r="AG20" t="b">
        <f t="shared" si="0"/>
        <v>0</v>
      </c>
      <c r="AH20" s="3">
        <v>76</v>
      </c>
      <c r="AI20" s="2" t="s">
        <v>3271</v>
      </c>
      <c r="AJ20" s="1" t="s">
        <v>1631</v>
      </c>
      <c r="AK20" s="1" t="s">
        <v>1463</v>
      </c>
      <c r="AL20" s="1">
        <v>9</v>
      </c>
      <c r="AM20" s="1" t="s">
        <v>2935</v>
      </c>
      <c r="AN20" s="1" t="s">
        <v>2934</v>
      </c>
      <c r="AO20" s="1" t="s">
        <v>1475</v>
      </c>
      <c r="AP20" s="1"/>
      <c r="AQ20" s="1"/>
      <c r="AR20" s="1"/>
      <c r="AS20" s="1" t="s">
        <v>2933</v>
      </c>
      <c r="AT20" s="1"/>
      <c r="AU20" s="1"/>
      <c r="AV20" s="1"/>
      <c r="AW20" s="1"/>
      <c r="AX20" s="1"/>
      <c r="AY20" s="1" t="s">
        <v>2933</v>
      </c>
    </row>
    <row r="21" spans="1:51" x14ac:dyDescent="0.15">
      <c r="A21" t="str">
        <f t="shared" si="5"/>
        <v>|ORI|青|12|1/3|《[[スカーブの大巨人]]》|</v>
      </c>
      <c r="B21" t="s">
        <v>3211</v>
      </c>
      <c r="C21" t="str">
        <f t="shared" si="6"/>
        <v>ORI</v>
      </c>
      <c r="D21">
        <f>IF(AI21="","",VLOOKUP(C21,tnpl!$Z$1:$AA$11,2,TRUE))</f>
        <v>1</v>
      </c>
      <c r="E21" t="s">
        <v>3211</v>
      </c>
      <c r="F21" t="str">
        <f t="shared" si="7"/>
        <v>青</v>
      </c>
      <c r="G21">
        <f>IF(AJ21="","",VLOOKUP(F21,tnpl!$X$1:$Y$16,2,TRUE))</f>
        <v>2</v>
      </c>
      <c r="H21" t="s">
        <v>3211</v>
      </c>
      <c r="I21">
        <f t="shared" si="8"/>
        <v>12</v>
      </c>
      <c r="J21" t="s">
        <v>3211</v>
      </c>
      <c r="K21">
        <f t="shared" si="9"/>
        <v>1</v>
      </c>
      <c r="L21">
        <f t="shared" si="10"/>
        <v>3</v>
      </c>
      <c r="M21" t="str">
        <f t="shared" si="2"/>
        <v>1/3</v>
      </c>
      <c r="R21" t="s">
        <v>3267</v>
      </c>
      <c r="S21" t="s">
        <v>4854</v>
      </c>
      <c r="T21" t="str">
        <f t="shared" si="11"/>
        <v>スカーブの大巨人</v>
      </c>
      <c r="U21" t="str">
        <f t="shared" si="12"/>
        <v/>
      </c>
      <c r="V21" t="str">
        <f>IF(I21=0,VLOOKUP(T21,Sheet4!A:B,2,TRUE),"")</f>
        <v/>
      </c>
      <c r="W21" t="s">
        <v>4855</v>
      </c>
      <c r="X21" t="s">
        <v>3267</v>
      </c>
      <c r="Y21" s="9"/>
      <c r="Z21" s="11" t="s">
        <v>3315</v>
      </c>
      <c r="AA21" t="s">
        <v>5246</v>
      </c>
      <c r="AC21" t="str">
        <f t="shared" si="13"/>
        <v/>
      </c>
      <c r="AD21" t="str">
        <f t="shared" si="4"/>
        <v>破壊された</v>
      </c>
      <c r="AE21" t="str">
        <f t="shared" si="14"/>
        <v>破壊される</v>
      </c>
      <c r="AF21" t="str">
        <f t="shared" si="15"/>
        <v/>
      </c>
      <c r="AG21" t="b">
        <f t="shared" si="0"/>
        <v>0</v>
      </c>
      <c r="AH21" s="3">
        <v>79</v>
      </c>
      <c r="AI21" s="2" t="s">
        <v>3271</v>
      </c>
      <c r="AJ21" s="1" t="s">
        <v>1631</v>
      </c>
      <c r="AK21" s="1" t="s">
        <v>1453</v>
      </c>
      <c r="AL21" s="1">
        <v>12</v>
      </c>
      <c r="AM21" s="1" t="s">
        <v>2926</v>
      </c>
      <c r="AN21" s="1" t="s">
        <v>2925</v>
      </c>
      <c r="AO21" s="1" t="s">
        <v>349</v>
      </c>
      <c r="AP21" s="1" t="s">
        <v>1506</v>
      </c>
      <c r="AQ21" s="1" t="s">
        <v>2077</v>
      </c>
      <c r="AR21" s="1"/>
      <c r="AS21" s="1" t="s">
        <v>3313</v>
      </c>
      <c r="AT21" s="1" t="s">
        <v>3314</v>
      </c>
      <c r="AU21" s="1"/>
      <c r="AV21" s="1"/>
      <c r="AW21" s="1">
        <v>1</v>
      </c>
      <c r="AX21" s="1">
        <v>3</v>
      </c>
      <c r="AY21" s="1" t="s">
        <v>3315</v>
      </c>
    </row>
    <row r="22" spans="1:51" x14ac:dyDescent="0.15">
      <c r="A22" t="str">
        <f t="shared" si="5"/>
        <v>|ORI|黒|12||《[[夜の罠]]》|</v>
      </c>
      <c r="B22" t="s">
        <v>3211</v>
      </c>
      <c r="C22" t="str">
        <f t="shared" si="6"/>
        <v>ORI</v>
      </c>
      <c r="D22">
        <f>IF(AI22="","",VLOOKUP(C22,tnpl!$Z$1:$AA$11,2,TRUE))</f>
        <v>1</v>
      </c>
      <c r="E22" t="s">
        <v>3211</v>
      </c>
      <c r="F22" t="str">
        <f t="shared" si="7"/>
        <v>黒</v>
      </c>
      <c r="G22">
        <f>IF(AJ22="","",VLOOKUP(F22,tnpl!$X$1:$Y$16,2,TRUE))</f>
        <v>3</v>
      </c>
      <c r="H22" t="s">
        <v>3211</v>
      </c>
      <c r="I22">
        <f t="shared" si="8"/>
        <v>12</v>
      </c>
      <c r="J22" t="s">
        <v>3211</v>
      </c>
      <c r="K22">
        <f t="shared" si="9"/>
        <v>0</v>
      </c>
      <c r="L22">
        <f t="shared" si="10"/>
        <v>0</v>
      </c>
      <c r="M22" t="str">
        <f t="shared" si="2"/>
        <v/>
      </c>
      <c r="R22" t="s">
        <v>3267</v>
      </c>
      <c r="S22" t="s">
        <v>4854</v>
      </c>
      <c r="T22" t="str">
        <f t="shared" si="11"/>
        <v>夜の罠</v>
      </c>
      <c r="U22" t="str">
        <f t="shared" si="12"/>
        <v/>
      </c>
      <c r="V22" t="str">
        <f>IF(I22=0,VLOOKUP(T22,Sheet4!A:B,2,TRUE),"")</f>
        <v/>
      </c>
      <c r="W22" t="s">
        <v>4855</v>
      </c>
      <c r="X22" t="s">
        <v>3267</v>
      </c>
      <c r="Y22" s="9"/>
      <c r="Z22" s="11" t="s">
        <v>2171</v>
      </c>
      <c r="AA22" t="s">
        <v>5248</v>
      </c>
      <c r="AC22" t="str">
        <f t="shared" si="13"/>
        <v>破壊する</v>
      </c>
      <c r="AD22" t="str">
        <f t="shared" si="4"/>
        <v/>
      </c>
      <c r="AE22" t="str">
        <f t="shared" si="14"/>
        <v/>
      </c>
      <c r="AF22" t="str">
        <f t="shared" si="15"/>
        <v/>
      </c>
      <c r="AG22" t="b">
        <f t="shared" si="0"/>
        <v>0</v>
      </c>
      <c r="AH22" s="3">
        <v>92</v>
      </c>
      <c r="AI22" s="2" t="s">
        <v>3271</v>
      </c>
      <c r="AJ22" s="1" t="s">
        <v>1606</v>
      </c>
      <c r="AK22" s="1" t="s">
        <v>1771</v>
      </c>
      <c r="AL22" s="1">
        <v>12</v>
      </c>
      <c r="AM22" s="1" t="s">
        <v>2890</v>
      </c>
      <c r="AN22" s="1" t="s">
        <v>2889</v>
      </c>
      <c r="AO22" s="1" t="s">
        <v>1475</v>
      </c>
      <c r="AP22" s="1"/>
      <c r="AQ22" s="1"/>
      <c r="AR22" s="1"/>
      <c r="AS22" s="1" t="s">
        <v>2171</v>
      </c>
      <c r="AT22" s="1"/>
      <c r="AU22" s="1"/>
      <c r="AV22" s="1"/>
      <c r="AW22" s="1"/>
      <c r="AX22" s="1"/>
      <c r="AY22" s="1" t="s">
        <v>2171</v>
      </c>
    </row>
    <row r="23" spans="1:51" x14ac:dyDescent="0.15">
      <c r="A23" t="str">
        <f t="shared" si="5"/>
        <v>|ORI|黒|3||《[[魂裂き]]》|</v>
      </c>
      <c r="B23" t="s">
        <v>3211</v>
      </c>
      <c r="C23" t="str">
        <f t="shared" si="6"/>
        <v>ORI</v>
      </c>
      <c r="D23">
        <f>IF(AI23="","",VLOOKUP(C23,tnpl!$Z$1:$AA$11,2,TRUE))</f>
        <v>1</v>
      </c>
      <c r="E23" t="s">
        <v>3211</v>
      </c>
      <c r="F23" t="str">
        <f t="shared" si="7"/>
        <v>黒</v>
      </c>
      <c r="G23">
        <f>IF(AJ23="","",VLOOKUP(F23,tnpl!$X$1:$Y$16,2,TRUE))</f>
        <v>3</v>
      </c>
      <c r="H23" t="s">
        <v>3211</v>
      </c>
      <c r="I23">
        <f t="shared" si="8"/>
        <v>3</v>
      </c>
      <c r="J23" t="s">
        <v>3211</v>
      </c>
      <c r="K23">
        <f t="shared" si="9"/>
        <v>0</v>
      </c>
      <c r="L23">
        <f t="shared" si="10"/>
        <v>0</v>
      </c>
      <c r="M23" t="str">
        <f t="shared" si="2"/>
        <v/>
      </c>
      <c r="R23" t="s">
        <v>3267</v>
      </c>
      <c r="S23" t="s">
        <v>4854</v>
      </c>
      <c r="T23" t="str">
        <f t="shared" si="11"/>
        <v>魂裂き</v>
      </c>
      <c r="U23" t="str">
        <f t="shared" si="12"/>
        <v/>
      </c>
      <c r="V23" t="str">
        <f>IF(I23=0,VLOOKUP(T23,Sheet4!A:B,2,TRUE),"")</f>
        <v/>
      </c>
      <c r="W23" t="s">
        <v>4855</v>
      </c>
      <c r="X23" t="s">
        <v>3267</v>
      </c>
      <c r="Y23" s="9"/>
      <c r="Z23" s="11" t="s">
        <v>2883</v>
      </c>
      <c r="AA23" t="s">
        <v>5246</v>
      </c>
      <c r="AC23" t="str">
        <f t="shared" si="13"/>
        <v>破壊する</v>
      </c>
      <c r="AD23" t="str">
        <f t="shared" si="4"/>
        <v/>
      </c>
      <c r="AE23" t="str">
        <f t="shared" si="14"/>
        <v/>
      </c>
      <c r="AF23" t="str">
        <f t="shared" si="15"/>
        <v/>
      </c>
      <c r="AG23" t="b">
        <f t="shared" si="0"/>
        <v>0</v>
      </c>
      <c r="AH23" s="3">
        <v>94</v>
      </c>
      <c r="AI23" s="2" t="s">
        <v>3271</v>
      </c>
      <c r="AJ23" s="1" t="s">
        <v>1606</v>
      </c>
      <c r="AK23" s="1" t="s">
        <v>1771</v>
      </c>
      <c r="AL23" s="1">
        <v>3</v>
      </c>
      <c r="AM23" s="1" t="s">
        <v>2885</v>
      </c>
      <c r="AN23" s="1" t="s">
        <v>2884</v>
      </c>
      <c r="AO23" s="1" t="s">
        <v>1475</v>
      </c>
      <c r="AP23" s="1"/>
      <c r="AQ23" s="1"/>
      <c r="AR23" s="1"/>
      <c r="AS23" s="1" t="s">
        <v>2883</v>
      </c>
      <c r="AT23" s="1"/>
      <c r="AU23" s="1"/>
      <c r="AV23" s="1"/>
      <c r="AW23" s="1"/>
      <c r="AX23" s="1"/>
      <c r="AY23" s="1" t="s">
        <v>2883</v>
      </c>
    </row>
    <row r="24" spans="1:51" x14ac:dyDescent="0.15">
      <c r="A24" t="str">
        <f t="shared" si="5"/>
        <v>|ORI|黒|6||《[[冥府の傷跡]]》|</v>
      </c>
      <c r="B24" t="s">
        <v>3211</v>
      </c>
      <c r="C24" t="str">
        <f t="shared" si="6"/>
        <v>ORI</v>
      </c>
      <c r="D24">
        <f>IF(AI24="","",VLOOKUP(C24,tnpl!$Z$1:$AA$11,2,TRUE))</f>
        <v>1</v>
      </c>
      <c r="E24" t="s">
        <v>3211</v>
      </c>
      <c r="F24" t="str">
        <f t="shared" si="7"/>
        <v>黒</v>
      </c>
      <c r="G24">
        <f>IF(AJ24="","",VLOOKUP(F24,tnpl!$X$1:$Y$16,2,TRUE))</f>
        <v>3</v>
      </c>
      <c r="H24" t="s">
        <v>3211</v>
      </c>
      <c r="I24">
        <f t="shared" si="8"/>
        <v>6</v>
      </c>
      <c r="J24" t="s">
        <v>3211</v>
      </c>
      <c r="K24">
        <f t="shared" si="9"/>
        <v>0</v>
      </c>
      <c r="L24">
        <f t="shared" si="10"/>
        <v>0</v>
      </c>
      <c r="M24" t="str">
        <f t="shared" si="2"/>
        <v/>
      </c>
      <c r="R24" t="s">
        <v>3267</v>
      </c>
      <c r="S24" t="s">
        <v>4854</v>
      </c>
      <c r="T24" t="str">
        <f t="shared" si="11"/>
        <v>冥府の傷跡</v>
      </c>
      <c r="U24" t="str">
        <f t="shared" si="12"/>
        <v/>
      </c>
      <c r="V24" t="str">
        <f>IF(I24=0,VLOOKUP(T24,Sheet4!A:B,2,TRUE),"")</f>
        <v/>
      </c>
      <c r="W24" t="s">
        <v>4855</v>
      </c>
      <c r="X24" t="s">
        <v>3267</v>
      </c>
      <c r="Y24" s="9"/>
      <c r="Z24" s="11" t="s">
        <v>2877</v>
      </c>
      <c r="AA24" t="s">
        <v>4966</v>
      </c>
      <c r="AC24" t="str">
        <f t="shared" si="13"/>
        <v/>
      </c>
      <c r="AD24" t="str">
        <f t="shared" si="4"/>
        <v>破壊された</v>
      </c>
      <c r="AE24" t="str">
        <f t="shared" si="14"/>
        <v/>
      </c>
      <c r="AF24" t="str">
        <f t="shared" si="15"/>
        <v/>
      </c>
      <c r="AG24" t="b">
        <f t="shared" si="0"/>
        <v>0</v>
      </c>
      <c r="AH24" s="3">
        <v>96</v>
      </c>
      <c r="AI24" s="2" t="s">
        <v>3271</v>
      </c>
      <c r="AJ24" s="1" t="s">
        <v>1606</v>
      </c>
      <c r="AK24" s="1" t="s">
        <v>1771</v>
      </c>
      <c r="AL24" s="1">
        <v>6</v>
      </c>
      <c r="AM24" s="1" t="s">
        <v>2879</v>
      </c>
      <c r="AN24" s="1" t="s">
        <v>2878</v>
      </c>
      <c r="AO24" s="1" t="s">
        <v>297</v>
      </c>
      <c r="AP24" s="1"/>
      <c r="AQ24" s="1"/>
      <c r="AR24" s="1"/>
      <c r="AS24" s="1" t="s">
        <v>3324</v>
      </c>
      <c r="AT24" s="1" t="s">
        <v>3325</v>
      </c>
      <c r="AU24" s="1"/>
      <c r="AV24" s="1">
        <v>2</v>
      </c>
      <c r="AW24" s="1"/>
      <c r="AX24" s="1"/>
      <c r="AY24" s="1" t="s">
        <v>2877</v>
      </c>
    </row>
    <row r="25" spans="1:51" x14ac:dyDescent="0.15">
      <c r="A25" t="str">
        <f t="shared" si="5"/>
        <v>|ORI|黒|10|5/3|《[[肉袋の匪賊]]》|</v>
      </c>
      <c r="B25" t="s">
        <v>3211</v>
      </c>
      <c r="C25" t="str">
        <f t="shared" si="6"/>
        <v>ORI</v>
      </c>
      <c r="D25">
        <f>IF(AI25="","",VLOOKUP(C25,tnpl!$Z$1:$AA$11,2,TRUE))</f>
        <v>1</v>
      </c>
      <c r="E25" t="s">
        <v>3211</v>
      </c>
      <c r="F25" t="str">
        <f t="shared" si="7"/>
        <v>黒</v>
      </c>
      <c r="G25">
        <f>IF(AJ25="","",VLOOKUP(F25,tnpl!$X$1:$Y$16,2,TRUE))</f>
        <v>3</v>
      </c>
      <c r="H25" t="s">
        <v>3211</v>
      </c>
      <c r="I25">
        <f t="shared" si="8"/>
        <v>10</v>
      </c>
      <c r="J25" t="s">
        <v>3211</v>
      </c>
      <c r="K25">
        <f t="shared" si="9"/>
        <v>5</v>
      </c>
      <c r="L25">
        <f t="shared" si="10"/>
        <v>3</v>
      </c>
      <c r="M25" t="str">
        <f t="shared" si="2"/>
        <v>5/3</v>
      </c>
      <c r="R25" t="s">
        <v>3267</v>
      </c>
      <c r="S25" t="s">
        <v>4854</v>
      </c>
      <c r="T25" t="str">
        <f t="shared" si="11"/>
        <v>肉袋の匪賊</v>
      </c>
      <c r="U25" t="str">
        <f t="shared" si="12"/>
        <v/>
      </c>
      <c r="V25" t="str">
        <f>IF(I25=0,VLOOKUP(T25,Sheet4!A:B,2,TRUE),"")</f>
        <v/>
      </c>
      <c r="W25" t="s">
        <v>4855</v>
      </c>
      <c r="X25" t="s">
        <v>3267</v>
      </c>
      <c r="Y25" s="9"/>
      <c r="Z25" s="11" t="s">
        <v>2872</v>
      </c>
      <c r="AA25" t="s">
        <v>5246</v>
      </c>
      <c r="AC25" t="str">
        <f t="shared" si="13"/>
        <v/>
      </c>
      <c r="AD25" t="str">
        <f t="shared" si="4"/>
        <v/>
      </c>
      <c r="AE25" t="str">
        <f t="shared" si="14"/>
        <v>破壊される</v>
      </c>
      <c r="AF25" t="str">
        <f t="shared" si="15"/>
        <v/>
      </c>
      <c r="AG25" t="b">
        <f t="shared" si="0"/>
        <v>0</v>
      </c>
      <c r="AH25" s="3">
        <v>98</v>
      </c>
      <c r="AI25" s="2" t="s">
        <v>3271</v>
      </c>
      <c r="AJ25" s="1" t="s">
        <v>1606</v>
      </c>
      <c r="AK25" s="1" t="s">
        <v>1473</v>
      </c>
      <c r="AL25" s="1">
        <v>10</v>
      </c>
      <c r="AM25" s="1" t="s">
        <v>2873</v>
      </c>
      <c r="AN25" s="1" t="s">
        <v>3326</v>
      </c>
      <c r="AO25" s="1" t="s">
        <v>349</v>
      </c>
      <c r="AP25" s="1" t="s">
        <v>1506</v>
      </c>
      <c r="AQ25" s="1" t="s">
        <v>1515</v>
      </c>
      <c r="AR25" s="1"/>
      <c r="AS25" s="1" t="s">
        <v>2872</v>
      </c>
      <c r="AT25" s="1"/>
      <c r="AU25" s="1"/>
      <c r="AV25" s="1"/>
      <c r="AW25" s="1">
        <v>5</v>
      </c>
      <c r="AX25" s="1">
        <v>3</v>
      </c>
      <c r="AY25" s="1" t="s">
        <v>2872</v>
      </c>
    </row>
    <row r="26" spans="1:51" x14ac:dyDescent="0.15">
      <c r="A26" t="str">
        <f t="shared" si="5"/>
        <v>|ORI|黒|9|3/3|《[[マラキールの選刃]]》|</v>
      </c>
      <c r="B26" t="s">
        <v>3211</v>
      </c>
      <c r="C26" t="str">
        <f t="shared" si="6"/>
        <v>ORI</v>
      </c>
      <c r="D26">
        <f>IF(AI26="","",VLOOKUP(C26,tnpl!$Z$1:$AA$11,2,TRUE))</f>
        <v>1</v>
      </c>
      <c r="E26" t="s">
        <v>3211</v>
      </c>
      <c r="F26" t="str">
        <f t="shared" si="7"/>
        <v>黒</v>
      </c>
      <c r="G26">
        <f>IF(AJ26="","",VLOOKUP(F26,tnpl!$X$1:$Y$16,2,TRUE))</f>
        <v>3</v>
      </c>
      <c r="H26" t="s">
        <v>3211</v>
      </c>
      <c r="I26">
        <f t="shared" si="8"/>
        <v>9</v>
      </c>
      <c r="J26" t="s">
        <v>3211</v>
      </c>
      <c r="K26">
        <f t="shared" si="9"/>
        <v>3</v>
      </c>
      <c r="L26">
        <f t="shared" si="10"/>
        <v>3</v>
      </c>
      <c r="M26" t="str">
        <f t="shared" si="2"/>
        <v>3/3</v>
      </c>
      <c r="R26" t="s">
        <v>3267</v>
      </c>
      <c r="S26" t="s">
        <v>4854</v>
      </c>
      <c r="T26" t="str">
        <f t="shared" si="11"/>
        <v>マラキールの選刃</v>
      </c>
      <c r="U26" t="str">
        <f t="shared" si="12"/>
        <v/>
      </c>
      <c r="V26" t="str">
        <f>IF(I26=0,VLOOKUP(T26,Sheet4!A:B,2,TRUE),"")</f>
        <v/>
      </c>
      <c r="W26" t="s">
        <v>4855</v>
      </c>
      <c r="X26" t="s">
        <v>3267</v>
      </c>
      <c r="Y26" s="9"/>
      <c r="Z26" s="11" t="s">
        <v>2867</v>
      </c>
      <c r="AA26" t="s">
        <v>4966</v>
      </c>
      <c r="AC26" t="str">
        <f t="shared" si="13"/>
        <v/>
      </c>
      <c r="AD26" t="str">
        <f t="shared" si="4"/>
        <v>破壊された</v>
      </c>
      <c r="AE26" t="str">
        <f t="shared" si="14"/>
        <v/>
      </c>
      <c r="AF26" t="str">
        <f t="shared" si="15"/>
        <v/>
      </c>
      <c r="AG26" t="b">
        <f t="shared" si="0"/>
        <v>0</v>
      </c>
      <c r="AH26" s="3">
        <v>100</v>
      </c>
      <c r="AI26" s="2" t="s">
        <v>3271</v>
      </c>
      <c r="AJ26" s="1" t="s">
        <v>1606</v>
      </c>
      <c r="AK26" s="1" t="s">
        <v>1473</v>
      </c>
      <c r="AL26" s="1">
        <v>9</v>
      </c>
      <c r="AM26" s="1" t="s">
        <v>2869</v>
      </c>
      <c r="AN26" s="1" t="s">
        <v>2868</v>
      </c>
      <c r="AO26" s="1" t="s">
        <v>349</v>
      </c>
      <c r="AP26" s="1" t="s">
        <v>1516</v>
      </c>
      <c r="AQ26" s="1" t="s">
        <v>1515</v>
      </c>
      <c r="AR26" s="1"/>
      <c r="AS26" s="1" t="s">
        <v>2867</v>
      </c>
      <c r="AT26" s="1"/>
      <c r="AU26" s="1"/>
      <c r="AV26" s="1"/>
      <c r="AW26" s="1">
        <v>3</v>
      </c>
      <c r="AX26" s="1">
        <v>3</v>
      </c>
      <c r="AY26" s="1" t="s">
        <v>2867</v>
      </c>
    </row>
    <row r="27" spans="1:51" x14ac:dyDescent="0.15">
      <c r="A27" t="str">
        <f t="shared" si="5"/>
        <v>|ORI|黒|8||《[[残酷な蘇生]]》|</v>
      </c>
      <c r="B27" t="s">
        <v>3211</v>
      </c>
      <c r="C27" t="str">
        <f t="shared" si="6"/>
        <v>ORI</v>
      </c>
      <c r="D27">
        <f>IF(AI27="","",VLOOKUP(C27,tnpl!$Z$1:$AA$11,2,TRUE))</f>
        <v>1</v>
      </c>
      <c r="E27" t="s">
        <v>3211</v>
      </c>
      <c r="F27" t="str">
        <f t="shared" si="7"/>
        <v>黒</v>
      </c>
      <c r="G27">
        <f>IF(AJ27="","",VLOOKUP(F27,tnpl!$X$1:$Y$16,2,TRUE))</f>
        <v>3</v>
      </c>
      <c r="H27" t="s">
        <v>3211</v>
      </c>
      <c r="I27">
        <f t="shared" si="8"/>
        <v>8</v>
      </c>
      <c r="J27" t="s">
        <v>3211</v>
      </c>
      <c r="K27">
        <f t="shared" si="9"/>
        <v>0</v>
      </c>
      <c r="L27">
        <f t="shared" si="10"/>
        <v>0</v>
      </c>
      <c r="M27" t="str">
        <f t="shared" si="2"/>
        <v/>
      </c>
      <c r="R27" t="s">
        <v>3267</v>
      </c>
      <c r="S27" t="s">
        <v>4854</v>
      </c>
      <c r="T27" t="str">
        <f t="shared" si="11"/>
        <v>残酷な蘇生</v>
      </c>
      <c r="U27" t="str">
        <f t="shared" si="12"/>
        <v/>
      </c>
      <c r="V27" t="str">
        <f>IF(I27=0,VLOOKUP(T27,Sheet4!A:B,2,TRUE),"")</f>
        <v/>
      </c>
      <c r="W27" t="s">
        <v>4855</v>
      </c>
      <c r="X27" t="s">
        <v>3267</v>
      </c>
      <c r="Y27" s="9"/>
      <c r="Z27" s="11" t="s">
        <v>2855</v>
      </c>
      <c r="AA27" t="s">
        <v>5246</v>
      </c>
      <c r="AB27" t="s">
        <v>5251</v>
      </c>
      <c r="AC27" t="str">
        <f t="shared" si="13"/>
        <v>破壊する</v>
      </c>
      <c r="AD27" t="str">
        <f t="shared" si="4"/>
        <v>破壊された</v>
      </c>
      <c r="AE27" t="str">
        <f t="shared" si="14"/>
        <v/>
      </c>
      <c r="AF27" t="str">
        <f t="shared" si="15"/>
        <v/>
      </c>
      <c r="AG27" t="b">
        <f t="shared" si="0"/>
        <v>0</v>
      </c>
      <c r="AH27" s="3">
        <v>104</v>
      </c>
      <c r="AI27" s="2" t="s">
        <v>3271</v>
      </c>
      <c r="AJ27" s="1" t="s">
        <v>1606</v>
      </c>
      <c r="AK27" s="1" t="s">
        <v>1473</v>
      </c>
      <c r="AL27" s="1">
        <v>8</v>
      </c>
      <c r="AM27" s="1" t="s">
        <v>2857</v>
      </c>
      <c r="AN27" s="1" t="s">
        <v>2856</v>
      </c>
      <c r="AO27" s="1" t="s">
        <v>1475</v>
      </c>
      <c r="AP27" s="1"/>
      <c r="AQ27" s="1"/>
      <c r="AR27" s="1"/>
      <c r="AS27" s="1" t="s">
        <v>3328</v>
      </c>
      <c r="AT27" s="1" t="s">
        <v>3329</v>
      </c>
      <c r="AU27" s="1"/>
      <c r="AV27" s="1"/>
      <c r="AW27" s="1"/>
      <c r="AX27" s="1"/>
      <c r="AY27" s="1" t="s">
        <v>2855</v>
      </c>
    </row>
    <row r="28" spans="1:51" x14ac:dyDescent="0.15">
      <c r="A28" t="str">
        <f t="shared" si="5"/>
        <v>|ORI|黒|6||《[[屍術的召喚]]》|</v>
      </c>
      <c r="B28" t="s">
        <v>3211</v>
      </c>
      <c r="C28" t="str">
        <f t="shared" si="6"/>
        <v>ORI</v>
      </c>
      <c r="D28">
        <f>IF(AI28="","",VLOOKUP(C28,tnpl!$Z$1:$AA$11,2,TRUE))</f>
        <v>1</v>
      </c>
      <c r="E28" t="s">
        <v>3211</v>
      </c>
      <c r="F28" t="str">
        <f t="shared" si="7"/>
        <v>黒</v>
      </c>
      <c r="G28">
        <f>IF(AJ28="","",VLOOKUP(F28,tnpl!$X$1:$Y$16,2,TRUE))</f>
        <v>3</v>
      </c>
      <c r="H28" t="s">
        <v>3211</v>
      </c>
      <c r="I28">
        <f t="shared" si="8"/>
        <v>6</v>
      </c>
      <c r="J28" t="s">
        <v>3211</v>
      </c>
      <c r="K28">
        <f t="shared" si="9"/>
        <v>0</v>
      </c>
      <c r="L28">
        <f t="shared" si="10"/>
        <v>0</v>
      </c>
      <c r="M28" t="str">
        <f t="shared" si="2"/>
        <v/>
      </c>
      <c r="R28" t="s">
        <v>3267</v>
      </c>
      <c r="S28" t="s">
        <v>4854</v>
      </c>
      <c r="T28" t="str">
        <f t="shared" si="11"/>
        <v>屍術的召喚</v>
      </c>
      <c r="U28" t="str">
        <f t="shared" si="12"/>
        <v/>
      </c>
      <c r="V28" t="str">
        <f>IF(I28=0,VLOOKUP(T28,Sheet4!A:B,2,TRUE),"")</f>
        <v/>
      </c>
      <c r="W28" t="s">
        <v>4855</v>
      </c>
      <c r="X28" t="s">
        <v>3267</v>
      </c>
      <c r="Y28" s="9"/>
      <c r="Z28" s="11" t="s">
        <v>2849</v>
      </c>
      <c r="AA28" t="s">
        <v>5251</v>
      </c>
      <c r="AC28" t="str">
        <f t="shared" si="13"/>
        <v/>
      </c>
      <c r="AD28" t="str">
        <f t="shared" si="4"/>
        <v>破壊された</v>
      </c>
      <c r="AE28" t="str">
        <f t="shared" si="14"/>
        <v/>
      </c>
      <c r="AF28" t="str">
        <f t="shared" si="15"/>
        <v/>
      </c>
      <c r="AG28" t="b">
        <f t="shared" si="0"/>
        <v>0</v>
      </c>
      <c r="AH28" s="3">
        <v>106</v>
      </c>
      <c r="AI28" s="2" t="s">
        <v>3271</v>
      </c>
      <c r="AJ28" s="1" t="s">
        <v>1606</v>
      </c>
      <c r="AK28" s="1" t="s">
        <v>1473</v>
      </c>
      <c r="AL28" s="1">
        <v>6</v>
      </c>
      <c r="AM28" s="1" t="s">
        <v>2851</v>
      </c>
      <c r="AN28" s="1" t="s">
        <v>2850</v>
      </c>
      <c r="AO28" s="1" t="s">
        <v>1475</v>
      </c>
      <c r="AP28" s="1"/>
      <c r="AQ28" s="1"/>
      <c r="AR28" s="1"/>
      <c r="AS28" s="1" t="s">
        <v>2849</v>
      </c>
      <c r="AT28" s="1"/>
      <c r="AU28" s="1"/>
      <c r="AV28" s="1"/>
      <c r="AW28" s="1"/>
      <c r="AX28" s="1"/>
      <c r="AY28" s="1" t="s">
        <v>2849</v>
      </c>
    </row>
    <row r="29" spans="1:51" x14ac:dyDescent="0.15">
      <c r="A29" t="str">
        <f t="shared" si="5"/>
        <v>|ORI|黒|6||《[[苛まれし思考]]》|</v>
      </c>
      <c r="B29" t="s">
        <v>3211</v>
      </c>
      <c r="C29" t="str">
        <f t="shared" si="6"/>
        <v>ORI</v>
      </c>
      <c r="D29">
        <f>IF(AI29="","",VLOOKUP(C29,tnpl!$Z$1:$AA$11,2,TRUE))</f>
        <v>1</v>
      </c>
      <c r="E29" t="s">
        <v>3211</v>
      </c>
      <c r="F29" t="str">
        <f t="shared" si="7"/>
        <v>黒</v>
      </c>
      <c r="G29">
        <f>IF(AJ29="","",VLOOKUP(F29,tnpl!$X$1:$Y$16,2,TRUE))</f>
        <v>3</v>
      </c>
      <c r="H29" t="s">
        <v>3211</v>
      </c>
      <c r="I29">
        <f t="shared" si="8"/>
        <v>6</v>
      </c>
      <c r="J29" t="s">
        <v>3211</v>
      </c>
      <c r="K29">
        <f t="shared" si="9"/>
        <v>0</v>
      </c>
      <c r="L29">
        <f t="shared" si="10"/>
        <v>0</v>
      </c>
      <c r="M29" t="str">
        <f t="shared" si="2"/>
        <v/>
      </c>
      <c r="R29" t="s">
        <v>3267</v>
      </c>
      <c r="S29" t="s">
        <v>4854</v>
      </c>
      <c r="T29" t="str">
        <f t="shared" si="11"/>
        <v>苛まれし思考</v>
      </c>
      <c r="U29" t="str">
        <f t="shared" si="12"/>
        <v/>
      </c>
      <c r="V29" t="str">
        <f>IF(I29=0,VLOOKUP(T29,Sheet4!A:B,2,TRUE),"")</f>
        <v/>
      </c>
      <c r="W29" t="s">
        <v>4855</v>
      </c>
      <c r="X29" t="s">
        <v>3267</v>
      </c>
      <c r="Y29" s="9"/>
      <c r="Z29" s="11" t="s">
        <v>2846</v>
      </c>
      <c r="AA29" t="s">
        <v>5246</v>
      </c>
      <c r="AB29" t="s">
        <v>5248</v>
      </c>
      <c r="AC29" t="str">
        <f t="shared" si="13"/>
        <v>破壊する</v>
      </c>
      <c r="AD29" t="str">
        <f t="shared" si="4"/>
        <v/>
      </c>
      <c r="AE29" t="str">
        <f t="shared" si="14"/>
        <v/>
      </c>
      <c r="AF29" t="str">
        <f t="shared" si="15"/>
        <v/>
      </c>
      <c r="AG29" t="b">
        <f t="shared" si="0"/>
        <v>0</v>
      </c>
      <c r="AH29" s="3">
        <v>107</v>
      </c>
      <c r="AI29" s="2" t="s">
        <v>3271</v>
      </c>
      <c r="AJ29" s="1" t="s">
        <v>1606</v>
      </c>
      <c r="AK29" s="1" t="s">
        <v>1473</v>
      </c>
      <c r="AL29" s="1">
        <v>6</v>
      </c>
      <c r="AM29" s="1" t="s">
        <v>2848</v>
      </c>
      <c r="AN29" s="1" t="s">
        <v>2847</v>
      </c>
      <c r="AO29" s="1" t="s">
        <v>1475</v>
      </c>
      <c r="AP29" s="1"/>
      <c r="AQ29" s="1"/>
      <c r="AR29" s="1"/>
      <c r="AS29" s="1" t="s">
        <v>2846</v>
      </c>
      <c r="AT29" s="1"/>
      <c r="AU29" s="1"/>
      <c r="AV29" s="1"/>
      <c r="AW29" s="1"/>
      <c r="AX29" s="1"/>
      <c r="AY29" s="1" t="s">
        <v>2846</v>
      </c>
    </row>
    <row r="30" spans="1:51" x14ac:dyDescent="0.15">
      <c r="A30" t="str">
        <f t="shared" si="5"/>
        <v>|ORI|黒|12|5/2|《[[魂の略奪者]]》|</v>
      </c>
      <c r="B30" t="s">
        <v>3211</v>
      </c>
      <c r="C30" t="str">
        <f t="shared" si="6"/>
        <v>ORI</v>
      </c>
      <c r="D30">
        <f>IF(AI30="","",VLOOKUP(C30,tnpl!$Z$1:$AA$11,2,TRUE))</f>
        <v>1</v>
      </c>
      <c r="E30" t="s">
        <v>3211</v>
      </c>
      <c r="F30" t="str">
        <f t="shared" si="7"/>
        <v>黒</v>
      </c>
      <c r="G30">
        <f>IF(AJ30="","",VLOOKUP(F30,tnpl!$X$1:$Y$16,2,TRUE))</f>
        <v>3</v>
      </c>
      <c r="H30" t="s">
        <v>3211</v>
      </c>
      <c r="I30">
        <f t="shared" si="8"/>
        <v>12</v>
      </c>
      <c r="J30" t="s">
        <v>3211</v>
      </c>
      <c r="K30">
        <f t="shared" si="9"/>
        <v>5</v>
      </c>
      <c r="L30">
        <f t="shared" si="10"/>
        <v>2</v>
      </c>
      <c r="M30" t="str">
        <f t="shared" si="2"/>
        <v>5/2</v>
      </c>
      <c r="R30" t="s">
        <v>3267</v>
      </c>
      <c r="S30" t="s">
        <v>4854</v>
      </c>
      <c r="T30" t="str">
        <f t="shared" si="11"/>
        <v>魂の略奪者</v>
      </c>
      <c r="U30" t="str">
        <f t="shared" si="12"/>
        <v/>
      </c>
      <c r="V30" t="str">
        <f>IF(I30=0,VLOOKUP(T30,Sheet4!A:B,2,TRUE),"")</f>
        <v/>
      </c>
      <c r="W30" t="s">
        <v>4855</v>
      </c>
      <c r="X30" t="s">
        <v>3267</v>
      </c>
      <c r="Y30" s="9"/>
      <c r="Z30" s="11" t="s">
        <v>2836</v>
      </c>
      <c r="AA30" t="s">
        <v>4966</v>
      </c>
      <c r="AC30" t="str">
        <f t="shared" si="13"/>
        <v/>
      </c>
      <c r="AD30" t="str">
        <f t="shared" si="4"/>
        <v>破壊された</v>
      </c>
      <c r="AE30" t="str">
        <f t="shared" si="14"/>
        <v/>
      </c>
      <c r="AF30" t="str">
        <f t="shared" si="15"/>
        <v/>
      </c>
      <c r="AG30" t="b">
        <f t="shared" si="0"/>
        <v>0</v>
      </c>
      <c r="AH30" s="3">
        <v>110</v>
      </c>
      <c r="AI30" s="2" t="s">
        <v>3271</v>
      </c>
      <c r="AJ30" s="1" t="s">
        <v>1606</v>
      </c>
      <c r="AK30" s="1" t="s">
        <v>1463</v>
      </c>
      <c r="AL30" s="1">
        <v>12</v>
      </c>
      <c r="AM30" s="1" t="s">
        <v>2839</v>
      </c>
      <c r="AN30" s="1" t="s">
        <v>2838</v>
      </c>
      <c r="AO30" s="1" t="s">
        <v>349</v>
      </c>
      <c r="AP30" s="1" t="s">
        <v>2837</v>
      </c>
      <c r="AQ30" s="1"/>
      <c r="AR30" s="1"/>
      <c r="AS30" s="1" t="s">
        <v>2836</v>
      </c>
      <c r="AT30" s="1"/>
      <c r="AU30" s="1"/>
      <c r="AV30" s="1"/>
      <c r="AW30" s="1">
        <v>5</v>
      </c>
      <c r="AX30" s="1">
        <v>2</v>
      </c>
      <c r="AY30" s="1" t="s">
        <v>2836</v>
      </c>
    </row>
    <row r="31" spans="1:51" x14ac:dyDescent="0.15">
      <c r="A31" t="str">
        <f t="shared" si="5"/>
        <v>|ORI|黒|14|6/6|《[[魂の貯蔵者、コソフェッド]]》|</v>
      </c>
      <c r="B31" t="s">
        <v>3211</v>
      </c>
      <c r="C31" t="str">
        <f t="shared" si="6"/>
        <v>ORI</v>
      </c>
      <c r="D31">
        <f>IF(AI31="","",VLOOKUP(C31,tnpl!$Z$1:$AA$11,2,TRUE))</f>
        <v>1</v>
      </c>
      <c r="E31" t="s">
        <v>3211</v>
      </c>
      <c r="F31" t="str">
        <f t="shared" si="7"/>
        <v>黒</v>
      </c>
      <c r="G31">
        <f>IF(AJ31="","",VLOOKUP(F31,tnpl!$X$1:$Y$16,2,TRUE))</f>
        <v>3</v>
      </c>
      <c r="H31" t="s">
        <v>3211</v>
      </c>
      <c r="I31">
        <f t="shared" si="8"/>
        <v>14</v>
      </c>
      <c r="J31" t="s">
        <v>3211</v>
      </c>
      <c r="K31">
        <f t="shared" si="9"/>
        <v>6</v>
      </c>
      <c r="L31">
        <f t="shared" si="10"/>
        <v>6</v>
      </c>
      <c r="M31" t="str">
        <f t="shared" si="2"/>
        <v>6/6</v>
      </c>
      <c r="R31" t="s">
        <v>3267</v>
      </c>
      <c r="S31" t="s">
        <v>4854</v>
      </c>
      <c r="T31" t="str">
        <f t="shared" si="11"/>
        <v>魂の貯蔵者、コソフェッド</v>
      </c>
      <c r="U31" t="str">
        <f t="shared" si="12"/>
        <v/>
      </c>
      <c r="V31" t="str">
        <f>IF(I31=0,VLOOKUP(T31,Sheet4!A:B,2,TRUE),"")</f>
        <v/>
      </c>
      <c r="W31" t="s">
        <v>4855</v>
      </c>
      <c r="X31" t="s">
        <v>3267</v>
      </c>
      <c r="Y31" s="9"/>
      <c r="Z31" s="11" t="s">
        <v>3336</v>
      </c>
      <c r="AA31" t="s">
        <v>4966</v>
      </c>
      <c r="AC31" t="str">
        <f t="shared" si="13"/>
        <v/>
      </c>
      <c r="AD31" t="str">
        <f t="shared" si="4"/>
        <v>破壊された</v>
      </c>
      <c r="AE31" t="str">
        <f t="shared" si="14"/>
        <v/>
      </c>
      <c r="AF31" t="str">
        <f t="shared" si="15"/>
        <v/>
      </c>
      <c r="AG31" t="b">
        <f t="shared" si="0"/>
        <v>0</v>
      </c>
      <c r="AH31" s="3">
        <v>113</v>
      </c>
      <c r="AI31" s="2" t="s">
        <v>3271</v>
      </c>
      <c r="AJ31" s="1" t="s">
        <v>1606</v>
      </c>
      <c r="AK31" s="1" t="s">
        <v>1463</v>
      </c>
      <c r="AL31" s="1">
        <v>14</v>
      </c>
      <c r="AM31" s="1" t="s">
        <v>2830</v>
      </c>
      <c r="AN31" s="1" t="s">
        <v>2829</v>
      </c>
      <c r="AO31" s="1" t="s">
        <v>349</v>
      </c>
      <c r="AP31" s="1" t="s">
        <v>2828</v>
      </c>
      <c r="AQ31" s="1"/>
      <c r="AR31" s="1"/>
      <c r="AS31" s="1" t="s">
        <v>361</v>
      </c>
      <c r="AT31" s="1" t="s">
        <v>3335</v>
      </c>
      <c r="AU31" s="1"/>
      <c r="AV31" s="1"/>
      <c r="AW31" s="1">
        <v>6</v>
      </c>
      <c r="AX31" s="1">
        <v>6</v>
      </c>
      <c r="AY31" s="1" t="s">
        <v>3336</v>
      </c>
    </row>
    <row r="32" spans="1:51" x14ac:dyDescent="0.15">
      <c r="A32" t="str">
        <f t="shared" si="5"/>
        <v>|ORI|黒|8||《[[不浄な飢え]]》|</v>
      </c>
      <c r="B32" t="s">
        <v>3211</v>
      </c>
      <c r="C32" t="str">
        <f t="shared" si="6"/>
        <v>ORI</v>
      </c>
      <c r="D32">
        <f>IF(AI32="","",VLOOKUP(C32,tnpl!$Z$1:$AA$11,2,TRUE))</f>
        <v>1</v>
      </c>
      <c r="E32" t="s">
        <v>3211</v>
      </c>
      <c r="F32" t="str">
        <f t="shared" si="7"/>
        <v>黒</v>
      </c>
      <c r="G32">
        <f>IF(AJ32="","",VLOOKUP(F32,tnpl!$X$1:$Y$16,2,TRUE))</f>
        <v>3</v>
      </c>
      <c r="H32" t="s">
        <v>3211</v>
      </c>
      <c r="I32">
        <f t="shared" si="8"/>
        <v>8</v>
      </c>
      <c r="J32" t="s">
        <v>3211</v>
      </c>
      <c r="K32">
        <f t="shared" si="9"/>
        <v>0</v>
      </c>
      <c r="L32">
        <f t="shared" si="10"/>
        <v>0</v>
      </c>
      <c r="M32" t="str">
        <f t="shared" si="2"/>
        <v/>
      </c>
      <c r="R32" t="s">
        <v>3267</v>
      </c>
      <c r="S32" t="s">
        <v>4854</v>
      </c>
      <c r="T32" t="str">
        <f t="shared" si="11"/>
        <v>不浄な飢え</v>
      </c>
      <c r="U32" t="str">
        <f t="shared" si="12"/>
        <v/>
      </c>
      <c r="V32" t="str">
        <f>IF(I32=0,VLOOKUP(T32,Sheet4!A:B,2,TRUE),"")</f>
        <v/>
      </c>
      <c r="W32" t="s">
        <v>4855</v>
      </c>
      <c r="X32" t="s">
        <v>3267</v>
      </c>
      <c r="Y32" s="9"/>
      <c r="Z32" s="11" t="s">
        <v>2816</v>
      </c>
      <c r="AA32" t="s">
        <v>5246</v>
      </c>
      <c r="AC32" t="str">
        <f t="shared" si="13"/>
        <v>破壊する</v>
      </c>
      <c r="AD32" t="str">
        <f t="shared" si="4"/>
        <v/>
      </c>
      <c r="AE32" t="str">
        <f t="shared" si="14"/>
        <v/>
      </c>
      <c r="AF32" t="str">
        <f t="shared" si="15"/>
        <v/>
      </c>
      <c r="AG32" t="b">
        <f t="shared" si="0"/>
        <v>0</v>
      </c>
      <c r="AH32" s="3">
        <v>117</v>
      </c>
      <c r="AI32" s="2" t="s">
        <v>3271</v>
      </c>
      <c r="AJ32" s="1" t="s">
        <v>1606</v>
      </c>
      <c r="AK32" s="1" t="s">
        <v>1463</v>
      </c>
      <c r="AL32" s="1">
        <v>8</v>
      </c>
      <c r="AM32" s="1" t="s">
        <v>2818</v>
      </c>
      <c r="AN32" s="1" t="s">
        <v>2817</v>
      </c>
      <c r="AO32" s="1" t="s">
        <v>1475</v>
      </c>
      <c r="AP32" s="1"/>
      <c r="AQ32" s="1"/>
      <c r="AR32" s="1"/>
      <c r="AS32" s="1" t="s">
        <v>2114</v>
      </c>
      <c r="AT32" s="1" t="s">
        <v>3341</v>
      </c>
      <c r="AU32" s="1"/>
      <c r="AV32" s="1"/>
      <c r="AW32" s="1"/>
      <c r="AX32" s="1"/>
      <c r="AY32" s="1" t="s">
        <v>2816</v>
      </c>
    </row>
    <row r="33" spans="1:51" x14ac:dyDescent="0.15">
      <c r="A33" t="str">
        <f t="shared" si="5"/>
        <v>|ORI|黒|20|8/8|《[[エレボスのタイタン]]》|</v>
      </c>
      <c r="B33" t="s">
        <v>3211</v>
      </c>
      <c r="C33" t="str">
        <f t="shared" si="6"/>
        <v>ORI</v>
      </c>
      <c r="D33">
        <f>IF(AI33="","",VLOOKUP(C33,tnpl!$Z$1:$AA$11,2,TRUE))</f>
        <v>1</v>
      </c>
      <c r="E33" t="s">
        <v>3211</v>
      </c>
      <c r="F33" t="str">
        <f t="shared" si="7"/>
        <v>黒</v>
      </c>
      <c r="G33">
        <f>IF(AJ33="","",VLOOKUP(F33,tnpl!$X$1:$Y$16,2,TRUE))</f>
        <v>3</v>
      </c>
      <c r="H33" t="s">
        <v>3211</v>
      </c>
      <c r="I33">
        <f t="shared" si="8"/>
        <v>20</v>
      </c>
      <c r="J33" t="s">
        <v>3211</v>
      </c>
      <c r="K33">
        <f t="shared" si="9"/>
        <v>8</v>
      </c>
      <c r="L33">
        <f t="shared" si="10"/>
        <v>8</v>
      </c>
      <c r="M33" t="str">
        <f t="shared" si="2"/>
        <v>8/8</v>
      </c>
      <c r="R33" t="s">
        <v>3267</v>
      </c>
      <c r="S33" t="s">
        <v>4854</v>
      </c>
      <c r="T33" t="str">
        <f t="shared" si="11"/>
        <v>エレボスのタイタン</v>
      </c>
      <c r="U33" t="str">
        <f t="shared" si="12"/>
        <v/>
      </c>
      <c r="V33" t="str">
        <f>IF(I33=0,VLOOKUP(T33,Sheet4!A:B,2,TRUE),"")</f>
        <v/>
      </c>
      <c r="W33" t="s">
        <v>4855</v>
      </c>
      <c r="X33" t="s">
        <v>3267</v>
      </c>
      <c r="Y33" s="9"/>
      <c r="Z33" s="11" t="s">
        <v>2807</v>
      </c>
      <c r="AA33" t="s">
        <v>4966</v>
      </c>
      <c r="AB33" t="s">
        <v>5248</v>
      </c>
      <c r="AC33" t="str">
        <f t="shared" si="13"/>
        <v>破壊する</v>
      </c>
      <c r="AD33" t="str">
        <f t="shared" si="4"/>
        <v>破壊された</v>
      </c>
      <c r="AE33" t="str">
        <f t="shared" si="14"/>
        <v/>
      </c>
      <c r="AF33" t="str">
        <f t="shared" si="15"/>
        <v/>
      </c>
      <c r="AG33" t="b">
        <f t="shared" si="0"/>
        <v>0</v>
      </c>
      <c r="AH33" s="3">
        <v>120</v>
      </c>
      <c r="AI33" s="2" t="s">
        <v>3271</v>
      </c>
      <c r="AJ33" s="1" t="s">
        <v>1606</v>
      </c>
      <c r="AK33" s="1" t="s">
        <v>1453</v>
      </c>
      <c r="AL33" s="1">
        <v>20</v>
      </c>
      <c r="AM33" s="1" t="s">
        <v>2809</v>
      </c>
      <c r="AN33" s="1" t="s">
        <v>2808</v>
      </c>
      <c r="AO33" s="1" t="s">
        <v>349</v>
      </c>
      <c r="AP33" s="1" t="s">
        <v>2077</v>
      </c>
      <c r="AQ33" s="1"/>
      <c r="AR33" s="1"/>
      <c r="AS33" s="1" t="s">
        <v>3342</v>
      </c>
      <c r="AT33" s="1" t="s">
        <v>3343</v>
      </c>
      <c r="AU33" s="1"/>
      <c r="AV33" s="1"/>
      <c r="AW33" s="1">
        <v>8</v>
      </c>
      <c r="AX33" s="1">
        <v>8</v>
      </c>
      <c r="AY33" s="1" t="s">
        <v>2807</v>
      </c>
    </row>
    <row r="34" spans="1:51" x14ac:dyDescent="0.15">
      <c r="A34" t="str">
        <f t="shared" si="5"/>
        <v>|ORI|黒|21||《[[悪魔の契約]]》|</v>
      </c>
      <c r="B34" t="s">
        <v>3211</v>
      </c>
      <c r="C34" t="str">
        <f t="shared" si="6"/>
        <v>ORI</v>
      </c>
      <c r="D34">
        <f>IF(AI34="","",VLOOKUP(C34,tnpl!$Z$1:$AA$11,2,TRUE))</f>
        <v>1</v>
      </c>
      <c r="E34" t="s">
        <v>3211</v>
      </c>
      <c r="F34" t="str">
        <f t="shared" si="7"/>
        <v>黒</v>
      </c>
      <c r="G34">
        <f>IF(AJ34="","",VLOOKUP(F34,tnpl!$X$1:$Y$16,2,TRUE))</f>
        <v>3</v>
      </c>
      <c r="H34" t="s">
        <v>3211</v>
      </c>
      <c r="I34">
        <f t="shared" si="8"/>
        <v>21</v>
      </c>
      <c r="J34" t="s">
        <v>3211</v>
      </c>
      <c r="K34">
        <f t="shared" si="9"/>
        <v>0</v>
      </c>
      <c r="L34">
        <f t="shared" si="10"/>
        <v>0</v>
      </c>
      <c r="M34" t="str">
        <f t="shared" si="2"/>
        <v/>
      </c>
      <c r="R34" t="s">
        <v>3267</v>
      </c>
      <c r="S34" t="s">
        <v>4854</v>
      </c>
      <c r="T34" t="str">
        <f t="shared" si="11"/>
        <v>悪魔の契約</v>
      </c>
      <c r="U34" t="str">
        <f t="shared" si="12"/>
        <v/>
      </c>
      <c r="V34" t="str">
        <f>IF(I34=0,VLOOKUP(T34,Sheet4!A:B,2,TRUE),"")</f>
        <v/>
      </c>
      <c r="W34" t="s">
        <v>4855</v>
      </c>
      <c r="X34" t="s">
        <v>3267</v>
      </c>
      <c r="Y34" s="9"/>
      <c r="Z34" s="11" t="s">
        <v>2801</v>
      </c>
      <c r="AA34" t="s">
        <v>4966</v>
      </c>
      <c r="AB34" t="s">
        <v>5248</v>
      </c>
      <c r="AC34" t="str">
        <f t="shared" si="13"/>
        <v/>
      </c>
      <c r="AD34" t="str">
        <f t="shared" si="4"/>
        <v>破壊された</v>
      </c>
      <c r="AE34" t="str">
        <f t="shared" si="14"/>
        <v>破壊される</v>
      </c>
      <c r="AF34" t="str">
        <f t="shared" si="15"/>
        <v/>
      </c>
      <c r="AG34" t="b">
        <f t="shared" si="0"/>
        <v>0</v>
      </c>
      <c r="AH34" s="3">
        <v>122</v>
      </c>
      <c r="AI34" s="2" t="s">
        <v>3271</v>
      </c>
      <c r="AJ34" s="1" t="s">
        <v>1606</v>
      </c>
      <c r="AK34" s="1" t="s">
        <v>1453</v>
      </c>
      <c r="AL34" s="1">
        <v>21</v>
      </c>
      <c r="AM34" s="1" t="s">
        <v>2803</v>
      </c>
      <c r="AN34" s="1" t="s">
        <v>2802</v>
      </c>
      <c r="AO34" s="1" t="s">
        <v>297</v>
      </c>
      <c r="AP34" s="1"/>
      <c r="AQ34" s="1"/>
      <c r="AR34" s="1"/>
      <c r="AS34" s="1" t="s">
        <v>3344</v>
      </c>
      <c r="AT34" s="1" t="s">
        <v>3345</v>
      </c>
      <c r="AU34" s="1"/>
      <c r="AV34" s="1">
        <v>3</v>
      </c>
      <c r="AW34" s="1"/>
      <c r="AX34" s="1"/>
      <c r="AY34" s="1" t="s">
        <v>2801</v>
      </c>
    </row>
    <row r="35" spans="1:51" x14ac:dyDescent="0.15">
      <c r="A35" t="str">
        <f t="shared" si="5"/>
        <v>|ORI|赤|3||《[[粉々]]》|</v>
      </c>
      <c r="B35" t="s">
        <v>3211</v>
      </c>
      <c r="C35" t="str">
        <f t="shared" si="6"/>
        <v>ORI</v>
      </c>
      <c r="D35">
        <f>IF(AI35="","",VLOOKUP(C35,tnpl!$Z$1:$AA$11,2,TRUE))</f>
        <v>1</v>
      </c>
      <c r="E35" t="s">
        <v>3211</v>
      </c>
      <c r="F35" t="str">
        <f t="shared" si="7"/>
        <v>赤</v>
      </c>
      <c r="G35">
        <f>IF(AJ35="","",VLOOKUP(F35,tnpl!$X$1:$Y$16,2,TRUE))</f>
        <v>4</v>
      </c>
      <c r="H35" t="s">
        <v>3211</v>
      </c>
      <c r="I35">
        <f t="shared" si="8"/>
        <v>3</v>
      </c>
      <c r="J35" t="s">
        <v>3211</v>
      </c>
      <c r="K35">
        <f t="shared" si="9"/>
        <v>0</v>
      </c>
      <c r="L35">
        <f t="shared" si="10"/>
        <v>0</v>
      </c>
      <c r="M35" t="str">
        <f t="shared" si="2"/>
        <v/>
      </c>
      <c r="R35" t="s">
        <v>3267</v>
      </c>
      <c r="S35" t="s">
        <v>4854</v>
      </c>
      <c r="T35" t="str">
        <f t="shared" si="11"/>
        <v>粉々</v>
      </c>
      <c r="U35" t="str">
        <f t="shared" si="12"/>
        <v/>
      </c>
      <c r="V35" t="str">
        <f>IF(I35=0,VLOOKUP(T35,Sheet4!A:B,2,TRUE),"")</f>
        <v/>
      </c>
      <c r="W35" t="s">
        <v>4855</v>
      </c>
      <c r="X35" t="s">
        <v>3267</v>
      </c>
      <c r="Y35" s="9"/>
      <c r="Z35" s="11" t="s">
        <v>2770</v>
      </c>
      <c r="AA35" t="s">
        <v>5247</v>
      </c>
      <c r="AC35" t="str">
        <f t="shared" si="13"/>
        <v>破壊する</v>
      </c>
      <c r="AD35" t="str">
        <f t="shared" si="4"/>
        <v/>
      </c>
      <c r="AE35" t="str">
        <f t="shared" si="14"/>
        <v/>
      </c>
      <c r="AF35" t="str">
        <f t="shared" si="15"/>
        <v/>
      </c>
      <c r="AG35" t="b">
        <f t="shared" si="0"/>
        <v>0</v>
      </c>
      <c r="AH35" s="3">
        <v>134</v>
      </c>
      <c r="AI35" s="2" t="s">
        <v>3271</v>
      </c>
      <c r="AJ35" s="1" t="s">
        <v>1575</v>
      </c>
      <c r="AK35" s="1" t="s">
        <v>1771</v>
      </c>
      <c r="AL35" s="1">
        <v>3</v>
      </c>
      <c r="AM35" s="1" t="s">
        <v>2772</v>
      </c>
      <c r="AN35" s="1" t="s">
        <v>2771</v>
      </c>
      <c r="AO35" s="1" t="s">
        <v>1475</v>
      </c>
      <c r="AP35" s="1"/>
      <c r="AQ35" s="1"/>
      <c r="AR35" s="1"/>
      <c r="AS35" s="1" t="s">
        <v>3348</v>
      </c>
      <c r="AT35" s="1" t="s">
        <v>3349</v>
      </c>
      <c r="AU35" s="1"/>
      <c r="AV35" s="1"/>
      <c r="AW35" s="1"/>
      <c r="AX35" s="1"/>
      <c r="AY35" s="1" t="s">
        <v>2770</v>
      </c>
    </row>
    <row r="36" spans="1:51" x14ac:dyDescent="0.15">
      <c r="A36" t="str">
        <f t="shared" si="5"/>
        <v>|ORI|赤|8|5/3|《[[火山の彷徨]]》|</v>
      </c>
      <c r="B36" t="s">
        <v>3211</v>
      </c>
      <c r="C36" t="str">
        <f t="shared" si="6"/>
        <v>ORI</v>
      </c>
      <c r="D36">
        <f>IF(AI36="","",VLOOKUP(C36,tnpl!$Z$1:$AA$11,2,TRUE))</f>
        <v>1</v>
      </c>
      <c r="E36" t="s">
        <v>3211</v>
      </c>
      <c r="F36" t="str">
        <f t="shared" si="7"/>
        <v>赤</v>
      </c>
      <c r="G36">
        <f>IF(AJ36="","",VLOOKUP(F36,tnpl!$X$1:$Y$16,2,TRUE))</f>
        <v>4</v>
      </c>
      <c r="H36" t="s">
        <v>3211</v>
      </c>
      <c r="I36">
        <f t="shared" si="8"/>
        <v>8</v>
      </c>
      <c r="J36" t="s">
        <v>3211</v>
      </c>
      <c r="K36">
        <f t="shared" si="9"/>
        <v>5</v>
      </c>
      <c r="L36">
        <f t="shared" si="10"/>
        <v>3</v>
      </c>
      <c r="M36" t="str">
        <f t="shared" si="2"/>
        <v>5/3</v>
      </c>
      <c r="R36" t="s">
        <v>3267</v>
      </c>
      <c r="S36" t="s">
        <v>4854</v>
      </c>
      <c r="T36" t="str">
        <f t="shared" si="11"/>
        <v>火山の彷徨</v>
      </c>
      <c r="U36" t="str">
        <f t="shared" si="12"/>
        <v/>
      </c>
      <c r="V36" t="str">
        <f>IF(I36=0,VLOOKUP(T36,Sheet4!A:B,2,TRUE),"")</f>
        <v/>
      </c>
      <c r="W36" t="s">
        <v>4855</v>
      </c>
      <c r="X36" t="s">
        <v>3267</v>
      </c>
      <c r="Y36" s="9"/>
      <c r="Z36" s="11" t="s">
        <v>2738</v>
      </c>
      <c r="AA36" t="s">
        <v>5249</v>
      </c>
      <c r="AC36" t="str">
        <f t="shared" si="13"/>
        <v>破壊する</v>
      </c>
      <c r="AD36" t="str">
        <f t="shared" si="4"/>
        <v/>
      </c>
      <c r="AE36" t="str">
        <f t="shared" si="14"/>
        <v/>
      </c>
      <c r="AF36" t="str">
        <f t="shared" si="15"/>
        <v/>
      </c>
      <c r="AG36" t="b">
        <f t="shared" si="0"/>
        <v>0</v>
      </c>
      <c r="AH36" s="3">
        <v>145</v>
      </c>
      <c r="AI36" s="2" t="s">
        <v>3271</v>
      </c>
      <c r="AJ36" s="1" t="s">
        <v>1575</v>
      </c>
      <c r="AK36" s="1" t="s">
        <v>1473</v>
      </c>
      <c r="AL36" s="1">
        <v>8</v>
      </c>
      <c r="AM36" s="1" t="s">
        <v>2740</v>
      </c>
      <c r="AN36" s="1" t="s">
        <v>2739</v>
      </c>
      <c r="AO36" s="1" t="s">
        <v>349</v>
      </c>
      <c r="AP36" s="1" t="s">
        <v>1559</v>
      </c>
      <c r="AQ36" s="1"/>
      <c r="AR36" s="1"/>
      <c r="AS36" s="1" t="s">
        <v>2738</v>
      </c>
      <c r="AT36" s="1"/>
      <c r="AU36" s="1"/>
      <c r="AV36" s="1"/>
      <c r="AW36" s="1">
        <v>5</v>
      </c>
      <c r="AX36" s="1">
        <v>3</v>
      </c>
      <c r="AY36" s="1" t="s">
        <v>2738</v>
      </c>
    </row>
    <row r="37" spans="1:51" x14ac:dyDescent="0.15">
      <c r="A37" t="str">
        <f t="shared" si="5"/>
        <v>|ORI|赤|3||《[[破砕]]》|</v>
      </c>
      <c r="B37" t="s">
        <v>3211</v>
      </c>
      <c r="C37" t="str">
        <f t="shared" si="6"/>
        <v>ORI</v>
      </c>
      <c r="D37">
        <f>IF(AI37="","",VLOOKUP(C37,tnpl!$Z$1:$AA$11,2,TRUE))</f>
        <v>1</v>
      </c>
      <c r="E37" t="s">
        <v>3211</v>
      </c>
      <c r="F37" t="str">
        <f t="shared" si="7"/>
        <v>赤</v>
      </c>
      <c r="G37">
        <f>IF(AJ37="","",VLOOKUP(F37,tnpl!$X$1:$Y$16,2,TRUE))</f>
        <v>4</v>
      </c>
      <c r="H37" t="s">
        <v>3211</v>
      </c>
      <c r="I37">
        <f t="shared" si="8"/>
        <v>3</v>
      </c>
      <c r="J37" t="s">
        <v>3211</v>
      </c>
      <c r="K37">
        <f t="shared" si="9"/>
        <v>0</v>
      </c>
      <c r="L37">
        <f t="shared" si="10"/>
        <v>0</v>
      </c>
      <c r="M37" t="str">
        <f t="shared" si="2"/>
        <v/>
      </c>
      <c r="R37" t="s">
        <v>3267</v>
      </c>
      <c r="S37" t="s">
        <v>4854</v>
      </c>
      <c r="T37" t="str">
        <f t="shared" si="11"/>
        <v>破砕</v>
      </c>
      <c r="U37" t="str">
        <f t="shared" si="12"/>
        <v/>
      </c>
      <c r="V37" t="str">
        <f>IF(I37=0,VLOOKUP(T37,Sheet4!A:B,2,TRUE),"")</f>
        <v/>
      </c>
      <c r="W37" t="s">
        <v>4855</v>
      </c>
      <c r="X37" t="s">
        <v>3267</v>
      </c>
      <c r="Y37" s="9"/>
      <c r="Z37" s="11" t="s">
        <v>2729</v>
      </c>
      <c r="AA37" t="s">
        <v>5247</v>
      </c>
      <c r="AB37" t="s">
        <v>5249</v>
      </c>
      <c r="AC37" t="str">
        <f t="shared" si="13"/>
        <v>破壊する</v>
      </c>
      <c r="AD37" t="str">
        <f t="shared" si="4"/>
        <v/>
      </c>
      <c r="AE37" t="str">
        <f t="shared" si="14"/>
        <v/>
      </c>
      <c r="AF37" t="str">
        <f t="shared" si="15"/>
        <v/>
      </c>
      <c r="AG37" t="b">
        <f t="shared" si="0"/>
        <v>0</v>
      </c>
      <c r="AH37" s="3">
        <v>148</v>
      </c>
      <c r="AI37" s="2" t="s">
        <v>3271</v>
      </c>
      <c r="AJ37" s="1" t="s">
        <v>1575</v>
      </c>
      <c r="AK37" s="1" t="s">
        <v>1473</v>
      </c>
      <c r="AL37" s="1">
        <v>3</v>
      </c>
      <c r="AM37" s="1" t="s">
        <v>2731</v>
      </c>
      <c r="AN37" s="1" t="s">
        <v>2730</v>
      </c>
      <c r="AO37" s="1" t="s">
        <v>1475</v>
      </c>
      <c r="AP37" s="1"/>
      <c r="AQ37" s="1"/>
      <c r="AR37" s="1"/>
      <c r="AS37" s="1" t="s">
        <v>2729</v>
      </c>
      <c r="AT37" s="1"/>
      <c r="AU37" s="1"/>
      <c r="AV37" s="1"/>
      <c r="AW37" s="1"/>
      <c r="AX37" s="1"/>
      <c r="AY37" s="1" t="s">
        <v>2729</v>
      </c>
    </row>
    <row r="38" spans="1:51" x14ac:dyDescent="0.15">
      <c r="A38" t="str">
        <f t="shared" si="5"/>
        <v>|ORI|赤|1||《[[焦熱の結末]]》|</v>
      </c>
      <c r="B38" t="s">
        <v>3211</v>
      </c>
      <c r="C38" t="str">
        <f t="shared" si="6"/>
        <v>ORI</v>
      </c>
      <c r="D38">
        <f>IF(AI38="","",VLOOKUP(C38,tnpl!$Z$1:$AA$11,2,TRUE))</f>
        <v>1</v>
      </c>
      <c r="E38" t="s">
        <v>3211</v>
      </c>
      <c r="F38" t="str">
        <f t="shared" si="7"/>
        <v>赤</v>
      </c>
      <c r="G38">
        <f>IF(AJ38="","",VLOOKUP(F38,tnpl!$X$1:$Y$16,2,TRUE))</f>
        <v>4</v>
      </c>
      <c r="H38" t="s">
        <v>3211</v>
      </c>
      <c r="I38">
        <f t="shared" si="8"/>
        <v>1</v>
      </c>
      <c r="J38" t="s">
        <v>3211</v>
      </c>
      <c r="K38">
        <f t="shared" si="9"/>
        <v>0</v>
      </c>
      <c r="L38">
        <f t="shared" si="10"/>
        <v>0</v>
      </c>
      <c r="M38" t="str">
        <f t="shared" si="2"/>
        <v/>
      </c>
      <c r="R38" t="s">
        <v>3267</v>
      </c>
      <c r="S38" t="s">
        <v>4854</v>
      </c>
      <c r="T38" t="str">
        <f t="shared" si="11"/>
        <v>焦熱の結末</v>
      </c>
      <c r="U38" t="str">
        <f t="shared" si="12"/>
        <v/>
      </c>
      <c r="V38" t="str">
        <f>IF(I38=0,VLOOKUP(T38,Sheet4!A:B,2,TRUE),"")</f>
        <v/>
      </c>
      <c r="W38" t="s">
        <v>4855</v>
      </c>
      <c r="X38" t="s">
        <v>3267</v>
      </c>
      <c r="Y38" s="9"/>
      <c r="Z38" s="11" t="s">
        <v>2726</v>
      </c>
      <c r="AA38" t="s">
        <v>5246</v>
      </c>
      <c r="AC38" t="str">
        <f t="shared" si="13"/>
        <v/>
      </c>
      <c r="AD38" t="str">
        <f t="shared" si="4"/>
        <v/>
      </c>
      <c r="AE38" t="str">
        <f t="shared" si="14"/>
        <v/>
      </c>
      <c r="AF38" t="str">
        <f t="shared" si="15"/>
        <v>破壊し</v>
      </c>
      <c r="AG38" t="b">
        <f t="shared" si="0"/>
        <v>0</v>
      </c>
      <c r="AH38" s="3">
        <v>149</v>
      </c>
      <c r="AI38" s="2" t="s">
        <v>3271</v>
      </c>
      <c r="AJ38" s="1" t="s">
        <v>1575</v>
      </c>
      <c r="AK38" s="1" t="s">
        <v>1473</v>
      </c>
      <c r="AL38" s="1">
        <v>1</v>
      </c>
      <c r="AM38" s="1" t="s">
        <v>2728</v>
      </c>
      <c r="AN38" s="1" t="s">
        <v>2727</v>
      </c>
      <c r="AO38" s="1" t="s">
        <v>1475</v>
      </c>
      <c r="AP38" s="1"/>
      <c r="AQ38" s="1"/>
      <c r="AR38" s="1"/>
      <c r="AS38" s="1" t="s">
        <v>2726</v>
      </c>
      <c r="AT38" s="1"/>
      <c r="AU38" s="1"/>
      <c r="AV38" s="1"/>
      <c r="AW38" s="1"/>
      <c r="AX38" s="1"/>
      <c r="AY38" s="1" t="s">
        <v>2726</v>
      </c>
    </row>
    <row r="39" spans="1:51" x14ac:dyDescent="0.15">
      <c r="A39" t="str">
        <f t="shared" si="5"/>
        <v>|ORI|赤|13|6/5|《[[ケラル砦の修道院長]]》|</v>
      </c>
      <c r="B39" t="s">
        <v>3211</v>
      </c>
      <c r="C39" t="str">
        <f t="shared" si="6"/>
        <v>ORI</v>
      </c>
      <c r="D39">
        <f>IF(AI39="","",VLOOKUP(C39,tnpl!$Z$1:$AA$11,2,TRUE))</f>
        <v>1</v>
      </c>
      <c r="E39" t="s">
        <v>3211</v>
      </c>
      <c r="F39" t="str">
        <f t="shared" si="7"/>
        <v>赤</v>
      </c>
      <c r="G39">
        <f>IF(AJ39="","",VLOOKUP(F39,tnpl!$X$1:$Y$16,2,TRUE))</f>
        <v>4</v>
      </c>
      <c r="H39" t="s">
        <v>3211</v>
      </c>
      <c r="I39">
        <f t="shared" si="8"/>
        <v>13</v>
      </c>
      <c r="J39" t="s">
        <v>3211</v>
      </c>
      <c r="K39">
        <f t="shared" si="9"/>
        <v>6</v>
      </c>
      <c r="L39">
        <f t="shared" si="10"/>
        <v>5</v>
      </c>
      <c r="M39" t="str">
        <f t="shared" si="2"/>
        <v>6/5</v>
      </c>
      <c r="R39" t="s">
        <v>3267</v>
      </c>
      <c r="S39" t="s">
        <v>4854</v>
      </c>
      <c r="T39" t="str">
        <f t="shared" si="11"/>
        <v>ケラル砦の修道院長</v>
      </c>
      <c r="U39" t="str">
        <f t="shared" si="12"/>
        <v/>
      </c>
      <c r="V39" t="str">
        <f>IF(I39=0,VLOOKUP(T39,Sheet4!A:B,2,TRUE),"")</f>
        <v/>
      </c>
      <c r="W39" t="s">
        <v>4855</v>
      </c>
      <c r="X39" t="s">
        <v>3267</v>
      </c>
      <c r="Y39" s="9"/>
      <c r="Z39" s="11" t="s">
        <v>2714</v>
      </c>
      <c r="AA39" t="s">
        <v>5249</v>
      </c>
      <c r="AC39" t="str">
        <f t="shared" si="13"/>
        <v>破壊する</v>
      </c>
      <c r="AD39" t="str">
        <f t="shared" si="4"/>
        <v/>
      </c>
      <c r="AE39" t="str">
        <f t="shared" si="14"/>
        <v/>
      </c>
      <c r="AF39" t="str">
        <f t="shared" si="15"/>
        <v/>
      </c>
      <c r="AG39" t="b">
        <f t="shared" si="0"/>
        <v>0</v>
      </c>
      <c r="AH39" s="3">
        <v>153</v>
      </c>
      <c r="AI39" s="2" t="s">
        <v>3271</v>
      </c>
      <c r="AJ39" s="1" t="s">
        <v>1575</v>
      </c>
      <c r="AK39" s="1" t="s">
        <v>1463</v>
      </c>
      <c r="AL39" s="1">
        <v>13</v>
      </c>
      <c r="AM39" s="1" t="s">
        <v>2716</v>
      </c>
      <c r="AN39" s="1" t="s">
        <v>2715</v>
      </c>
      <c r="AO39" s="1" t="s">
        <v>349</v>
      </c>
      <c r="AP39" s="1" t="s">
        <v>1511</v>
      </c>
      <c r="AQ39" s="1" t="s">
        <v>2667</v>
      </c>
      <c r="AR39" s="1"/>
      <c r="AS39" s="1" t="s">
        <v>2714</v>
      </c>
      <c r="AT39" s="1"/>
      <c r="AU39" s="1"/>
      <c r="AV39" s="1"/>
      <c r="AW39" s="1">
        <v>6</v>
      </c>
      <c r="AX39" s="1">
        <v>5</v>
      </c>
      <c r="AY39" s="1" t="s">
        <v>2714</v>
      </c>
    </row>
    <row r="40" spans="1:51" x14ac:dyDescent="0.15">
      <c r="A40" t="str">
        <f t="shared" si="5"/>
        <v>|ORI|赤|17|6/6|《[[ピア・ナラーとキラン・ナラー]]》|</v>
      </c>
      <c r="B40" t="s">
        <v>3211</v>
      </c>
      <c r="C40" t="str">
        <f t="shared" si="6"/>
        <v>ORI</v>
      </c>
      <c r="D40">
        <f>IF(AI40="","",VLOOKUP(C40,tnpl!$Z$1:$AA$11,2,TRUE))</f>
        <v>1</v>
      </c>
      <c r="E40" t="s">
        <v>3211</v>
      </c>
      <c r="F40" t="str">
        <f t="shared" si="7"/>
        <v>赤</v>
      </c>
      <c r="G40">
        <f>IF(AJ40="","",VLOOKUP(F40,tnpl!$X$1:$Y$16,2,TRUE))</f>
        <v>4</v>
      </c>
      <c r="H40" t="s">
        <v>3211</v>
      </c>
      <c r="I40">
        <f t="shared" si="8"/>
        <v>17</v>
      </c>
      <c r="J40" t="s">
        <v>3211</v>
      </c>
      <c r="K40">
        <f t="shared" si="9"/>
        <v>6</v>
      </c>
      <c r="L40">
        <f t="shared" si="10"/>
        <v>6</v>
      </c>
      <c r="M40" t="str">
        <f t="shared" si="2"/>
        <v>6/6</v>
      </c>
      <c r="R40" t="s">
        <v>3267</v>
      </c>
      <c r="S40" t="s">
        <v>4854</v>
      </c>
      <c r="T40" t="str">
        <f t="shared" si="11"/>
        <v>ピア・ナラーとキラン・ナラー</v>
      </c>
      <c r="U40" t="str">
        <f t="shared" si="12"/>
        <v/>
      </c>
      <c r="V40" t="str">
        <f>IF(I40=0,VLOOKUP(T40,Sheet4!A:B,2,TRUE),"")</f>
        <v/>
      </c>
      <c r="W40" t="s">
        <v>4855</v>
      </c>
      <c r="X40" t="s">
        <v>3267</v>
      </c>
      <c r="Y40" s="9"/>
      <c r="Z40" s="11" t="s">
        <v>2708</v>
      </c>
      <c r="AA40" t="s">
        <v>5247</v>
      </c>
      <c r="AC40" t="str">
        <f t="shared" si="13"/>
        <v/>
      </c>
      <c r="AD40" t="str">
        <f t="shared" si="4"/>
        <v/>
      </c>
      <c r="AE40" t="str">
        <f t="shared" si="14"/>
        <v/>
      </c>
      <c r="AF40" t="str">
        <f t="shared" si="15"/>
        <v>破壊し</v>
      </c>
      <c r="AG40" t="b">
        <f t="shared" si="0"/>
        <v>0</v>
      </c>
      <c r="AH40" s="3">
        <v>155</v>
      </c>
      <c r="AI40" s="2" t="s">
        <v>3271</v>
      </c>
      <c r="AJ40" s="1" t="s">
        <v>1575</v>
      </c>
      <c r="AK40" s="1" t="s">
        <v>1463</v>
      </c>
      <c r="AL40" s="1">
        <v>17</v>
      </c>
      <c r="AM40" s="1" t="s">
        <v>2710</v>
      </c>
      <c r="AN40" s="1" t="s">
        <v>2709</v>
      </c>
      <c r="AO40" s="1" t="s">
        <v>349</v>
      </c>
      <c r="AP40" s="1" t="s">
        <v>1511</v>
      </c>
      <c r="AQ40" s="1" t="s">
        <v>1667</v>
      </c>
      <c r="AR40" s="1"/>
      <c r="AS40" s="1" t="s">
        <v>3352</v>
      </c>
      <c r="AT40" s="1" t="s">
        <v>3353</v>
      </c>
      <c r="AU40" s="1"/>
      <c r="AV40" s="1"/>
      <c r="AW40" s="1">
        <v>6</v>
      </c>
      <c r="AX40" s="1">
        <v>6</v>
      </c>
      <c r="AY40" s="1" t="s">
        <v>2708</v>
      </c>
    </row>
    <row r="41" spans="1:51" x14ac:dyDescent="0.15">
      <c r="A41" t="str">
        <f t="shared" si="5"/>
        <v>|ORI|赤|15|8/8|《[[強欲なドラゴン]]》|</v>
      </c>
      <c r="B41" t="s">
        <v>3211</v>
      </c>
      <c r="C41" t="str">
        <f t="shared" si="6"/>
        <v>ORI</v>
      </c>
      <c r="D41">
        <f>IF(AI41="","",VLOOKUP(C41,tnpl!$Z$1:$AA$11,2,TRUE))</f>
        <v>1</v>
      </c>
      <c r="E41" t="s">
        <v>3211</v>
      </c>
      <c r="F41" t="str">
        <f t="shared" si="7"/>
        <v>赤</v>
      </c>
      <c r="G41">
        <f>IF(AJ41="","",VLOOKUP(F41,tnpl!$X$1:$Y$16,2,TRUE))</f>
        <v>4</v>
      </c>
      <c r="H41" t="s">
        <v>3211</v>
      </c>
      <c r="I41">
        <f t="shared" si="8"/>
        <v>15</v>
      </c>
      <c r="J41" t="s">
        <v>3211</v>
      </c>
      <c r="K41">
        <f t="shared" si="9"/>
        <v>8</v>
      </c>
      <c r="L41">
        <f t="shared" si="10"/>
        <v>8</v>
      </c>
      <c r="M41" t="str">
        <f t="shared" si="2"/>
        <v>8/8</v>
      </c>
      <c r="R41" t="s">
        <v>3267</v>
      </c>
      <c r="S41" t="s">
        <v>4854</v>
      </c>
      <c r="T41" t="str">
        <f t="shared" si="11"/>
        <v>強欲なドラゴン</v>
      </c>
      <c r="U41" t="str">
        <f t="shared" si="12"/>
        <v/>
      </c>
      <c r="V41" t="str">
        <f>IF(I41=0,VLOOKUP(T41,Sheet4!A:B,2,TRUE),"")</f>
        <v/>
      </c>
      <c r="W41" t="s">
        <v>4855</v>
      </c>
      <c r="X41" t="s">
        <v>3267</v>
      </c>
      <c r="Y41" s="9"/>
      <c r="Z41" s="11" t="s">
        <v>3360</v>
      </c>
      <c r="AA41" t="s">
        <v>5249</v>
      </c>
      <c r="AC41" t="str">
        <f t="shared" si="13"/>
        <v>破壊する</v>
      </c>
      <c r="AD41" t="str">
        <f t="shared" si="4"/>
        <v/>
      </c>
      <c r="AE41" t="str">
        <f t="shared" si="14"/>
        <v/>
      </c>
      <c r="AF41" t="str">
        <f t="shared" si="15"/>
        <v/>
      </c>
      <c r="AG41" t="b">
        <f t="shared" si="0"/>
        <v>0</v>
      </c>
      <c r="AH41" s="3">
        <v>160</v>
      </c>
      <c r="AI41" s="2" t="s">
        <v>3271</v>
      </c>
      <c r="AJ41" s="1" t="s">
        <v>1575</v>
      </c>
      <c r="AK41" s="1" t="s">
        <v>1453</v>
      </c>
      <c r="AL41" s="1">
        <v>15</v>
      </c>
      <c r="AM41" s="1" t="s">
        <v>2696</v>
      </c>
      <c r="AN41" s="1" t="s">
        <v>2695</v>
      </c>
      <c r="AO41" s="1" t="s">
        <v>349</v>
      </c>
      <c r="AP41" s="1" t="s">
        <v>1578</v>
      </c>
      <c r="AQ41" s="1"/>
      <c r="AR41" s="1"/>
      <c r="AS41" s="1" t="s">
        <v>361</v>
      </c>
      <c r="AT41" s="1" t="s">
        <v>3359</v>
      </c>
      <c r="AU41" s="1"/>
      <c r="AV41" s="1"/>
      <c r="AW41" s="1">
        <v>8</v>
      </c>
      <c r="AX41" s="1">
        <v>8</v>
      </c>
      <c r="AY41" s="1" t="s">
        <v>3360</v>
      </c>
    </row>
    <row r="42" spans="1:51" x14ac:dyDescent="0.15">
      <c r="A42" t="str">
        <f t="shared" si="5"/>
        <v>|ORI|緑|11|4/4|《[[議事会の自然主義者]]》|</v>
      </c>
      <c r="B42" t="s">
        <v>3211</v>
      </c>
      <c r="C42" t="str">
        <f t="shared" si="6"/>
        <v>ORI</v>
      </c>
      <c r="D42">
        <f>IF(AI42="","",VLOOKUP(C42,tnpl!$Z$1:$AA$11,2,TRUE))</f>
        <v>1</v>
      </c>
      <c r="E42" t="s">
        <v>3211</v>
      </c>
      <c r="F42" t="str">
        <f t="shared" si="7"/>
        <v>緑</v>
      </c>
      <c r="G42">
        <f>IF(AJ42="","",VLOOKUP(F42,tnpl!$X$1:$Y$16,2,TRUE))</f>
        <v>5</v>
      </c>
      <c r="H42" t="s">
        <v>3211</v>
      </c>
      <c r="I42">
        <f t="shared" si="8"/>
        <v>11</v>
      </c>
      <c r="J42" t="s">
        <v>3211</v>
      </c>
      <c r="K42">
        <f t="shared" si="9"/>
        <v>4</v>
      </c>
      <c r="L42">
        <f t="shared" si="10"/>
        <v>4</v>
      </c>
      <c r="M42" t="str">
        <f t="shared" si="2"/>
        <v>4/4</v>
      </c>
      <c r="R42" t="s">
        <v>3267</v>
      </c>
      <c r="S42" t="s">
        <v>4854</v>
      </c>
      <c r="T42" t="str">
        <f t="shared" si="11"/>
        <v>議事会の自然主義者</v>
      </c>
      <c r="U42" t="str">
        <f t="shared" si="12"/>
        <v/>
      </c>
      <c r="V42" t="str">
        <f>IF(I42=0,VLOOKUP(T42,Sheet4!A:B,2,TRUE),"")</f>
        <v/>
      </c>
      <c r="W42" t="s">
        <v>4855</v>
      </c>
      <c r="X42" t="s">
        <v>3267</v>
      </c>
      <c r="Y42" s="9"/>
      <c r="Z42" s="11" t="s">
        <v>2645</v>
      </c>
      <c r="AA42" t="s">
        <v>5247</v>
      </c>
      <c r="AC42" t="str">
        <f t="shared" si="13"/>
        <v>破壊する</v>
      </c>
      <c r="AD42" t="str">
        <f t="shared" si="4"/>
        <v/>
      </c>
      <c r="AE42" t="str">
        <f t="shared" si="14"/>
        <v/>
      </c>
      <c r="AF42" t="str">
        <f t="shared" si="15"/>
        <v/>
      </c>
      <c r="AG42" t="b">
        <f t="shared" si="0"/>
        <v>0</v>
      </c>
      <c r="AH42" s="3">
        <v>178</v>
      </c>
      <c r="AI42" s="2" t="s">
        <v>3271</v>
      </c>
      <c r="AJ42" s="1" t="s">
        <v>1540</v>
      </c>
      <c r="AK42" s="1" t="s">
        <v>1473</v>
      </c>
      <c r="AL42" s="1">
        <v>11</v>
      </c>
      <c r="AM42" s="1" t="s">
        <v>2648</v>
      </c>
      <c r="AN42" s="1" t="s">
        <v>2647</v>
      </c>
      <c r="AO42" s="1" t="s">
        <v>349</v>
      </c>
      <c r="AP42" s="1" t="s">
        <v>2646</v>
      </c>
      <c r="AQ42" s="1"/>
      <c r="AR42" s="1"/>
      <c r="AS42" s="1" t="s">
        <v>2645</v>
      </c>
      <c r="AT42" s="1"/>
      <c r="AU42" s="1"/>
      <c r="AV42" s="1"/>
      <c r="AW42" s="1">
        <v>4</v>
      </c>
      <c r="AX42" s="1">
        <v>4</v>
      </c>
      <c r="AY42" s="1" t="s">
        <v>2645</v>
      </c>
    </row>
    <row r="43" spans="1:51" x14ac:dyDescent="0.15">
      <c r="A43" t="str">
        <f t="shared" si="5"/>
        <v>|ORI|緑|6||《[[群れの結集]]》|</v>
      </c>
      <c r="B43" t="s">
        <v>3211</v>
      </c>
      <c r="C43" t="str">
        <f t="shared" si="6"/>
        <v>ORI</v>
      </c>
      <c r="D43">
        <f>IF(AI43="","",VLOOKUP(C43,tnpl!$Z$1:$AA$11,2,TRUE))</f>
        <v>1</v>
      </c>
      <c r="E43" t="s">
        <v>3211</v>
      </c>
      <c r="F43" t="str">
        <f t="shared" si="7"/>
        <v>緑</v>
      </c>
      <c r="G43">
        <f>IF(AJ43="","",VLOOKUP(F43,tnpl!$X$1:$Y$16,2,TRUE))</f>
        <v>5</v>
      </c>
      <c r="H43" t="s">
        <v>3211</v>
      </c>
      <c r="I43">
        <f t="shared" si="8"/>
        <v>6</v>
      </c>
      <c r="J43" t="s">
        <v>3211</v>
      </c>
      <c r="K43">
        <f t="shared" si="9"/>
        <v>0</v>
      </c>
      <c r="L43">
        <f t="shared" si="10"/>
        <v>0</v>
      </c>
      <c r="M43" t="str">
        <f t="shared" si="2"/>
        <v/>
      </c>
      <c r="R43" t="s">
        <v>3267</v>
      </c>
      <c r="S43" t="s">
        <v>4854</v>
      </c>
      <c r="T43" t="str">
        <f t="shared" si="11"/>
        <v>群れの結集</v>
      </c>
      <c r="U43" t="str">
        <f t="shared" si="12"/>
        <v/>
      </c>
      <c r="V43" t="str">
        <f>IF(I43=0,VLOOKUP(T43,Sheet4!A:B,2,TRUE),"")</f>
        <v/>
      </c>
      <c r="W43" t="s">
        <v>4855</v>
      </c>
      <c r="X43" t="s">
        <v>3267</v>
      </c>
      <c r="Y43" s="9"/>
      <c r="Z43" s="11" t="s">
        <v>2624</v>
      </c>
      <c r="AA43" t="s">
        <v>5253</v>
      </c>
      <c r="AC43" t="str">
        <f t="shared" si="13"/>
        <v>破壊する</v>
      </c>
      <c r="AD43" t="str">
        <f t="shared" si="4"/>
        <v/>
      </c>
      <c r="AE43" t="str">
        <f t="shared" si="14"/>
        <v/>
      </c>
      <c r="AF43" t="str">
        <f t="shared" si="15"/>
        <v/>
      </c>
      <c r="AG43" t="b">
        <f t="shared" si="0"/>
        <v>0</v>
      </c>
      <c r="AH43" s="3">
        <v>185</v>
      </c>
      <c r="AI43" s="2" t="s">
        <v>3271</v>
      </c>
      <c r="AJ43" s="1" t="s">
        <v>1540</v>
      </c>
      <c r="AK43" s="1" t="s">
        <v>1473</v>
      </c>
      <c r="AL43" s="1">
        <v>6</v>
      </c>
      <c r="AM43" s="1" t="s">
        <v>2626</v>
      </c>
      <c r="AN43" s="1" t="s">
        <v>2625</v>
      </c>
      <c r="AO43" s="1" t="s">
        <v>1475</v>
      </c>
      <c r="AP43" s="1"/>
      <c r="AQ43" s="1"/>
      <c r="AR43" s="1"/>
      <c r="AS43" s="1" t="s">
        <v>3367</v>
      </c>
      <c r="AT43" s="1" t="s">
        <v>3368</v>
      </c>
      <c r="AU43" s="1" t="s">
        <v>3369</v>
      </c>
      <c r="AV43" s="1"/>
      <c r="AW43" s="1"/>
      <c r="AX43" s="1"/>
      <c r="AY43" s="1" t="s">
        <v>2624</v>
      </c>
    </row>
    <row r="44" spans="1:51" x14ac:dyDescent="0.15">
      <c r="A44" t="str">
        <f t="shared" si="5"/>
        <v>|ORI|緑|3||《[[回収]]》|</v>
      </c>
      <c r="B44" t="s">
        <v>3211</v>
      </c>
      <c r="C44" t="str">
        <f t="shared" si="6"/>
        <v>ORI</v>
      </c>
      <c r="D44">
        <f>IF(AI44="","",VLOOKUP(C44,tnpl!$Z$1:$AA$11,2,TRUE))</f>
        <v>1</v>
      </c>
      <c r="E44" t="s">
        <v>3211</v>
      </c>
      <c r="F44" t="str">
        <f t="shared" si="7"/>
        <v>緑</v>
      </c>
      <c r="G44">
        <f>IF(AJ44="","",VLOOKUP(F44,tnpl!$X$1:$Y$16,2,TRUE))</f>
        <v>5</v>
      </c>
      <c r="H44" t="s">
        <v>3211</v>
      </c>
      <c r="I44">
        <f t="shared" si="8"/>
        <v>3</v>
      </c>
      <c r="J44" t="s">
        <v>3211</v>
      </c>
      <c r="K44">
        <f t="shared" si="9"/>
        <v>0</v>
      </c>
      <c r="L44">
        <f t="shared" si="10"/>
        <v>0</v>
      </c>
      <c r="M44" t="str">
        <f t="shared" si="2"/>
        <v/>
      </c>
      <c r="R44" t="s">
        <v>3267</v>
      </c>
      <c r="S44" t="s">
        <v>4854</v>
      </c>
      <c r="T44" t="str">
        <f t="shared" si="11"/>
        <v>回収</v>
      </c>
      <c r="U44" t="str">
        <f t="shared" si="12"/>
        <v/>
      </c>
      <c r="V44" t="str">
        <f>IF(I44=0,VLOOKUP(T44,Sheet4!A:B,2,TRUE),"")</f>
        <v/>
      </c>
      <c r="W44" t="s">
        <v>4855</v>
      </c>
      <c r="X44" t="s">
        <v>3267</v>
      </c>
      <c r="Y44" s="9"/>
      <c r="Z44" s="11" t="s">
        <v>2621</v>
      </c>
      <c r="AA44" t="s">
        <v>5246</v>
      </c>
      <c r="AC44" t="str">
        <f t="shared" si="13"/>
        <v/>
      </c>
      <c r="AD44" t="str">
        <f t="shared" si="4"/>
        <v/>
      </c>
      <c r="AE44" t="str">
        <f t="shared" si="14"/>
        <v/>
      </c>
      <c r="AF44" t="str">
        <f t="shared" si="15"/>
        <v>破壊し</v>
      </c>
      <c r="AG44" t="b">
        <f t="shared" si="0"/>
        <v>0</v>
      </c>
      <c r="AH44" s="3">
        <v>186</v>
      </c>
      <c r="AI44" s="2" t="s">
        <v>3271</v>
      </c>
      <c r="AJ44" s="1" t="s">
        <v>1540</v>
      </c>
      <c r="AK44" s="1" t="s">
        <v>1473</v>
      </c>
      <c r="AL44" s="1">
        <v>3</v>
      </c>
      <c r="AM44" s="1" t="s">
        <v>2623</v>
      </c>
      <c r="AN44" s="1" t="s">
        <v>2622</v>
      </c>
      <c r="AO44" s="1" t="s">
        <v>1475</v>
      </c>
      <c r="AP44" s="1"/>
      <c r="AQ44" s="1"/>
      <c r="AR44" s="1"/>
      <c r="AS44" s="1" t="s">
        <v>2621</v>
      </c>
      <c r="AT44" s="1"/>
      <c r="AU44" s="1"/>
      <c r="AV44" s="1"/>
      <c r="AW44" s="1"/>
      <c r="AX44" s="1"/>
      <c r="AY44" s="1" t="s">
        <v>2621</v>
      </c>
    </row>
    <row r="45" spans="1:51" x14ac:dyDescent="0.15">
      <c r="A45" t="str">
        <f t="shared" si="5"/>
        <v>|ORI|緑|15||《[[大オーロラ]]》|</v>
      </c>
      <c r="B45" t="s">
        <v>3211</v>
      </c>
      <c r="C45" t="str">
        <f t="shared" si="6"/>
        <v>ORI</v>
      </c>
      <c r="D45">
        <f>IF(AI45="","",VLOOKUP(C45,tnpl!$Z$1:$AA$11,2,TRUE))</f>
        <v>1</v>
      </c>
      <c r="E45" t="s">
        <v>3211</v>
      </c>
      <c r="F45" t="str">
        <f t="shared" si="7"/>
        <v>緑</v>
      </c>
      <c r="G45">
        <f>IF(AJ45="","",VLOOKUP(F45,tnpl!$X$1:$Y$16,2,TRUE))</f>
        <v>5</v>
      </c>
      <c r="H45" t="s">
        <v>3211</v>
      </c>
      <c r="I45">
        <f t="shared" si="8"/>
        <v>15</v>
      </c>
      <c r="J45" t="s">
        <v>3211</v>
      </c>
      <c r="K45">
        <f t="shared" si="9"/>
        <v>0</v>
      </c>
      <c r="L45">
        <f t="shared" si="10"/>
        <v>0</v>
      </c>
      <c r="M45" t="str">
        <f t="shared" si="2"/>
        <v/>
      </c>
      <c r="R45" t="s">
        <v>3267</v>
      </c>
      <c r="S45" t="s">
        <v>4854</v>
      </c>
      <c r="T45" t="str">
        <f t="shared" si="11"/>
        <v>大オーロラ</v>
      </c>
      <c r="U45" t="str">
        <f t="shared" si="12"/>
        <v/>
      </c>
      <c r="V45" t="str">
        <f>IF(I45=0,VLOOKUP(T45,Sheet4!A:B,2,TRUE),"")</f>
        <v/>
      </c>
      <c r="W45" t="s">
        <v>4855</v>
      </c>
      <c r="X45" t="s">
        <v>3267</v>
      </c>
      <c r="Y45" s="9"/>
      <c r="Z45" s="11" t="s">
        <v>2576</v>
      </c>
      <c r="AA45" t="s">
        <v>5246</v>
      </c>
      <c r="AB45" t="s">
        <v>5247</v>
      </c>
      <c r="AC45" t="str">
        <f t="shared" si="13"/>
        <v>破壊する</v>
      </c>
      <c r="AD45" t="str">
        <f t="shared" si="4"/>
        <v/>
      </c>
      <c r="AE45" t="str">
        <f t="shared" si="14"/>
        <v/>
      </c>
      <c r="AF45" t="str">
        <f t="shared" si="15"/>
        <v/>
      </c>
      <c r="AG45" t="b">
        <f t="shared" si="0"/>
        <v>0</v>
      </c>
      <c r="AH45" s="3">
        <v>202</v>
      </c>
      <c r="AI45" s="2" t="s">
        <v>3271</v>
      </c>
      <c r="AJ45" s="1" t="s">
        <v>1540</v>
      </c>
      <c r="AK45" s="1" t="s">
        <v>1453</v>
      </c>
      <c r="AL45" s="1">
        <v>15</v>
      </c>
      <c r="AM45" s="1" t="s">
        <v>2578</v>
      </c>
      <c r="AN45" s="1" t="s">
        <v>2577</v>
      </c>
      <c r="AO45" s="1" t="s">
        <v>1475</v>
      </c>
      <c r="AP45" s="1"/>
      <c r="AQ45" s="1"/>
      <c r="AR45" s="1"/>
      <c r="AS45" s="1" t="s">
        <v>2576</v>
      </c>
      <c r="AT45" s="1"/>
      <c r="AU45" s="1"/>
      <c r="AV45" s="1"/>
      <c r="AW45" s="1"/>
      <c r="AX45" s="1"/>
      <c r="AY45" s="1" t="s">
        <v>2576</v>
      </c>
    </row>
    <row r="46" spans="1:51" x14ac:dyDescent="0.15">
      <c r="A46" t="str">
        <f t="shared" si="5"/>
        <v>|ORI|青黒|13|4/3|《[[取り憑かれたスカーブ]]》|</v>
      </c>
      <c r="B46" t="s">
        <v>3211</v>
      </c>
      <c r="C46" t="str">
        <f t="shared" si="6"/>
        <v>ORI</v>
      </c>
      <c r="D46">
        <f>IF(AI46="","",VLOOKUP(C46,tnpl!$Z$1:$AA$11,2,TRUE))</f>
        <v>1</v>
      </c>
      <c r="E46" t="s">
        <v>3211</v>
      </c>
      <c r="F46" t="str">
        <f t="shared" si="7"/>
        <v>青黒</v>
      </c>
      <c r="G46">
        <f>IF(AJ46="","",VLOOKUP(F46,tnpl!$X$1:$Y$16,2,TRUE))</f>
        <v>7</v>
      </c>
      <c r="H46" t="s">
        <v>3211</v>
      </c>
      <c r="I46">
        <f t="shared" si="8"/>
        <v>13</v>
      </c>
      <c r="J46" t="s">
        <v>3211</v>
      </c>
      <c r="K46">
        <f t="shared" si="9"/>
        <v>4</v>
      </c>
      <c r="L46">
        <f t="shared" si="10"/>
        <v>3</v>
      </c>
      <c r="M46" t="str">
        <f t="shared" si="2"/>
        <v>4/3</v>
      </c>
      <c r="R46" t="s">
        <v>3267</v>
      </c>
      <c r="S46" t="s">
        <v>4854</v>
      </c>
      <c r="T46" t="str">
        <f t="shared" si="11"/>
        <v>取り憑かれたスカーブ</v>
      </c>
      <c r="U46" t="str">
        <f t="shared" si="12"/>
        <v/>
      </c>
      <c r="V46" t="str">
        <f>IF(I46=0,VLOOKUP(T46,Sheet4!A:B,2,TRUE),"")</f>
        <v/>
      </c>
      <c r="W46" t="s">
        <v>4855</v>
      </c>
      <c r="X46" t="s">
        <v>3267</v>
      </c>
      <c r="Y46" s="9"/>
      <c r="Z46" s="11" t="s">
        <v>2555</v>
      </c>
      <c r="AA46" t="s">
        <v>5251</v>
      </c>
      <c r="AC46" t="str">
        <f t="shared" si="13"/>
        <v/>
      </c>
      <c r="AD46" t="str">
        <f t="shared" si="4"/>
        <v>破壊された</v>
      </c>
      <c r="AE46" t="str">
        <f t="shared" si="14"/>
        <v/>
      </c>
      <c r="AF46" t="str">
        <f t="shared" si="15"/>
        <v/>
      </c>
      <c r="AG46" t="b">
        <f t="shared" si="0"/>
        <v>0</v>
      </c>
      <c r="AH46" s="3">
        <v>209</v>
      </c>
      <c r="AI46" s="2" t="s">
        <v>3271</v>
      </c>
      <c r="AJ46" s="1" t="s">
        <v>1530</v>
      </c>
      <c r="AK46" s="1" t="s">
        <v>1473</v>
      </c>
      <c r="AL46" s="1">
        <v>13</v>
      </c>
      <c r="AM46" s="1" t="s">
        <v>2557</v>
      </c>
      <c r="AN46" s="1" t="s">
        <v>2556</v>
      </c>
      <c r="AO46" s="1" t="s">
        <v>349</v>
      </c>
      <c r="AP46" s="1" t="s">
        <v>1506</v>
      </c>
      <c r="AQ46" s="1"/>
      <c r="AR46" s="1"/>
      <c r="AS46" s="1" t="s">
        <v>2555</v>
      </c>
      <c r="AT46" s="1"/>
      <c r="AU46" s="1"/>
      <c r="AV46" s="1"/>
      <c r="AW46" s="1">
        <v>4</v>
      </c>
      <c r="AX46" s="1">
        <v>3</v>
      </c>
      <c r="AY46" s="1" t="s">
        <v>2555</v>
      </c>
    </row>
    <row r="47" spans="1:51" x14ac:dyDescent="0.15">
      <c r="A47" t="str">
        <f t="shared" si="5"/>
        <v>|ORI|無色|14||《[[魔道士輪の魔力網]]》|</v>
      </c>
      <c r="B47" t="s">
        <v>3211</v>
      </c>
      <c r="C47" t="str">
        <f t="shared" si="6"/>
        <v>ORI</v>
      </c>
      <c r="D47">
        <f>IF(AI47="","",VLOOKUP(C47,tnpl!$Z$1:$AA$11,2,TRUE))</f>
        <v>1</v>
      </c>
      <c r="E47" t="s">
        <v>3211</v>
      </c>
      <c r="F47" t="str">
        <f t="shared" si="7"/>
        <v>無色</v>
      </c>
      <c r="G47">
        <f>IF(AJ47="","",VLOOKUP(F47,tnpl!$X$1:$Y$16,2,TRUE))</f>
        <v>16</v>
      </c>
      <c r="H47" t="s">
        <v>3211</v>
      </c>
      <c r="I47">
        <f t="shared" si="8"/>
        <v>14</v>
      </c>
      <c r="J47" t="s">
        <v>3211</v>
      </c>
      <c r="K47">
        <f t="shared" si="9"/>
        <v>0</v>
      </c>
      <c r="L47">
        <f t="shared" si="10"/>
        <v>0</v>
      </c>
      <c r="M47" t="str">
        <f t="shared" si="2"/>
        <v/>
      </c>
      <c r="R47" t="s">
        <v>3267</v>
      </c>
      <c r="S47" t="s">
        <v>4854</v>
      </c>
      <c r="T47" t="str">
        <f t="shared" si="11"/>
        <v>魔道士輪の魔力網</v>
      </c>
      <c r="U47" t="str">
        <f t="shared" si="12"/>
        <v/>
      </c>
      <c r="V47" t="str">
        <f>IF(I47=0,VLOOKUP(T47,Sheet4!A:B,2,TRUE),"")</f>
        <v/>
      </c>
      <c r="W47" t="s">
        <v>4855</v>
      </c>
      <c r="X47" t="s">
        <v>3267</v>
      </c>
      <c r="Y47" s="9"/>
      <c r="Z47" s="11" t="s">
        <v>2484</v>
      </c>
      <c r="AA47" t="s">
        <v>4966</v>
      </c>
      <c r="AC47" t="str">
        <f t="shared" si="13"/>
        <v/>
      </c>
      <c r="AD47" t="str">
        <f t="shared" si="4"/>
        <v>破壊された</v>
      </c>
      <c r="AE47" t="str">
        <f t="shared" si="14"/>
        <v/>
      </c>
      <c r="AF47" t="str">
        <f t="shared" si="15"/>
        <v/>
      </c>
      <c r="AG47" t="b">
        <f t="shared" si="0"/>
        <v>0</v>
      </c>
      <c r="AH47" s="3">
        <v>234</v>
      </c>
      <c r="AI47" s="2" t="s">
        <v>3271</v>
      </c>
      <c r="AJ47" s="1" t="s">
        <v>301</v>
      </c>
      <c r="AK47" s="1" t="s">
        <v>1473</v>
      </c>
      <c r="AL47" s="1">
        <v>14</v>
      </c>
      <c r="AM47" s="1" t="s">
        <v>2486</v>
      </c>
      <c r="AN47" s="1" t="s">
        <v>2485</v>
      </c>
      <c r="AO47" s="1" t="s">
        <v>297</v>
      </c>
      <c r="AP47" s="1"/>
      <c r="AQ47" s="1"/>
      <c r="AR47" s="1"/>
      <c r="AS47" s="1" t="s">
        <v>1752</v>
      </c>
      <c r="AT47" s="1" t="s">
        <v>3392</v>
      </c>
      <c r="AU47" s="1"/>
      <c r="AV47" s="1">
        <v>2</v>
      </c>
      <c r="AW47" s="1"/>
      <c r="AX47" s="1"/>
      <c r="AY47" s="1" t="s">
        <v>2484</v>
      </c>
    </row>
    <row r="48" spans="1:51" x14ac:dyDescent="0.15">
      <c r="A48" t="str">
        <f t="shared" si="5"/>
        <v>|ORI|無色|6||《[[投げナイフ]]》|</v>
      </c>
      <c r="B48" t="s">
        <v>3211</v>
      </c>
      <c r="C48" t="str">
        <f t="shared" si="6"/>
        <v>ORI</v>
      </c>
      <c r="D48">
        <f>IF(AI48="","",VLOOKUP(C48,tnpl!$Z$1:$AA$11,2,TRUE))</f>
        <v>1</v>
      </c>
      <c r="E48" t="s">
        <v>3211</v>
      </c>
      <c r="F48" t="str">
        <f t="shared" si="7"/>
        <v>無色</v>
      </c>
      <c r="G48">
        <f>IF(AJ48="","",VLOOKUP(F48,tnpl!$X$1:$Y$16,2,TRUE))</f>
        <v>16</v>
      </c>
      <c r="H48" t="s">
        <v>3211</v>
      </c>
      <c r="I48">
        <f t="shared" si="8"/>
        <v>6</v>
      </c>
      <c r="J48" t="s">
        <v>3211</v>
      </c>
      <c r="K48">
        <f t="shared" si="9"/>
        <v>0</v>
      </c>
      <c r="L48">
        <f t="shared" si="10"/>
        <v>0</v>
      </c>
      <c r="M48" t="str">
        <f t="shared" si="2"/>
        <v/>
      </c>
      <c r="R48" t="s">
        <v>3267</v>
      </c>
      <c r="S48" t="s">
        <v>4854</v>
      </c>
      <c r="T48" t="str">
        <f t="shared" si="11"/>
        <v>投げナイフ</v>
      </c>
      <c r="U48" t="str">
        <f t="shared" si="12"/>
        <v/>
      </c>
      <c r="V48" t="str">
        <f>IF(I48=0,VLOOKUP(T48,Sheet4!A:B,2,TRUE),"")</f>
        <v/>
      </c>
      <c r="W48" t="s">
        <v>4855</v>
      </c>
      <c r="X48" t="s">
        <v>3267</v>
      </c>
      <c r="Y48" s="9"/>
      <c r="Z48" s="11" t="s">
        <v>2475</v>
      </c>
      <c r="AA48" t="s">
        <v>4966</v>
      </c>
      <c r="AC48" t="str">
        <f t="shared" si="13"/>
        <v/>
      </c>
      <c r="AD48" t="str">
        <f t="shared" si="4"/>
        <v>破壊された</v>
      </c>
      <c r="AE48" t="str">
        <f t="shared" si="14"/>
        <v/>
      </c>
      <c r="AF48" t="str">
        <f t="shared" si="15"/>
        <v/>
      </c>
      <c r="AG48" t="b">
        <f t="shared" si="0"/>
        <v>0</v>
      </c>
      <c r="AH48" s="3">
        <v>237</v>
      </c>
      <c r="AI48" s="2" t="s">
        <v>3271</v>
      </c>
      <c r="AJ48" s="1" t="s">
        <v>301</v>
      </c>
      <c r="AK48" s="1" t="s">
        <v>1473</v>
      </c>
      <c r="AL48" s="1">
        <v>6</v>
      </c>
      <c r="AM48" s="1" t="s">
        <v>2477</v>
      </c>
      <c r="AN48" s="1" t="s">
        <v>2476</v>
      </c>
      <c r="AO48" s="1" t="s">
        <v>297</v>
      </c>
      <c r="AP48" s="1"/>
      <c r="AQ48" s="1"/>
      <c r="AR48" s="1"/>
      <c r="AS48" s="1" t="s">
        <v>3324</v>
      </c>
      <c r="AT48" s="1" t="s">
        <v>3397</v>
      </c>
      <c r="AU48" s="1"/>
      <c r="AV48" s="1">
        <v>2</v>
      </c>
      <c r="AW48" s="1"/>
      <c r="AX48" s="1"/>
      <c r="AY48" s="1" t="s">
        <v>2475</v>
      </c>
    </row>
    <row r="49" spans="1:51" x14ac:dyDescent="0.15">
      <c r="A49" t="str">
        <f t="shared" si="5"/>
        <v>|ORI|無色|7||《[[精霊信者の剣]]》|</v>
      </c>
      <c r="B49" t="s">
        <v>3211</v>
      </c>
      <c r="C49" t="str">
        <f t="shared" si="6"/>
        <v>ORI</v>
      </c>
      <c r="D49">
        <f>IF(AI49="","",VLOOKUP(C49,tnpl!$Z$1:$AA$11,2,TRUE))</f>
        <v>1</v>
      </c>
      <c r="E49" t="s">
        <v>3211</v>
      </c>
      <c r="F49" t="str">
        <f t="shared" si="7"/>
        <v>無色</v>
      </c>
      <c r="G49">
        <f>IF(AJ49="","",VLOOKUP(F49,tnpl!$X$1:$Y$16,2,TRUE))</f>
        <v>16</v>
      </c>
      <c r="H49" t="s">
        <v>3211</v>
      </c>
      <c r="I49">
        <f t="shared" si="8"/>
        <v>7</v>
      </c>
      <c r="J49" t="s">
        <v>3211</v>
      </c>
      <c r="K49">
        <f t="shared" si="9"/>
        <v>0</v>
      </c>
      <c r="L49">
        <f t="shared" si="10"/>
        <v>0</v>
      </c>
      <c r="M49" t="str">
        <f t="shared" si="2"/>
        <v/>
      </c>
      <c r="R49" t="s">
        <v>3267</v>
      </c>
      <c r="S49" t="s">
        <v>4854</v>
      </c>
      <c r="T49" t="str">
        <f t="shared" si="11"/>
        <v>精霊信者の剣</v>
      </c>
      <c r="U49" t="str">
        <f t="shared" si="12"/>
        <v/>
      </c>
      <c r="V49" t="str">
        <f>IF(I49=0,VLOOKUP(T49,Sheet4!A:B,2,TRUE),"")</f>
        <v/>
      </c>
      <c r="W49" t="s">
        <v>4855</v>
      </c>
      <c r="X49" t="s">
        <v>3267</v>
      </c>
      <c r="Y49" s="9"/>
      <c r="Z49" s="11" t="s">
        <v>2457</v>
      </c>
      <c r="AA49" t="s">
        <v>5249</v>
      </c>
      <c r="AC49" t="str">
        <f t="shared" si="13"/>
        <v>破壊する</v>
      </c>
      <c r="AD49" t="str">
        <f t="shared" si="4"/>
        <v/>
      </c>
      <c r="AE49" t="str">
        <f t="shared" si="14"/>
        <v/>
      </c>
      <c r="AF49" t="str">
        <f t="shared" si="15"/>
        <v/>
      </c>
      <c r="AG49" t="b">
        <f t="shared" si="0"/>
        <v>0</v>
      </c>
      <c r="AH49" s="3">
        <v>243</v>
      </c>
      <c r="AI49" s="2" t="s">
        <v>3271</v>
      </c>
      <c r="AJ49" s="1" t="s">
        <v>301</v>
      </c>
      <c r="AK49" s="1" t="s">
        <v>1463</v>
      </c>
      <c r="AL49" s="1">
        <v>7</v>
      </c>
      <c r="AM49" s="1" t="s">
        <v>2459</v>
      </c>
      <c r="AN49" s="1" t="s">
        <v>2458</v>
      </c>
      <c r="AO49" s="1" t="s">
        <v>297</v>
      </c>
      <c r="AP49" s="1"/>
      <c r="AQ49" s="1"/>
      <c r="AR49" s="1"/>
      <c r="AS49" s="1" t="s">
        <v>2457</v>
      </c>
      <c r="AT49" s="1"/>
      <c r="AU49" s="1"/>
      <c r="AV49" s="1">
        <v>2</v>
      </c>
      <c r="AW49" s="1"/>
      <c r="AX49" s="1"/>
      <c r="AY49" s="1" t="s">
        <v>2457</v>
      </c>
    </row>
    <row r="50" spans="1:51" x14ac:dyDescent="0.15">
      <c r="A50" t="str">
        <f t="shared" si="5"/>
        <v>|ORI|無色|25|8/8|《[[搭載歩行機械]]》|</v>
      </c>
      <c r="B50" t="s">
        <v>3211</v>
      </c>
      <c r="C50" t="str">
        <f t="shared" si="6"/>
        <v>ORI</v>
      </c>
      <c r="D50">
        <f>IF(AI50="","",VLOOKUP(C50,tnpl!$Z$1:$AA$11,2,TRUE))</f>
        <v>1</v>
      </c>
      <c r="E50" t="s">
        <v>3211</v>
      </c>
      <c r="F50" t="str">
        <f t="shared" si="7"/>
        <v>無色</v>
      </c>
      <c r="G50">
        <f>IF(AJ50="","",VLOOKUP(F50,tnpl!$X$1:$Y$16,2,TRUE))</f>
        <v>16</v>
      </c>
      <c r="H50" t="s">
        <v>3211</v>
      </c>
      <c r="I50">
        <f t="shared" si="8"/>
        <v>25</v>
      </c>
      <c r="J50" t="s">
        <v>3211</v>
      </c>
      <c r="K50">
        <f t="shared" si="9"/>
        <v>8</v>
      </c>
      <c r="L50">
        <f t="shared" si="10"/>
        <v>8</v>
      </c>
      <c r="M50" t="str">
        <f t="shared" si="2"/>
        <v>8/8</v>
      </c>
      <c r="R50" t="s">
        <v>3267</v>
      </c>
      <c r="S50" t="s">
        <v>4854</v>
      </c>
      <c r="T50" t="str">
        <f t="shared" si="11"/>
        <v>搭載歩行機械</v>
      </c>
      <c r="U50" t="str">
        <f t="shared" si="12"/>
        <v/>
      </c>
      <c r="V50" t="str">
        <f>IF(I50=0,VLOOKUP(T50,Sheet4!A:B,2,TRUE),"")</f>
        <v/>
      </c>
      <c r="W50" t="s">
        <v>4855</v>
      </c>
      <c r="X50" t="s">
        <v>3267</v>
      </c>
      <c r="Y50" s="9"/>
      <c r="Z50" s="11" t="s">
        <v>2454</v>
      </c>
      <c r="AA50" t="s">
        <v>4966</v>
      </c>
      <c r="AC50" t="str">
        <f t="shared" si="13"/>
        <v/>
      </c>
      <c r="AD50" t="str">
        <f t="shared" si="4"/>
        <v>破壊された</v>
      </c>
      <c r="AE50" t="str">
        <f t="shared" si="14"/>
        <v/>
      </c>
      <c r="AF50" t="str">
        <f t="shared" si="15"/>
        <v/>
      </c>
      <c r="AG50" t="b">
        <f t="shared" si="0"/>
        <v>0</v>
      </c>
      <c r="AH50" s="3">
        <v>244</v>
      </c>
      <c r="AI50" s="2" t="s">
        <v>3271</v>
      </c>
      <c r="AJ50" s="1" t="s">
        <v>301</v>
      </c>
      <c r="AK50" s="1" t="s">
        <v>1453</v>
      </c>
      <c r="AL50" s="1">
        <v>25</v>
      </c>
      <c r="AM50" s="1" t="s">
        <v>2456</v>
      </c>
      <c r="AN50" s="1" t="s">
        <v>2455</v>
      </c>
      <c r="AO50" s="1" t="s">
        <v>349</v>
      </c>
      <c r="AP50" s="1" t="s">
        <v>362</v>
      </c>
      <c r="AQ50" s="1"/>
      <c r="AR50" s="1"/>
      <c r="AS50" s="1" t="s">
        <v>3401</v>
      </c>
      <c r="AT50" s="1" t="s">
        <v>3402</v>
      </c>
      <c r="AU50" s="1"/>
      <c r="AV50" s="1"/>
      <c r="AW50" s="1">
        <v>8</v>
      </c>
      <c r="AX50" s="1">
        <v>8</v>
      </c>
      <c r="AY50" s="1" t="s">
        <v>2454</v>
      </c>
    </row>
    <row r="51" spans="1:51" x14ac:dyDescent="0.15">
      <c r="A51" t="str">
        <f t="shared" si="5"/>
        <v>|BFZ|白|5|2/2|《[[フェリダーの仔]]》|</v>
      </c>
      <c r="B51" t="s">
        <v>3211</v>
      </c>
      <c r="C51" t="str">
        <f t="shared" si="6"/>
        <v>BFZ</v>
      </c>
      <c r="D51">
        <f>IF(AI51="","",VLOOKUP(C51,tnpl!$Z$1:$AA$11,2,TRUE))</f>
        <v>2</v>
      </c>
      <c r="E51" t="s">
        <v>3211</v>
      </c>
      <c r="F51" t="str">
        <f t="shared" si="7"/>
        <v>白</v>
      </c>
      <c r="G51">
        <f>IF(AJ51="","",VLOOKUP(F51,tnpl!$X$1:$Y$16,2,TRUE))</f>
        <v>1</v>
      </c>
      <c r="H51" t="s">
        <v>3211</v>
      </c>
      <c r="I51">
        <f t="shared" si="8"/>
        <v>5</v>
      </c>
      <c r="J51" t="s">
        <v>3211</v>
      </c>
      <c r="K51">
        <f t="shared" si="9"/>
        <v>2</v>
      </c>
      <c r="L51">
        <f t="shared" si="10"/>
        <v>2</v>
      </c>
      <c r="M51" t="str">
        <f t="shared" si="2"/>
        <v>2/2</v>
      </c>
      <c r="R51" t="s">
        <v>3267</v>
      </c>
      <c r="S51" t="s">
        <v>4854</v>
      </c>
      <c r="T51" t="str">
        <f t="shared" si="11"/>
        <v>フェリダーの仔</v>
      </c>
      <c r="U51" t="str">
        <f t="shared" si="12"/>
        <v/>
      </c>
      <c r="V51" t="str">
        <f>IF(I51=0,VLOOKUP(T51,Sheet4!A:B,2,TRUE),"")</f>
        <v/>
      </c>
      <c r="W51" t="s">
        <v>4855</v>
      </c>
      <c r="X51" t="s">
        <v>3267</v>
      </c>
      <c r="Y51" s="9"/>
      <c r="Z51" s="11" t="s">
        <v>2439</v>
      </c>
      <c r="AA51" t="s">
        <v>5246</v>
      </c>
      <c r="AB51" t="s">
        <v>5247</v>
      </c>
      <c r="AC51" t="str">
        <f t="shared" si="13"/>
        <v>破壊する</v>
      </c>
      <c r="AD51" t="str">
        <f t="shared" si="4"/>
        <v/>
      </c>
      <c r="AE51" t="str">
        <f t="shared" si="14"/>
        <v/>
      </c>
      <c r="AF51" t="str">
        <f t="shared" si="15"/>
        <v>破壊し</v>
      </c>
      <c r="AG51" t="b">
        <f t="shared" si="0"/>
        <v>0</v>
      </c>
      <c r="AH51" s="3">
        <v>249</v>
      </c>
      <c r="AI51" s="2" t="s">
        <v>3213</v>
      </c>
      <c r="AJ51" s="1" t="s">
        <v>1653</v>
      </c>
      <c r="AK51" s="1" t="s">
        <v>1771</v>
      </c>
      <c r="AL51" s="1">
        <v>5</v>
      </c>
      <c r="AM51" s="1" t="s">
        <v>2441</v>
      </c>
      <c r="AN51" s="1" t="s">
        <v>2440</v>
      </c>
      <c r="AO51" s="1" t="s">
        <v>349</v>
      </c>
      <c r="AP51" s="1" t="s">
        <v>1917</v>
      </c>
      <c r="AQ51" s="1" t="s">
        <v>367</v>
      </c>
      <c r="AR51" s="1"/>
      <c r="AS51" s="1" t="s">
        <v>2439</v>
      </c>
      <c r="AT51" s="1"/>
      <c r="AU51" s="1"/>
      <c r="AV51" s="1"/>
      <c r="AW51" s="1">
        <v>2</v>
      </c>
      <c r="AX51" s="1">
        <v>2</v>
      </c>
      <c r="AY51" s="1" t="s">
        <v>2439</v>
      </c>
    </row>
    <row r="52" spans="1:51" x14ac:dyDescent="0.15">
      <c r="A52" t="str">
        <f t="shared" si="5"/>
        <v>|BFZ|白|8||《[[真っ逆さま]]》|</v>
      </c>
      <c r="B52" t="s">
        <v>3211</v>
      </c>
      <c r="C52" t="str">
        <f t="shared" si="6"/>
        <v>BFZ</v>
      </c>
      <c r="D52">
        <f>IF(AI52="","",VLOOKUP(C52,tnpl!$Z$1:$AA$11,2,TRUE))</f>
        <v>2</v>
      </c>
      <c r="E52" t="s">
        <v>3211</v>
      </c>
      <c r="F52" t="str">
        <f t="shared" si="7"/>
        <v>白</v>
      </c>
      <c r="G52">
        <f>IF(AJ52="","",VLOOKUP(F52,tnpl!$X$1:$Y$16,2,TRUE))</f>
        <v>1</v>
      </c>
      <c r="H52" t="s">
        <v>3211</v>
      </c>
      <c r="I52">
        <f t="shared" si="8"/>
        <v>8</v>
      </c>
      <c r="J52" t="s">
        <v>3211</v>
      </c>
      <c r="K52">
        <f t="shared" si="9"/>
        <v>0</v>
      </c>
      <c r="L52">
        <f t="shared" si="10"/>
        <v>0</v>
      </c>
      <c r="M52" t="str">
        <f t="shared" si="2"/>
        <v/>
      </c>
      <c r="R52" t="s">
        <v>3267</v>
      </c>
      <c r="S52" t="s">
        <v>4854</v>
      </c>
      <c r="T52" t="str">
        <f t="shared" si="11"/>
        <v>真っ逆さま</v>
      </c>
      <c r="U52" t="str">
        <f t="shared" si="12"/>
        <v/>
      </c>
      <c r="V52" t="str">
        <f>IF(I52=0,VLOOKUP(T52,Sheet4!A:B,2,TRUE),"")</f>
        <v/>
      </c>
      <c r="W52" t="s">
        <v>4855</v>
      </c>
      <c r="X52" t="s">
        <v>3267</v>
      </c>
      <c r="Y52" s="9"/>
      <c r="Z52" s="11" t="s">
        <v>2407</v>
      </c>
      <c r="AA52" t="s">
        <v>5246</v>
      </c>
      <c r="AC52" t="str">
        <f t="shared" si="13"/>
        <v>破壊する</v>
      </c>
      <c r="AD52" t="str">
        <f t="shared" si="4"/>
        <v/>
      </c>
      <c r="AE52" t="str">
        <f t="shared" si="14"/>
        <v/>
      </c>
      <c r="AF52" t="str">
        <f t="shared" si="15"/>
        <v/>
      </c>
      <c r="AG52" t="b">
        <f t="shared" si="0"/>
        <v>0</v>
      </c>
      <c r="AH52" s="3">
        <v>260</v>
      </c>
      <c r="AI52" s="2" t="s">
        <v>3213</v>
      </c>
      <c r="AJ52" s="1" t="s">
        <v>1653</v>
      </c>
      <c r="AK52" s="1" t="s">
        <v>1771</v>
      </c>
      <c r="AL52" s="1">
        <v>8</v>
      </c>
      <c r="AM52" s="1" t="s">
        <v>2411</v>
      </c>
      <c r="AN52" s="1" t="s">
        <v>2410</v>
      </c>
      <c r="AO52" s="1" t="s">
        <v>1475</v>
      </c>
      <c r="AP52" s="1"/>
      <c r="AQ52" s="1"/>
      <c r="AR52" s="1"/>
      <c r="AS52" s="1" t="s">
        <v>2409</v>
      </c>
      <c r="AT52" s="1" t="s">
        <v>2408</v>
      </c>
      <c r="AU52" s="1"/>
      <c r="AV52" s="1"/>
      <c r="AW52" s="1"/>
      <c r="AX52" s="1"/>
      <c r="AY52" s="1" t="s">
        <v>2407</v>
      </c>
    </row>
    <row r="53" spans="1:51" x14ac:dyDescent="0.15">
      <c r="A53" t="str">
        <f t="shared" si="5"/>
        <v>|BFZ|白|8||《[[大物潰し]]》|</v>
      </c>
      <c r="B53" t="s">
        <v>3211</v>
      </c>
      <c r="C53" t="str">
        <f t="shared" si="6"/>
        <v>BFZ</v>
      </c>
      <c r="D53">
        <f>IF(AI53="","",VLOOKUP(C53,tnpl!$Z$1:$AA$11,2,TRUE))</f>
        <v>2</v>
      </c>
      <c r="E53" t="s">
        <v>3211</v>
      </c>
      <c r="F53" t="str">
        <f t="shared" si="7"/>
        <v>白</v>
      </c>
      <c r="G53">
        <f>IF(AJ53="","",VLOOKUP(F53,tnpl!$X$1:$Y$16,2,TRUE))</f>
        <v>1</v>
      </c>
      <c r="H53" t="s">
        <v>3211</v>
      </c>
      <c r="I53">
        <f t="shared" si="8"/>
        <v>8</v>
      </c>
      <c r="J53" t="s">
        <v>3211</v>
      </c>
      <c r="K53">
        <f t="shared" si="9"/>
        <v>0</v>
      </c>
      <c r="L53">
        <f t="shared" si="10"/>
        <v>0</v>
      </c>
      <c r="M53" t="str">
        <f t="shared" si="2"/>
        <v/>
      </c>
      <c r="R53" t="s">
        <v>3267</v>
      </c>
      <c r="S53" t="s">
        <v>4854</v>
      </c>
      <c r="T53" t="str">
        <f t="shared" si="11"/>
        <v>大物潰し</v>
      </c>
      <c r="U53" t="str">
        <f t="shared" si="12"/>
        <v/>
      </c>
      <c r="V53" t="str">
        <f>IF(I53=0,VLOOKUP(T53,Sheet4!A:B,2,TRUE),"")</f>
        <v/>
      </c>
      <c r="W53" t="s">
        <v>4855</v>
      </c>
      <c r="X53" t="s">
        <v>3267</v>
      </c>
      <c r="Y53" s="9"/>
      <c r="Z53" s="11" t="s">
        <v>2404</v>
      </c>
      <c r="AA53" t="s">
        <v>5246</v>
      </c>
      <c r="AC53" t="str">
        <f t="shared" si="13"/>
        <v>破壊する</v>
      </c>
      <c r="AD53" t="str">
        <f t="shared" si="4"/>
        <v/>
      </c>
      <c r="AE53" t="str">
        <f t="shared" si="14"/>
        <v/>
      </c>
      <c r="AF53" t="str">
        <f t="shared" si="15"/>
        <v/>
      </c>
      <c r="AG53" t="b">
        <f t="shared" si="0"/>
        <v>0</v>
      </c>
      <c r="AH53" s="3">
        <v>261</v>
      </c>
      <c r="AI53" s="2" t="s">
        <v>3213</v>
      </c>
      <c r="AJ53" s="1" t="s">
        <v>1653</v>
      </c>
      <c r="AK53" s="1" t="s">
        <v>1771</v>
      </c>
      <c r="AL53" s="1">
        <v>8</v>
      </c>
      <c r="AM53" s="1" t="s">
        <v>2406</v>
      </c>
      <c r="AN53" s="1" t="s">
        <v>2405</v>
      </c>
      <c r="AO53" s="1" t="s">
        <v>1475</v>
      </c>
      <c r="AP53" s="1"/>
      <c r="AQ53" s="1"/>
      <c r="AR53" s="1"/>
      <c r="AS53" s="1" t="s">
        <v>2404</v>
      </c>
      <c r="AT53" s="1"/>
      <c r="AU53" s="1"/>
      <c r="AV53" s="1"/>
      <c r="AW53" s="1"/>
      <c r="AX53" s="1"/>
      <c r="AY53" s="1" t="s">
        <v>2404</v>
      </c>
    </row>
    <row r="54" spans="1:51" x14ac:dyDescent="0.15">
      <c r="A54" t="str">
        <f t="shared" si="5"/>
        <v>|BFZ|白|10||《[[ギデオンの叱責]]》|</v>
      </c>
      <c r="B54" t="s">
        <v>3211</v>
      </c>
      <c r="C54" t="str">
        <f t="shared" si="6"/>
        <v>BFZ</v>
      </c>
      <c r="D54">
        <f>IF(AI54="","",VLOOKUP(C54,tnpl!$Z$1:$AA$11,2,TRUE))</f>
        <v>2</v>
      </c>
      <c r="E54" t="s">
        <v>3211</v>
      </c>
      <c r="F54" t="str">
        <f t="shared" si="7"/>
        <v>白</v>
      </c>
      <c r="G54">
        <f>IF(AJ54="","",VLOOKUP(F54,tnpl!$X$1:$Y$16,2,TRUE))</f>
        <v>1</v>
      </c>
      <c r="H54" t="s">
        <v>3211</v>
      </c>
      <c r="I54">
        <f t="shared" si="8"/>
        <v>10</v>
      </c>
      <c r="J54" t="s">
        <v>3211</v>
      </c>
      <c r="K54">
        <f t="shared" si="9"/>
        <v>0</v>
      </c>
      <c r="L54">
        <f t="shared" si="10"/>
        <v>0</v>
      </c>
      <c r="M54" t="str">
        <f t="shared" si="2"/>
        <v/>
      </c>
      <c r="R54" t="s">
        <v>3267</v>
      </c>
      <c r="S54" t="s">
        <v>4854</v>
      </c>
      <c r="T54" t="str">
        <f t="shared" si="11"/>
        <v>ギデオンの叱責</v>
      </c>
      <c r="U54" t="str">
        <f t="shared" si="12"/>
        <v/>
      </c>
      <c r="V54" t="str">
        <f>IF(I54=0,VLOOKUP(T54,Sheet4!A:B,2,TRUE),"")</f>
        <v/>
      </c>
      <c r="W54" t="s">
        <v>4855</v>
      </c>
      <c r="X54" t="s">
        <v>3267</v>
      </c>
      <c r="Y54" s="9"/>
      <c r="Z54" s="11" t="s">
        <v>2396</v>
      </c>
      <c r="AA54" t="s">
        <v>5247</v>
      </c>
      <c r="AC54" t="str">
        <f t="shared" si="13"/>
        <v>破壊する</v>
      </c>
      <c r="AD54" t="str">
        <f t="shared" si="4"/>
        <v/>
      </c>
      <c r="AE54" t="str">
        <f t="shared" si="14"/>
        <v/>
      </c>
      <c r="AF54" t="str">
        <f t="shared" si="15"/>
        <v/>
      </c>
      <c r="AG54" t="b">
        <f t="shared" si="0"/>
        <v>0</v>
      </c>
      <c r="AH54" s="3">
        <v>263</v>
      </c>
      <c r="AI54" s="2" t="s">
        <v>3213</v>
      </c>
      <c r="AJ54" s="1" t="s">
        <v>1653</v>
      </c>
      <c r="AK54" s="1" t="s">
        <v>1771</v>
      </c>
      <c r="AL54" s="1">
        <v>10</v>
      </c>
      <c r="AM54" s="1" t="s">
        <v>2400</v>
      </c>
      <c r="AN54" s="1" t="s">
        <v>2399</v>
      </c>
      <c r="AO54" s="1" t="s">
        <v>297</v>
      </c>
      <c r="AP54" s="1"/>
      <c r="AQ54" s="1"/>
      <c r="AR54" s="1"/>
      <c r="AS54" s="1" t="s">
        <v>2398</v>
      </c>
      <c r="AT54" s="1" t="s">
        <v>2397</v>
      </c>
      <c r="AU54" s="1"/>
      <c r="AV54" s="1">
        <v>9</v>
      </c>
      <c r="AW54" s="1"/>
      <c r="AX54" s="1"/>
      <c r="AY54" s="1" t="s">
        <v>2396</v>
      </c>
    </row>
    <row r="55" spans="1:51" x14ac:dyDescent="0.15">
      <c r="A55" t="str">
        <f t="shared" si="5"/>
        <v>|BFZ|白|11||《[[荒廃した草原]]》|</v>
      </c>
      <c r="B55" t="s">
        <v>3211</v>
      </c>
      <c r="C55" t="str">
        <f t="shared" si="6"/>
        <v>BFZ</v>
      </c>
      <c r="D55">
        <f>IF(AI55="","",VLOOKUP(C55,tnpl!$Z$1:$AA$11,2,TRUE))</f>
        <v>2</v>
      </c>
      <c r="E55" t="s">
        <v>3211</v>
      </c>
      <c r="F55" t="str">
        <f t="shared" si="7"/>
        <v>白</v>
      </c>
      <c r="G55">
        <f>IF(AJ55="","",VLOOKUP(F55,tnpl!$X$1:$Y$16,2,TRUE))</f>
        <v>1</v>
      </c>
      <c r="H55" t="s">
        <v>3211</v>
      </c>
      <c r="I55">
        <f t="shared" si="8"/>
        <v>11</v>
      </c>
      <c r="J55" t="s">
        <v>3211</v>
      </c>
      <c r="K55">
        <f t="shared" si="9"/>
        <v>0</v>
      </c>
      <c r="L55">
        <f t="shared" si="10"/>
        <v>0</v>
      </c>
      <c r="M55" t="str">
        <f t="shared" si="2"/>
        <v/>
      </c>
      <c r="R55" t="s">
        <v>3267</v>
      </c>
      <c r="S55" t="s">
        <v>4854</v>
      </c>
      <c r="T55" t="str">
        <f t="shared" si="11"/>
        <v>荒廃した草原</v>
      </c>
      <c r="U55" t="str">
        <f t="shared" si="12"/>
        <v/>
      </c>
      <c r="V55" t="str">
        <f>IF(I55=0,VLOOKUP(T55,Sheet4!A:B,2,TRUE),"")</f>
        <v/>
      </c>
      <c r="W55" t="s">
        <v>4855</v>
      </c>
      <c r="X55" t="s">
        <v>3267</v>
      </c>
      <c r="Y55" s="9"/>
      <c r="Z55" s="11" t="s">
        <v>2363</v>
      </c>
      <c r="AA55" t="s">
        <v>4966</v>
      </c>
      <c r="AC55" t="str">
        <f t="shared" si="13"/>
        <v/>
      </c>
      <c r="AD55" t="str">
        <f t="shared" si="4"/>
        <v>破壊された</v>
      </c>
      <c r="AE55" t="str">
        <f t="shared" si="14"/>
        <v/>
      </c>
      <c r="AF55" t="str">
        <f t="shared" si="15"/>
        <v/>
      </c>
      <c r="AG55" t="b">
        <f t="shared" si="0"/>
        <v>0</v>
      </c>
      <c r="AH55" s="3">
        <v>273</v>
      </c>
      <c r="AI55" s="2" t="s">
        <v>3213</v>
      </c>
      <c r="AJ55" s="1" t="s">
        <v>1653</v>
      </c>
      <c r="AK55" s="1" t="s">
        <v>1473</v>
      </c>
      <c r="AL55" s="1">
        <v>11</v>
      </c>
      <c r="AM55" s="1" t="s">
        <v>2365</v>
      </c>
      <c r="AN55" s="1" t="s">
        <v>2364</v>
      </c>
      <c r="AO55" s="1" t="s">
        <v>297</v>
      </c>
      <c r="AP55" s="1"/>
      <c r="AQ55" s="1"/>
      <c r="AR55" s="1"/>
      <c r="AS55" s="1" t="s">
        <v>2363</v>
      </c>
      <c r="AT55" s="1"/>
      <c r="AU55" s="1"/>
      <c r="AV55" s="1">
        <v>2</v>
      </c>
      <c r="AW55" s="1"/>
      <c r="AX55" s="1"/>
      <c r="AY55" s="1" t="s">
        <v>2363</v>
      </c>
    </row>
    <row r="56" spans="1:51" x14ac:dyDescent="0.15">
      <c r="A56" t="str">
        <f t="shared" si="5"/>
        <v>|BFZ|白|11|4/4|《[[エメリアの番人]]》|</v>
      </c>
      <c r="B56" t="s">
        <v>3211</v>
      </c>
      <c r="C56" t="str">
        <f t="shared" si="6"/>
        <v>BFZ</v>
      </c>
      <c r="D56">
        <f>IF(AI56="","",VLOOKUP(C56,tnpl!$Z$1:$AA$11,2,TRUE))</f>
        <v>2</v>
      </c>
      <c r="E56" t="s">
        <v>3211</v>
      </c>
      <c r="F56" t="str">
        <f t="shared" si="7"/>
        <v>白</v>
      </c>
      <c r="G56">
        <f>IF(AJ56="","",VLOOKUP(F56,tnpl!$X$1:$Y$16,2,TRUE))</f>
        <v>1</v>
      </c>
      <c r="H56" t="s">
        <v>3211</v>
      </c>
      <c r="I56">
        <f t="shared" si="8"/>
        <v>11</v>
      </c>
      <c r="J56" t="s">
        <v>3211</v>
      </c>
      <c r="K56">
        <f t="shared" si="9"/>
        <v>4</v>
      </c>
      <c r="L56">
        <f t="shared" si="10"/>
        <v>4</v>
      </c>
      <c r="M56" t="str">
        <f t="shared" si="2"/>
        <v>4/4</v>
      </c>
      <c r="R56" t="s">
        <v>3267</v>
      </c>
      <c r="S56" t="s">
        <v>4854</v>
      </c>
      <c r="T56" t="str">
        <f t="shared" si="11"/>
        <v>エメリアの番人</v>
      </c>
      <c r="U56" t="str">
        <f t="shared" si="12"/>
        <v/>
      </c>
      <c r="V56" t="str">
        <f>IF(I56=0,VLOOKUP(T56,Sheet4!A:B,2,TRUE),"")</f>
        <v/>
      </c>
      <c r="W56" t="s">
        <v>4855</v>
      </c>
      <c r="X56" t="s">
        <v>3267</v>
      </c>
      <c r="Y56" s="9"/>
      <c r="Z56" s="11" t="s">
        <v>3411</v>
      </c>
      <c r="AA56" t="s">
        <v>5251</v>
      </c>
      <c r="AC56" t="str">
        <f t="shared" si="13"/>
        <v/>
      </c>
      <c r="AD56" t="str">
        <f t="shared" si="4"/>
        <v>破壊された</v>
      </c>
      <c r="AE56" t="str">
        <f t="shared" si="14"/>
        <v/>
      </c>
      <c r="AF56" t="str">
        <f t="shared" si="15"/>
        <v/>
      </c>
      <c r="AG56" t="b">
        <f t="shared" si="0"/>
        <v>0</v>
      </c>
      <c r="AH56" s="3">
        <v>276</v>
      </c>
      <c r="AI56" s="2" t="s">
        <v>3213</v>
      </c>
      <c r="AJ56" s="1" t="s">
        <v>1653</v>
      </c>
      <c r="AK56" s="1" t="s">
        <v>1453</v>
      </c>
      <c r="AL56" s="1">
        <v>11</v>
      </c>
      <c r="AM56" s="1" t="s">
        <v>2356</v>
      </c>
      <c r="AN56" s="1" t="s">
        <v>2355</v>
      </c>
      <c r="AO56" s="1" t="s">
        <v>349</v>
      </c>
      <c r="AP56" s="1" t="s">
        <v>358</v>
      </c>
      <c r="AQ56" s="1"/>
      <c r="AR56" s="1"/>
      <c r="AS56" s="1" t="s">
        <v>361</v>
      </c>
      <c r="AT56" s="1" t="s">
        <v>2354</v>
      </c>
      <c r="AU56" s="1" t="s">
        <v>2353</v>
      </c>
      <c r="AV56" s="1"/>
      <c r="AW56" s="1">
        <v>4</v>
      </c>
      <c r="AX56" s="1">
        <v>4</v>
      </c>
      <c r="AY56" s="1" t="s">
        <v>3411</v>
      </c>
    </row>
    <row r="57" spans="1:51" x14ac:dyDescent="0.15">
      <c r="A57" t="str">
        <f t="shared" si="5"/>
        <v>|BFZ|青|11|2/1|《[[空中生成エルドラージ]]》|</v>
      </c>
      <c r="B57" t="s">
        <v>3211</v>
      </c>
      <c r="C57" t="str">
        <f t="shared" si="6"/>
        <v>BFZ</v>
      </c>
      <c r="D57">
        <f>IF(AI57="","",VLOOKUP(C57,tnpl!$Z$1:$AA$11,2,TRUE))</f>
        <v>2</v>
      </c>
      <c r="E57" t="s">
        <v>3211</v>
      </c>
      <c r="F57" t="str">
        <f t="shared" si="7"/>
        <v>青</v>
      </c>
      <c r="G57">
        <f>IF(AJ57="","",VLOOKUP(F57,tnpl!$X$1:$Y$16,2,TRUE))</f>
        <v>2</v>
      </c>
      <c r="H57" t="s">
        <v>3211</v>
      </c>
      <c r="I57">
        <f t="shared" si="8"/>
        <v>11</v>
      </c>
      <c r="J57" t="s">
        <v>3211</v>
      </c>
      <c r="K57">
        <f t="shared" si="9"/>
        <v>2</v>
      </c>
      <c r="L57">
        <f t="shared" si="10"/>
        <v>1</v>
      </c>
      <c r="M57" t="str">
        <f t="shared" si="2"/>
        <v>2/1</v>
      </c>
      <c r="R57" t="s">
        <v>3267</v>
      </c>
      <c r="S57" t="s">
        <v>4854</v>
      </c>
      <c r="T57" t="str">
        <f t="shared" si="11"/>
        <v>空中生成エルドラージ</v>
      </c>
      <c r="U57" t="str">
        <f t="shared" si="12"/>
        <v/>
      </c>
      <c r="V57" t="str">
        <f>IF(I57=0,VLOOKUP(T57,Sheet4!A:B,2,TRUE),"")</f>
        <v/>
      </c>
      <c r="W57" t="s">
        <v>4855</v>
      </c>
      <c r="X57" t="s">
        <v>3267</v>
      </c>
      <c r="Y57" s="9"/>
      <c r="Z57" s="11" t="s">
        <v>3415</v>
      </c>
      <c r="AA57" t="s">
        <v>5253</v>
      </c>
      <c r="AC57" t="str">
        <f t="shared" si="13"/>
        <v/>
      </c>
      <c r="AD57" t="str">
        <f t="shared" si="4"/>
        <v>破壊された</v>
      </c>
      <c r="AE57" t="str">
        <f t="shared" si="14"/>
        <v/>
      </c>
      <c r="AF57" t="str">
        <f t="shared" si="15"/>
        <v/>
      </c>
      <c r="AG57" t="b">
        <f t="shared" si="0"/>
        <v>0</v>
      </c>
      <c r="AH57" s="3">
        <v>282</v>
      </c>
      <c r="AI57" s="2" t="s">
        <v>3213</v>
      </c>
      <c r="AJ57" s="1" t="s">
        <v>1631</v>
      </c>
      <c r="AK57" s="1" t="s">
        <v>1771</v>
      </c>
      <c r="AL57" s="1">
        <v>11</v>
      </c>
      <c r="AM57" s="1" t="s">
        <v>2335</v>
      </c>
      <c r="AN57" s="1" t="s">
        <v>2334</v>
      </c>
      <c r="AO57" s="1" t="s">
        <v>349</v>
      </c>
      <c r="AP57" s="1" t="s">
        <v>1457</v>
      </c>
      <c r="AQ57" s="1" t="s">
        <v>1523</v>
      </c>
      <c r="AR57" s="1"/>
      <c r="AS57" s="1" t="s">
        <v>3414</v>
      </c>
      <c r="AT57" s="1" t="s">
        <v>1813</v>
      </c>
      <c r="AU57" s="1"/>
      <c r="AV57" s="1"/>
      <c r="AW57" s="1">
        <v>2</v>
      </c>
      <c r="AX57" s="1">
        <v>1</v>
      </c>
      <c r="AY57" s="1" t="s">
        <v>3415</v>
      </c>
    </row>
    <row r="58" spans="1:51" x14ac:dyDescent="0.15">
      <c r="A58" t="str">
        <f t="shared" si="5"/>
        <v>|BFZ|青|7|1/2|《[[培養ドローン]]》|</v>
      </c>
      <c r="B58" t="s">
        <v>3211</v>
      </c>
      <c r="C58" t="str">
        <f t="shared" si="6"/>
        <v>BFZ</v>
      </c>
      <c r="D58">
        <f>IF(AI58="","",VLOOKUP(C58,tnpl!$Z$1:$AA$11,2,TRUE))</f>
        <v>2</v>
      </c>
      <c r="E58" t="s">
        <v>3211</v>
      </c>
      <c r="F58" t="str">
        <f t="shared" si="7"/>
        <v>青</v>
      </c>
      <c r="G58">
        <f>IF(AJ58="","",VLOOKUP(F58,tnpl!$X$1:$Y$16,2,TRUE))</f>
        <v>2</v>
      </c>
      <c r="H58" t="s">
        <v>3211</v>
      </c>
      <c r="I58">
        <f t="shared" si="8"/>
        <v>7</v>
      </c>
      <c r="J58" t="s">
        <v>3211</v>
      </c>
      <c r="K58">
        <f t="shared" si="9"/>
        <v>1</v>
      </c>
      <c r="L58">
        <f t="shared" si="10"/>
        <v>2</v>
      </c>
      <c r="M58" t="str">
        <f t="shared" si="2"/>
        <v>1/2</v>
      </c>
      <c r="R58" t="s">
        <v>3267</v>
      </c>
      <c r="S58" t="s">
        <v>4854</v>
      </c>
      <c r="T58" t="str">
        <f t="shared" si="11"/>
        <v>培養ドローン</v>
      </c>
      <c r="U58" t="str">
        <f t="shared" si="12"/>
        <v/>
      </c>
      <c r="V58" t="str">
        <f>IF(I58=0,VLOOKUP(T58,Sheet4!A:B,2,TRUE),"")</f>
        <v/>
      </c>
      <c r="W58" t="s">
        <v>4855</v>
      </c>
      <c r="X58" t="s">
        <v>3267</v>
      </c>
      <c r="Y58" s="9"/>
      <c r="Z58" s="11" t="s">
        <v>3417</v>
      </c>
      <c r="AA58" t="s">
        <v>5253</v>
      </c>
      <c r="AC58" t="str">
        <f t="shared" si="13"/>
        <v/>
      </c>
      <c r="AD58" t="str">
        <f t="shared" si="4"/>
        <v>破壊された</v>
      </c>
      <c r="AE58" t="str">
        <f t="shared" si="14"/>
        <v/>
      </c>
      <c r="AF58" t="str">
        <f t="shared" si="15"/>
        <v/>
      </c>
      <c r="AG58" t="b">
        <f t="shared" si="0"/>
        <v>0</v>
      </c>
      <c r="AH58" s="3">
        <v>283</v>
      </c>
      <c r="AI58" s="2" t="s">
        <v>3213</v>
      </c>
      <c r="AJ58" s="1" t="s">
        <v>1631</v>
      </c>
      <c r="AK58" s="1" t="s">
        <v>1771</v>
      </c>
      <c r="AL58" s="1">
        <v>7</v>
      </c>
      <c r="AM58" s="1" t="s">
        <v>2333</v>
      </c>
      <c r="AN58" s="1" t="s">
        <v>2332</v>
      </c>
      <c r="AO58" s="1" t="s">
        <v>349</v>
      </c>
      <c r="AP58" s="1" t="s">
        <v>1457</v>
      </c>
      <c r="AQ58" s="1" t="s">
        <v>1523</v>
      </c>
      <c r="AR58" s="1"/>
      <c r="AS58" s="1" t="s">
        <v>3416</v>
      </c>
      <c r="AT58" s="1" t="s">
        <v>2331</v>
      </c>
      <c r="AU58" s="1"/>
      <c r="AV58" s="1"/>
      <c r="AW58" s="1">
        <v>1</v>
      </c>
      <c r="AX58" s="1">
        <v>2</v>
      </c>
      <c r="AY58" s="1" t="s">
        <v>3417</v>
      </c>
    </row>
    <row r="59" spans="1:51" x14ac:dyDescent="0.15">
      <c r="A59" t="str">
        <f t="shared" si="5"/>
        <v>|BFZ|青|6|1/1|《[[回収ドローン]]》|</v>
      </c>
      <c r="B59" t="s">
        <v>3211</v>
      </c>
      <c r="C59" t="str">
        <f t="shared" si="6"/>
        <v>BFZ</v>
      </c>
      <c r="D59">
        <f>IF(AI59="","",VLOOKUP(C59,tnpl!$Z$1:$AA$11,2,TRUE))</f>
        <v>2</v>
      </c>
      <c r="E59" t="s">
        <v>3211</v>
      </c>
      <c r="F59" t="str">
        <f t="shared" si="7"/>
        <v>青</v>
      </c>
      <c r="G59">
        <f>IF(AJ59="","",VLOOKUP(F59,tnpl!$X$1:$Y$16,2,TRUE))</f>
        <v>2</v>
      </c>
      <c r="H59" t="s">
        <v>3211</v>
      </c>
      <c r="I59">
        <f t="shared" si="8"/>
        <v>6</v>
      </c>
      <c r="J59" t="s">
        <v>3211</v>
      </c>
      <c r="K59">
        <f t="shared" si="9"/>
        <v>1</v>
      </c>
      <c r="L59">
        <f t="shared" si="10"/>
        <v>1</v>
      </c>
      <c r="M59" t="str">
        <f t="shared" si="2"/>
        <v>1/1</v>
      </c>
      <c r="R59" t="s">
        <v>3267</v>
      </c>
      <c r="S59" t="s">
        <v>4854</v>
      </c>
      <c r="T59" t="str">
        <f t="shared" si="11"/>
        <v>回収ドローン</v>
      </c>
      <c r="U59" t="str">
        <f t="shared" si="12"/>
        <v/>
      </c>
      <c r="V59" t="str">
        <f>IF(I59=0,VLOOKUP(T59,Sheet4!A:B,2,TRUE),"")</f>
        <v/>
      </c>
      <c r="W59" t="s">
        <v>4855</v>
      </c>
      <c r="X59" t="s">
        <v>3267</v>
      </c>
      <c r="Y59" s="9"/>
      <c r="Z59" s="11" t="s">
        <v>3420</v>
      </c>
      <c r="AA59" t="s">
        <v>4966</v>
      </c>
      <c r="AC59" t="str">
        <f t="shared" si="13"/>
        <v/>
      </c>
      <c r="AD59" t="str">
        <f t="shared" si="4"/>
        <v>破壊された</v>
      </c>
      <c r="AE59" t="str">
        <f t="shared" si="14"/>
        <v/>
      </c>
      <c r="AF59" t="str">
        <f t="shared" si="15"/>
        <v/>
      </c>
      <c r="AG59" t="b">
        <f t="shared" si="0"/>
        <v>0</v>
      </c>
      <c r="AH59" s="3">
        <v>286</v>
      </c>
      <c r="AI59" s="2" t="s">
        <v>3213</v>
      </c>
      <c r="AJ59" s="1" t="s">
        <v>1631</v>
      </c>
      <c r="AK59" s="1" t="s">
        <v>1771</v>
      </c>
      <c r="AL59" s="1">
        <v>6</v>
      </c>
      <c r="AM59" s="1" t="s">
        <v>2325</v>
      </c>
      <c r="AN59" s="1" t="s">
        <v>2324</v>
      </c>
      <c r="AO59" s="1" t="s">
        <v>349</v>
      </c>
      <c r="AP59" s="1" t="s">
        <v>1457</v>
      </c>
      <c r="AQ59" s="1" t="s">
        <v>1523</v>
      </c>
      <c r="AR59" s="1"/>
      <c r="AS59" s="1" t="s">
        <v>3416</v>
      </c>
      <c r="AT59" s="1" t="s">
        <v>2197</v>
      </c>
      <c r="AU59" s="1" t="s">
        <v>2323</v>
      </c>
      <c r="AV59" s="1"/>
      <c r="AW59" s="1">
        <v>1</v>
      </c>
      <c r="AX59" s="1">
        <v>1</v>
      </c>
      <c r="AY59" s="1" t="s">
        <v>3420</v>
      </c>
    </row>
    <row r="60" spans="1:51" x14ac:dyDescent="0.15">
      <c r="A60" t="str">
        <f t="shared" si="5"/>
        <v>|BFZ|青|6||《[[逆境]]》|</v>
      </c>
      <c r="B60" t="s">
        <v>3211</v>
      </c>
      <c r="C60" t="str">
        <f t="shared" si="6"/>
        <v>BFZ</v>
      </c>
      <c r="D60">
        <f>IF(AI60="","",VLOOKUP(C60,tnpl!$Z$1:$AA$11,2,TRUE))</f>
        <v>2</v>
      </c>
      <c r="E60" t="s">
        <v>3211</v>
      </c>
      <c r="F60" t="str">
        <f t="shared" si="7"/>
        <v>青</v>
      </c>
      <c r="G60">
        <f>IF(AJ60="","",VLOOKUP(F60,tnpl!$X$1:$Y$16,2,TRUE))</f>
        <v>2</v>
      </c>
      <c r="H60" t="s">
        <v>3211</v>
      </c>
      <c r="I60">
        <f t="shared" si="8"/>
        <v>6</v>
      </c>
      <c r="J60" t="s">
        <v>3211</v>
      </c>
      <c r="K60">
        <f t="shared" si="9"/>
        <v>0</v>
      </c>
      <c r="L60">
        <f t="shared" si="10"/>
        <v>0</v>
      </c>
      <c r="M60" t="str">
        <f t="shared" si="2"/>
        <v/>
      </c>
      <c r="R60" t="s">
        <v>3267</v>
      </c>
      <c r="S60" t="s">
        <v>4854</v>
      </c>
      <c r="T60" t="str">
        <f t="shared" si="11"/>
        <v>逆境</v>
      </c>
      <c r="U60" t="str">
        <f t="shared" si="12"/>
        <v/>
      </c>
      <c r="V60" t="str">
        <f>IF(I60=0,VLOOKUP(T60,Sheet4!A:B,2,TRUE),"")</f>
        <v/>
      </c>
      <c r="W60" t="s">
        <v>4855</v>
      </c>
      <c r="X60" t="s">
        <v>3267</v>
      </c>
      <c r="Y60" s="9"/>
      <c r="Z60" s="11" t="s">
        <v>3428</v>
      </c>
      <c r="AA60" t="s">
        <v>5253</v>
      </c>
      <c r="AC60" t="str">
        <f t="shared" si="13"/>
        <v/>
      </c>
      <c r="AD60" t="str">
        <f t="shared" si="4"/>
        <v>破壊された</v>
      </c>
      <c r="AE60" t="str">
        <f t="shared" si="14"/>
        <v/>
      </c>
      <c r="AF60" t="str">
        <f t="shared" si="15"/>
        <v/>
      </c>
      <c r="AG60" t="b">
        <f t="shared" si="0"/>
        <v>0</v>
      </c>
      <c r="AH60" s="3">
        <v>304</v>
      </c>
      <c r="AI60" s="2" t="s">
        <v>3213</v>
      </c>
      <c r="AJ60" s="1" t="s">
        <v>1631</v>
      </c>
      <c r="AK60" s="1" t="s">
        <v>1473</v>
      </c>
      <c r="AL60" s="1">
        <v>6</v>
      </c>
      <c r="AM60" s="1" t="s">
        <v>2266</v>
      </c>
      <c r="AN60" s="1" t="s">
        <v>2265</v>
      </c>
      <c r="AO60" s="1" t="s">
        <v>1475</v>
      </c>
      <c r="AP60" s="1"/>
      <c r="AQ60" s="1"/>
      <c r="AR60" s="1"/>
      <c r="AS60" s="1" t="s">
        <v>3412</v>
      </c>
      <c r="AT60" s="1" t="s">
        <v>2264</v>
      </c>
      <c r="AU60" s="1"/>
      <c r="AV60" s="1"/>
      <c r="AW60" s="1"/>
      <c r="AX60" s="1"/>
      <c r="AY60" s="1" t="s">
        <v>3428</v>
      </c>
    </row>
    <row r="61" spans="1:51" x14ac:dyDescent="0.15">
      <c r="A61" t="str">
        <f t="shared" si="5"/>
        <v>|BFZ|青|12||《[[荒廃した瀑布]]》|</v>
      </c>
      <c r="B61" t="s">
        <v>3211</v>
      </c>
      <c r="C61" t="str">
        <f t="shared" si="6"/>
        <v>BFZ</v>
      </c>
      <c r="D61">
        <f>IF(AI61="","",VLOOKUP(C61,tnpl!$Z$1:$AA$11,2,TRUE))</f>
        <v>2</v>
      </c>
      <c r="E61" t="s">
        <v>3211</v>
      </c>
      <c r="F61" t="str">
        <f t="shared" si="7"/>
        <v>青</v>
      </c>
      <c r="G61">
        <f>IF(AJ61="","",VLOOKUP(F61,tnpl!$X$1:$Y$16,2,TRUE))</f>
        <v>2</v>
      </c>
      <c r="H61" t="s">
        <v>3211</v>
      </c>
      <c r="I61">
        <f t="shared" si="8"/>
        <v>12</v>
      </c>
      <c r="J61" t="s">
        <v>3211</v>
      </c>
      <c r="K61">
        <f t="shared" si="9"/>
        <v>0</v>
      </c>
      <c r="L61">
        <f t="shared" si="10"/>
        <v>0</v>
      </c>
      <c r="M61" t="str">
        <f t="shared" si="2"/>
        <v/>
      </c>
      <c r="R61" t="s">
        <v>3267</v>
      </c>
      <c r="S61" t="s">
        <v>4854</v>
      </c>
      <c r="T61" t="str">
        <f t="shared" si="11"/>
        <v>荒廃した瀑布</v>
      </c>
      <c r="U61" t="str">
        <f t="shared" si="12"/>
        <v/>
      </c>
      <c r="V61" t="str">
        <f>IF(I61=0,VLOOKUP(T61,Sheet4!A:B,2,TRUE),"")</f>
        <v/>
      </c>
      <c r="W61" t="s">
        <v>4855</v>
      </c>
      <c r="X61" t="s">
        <v>3267</v>
      </c>
      <c r="Y61" s="9"/>
      <c r="Z61" s="11" t="s">
        <v>2249</v>
      </c>
      <c r="AA61" t="s">
        <v>4966</v>
      </c>
      <c r="AC61" t="str">
        <f t="shared" si="13"/>
        <v/>
      </c>
      <c r="AD61" t="str">
        <f t="shared" si="4"/>
        <v>破壊された</v>
      </c>
      <c r="AE61" t="str">
        <f t="shared" si="14"/>
        <v/>
      </c>
      <c r="AF61" t="str">
        <f t="shared" si="15"/>
        <v/>
      </c>
      <c r="AG61" t="b">
        <f t="shared" si="0"/>
        <v>0</v>
      </c>
      <c r="AH61" s="3">
        <v>308</v>
      </c>
      <c r="AI61" s="2" t="s">
        <v>3213</v>
      </c>
      <c r="AJ61" s="1" t="s">
        <v>1631</v>
      </c>
      <c r="AK61" s="1" t="s">
        <v>1473</v>
      </c>
      <c r="AL61" s="1">
        <v>12</v>
      </c>
      <c r="AM61" s="1" t="s">
        <v>2252</v>
      </c>
      <c r="AN61" s="1" t="s">
        <v>2251</v>
      </c>
      <c r="AO61" s="1" t="s">
        <v>297</v>
      </c>
      <c r="AP61" s="1"/>
      <c r="AQ61" s="1"/>
      <c r="AR61" s="1"/>
      <c r="AS61" s="1" t="s">
        <v>1784</v>
      </c>
      <c r="AT61" s="1" t="s">
        <v>2250</v>
      </c>
      <c r="AU61" s="1"/>
      <c r="AV61" s="1">
        <v>2</v>
      </c>
      <c r="AW61" s="1"/>
      <c r="AX61" s="1"/>
      <c r="AY61" s="1" t="s">
        <v>2249</v>
      </c>
    </row>
    <row r="62" spans="1:51" x14ac:dyDescent="0.15">
      <c r="A62" t="str">
        <f t="shared" si="5"/>
        <v>|BFZ|青|17|8/8|《[[希望を溺れさせるもの]]》|</v>
      </c>
      <c r="B62" t="s">
        <v>3211</v>
      </c>
      <c r="C62" t="str">
        <f t="shared" si="6"/>
        <v>BFZ</v>
      </c>
      <c r="D62">
        <f>IF(AI62="","",VLOOKUP(C62,tnpl!$Z$1:$AA$11,2,TRUE))</f>
        <v>2</v>
      </c>
      <c r="E62" t="s">
        <v>3211</v>
      </c>
      <c r="F62" t="str">
        <f t="shared" si="7"/>
        <v>青</v>
      </c>
      <c r="G62">
        <f>IF(AJ62="","",VLOOKUP(F62,tnpl!$X$1:$Y$16,2,TRUE))</f>
        <v>2</v>
      </c>
      <c r="H62" t="s">
        <v>3211</v>
      </c>
      <c r="I62">
        <f t="shared" si="8"/>
        <v>17</v>
      </c>
      <c r="J62" t="s">
        <v>3211</v>
      </c>
      <c r="K62">
        <f t="shared" si="9"/>
        <v>8</v>
      </c>
      <c r="L62">
        <f t="shared" si="10"/>
        <v>8</v>
      </c>
      <c r="M62" t="str">
        <f t="shared" si="2"/>
        <v>8/8</v>
      </c>
      <c r="R62" t="s">
        <v>3267</v>
      </c>
      <c r="S62" t="s">
        <v>4854</v>
      </c>
      <c r="T62" t="str">
        <f t="shared" si="11"/>
        <v>希望を溺れさせるもの</v>
      </c>
      <c r="U62" t="str">
        <f t="shared" si="12"/>
        <v/>
      </c>
      <c r="V62" t="str">
        <f>IF(I62=0,VLOOKUP(T62,Sheet4!A:B,2,TRUE),"")</f>
        <v/>
      </c>
      <c r="W62" t="s">
        <v>4855</v>
      </c>
      <c r="X62" t="s">
        <v>3267</v>
      </c>
      <c r="Y62" s="9"/>
      <c r="Z62" s="11" t="s">
        <v>3432</v>
      </c>
      <c r="AA62" t="s">
        <v>4966</v>
      </c>
      <c r="AC62" t="str">
        <f t="shared" si="13"/>
        <v/>
      </c>
      <c r="AD62" t="str">
        <f t="shared" si="4"/>
        <v>破壊された</v>
      </c>
      <c r="AE62" t="str">
        <f t="shared" si="14"/>
        <v/>
      </c>
      <c r="AF62" t="str">
        <f t="shared" si="15"/>
        <v/>
      </c>
      <c r="AG62" t="b">
        <f t="shared" si="0"/>
        <v>0</v>
      </c>
      <c r="AH62" s="3">
        <v>314</v>
      </c>
      <c r="AI62" s="2" t="s">
        <v>3213</v>
      </c>
      <c r="AJ62" s="1" t="s">
        <v>1631</v>
      </c>
      <c r="AK62" s="1" t="s">
        <v>1453</v>
      </c>
      <c r="AL62" s="1">
        <v>17</v>
      </c>
      <c r="AM62" s="1" t="s">
        <v>2230</v>
      </c>
      <c r="AN62" s="1" t="s">
        <v>2229</v>
      </c>
      <c r="AO62" s="1" t="s">
        <v>349</v>
      </c>
      <c r="AP62" s="1" t="s">
        <v>1457</v>
      </c>
      <c r="AQ62" s="1"/>
      <c r="AR62" s="1"/>
      <c r="AS62" s="1" t="s">
        <v>3412</v>
      </c>
      <c r="AT62" s="1" t="s">
        <v>3431</v>
      </c>
      <c r="AU62" s="1" t="s">
        <v>2228</v>
      </c>
      <c r="AV62" s="1"/>
      <c r="AW62" s="1">
        <v>8</v>
      </c>
      <c r="AX62" s="1">
        <v>8</v>
      </c>
      <c r="AY62" s="1" t="s">
        <v>3432</v>
      </c>
    </row>
    <row r="63" spans="1:51" x14ac:dyDescent="0.15">
      <c r="A63" t="str">
        <f t="shared" si="5"/>
        <v>|BFZ|黒|7|2/2|《[[精神を掻き寄せるもの]]》|</v>
      </c>
      <c r="B63" t="s">
        <v>3211</v>
      </c>
      <c r="C63" t="str">
        <f t="shared" si="6"/>
        <v>BFZ</v>
      </c>
      <c r="D63">
        <f>IF(AI63="","",VLOOKUP(C63,tnpl!$Z$1:$AA$11,2,TRUE))</f>
        <v>2</v>
      </c>
      <c r="E63" t="s">
        <v>3211</v>
      </c>
      <c r="F63" t="str">
        <f t="shared" si="7"/>
        <v>黒</v>
      </c>
      <c r="G63">
        <f>IF(AJ63="","",VLOOKUP(F63,tnpl!$X$1:$Y$16,2,TRUE))</f>
        <v>3</v>
      </c>
      <c r="H63" t="s">
        <v>3211</v>
      </c>
      <c r="I63">
        <f t="shared" si="8"/>
        <v>7</v>
      </c>
      <c r="J63" t="s">
        <v>3211</v>
      </c>
      <c r="K63">
        <f t="shared" si="9"/>
        <v>2</v>
      </c>
      <c r="L63">
        <f t="shared" si="10"/>
        <v>2</v>
      </c>
      <c r="M63" t="str">
        <f t="shared" si="2"/>
        <v>2/2</v>
      </c>
      <c r="R63" t="s">
        <v>3267</v>
      </c>
      <c r="S63" t="s">
        <v>4854</v>
      </c>
      <c r="T63" t="str">
        <f t="shared" si="11"/>
        <v>精神を掻き寄せるもの</v>
      </c>
      <c r="U63" t="str">
        <f t="shared" si="12"/>
        <v/>
      </c>
      <c r="V63" t="str">
        <f>IF(I63=0,VLOOKUP(T63,Sheet4!A:B,2,TRUE),"")</f>
        <v/>
      </c>
      <c r="W63" t="s">
        <v>4855</v>
      </c>
      <c r="X63" t="s">
        <v>3267</v>
      </c>
      <c r="Y63" s="9"/>
      <c r="Z63" s="11" t="s">
        <v>3438</v>
      </c>
      <c r="AA63" t="s">
        <v>5248</v>
      </c>
      <c r="AC63" t="str">
        <f t="shared" si="13"/>
        <v>破壊する</v>
      </c>
      <c r="AD63" t="str">
        <f t="shared" si="4"/>
        <v/>
      </c>
      <c r="AE63" t="str">
        <f t="shared" si="14"/>
        <v/>
      </c>
      <c r="AF63" t="str">
        <f t="shared" si="15"/>
        <v/>
      </c>
      <c r="AG63" t="b">
        <f t="shared" si="0"/>
        <v>0</v>
      </c>
      <c r="AH63" s="3">
        <v>322</v>
      </c>
      <c r="AI63" s="2" t="s">
        <v>3213</v>
      </c>
      <c r="AJ63" s="1" t="s">
        <v>1606</v>
      </c>
      <c r="AK63" s="1" t="s">
        <v>1771</v>
      </c>
      <c r="AL63" s="1">
        <v>7</v>
      </c>
      <c r="AM63" s="1" t="s">
        <v>2208</v>
      </c>
      <c r="AN63" s="1" t="s">
        <v>2207</v>
      </c>
      <c r="AO63" s="1" t="s">
        <v>349</v>
      </c>
      <c r="AP63" s="1" t="s">
        <v>1457</v>
      </c>
      <c r="AQ63" s="1" t="s">
        <v>1743</v>
      </c>
      <c r="AR63" s="1"/>
      <c r="AS63" s="1" t="s">
        <v>3412</v>
      </c>
      <c r="AT63" s="1" t="s">
        <v>2206</v>
      </c>
      <c r="AU63" s="1"/>
      <c r="AV63" s="1"/>
      <c r="AW63" s="1">
        <v>2</v>
      </c>
      <c r="AX63" s="1">
        <v>2</v>
      </c>
      <c r="AY63" s="1" t="s">
        <v>3438</v>
      </c>
    </row>
    <row r="64" spans="1:51" x14ac:dyDescent="0.15">
      <c r="A64" t="str">
        <f t="shared" si="5"/>
        <v>|BFZ|黒|1||《[[祭壇の刈り取り]]》|</v>
      </c>
      <c r="B64" t="s">
        <v>3211</v>
      </c>
      <c r="C64" t="str">
        <f t="shared" si="6"/>
        <v>BFZ</v>
      </c>
      <c r="D64">
        <f>IF(AI64="","",VLOOKUP(C64,tnpl!$Z$1:$AA$11,2,TRUE))</f>
        <v>2</v>
      </c>
      <c r="E64" t="s">
        <v>3211</v>
      </c>
      <c r="F64" t="str">
        <f t="shared" si="7"/>
        <v>黒</v>
      </c>
      <c r="G64">
        <f>IF(AJ64="","",VLOOKUP(F64,tnpl!$X$1:$Y$16,2,TRUE))</f>
        <v>3</v>
      </c>
      <c r="H64" t="s">
        <v>3211</v>
      </c>
      <c r="I64">
        <f t="shared" si="8"/>
        <v>1</v>
      </c>
      <c r="J64" t="s">
        <v>3211</v>
      </c>
      <c r="K64">
        <f t="shared" si="9"/>
        <v>0</v>
      </c>
      <c r="L64">
        <f t="shared" si="10"/>
        <v>0</v>
      </c>
      <c r="M64" t="str">
        <f t="shared" si="2"/>
        <v/>
      </c>
      <c r="R64" t="s">
        <v>3267</v>
      </c>
      <c r="S64" t="s">
        <v>4854</v>
      </c>
      <c r="T64" t="str">
        <f t="shared" si="11"/>
        <v>祭壇の刈り取り</v>
      </c>
      <c r="U64" t="str">
        <f t="shared" si="12"/>
        <v/>
      </c>
      <c r="V64" t="str">
        <f>IF(I64=0,VLOOKUP(T64,Sheet4!A:B,2,TRUE),"")</f>
        <v/>
      </c>
      <c r="W64" t="s">
        <v>4855</v>
      </c>
      <c r="X64" t="s">
        <v>3267</v>
      </c>
      <c r="Y64" s="9"/>
      <c r="Z64" s="11" t="s">
        <v>2189</v>
      </c>
      <c r="AA64" t="s">
        <v>5246</v>
      </c>
      <c r="AC64" t="str">
        <f t="shared" si="13"/>
        <v/>
      </c>
      <c r="AD64" t="str">
        <f t="shared" si="4"/>
        <v/>
      </c>
      <c r="AE64" t="str">
        <f t="shared" si="14"/>
        <v/>
      </c>
      <c r="AF64" t="str">
        <f t="shared" si="15"/>
        <v>破壊し</v>
      </c>
      <c r="AG64" t="b">
        <f t="shared" si="0"/>
        <v>0</v>
      </c>
      <c r="AH64" s="3">
        <v>327</v>
      </c>
      <c r="AI64" s="2" t="s">
        <v>3213</v>
      </c>
      <c r="AJ64" s="1" t="s">
        <v>1606</v>
      </c>
      <c r="AK64" s="1" t="s">
        <v>1771</v>
      </c>
      <c r="AL64" s="1">
        <v>1</v>
      </c>
      <c r="AM64" s="1" t="s">
        <v>2191</v>
      </c>
      <c r="AN64" s="1" t="s">
        <v>2190</v>
      </c>
      <c r="AO64" s="1" t="s">
        <v>1475</v>
      </c>
      <c r="AP64" s="1"/>
      <c r="AQ64" s="1"/>
      <c r="AR64" s="1"/>
      <c r="AS64" s="1" t="s">
        <v>2189</v>
      </c>
      <c r="AT64" s="1"/>
      <c r="AU64" s="1"/>
      <c r="AV64" s="1"/>
      <c r="AW64" s="1"/>
      <c r="AX64" s="1"/>
      <c r="AY64" s="1" t="s">
        <v>2189</v>
      </c>
    </row>
    <row r="65" spans="1:51" x14ac:dyDescent="0.15">
      <c r="A65" t="str">
        <f t="shared" si="5"/>
        <v>|BFZ|黒|5||《[[骨の粉砕]]》|</v>
      </c>
      <c r="B65" t="s">
        <v>3211</v>
      </c>
      <c r="C65" t="str">
        <f t="shared" si="6"/>
        <v>BFZ</v>
      </c>
      <c r="D65">
        <f>IF(AI65="","",VLOOKUP(C65,tnpl!$Z$1:$AA$11,2,TRUE))</f>
        <v>2</v>
      </c>
      <c r="E65" t="s">
        <v>3211</v>
      </c>
      <c r="F65" t="str">
        <f t="shared" si="7"/>
        <v>黒</v>
      </c>
      <c r="G65">
        <f>IF(AJ65="","",VLOOKUP(F65,tnpl!$X$1:$Y$16,2,TRUE))</f>
        <v>3</v>
      </c>
      <c r="H65" t="s">
        <v>3211</v>
      </c>
      <c r="I65">
        <f t="shared" si="8"/>
        <v>5</v>
      </c>
      <c r="J65" t="s">
        <v>3211</v>
      </c>
      <c r="K65">
        <f t="shared" si="9"/>
        <v>0</v>
      </c>
      <c r="L65">
        <f t="shared" si="10"/>
        <v>0</v>
      </c>
      <c r="M65" t="str">
        <f t="shared" si="2"/>
        <v/>
      </c>
      <c r="R65" t="s">
        <v>3267</v>
      </c>
      <c r="S65" t="s">
        <v>4854</v>
      </c>
      <c r="T65" t="str">
        <f t="shared" si="11"/>
        <v>骨の粉砕</v>
      </c>
      <c r="U65" t="str">
        <f t="shared" si="12"/>
        <v/>
      </c>
      <c r="V65" t="str">
        <f>IF(I65=0,VLOOKUP(T65,Sheet4!A:B,2,TRUE),"")</f>
        <v/>
      </c>
      <c r="W65" t="s">
        <v>4855</v>
      </c>
      <c r="X65" t="s">
        <v>3267</v>
      </c>
      <c r="Y65" s="9"/>
      <c r="Z65" s="11" t="s">
        <v>2186</v>
      </c>
      <c r="AA65" t="s">
        <v>5246</v>
      </c>
      <c r="AC65" t="str">
        <f t="shared" si="13"/>
        <v>破壊する</v>
      </c>
      <c r="AD65" t="str">
        <f t="shared" si="4"/>
        <v/>
      </c>
      <c r="AE65" t="str">
        <f t="shared" si="14"/>
        <v/>
      </c>
      <c r="AF65" t="str">
        <f t="shared" si="15"/>
        <v/>
      </c>
      <c r="AG65" t="b">
        <f t="shared" si="0"/>
        <v>0</v>
      </c>
      <c r="AH65" s="3">
        <v>328</v>
      </c>
      <c r="AI65" s="2" t="s">
        <v>3213</v>
      </c>
      <c r="AJ65" s="1" t="s">
        <v>1606</v>
      </c>
      <c r="AK65" s="1" t="s">
        <v>1771</v>
      </c>
      <c r="AL65" s="1">
        <v>5</v>
      </c>
      <c r="AM65" s="1" t="s">
        <v>2188</v>
      </c>
      <c r="AN65" s="1" t="s">
        <v>2187</v>
      </c>
      <c r="AO65" s="1" t="s">
        <v>1475</v>
      </c>
      <c r="AP65" s="1"/>
      <c r="AQ65" s="1"/>
      <c r="AR65" s="1"/>
      <c r="AS65" s="1" t="s">
        <v>2186</v>
      </c>
      <c r="AT65" s="1"/>
      <c r="AU65" s="1"/>
      <c r="AV65" s="1"/>
      <c r="AW65" s="1"/>
      <c r="AX65" s="1"/>
      <c r="AY65" s="1" t="s">
        <v>2186</v>
      </c>
    </row>
    <row r="66" spans="1:51" x14ac:dyDescent="0.15">
      <c r="A66" t="str">
        <f t="shared" si="5"/>
        <v>|BFZ|黒|4||《[[完全無視]]》|</v>
      </c>
      <c r="B66" t="s">
        <v>3211</v>
      </c>
      <c r="C66" t="str">
        <f t="shared" si="6"/>
        <v>BFZ</v>
      </c>
      <c r="D66">
        <f>IF(AI66="","",VLOOKUP(C66,tnpl!$Z$1:$AA$11,2,TRUE))</f>
        <v>2</v>
      </c>
      <c r="E66" t="s">
        <v>3211</v>
      </c>
      <c r="F66" t="str">
        <f t="shared" si="7"/>
        <v>黒</v>
      </c>
      <c r="G66">
        <f>IF(AJ66="","",VLOOKUP(F66,tnpl!$X$1:$Y$16,2,TRUE))</f>
        <v>3</v>
      </c>
      <c r="H66" t="s">
        <v>3211</v>
      </c>
      <c r="I66">
        <f t="shared" si="8"/>
        <v>4</v>
      </c>
      <c r="J66" t="s">
        <v>3211</v>
      </c>
      <c r="K66">
        <f t="shared" si="9"/>
        <v>0</v>
      </c>
      <c r="L66">
        <f t="shared" si="10"/>
        <v>0</v>
      </c>
      <c r="M66" t="str">
        <f t="shared" si="2"/>
        <v/>
      </c>
      <c r="R66" t="s">
        <v>3267</v>
      </c>
      <c r="S66" t="s">
        <v>4854</v>
      </c>
      <c r="T66" t="str">
        <f t="shared" si="11"/>
        <v>完全無視</v>
      </c>
      <c r="U66" t="str">
        <f t="shared" si="12"/>
        <v/>
      </c>
      <c r="V66" t="str">
        <f>IF(I66=0,VLOOKUP(T66,Sheet4!A:B,2,TRUE),"")</f>
        <v/>
      </c>
      <c r="W66" t="s">
        <v>4855</v>
      </c>
      <c r="X66" t="s">
        <v>3267</v>
      </c>
      <c r="Y66" s="9"/>
      <c r="Z66" s="11" t="s">
        <v>3441</v>
      </c>
      <c r="AA66" t="s">
        <v>5246</v>
      </c>
      <c r="AC66" t="str">
        <f t="shared" si="13"/>
        <v>破壊する</v>
      </c>
      <c r="AD66" t="str">
        <f t="shared" si="4"/>
        <v/>
      </c>
      <c r="AE66" t="str">
        <f t="shared" si="14"/>
        <v/>
      </c>
      <c r="AF66" t="str">
        <f t="shared" si="15"/>
        <v/>
      </c>
      <c r="AG66" t="b">
        <f t="shared" si="0"/>
        <v>0</v>
      </c>
      <c r="AH66" s="3">
        <v>329</v>
      </c>
      <c r="AI66" s="2" t="s">
        <v>3213</v>
      </c>
      <c r="AJ66" s="1" t="s">
        <v>1606</v>
      </c>
      <c r="AK66" s="1" t="s">
        <v>1771</v>
      </c>
      <c r="AL66" s="1">
        <v>4</v>
      </c>
      <c r="AM66" s="1" t="s">
        <v>2185</v>
      </c>
      <c r="AN66" s="1" t="s">
        <v>2184</v>
      </c>
      <c r="AO66" s="1" t="s">
        <v>1475</v>
      </c>
      <c r="AP66" s="1"/>
      <c r="AQ66" s="1"/>
      <c r="AR66" s="1"/>
      <c r="AS66" s="1" t="s">
        <v>3412</v>
      </c>
      <c r="AT66" s="1" t="s">
        <v>2183</v>
      </c>
      <c r="AU66" s="1" t="s">
        <v>2137</v>
      </c>
      <c r="AV66" s="1"/>
      <c r="AW66" s="1"/>
      <c r="AX66" s="1"/>
      <c r="AY66" s="1" t="s">
        <v>3441</v>
      </c>
    </row>
    <row r="67" spans="1:51" x14ac:dyDescent="0.15">
      <c r="A67" t="str">
        <f t="shared" si="5"/>
        <v>|BFZ|黒|8||《[[従順な復活]]》|</v>
      </c>
      <c r="B67" t="s">
        <v>3211</v>
      </c>
      <c r="C67" t="str">
        <f t="shared" si="6"/>
        <v>BFZ</v>
      </c>
      <c r="D67">
        <f>IF(AI67="","",VLOOKUP(C67,tnpl!$Z$1:$AA$11,2,TRUE))</f>
        <v>2</v>
      </c>
      <c r="E67" t="s">
        <v>3211</v>
      </c>
      <c r="F67" t="str">
        <f t="shared" si="7"/>
        <v>黒</v>
      </c>
      <c r="G67">
        <f>IF(AJ67="","",VLOOKUP(F67,tnpl!$X$1:$Y$16,2,TRUE))</f>
        <v>3</v>
      </c>
      <c r="H67" t="s">
        <v>3211</v>
      </c>
      <c r="I67">
        <f t="shared" si="8"/>
        <v>8</v>
      </c>
      <c r="J67" t="s">
        <v>3211</v>
      </c>
      <c r="K67">
        <f t="shared" si="9"/>
        <v>0</v>
      </c>
      <c r="L67">
        <f t="shared" si="10"/>
        <v>0</v>
      </c>
      <c r="M67" t="str">
        <f t="shared" si="2"/>
        <v/>
      </c>
      <c r="R67" t="s">
        <v>3267</v>
      </c>
      <c r="S67" t="s">
        <v>4854</v>
      </c>
      <c r="T67" t="str">
        <f t="shared" si="11"/>
        <v>従順な復活</v>
      </c>
      <c r="U67" t="str">
        <f t="shared" si="12"/>
        <v/>
      </c>
      <c r="V67" t="str">
        <f>IF(I67=0,VLOOKUP(T67,Sheet4!A:B,2,TRUE),"")</f>
        <v/>
      </c>
      <c r="W67" t="s">
        <v>4855</v>
      </c>
      <c r="X67" t="s">
        <v>3267</v>
      </c>
      <c r="Y67" s="9"/>
      <c r="Z67" s="11" t="s">
        <v>2177</v>
      </c>
      <c r="AA67" t="s">
        <v>5251</v>
      </c>
      <c r="AC67" t="str">
        <f t="shared" si="13"/>
        <v/>
      </c>
      <c r="AD67" t="str">
        <f t="shared" si="4"/>
        <v>破壊された</v>
      </c>
      <c r="AE67" t="str">
        <f t="shared" si="14"/>
        <v/>
      </c>
      <c r="AF67" t="str">
        <f t="shared" si="15"/>
        <v/>
      </c>
      <c r="AG67" t="b">
        <f t="shared" si="0"/>
        <v>0</v>
      </c>
      <c r="AH67" s="3">
        <v>331</v>
      </c>
      <c r="AI67" s="2" t="s">
        <v>3213</v>
      </c>
      <c r="AJ67" s="1" t="s">
        <v>1606</v>
      </c>
      <c r="AK67" s="1" t="s">
        <v>1771</v>
      </c>
      <c r="AL67" s="1">
        <v>8</v>
      </c>
      <c r="AM67" s="1" t="s">
        <v>2179</v>
      </c>
      <c r="AN67" s="1" t="s">
        <v>2178</v>
      </c>
      <c r="AO67" s="1" t="s">
        <v>1475</v>
      </c>
      <c r="AP67" s="1"/>
      <c r="AQ67" s="1"/>
      <c r="AR67" s="1"/>
      <c r="AS67" s="1" t="s">
        <v>2177</v>
      </c>
      <c r="AT67" s="1"/>
      <c r="AU67" s="1"/>
      <c r="AV67" s="1"/>
      <c r="AW67" s="1"/>
      <c r="AX67" s="1"/>
      <c r="AY67" s="1" t="s">
        <v>2177</v>
      </c>
    </row>
    <row r="68" spans="1:51" x14ac:dyDescent="0.15">
      <c r="A68" t="str">
        <f t="shared" si="5"/>
        <v>|BFZ|黒|7||《[[墓の出産]]》|</v>
      </c>
      <c r="B68" t="s">
        <v>3211</v>
      </c>
      <c r="C68" t="str">
        <f t="shared" si="6"/>
        <v>BFZ</v>
      </c>
      <c r="D68">
        <f>IF(AI68="","",VLOOKUP(C68,tnpl!$Z$1:$AA$11,2,TRUE))</f>
        <v>2</v>
      </c>
      <c r="E68" t="s">
        <v>3211</v>
      </c>
      <c r="F68" t="str">
        <f t="shared" si="7"/>
        <v>黒</v>
      </c>
      <c r="G68">
        <f>IF(AJ68="","",VLOOKUP(F68,tnpl!$X$1:$Y$16,2,TRUE))</f>
        <v>3</v>
      </c>
      <c r="H68" t="s">
        <v>3211</v>
      </c>
      <c r="I68">
        <f t="shared" si="8"/>
        <v>7</v>
      </c>
      <c r="J68" t="s">
        <v>3211</v>
      </c>
      <c r="K68">
        <f t="shared" si="9"/>
        <v>0</v>
      </c>
      <c r="L68">
        <f t="shared" si="10"/>
        <v>0</v>
      </c>
      <c r="M68" t="str">
        <f t="shared" si="2"/>
        <v/>
      </c>
      <c r="R68" t="s">
        <v>3267</v>
      </c>
      <c r="S68" t="s">
        <v>4854</v>
      </c>
      <c r="T68" t="str">
        <f t="shared" si="11"/>
        <v>墓の出産</v>
      </c>
      <c r="U68" t="str">
        <f t="shared" si="12"/>
        <v/>
      </c>
      <c r="V68" t="str">
        <f>IF(I68=0,VLOOKUP(T68,Sheet4!A:B,2,TRUE),"")</f>
        <v/>
      </c>
      <c r="W68" t="s">
        <v>4855</v>
      </c>
      <c r="X68" t="s">
        <v>3267</v>
      </c>
      <c r="Y68" s="9"/>
      <c r="Z68" s="11" t="s">
        <v>3442</v>
      </c>
      <c r="AA68" t="s">
        <v>5253</v>
      </c>
      <c r="AC68" t="str">
        <f t="shared" si="13"/>
        <v/>
      </c>
      <c r="AD68" t="str">
        <f t="shared" si="4"/>
        <v>破壊された</v>
      </c>
      <c r="AE68" t="str">
        <f t="shared" si="14"/>
        <v/>
      </c>
      <c r="AF68" t="str">
        <f t="shared" si="15"/>
        <v/>
      </c>
      <c r="AG68" t="b">
        <f t="shared" si="0"/>
        <v>0</v>
      </c>
      <c r="AH68" s="3">
        <v>332</v>
      </c>
      <c r="AI68" s="2" t="s">
        <v>3213</v>
      </c>
      <c r="AJ68" s="1" t="s">
        <v>1606</v>
      </c>
      <c r="AK68" s="1" t="s">
        <v>1771</v>
      </c>
      <c r="AL68" s="1">
        <v>7</v>
      </c>
      <c r="AM68" s="1" t="s">
        <v>2176</v>
      </c>
      <c r="AN68" s="1" t="s">
        <v>2175</v>
      </c>
      <c r="AO68" s="1" t="s">
        <v>1475</v>
      </c>
      <c r="AP68" s="1"/>
      <c r="AQ68" s="1"/>
      <c r="AR68" s="1"/>
      <c r="AS68" s="1" t="s">
        <v>3412</v>
      </c>
      <c r="AT68" s="1" t="s">
        <v>2174</v>
      </c>
      <c r="AU68" s="1"/>
      <c r="AV68" s="1"/>
      <c r="AW68" s="1"/>
      <c r="AX68" s="1"/>
      <c r="AY68" s="1" t="s">
        <v>3442</v>
      </c>
    </row>
    <row r="69" spans="1:51" x14ac:dyDescent="0.15">
      <c r="A69" t="str">
        <f t="shared" si="5"/>
        <v>|BFZ|黒|7||《[[ぬかるみの敵意]]》|</v>
      </c>
      <c r="B69" t="s">
        <v>3211</v>
      </c>
      <c r="C69" t="str">
        <f t="shared" si="6"/>
        <v>BFZ</v>
      </c>
      <c r="D69">
        <f>IF(AI69="","",VLOOKUP(C69,tnpl!$Z$1:$AA$11,2,TRUE))</f>
        <v>2</v>
      </c>
      <c r="E69" t="s">
        <v>3211</v>
      </c>
      <c r="F69" t="str">
        <f t="shared" si="7"/>
        <v>黒</v>
      </c>
      <c r="G69">
        <f>IF(AJ69="","",VLOOKUP(F69,tnpl!$X$1:$Y$16,2,TRUE))</f>
        <v>3</v>
      </c>
      <c r="H69" t="s">
        <v>3211</v>
      </c>
      <c r="I69">
        <f t="shared" si="8"/>
        <v>7</v>
      </c>
      <c r="J69" t="s">
        <v>3211</v>
      </c>
      <c r="K69">
        <f t="shared" si="9"/>
        <v>0</v>
      </c>
      <c r="L69">
        <f t="shared" si="10"/>
        <v>0</v>
      </c>
      <c r="M69" t="str">
        <f t="shared" si="2"/>
        <v/>
      </c>
      <c r="R69" t="s">
        <v>3267</v>
      </c>
      <c r="S69" t="s">
        <v>4854</v>
      </c>
      <c r="T69" t="str">
        <f t="shared" si="11"/>
        <v>ぬかるみの敵意</v>
      </c>
      <c r="U69" t="str">
        <f t="shared" si="12"/>
        <v/>
      </c>
      <c r="V69" t="str">
        <f>IF(I69=0,VLOOKUP(T69,Sheet4!A:B,2,TRUE),"")</f>
        <v/>
      </c>
      <c r="W69" t="s">
        <v>4855</v>
      </c>
      <c r="X69" t="s">
        <v>3267</v>
      </c>
      <c r="Y69" s="9"/>
      <c r="Z69" s="11" t="s">
        <v>2169</v>
      </c>
      <c r="AA69" t="s">
        <v>5248</v>
      </c>
      <c r="AC69" t="str">
        <f t="shared" si="13"/>
        <v>破壊する</v>
      </c>
      <c r="AD69" t="str">
        <f t="shared" si="4"/>
        <v/>
      </c>
      <c r="AE69" t="str">
        <f t="shared" si="14"/>
        <v/>
      </c>
      <c r="AF69" t="str">
        <f t="shared" si="15"/>
        <v/>
      </c>
      <c r="AG69" t="b">
        <f t="shared" si="0"/>
        <v>0</v>
      </c>
      <c r="AH69" s="3">
        <v>333</v>
      </c>
      <c r="AI69" s="2" t="s">
        <v>3213</v>
      </c>
      <c r="AJ69" s="1" t="s">
        <v>1606</v>
      </c>
      <c r="AK69" s="1" t="s">
        <v>1771</v>
      </c>
      <c r="AL69" s="1">
        <v>7</v>
      </c>
      <c r="AM69" s="1" t="s">
        <v>2173</v>
      </c>
      <c r="AN69" s="1" t="s">
        <v>2172</v>
      </c>
      <c r="AO69" s="1" t="s">
        <v>1475</v>
      </c>
      <c r="AP69" s="1"/>
      <c r="AQ69" s="1"/>
      <c r="AR69" s="1"/>
      <c r="AS69" s="1" t="s">
        <v>2171</v>
      </c>
      <c r="AT69" s="1" t="s">
        <v>2170</v>
      </c>
      <c r="AU69" s="1"/>
      <c r="AV69" s="1"/>
      <c r="AW69" s="1"/>
      <c r="AX69" s="1"/>
      <c r="AY69" s="1" t="s">
        <v>2169</v>
      </c>
    </row>
    <row r="70" spans="1:51" x14ac:dyDescent="0.15">
      <c r="A70" t="str">
        <f t="shared" si="5"/>
        <v>|BFZ|黒|16|4/3|《[[捕らわれの宿主]]》|</v>
      </c>
      <c r="B70" t="s">
        <v>3211</v>
      </c>
      <c r="C70" t="str">
        <f t="shared" si="6"/>
        <v>BFZ</v>
      </c>
      <c r="D70">
        <f>IF(AI70="","",VLOOKUP(C70,tnpl!$Z$1:$AA$11,2,TRUE))</f>
        <v>2</v>
      </c>
      <c r="E70" t="s">
        <v>3211</v>
      </c>
      <c r="F70" t="str">
        <f t="shared" si="7"/>
        <v>黒</v>
      </c>
      <c r="G70">
        <f>IF(AJ70="","",VLOOKUP(F70,tnpl!$X$1:$Y$16,2,TRUE))</f>
        <v>3</v>
      </c>
      <c r="H70" t="s">
        <v>3211</v>
      </c>
      <c r="I70">
        <f t="shared" si="8"/>
        <v>16</v>
      </c>
      <c r="J70" t="s">
        <v>3211</v>
      </c>
      <c r="K70">
        <f t="shared" si="9"/>
        <v>4</v>
      </c>
      <c r="L70">
        <f t="shared" si="10"/>
        <v>3</v>
      </c>
      <c r="M70" t="str">
        <f t="shared" si="2"/>
        <v>4/3</v>
      </c>
      <c r="R70" t="s">
        <v>3267</v>
      </c>
      <c r="S70" t="s">
        <v>4854</v>
      </c>
      <c r="T70" t="str">
        <f t="shared" si="11"/>
        <v>捕らわれの宿主</v>
      </c>
      <c r="U70" t="str">
        <f t="shared" si="12"/>
        <v/>
      </c>
      <c r="V70" t="str">
        <f>IF(I70=0,VLOOKUP(T70,Sheet4!A:B,2,TRUE),"")</f>
        <v/>
      </c>
      <c r="W70" t="s">
        <v>4855</v>
      </c>
      <c r="X70" t="s">
        <v>3267</v>
      </c>
      <c r="Y70" s="9"/>
      <c r="Z70" s="11" t="s">
        <v>3443</v>
      </c>
      <c r="AA70" t="s">
        <v>5253</v>
      </c>
      <c r="AC70" t="str">
        <f t="shared" si="13"/>
        <v/>
      </c>
      <c r="AD70" t="str">
        <f t="shared" si="4"/>
        <v>破壊された</v>
      </c>
      <c r="AE70" t="str">
        <f t="shared" si="14"/>
        <v/>
      </c>
      <c r="AF70" t="str">
        <f t="shared" si="15"/>
        <v/>
      </c>
      <c r="AG70" t="b">
        <f t="shared" si="0"/>
        <v>0</v>
      </c>
      <c r="AH70" s="3">
        <v>335</v>
      </c>
      <c r="AI70" s="2" t="s">
        <v>3213</v>
      </c>
      <c r="AJ70" s="1" t="s">
        <v>1606</v>
      </c>
      <c r="AK70" s="1" t="s">
        <v>1473</v>
      </c>
      <c r="AL70" s="1">
        <v>16</v>
      </c>
      <c r="AM70" s="1" t="s">
        <v>2165</v>
      </c>
      <c r="AN70" s="1" t="s">
        <v>2164</v>
      </c>
      <c r="AO70" s="1" t="s">
        <v>349</v>
      </c>
      <c r="AP70" s="1" t="s">
        <v>1516</v>
      </c>
      <c r="AQ70" s="1"/>
      <c r="AR70" s="1"/>
      <c r="AS70" s="1" t="s">
        <v>2627</v>
      </c>
      <c r="AT70" s="1" t="s">
        <v>2163</v>
      </c>
      <c r="AU70" s="1"/>
      <c r="AV70" s="1"/>
      <c r="AW70" s="1">
        <v>4</v>
      </c>
      <c r="AX70" s="1">
        <v>3</v>
      </c>
      <c r="AY70" s="1" t="s">
        <v>3443</v>
      </c>
    </row>
    <row r="71" spans="1:51" x14ac:dyDescent="0.15">
      <c r="A71" t="str">
        <f t="shared" si="5"/>
        <v>|BFZ|黒|11|4/3|《[[ハヤバイ]]》|</v>
      </c>
      <c r="B71" t="s">
        <v>3211</v>
      </c>
      <c r="C71" t="str">
        <f t="shared" si="6"/>
        <v>BFZ</v>
      </c>
      <c r="D71">
        <f>IF(AI71="","",VLOOKUP(C71,tnpl!$Z$1:$AA$11,2,TRUE))</f>
        <v>2</v>
      </c>
      <c r="E71" t="s">
        <v>3211</v>
      </c>
      <c r="F71" t="str">
        <f t="shared" si="7"/>
        <v>黒</v>
      </c>
      <c r="G71">
        <f>IF(AJ71="","",VLOOKUP(F71,tnpl!$X$1:$Y$16,2,TRUE))</f>
        <v>3</v>
      </c>
      <c r="H71" t="s">
        <v>3211</v>
      </c>
      <c r="I71">
        <f t="shared" si="8"/>
        <v>11</v>
      </c>
      <c r="J71" t="s">
        <v>3211</v>
      </c>
      <c r="K71">
        <f t="shared" si="9"/>
        <v>4</v>
      </c>
      <c r="L71">
        <f t="shared" si="10"/>
        <v>3</v>
      </c>
      <c r="M71" t="str">
        <f t="shared" si="2"/>
        <v>4/3</v>
      </c>
      <c r="R71" t="s">
        <v>3267</v>
      </c>
      <c r="S71" t="s">
        <v>4854</v>
      </c>
      <c r="T71" t="str">
        <f t="shared" si="11"/>
        <v>ハヤバイ</v>
      </c>
      <c r="U71" t="str">
        <f t="shared" si="12"/>
        <v/>
      </c>
      <c r="V71" t="str">
        <f>IF(I71=0,VLOOKUP(T71,Sheet4!A:B,2,TRUE),"")</f>
        <v/>
      </c>
      <c r="W71" t="s">
        <v>4855</v>
      </c>
      <c r="X71" t="s">
        <v>3267</v>
      </c>
      <c r="Y71" s="9"/>
      <c r="Z71" s="11" t="s">
        <v>3446</v>
      </c>
      <c r="AA71" t="s">
        <v>4966</v>
      </c>
      <c r="AB71" t="s">
        <v>5251</v>
      </c>
      <c r="AC71" t="str">
        <f t="shared" si="13"/>
        <v/>
      </c>
      <c r="AD71" t="str">
        <f t="shared" si="4"/>
        <v>破壊された</v>
      </c>
      <c r="AE71" t="str">
        <f t="shared" si="14"/>
        <v/>
      </c>
      <c r="AF71" t="str">
        <f t="shared" si="15"/>
        <v/>
      </c>
      <c r="AG71" t="b">
        <f t="shared" si="0"/>
        <v>0</v>
      </c>
      <c r="AH71" s="3">
        <v>338</v>
      </c>
      <c r="AI71" s="2" t="s">
        <v>3213</v>
      </c>
      <c r="AJ71" s="1" t="s">
        <v>1606</v>
      </c>
      <c r="AK71" s="1" t="s">
        <v>1473</v>
      </c>
      <c r="AL71" s="1">
        <v>11</v>
      </c>
      <c r="AM71" s="1" t="s">
        <v>2154</v>
      </c>
      <c r="AN71" s="1" t="s">
        <v>2153</v>
      </c>
      <c r="AO71" s="1" t="s">
        <v>349</v>
      </c>
      <c r="AP71" s="1" t="s">
        <v>1457</v>
      </c>
      <c r="AQ71" s="1" t="s">
        <v>1523</v>
      </c>
      <c r="AR71" s="1"/>
      <c r="AS71" s="1" t="s">
        <v>3412</v>
      </c>
      <c r="AT71" s="1" t="s">
        <v>2152</v>
      </c>
      <c r="AU71" s="1"/>
      <c r="AV71" s="1"/>
      <c r="AW71" s="1">
        <v>4</v>
      </c>
      <c r="AX71" s="1">
        <v>3</v>
      </c>
      <c r="AY71" s="1" t="s">
        <v>3446</v>
      </c>
    </row>
    <row r="72" spans="1:51" x14ac:dyDescent="0.15">
      <c r="A72" t="str">
        <f t="shared" si="5"/>
        <v>|BFZ|黒|5||《[[荒廃の一掴み]]》|</v>
      </c>
      <c r="B72" t="s">
        <v>3211</v>
      </c>
      <c r="C72" t="str">
        <f t="shared" si="6"/>
        <v>BFZ</v>
      </c>
      <c r="D72">
        <f>IF(AI72="","",VLOOKUP(C72,tnpl!$Z$1:$AA$11,2,TRUE))</f>
        <v>2</v>
      </c>
      <c r="E72" t="s">
        <v>3211</v>
      </c>
      <c r="F72" t="str">
        <f t="shared" si="7"/>
        <v>黒</v>
      </c>
      <c r="G72">
        <f>IF(AJ72="","",VLOOKUP(F72,tnpl!$X$1:$Y$16,2,TRUE))</f>
        <v>3</v>
      </c>
      <c r="H72" t="s">
        <v>3211</v>
      </c>
      <c r="I72">
        <f t="shared" si="8"/>
        <v>5</v>
      </c>
      <c r="J72" t="s">
        <v>3211</v>
      </c>
      <c r="K72">
        <f t="shared" si="9"/>
        <v>0</v>
      </c>
      <c r="L72">
        <f t="shared" si="10"/>
        <v>0</v>
      </c>
      <c r="M72" t="str">
        <f t="shared" si="2"/>
        <v/>
      </c>
      <c r="R72" t="s">
        <v>3267</v>
      </c>
      <c r="S72" t="s">
        <v>4854</v>
      </c>
      <c r="T72" t="str">
        <f t="shared" si="11"/>
        <v>荒廃の一掴み</v>
      </c>
      <c r="U72" t="str">
        <f t="shared" si="12"/>
        <v/>
      </c>
      <c r="V72" t="str">
        <f>IF(I72=0,VLOOKUP(T72,Sheet4!A:B,2,TRUE),"")</f>
        <v/>
      </c>
      <c r="W72" t="s">
        <v>4855</v>
      </c>
      <c r="X72" t="s">
        <v>3267</v>
      </c>
      <c r="Y72" s="9"/>
      <c r="Z72" s="11" t="s">
        <v>3447</v>
      </c>
      <c r="AA72" t="s">
        <v>5246</v>
      </c>
      <c r="AC72" t="str">
        <f t="shared" si="13"/>
        <v/>
      </c>
      <c r="AD72" t="str">
        <f t="shared" si="4"/>
        <v/>
      </c>
      <c r="AE72" t="str">
        <f t="shared" si="14"/>
        <v/>
      </c>
      <c r="AF72" t="str">
        <f t="shared" si="15"/>
        <v>破壊し</v>
      </c>
      <c r="AG72" t="b">
        <f t="shared" ref="AG72:AG135" si="16">OR(AD72="与える",AF72="得る")</f>
        <v>0</v>
      </c>
      <c r="AH72" s="3">
        <v>340</v>
      </c>
      <c r="AI72" s="2" t="s">
        <v>3213</v>
      </c>
      <c r="AJ72" s="1" t="s">
        <v>1606</v>
      </c>
      <c r="AK72" s="1" t="s">
        <v>1473</v>
      </c>
      <c r="AL72" s="1">
        <v>5</v>
      </c>
      <c r="AM72" s="1" t="s">
        <v>2148</v>
      </c>
      <c r="AN72" s="1" t="s">
        <v>2147</v>
      </c>
      <c r="AO72" s="1" t="s">
        <v>1475</v>
      </c>
      <c r="AP72" s="1"/>
      <c r="AQ72" s="1"/>
      <c r="AR72" s="1"/>
      <c r="AS72" s="1" t="s">
        <v>3412</v>
      </c>
      <c r="AT72" s="1" t="s">
        <v>2146</v>
      </c>
      <c r="AU72" s="1"/>
      <c r="AV72" s="1"/>
      <c r="AW72" s="1"/>
      <c r="AX72" s="1"/>
      <c r="AY72" s="1" t="s">
        <v>3447</v>
      </c>
    </row>
    <row r="73" spans="1:51" x14ac:dyDescent="0.15">
      <c r="A73" t="str">
        <f t="shared" si="5"/>
        <v>|BFZ|黒|12||《[[荒廃した湿原]]》|</v>
      </c>
      <c r="B73" t="s">
        <v>3211</v>
      </c>
      <c r="C73" t="str">
        <f t="shared" si="6"/>
        <v>BFZ</v>
      </c>
      <c r="D73">
        <f>IF(AI73="","",VLOOKUP(C73,tnpl!$Z$1:$AA$11,2,TRUE))</f>
        <v>2</v>
      </c>
      <c r="E73" t="s">
        <v>3211</v>
      </c>
      <c r="F73" t="str">
        <f t="shared" si="7"/>
        <v>黒</v>
      </c>
      <c r="G73">
        <f>IF(AJ73="","",VLOOKUP(F73,tnpl!$X$1:$Y$16,2,TRUE))</f>
        <v>3</v>
      </c>
      <c r="H73" t="s">
        <v>3211</v>
      </c>
      <c r="I73">
        <f t="shared" si="8"/>
        <v>12</v>
      </c>
      <c r="J73" t="s">
        <v>3211</v>
      </c>
      <c r="K73">
        <f t="shared" si="9"/>
        <v>0</v>
      </c>
      <c r="L73">
        <f t="shared" si="10"/>
        <v>0</v>
      </c>
      <c r="M73" t="str">
        <f t="shared" ref="M73:M136" si="17">IF(AO73="クリーチャー",K73&amp;"/"&amp;L73,"")</f>
        <v/>
      </c>
      <c r="R73" t="s">
        <v>3267</v>
      </c>
      <c r="S73" t="s">
        <v>4854</v>
      </c>
      <c r="T73" t="str">
        <f t="shared" si="11"/>
        <v>荒廃した湿原</v>
      </c>
      <c r="U73" t="str">
        <f t="shared" si="12"/>
        <v/>
      </c>
      <c r="V73" t="str">
        <f>IF(I73=0,VLOOKUP(T73,Sheet4!A:B,2,TRUE),"")</f>
        <v/>
      </c>
      <c r="W73" t="s">
        <v>4855</v>
      </c>
      <c r="X73" t="s">
        <v>3267</v>
      </c>
      <c r="Y73" s="9"/>
      <c r="Z73" s="11" t="s">
        <v>2133</v>
      </c>
      <c r="AA73" t="s">
        <v>5246</v>
      </c>
      <c r="AB73" t="s">
        <v>4966</v>
      </c>
      <c r="AC73" t="str">
        <f t="shared" si="13"/>
        <v>破壊する</v>
      </c>
      <c r="AD73" t="str">
        <f t="shared" ref="AD73:AD136" si="18">IF(ISERR(SEARCH("破壊された",Z73,1)),"","破壊された")</f>
        <v>破壊された</v>
      </c>
      <c r="AE73" t="str">
        <f t="shared" si="14"/>
        <v/>
      </c>
      <c r="AF73" t="str">
        <f t="shared" si="15"/>
        <v/>
      </c>
      <c r="AG73" t="b">
        <f t="shared" si="16"/>
        <v>0</v>
      </c>
      <c r="AH73" s="3">
        <v>343</v>
      </c>
      <c r="AI73" s="2" t="s">
        <v>3213</v>
      </c>
      <c r="AJ73" s="1" t="s">
        <v>1606</v>
      </c>
      <c r="AK73" s="1" t="s">
        <v>1473</v>
      </c>
      <c r="AL73" s="1">
        <v>12</v>
      </c>
      <c r="AM73" s="1" t="s">
        <v>2136</v>
      </c>
      <c r="AN73" s="1" t="s">
        <v>2135</v>
      </c>
      <c r="AO73" s="1" t="s">
        <v>297</v>
      </c>
      <c r="AP73" s="1"/>
      <c r="AQ73" s="1"/>
      <c r="AR73" s="1"/>
      <c r="AS73" s="1" t="s">
        <v>1784</v>
      </c>
      <c r="AT73" s="1" t="s">
        <v>2134</v>
      </c>
      <c r="AU73" s="1"/>
      <c r="AV73" s="1">
        <v>2</v>
      </c>
      <c r="AW73" s="1"/>
      <c r="AX73" s="1"/>
      <c r="AY73" s="1" t="s">
        <v>2133</v>
      </c>
    </row>
    <row r="74" spans="1:51" x14ac:dyDescent="0.15">
      <c r="A74" t="str">
        <f t="shared" ref="A74:A137" si="19">B74&amp;C74&amp;E74&amp;F74&amp;H74&amp;I74&amp;J74&amp;M74&amp;N74&amp;O74&amp;P74&amp;Q74&amp;R74&amp;S74&amp;T74&amp;U74&amp;V74&amp;W74&amp;X74&amp;Y74</f>
        <v>|BFZ|黒|1||《[[吸血の儀式]]》|</v>
      </c>
      <c r="B74" t="s">
        <v>3211</v>
      </c>
      <c r="C74" t="str">
        <f t="shared" ref="C74:C137" si="20">AI74</f>
        <v>BFZ</v>
      </c>
      <c r="D74">
        <f>IF(AI74="","",VLOOKUP(C74,tnpl!$Z$1:$AA$11,2,TRUE))</f>
        <v>2</v>
      </c>
      <c r="E74" t="s">
        <v>3211</v>
      </c>
      <c r="F74" t="str">
        <f t="shared" ref="F74:F137" si="21">AJ74</f>
        <v>黒</v>
      </c>
      <c r="G74">
        <f>IF(AJ74="","",VLOOKUP(F74,tnpl!$X$1:$Y$16,2,TRUE))</f>
        <v>3</v>
      </c>
      <c r="H74" t="s">
        <v>3211</v>
      </c>
      <c r="I74">
        <f t="shared" ref="I74:I137" si="22">AL74</f>
        <v>1</v>
      </c>
      <c r="J74" t="s">
        <v>3211</v>
      </c>
      <c r="K74">
        <f t="shared" ref="K74:K137" si="23">AW74</f>
        <v>0</v>
      </c>
      <c r="L74">
        <f t="shared" ref="L74:L137" si="24">AX74</f>
        <v>0</v>
      </c>
      <c r="M74" t="str">
        <f t="shared" si="17"/>
        <v/>
      </c>
      <c r="R74" t="s">
        <v>3267</v>
      </c>
      <c r="S74" t="s">
        <v>4854</v>
      </c>
      <c r="T74" t="str">
        <f t="shared" ref="T74:T137" si="25">AM74</f>
        <v>吸血の儀式</v>
      </c>
      <c r="U74" t="str">
        <f t="shared" ref="U74:U137" si="26">IF(I74=0,"&gt;","")</f>
        <v/>
      </c>
      <c r="V74" t="str">
        <f>IF(I74=0,VLOOKUP(T74,Sheet4!A:B,2,TRUE),"")</f>
        <v/>
      </c>
      <c r="W74" t="s">
        <v>4855</v>
      </c>
      <c r="X74" t="s">
        <v>3267</v>
      </c>
      <c r="Y74" s="9"/>
      <c r="Z74" s="11" t="s">
        <v>2127</v>
      </c>
      <c r="AA74" t="s">
        <v>5246</v>
      </c>
      <c r="AC74" t="str">
        <f t="shared" ref="AC74:AC137" si="27">IF(ISERR(SEARCH("破壊する",Z74,1)),"","破壊する")</f>
        <v/>
      </c>
      <c r="AD74" t="str">
        <f t="shared" si="18"/>
        <v/>
      </c>
      <c r="AE74" t="str">
        <f t="shared" ref="AE74:AE137" si="28">IF(ISERR(SEARCH("破壊される",Z74,1)),"","破壊される")</f>
        <v>破壊される</v>
      </c>
      <c r="AF74" t="str">
        <f t="shared" ref="AF74:AF137" si="29">IF(ISERR(SEARCH("破壊し",Z74,1)),"","破壊し")</f>
        <v/>
      </c>
      <c r="AG74" t="b">
        <f t="shared" si="16"/>
        <v>0</v>
      </c>
      <c r="AH74" s="3">
        <v>345</v>
      </c>
      <c r="AI74" s="2" t="s">
        <v>3213</v>
      </c>
      <c r="AJ74" s="1" t="s">
        <v>1606</v>
      </c>
      <c r="AK74" s="1" t="s">
        <v>1473</v>
      </c>
      <c r="AL74" s="1">
        <v>1</v>
      </c>
      <c r="AM74" s="1" t="s">
        <v>2129</v>
      </c>
      <c r="AN74" s="1" t="s">
        <v>2128</v>
      </c>
      <c r="AO74" s="1" t="s">
        <v>297</v>
      </c>
      <c r="AP74" s="1"/>
      <c r="AQ74" s="1"/>
      <c r="AR74" s="1"/>
      <c r="AS74" s="1" t="s">
        <v>2127</v>
      </c>
      <c r="AT74" s="1"/>
      <c r="AU74" s="1"/>
      <c r="AV74" s="1">
        <v>2</v>
      </c>
      <c r="AW74" s="1"/>
      <c r="AX74" s="1"/>
      <c r="AY74" s="1" t="s">
        <v>2127</v>
      </c>
    </row>
    <row r="75" spans="1:51" x14ac:dyDescent="0.15">
      <c r="A75" t="str">
        <f t="shared" si="19"/>
        <v>|BFZ|黒|5||《[[破滅の道]]》|</v>
      </c>
      <c r="B75" t="s">
        <v>3211</v>
      </c>
      <c r="C75" t="str">
        <f t="shared" si="20"/>
        <v>BFZ</v>
      </c>
      <c r="D75">
        <f>IF(AI75="","",VLOOKUP(C75,tnpl!$Z$1:$AA$11,2,TRUE))</f>
        <v>2</v>
      </c>
      <c r="E75" t="s">
        <v>3211</v>
      </c>
      <c r="F75" t="str">
        <f t="shared" si="21"/>
        <v>黒</v>
      </c>
      <c r="G75">
        <f>IF(AJ75="","",VLOOKUP(F75,tnpl!$X$1:$Y$16,2,TRUE))</f>
        <v>3</v>
      </c>
      <c r="H75" t="s">
        <v>3211</v>
      </c>
      <c r="I75">
        <f t="shared" si="22"/>
        <v>5</v>
      </c>
      <c r="J75" t="s">
        <v>3211</v>
      </c>
      <c r="K75">
        <f t="shared" si="23"/>
        <v>0</v>
      </c>
      <c r="L75">
        <f t="shared" si="24"/>
        <v>0</v>
      </c>
      <c r="M75" t="str">
        <f t="shared" si="17"/>
        <v/>
      </c>
      <c r="R75" t="s">
        <v>3267</v>
      </c>
      <c r="S75" t="s">
        <v>4854</v>
      </c>
      <c r="T75" t="str">
        <f t="shared" si="25"/>
        <v>破滅の道</v>
      </c>
      <c r="U75" t="str">
        <f t="shared" si="26"/>
        <v/>
      </c>
      <c r="V75" t="str">
        <f>IF(I75=0,VLOOKUP(T75,Sheet4!A:B,2,TRUE),"")</f>
        <v/>
      </c>
      <c r="W75" t="s">
        <v>4855</v>
      </c>
      <c r="X75" t="s">
        <v>3267</v>
      </c>
      <c r="Y75" s="9"/>
      <c r="Z75" s="11" t="s">
        <v>2112</v>
      </c>
      <c r="AA75" t="s">
        <v>5246</v>
      </c>
      <c r="AC75" t="str">
        <f t="shared" si="27"/>
        <v>破壊する</v>
      </c>
      <c r="AD75" t="str">
        <f t="shared" si="18"/>
        <v/>
      </c>
      <c r="AE75" t="str">
        <f t="shared" si="28"/>
        <v/>
      </c>
      <c r="AF75" t="str">
        <f t="shared" si="29"/>
        <v/>
      </c>
      <c r="AG75" t="b">
        <f t="shared" si="16"/>
        <v>0</v>
      </c>
      <c r="AH75" s="3">
        <v>349</v>
      </c>
      <c r="AI75" s="2" t="s">
        <v>3213</v>
      </c>
      <c r="AJ75" s="1" t="s">
        <v>1606</v>
      </c>
      <c r="AK75" s="1" t="s">
        <v>1463</v>
      </c>
      <c r="AL75" s="1">
        <v>5</v>
      </c>
      <c r="AM75" s="1" t="s">
        <v>2116</v>
      </c>
      <c r="AN75" s="1" t="s">
        <v>2115</v>
      </c>
      <c r="AO75" s="1" t="s">
        <v>1475</v>
      </c>
      <c r="AP75" s="1"/>
      <c r="AQ75" s="1"/>
      <c r="AR75" s="1"/>
      <c r="AS75" s="1" t="s">
        <v>2114</v>
      </c>
      <c r="AT75" s="1" t="s">
        <v>2113</v>
      </c>
      <c r="AU75" s="1"/>
      <c r="AV75" s="1"/>
      <c r="AW75" s="1"/>
      <c r="AX75" s="1"/>
      <c r="AY75" s="1" t="s">
        <v>2112</v>
      </c>
    </row>
    <row r="76" spans="1:51" x14ac:dyDescent="0.15">
      <c r="A76" t="str">
        <f t="shared" si="19"/>
        <v>|BFZ|黒|16|8/7|《[[息詰まる忌まわしきもの]]》|</v>
      </c>
      <c r="B76" t="s">
        <v>3211</v>
      </c>
      <c r="C76" t="str">
        <f t="shared" si="20"/>
        <v>BFZ</v>
      </c>
      <c r="D76">
        <f>IF(AI76="","",VLOOKUP(C76,tnpl!$Z$1:$AA$11,2,TRUE))</f>
        <v>2</v>
      </c>
      <c r="E76" t="s">
        <v>3211</v>
      </c>
      <c r="F76" t="str">
        <f t="shared" si="21"/>
        <v>黒</v>
      </c>
      <c r="G76">
        <f>IF(AJ76="","",VLOOKUP(F76,tnpl!$X$1:$Y$16,2,TRUE))</f>
        <v>3</v>
      </c>
      <c r="H76" t="s">
        <v>3211</v>
      </c>
      <c r="I76">
        <f t="shared" si="22"/>
        <v>16</v>
      </c>
      <c r="J76" t="s">
        <v>3211</v>
      </c>
      <c r="K76">
        <f t="shared" si="23"/>
        <v>8</v>
      </c>
      <c r="L76">
        <f t="shared" si="24"/>
        <v>7</v>
      </c>
      <c r="M76" t="str">
        <f t="shared" si="17"/>
        <v>8/7</v>
      </c>
      <c r="R76" t="s">
        <v>3267</v>
      </c>
      <c r="S76" t="s">
        <v>4854</v>
      </c>
      <c r="T76" t="str">
        <f t="shared" si="25"/>
        <v>息詰まる忌まわしきもの</v>
      </c>
      <c r="U76" t="str">
        <f t="shared" si="26"/>
        <v/>
      </c>
      <c r="V76" t="str">
        <f>IF(I76=0,VLOOKUP(T76,Sheet4!A:B,2,TRUE),"")</f>
        <v/>
      </c>
      <c r="W76" t="s">
        <v>4855</v>
      </c>
      <c r="X76" t="s">
        <v>3267</v>
      </c>
      <c r="Y76" s="9"/>
      <c r="Z76" s="11" t="s">
        <v>3454</v>
      </c>
      <c r="AA76" t="s">
        <v>5246</v>
      </c>
      <c r="AC76" t="str">
        <f t="shared" si="27"/>
        <v>破壊する</v>
      </c>
      <c r="AD76" t="str">
        <f t="shared" si="18"/>
        <v/>
      </c>
      <c r="AE76" t="str">
        <f t="shared" si="28"/>
        <v/>
      </c>
      <c r="AF76" t="str">
        <f t="shared" si="29"/>
        <v/>
      </c>
      <c r="AG76" t="b">
        <f t="shared" si="16"/>
        <v>0</v>
      </c>
      <c r="AH76" s="3">
        <v>351</v>
      </c>
      <c r="AI76" s="2" t="s">
        <v>3213</v>
      </c>
      <c r="AJ76" s="1" t="s">
        <v>1606</v>
      </c>
      <c r="AK76" s="1" t="s">
        <v>1453</v>
      </c>
      <c r="AL76" s="1">
        <v>16</v>
      </c>
      <c r="AM76" s="1" t="s">
        <v>2108</v>
      </c>
      <c r="AN76" s="1" t="s">
        <v>2107</v>
      </c>
      <c r="AO76" s="1" t="s">
        <v>349</v>
      </c>
      <c r="AP76" s="1" t="s">
        <v>1457</v>
      </c>
      <c r="AQ76" s="1"/>
      <c r="AR76" s="1"/>
      <c r="AS76" s="1" t="s">
        <v>3453</v>
      </c>
      <c r="AT76" s="1" t="s">
        <v>2106</v>
      </c>
      <c r="AU76" s="1"/>
      <c r="AV76" s="1"/>
      <c r="AW76" s="1">
        <v>8</v>
      </c>
      <c r="AX76" s="1">
        <v>7</v>
      </c>
      <c r="AY76" s="1" t="s">
        <v>3454</v>
      </c>
    </row>
    <row r="77" spans="1:51" x14ac:dyDescent="0.15">
      <c r="A77" t="str">
        <f t="shared" si="19"/>
        <v>|BFZ|赤|6||《[[火山の隆起]]》|</v>
      </c>
      <c r="B77" t="s">
        <v>3211</v>
      </c>
      <c r="C77" t="str">
        <f t="shared" si="20"/>
        <v>BFZ</v>
      </c>
      <c r="D77">
        <f>IF(AI77="","",VLOOKUP(C77,tnpl!$Z$1:$AA$11,2,TRUE))</f>
        <v>2</v>
      </c>
      <c r="E77" t="s">
        <v>3211</v>
      </c>
      <c r="F77" t="str">
        <f t="shared" si="21"/>
        <v>赤</v>
      </c>
      <c r="G77">
        <f>IF(AJ77="","",VLOOKUP(F77,tnpl!$X$1:$Y$16,2,TRUE))</f>
        <v>4</v>
      </c>
      <c r="H77" t="s">
        <v>3211</v>
      </c>
      <c r="I77">
        <f t="shared" si="22"/>
        <v>6</v>
      </c>
      <c r="J77" t="s">
        <v>3211</v>
      </c>
      <c r="K77">
        <f t="shared" si="23"/>
        <v>0</v>
      </c>
      <c r="L77">
        <f t="shared" si="24"/>
        <v>0</v>
      </c>
      <c r="M77" t="str">
        <f t="shared" si="17"/>
        <v/>
      </c>
      <c r="R77" t="s">
        <v>3267</v>
      </c>
      <c r="S77" t="s">
        <v>4854</v>
      </c>
      <c r="T77" t="str">
        <f t="shared" si="25"/>
        <v>火山の隆起</v>
      </c>
      <c r="U77" t="str">
        <f t="shared" si="26"/>
        <v/>
      </c>
      <c r="V77" t="str">
        <f>IF(I77=0,VLOOKUP(T77,Sheet4!A:B,2,TRUE),"")</f>
        <v/>
      </c>
      <c r="W77" t="s">
        <v>4855</v>
      </c>
      <c r="X77" t="s">
        <v>3267</v>
      </c>
      <c r="Y77" s="9"/>
      <c r="Z77" s="11" t="s">
        <v>2048</v>
      </c>
      <c r="AA77" t="s">
        <v>5249</v>
      </c>
      <c r="AC77" t="str">
        <f t="shared" si="27"/>
        <v>破壊する</v>
      </c>
      <c r="AD77" t="str">
        <f t="shared" si="18"/>
        <v/>
      </c>
      <c r="AE77" t="str">
        <f t="shared" si="28"/>
        <v/>
      </c>
      <c r="AF77" t="str">
        <f t="shared" si="29"/>
        <v/>
      </c>
      <c r="AG77" t="b">
        <f t="shared" si="16"/>
        <v>0</v>
      </c>
      <c r="AH77" s="3">
        <v>370</v>
      </c>
      <c r="AI77" s="2" t="s">
        <v>3213</v>
      </c>
      <c r="AJ77" s="1" t="s">
        <v>1575</v>
      </c>
      <c r="AK77" s="1" t="s">
        <v>1771</v>
      </c>
      <c r="AL77" s="1">
        <v>6</v>
      </c>
      <c r="AM77" s="1" t="s">
        <v>2050</v>
      </c>
      <c r="AN77" s="1" t="s">
        <v>2049</v>
      </c>
      <c r="AO77" s="1" t="s">
        <v>1475</v>
      </c>
      <c r="AP77" s="1"/>
      <c r="AQ77" s="1"/>
      <c r="AR77" s="1"/>
      <c r="AS77" s="1" t="s">
        <v>2048</v>
      </c>
      <c r="AT77" s="1"/>
      <c r="AU77" s="1"/>
      <c r="AV77" s="1"/>
      <c r="AW77" s="1"/>
      <c r="AX77" s="1"/>
      <c r="AY77" s="1" t="s">
        <v>2048</v>
      </c>
    </row>
    <row r="78" spans="1:51" x14ac:dyDescent="0.15">
      <c r="A78" t="str">
        <f t="shared" si="19"/>
        <v>|BFZ|赤|8|2/2|《[[アクームの石覚まし]]》|</v>
      </c>
      <c r="B78" t="s">
        <v>3211</v>
      </c>
      <c r="C78" t="str">
        <f t="shared" si="20"/>
        <v>BFZ</v>
      </c>
      <c r="D78">
        <f>IF(AI78="","",VLOOKUP(C78,tnpl!$Z$1:$AA$11,2,TRUE))</f>
        <v>2</v>
      </c>
      <c r="E78" t="s">
        <v>3211</v>
      </c>
      <c r="F78" t="str">
        <f t="shared" si="21"/>
        <v>赤</v>
      </c>
      <c r="G78">
        <f>IF(AJ78="","",VLOOKUP(F78,tnpl!$X$1:$Y$16,2,TRUE))</f>
        <v>4</v>
      </c>
      <c r="H78" t="s">
        <v>3211</v>
      </c>
      <c r="I78">
        <f t="shared" si="22"/>
        <v>8</v>
      </c>
      <c r="J78" t="s">
        <v>3211</v>
      </c>
      <c r="K78">
        <f t="shared" si="23"/>
        <v>2</v>
      </c>
      <c r="L78">
        <f t="shared" si="24"/>
        <v>2</v>
      </c>
      <c r="M78" t="str">
        <f t="shared" si="17"/>
        <v>2/2</v>
      </c>
      <c r="R78" t="s">
        <v>3267</v>
      </c>
      <c r="S78" t="s">
        <v>4854</v>
      </c>
      <c r="T78" t="str">
        <f t="shared" si="25"/>
        <v>アクームの石覚まし</v>
      </c>
      <c r="U78" t="str">
        <f t="shared" si="26"/>
        <v/>
      </c>
      <c r="V78" t="str">
        <f>IF(I78=0,VLOOKUP(T78,Sheet4!A:B,2,TRUE),"")</f>
        <v/>
      </c>
      <c r="W78" t="s">
        <v>4855</v>
      </c>
      <c r="X78" t="s">
        <v>3267</v>
      </c>
      <c r="Y78" s="9"/>
      <c r="Z78" s="11" t="s">
        <v>2041</v>
      </c>
      <c r="AA78" t="s">
        <v>5253</v>
      </c>
      <c r="AC78" t="str">
        <f t="shared" si="27"/>
        <v/>
      </c>
      <c r="AD78" t="str">
        <f t="shared" si="18"/>
        <v/>
      </c>
      <c r="AE78" t="str">
        <f t="shared" si="28"/>
        <v>破壊される</v>
      </c>
      <c r="AF78" t="str">
        <f t="shared" si="29"/>
        <v/>
      </c>
      <c r="AG78" t="b">
        <f t="shared" si="16"/>
        <v>0</v>
      </c>
      <c r="AH78" s="3">
        <v>372</v>
      </c>
      <c r="AI78" s="2" t="s">
        <v>3213</v>
      </c>
      <c r="AJ78" s="1" t="s">
        <v>1575</v>
      </c>
      <c r="AK78" s="1" t="s">
        <v>1473</v>
      </c>
      <c r="AL78" s="1">
        <v>8</v>
      </c>
      <c r="AM78" s="1" t="s">
        <v>2043</v>
      </c>
      <c r="AN78" s="1" t="s">
        <v>2042</v>
      </c>
      <c r="AO78" s="1" t="s">
        <v>349</v>
      </c>
      <c r="AP78" s="1" t="s">
        <v>1511</v>
      </c>
      <c r="AQ78" s="1" t="s">
        <v>1894</v>
      </c>
      <c r="AR78" s="1"/>
      <c r="AS78" s="1" t="s">
        <v>2041</v>
      </c>
      <c r="AT78" s="1"/>
      <c r="AU78" s="1"/>
      <c r="AV78" s="1"/>
      <c r="AW78" s="1">
        <v>2</v>
      </c>
      <c r="AX78" s="1">
        <v>2</v>
      </c>
      <c r="AY78" s="1" t="s">
        <v>2041</v>
      </c>
    </row>
    <row r="79" spans="1:51" x14ac:dyDescent="0.15">
      <c r="A79" t="str">
        <f t="shared" si="19"/>
        <v>|BFZ|赤|11||《[[荒廃した山峡]]》|</v>
      </c>
      <c r="B79" t="s">
        <v>3211</v>
      </c>
      <c r="C79" t="str">
        <f t="shared" si="20"/>
        <v>BFZ</v>
      </c>
      <c r="D79">
        <f>IF(AI79="","",VLOOKUP(C79,tnpl!$Z$1:$AA$11,2,TRUE))</f>
        <v>2</v>
      </c>
      <c r="E79" t="s">
        <v>3211</v>
      </c>
      <c r="F79" t="str">
        <f t="shared" si="21"/>
        <v>赤</v>
      </c>
      <c r="G79">
        <f>IF(AJ79="","",VLOOKUP(F79,tnpl!$X$1:$Y$16,2,TRUE))</f>
        <v>4</v>
      </c>
      <c r="H79" t="s">
        <v>3211</v>
      </c>
      <c r="I79">
        <f t="shared" si="22"/>
        <v>11</v>
      </c>
      <c r="J79" t="s">
        <v>3211</v>
      </c>
      <c r="K79">
        <f t="shared" si="23"/>
        <v>0</v>
      </c>
      <c r="L79">
        <f t="shared" si="24"/>
        <v>0</v>
      </c>
      <c r="M79" t="str">
        <f t="shared" si="17"/>
        <v/>
      </c>
      <c r="R79" t="s">
        <v>3267</v>
      </c>
      <c r="S79" t="s">
        <v>4854</v>
      </c>
      <c r="T79" t="str">
        <f t="shared" si="25"/>
        <v>荒廃した山峡</v>
      </c>
      <c r="U79" t="str">
        <f t="shared" si="26"/>
        <v/>
      </c>
      <c r="V79" t="str">
        <f>IF(I79=0,VLOOKUP(T79,Sheet4!A:B,2,TRUE),"")</f>
        <v/>
      </c>
      <c r="W79" t="s">
        <v>4855</v>
      </c>
      <c r="X79" t="s">
        <v>3267</v>
      </c>
      <c r="Y79" s="9"/>
      <c r="Z79" s="11" t="s">
        <v>2014</v>
      </c>
      <c r="AA79" t="s">
        <v>4966</v>
      </c>
      <c r="AC79" t="str">
        <f t="shared" si="27"/>
        <v/>
      </c>
      <c r="AD79" t="str">
        <f t="shared" si="18"/>
        <v>破壊された</v>
      </c>
      <c r="AE79" t="str">
        <f t="shared" si="28"/>
        <v/>
      </c>
      <c r="AF79" t="str">
        <f t="shared" si="29"/>
        <v/>
      </c>
      <c r="AG79" t="b">
        <f t="shared" si="16"/>
        <v>0</v>
      </c>
      <c r="AH79" s="3">
        <v>380</v>
      </c>
      <c r="AI79" s="2" t="s">
        <v>3213</v>
      </c>
      <c r="AJ79" s="1" t="s">
        <v>1575</v>
      </c>
      <c r="AK79" s="1" t="s">
        <v>1473</v>
      </c>
      <c r="AL79" s="1">
        <v>11</v>
      </c>
      <c r="AM79" s="1" t="s">
        <v>2017</v>
      </c>
      <c r="AN79" s="1" t="s">
        <v>2016</v>
      </c>
      <c r="AO79" s="1" t="s">
        <v>297</v>
      </c>
      <c r="AP79" s="1"/>
      <c r="AQ79" s="1"/>
      <c r="AR79" s="1"/>
      <c r="AS79" s="1" t="s">
        <v>1784</v>
      </c>
      <c r="AT79" s="1" t="s">
        <v>2015</v>
      </c>
      <c r="AU79" s="1"/>
      <c r="AV79" s="1">
        <v>2</v>
      </c>
      <c r="AW79" s="1"/>
      <c r="AX79" s="1"/>
      <c r="AY79" s="1" t="s">
        <v>2014</v>
      </c>
    </row>
    <row r="80" spans="1:51" x14ac:dyDescent="0.15">
      <c r="A80" t="str">
        <f t="shared" si="19"/>
        <v>|BFZ|赤|16|7/5|《[[連射する暴君]]》|</v>
      </c>
      <c r="B80" t="s">
        <v>3211</v>
      </c>
      <c r="C80" t="str">
        <f t="shared" si="20"/>
        <v>BFZ</v>
      </c>
      <c r="D80">
        <f>IF(AI80="","",VLOOKUP(C80,tnpl!$Z$1:$AA$11,2,TRUE))</f>
        <v>2</v>
      </c>
      <c r="E80" t="s">
        <v>3211</v>
      </c>
      <c r="F80" t="str">
        <f t="shared" si="21"/>
        <v>赤</v>
      </c>
      <c r="G80">
        <f>IF(AJ80="","",VLOOKUP(F80,tnpl!$X$1:$Y$16,2,TRUE))</f>
        <v>4</v>
      </c>
      <c r="H80" t="s">
        <v>3211</v>
      </c>
      <c r="I80">
        <f t="shared" si="22"/>
        <v>16</v>
      </c>
      <c r="J80" t="s">
        <v>3211</v>
      </c>
      <c r="K80">
        <f t="shared" si="23"/>
        <v>7</v>
      </c>
      <c r="L80">
        <f t="shared" si="24"/>
        <v>5</v>
      </c>
      <c r="M80" t="str">
        <f t="shared" si="17"/>
        <v>7/5</v>
      </c>
      <c r="R80" t="s">
        <v>3267</v>
      </c>
      <c r="S80" t="s">
        <v>4854</v>
      </c>
      <c r="T80" t="str">
        <f t="shared" si="25"/>
        <v>連射する暴君</v>
      </c>
      <c r="U80" t="str">
        <f t="shared" si="26"/>
        <v/>
      </c>
      <c r="V80" t="str">
        <f>IF(I80=0,VLOOKUP(T80,Sheet4!A:B,2,TRUE),"")</f>
        <v/>
      </c>
      <c r="W80" t="s">
        <v>4855</v>
      </c>
      <c r="X80" t="s">
        <v>3267</v>
      </c>
      <c r="Y80" s="9"/>
      <c r="Z80" s="11" t="s">
        <v>3466</v>
      </c>
      <c r="AA80" t="s">
        <v>5246</v>
      </c>
      <c r="AC80" t="str">
        <f t="shared" si="27"/>
        <v/>
      </c>
      <c r="AD80" t="str">
        <f t="shared" si="18"/>
        <v/>
      </c>
      <c r="AE80" t="str">
        <f t="shared" si="28"/>
        <v/>
      </c>
      <c r="AF80" t="str">
        <f t="shared" si="29"/>
        <v>破壊し</v>
      </c>
      <c r="AG80" t="b">
        <f t="shared" si="16"/>
        <v>0</v>
      </c>
      <c r="AH80" s="3">
        <v>384</v>
      </c>
      <c r="AI80" s="2" t="s">
        <v>3213</v>
      </c>
      <c r="AJ80" s="1" t="s">
        <v>1575</v>
      </c>
      <c r="AK80" s="1" t="s">
        <v>1463</v>
      </c>
      <c r="AL80" s="1">
        <v>16</v>
      </c>
      <c r="AM80" s="1" t="s">
        <v>2003</v>
      </c>
      <c r="AN80" s="1" t="s">
        <v>2002</v>
      </c>
      <c r="AO80" s="1" t="s">
        <v>349</v>
      </c>
      <c r="AP80" s="1" t="s">
        <v>1457</v>
      </c>
      <c r="AQ80" s="1"/>
      <c r="AR80" s="1"/>
      <c r="AS80" s="1" t="s">
        <v>3412</v>
      </c>
      <c r="AT80" s="1" t="s">
        <v>2001</v>
      </c>
      <c r="AU80" s="1"/>
      <c r="AV80" s="1"/>
      <c r="AW80" s="1">
        <v>7</v>
      </c>
      <c r="AX80" s="1">
        <v>5</v>
      </c>
      <c r="AY80" s="1" t="s">
        <v>3466</v>
      </c>
    </row>
    <row r="81" spans="1:51" x14ac:dyDescent="0.15">
      <c r="A81" t="str">
        <f t="shared" si="19"/>
        <v>|BFZ|赤|15|8/8|《[[アクームの火の鳥]]》|</v>
      </c>
      <c r="B81" t="s">
        <v>3211</v>
      </c>
      <c r="C81" t="str">
        <f t="shared" si="20"/>
        <v>BFZ</v>
      </c>
      <c r="D81">
        <f>IF(AI81="","",VLOOKUP(C81,tnpl!$Z$1:$AA$11,2,TRUE))</f>
        <v>2</v>
      </c>
      <c r="E81" t="s">
        <v>3211</v>
      </c>
      <c r="F81" t="str">
        <f t="shared" si="21"/>
        <v>赤</v>
      </c>
      <c r="G81">
        <f>IF(AJ81="","",VLOOKUP(F81,tnpl!$X$1:$Y$16,2,TRUE))</f>
        <v>4</v>
      </c>
      <c r="H81" t="s">
        <v>3211</v>
      </c>
      <c r="I81">
        <f t="shared" si="22"/>
        <v>15</v>
      </c>
      <c r="J81" t="s">
        <v>3211</v>
      </c>
      <c r="K81">
        <f t="shared" si="23"/>
        <v>8</v>
      </c>
      <c r="L81">
        <f t="shared" si="24"/>
        <v>8</v>
      </c>
      <c r="M81" t="str">
        <f t="shared" si="17"/>
        <v>8/8</v>
      </c>
      <c r="R81" t="s">
        <v>3267</v>
      </c>
      <c r="S81" t="s">
        <v>4854</v>
      </c>
      <c r="T81" t="str">
        <f t="shared" si="25"/>
        <v>アクームの火の鳥</v>
      </c>
      <c r="U81" t="str">
        <f t="shared" si="26"/>
        <v/>
      </c>
      <c r="V81" t="str">
        <f>IF(I81=0,VLOOKUP(T81,Sheet4!A:B,2,TRUE),"")</f>
        <v/>
      </c>
      <c r="W81" t="s">
        <v>4855</v>
      </c>
      <c r="X81" t="s">
        <v>3267</v>
      </c>
      <c r="Y81" s="9"/>
      <c r="Z81" s="11" t="s">
        <v>3468</v>
      </c>
      <c r="AA81" t="s">
        <v>5251</v>
      </c>
      <c r="AC81" t="str">
        <f t="shared" si="27"/>
        <v/>
      </c>
      <c r="AD81" t="str">
        <f t="shared" si="18"/>
        <v>破壊された</v>
      </c>
      <c r="AE81" t="str">
        <f t="shared" si="28"/>
        <v/>
      </c>
      <c r="AF81" t="str">
        <f t="shared" si="29"/>
        <v/>
      </c>
      <c r="AG81" t="b">
        <f t="shared" si="16"/>
        <v>0</v>
      </c>
      <c r="AH81" s="3">
        <v>387</v>
      </c>
      <c r="AI81" s="2" t="s">
        <v>3213</v>
      </c>
      <c r="AJ81" s="1" t="s">
        <v>1575</v>
      </c>
      <c r="AK81" s="1" t="s">
        <v>1453</v>
      </c>
      <c r="AL81" s="1">
        <v>15</v>
      </c>
      <c r="AM81" s="1" t="s">
        <v>1994</v>
      </c>
      <c r="AN81" s="1" t="s">
        <v>1993</v>
      </c>
      <c r="AO81" s="1" t="s">
        <v>349</v>
      </c>
      <c r="AP81" s="1" t="s">
        <v>1992</v>
      </c>
      <c r="AQ81" s="1"/>
      <c r="AR81" s="1"/>
      <c r="AS81" s="1" t="s">
        <v>3467</v>
      </c>
      <c r="AT81" s="1" t="s">
        <v>1991</v>
      </c>
      <c r="AU81" s="1"/>
      <c r="AV81" s="1"/>
      <c r="AW81" s="1">
        <v>8</v>
      </c>
      <c r="AX81" s="1">
        <v>8</v>
      </c>
      <c r="AY81" s="1" t="s">
        <v>3468</v>
      </c>
    </row>
    <row r="82" spans="1:51" x14ac:dyDescent="0.15">
      <c r="A82" t="str">
        <f t="shared" si="19"/>
        <v>|BFZ|緑|11|1/1|《[[膨れ鞘]]》|</v>
      </c>
      <c r="B82" t="s">
        <v>3211</v>
      </c>
      <c r="C82" t="str">
        <f t="shared" si="20"/>
        <v>BFZ</v>
      </c>
      <c r="D82">
        <f>IF(AI82="","",VLOOKUP(C82,tnpl!$Z$1:$AA$11,2,TRUE))</f>
        <v>2</v>
      </c>
      <c r="E82" t="s">
        <v>3211</v>
      </c>
      <c r="F82" t="str">
        <f t="shared" si="21"/>
        <v>緑</v>
      </c>
      <c r="G82">
        <f>IF(AJ82="","",VLOOKUP(F82,tnpl!$X$1:$Y$16,2,TRUE))</f>
        <v>5</v>
      </c>
      <c r="H82" t="s">
        <v>3211</v>
      </c>
      <c r="I82">
        <f t="shared" si="22"/>
        <v>11</v>
      </c>
      <c r="J82" t="s">
        <v>3211</v>
      </c>
      <c r="K82">
        <f t="shared" si="23"/>
        <v>1</v>
      </c>
      <c r="L82">
        <f t="shared" si="24"/>
        <v>1</v>
      </c>
      <c r="M82" t="str">
        <f t="shared" si="17"/>
        <v>1/1</v>
      </c>
      <c r="R82" t="s">
        <v>3267</v>
      </c>
      <c r="S82" t="s">
        <v>4854</v>
      </c>
      <c r="T82" t="str">
        <f t="shared" si="25"/>
        <v>膨れ鞘</v>
      </c>
      <c r="U82" t="str">
        <f t="shared" si="26"/>
        <v/>
      </c>
      <c r="V82" t="str">
        <f>IF(I82=0,VLOOKUP(T82,Sheet4!A:B,2,TRUE),"")</f>
        <v/>
      </c>
      <c r="W82" t="s">
        <v>4855</v>
      </c>
      <c r="X82" t="s">
        <v>3267</v>
      </c>
      <c r="Y82" s="9"/>
      <c r="Z82" s="11" t="s">
        <v>3471</v>
      </c>
      <c r="AA82" t="s">
        <v>5253</v>
      </c>
      <c r="AC82" t="str">
        <f t="shared" si="27"/>
        <v/>
      </c>
      <c r="AD82" t="str">
        <f t="shared" si="18"/>
        <v>破壊された</v>
      </c>
      <c r="AE82" t="str">
        <f t="shared" si="28"/>
        <v/>
      </c>
      <c r="AF82" t="str">
        <f t="shared" si="29"/>
        <v/>
      </c>
      <c r="AG82" t="b">
        <f t="shared" si="16"/>
        <v>0</v>
      </c>
      <c r="AH82" s="3">
        <v>391</v>
      </c>
      <c r="AI82" s="2" t="s">
        <v>3213</v>
      </c>
      <c r="AJ82" s="1" t="s">
        <v>1540</v>
      </c>
      <c r="AK82" s="1" t="s">
        <v>1771</v>
      </c>
      <c r="AL82" s="1">
        <v>11</v>
      </c>
      <c r="AM82" s="1" t="s">
        <v>1981</v>
      </c>
      <c r="AN82" s="1" t="s">
        <v>1980</v>
      </c>
      <c r="AO82" s="1" t="s">
        <v>349</v>
      </c>
      <c r="AP82" s="1" t="s">
        <v>1457</v>
      </c>
      <c r="AQ82" s="1" t="s">
        <v>1523</v>
      </c>
      <c r="AR82" s="1"/>
      <c r="AS82" s="1" t="s">
        <v>3416</v>
      </c>
      <c r="AT82" s="1" t="s">
        <v>1979</v>
      </c>
      <c r="AU82" s="1"/>
      <c r="AV82" s="1"/>
      <c r="AW82" s="1">
        <v>1</v>
      </c>
      <c r="AX82" s="1">
        <v>1</v>
      </c>
      <c r="AY82" s="1" t="s">
        <v>3471</v>
      </c>
    </row>
    <row r="83" spans="1:51" x14ac:dyDescent="0.15">
      <c r="A83" t="str">
        <f t="shared" si="19"/>
        <v>|BFZ|緑|13|1/1|《[[目なしの見張り]]》|</v>
      </c>
      <c r="B83" t="s">
        <v>3211</v>
      </c>
      <c r="C83" t="str">
        <f t="shared" si="20"/>
        <v>BFZ</v>
      </c>
      <c r="D83">
        <f>IF(AI83="","",VLOOKUP(C83,tnpl!$Z$1:$AA$11,2,TRUE))</f>
        <v>2</v>
      </c>
      <c r="E83" t="s">
        <v>3211</v>
      </c>
      <c r="F83" t="str">
        <f t="shared" si="21"/>
        <v>緑</v>
      </c>
      <c r="G83">
        <f>IF(AJ83="","",VLOOKUP(F83,tnpl!$X$1:$Y$16,2,TRUE))</f>
        <v>5</v>
      </c>
      <c r="H83" t="s">
        <v>3211</v>
      </c>
      <c r="I83">
        <f t="shared" si="22"/>
        <v>13</v>
      </c>
      <c r="J83" t="s">
        <v>3211</v>
      </c>
      <c r="K83">
        <f t="shared" si="23"/>
        <v>1</v>
      </c>
      <c r="L83">
        <f t="shared" si="24"/>
        <v>1</v>
      </c>
      <c r="M83" t="str">
        <f t="shared" si="17"/>
        <v>1/1</v>
      </c>
      <c r="R83" t="s">
        <v>3267</v>
      </c>
      <c r="S83" t="s">
        <v>4854</v>
      </c>
      <c r="T83" t="str">
        <f t="shared" si="25"/>
        <v>目なしの見張り</v>
      </c>
      <c r="U83" t="str">
        <f t="shared" si="26"/>
        <v/>
      </c>
      <c r="V83" t="str">
        <f>IF(I83=0,VLOOKUP(T83,Sheet4!A:B,2,TRUE),"")</f>
        <v/>
      </c>
      <c r="W83" t="s">
        <v>4855</v>
      </c>
      <c r="X83" t="s">
        <v>3267</v>
      </c>
      <c r="Y83" s="9"/>
      <c r="Z83" s="11" t="s">
        <v>3472</v>
      </c>
      <c r="AA83" t="s">
        <v>5253</v>
      </c>
      <c r="AC83" t="str">
        <f t="shared" si="27"/>
        <v/>
      </c>
      <c r="AD83" t="str">
        <f t="shared" si="18"/>
        <v>破壊された</v>
      </c>
      <c r="AE83" t="str">
        <f t="shared" si="28"/>
        <v/>
      </c>
      <c r="AF83" t="str">
        <f t="shared" si="29"/>
        <v/>
      </c>
      <c r="AG83" t="b">
        <f t="shared" si="16"/>
        <v>0</v>
      </c>
      <c r="AH83" s="3">
        <v>393</v>
      </c>
      <c r="AI83" s="2" t="s">
        <v>3213</v>
      </c>
      <c r="AJ83" s="1" t="s">
        <v>1540</v>
      </c>
      <c r="AK83" s="1" t="s">
        <v>1771</v>
      </c>
      <c r="AL83" s="1">
        <v>13</v>
      </c>
      <c r="AM83" s="1" t="s">
        <v>1976</v>
      </c>
      <c r="AN83" s="1" t="s">
        <v>1975</v>
      </c>
      <c r="AO83" s="1" t="s">
        <v>349</v>
      </c>
      <c r="AP83" s="1" t="s">
        <v>1457</v>
      </c>
      <c r="AQ83" s="1" t="s">
        <v>1523</v>
      </c>
      <c r="AR83" s="1"/>
      <c r="AS83" s="1" t="s">
        <v>3412</v>
      </c>
      <c r="AT83" s="1" t="s">
        <v>1567</v>
      </c>
      <c r="AU83" s="1"/>
      <c r="AV83" s="1"/>
      <c r="AW83" s="1">
        <v>1</v>
      </c>
      <c r="AX83" s="1">
        <v>1</v>
      </c>
      <c r="AY83" s="1" t="s">
        <v>3472</v>
      </c>
    </row>
    <row r="84" spans="1:51" x14ac:dyDescent="0.15">
      <c r="A84" t="str">
        <f t="shared" si="19"/>
        <v>|BFZ|緑|12|1/1|《[[腐敗のシャンブラー]]》|</v>
      </c>
      <c r="B84" t="s">
        <v>3211</v>
      </c>
      <c r="C84" t="str">
        <f t="shared" si="20"/>
        <v>BFZ</v>
      </c>
      <c r="D84">
        <f>IF(AI84="","",VLOOKUP(C84,tnpl!$Z$1:$AA$11,2,TRUE))</f>
        <v>2</v>
      </c>
      <c r="E84" t="s">
        <v>3211</v>
      </c>
      <c r="F84" t="str">
        <f t="shared" si="21"/>
        <v>緑</v>
      </c>
      <c r="G84">
        <f>IF(AJ84="","",VLOOKUP(F84,tnpl!$X$1:$Y$16,2,TRUE))</f>
        <v>5</v>
      </c>
      <c r="H84" t="s">
        <v>3211</v>
      </c>
      <c r="I84">
        <f t="shared" si="22"/>
        <v>12</v>
      </c>
      <c r="J84" t="s">
        <v>3211</v>
      </c>
      <c r="K84">
        <f t="shared" si="23"/>
        <v>1</v>
      </c>
      <c r="L84">
        <f t="shared" si="24"/>
        <v>1</v>
      </c>
      <c r="M84" t="str">
        <f t="shared" si="17"/>
        <v>1/1</v>
      </c>
      <c r="R84" t="s">
        <v>3267</v>
      </c>
      <c r="S84" t="s">
        <v>4854</v>
      </c>
      <c r="T84" t="str">
        <f t="shared" si="25"/>
        <v>腐敗のシャンブラー</v>
      </c>
      <c r="U84" t="str">
        <f t="shared" si="26"/>
        <v/>
      </c>
      <c r="V84" t="str">
        <f>IF(I84=0,VLOOKUP(T84,Sheet4!A:B,2,TRUE),"")</f>
        <v/>
      </c>
      <c r="W84" t="s">
        <v>4855</v>
      </c>
      <c r="X84" t="s">
        <v>3267</v>
      </c>
      <c r="Y84" s="9"/>
      <c r="Z84" s="11" t="s">
        <v>1964</v>
      </c>
      <c r="AA84" t="s">
        <v>4966</v>
      </c>
      <c r="AC84" t="str">
        <f t="shared" si="27"/>
        <v/>
      </c>
      <c r="AD84" t="str">
        <f t="shared" si="18"/>
        <v>破壊された</v>
      </c>
      <c r="AE84" t="str">
        <f t="shared" si="28"/>
        <v/>
      </c>
      <c r="AF84" t="str">
        <f t="shared" si="29"/>
        <v/>
      </c>
      <c r="AG84" t="b">
        <f t="shared" si="16"/>
        <v>0</v>
      </c>
      <c r="AH84" s="3">
        <v>396</v>
      </c>
      <c r="AI84" s="2" t="s">
        <v>3213</v>
      </c>
      <c r="AJ84" s="1" t="s">
        <v>1540</v>
      </c>
      <c r="AK84" s="1" t="s">
        <v>1771</v>
      </c>
      <c r="AL84" s="1">
        <v>12</v>
      </c>
      <c r="AM84" s="1" t="s">
        <v>1967</v>
      </c>
      <c r="AN84" s="1" t="s">
        <v>1966</v>
      </c>
      <c r="AO84" s="1" t="s">
        <v>349</v>
      </c>
      <c r="AP84" s="1" t="s">
        <v>1965</v>
      </c>
      <c r="AQ84" s="1"/>
      <c r="AR84" s="1"/>
      <c r="AS84" s="1" t="s">
        <v>1964</v>
      </c>
      <c r="AT84" s="1"/>
      <c r="AU84" s="1"/>
      <c r="AV84" s="1"/>
      <c r="AW84" s="1">
        <v>1</v>
      </c>
      <c r="AX84" s="1">
        <v>1</v>
      </c>
      <c r="AY84" s="1" t="s">
        <v>1964</v>
      </c>
    </row>
    <row r="85" spans="1:51" x14ac:dyDescent="0.15">
      <c r="A85" t="str">
        <f t="shared" si="19"/>
        <v>|BFZ|緑|10||《[[末裔の呼び出し]]》|</v>
      </c>
      <c r="B85" t="s">
        <v>3211</v>
      </c>
      <c r="C85" t="str">
        <f t="shared" si="20"/>
        <v>BFZ</v>
      </c>
      <c r="D85">
        <f>IF(AI85="","",VLOOKUP(C85,tnpl!$Z$1:$AA$11,2,TRUE))</f>
        <v>2</v>
      </c>
      <c r="E85" t="s">
        <v>3211</v>
      </c>
      <c r="F85" t="str">
        <f t="shared" si="21"/>
        <v>緑</v>
      </c>
      <c r="G85">
        <f>IF(AJ85="","",VLOOKUP(F85,tnpl!$X$1:$Y$16,2,TRUE))</f>
        <v>5</v>
      </c>
      <c r="H85" t="s">
        <v>3211</v>
      </c>
      <c r="I85">
        <f t="shared" si="22"/>
        <v>10</v>
      </c>
      <c r="J85" t="s">
        <v>3211</v>
      </c>
      <c r="K85">
        <f t="shared" si="23"/>
        <v>0</v>
      </c>
      <c r="L85">
        <f t="shared" si="24"/>
        <v>0</v>
      </c>
      <c r="M85" t="str">
        <f t="shared" si="17"/>
        <v/>
      </c>
      <c r="R85" t="s">
        <v>3267</v>
      </c>
      <c r="S85" t="s">
        <v>4854</v>
      </c>
      <c r="T85" t="str">
        <f t="shared" si="25"/>
        <v>末裔の呼び出し</v>
      </c>
      <c r="U85" t="str">
        <f t="shared" si="26"/>
        <v/>
      </c>
      <c r="V85" t="str">
        <f>IF(I85=0,VLOOKUP(T85,Sheet4!A:B,2,TRUE),"")</f>
        <v/>
      </c>
      <c r="W85" t="s">
        <v>4855</v>
      </c>
      <c r="X85" t="s">
        <v>3267</v>
      </c>
      <c r="Y85" s="9"/>
      <c r="Z85" s="11" t="s">
        <v>3474</v>
      </c>
      <c r="AA85" t="s">
        <v>5253</v>
      </c>
      <c r="AC85" t="str">
        <f t="shared" si="27"/>
        <v/>
      </c>
      <c r="AD85" t="str">
        <f t="shared" si="18"/>
        <v>破壊された</v>
      </c>
      <c r="AE85" t="str">
        <f t="shared" si="28"/>
        <v/>
      </c>
      <c r="AF85" t="str">
        <f t="shared" si="29"/>
        <v/>
      </c>
      <c r="AG85" t="b">
        <f t="shared" si="16"/>
        <v>0</v>
      </c>
      <c r="AH85" s="3">
        <v>401</v>
      </c>
      <c r="AI85" s="2" t="s">
        <v>3213</v>
      </c>
      <c r="AJ85" s="1" t="s">
        <v>1540</v>
      </c>
      <c r="AK85" s="1" t="s">
        <v>1771</v>
      </c>
      <c r="AL85" s="1">
        <v>10</v>
      </c>
      <c r="AM85" s="1" t="s">
        <v>1953</v>
      </c>
      <c r="AN85" s="1" t="s">
        <v>1952</v>
      </c>
      <c r="AO85" s="1" t="s">
        <v>1475</v>
      </c>
      <c r="AP85" s="1"/>
      <c r="AQ85" s="1"/>
      <c r="AR85" s="1"/>
      <c r="AS85" s="1" t="s">
        <v>3412</v>
      </c>
      <c r="AT85" s="1" t="s">
        <v>1951</v>
      </c>
      <c r="AU85" s="1"/>
      <c r="AV85" s="1"/>
      <c r="AW85" s="1"/>
      <c r="AX85" s="1"/>
      <c r="AY85" s="1" t="s">
        <v>3474</v>
      </c>
    </row>
    <row r="86" spans="1:51" x14ac:dyDescent="0.15">
      <c r="A86" t="str">
        <f t="shared" si="19"/>
        <v>|BFZ|緑|4||《[[垂直落下]]》|</v>
      </c>
      <c r="B86" t="s">
        <v>3211</v>
      </c>
      <c r="C86" t="str">
        <f t="shared" si="20"/>
        <v>BFZ</v>
      </c>
      <c r="D86">
        <f>IF(AI86="","",VLOOKUP(C86,tnpl!$Z$1:$AA$11,2,TRUE))</f>
        <v>2</v>
      </c>
      <c r="E86" t="s">
        <v>3211</v>
      </c>
      <c r="F86" t="str">
        <f t="shared" si="21"/>
        <v>緑</v>
      </c>
      <c r="G86">
        <f>IF(AJ86="","",VLOOKUP(F86,tnpl!$X$1:$Y$16,2,TRUE))</f>
        <v>5</v>
      </c>
      <c r="H86" t="s">
        <v>3211</v>
      </c>
      <c r="I86">
        <f t="shared" si="22"/>
        <v>4</v>
      </c>
      <c r="J86" t="s">
        <v>3211</v>
      </c>
      <c r="K86">
        <f t="shared" si="23"/>
        <v>0</v>
      </c>
      <c r="L86">
        <f t="shared" si="24"/>
        <v>0</v>
      </c>
      <c r="M86" t="str">
        <f t="shared" si="17"/>
        <v/>
      </c>
      <c r="R86" t="s">
        <v>3267</v>
      </c>
      <c r="S86" t="s">
        <v>4854</v>
      </c>
      <c r="T86" t="str">
        <f t="shared" si="25"/>
        <v>垂直落下</v>
      </c>
      <c r="U86" t="str">
        <f t="shared" si="26"/>
        <v/>
      </c>
      <c r="V86" t="str">
        <f>IF(I86=0,VLOOKUP(T86,Sheet4!A:B,2,TRUE),"")</f>
        <v/>
      </c>
      <c r="W86" t="s">
        <v>4855</v>
      </c>
      <c r="X86" t="s">
        <v>3267</v>
      </c>
      <c r="Y86" s="9"/>
      <c r="Z86" s="11" t="s">
        <v>1940</v>
      </c>
      <c r="AA86" t="s">
        <v>5246</v>
      </c>
      <c r="AC86" t="str">
        <f t="shared" si="27"/>
        <v>破壊する</v>
      </c>
      <c r="AD86" t="str">
        <f t="shared" si="18"/>
        <v/>
      </c>
      <c r="AE86" t="str">
        <f t="shared" si="28"/>
        <v/>
      </c>
      <c r="AF86" t="str">
        <f t="shared" si="29"/>
        <v/>
      </c>
      <c r="AG86" t="b">
        <f t="shared" si="16"/>
        <v>0</v>
      </c>
      <c r="AH86" s="3">
        <v>404</v>
      </c>
      <c r="AI86" s="2" t="s">
        <v>3213</v>
      </c>
      <c r="AJ86" s="1" t="s">
        <v>1540</v>
      </c>
      <c r="AK86" s="1" t="s">
        <v>1771</v>
      </c>
      <c r="AL86" s="1">
        <v>4</v>
      </c>
      <c r="AM86" s="1" t="s">
        <v>1942</v>
      </c>
      <c r="AN86" s="1" t="s">
        <v>1941</v>
      </c>
      <c r="AO86" s="1" t="s">
        <v>1475</v>
      </c>
      <c r="AP86" s="1"/>
      <c r="AQ86" s="1"/>
      <c r="AR86" s="1"/>
      <c r="AS86" s="1" t="s">
        <v>1940</v>
      </c>
      <c r="AT86" s="1"/>
      <c r="AU86" s="1"/>
      <c r="AV86" s="1"/>
      <c r="AW86" s="1"/>
      <c r="AX86" s="1"/>
      <c r="AY86" s="1" t="s">
        <v>1940</v>
      </c>
    </row>
    <row r="87" spans="1:51" x14ac:dyDescent="0.15">
      <c r="A87" t="str">
        <f t="shared" si="19"/>
        <v>|BFZ|緑|8||《[[回収蔦]]》|</v>
      </c>
      <c r="B87" t="s">
        <v>3211</v>
      </c>
      <c r="C87" t="str">
        <f t="shared" si="20"/>
        <v>BFZ</v>
      </c>
      <c r="D87">
        <f>IF(AI87="","",VLOOKUP(C87,tnpl!$Z$1:$AA$11,2,TRUE))</f>
        <v>2</v>
      </c>
      <c r="E87" t="s">
        <v>3211</v>
      </c>
      <c r="F87" t="str">
        <f t="shared" si="21"/>
        <v>緑</v>
      </c>
      <c r="G87">
        <f>IF(AJ87="","",VLOOKUP(F87,tnpl!$X$1:$Y$16,2,TRUE))</f>
        <v>5</v>
      </c>
      <c r="H87" t="s">
        <v>3211</v>
      </c>
      <c r="I87">
        <f t="shared" si="22"/>
        <v>8</v>
      </c>
      <c r="J87" t="s">
        <v>3211</v>
      </c>
      <c r="K87">
        <f t="shared" si="23"/>
        <v>0</v>
      </c>
      <c r="L87">
        <f t="shared" si="24"/>
        <v>0</v>
      </c>
      <c r="M87" t="str">
        <f t="shared" si="17"/>
        <v/>
      </c>
      <c r="R87" t="s">
        <v>3267</v>
      </c>
      <c r="S87" t="s">
        <v>4854</v>
      </c>
      <c r="T87" t="str">
        <f t="shared" si="25"/>
        <v>回収蔦</v>
      </c>
      <c r="U87" t="str">
        <f t="shared" si="26"/>
        <v/>
      </c>
      <c r="V87" t="str">
        <f>IF(I87=0,VLOOKUP(T87,Sheet4!A:B,2,TRUE),"")</f>
        <v/>
      </c>
      <c r="W87" t="s">
        <v>4855</v>
      </c>
      <c r="X87" t="s">
        <v>3267</v>
      </c>
      <c r="Y87" s="9"/>
      <c r="Z87" s="11" t="s">
        <v>1937</v>
      </c>
      <c r="AA87" t="s">
        <v>5247</v>
      </c>
      <c r="AC87" t="str">
        <f t="shared" si="27"/>
        <v>破壊する</v>
      </c>
      <c r="AD87" t="str">
        <f t="shared" si="18"/>
        <v/>
      </c>
      <c r="AE87" t="str">
        <f t="shared" si="28"/>
        <v/>
      </c>
      <c r="AF87" t="str">
        <f t="shared" si="29"/>
        <v/>
      </c>
      <c r="AG87" t="b">
        <f t="shared" si="16"/>
        <v>0</v>
      </c>
      <c r="AH87" s="3">
        <v>405</v>
      </c>
      <c r="AI87" s="2" t="s">
        <v>3213</v>
      </c>
      <c r="AJ87" s="1" t="s">
        <v>1540</v>
      </c>
      <c r="AK87" s="1" t="s">
        <v>1771</v>
      </c>
      <c r="AL87" s="1">
        <v>8</v>
      </c>
      <c r="AM87" s="1" t="s">
        <v>1939</v>
      </c>
      <c r="AN87" s="1" t="s">
        <v>1938</v>
      </c>
      <c r="AO87" s="1" t="s">
        <v>1475</v>
      </c>
      <c r="AP87" s="1"/>
      <c r="AQ87" s="1"/>
      <c r="AR87" s="1"/>
      <c r="AS87" s="1" t="s">
        <v>1937</v>
      </c>
      <c r="AT87" s="1"/>
      <c r="AU87" s="1"/>
      <c r="AV87" s="1"/>
      <c r="AW87" s="1"/>
      <c r="AX87" s="1"/>
      <c r="AY87" s="1" t="s">
        <v>1937</v>
      </c>
    </row>
    <row r="88" spans="1:51" x14ac:dyDescent="0.15">
      <c r="A88" t="str">
        <f t="shared" si="19"/>
        <v>|BFZ|緑|14|3/3|《[[血統の観察者]]》|</v>
      </c>
      <c r="B88" t="s">
        <v>3211</v>
      </c>
      <c r="C88" t="str">
        <f t="shared" si="20"/>
        <v>BFZ</v>
      </c>
      <c r="D88">
        <f>IF(AI88="","",VLOOKUP(C88,tnpl!$Z$1:$AA$11,2,TRUE))</f>
        <v>2</v>
      </c>
      <c r="E88" t="s">
        <v>3211</v>
      </c>
      <c r="F88" t="str">
        <f t="shared" si="21"/>
        <v>緑</v>
      </c>
      <c r="G88">
        <f>IF(AJ88="","",VLOOKUP(F88,tnpl!$X$1:$Y$16,2,TRUE))</f>
        <v>5</v>
      </c>
      <c r="H88" t="s">
        <v>3211</v>
      </c>
      <c r="I88">
        <f t="shared" si="22"/>
        <v>14</v>
      </c>
      <c r="J88" t="s">
        <v>3211</v>
      </c>
      <c r="K88">
        <f t="shared" si="23"/>
        <v>3</v>
      </c>
      <c r="L88">
        <f t="shared" si="24"/>
        <v>3</v>
      </c>
      <c r="M88" t="str">
        <f t="shared" si="17"/>
        <v>3/3</v>
      </c>
      <c r="R88" t="s">
        <v>3267</v>
      </c>
      <c r="S88" t="s">
        <v>4854</v>
      </c>
      <c r="T88" t="str">
        <f t="shared" si="25"/>
        <v>血統の観察者</v>
      </c>
      <c r="U88" t="str">
        <f t="shared" si="26"/>
        <v/>
      </c>
      <c r="V88" t="str">
        <f>IF(I88=0,VLOOKUP(T88,Sheet4!A:B,2,TRUE),"")</f>
        <v/>
      </c>
      <c r="W88" t="s">
        <v>4855</v>
      </c>
      <c r="X88" t="s">
        <v>3267</v>
      </c>
      <c r="Y88" s="9"/>
      <c r="Z88" s="11" t="s">
        <v>3475</v>
      </c>
      <c r="AA88" t="s">
        <v>5253</v>
      </c>
      <c r="AC88" t="str">
        <f t="shared" si="27"/>
        <v/>
      </c>
      <c r="AD88" t="str">
        <f t="shared" si="18"/>
        <v>破壊された</v>
      </c>
      <c r="AE88" t="str">
        <f t="shared" si="28"/>
        <v/>
      </c>
      <c r="AF88" t="str">
        <f t="shared" si="29"/>
        <v/>
      </c>
      <c r="AG88" t="b">
        <f t="shared" si="16"/>
        <v>0</v>
      </c>
      <c r="AH88" s="3">
        <v>408</v>
      </c>
      <c r="AI88" s="2" t="s">
        <v>3213</v>
      </c>
      <c r="AJ88" s="1" t="s">
        <v>1540</v>
      </c>
      <c r="AK88" s="1" t="s">
        <v>1473</v>
      </c>
      <c r="AL88" s="1">
        <v>14</v>
      </c>
      <c r="AM88" s="1" t="s">
        <v>1930</v>
      </c>
      <c r="AN88" s="1" t="s">
        <v>1929</v>
      </c>
      <c r="AO88" s="1" t="s">
        <v>349</v>
      </c>
      <c r="AP88" s="1" t="s">
        <v>1457</v>
      </c>
      <c r="AQ88" s="1" t="s">
        <v>1523</v>
      </c>
      <c r="AR88" s="1"/>
      <c r="AS88" s="1" t="s">
        <v>3416</v>
      </c>
      <c r="AT88" s="1" t="s">
        <v>1813</v>
      </c>
      <c r="AU88" s="1"/>
      <c r="AV88" s="1"/>
      <c r="AW88" s="1">
        <v>3</v>
      </c>
      <c r="AX88" s="1">
        <v>3</v>
      </c>
      <c r="AY88" s="1" t="s">
        <v>3475</v>
      </c>
    </row>
    <row r="89" spans="1:51" x14ac:dyDescent="0.15">
      <c r="A89" t="str">
        <f t="shared" si="19"/>
        <v>|BFZ|緑|6|3/4|《[[虚空の従者]]》|</v>
      </c>
      <c r="B89" t="s">
        <v>3211</v>
      </c>
      <c r="C89" t="str">
        <f t="shared" si="20"/>
        <v>BFZ</v>
      </c>
      <c r="D89">
        <f>IF(AI89="","",VLOOKUP(C89,tnpl!$Z$1:$AA$11,2,TRUE))</f>
        <v>2</v>
      </c>
      <c r="E89" t="s">
        <v>3211</v>
      </c>
      <c r="F89" t="str">
        <f t="shared" si="21"/>
        <v>緑</v>
      </c>
      <c r="G89">
        <f>IF(AJ89="","",VLOOKUP(F89,tnpl!$X$1:$Y$16,2,TRUE))</f>
        <v>5</v>
      </c>
      <c r="H89" t="s">
        <v>3211</v>
      </c>
      <c r="I89">
        <f t="shared" si="22"/>
        <v>6</v>
      </c>
      <c r="J89" t="s">
        <v>3211</v>
      </c>
      <c r="K89">
        <f t="shared" si="23"/>
        <v>3</v>
      </c>
      <c r="L89">
        <f t="shared" si="24"/>
        <v>4</v>
      </c>
      <c r="M89" t="str">
        <f t="shared" si="17"/>
        <v>3/4</v>
      </c>
      <c r="R89" t="s">
        <v>3267</v>
      </c>
      <c r="S89" t="s">
        <v>4854</v>
      </c>
      <c r="T89" t="str">
        <f t="shared" si="25"/>
        <v>虚空の従者</v>
      </c>
      <c r="U89" t="str">
        <f t="shared" si="26"/>
        <v/>
      </c>
      <c r="V89" t="str">
        <f>IF(I89=0,VLOOKUP(T89,Sheet4!A:B,2,TRUE),"")</f>
        <v/>
      </c>
      <c r="W89" t="s">
        <v>4855</v>
      </c>
      <c r="X89" t="s">
        <v>3267</v>
      </c>
      <c r="Y89" s="9"/>
      <c r="Z89" s="11" t="s">
        <v>3476</v>
      </c>
      <c r="AA89" t="s">
        <v>5253</v>
      </c>
      <c r="AC89" t="str">
        <f t="shared" si="27"/>
        <v/>
      </c>
      <c r="AD89" t="str">
        <f t="shared" si="18"/>
        <v>破壊された</v>
      </c>
      <c r="AE89" t="str">
        <f t="shared" si="28"/>
        <v/>
      </c>
      <c r="AF89" t="str">
        <f t="shared" si="29"/>
        <v/>
      </c>
      <c r="AG89" t="b">
        <f t="shared" si="16"/>
        <v>0</v>
      </c>
      <c r="AH89" s="3">
        <v>414</v>
      </c>
      <c r="AI89" s="2" t="s">
        <v>3213</v>
      </c>
      <c r="AJ89" s="1" t="s">
        <v>1540</v>
      </c>
      <c r="AK89" s="1" t="s">
        <v>1473</v>
      </c>
      <c r="AL89" s="1">
        <v>6</v>
      </c>
      <c r="AM89" s="1" t="s">
        <v>1912</v>
      </c>
      <c r="AN89" s="1" t="s">
        <v>1911</v>
      </c>
      <c r="AO89" s="1" t="s">
        <v>349</v>
      </c>
      <c r="AP89" s="1" t="s">
        <v>1457</v>
      </c>
      <c r="AQ89" s="1" t="s">
        <v>1743</v>
      </c>
      <c r="AR89" s="1"/>
      <c r="AS89" s="1" t="s">
        <v>3412</v>
      </c>
      <c r="AT89" s="1" t="s">
        <v>1910</v>
      </c>
      <c r="AU89" s="1"/>
      <c r="AV89" s="1"/>
      <c r="AW89" s="1">
        <v>3</v>
      </c>
      <c r="AX89" s="1">
        <v>4</v>
      </c>
      <c r="AY89" s="1" t="s">
        <v>3476</v>
      </c>
    </row>
    <row r="90" spans="1:51" x14ac:dyDescent="0.15">
      <c r="A90" t="str">
        <f t="shared" si="19"/>
        <v>|BFZ|緑|7||《[[荒廃した森林]]》|</v>
      </c>
      <c r="B90" t="s">
        <v>3211</v>
      </c>
      <c r="C90" t="str">
        <f t="shared" si="20"/>
        <v>BFZ</v>
      </c>
      <c r="D90">
        <f>IF(AI90="","",VLOOKUP(C90,tnpl!$Z$1:$AA$11,2,TRUE))</f>
        <v>2</v>
      </c>
      <c r="E90" t="s">
        <v>3211</v>
      </c>
      <c r="F90" t="str">
        <f t="shared" si="21"/>
        <v>緑</v>
      </c>
      <c r="G90">
        <f>IF(AJ90="","",VLOOKUP(F90,tnpl!$X$1:$Y$16,2,TRUE))</f>
        <v>5</v>
      </c>
      <c r="H90" t="s">
        <v>3211</v>
      </c>
      <c r="I90">
        <f t="shared" si="22"/>
        <v>7</v>
      </c>
      <c r="J90" t="s">
        <v>3211</v>
      </c>
      <c r="K90">
        <f t="shared" si="23"/>
        <v>0</v>
      </c>
      <c r="L90">
        <f t="shared" si="24"/>
        <v>0</v>
      </c>
      <c r="M90" t="str">
        <f t="shared" si="17"/>
        <v/>
      </c>
      <c r="R90" t="s">
        <v>3267</v>
      </c>
      <c r="S90" t="s">
        <v>4854</v>
      </c>
      <c r="T90" t="str">
        <f t="shared" si="25"/>
        <v>荒廃した森林</v>
      </c>
      <c r="U90" t="str">
        <f t="shared" si="26"/>
        <v/>
      </c>
      <c r="V90" t="str">
        <f>IF(I90=0,VLOOKUP(T90,Sheet4!A:B,2,TRUE),"")</f>
        <v/>
      </c>
      <c r="W90" t="s">
        <v>4855</v>
      </c>
      <c r="X90" t="s">
        <v>3267</v>
      </c>
      <c r="Y90" s="9"/>
      <c r="Z90" s="11" t="s">
        <v>1900</v>
      </c>
      <c r="AA90" t="s">
        <v>4966</v>
      </c>
      <c r="AC90" t="str">
        <f t="shared" si="27"/>
        <v/>
      </c>
      <c r="AD90" t="str">
        <f t="shared" si="18"/>
        <v>破壊された</v>
      </c>
      <c r="AE90" t="str">
        <f t="shared" si="28"/>
        <v/>
      </c>
      <c r="AF90" t="str">
        <f t="shared" si="29"/>
        <v/>
      </c>
      <c r="AG90" t="b">
        <f t="shared" si="16"/>
        <v>0</v>
      </c>
      <c r="AH90" s="3">
        <v>417</v>
      </c>
      <c r="AI90" s="2" t="s">
        <v>3213</v>
      </c>
      <c r="AJ90" s="1" t="s">
        <v>1540</v>
      </c>
      <c r="AK90" s="1" t="s">
        <v>1473</v>
      </c>
      <c r="AL90" s="1">
        <v>7</v>
      </c>
      <c r="AM90" s="1" t="s">
        <v>1903</v>
      </c>
      <c r="AN90" s="1" t="s">
        <v>1902</v>
      </c>
      <c r="AO90" s="1" t="s">
        <v>297</v>
      </c>
      <c r="AP90" s="1"/>
      <c r="AQ90" s="1"/>
      <c r="AR90" s="1"/>
      <c r="AS90" s="1" t="s">
        <v>1784</v>
      </c>
      <c r="AT90" s="1" t="s">
        <v>1901</v>
      </c>
      <c r="AU90" s="1"/>
      <c r="AV90" s="1">
        <v>2</v>
      </c>
      <c r="AW90" s="1"/>
      <c r="AX90" s="1"/>
      <c r="AY90" s="1" t="s">
        <v>1900</v>
      </c>
    </row>
    <row r="91" spans="1:51" x14ac:dyDescent="0.15">
      <c r="A91" t="str">
        <f t="shared" si="19"/>
        <v>|BFZ|緑|9||《[[彼方より]]》|</v>
      </c>
      <c r="B91" t="s">
        <v>3211</v>
      </c>
      <c r="C91" t="str">
        <f t="shared" si="20"/>
        <v>BFZ</v>
      </c>
      <c r="D91">
        <f>IF(AI91="","",VLOOKUP(C91,tnpl!$Z$1:$AA$11,2,TRUE))</f>
        <v>2</v>
      </c>
      <c r="E91" t="s">
        <v>3211</v>
      </c>
      <c r="F91" t="str">
        <f t="shared" si="21"/>
        <v>緑</v>
      </c>
      <c r="G91">
        <f>IF(AJ91="","",VLOOKUP(F91,tnpl!$X$1:$Y$16,2,TRUE))</f>
        <v>5</v>
      </c>
      <c r="H91" t="s">
        <v>3211</v>
      </c>
      <c r="I91">
        <f t="shared" si="22"/>
        <v>9</v>
      </c>
      <c r="J91" t="s">
        <v>3211</v>
      </c>
      <c r="K91">
        <f t="shared" si="23"/>
        <v>0</v>
      </c>
      <c r="L91">
        <f t="shared" si="24"/>
        <v>0</v>
      </c>
      <c r="M91" t="str">
        <f t="shared" si="17"/>
        <v/>
      </c>
      <c r="R91" t="s">
        <v>3267</v>
      </c>
      <c r="S91" t="s">
        <v>4854</v>
      </c>
      <c r="T91" t="str">
        <f t="shared" si="25"/>
        <v>彼方より</v>
      </c>
      <c r="U91" t="str">
        <f t="shared" si="26"/>
        <v/>
      </c>
      <c r="V91" t="str">
        <f>IF(I91=0,VLOOKUP(T91,Sheet4!A:B,2,TRUE),"")</f>
        <v/>
      </c>
      <c r="W91" t="s">
        <v>4855</v>
      </c>
      <c r="X91" t="s">
        <v>3267</v>
      </c>
      <c r="Y91" s="9"/>
      <c r="Z91" s="11" t="s">
        <v>3481</v>
      </c>
      <c r="AA91" t="s">
        <v>4966</v>
      </c>
      <c r="AB91" t="s">
        <v>5251</v>
      </c>
      <c r="AC91" t="str">
        <f t="shared" si="27"/>
        <v/>
      </c>
      <c r="AD91" t="str">
        <f t="shared" si="18"/>
        <v>破壊された</v>
      </c>
      <c r="AE91" t="str">
        <f t="shared" si="28"/>
        <v/>
      </c>
      <c r="AF91" t="str">
        <f t="shared" si="29"/>
        <v/>
      </c>
      <c r="AG91" t="b">
        <f t="shared" si="16"/>
        <v>0</v>
      </c>
      <c r="AH91" s="3">
        <v>422</v>
      </c>
      <c r="AI91" s="2" t="s">
        <v>3213</v>
      </c>
      <c r="AJ91" s="1" t="s">
        <v>1540</v>
      </c>
      <c r="AK91" s="1" t="s">
        <v>1463</v>
      </c>
      <c r="AL91" s="1">
        <v>9</v>
      </c>
      <c r="AM91" s="1" t="s">
        <v>1885</v>
      </c>
      <c r="AN91" s="1" t="s">
        <v>1884</v>
      </c>
      <c r="AO91" s="1" t="s">
        <v>297</v>
      </c>
      <c r="AP91" s="1"/>
      <c r="AQ91" s="1"/>
      <c r="AR91" s="1"/>
      <c r="AS91" s="1" t="s">
        <v>3412</v>
      </c>
      <c r="AT91" s="1" t="s">
        <v>1883</v>
      </c>
      <c r="AU91" s="1" t="s">
        <v>1882</v>
      </c>
      <c r="AV91" s="1">
        <v>3</v>
      </c>
      <c r="AW91" s="1"/>
      <c r="AX91" s="1"/>
      <c r="AY91" s="1" t="s">
        <v>3481</v>
      </c>
    </row>
    <row r="92" spans="1:51" x14ac:dyDescent="0.15">
      <c r="A92" t="str">
        <f t="shared" si="19"/>
        <v>|BFZ|緑|17|4/5|《[[ムラーサの緑守り]]》|</v>
      </c>
      <c r="B92" t="s">
        <v>3211</v>
      </c>
      <c r="C92" t="str">
        <f t="shared" si="20"/>
        <v>BFZ</v>
      </c>
      <c r="D92">
        <f>IF(AI92="","",VLOOKUP(C92,tnpl!$Z$1:$AA$11,2,TRUE))</f>
        <v>2</v>
      </c>
      <c r="E92" t="s">
        <v>3211</v>
      </c>
      <c r="F92" t="str">
        <f t="shared" si="21"/>
        <v>緑</v>
      </c>
      <c r="G92">
        <f>IF(AJ92="","",VLOOKUP(F92,tnpl!$X$1:$Y$16,2,TRUE))</f>
        <v>5</v>
      </c>
      <c r="H92" t="s">
        <v>3211</v>
      </c>
      <c r="I92">
        <f t="shared" si="22"/>
        <v>17</v>
      </c>
      <c r="J92" t="s">
        <v>3211</v>
      </c>
      <c r="K92">
        <f t="shared" si="23"/>
        <v>4</v>
      </c>
      <c r="L92">
        <f t="shared" si="24"/>
        <v>5</v>
      </c>
      <c r="M92" t="str">
        <f t="shared" si="17"/>
        <v>4/5</v>
      </c>
      <c r="R92" t="s">
        <v>3267</v>
      </c>
      <c r="S92" t="s">
        <v>4854</v>
      </c>
      <c r="T92" t="str">
        <f t="shared" si="25"/>
        <v>ムラーサの緑守り</v>
      </c>
      <c r="U92" t="str">
        <f t="shared" si="26"/>
        <v/>
      </c>
      <c r="V92" t="str">
        <f>IF(I92=0,VLOOKUP(T92,Sheet4!A:B,2,TRUE),"")</f>
        <v/>
      </c>
      <c r="W92" t="s">
        <v>4855</v>
      </c>
      <c r="X92" t="s">
        <v>3267</v>
      </c>
      <c r="Y92" s="9"/>
      <c r="Z92" s="11" t="s">
        <v>1879</v>
      </c>
      <c r="AA92" t="s">
        <v>4966</v>
      </c>
      <c r="AB92" t="s">
        <v>5251</v>
      </c>
      <c r="AC92" t="str">
        <f t="shared" si="27"/>
        <v/>
      </c>
      <c r="AD92" t="str">
        <f t="shared" si="18"/>
        <v>破壊された</v>
      </c>
      <c r="AE92" t="str">
        <f t="shared" si="28"/>
        <v/>
      </c>
      <c r="AF92" t="str">
        <f t="shared" si="29"/>
        <v/>
      </c>
      <c r="AG92" t="b">
        <f t="shared" si="16"/>
        <v>0</v>
      </c>
      <c r="AH92" s="3">
        <v>423</v>
      </c>
      <c r="AI92" s="2" t="s">
        <v>3213</v>
      </c>
      <c r="AJ92" s="1" t="s">
        <v>1540</v>
      </c>
      <c r="AK92" s="1" t="s">
        <v>1453</v>
      </c>
      <c r="AL92" s="1">
        <v>17</v>
      </c>
      <c r="AM92" s="1" t="s">
        <v>1881</v>
      </c>
      <c r="AN92" s="1" t="s">
        <v>1880</v>
      </c>
      <c r="AO92" s="1" t="s">
        <v>349</v>
      </c>
      <c r="AP92" s="1" t="s">
        <v>1559</v>
      </c>
      <c r="AQ92" s="1"/>
      <c r="AR92" s="1"/>
      <c r="AS92" s="1" t="s">
        <v>1879</v>
      </c>
      <c r="AT92" s="1"/>
      <c r="AU92" s="1"/>
      <c r="AV92" s="1"/>
      <c r="AW92" s="1">
        <v>4</v>
      </c>
      <c r="AX92" s="1">
        <v>5</v>
      </c>
      <c r="AY92" s="1" t="s">
        <v>1879</v>
      </c>
    </row>
    <row r="93" spans="1:51" x14ac:dyDescent="0.15">
      <c r="A93" t="str">
        <f t="shared" si="19"/>
        <v>|BFZ|黒緑|13|3/4|《[[地下墓地の選別者]]》|</v>
      </c>
      <c r="B93" t="s">
        <v>3211</v>
      </c>
      <c r="C93" t="str">
        <f t="shared" si="20"/>
        <v>BFZ</v>
      </c>
      <c r="D93">
        <f>IF(AI93="","",VLOOKUP(C93,tnpl!$Z$1:$AA$11,2,TRUE))</f>
        <v>2</v>
      </c>
      <c r="E93" t="s">
        <v>3211</v>
      </c>
      <c r="F93" t="str">
        <f t="shared" si="21"/>
        <v>黒緑</v>
      </c>
      <c r="G93">
        <f>IF(AJ93="","",VLOOKUP(F93,tnpl!$X$1:$Y$16,2,TRUE))</f>
        <v>13</v>
      </c>
      <c r="H93" t="s">
        <v>3211</v>
      </c>
      <c r="I93">
        <f t="shared" si="22"/>
        <v>13</v>
      </c>
      <c r="J93" t="s">
        <v>3211</v>
      </c>
      <c r="K93">
        <f t="shared" si="23"/>
        <v>3</v>
      </c>
      <c r="L93">
        <f t="shared" si="24"/>
        <v>4</v>
      </c>
      <c r="M93" t="str">
        <f t="shared" si="17"/>
        <v>3/4</v>
      </c>
      <c r="R93" t="s">
        <v>3267</v>
      </c>
      <c r="S93" t="s">
        <v>4854</v>
      </c>
      <c r="T93" t="str">
        <f t="shared" si="25"/>
        <v>地下墓地の選別者</v>
      </c>
      <c r="U93" t="str">
        <f t="shared" si="26"/>
        <v/>
      </c>
      <c r="V93" t="str">
        <f>IF(I93=0,VLOOKUP(T93,Sheet4!A:B,2,TRUE),"")</f>
        <v/>
      </c>
      <c r="W93" t="s">
        <v>4855</v>
      </c>
      <c r="X93" t="s">
        <v>3267</v>
      </c>
      <c r="Y93" s="9"/>
      <c r="Z93" s="11" t="s">
        <v>3488</v>
      </c>
      <c r="AA93" t="s">
        <v>5253</v>
      </c>
      <c r="AC93" t="str">
        <f t="shared" si="27"/>
        <v/>
      </c>
      <c r="AD93" t="str">
        <f t="shared" si="18"/>
        <v>破壊された</v>
      </c>
      <c r="AE93" t="str">
        <f t="shared" si="28"/>
        <v/>
      </c>
      <c r="AF93" t="str">
        <f t="shared" si="29"/>
        <v/>
      </c>
      <c r="AG93" t="b">
        <f t="shared" si="16"/>
        <v>0</v>
      </c>
      <c r="AH93" s="3">
        <v>433</v>
      </c>
      <c r="AI93" s="2" t="s">
        <v>3213</v>
      </c>
      <c r="AJ93" s="1" t="s">
        <v>1509</v>
      </c>
      <c r="AK93" s="1" t="s">
        <v>1473</v>
      </c>
      <c r="AL93" s="1">
        <v>13</v>
      </c>
      <c r="AM93" s="1" t="s">
        <v>1848</v>
      </c>
      <c r="AN93" s="1" t="s">
        <v>1847</v>
      </c>
      <c r="AO93" s="1" t="s">
        <v>349</v>
      </c>
      <c r="AP93" s="1" t="s">
        <v>1457</v>
      </c>
      <c r="AQ93" s="1" t="s">
        <v>1523</v>
      </c>
      <c r="AR93" s="1"/>
      <c r="AS93" s="1" t="s">
        <v>3416</v>
      </c>
      <c r="AT93" s="1" t="s">
        <v>1813</v>
      </c>
      <c r="AU93" s="1" t="s">
        <v>1846</v>
      </c>
      <c r="AV93" s="1"/>
      <c r="AW93" s="1">
        <v>3</v>
      </c>
      <c r="AX93" s="1">
        <v>4</v>
      </c>
      <c r="AY93" s="1" t="s">
        <v>3488</v>
      </c>
    </row>
    <row r="94" spans="1:51" x14ac:dyDescent="0.15">
      <c r="A94" t="str">
        <f t="shared" si="19"/>
        <v>|BFZ|白黒|20||《[[墓所からの行進]]》|</v>
      </c>
      <c r="B94" t="s">
        <v>3211</v>
      </c>
      <c r="C94" t="str">
        <f t="shared" si="20"/>
        <v>BFZ</v>
      </c>
      <c r="D94">
        <f>IF(AI94="","",VLOOKUP(C94,tnpl!$Z$1:$AA$11,2,TRUE))</f>
        <v>2</v>
      </c>
      <c r="E94" t="s">
        <v>3211</v>
      </c>
      <c r="F94" t="str">
        <f t="shared" si="21"/>
        <v>白黒</v>
      </c>
      <c r="G94">
        <f>IF(AJ94="","",VLOOKUP(F94,tnpl!$X$1:$Y$16,2,TRUE))</f>
        <v>11</v>
      </c>
      <c r="H94" t="s">
        <v>3211</v>
      </c>
      <c r="I94">
        <f t="shared" si="22"/>
        <v>20</v>
      </c>
      <c r="J94" t="s">
        <v>3211</v>
      </c>
      <c r="K94">
        <f t="shared" si="23"/>
        <v>0</v>
      </c>
      <c r="L94">
        <f t="shared" si="24"/>
        <v>0</v>
      </c>
      <c r="M94" t="str">
        <f t="shared" si="17"/>
        <v/>
      </c>
      <c r="R94" t="s">
        <v>3267</v>
      </c>
      <c r="S94" t="s">
        <v>4854</v>
      </c>
      <c r="T94" t="str">
        <f t="shared" si="25"/>
        <v>墓所からの行進</v>
      </c>
      <c r="U94" t="str">
        <f t="shared" si="26"/>
        <v/>
      </c>
      <c r="V94" t="str">
        <f>IF(I94=0,VLOOKUP(T94,Sheet4!A:B,2,TRUE),"")</f>
        <v/>
      </c>
      <c r="W94" t="s">
        <v>4855</v>
      </c>
      <c r="X94" t="s">
        <v>3267</v>
      </c>
      <c r="Y94" s="9"/>
      <c r="Z94" s="11" t="s">
        <v>1819</v>
      </c>
      <c r="AA94" t="s">
        <v>5251</v>
      </c>
      <c r="AC94" t="str">
        <f t="shared" si="27"/>
        <v/>
      </c>
      <c r="AD94" t="str">
        <f t="shared" si="18"/>
        <v>破壊された</v>
      </c>
      <c r="AE94" t="str">
        <f t="shared" si="28"/>
        <v/>
      </c>
      <c r="AF94" t="str">
        <f t="shared" si="29"/>
        <v/>
      </c>
      <c r="AG94" t="b">
        <f t="shared" si="16"/>
        <v>0</v>
      </c>
      <c r="AH94" s="3">
        <v>440</v>
      </c>
      <c r="AI94" s="2" t="s">
        <v>3213</v>
      </c>
      <c r="AJ94" s="1" t="s">
        <v>1496</v>
      </c>
      <c r="AK94" s="1" t="s">
        <v>1463</v>
      </c>
      <c r="AL94" s="1">
        <v>20</v>
      </c>
      <c r="AM94" s="1" t="s">
        <v>1821</v>
      </c>
      <c r="AN94" s="1" t="s">
        <v>1820</v>
      </c>
      <c r="AO94" s="1" t="s">
        <v>1475</v>
      </c>
      <c r="AP94" s="1"/>
      <c r="AQ94" s="1"/>
      <c r="AR94" s="1"/>
      <c r="AS94" s="1" t="s">
        <v>1819</v>
      </c>
      <c r="AT94" s="1"/>
      <c r="AU94" s="1"/>
      <c r="AV94" s="1"/>
      <c r="AW94" s="1"/>
      <c r="AX94" s="1"/>
      <c r="AY94" s="1" t="s">
        <v>1819</v>
      </c>
    </row>
    <row r="95" spans="1:51" x14ac:dyDescent="0.15">
      <c r="A95" t="str">
        <f t="shared" si="19"/>
        <v>|BFZ|黒緑|17|6/6|《[[血統の解体者]]》|</v>
      </c>
      <c r="B95" t="s">
        <v>3211</v>
      </c>
      <c r="C95" t="str">
        <f t="shared" si="20"/>
        <v>BFZ</v>
      </c>
      <c r="D95">
        <f>IF(AI95="","",VLOOKUP(C95,tnpl!$Z$1:$AA$11,2,TRUE))</f>
        <v>2</v>
      </c>
      <c r="E95" t="s">
        <v>3211</v>
      </c>
      <c r="F95" t="str">
        <f t="shared" si="21"/>
        <v>黒緑</v>
      </c>
      <c r="G95">
        <f>IF(AJ95="","",VLOOKUP(F95,tnpl!$X$1:$Y$16,2,TRUE))</f>
        <v>13</v>
      </c>
      <c r="H95" t="s">
        <v>3211</v>
      </c>
      <c r="I95">
        <f t="shared" si="22"/>
        <v>17</v>
      </c>
      <c r="J95" t="s">
        <v>3211</v>
      </c>
      <c r="K95">
        <f t="shared" si="23"/>
        <v>6</v>
      </c>
      <c r="L95">
        <f t="shared" si="24"/>
        <v>6</v>
      </c>
      <c r="M95" t="str">
        <f t="shared" si="17"/>
        <v>6/6</v>
      </c>
      <c r="R95" t="s">
        <v>3267</v>
      </c>
      <c r="S95" t="s">
        <v>4854</v>
      </c>
      <c r="T95" t="str">
        <f t="shared" si="25"/>
        <v>血統の解体者</v>
      </c>
      <c r="U95" t="str">
        <f t="shared" si="26"/>
        <v/>
      </c>
      <c r="V95" t="str">
        <f>IF(I95=0,VLOOKUP(T95,Sheet4!A:B,2,TRUE),"")</f>
        <v/>
      </c>
      <c r="W95" t="s">
        <v>4855</v>
      </c>
      <c r="X95" t="s">
        <v>3267</v>
      </c>
      <c r="Y95" s="9"/>
      <c r="Z95" s="11" t="s">
        <v>3496</v>
      </c>
      <c r="AA95" t="s">
        <v>4966</v>
      </c>
      <c r="AC95" t="str">
        <f t="shared" si="27"/>
        <v/>
      </c>
      <c r="AD95" t="str">
        <f t="shared" si="18"/>
        <v>破壊された</v>
      </c>
      <c r="AE95" t="str">
        <f t="shared" si="28"/>
        <v>破壊される</v>
      </c>
      <c r="AF95" t="str">
        <f t="shared" si="29"/>
        <v/>
      </c>
      <c r="AG95" t="b">
        <f t="shared" si="16"/>
        <v>0</v>
      </c>
      <c r="AH95" s="3">
        <v>442</v>
      </c>
      <c r="AI95" s="2" t="s">
        <v>3213</v>
      </c>
      <c r="AJ95" s="1" t="s">
        <v>1509</v>
      </c>
      <c r="AK95" s="1" t="s">
        <v>1463</v>
      </c>
      <c r="AL95" s="1">
        <v>17</v>
      </c>
      <c r="AM95" s="1" t="s">
        <v>1815</v>
      </c>
      <c r="AN95" s="1" t="s">
        <v>1814</v>
      </c>
      <c r="AO95" s="1" t="s">
        <v>349</v>
      </c>
      <c r="AP95" s="1" t="s">
        <v>1457</v>
      </c>
      <c r="AQ95" s="1" t="s">
        <v>1523</v>
      </c>
      <c r="AR95" s="1"/>
      <c r="AS95" s="1" t="s">
        <v>3412</v>
      </c>
      <c r="AT95" s="1" t="s">
        <v>1813</v>
      </c>
      <c r="AU95" s="1" t="s">
        <v>1812</v>
      </c>
      <c r="AV95" s="1"/>
      <c r="AW95" s="1">
        <v>6</v>
      </c>
      <c r="AX95" s="1">
        <v>6</v>
      </c>
      <c r="AY95" s="1" t="s">
        <v>3496</v>
      </c>
    </row>
    <row r="96" spans="1:51" x14ac:dyDescent="0.15">
      <c r="A96" t="str">
        <f t="shared" si="19"/>
        <v>|BFZ|赤緑|18|8/8|《[[怒りの座、オムナス]]》|</v>
      </c>
      <c r="B96" t="s">
        <v>3211</v>
      </c>
      <c r="C96" t="str">
        <f t="shared" si="20"/>
        <v>BFZ</v>
      </c>
      <c r="D96">
        <f>IF(AI96="","",VLOOKUP(C96,tnpl!$Z$1:$AA$11,2,TRUE))</f>
        <v>2</v>
      </c>
      <c r="E96" t="s">
        <v>3211</v>
      </c>
      <c r="F96" t="str">
        <f t="shared" si="21"/>
        <v>赤緑</v>
      </c>
      <c r="G96">
        <f>IF(AJ96="","",VLOOKUP(F96,tnpl!$X$1:$Y$16,2,TRUE))</f>
        <v>9</v>
      </c>
      <c r="H96" t="s">
        <v>3211</v>
      </c>
      <c r="I96">
        <f t="shared" si="22"/>
        <v>18</v>
      </c>
      <c r="J96" t="s">
        <v>3211</v>
      </c>
      <c r="K96">
        <f t="shared" si="23"/>
        <v>8</v>
      </c>
      <c r="L96">
        <f t="shared" si="24"/>
        <v>8</v>
      </c>
      <c r="M96" t="str">
        <f t="shared" si="17"/>
        <v>8/8</v>
      </c>
      <c r="R96" t="s">
        <v>3267</v>
      </c>
      <c r="S96" t="s">
        <v>4854</v>
      </c>
      <c r="T96" t="str">
        <f t="shared" si="25"/>
        <v>怒りの座、オムナス</v>
      </c>
      <c r="U96" t="str">
        <f t="shared" si="26"/>
        <v/>
      </c>
      <c r="V96" t="str">
        <f>IF(I96=0,VLOOKUP(T96,Sheet4!A:B,2,TRUE),"")</f>
        <v/>
      </c>
      <c r="W96" t="s">
        <v>4855</v>
      </c>
      <c r="X96" t="s">
        <v>3267</v>
      </c>
      <c r="Y96" s="9"/>
      <c r="Z96" s="11" t="s">
        <v>1800</v>
      </c>
      <c r="AA96" t="s">
        <v>4966</v>
      </c>
      <c r="AC96" t="str">
        <f t="shared" si="27"/>
        <v/>
      </c>
      <c r="AD96" t="str">
        <f t="shared" si="18"/>
        <v/>
      </c>
      <c r="AE96" t="str">
        <f t="shared" si="28"/>
        <v>破壊される</v>
      </c>
      <c r="AF96" t="str">
        <f t="shared" si="29"/>
        <v/>
      </c>
      <c r="AG96" t="b">
        <f t="shared" si="16"/>
        <v>0</v>
      </c>
      <c r="AH96" s="3">
        <v>445</v>
      </c>
      <c r="AI96" s="2" t="s">
        <v>3213</v>
      </c>
      <c r="AJ96" s="1" t="s">
        <v>1504</v>
      </c>
      <c r="AK96" s="1" t="s">
        <v>1453</v>
      </c>
      <c r="AL96" s="1">
        <v>18</v>
      </c>
      <c r="AM96" s="1" t="s">
        <v>1804</v>
      </c>
      <c r="AN96" s="1" t="s">
        <v>1803</v>
      </c>
      <c r="AO96" s="1" t="s">
        <v>349</v>
      </c>
      <c r="AP96" s="1" t="s">
        <v>1559</v>
      </c>
      <c r="AQ96" s="1"/>
      <c r="AR96" s="1"/>
      <c r="AS96" s="1" t="s">
        <v>1802</v>
      </c>
      <c r="AT96" s="1" t="s">
        <v>1801</v>
      </c>
      <c r="AU96" s="1"/>
      <c r="AV96" s="1"/>
      <c r="AW96" s="1">
        <v>8</v>
      </c>
      <c r="AX96" s="1">
        <v>8</v>
      </c>
      <c r="AY96" s="1" t="s">
        <v>1800</v>
      </c>
    </row>
    <row r="97" spans="1:51" x14ac:dyDescent="0.15">
      <c r="A97" t="str">
        <f t="shared" si="19"/>
        <v>|BFZ|無色|12||《[[存在の一掃]]》|</v>
      </c>
      <c r="B97" t="s">
        <v>3211</v>
      </c>
      <c r="C97" t="str">
        <f t="shared" si="20"/>
        <v>BFZ</v>
      </c>
      <c r="D97">
        <f>IF(AI97="","",VLOOKUP(C97,tnpl!$Z$1:$AA$11,2,TRUE))</f>
        <v>2</v>
      </c>
      <c r="E97" t="s">
        <v>3211</v>
      </c>
      <c r="F97" t="str">
        <f t="shared" si="21"/>
        <v>無色</v>
      </c>
      <c r="G97">
        <f>IF(AJ97="","",VLOOKUP(F97,tnpl!$X$1:$Y$16,2,TRUE))</f>
        <v>16</v>
      </c>
      <c r="H97" t="s">
        <v>3211</v>
      </c>
      <c r="I97">
        <f t="shared" si="22"/>
        <v>12</v>
      </c>
      <c r="J97" t="s">
        <v>3211</v>
      </c>
      <c r="K97">
        <f t="shared" si="23"/>
        <v>0</v>
      </c>
      <c r="L97">
        <f t="shared" si="24"/>
        <v>0</v>
      </c>
      <c r="M97" t="str">
        <f t="shared" si="17"/>
        <v/>
      </c>
      <c r="R97" t="s">
        <v>3267</v>
      </c>
      <c r="S97" t="s">
        <v>4854</v>
      </c>
      <c r="T97" t="str">
        <f t="shared" si="25"/>
        <v>存在の一掃</v>
      </c>
      <c r="U97" t="str">
        <f t="shared" si="26"/>
        <v/>
      </c>
      <c r="V97" t="str">
        <f>IF(I97=0,VLOOKUP(T97,Sheet4!A:B,2,TRUE),"")</f>
        <v/>
      </c>
      <c r="W97" t="s">
        <v>4855</v>
      </c>
      <c r="X97" t="s">
        <v>3267</v>
      </c>
      <c r="Y97" s="9"/>
      <c r="Z97" s="11" t="s">
        <v>1787</v>
      </c>
      <c r="AA97" t="s">
        <v>5246</v>
      </c>
      <c r="AC97" t="str">
        <f t="shared" si="27"/>
        <v/>
      </c>
      <c r="AD97" t="str">
        <f t="shared" si="18"/>
        <v/>
      </c>
      <c r="AE97" t="str">
        <f t="shared" si="28"/>
        <v/>
      </c>
      <c r="AF97" t="str">
        <f t="shared" si="29"/>
        <v>破壊し</v>
      </c>
      <c r="AG97" t="b">
        <f t="shared" si="16"/>
        <v>0</v>
      </c>
      <c r="AH97" s="3">
        <v>449</v>
      </c>
      <c r="AI97" s="2" t="s">
        <v>3213</v>
      </c>
      <c r="AJ97" s="1" t="s">
        <v>301</v>
      </c>
      <c r="AK97" s="1" t="s">
        <v>1771</v>
      </c>
      <c r="AL97" s="1">
        <v>12</v>
      </c>
      <c r="AM97" s="1" t="s">
        <v>1789</v>
      </c>
      <c r="AN97" s="1" t="s">
        <v>1788</v>
      </c>
      <c r="AO97" s="1" t="s">
        <v>1475</v>
      </c>
      <c r="AP97" s="1"/>
      <c r="AQ97" s="1"/>
      <c r="AR97" s="1"/>
      <c r="AS97" s="1" t="s">
        <v>1787</v>
      </c>
      <c r="AT97" s="1"/>
      <c r="AU97" s="1"/>
      <c r="AV97" s="1"/>
      <c r="AW97" s="1"/>
      <c r="AX97" s="1"/>
      <c r="AY97" s="1" t="s">
        <v>1787</v>
      </c>
    </row>
    <row r="98" spans="1:51" x14ac:dyDescent="0.15">
      <c r="A98" t="str">
        <f t="shared" si="19"/>
        <v>|BFZ|無色|11||《[[亡骸のぬかるみ]]》|</v>
      </c>
      <c r="B98" t="s">
        <v>3211</v>
      </c>
      <c r="C98" t="str">
        <f t="shared" si="20"/>
        <v>BFZ</v>
      </c>
      <c r="D98">
        <f>IF(AI98="","",VLOOKUP(C98,tnpl!$Z$1:$AA$11,2,TRUE))</f>
        <v>2</v>
      </c>
      <c r="E98" t="s">
        <v>3211</v>
      </c>
      <c r="F98" t="str">
        <f t="shared" si="21"/>
        <v>無色</v>
      </c>
      <c r="G98">
        <f>IF(AJ98="","",VLOOKUP(F98,tnpl!$X$1:$Y$16,2,TRUE))</f>
        <v>16</v>
      </c>
      <c r="H98" t="s">
        <v>3211</v>
      </c>
      <c r="I98">
        <f t="shared" si="22"/>
        <v>11</v>
      </c>
      <c r="J98" t="s">
        <v>3211</v>
      </c>
      <c r="K98">
        <f t="shared" si="23"/>
        <v>0</v>
      </c>
      <c r="L98">
        <f t="shared" si="24"/>
        <v>0</v>
      </c>
      <c r="M98" t="str">
        <f t="shared" si="17"/>
        <v/>
      </c>
      <c r="R98" t="s">
        <v>3267</v>
      </c>
      <c r="S98" t="s">
        <v>4854</v>
      </c>
      <c r="T98" t="str">
        <f t="shared" si="25"/>
        <v>亡骸のぬかるみ</v>
      </c>
      <c r="U98" t="str">
        <f t="shared" si="26"/>
        <v/>
      </c>
      <c r="V98" t="str">
        <f>IF(I98=0,VLOOKUP(T98,Sheet4!A:B,2,TRUE),"")</f>
        <v/>
      </c>
      <c r="W98" t="s">
        <v>4855</v>
      </c>
      <c r="X98" t="s">
        <v>3267</v>
      </c>
      <c r="Y98" s="9"/>
      <c r="Z98" s="11" t="s">
        <v>1775</v>
      </c>
      <c r="AA98" t="s">
        <v>5251</v>
      </c>
      <c r="AC98" t="str">
        <f t="shared" si="27"/>
        <v/>
      </c>
      <c r="AD98" t="str">
        <f t="shared" si="18"/>
        <v>破壊された</v>
      </c>
      <c r="AE98" t="str">
        <f t="shared" si="28"/>
        <v/>
      </c>
      <c r="AF98" t="str">
        <f t="shared" si="29"/>
        <v/>
      </c>
      <c r="AG98" t="b">
        <f t="shared" si="16"/>
        <v>0</v>
      </c>
      <c r="AH98" s="3">
        <v>453</v>
      </c>
      <c r="AI98" s="2" t="s">
        <v>3213</v>
      </c>
      <c r="AJ98" s="1" t="s">
        <v>301</v>
      </c>
      <c r="AK98" s="1" t="s">
        <v>1771</v>
      </c>
      <c r="AL98" s="1">
        <v>11</v>
      </c>
      <c r="AM98" s="1" t="s">
        <v>1777</v>
      </c>
      <c r="AN98" s="1" t="s">
        <v>1776</v>
      </c>
      <c r="AO98" s="1" t="s">
        <v>297</v>
      </c>
      <c r="AP98" s="1"/>
      <c r="AQ98" s="1"/>
      <c r="AR98" s="1"/>
      <c r="AS98" s="1" t="s">
        <v>1775</v>
      </c>
      <c r="AT98" s="1"/>
      <c r="AU98" s="1"/>
      <c r="AV98" s="1">
        <v>2</v>
      </c>
      <c r="AW98" s="1"/>
      <c r="AX98" s="1"/>
      <c r="AY98" s="1" t="s">
        <v>1775</v>
      </c>
    </row>
    <row r="99" spans="1:51" x14ac:dyDescent="0.15">
      <c r="A99" t="str">
        <f t="shared" si="19"/>
        <v>|BFZ|無色|11|5/6|《[[荒廃を招くもの]]》|</v>
      </c>
      <c r="B99" t="s">
        <v>3211</v>
      </c>
      <c r="C99" t="str">
        <f t="shared" si="20"/>
        <v>BFZ</v>
      </c>
      <c r="D99">
        <f>IF(AI99="","",VLOOKUP(C99,tnpl!$Z$1:$AA$11,2,TRUE))</f>
        <v>2</v>
      </c>
      <c r="E99" t="s">
        <v>3211</v>
      </c>
      <c r="F99" t="str">
        <f t="shared" si="21"/>
        <v>無色</v>
      </c>
      <c r="G99">
        <f>IF(AJ99="","",VLOOKUP(F99,tnpl!$X$1:$Y$16,2,TRUE))</f>
        <v>16</v>
      </c>
      <c r="H99" t="s">
        <v>3211</v>
      </c>
      <c r="I99">
        <f t="shared" si="22"/>
        <v>11</v>
      </c>
      <c r="J99" t="s">
        <v>3211</v>
      </c>
      <c r="K99">
        <f t="shared" si="23"/>
        <v>5</v>
      </c>
      <c r="L99">
        <f t="shared" si="24"/>
        <v>6</v>
      </c>
      <c r="M99" t="str">
        <f t="shared" si="17"/>
        <v>5/6</v>
      </c>
      <c r="R99" t="s">
        <v>3267</v>
      </c>
      <c r="S99" t="s">
        <v>4854</v>
      </c>
      <c r="T99" t="str">
        <f t="shared" si="25"/>
        <v>荒廃を招くもの</v>
      </c>
      <c r="U99" t="str">
        <f t="shared" si="26"/>
        <v/>
      </c>
      <c r="V99" t="str">
        <f>IF(I99=0,VLOOKUP(T99,Sheet4!A:B,2,TRUE),"")</f>
        <v/>
      </c>
      <c r="W99" t="s">
        <v>4855</v>
      </c>
      <c r="X99" t="s">
        <v>3267</v>
      </c>
      <c r="Y99" s="9"/>
      <c r="Z99" s="11" t="s">
        <v>1742</v>
      </c>
      <c r="AA99" t="s">
        <v>5253</v>
      </c>
      <c r="AC99" t="str">
        <f t="shared" si="27"/>
        <v/>
      </c>
      <c r="AD99" t="str">
        <f t="shared" si="18"/>
        <v>破壊された</v>
      </c>
      <c r="AE99" t="str">
        <f t="shared" si="28"/>
        <v/>
      </c>
      <c r="AF99" t="str">
        <f t="shared" si="29"/>
        <v/>
      </c>
      <c r="AG99" t="b">
        <f t="shared" si="16"/>
        <v>0</v>
      </c>
      <c r="AH99" s="3">
        <v>464</v>
      </c>
      <c r="AI99" s="2" t="s">
        <v>3213</v>
      </c>
      <c r="AJ99" s="1" t="s">
        <v>301</v>
      </c>
      <c r="AK99" s="1" t="s">
        <v>1463</v>
      </c>
      <c r="AL99" s="1">
        <v>11</v>
      </c>
      <c r="AM99" s="1" t="s">
        <v>1745</v>
      </c>
      <c r="AN99" s="1" t="s">
        <v>1744</v>
      </c>
      <c r="AO99" s="1" t="s">
        <v>349</v>
      </c>
      <c r="AP99" s="1" t="s">
        <v>1457</v>
      </c>
      <c r="AQ99" s="1" t="s">
        <v>1743</v>
      </c>
      <c r="AR99" s="1"/>
      <c r="AS99" s="1" t="s">
        <v>1742</v>
      </c>
      <c r="AT99" s="1"/>
      <c r="AU99" s="1"/>
      <c r="AV99" s="1"/>
      <c r="AW99" s="1">
        <v>5</v>
      </c>
      <c r="AX99" s="1">
        <v>6</v>
      </c>
      <c r="AY99" s="1" t="s">
        <v>1742</v>
      </c>
    </row>
    <row r="100" spans="1:51" x14ac:dyDescent="0.15">
      <c r="A100" t="str">
        <f t="shared" si="19"/>
        <v>|BFZ|無色|2||《[[タイタンの存在]]》|</v>
      </c>
      <c r="B100" t="s">
        <v>3211</v>
      </c>
      <c r="C100" t="str">
        <f t="shared" si="20"/>
        <v>BFZ</v>
      </c>
      <c r="D100">
        <f>IF(AI100="","",VLOOKUP(C100,tnpl!$Z$1:$AA$11,2,TRUE))</f>
        <v>2</v>
      </c>
      <c r="E100" t="s">
        <v>3211</v>
      </c>
      <c r="F100" t="str">
        <f t="shared" si="21"/>
        <v>無色</v>
      </c>
      <c r="G100">
        <f>IF(AJ100="","",VLOOKUP(F100,tnpl!$X$1:$Y$16,2,TRUE))</f>
        <v>16</v>
      </c>
      <c r="H100" t="s">
        <v>3211</v>
      </c>
      <c r="I100">
        <f t="shared" si="22"/>
        <v>2</v>
      </c>
      <c r="J100" t="s">
        <v>3211</v>
      </c>
      <c r="K100">
        <f t="shared" si="23"/>
        <v>0</v>
      </c>
      <c r="L100">
        <f t="shared" si="24"/>
        <v>0</v>
      </c>
      <c r="M100" t="str">
        <f t="shared" si="17"/>
        <v/>
      </c>
      <c r="R100" t="s">
        <v>3267</v>
      </c>
      <c r="S100" t="s">
        <v>4854</v>
      </c>
      <c r="T100" t="str">
        <f t="shared" si="25"/>
        <v>タイタンの存在</v>
      </c>
      <c r="U100" t="str">
        <f t="shared" si="26"/>
        <v/>
      </c>
      <c r="V100" t="str">
        <f>IF(I100=0,VLOOKUP(T100,Sheet4!A:B,2,TRUE),"")</f>
        <v/>
      </c>
      <c r="W100" t="s">
        <v>4855</v>
      </c>
      <c r="X100" t="s">
        <v>3267</v>
      </c>
      <c r="Y100" s="9"/>
      <c r="Z100" s="11" t="s">
        <v>1721</v>
      </c>
      <c r="AA100" t="s">
        <v>5246</v>
      </c>
      <c r="AC100" t="str">
        <f t="shared" si="27"/>
        <v>破壊する</v>
      </c>
      <c r="AD100" t="str">
        <f t="shared" si="18"/>
        <v/>
      </c>
      <c r="AE100" t="str">
        <f t="shared" si="28"/>
        <v/>
      </c>
      <c r="AF100" t="str">
        <f t="shared" si="29"/>
        <v/>
      </c>
      <c r="AG100" t="b">
        <f t="shared" si="16"/>
        <v>0</v>
      </c>
      <c r="AH100" s="3">
        <v>471</v>
      </c>
      <c r="AI100" s="2" t="s">
        <v>3213</v>
      </c>
      <c r="AJ100" s="1" t="s">
        <v>301</v>
      </c>
      <c r="AK100" s="1" t="s">
        <v>1463</v>
      </c>
      <c r="AL100" s="1">
        <v>2</v>
      </c>
      <c r="AM100" s="1" t="s">
        <v>1723</v>
      </c>
      <c r="AN100" s="1" t="s">
        <v>1722</v>
      </c>
      <c r="AO100" s="1" t="s">
        <v>1475</v>
      </c>
      <c r="AP100" s="1"/>
      <c r="AQ100" s="1"/>
      <c r="AR100" s="1"/>
      <c r="AS100" s="1" t="s">
        <v>1721</v>
      </c>
      <c r="AT100" s="1"/>
      <c r="AU100" s="1"/>
      <c r="AV100" s="1"/>
      <c r="AW100" s="1"/>
      <c r="AX100" s="1"/>
      <c r="AY100" s="1" t="s">
        <v>1721</v>
      </c>
    </row>
    <row r="101" spans="1:51" x14ac:dyDescent="0.15">
      <c r="A101" t="str">
        <f t="shared" si="19"/>
        <v>|OGW|白|17|4/4|《[[岩屋の装備役]]》|</v>
      </c>
      <c r="B101" t="s">
        <v>3211</v>
      </c>
      <c r="C101" t="str">
        <f t="shared" si="20"/>
        <v>OGW</v>
      </c>
      <c r="D101">
        <f>IF(AI101="","",VLOOKUP(C101,tnpl!$Z$1:$AA$11,2,TRUE))</f>
        <v>3</v>
      </c>
      <c r="E101" t="s">
        <v>3211</v>
      </c>
      <c r="F101" t="str">
        <f t="shared" si="21"/>
        <v>白</v>
      </c>
      <c r="G101">
        <f>IF(AJ101="","",VLOOKUP(F101,tnpl!$X$1:$Y$16,2,TRUE))</f>
        <v>1</v>
      </c>
      <c r="H101" t="s">
        <v>3211</v>
      </c>
      <c r="I101">
        <f t="shared" si="22"/>
        <v>17</v>
      </c>
      <c r="J101" t="s">
        <v>3211</v>
      </c>
      <c r="K101">
        <f t="shared" si="23"/>
        <v>4</v>
      </c>
      <c r="L101">
        <f t="shared" si="24"/>
        <v>4</v>
      </c>
      <c r="M101" t="str">
        <f t="shared" si="17"/>
        <v>4/4</v>
      </c>
      <c r="R101" t="s">
        <v>3267</v>
      </c>
      <c r="S101" t="s">
        <v>4854</v>
      </c>
      <c r="T101" t="str">
        <f t="shared" si="25"/>
        <v>岩屋の装備役</v>
      </c>
      <c r="U101" t="str">
        <f t="shared" si="26"/>
        <v/>
      </c>
      <c r="V101" t="str">
        <f>IF(I101=0,VLOOKUP(T101,Sheet4!A:B,2,TRUE),"")</f>
        <v/>
      </c>
      <c r="W101" t="s">
        <v>4855</v>
      </c>
      <c r="X101" t="s">
        <v>3267</v>
      </c>
      <c r="Y101" s="9"/>
      <c r="Z101" s="11" t="s">
        <v>1664</v>
      </c>
      <c r="AA101" t="s">
        <v>4966</v>
      </c>
      <c r="AC101" t="str">
        <f t="shared" si="27"/>
        <v/>
      </c>
      <c r="AD101" t="str">
        <f t="shared" si="18"/>
        <v>破壊された</v>
      </c>
      <c r="AE101" t="str">
        <f t="shared" si="28"/>
        <v/>
      </c>
      <c r="AF101" t="str">
        <f t="shared" si="29"/>
        <v/>
      </c>
      <c r="AG101" t="b">
        <f t="shared" si="16"/>
        <v>0</v>
      </c>
      <c r="AH101" s="3">
        <v>489</v>
      </c>
      <c r="AI101" s="2" t="s">
        <v>3214</v>
      </c>
      <c r="AJ101" s="1" t="s">
        <v>1653</v>
      </c>
      <c r="AK101" s="1" t="s">
        <v>1463</v>
      </c>
      <c r="AL101" s="1">
        <v>17</v>
      </c>
      <c r="AM101" s="1" t="s">
        <v>1669</v>
      </c>
      <c r="AN101" s="1" t="s">
        <v>1668</v>
      </c>
      <c r="AO101" s="1" t="s">
        <v>349</v>
      </c>
      <c r="AP101" s="1" t="s">
        <v>1493</v>
      </c>
      <c r="AQ101" s="1" t="s">
        <v>1667</v>
      </c>
      <c r="AR101" s="1" t="s">
        <v>1500</v>
      </c>
      <c r="AS101" s="1" t="s">
        <v>1666</v>
      </c>
      <c r="AT101" s="1" t="s">
        <v>1665</v>
      </c>
      <c r="AU101" s="1"/>
      <c r="AV101" s="1"/>
      <c r="AW101" s="1">
        <v>4</v>
      </c>
      <c r="AX101" s="1">
        <v>4</v>
      </c>
      <c r="AY101" s="1" t="s">
        <v>1664</v>
      </c>
    </row>
    <row r="102" spans="1:51" x14ac:dyDescent="0.15">
      <c r="A102" t="str">
        <f t="shared" si="19"/>
        <v>|OGW|青|11|3/4|《[[竜巻の種父]]》|</v>
      </c>
      <c r="B102" t="s">
        <v>3211</v>
      </c>
      <c r="C102" t="str">
        <f t="shared" si="20"/>
        <v>OGW</v>
      </c>
      <c r="D102">
        <f>IF(AI102="","",VLOOKUP(C102,tnpl!$Z$1:$AA$11,2,TRUE))</f>
        <v>3</v>
      </c>
      <c r="E102" t="s">
        <v>3211</v>
      </c>
      <c r="F102" t="str">
        <f t="shared" si="21"/>
        <v>青</v>
      </c>
      <c r="G102">
        <f>IF(AJ102="","",VLOOKUP(F102,tnpl!$X$1:$Y$16,2,TRUE))</f>
        <v>2</v>
      </c>
      <c r="H102" t="s">
        <v>3211</v>
      </c>
      <c r="I102">
        <f t="shared" si="22"/>
        <v>11</v>
      </c>
      <c r="J102" t="s">
        <v>3211</v>
      </c>
      <c r="K102">
        <f t="shared" si="23"/>
        <v>3</v>
      </c>
      <c r="L102">
        <f t="shared" si="24"/>
        <v>4</v>
      </c>
      <c r="M102" t="str">
        <f t="shared" si="17"/>
        <v>3/4</v>
      </c>
      <c r="R102" t="s">
        <v>3267</v>
      </c>
      <c r="S102" t="s">
        <v>4854</v>
      </c>
      <c r="T102" t="str">
        <f t="shared" si="25"/>
        <v>竜巻の種父</v>
      </c>
      <c r="U102" t="str">
        <f t="shared" si="26"/>
        <v/>
      </c>
      <c r="V102" t="str">
        <f>IF(I102=0,VLOOKUP(T102,Sheet4!A:B,2,TRUE),"")</f>
        <v/>
      </c>
      <c r="W102" t="s">
        <v>4855</v>
      </c>
      <c r="X102" t="s">
        <v>3267</v>
      </c>
      <c r="Y102" s="9"/>
      <c r="Z102" s="11" t="s">
        <v>3499</v>
      </c>
      <c r="AA102" t="s">
        <v>4966</v>
      </c>
      <c r="AC102" t="str">
        <f t="shared" si="27"/>
        <v/>
      </c>
      <c r="AD102" t="str">
        <f t="shared" si="18"/>
        <v>破壊された</v>
      </c>
      <c r="AE102" t="str">
        <f t="shared" si="28"/>
        <v/>
      </c>
      <c r="AF102" t="str">
        <f t="shared" si="29"/>
        <v/>
      </c>
      <c r="AG102" t="b">
        <f t="shared" si="16"/>
        <v>0</v>
      </c>
      <c r="AH102" s="3">
        <v>493</v>
      </c>
      <c r="AI102" s="2" t="s">
        <v>3214</v>
      </c>
      <c r="AJ102" s="1" t="s">
        <v>1631</v>
      </c>
      <c r="AK102" s="1" t="s">
        <v>1473</v>
      </c>
      <c r="AL102" s="1">
        <v>11</v>
      </c>
      <c r="AM102" s="1" t="s">
        <v>1647</v>
      </c>
      <c r="AN102" s="1" t="s">
        <v>1646</v>
      </c>
      <c r="AO102" s="1" t="s">
        <v>349</v>
      </c>
      <c r="AP102" s="1" t="s">
        <v>1559</v>
      </c>
      <c r="AQ102" s="1"/>
      <c r="AR102" s="1"/>
      <c r="AS102" s="1" t="s">
        <v>361</v>
      </c>
      <c r="AT102" s="1" t="s">
        <v>1645</v>
      </c>
      <c r="AU102" s="1"/>
      <c r="AV102" s="1"/>
      <c r="AW102" s="1">
        <v>3</v>
      </c>
      <c r="AX102" s="1">
        <v>4</v>
      </c>
      <c r="AY102" s="1" t="s">
        <v>3499</v>
      </c>
    </row>
    <row r="103" spans="1:51" x14ac:dyDescent="0.15">
      <c r="A103" t="str">
        <f t="shared" si="19"/>
        <v>|OGW|青|21||《[[押し潰す触手]]》|</v>
      </c>
      <c r="B103" t="s">
        <v>3211</v>
      </c>
      <c r="C103" t="str">
        <f t="shared" si="20"/>
        <v>OGW</v>
      </c>
      <c r="D103">
        <f>IF(AI103="","",VLOOKUP(C103,tnpl!$Z$1:$AA$11,2,TRUE))</f>
        <v>3</v>
      </c>
      <c r="E103" t="s">
        <v>3211</v>
      </c>
      <c r="F103" t="str">
        <f t="shared" si="21"/>
        <v>青</v>
      </c>
      <c r="G103">
        <f>IF(AJ103="","",VLOOKUP(F103,tnpl!$X$1:$Y$16,2,TRUE))</f>
        <v>2</v>
      </c>
      <c r="H103" t="s">
        <v>3211</v>
      </c>
      <c r="I103">
        <f t="shared" si="22"/>
        <v>21</v>
      </c>
      <c r="J103" t="s">
        <v>3211</v>
      </c>
      <c r="K103">
        <f t="shared" si="23"/>
        <v>0</v>
      </c>
      <c r="L103">
        <f t="shared" si="24"/>
        <v>0</v>
      </c>
      <c r="M103" t="str">
        <f t="shared" si="17"/>
        <v/>
      </c>
      <c r="R103" t="s">
        <v>3267</v>
      </c>
      <c r="S103" t="s">
        <v>4854</v>
      </c>
      <c r="T103" t="str">
        <f t="shared" si="25"/>
        <v>押し潰す触手</v>
      </c>
      <c r="U103" t="str">
        <f t="shared" si="26"/>
        <v/>
      </c>
      <c r="V103" t="str">
        <f>IF(I103=0,VLOOKUP(T103,Sheet4!A:B,2,TRUE),"")</f>
        <v/>
      </c>
      <c r="W103" t="s">
        <v>4855</v>
      </c>
      <c r="X103" t="s">
        <v>3267</v>
      </c>
      <c r="Y103" s="9"/>
      <c r="Z103" s="11" t="s">
        <v>1626</v>
      </c>
      <c r="AA103" t="s">
        <v>3209</v>
      </c>
      <c r="AC103" t="str">
        <f t="shared" si="27"/>
        <v/>
      </c>
      <c r="AD103" t="str">
        <f t="shared" si="18"/>
        <v/>
      </c>
      <c r="AE103" t="str">
        <f t="shared" si="28"/>
        <v>破壊される</v>
      </c>
      <c r="AF103" t="str">
        <f t="shared" si="29"/>
        <v/>
      </c>
      <c r="AG103" t="b">
        <f t="shared" si="16"/>
        <v>0</v>
      </c>
      <c r="AH103" s="3">
        <v>497</v>
      </c>
      <c r="AI103" s="2" t="s">
        <v>3214</v>
      </c>
      <c r="AJ103" s="1" t="s">
        <v>1631</v>
      </c>
      <c r="AK103" s="1" t="s">
        <v>1453</v>
      </c>
      <c r="AL103" s="1">
        <v>21</v>
      </c>
      <c r="AM103" s="1" t="s">
        <v>1630</v>
      </c>
      <c r="AN103" s="1" t="s">
        <v>1629</v>
      </c>
      <c r="AO103" s="1" t="s">
        <v>1475</v>
      </c>
      <c r="AP103" s="1"/>
      <c r="AQ103" s="1"/>
      <c r="AR103" s="1"/>
      <c r="AS103" s="1" t="s">
        <v>1598</v>
      </c>
      <c r="AT103" s="1" t="s">
        <v>1628</v>
      </c>
      <c r="AU103" s="1" t="s">
        <v>1627</v>
      </c>
      <c r="AV103" s="1"/>
      <c r="AW103" s="1"/>
      <c r="AX103" s="1"/>
      <c r="AY103" s="1" t="s">
        <v>1626</v>
      </c>
    </row>
    <row r="104" spans="1:51" x14ac:dyDescent="0.15">
      <c r="A104" t="str">
        <f t="shared" si="19"/>
        <v>|OGW|黒|20||《[[無情な処罰]]》|</v>
      </c>
      <c r="B104" t="s">
        <v>3211</v>
      </c>
      <c r="C104" t="str">
        <f t="shared" si="20"/>
        <v>OGW</v>
      </c>
      <c r="D104">
        <f>IF(AI104="","",VLOOKUP(C104,tnpl!$Z$1:$AA$11,2,TRUE))</f>
        <v>3</v>
      </c>
      <c r="E104" t="s">
        <v>3211</v>
      </c>
      <c r="F104" t="str">
        <f t="shared" si="21"/>
        <v>黒</v>
      </c>
      <c r="G104">
        <f>IF(AJ104="","",VLOOKUP(F104,tnpl!$X$1:$Y$16,2,TRUE))</f>
        <v>3</v>
      </c>
      <c r="H104" t="s">
        <v>3211</v>
      </c>
      <c r="I104">
        <f t="shared" si="22"/>
        <v>20</v>
      </c>
      <c r="J104" t="s">
        <v>3211</v>
      </c>
      <c r="K104">
        <f t="shared" si="23"/>
        <v>0</v>
      </c>
      <c r="L104">
        <f t="shared" si="24"/>
        <v>0</v>
      </c>
      <c r="M104" t="str">
        <f t="shared" si="17"/>
        <v/>
      </c>
      <c r="R104" t="s">
        <v>3267</v>
      </c>
      <c r="S104" t="s">
        <v>4854</v>
      </c>
      <c r="T104" t="str">
        <f t="shared" si="25"/>
        <v>無情な処罰</v>
      </c>
      <c r="U104" t="str">
        <f t="shared" si="26"/>
        <v/>
      </c>
      <c r="V104" t="str">
        <f>IF(I104=0,VLOOKUP(T104,Sheet4!A:B,2,TRUE),"")</f>
        <v/>
      </c>
      <c r="W104" t="s">
        <v>4855</v>
      </c>
      <c r="X104" t="s">
        <v>3267</v>
      </c>
      <c r="Y104" s="9"/>
      <c r="Z104" s="11" t="s">
        <v>1611</v>
      </c>
      <c r="AA104" t="s">
        <v>5246</v>
      </c>
      <c r="AB104" t="s">
        <v>5248</v>
      </c>
      <c r="AC104" t="str">
        <f t="shared" si="27"/>
        <v>破壊する</v>
      </c>
      <c r="AD104" t="str">
        <f t="shared" si="18"/>
        <v/>
      </c>
      <c r="AE104" t="str">
        <f t="shared" si="28"/>
        <v/>
      </c>
      <c r="AF104" t="str">
        <f t="shared" si="29"/>
        <v/>
      </c>
      <c r="AG104" t="b">
        <f t="shared" si="16"/>
        <v>0</v>
      </c>
      <c r="AH104" s="3">
        <v>501</v>
      </c>
      <c r="AI104" s="2" t="s">
        <v>3214</v>
      </c>
      <c r="AJ104" s="1" t="s">
        <v>1606</v>
      </c>
      <c r="AK104" s="1" t="s">
        <v>1463</v>
      </c>
      <c r="AL104" s="1">
        <v>20</v>
      </c>
      <c r="AM104" s="1" t="s">
        <v>1615</v>
      </c>
      <c r="AN104" s="1" t="s">
        <v>1614</v>
      </c>
      <c r="AO104" s="1" t="s">
        <v>1475</v>
      </c>
      <c r="AP104" s="1"/>
      <c r="AQ104" s="1"/>
      <c r="AR104" s="1"/>
      <c r="AS104" s="1" t="s">
        <v>1613</v>
      </c>
      <c r="AT104" s="1" t="s">
        <v>1612</v>
      </c>
      <c r="AU104" s="1"/>
      <c r="AV104" s="1"/>
      <c r="AW104" s="1"/>
      <c r="AX104" s="1"/>
      <c r="AY104" s="1" t="s">
        <v>1611</v>
      </c>
    </row>
    <row r="105" spans="1:51" x14ac:dyDescent="0.15">
      <c r="A105" t="str">
        <f t="shared" si="19"/>
        <v>|OGW|黒|12|3/4|《[[ゲトの裏切り者、カリタス]]》|</v>
      </c>
      <c r="B105" t="s">
        <v>3211</v>
      </c>
      <c r="C105" t="str">
        <f t="shared" si="20"/>
        <v>OGW</v>
      </c>
      <c r="D105">
        <f>IF(AI105="","",VLOOKUP(C105,tnpl!$Z$1:$AA$11,2,TRUE))</f>
        <v>3</v>
      </c>
      <c r="E105" t="s">
        <v>3211</v>
      </c>
      <c r="F105" t="str">
        <f t="shared" si="21"/>
        <v>黒</v>
      </c>
      <c r="G105">
        <f>IF(AJ105="","",VLOOKUP(F105,tnpl!$X$1:$Y$16,2,TRUE))</f>
        <v>3</v>
      </c>
      <c r="H105" t="s">
        <v>3211</v>
      </c>
      <c r="I105">
        <f t="shared" si="22"/>
        <v>12</v>
      </c>
      <c r="J105" t="s">
        <v>3211</v>
      </c>
      <c r="K105">
        <f t="shared" si="23"/>
        <v>3</v>
      </c>
      <c r="L105">
        <f t="shared" si="24"/>
        <v>4</v>
      </c>
      <c r="M105" t="str">
        <f t="shared" si="17"/>
        <v>3/4</v>
      </c>
      <c r="R105" t="s">
        <v>3267</v>
      </c>
      <c r="S105" t="s">
        <v>4854</v>
      </c>
      <c r="T105" t="str">
        <f t="shared" si="25"/>
        <v>ゲトの裏切り者、カリタス</v>
      </c>
      <c r="U105" t="str">
        <f t="shared" si="26"/>
        <v/>
      </c>
      <c r="V105" t="str">
        <f>IF(I105=0,VLOOKUP(T105,Sheet4!A:B,2,TRUE),"")</f>
        <v/>
      </c>
      <c r="W105" t="s">
        <v>4855</v>
      </c>
      <c r="X105" t="s">
        <v>3267</v>
      </c>
      <c r="Y105" s="9"/>
      <c r="Z105" s="11" t="s">
        <v>3505</v>
      </c>
      <c r="AA105" t="s">
        <v>4966</v>
      </c>
      <c r="AC105" t="str">
        <f t="shared" si="27"/>
        <v/>
      </c>
      <c r="AD105" t="str">
        <f t="shared" si="18"/>
        <v>破壊された</v>
      </c>
      <c r="AE105" t="str">
        <f t="shared" si="28"/>
        <v/>
      </c>
      <c r="AF105" t="str">
        <f t="shared" si="29"/>
        <v/>
      </c>
      <c r="AG105" t="b">
        <f t="shared" si="16"/>
        <v>0</v>
      </c>
      <c r="AH105" s="3">
        <v>503</v>
      </c>
      <c r="AI105" s="2" t="s">
        <v>3214</v>
      </c>
      <c r="AJ105" s="1" t="s">
        <v>1606</v>
      </c>
      <c r="AK105" s="1" t="s">
        <v>1453</v>
      </c>
      <c r="AL105" s="1">
        <v>12</v>
      </c>
      <c r="AM105" s="1" t="s">
        <v>1605</v>
      </c>
      <c r="AN105" s="1" t="s">
        <v>1604</v>
      </c>
      <c r="AO105" s="1" t="s">
        <v>349</v>
      </c>
      <c r="AP105" s="1" t="s">
        <v>1516</v>
      </c>
      <c r="AQ105" s="1" t="s">
        <v>1515</v>
      </c>
      <c r="AR105" s="1"/>
      <c r="AS105" s="1" t="s">
        <v>3151</v>
      </c>
      <c r="AT105" s="1" t="s">
        <v>1603</v>
      </c>
      <c r="AU105" s="1" t="s">
        <v>1602</v>
      </c>
      <c r="AV105" s="1"/>
      <c r="AW105" s="1">
        <v>3</v>
      </c>
      <c r="AX105" s="1">
        <v>4</v>
      </c>
      <c r="AY105" s="1" t="s">
        <v>3505</v>
      </c>
    </row>
    <row r="106" spans="1:51" x14ac:dyDescent="0.15">
      <c r="A106" t="str">
        <f t="shared" si="19"/>
        <v>|OGW|緑|21|5/4|《[[産み落とす巨体]]》|</v>
      </c>
      <c r="B106" t="s">
        <v>3211</v>
      </c>
      <c r="C106" t="str">
        <f t="shared" si="20"/>
        <v>OGW</v>
      </c>
      <c r="D106">
        <f>IF(AI106="","",VLOOKUP(C106,tnpl!$Z$1:$AA$11,2,TRUE))</f>
        <v>3</v>
      </c>
      <c r="E106" t="s">
        <v>3211</v>
      </c>
      <c r="F106" t="str">
        <f t="shared" si="21"/>
        <v>緑</v>
      </c>
      <c r="G106">
        <f>IF(AJ106="","",VLOOKUP(F106,tnpl!$X$1:$Y$16,2,TRUE))</f>
        <v>5</v>
      </c>
      <c r="H106" t="s">
        <v>3211</v>
      </c>
      <c r="I106">
        <f t="shared" si="22"/>
        <v>21</v>
      </c>
      <c r="J106" t="s">
        <v>3211</v>
      </c>
      <c r="K106">
        <f t="shared" si="23"/>
        <v>5</v>
      </c>
      <c r="L106">
        <f t="shared" si="24"/>
        <v>4</v>
      </c>
      <c r="M106" t="str">
        <f t="shared" si="17"/>
        <v>5/4</v>
      </c>
      <c r="R106" t="s">
        <v>3267</v>
      </c>
      <c r="S106" t="s">
        <v>4854</v>
      </c>
      <c r="T106" t="str">
        <f t="shared" si="25"/>
        <v>産み落とす巨体</v>
      </c>
      <c r="U106" t="str">
        <f t="shared" si="26"/>
        <v/>
      </c>
      <c r="V106" t="str">
        <f>IF(I106=0,VLOOKUP(T106,Sheet4!A:B,2,TRUE),"")</f>
        <v/>
      </c>
      <c r="W106" t="s">
        <v>4855</v>
      </c>
      <c r="X106" t="s">
        <v>3267</v>
      </c>
      <c r="Y106" s="9"/>
      <c r="Z106" s="11" t="s">
        <v>3510</v>
      </c>
      <c r="AA106" t="s">
        <v>5253</v>
      </c>
      <c r="AC106" t="str">
        <f t="shared" si="27"/>
        <v/>
      </c>
      <c r="AD106" t="str">
        <f t="shared" si="18"/>
        <v>破壊された</v>
      </c>
      <c r="AE106" t="str">
        <f t="shared" si="28"/>
        <v/>
      </c>
      <c r="AF106" t="str">
        <f t="shared" si="29"/>
        <v/>
      </c>
      <c r="AG106" t="b">
        <f t="shared" si="16"/>
        <v>0</v>
      </c>
      <c r="AH106" s="3">
        <v>511</v>
      </c>
      <c r="AI106" s="2" t="s">
        <v>3214</v>
      </c>
      <c r="AJ106" s="1" t="s">
        <v>1540</v>
      </c>
      <c r="AK106" s="1" t="s">
        <v>1473</v>
      </c>
      <c r="AL106" s="1">
        <v>21</v>
      </c>
      <c r="AM106" s="1" t="s">
        <v>1569</v>
      </c>
      <c r="AN106" s="1" t="s">
        <v>1568</v>
      </c>
      <c r="AO106" s="1" t="s">
        <v>349</v>
      </c>
      <c r="AP106" s="1" t="s">
        <v>1457</v>
      </c>
      <c r="AQ106" s="1" t="s">
        <v>1523</v>
      </c>
      <c r="AR106" s="1"/>
      <c r="AS106" s="1" t="s">
        <v>3509</v>
      </c>
      <c r="AT106" s="1" t="s">
        <v>1567</v>
      </c>
      <c r="AU106" s="1" t="s">
        <v>1566</v>
      </c>
      <c r="AV106" s="1"/>
      <c r="AW106" s="1">
        <v>5</v>
      </c>
      <c r="AX106" s="1">
        <v>4</v>
      </c>
      <c r="AY106" s="1" t="s">
        <v>3510</v>
      </c>
    </row>
    <row r="107" spans="1:51" x14ac:dyDescent="0.15">
      <c r="A107" t="str">
        <f t="shared" si="19"/>
        <v>|OGW|緑|16|3/4|《[[種子の守護者]]》|</v>
      </c>
      <c r="B107" t="s">
        <v>3211</v>
      </c>
      <c r="C107" t="str">
        <f t="shared" si="20"/>
        <v>OGW</v>
      </c>
      <c r="D107">
        <f>IF(AI107="","",VLOOKUP(C107,tnpl!$Z$1:$AA$11,2,TRUE))</f>
        <v>3</v>
      </c>
      <c r="E107" t="s">
        <v>3211</v>
      </c>
      <c r="F107" t="str">
        <f t="shared" si="21"/>
        <v>緑</v>
      </c>
      <c r="G107">
        <f>IF(AJ107="","",VLOOKUP(F107,tnpl!$X$1:$Y$16,2,TRUE))</f>
        <v>5</v>
      </c>
      <c r="H107" t="s">
        <v>3211</v>
      </c>
      <c r="I107">
        <f t="shared" si="22"/>
        <v>16</v>
      </c>
      <c r="J107" t="s">
        <v>3211</v>
      </c>
      <c r="K107">
        <f t="shared" si="23"/>
        <v>3</v>
      </c>
      <c r="L107">
        <f t="shared" si="24"/>
        <v>4</v>
      </c>
      <c r="M107" t="str">
        <f t="shared" si="17"/>
        <v>3/4</v>
      </c>
      <c r="R107" t="s">
        <v>3267</v>
      </c>
      <c r="S107" t="s">
        <v>4854</v>
      </c>
      <c r="T107" t="str">
        <f t="shared" si="25"/>
        <v>種子の守護者</v>
      </c>
      <c r="U107" t="str">
        <f t="shared" si="26"/>
        <v/>
      </c>
      <c r="V107" t="str">
        <f>IF(I107=0,VLOOKUP(T107,Sheet4!A:B,2,TRUE),"")</f>
        <v/>
      </c>
      <c r="W107" t="s">
        <v>4855</v>
      </c>
      <c r="X107" t="s">
        <v>3267</v>
      </c>
      <c r="Y107" s="9"/>
      <c r="Z107" s="11" t="s">
        <v>3512</v>
      </c>
      <c r="AA107" t="s">
        <v>4966</v>
      </c>
      <c r="AC107" t="str">
        <f t="shared" si="27"/>
        <v/>
      </c>
      <c r="AD107" t="str">
        <f t="shared" si="18"/>
        <v>破壊された</v>
      </c>
      <c r="AE107" t="str">
        <f t="shared" si="28"/>
        <v/>
      </c>
      <c r="AF107" t="str">
        <f t="shared" si="29"/>
        <v/>
      </c>
      <c r="AG107" t="b">
        <f t="shared" si="16"/>
        <v>0</v>
      </c>
      <c r="AH107" s="3">
        <v>513</v>
      </c>
      <c r="AI107" s="2" t="s">
        <v>3214</v>
      </c>
      <c r="AJ107" s="1" t="s">
        <v>1540</v>
      </c>
      <c r="AK107" s="1" t="s">
        <v>1473</v>
      </c>
      <c r="AL107" s="1">
        <v>16</v>
      </c>
      <c r="AM107" s="1" t="s">
        <v>1561</v>
      </c>
      <c r="AN107" s="1" t="s">
        <v>1560</v>
      </c>
      <c r="AO107" s="1" t="s">
        <v>349</v>
      </c>
      <c r="AP107" s="1" t="s">
        <v>1559</v>
      </c>
      <c r="AQ107" s="1"/>
      <c r="AR107" s="1"/>
      <c r="AS107" s="1" t="s">
        <v>1971</v>
      </c>
      <c r="AT107" s="1" t="s">
        <v>1558</v>
      </c>
      <c r="AU107" s="1"/>
      <c r="AV107" s="1"/>
      <c r="AW107" s="1">
        <v>3</v>
      </c>
      <c r="AX107" s="1">
        <v>4</v>
      </c>
      <c r="AY107" s="1" t="s">
        <v>3512</v>
      </c>
    </row>
    <row r="108" spans="1:51" x14ac:dyDescent="0.15">
      <c r="A108" t="str">
        <f t="shared" si="19"/>
        <v>|OGW|緑|25|5/7|《[[世界を壊すもの]]》|</v>
      </c>
      <c r="B108" t="s">
        <v>3211</v>
      </c>
      <c r="C108" t="str">
        <f t="shared" si="20"/>
        <v>OGW</v>
      </c>
      <c r="D108">
        <f>IF(AI108="","",VLOOKUP(C108,tnpl!$Z$1:$AA$11,2,TRUE))</f>
        <v>3</v>
      </c>
      <c r="E108" t="s">
        <v>3211</v>
      </c>
      <c r="F108" t="str">
        <f t="shared" si="21"/>
        <v>緑</v>
      </c>
      <c r="G108">
        <f>IF(AJ108="","",VLOOKUP(F108,tnpl!$X$1:$Y$16,2,TRUE))</f>
        <v>5</v>
      </c>
      <c r="H108" t="s">
        <v>3211</v>
      </c>
      <c r="I108">
        <f t="shared" si="22"/>
        <v>25</v>
      </c>
      <c r="J108" t="s">
        <v>3211</v>
      </c>
      <c r="K108">
        <f t="shared" si="23"/>
        <v>5</v>
      </c>
      <c r="L108">
        <f t="shared" si="24"/>
        <v>7</v>
      </c>
      <c r="M108" t="str">
        <f t="shared" si="17"/>
        <v>5/7</v>
      </c>
      <c r="R108" t="s">
        <v>3267</v>
      </c>
      <c r="S108" t="s">
        <v>4854</v>
      </c>
      <c r="T108" t="str">
        <f t="shared" si="25"/>
        <v>世界を壊すもの</v>
      </c>
      <c r="U108" t="str">
        <f t="shared" si="26"/>
        <v/>
      </c>
      <c r="V108" t="str">
        <f>IF(I108=0,VLOOKUP(T108,Sheet4!A:B,2,TRUE),"")</f>
        <v/>
      </c>
      <c r="W108" t="s">
        <v>4855</v>
      </c>
      <c r="X108" t="s">
        <v>3267</v>
      </c>
      <c r="Y108" s="9"/>
      <c r="Z108" s="11" t="s">
        <v>3515</v>
      </c>
      <c r="AA108" t="s">
        <v>5249</v>
      </c>
      <c r="AB108" t="s">
        <v>5251</v>
      </c>
      <c r="AC108" t="str">
        <f t="shared" si="27"/>
        <v>破壊する</v>
      </c>
      <c r="AD108" t="str">
        <f t="shared" si="18"/>
        <v>破壊された</v>
      </c>
      <c r="AE108" t="str">
        <f t="shared" si="28"/>
        <v/>
      </c>
      <c r="AF108" t="str">
        <f t="shared" si="29"/>
        <v/>
      </c>
      <c r="AG108" t="b">
        <f t="shared" si="16"/>
        <v>0</v>
      </c>
      <c r="AH108" s="3">
        <v>517</v>
      </c>
      <c r="AI108" s="2" t="s">
        <v>3214</v>
      </c>
      <c r="AJ108" s="1" t="s">
        <v>1540</v>
      </c>
      <c r="AK108" s="1" t="s">
        <v>1453</v>
      </c>
      <c r="AL108" s="1">
        <v>25</v>
      </c>
      <c r="AM108" s="1" t="s">
        <v>1544</v>
      </c>
      <c r="AN108" s="1" t="s">
        <v>1543</v>
      </c>
      <c r="AO108" s="1" t="s">
        <v>349</v>
      </c>
      <c r="AP108" s="1" t="s">
        <v>1457</v>
      </c>
      <c r="AQ108" s="1"/>
      <c r="AR108" s="1"/>
      <c r="AS108" s="1" t="s">
        <v>3514</v>
      </c>
      <c r="AT108" s="1" t="s">
        <v>1542</v>
      </c>
      <c r="AU108" s="1" t="s">
        <v>1541</v>
      </c>
      <c r="AV108" s="1"/>
      <c r="AW108" s="1">
        <v>5</v>
      </c>
      <c r="AX108" s="1">
        <v>7</v>
      </c>
      <c r="AY108" s="1" t="s">
        <v>3515</v>
      </c>
    </row>
    <row r="109" spans="1:51" x14ac:dyDescent="0.15">
      <c r="A109" t="str">
        <f t="shared" si="19"/>
        <v>|OGW|黒緑|17|4/5|《[[ベイロスの虚身]]》|</v>
      </c>
      <c r="B109" t="s">
        <v>3211</v>
      </c>
      <c r="C109" t="str">
        <f t="shared" si="20"/>
        <v>OGW</v>
      </c>
      <c r="D109">
        <f>IF(AI109="","",VLOOKUP(C109,tnpl!$Z$1:$AA$11,2,TRUE))</f>
        <v>3</v>
      </c>
      <c r="E109" t="s">
        <v>3211</v>
      </c>
      <c r="F109" t="str">
        <f t="shared" si="21"/>
        <v>黒緑</v>
      </c>
      <c r="G109">
        <f>IF(AJ109="","",VLOOKUP(F109,tnpl!$X$1:$Y$16,2,TRUE))</f>
        <v>13</v>
      </c>
      <c r="H109" t="s">
        <v>3211</v>
      </c>
      <c r="I109">
        <f t="shared" si="22"/>
        <v>17</v>
      </c>
      <c r="J109" t="s">
        <v>3211</v>
      </c>
      <c r="K109">
        <f t="shared" si="23"/>
        <v>4</v>
      </c>
      <c r="L109">
        <f t="shared" si="24"/>
        <v>5</v>
      </c>
      <c r="M109" t="str">
        <f t="shared" si="17"/>
        <v>4/5</v>
      </c>
      <c r="R109" t="s">
        <v>3267</v>
      </c>
      <c r="S109" t="s">
        <v>4854</v>
      </c>
      <c r="T109" t="str">
        <f t="shared" si="25"/>
        <v>ベイロスの虚身</v>
      </c>
      <c r="U109" t="str">
        <f t="shared" si="26"/>
        <v/>
      </c>
      <c r="V109" t="str">
        <f>IF(I109=0,VLOOKUP(T109,Sheet4!A:B,2,TRUE),"")</f>
        <v/>
      </c>
      <c r="W109" t="s">
        <v>4855</v>
      </c>
      <c r="X109" t="s">
        <v>3267</v>
      </c>
      <c r="Y109" s="9"/>
      <c r="Z109" s="11" t="s">
        <v>1505</v>
      </c>
      <c r="AA109" t="s">
        <v>5251</v>
      </c>
      <c r="AC109" t="str">
        <f t="shared" si="27"/>
        <v/>
      </c>
      <c r="AD109" t="str">
        <f t="shared" si="18"/>
        <v>破壊された</v>
      </c>
      <c r="AE109" t="str">
        <f t="shared" si="28"/>
        <v/>
      </c>
      <c r="AF109" t="str">
        <f t="shared" si="29"/>
        <v/>
      </c>
      <c r="AG109" t="b">
        <f t="shared" si="16"/>
        <v>0</v>
      </c>
      <c r="AH109" s="3">
        <v>525</v>
      </c>
      <c r="AI109" s="2" t="s">
        <v>3214</v>
      </c>
      <c r="AJ109" s="1" t="s">
        <v>1509</v>
      </c>
      <c r="AK109" s="1" t="s">
        <v>1473</v>
      </c>
      <c r="AL109" s="1">
        <v>17</v>
      </c>
      <c r="AM109" s="1" t="s">
        <v>1508</v>
      </c>
      <c r="AN109" s="1" t="s">
        <v>1507</v>
      </c>
      <c r="AO109" s="1" t="s">
        <v>349</v>
      </c>
      <c r="AP109" s="1" t="s">
        <v>1506</v>
      </c>
      <c r="AQ109" s="1" t="s">
        <v>367</v>
      </c>
      <c r="AR109" s="1"/>
      <c r="AS109" s="1" t="s">
        <v>1505</v>
      </c>
      <c r="AT109" s="1"/>
      <c r="AU109" s="1"/>
      <c r="AV109" s="1"/>
      <c r="AW109" s="1">
        <v>4</v>
      </c>
      <c r="AX109" s="1">
        <v>5</v>
      </c>
      <c r="AY109" s="1" t="s">
        <v>1505</v>
      </c>
    </row>
    <row r="110" spans="1:51" x14ac:dyDescent="0.15">
      <c r="A110" t="str">
        <f t="shared" si="19"/>
        <v>|OGW|白黒|16|5/6|《[[永代巡礼者、アイリ]]》|</v>
      </c>
      <c r="B110" t="s">
        <v>3211</v>
      </c>
      <c r="C110" t="str">
        <f t="shared" si="20"/>
        <v>OGW</v>
      </c>
      <c r="D110">
        <f>IF(AI110="","",VLOOKUP(C110,tnpl!$Z$1:$AA$11,2,TRUE))</f>
        <v>3</v>
      </c>
      <c r="E110" t="s">
        <v>3211</v>
      </c>
      <c r="F110" t="str">
        <f t="shared" si="21"/>
        <v>白黒</v>
      </c>
      <c r="G110">
        <f>IF(AJ110="","",VLOOKUP(F110,tnpl!$X$1:$Y$16,2,TRUE))</f>
        <v>11</v>
      </c>
      <c r="H110" t="s">
        <v>3211</v>
      </c>
      <c r="I110">
        <f t="shared" si="22"/>
        <v>16</v>
      </c>
      <c r="J110" t="s">
        <v>3211</v>
      </c>
      <c r="K110">
        <f t="shared" si="23"/>
        <v>5</v>
      </c>
      <c r="L110">
        <f t="shared" si="24"/>
        <v>6</v>
      </c>
      <c r="M110" t="str">
        <f t="shared" si="17"/>
        <v>5/6</v>
      </c>
      <c r="R110" t="s">
        <v>3267</v>
      </c>
      <c r="S110" t="s">
        <v>4854</v>
      </c>
      <c r="T110" t="str">
        <f t="shared" si="25"/>
        <v>永代巡礼者、アイリ</v>
      </c>
      <c r="U110" t="str">
        <f t="shared" si="26"/>
        <v/>
      </c>
      <c r="V110" t="str">
        <f>IF(I110=0,VLOOKUP(T110,Sheet4!A:B,2,TRUE),"")</f>
        <v/>
      </c>
      <c r="W110" t="s">
        <v>4855</v>
      </c>
      <c r="X110" t="s">
        <v>3267</v>
      </c>
      <c r="Y110" s="9"/>
      <c r="Z110" s="11" t="s">
        <v>3523</v>
      </c>
      <c r="AA110" t="s">
        <v>5246</v>
      </c>
      <c r="AC110" t="str">
        <f t="shared" si="27"/>
        <v>破壊する</v>
      </c>
      <c r="AD110" t="str">
        <f t="shared" si="18"/>
        <v>破壊された</v>
      </c>
      <c r="AE110" t="str">
        <f t="shared" si="28"/>
        <v/>
      </c>
      <c r="AF110" t="str">
        <f t="shared" si="29"/>
        <v/>
      </c>
      <c r="AG110" t="b">
        <f t="shared" si="16"/>
        <v>0</v>
      </c>
      <c r="AH110" s="3">
        <v>527</v>
      </c>
      <c r="AI110" s="2" t="s">
        <v>3214</v>
      </c>
      <c r="AJ110" s="1" t="s">
        <v>1496</v>
      </c>
      <c r="AK110" s="1" t="s">
        <v>1463</v>
      </c>
      <c r="AL110" s="1">
        <v>16</v>
      </c>
      <c r="AM110" s="1" t="s">
        <v>1495</v>
      </c>
      <c r="AN110" s="1" t="s">
        <v>1494</v>
      </c>
      <c r="AO110" s="1" t="s">
        <v>349</v>
      </c>
      <c r="AP110" s="1" t="s">
        <v>1493</v>
      </c>
      <c r="AQ110" s="1" t="s">
        <v>1492</v>
      </c>
      <c r="AR110" s="1"/>
      <c r="AS110" s="1" t="s">
        <v>3522</v>
      </c>
      <c r="AT110" s="1" t="s">
        <v>1491</v>
      </c>
      <c r="AU110" s="1" t="s">
        <v>1490</v>
      </c>
      <c r="AV110" s="1"/>
      <c r="AW110" s="1">
        <v>5</v>
      </c>
      <c r="AX110" s="1">
        <v>6</v>
      </c>
      <c r="AY110" s="1" t="s">
        <v>3523</v>
      </c>
    </row>
    <row r="111" spans="1:51" x14ac:dyDescent="0.15">
      <c r="A111" t="str">
        <f t="shared" si="19"/>
        <v>|OGW|無色|13|4/3|《[[作り変えるもの]]》|</v>
      </c>
      <c r="B111" t="s">
        <v>3211</v>
      </c>
      <c r="C111" t="str">
        <f t="shared" si="20"/>
        <v>OGW</v>
      </c>
      <c r="D111">
        <f>IF(AI111="","",VLOOKUP(C111,tnpl!$Z$1:$AA$11,2,TRUE))</f>
        <v>3</v>
      </c>
      <c r="E111" t="s">
        <v>3211</v>
      </c>
      <c r="F111" t="str">
        <f t="shared" si="21"/>
        <v>無色</v>
      </c>
      <c r="G111">
        <f>IF(AJ111="","",VLOOKUP(F111,tnpl!$X$1:$Y$16,2,TRUE))</f>
        <v>16</v>
      </c>
      <c r="H111" t="s">
        <v>3211</v>
      </c>
      <c r="I111">
        <f t="shared" si="22"/>
        <v>13</v>
      </c>
      <c r="J111" t="s">
        <v>3211</v>
      </c>
      <c r="K111">
        <f t="shared" si="23"/>
        <v>4</v>
      </c>
      <c r="L111">
        <f t="shared" si="24"/>
        <v>3</v>
      </c>
      <c r="M111" t="str">
        <f t="shared" si="17"/>
        <v>4/3</v>
      </c>
      <c r="R111" t="s">
        <v>3267</v>
      </c>
      <c r="S111" t="s">
        <v>4854</v>
      </c>
      <c r="T111" t="str">
        <f t="shared" si="25"/>
        <v>作り変えるもの</v>
      </c>
      <c r="U111" t="str">
        <f t="shared" si="26"/>
        <v/>
      </c>
      <c r="V111" t="str">
        <f>IF(I111=0,VLOOKUP(T111,Sheet4!A:B,2,TRUE),"")</f>
        <v/>
      </c>
      <c r="W111" t="s">
        <v>4855</v>
      </c>
      <c r="X111" t="s">
        <v>3267</v>
      </c>
      <c r="Y111" s="9"/>
      <c r="Z111" s="11" t="s">
        <v>1467</v>
      </c>
      <c r="AA111" t="s">
        <v>4966</v>
      </c>
      <c r="AC111" t="str">
        <f t="shared" si="27"/>
        <v/>
      </c>
      <c r="AD111" t="str">
        <f t="shared" si="18"/>
        <v>破壊された</v>
      </c>
      <c r="AE111" t="str">
        <f t="shared" si="28"/>
        <v/>
      </c>
      <c r="AF111" t="str">
        <f t="shared" si="29"/>
        <v/>
      </c>
      <c r="AG111" t="b">
        <f t="shared" si="16"/>
        <v>0</v>
      </c>
      <c r="AH111" s="3">
        <v>533</v>
      </c>
      <c r="AI111" s="2" t="s">
        <v>3214</v>
      </c>
      <c r="AJ111" s="1" t="s">
        <v>301</v>
      </c>
      <c r="AK111" s="1" t="s">
        <v>1463</v>
      </c>
      <c r="AL111" s="1">
        <v>13</v>
      </c>
      <c r="AM111" s="1" t="s">
        <v>1469</v>
      </c>
      <c r="AN111" s="1" t="s">
        <v>1468</v>
      </c>
      <c r="AO111" s="1" t="s">
        <v>349</v>
      </c>
      <c r="AP111" s="1" t="s">
        <v>1457</v>
      </c>
      <c r="AQ111" s="1"/>
      <c r="AR111" s="1"/>
      <c r="AS111" s="1" t="s">
        <v>1467</v>
      </c>
      <c r="AT111" s="1"/>
      <c r="AU111" s="1"/>
      <c r="AV111" s="1"/>
      <c r="AW111" s="1">
        <v>4</v>
      </c>
      <c r="AX111" s="1">
        <v>3</v>
      </c>
      <c r="AY111" s="1" t="s">
        <v>1467</v>
      </c>
    </row>
    <row r="112" spans="1:51" x14ac:dyDescent="0.15">
      <c r="A112" t="str">
        <f t="shared" si="19"/>
        <v>|OGW|無色|4||《[[鏡の池]]》|</v>
      </c>
      <c r="B112" t="s">
        <v>3211</v>
      </c>
      <c r="C112" t="str">
        <f t="shared" si="20"/>
        <v>OGW</v>
      </c>
      <c r="D112">
        <f>IF(AI112="","",VLOOKUP(C112,tnpl!$Z$1:$AA$11,2,TRUE))</f>
        <v>3</v>
      </c>
      <c r="E112" t="s">
        <v>3211</v>
      </c>
      <c r="F112" t="str">
        <f t="shared" si="21"/>
        <v>無色</v>
      </c>
      <c r="G112">
        <f>IF(AJ112="","",VLOOKUP(F112,tnpl!$X$1:$Y$16,2,TRUE))</f>
        <v>16</v>
      </c>
      <c r="H112" t="s">
        <v>3211</v>
      </c>
      <c r="I112">
        <f t="shared" si="22"/>
        <v>4</v>
      </c>
      <c r="J112" t="s">
        <v>3211</v>
      </c>
      <c r="K112">
        <f t="shared" si="23"/>
        <v>0</v>
      </c>
      <c r="L112">
        <f t="shared" si="24"/>
        <v>0</v>
      </c>
      <c r="M112" t="str">
        <f t="shared" si="17"/>
        <v/>
      </c>
      <c r="R112" t="s">
        <v>3267</v>
      </c>
      <c r="S112" t="s">
        <v>4854</v>
      </c>
      <c r="T112" t="str">
        <f t="shared" si="25"/>
        <v>鏡の池</v>
      </c>
      <c r="U112" t="str">
        <f t="shared" si="26"/>
        <v/>
      </c>
      <c r="V112" t="str">
        <f>IF(I112=0,VLOOKUP(T112,Sheet4!A:B,2,TRUE),"")</f>
        <v/>
      </c>
      <c r="W112" t="s">
        <v>4855</v>
      </c>
      <c r="X112" t="s">
        <v>3267</v>
      </c>
      <c r="Y112" s="9"/>
      <c r="Z112" s="11" t="s">
        <v>1448</v>
      </c>
      <c r="AA112" t="s">
        <v>5253</v>
      </c>
      <c r="AC112" t="str">
        <f t="shared" si="27"/>
        <v>破壊する</v>
      </c>
      <c r="AD112" t="str">
        <f t="shared" si="18"/>
        <v/>
      </c>
      <c r="AE112" t="str">
        <f t="shared" si="28"/>
        <v/>
      </c>
      <c r="AF112" t="str">
        <f t="shared" si="29"/>
        <v/>
      </c>
      <c r="AG112" t="b">
        <f t="shared" si="16"/>
        <v>0</v>
      </c>
      <c r="AH112" s="3">
        <v>537</v>
      </c>
      <c r="AI112" s="2" t="s">
        <v>3214</v>
      </c>
      <c r="AJ112" s="1" t="s">
        <v>301</v>
      </c>
      <c r="AK112" s="1" t="s">
        <v>1453</v>
      </c>
      <c r="AL112" s="1">
        <v>4</v>
      </c>
      <c r="AM112" s="1" t="s">
        <v>1452</v>
      </c>
      <c r="AN112" s="1" t="s">
        <v>1451</v>
      </c>
      <c r="AO112" s="1" t="s">
        <v>297</v>
      </c>
      <c r="AP112" s="1"/>
      <c r="AQ112" s="1"/>
      <c r="AR112" s="1"/>
      <c r="AS112" s="1" t="s">
        <v>1450</v>
      </c>
      <c r="AT112" s="1" t="s">
        <v>1449</v>
      </c>
      <c r="AU112" s="1"/>
      <c r="AV112" s="1">
        <v>10</v>
      </c>
      <c r="AW112" s="1"/>
      <c r="AX112" s="1"/>
      <c r="AY112" s="1" t="s">
        <v>1448</v>
      </c>
    </row>
    <row r="113" spans="1:51" x14ac:dyDescent="0.15">
      <c r="A113" t="str">
        <f t="shared" si="19"/>
        <v>|SOI|白|7|1/2|《[[眠れぬ者の使者]]》|</v>
      </c>
      <c r="B113" t="s">
        <v>3211</v>
      </c>
      <c r="C113" t="str">
        <f t="shared" si="20"/>
        <v>SOI</v>
      </c>
      <c r="D113">
        <f>IF(AI113="","",VLOOKUP(C113,tnpl!$Z$1:$AA$11,2,TRUE))</f>
        <v>4</v>
      </c>
      <c r="E113" t="s">
        <v>3211</v>
      </c>
      <c r="F113" t="str">
        <f t="shared" si="21"/>
        <v>白</v>
      </c>
      <c r="G113">
        <f>IF(AJ113="","",VLOOKUP(F113,tnpl!$X$1:$Y$16,2,TRUE))</f>
        <v>1</v>
      </c>
      <c r="H113" t="s">
        <v>3211</v>
      </c>
      <c r="I113">
        <f t="shared" si="22"/>
        <v>7</v>
      </c>
      <c r="J113" t="s">
        <v>3211</v>
      </c>
      <c r="K113">
        <f t="shared" si="23"/>
        <v>1</v>
      </c>
      <c r="L113">
        <f t="shared" si="24"/>
        <v>2</v>
      </c>
      <c r="M113" t="str">
        <f t="shared" si="17"/>
        <v>1/2</v>
      </c>
      <c r="R113" t="s">
        <v>3267</v>
      </c>
      <c r="S113" t="s">
        <v>4854</v>
      </c>
      <c r="T113" t="str">
        <f t="shared" si="25"/>
        <v>眠れぬ者の使者</v>
      </c>
      <c r="U113" t="str">
        <f t="shared" si="26"/>
        <v/>
      </c>
      <c r="V113" t="str">
        <f>IF(I113=0,VLOOKUP(T113,Sheet4!A:B,2,TRUE),"")</f>
        <v/>
      </c>
      <c r="W113" t="s">
        <v>4855</v>
      </c>
      <c r="X113" t="s">
        <v>3267</v>
      </c>
      <c r="Y113" s="9"/>
      <c r="Z113" s="11" t="s">
        <v>3534</v>
      </c>
      <c r="AA113" t="s">
        <v>5253</v>
      </c>
      <c r="AC113" t="str">
        <f t="shared" si="27"/>
        <v/>
      </c>
      <c r="AD113" t="str">
        <f t="shared" si="18"/>
        <v/>
      </c>
      <c r="AE113" t="str">
        <f t="shared" si="28"/>
        <v/>
      </c>
      <c r="AF113" t="str">
        <f t="shared" si="29"/>
        <v/>
      </c>
      <c r="AG113" t="b">
        <f t="shared" si="16"/>
        <v>0</v>
      </c>
      <c r="AH113" s="3">
        <v>540</v>
      </c>
      <c r="AI113" s="2" t="s">
        <v>3528</v>
      </c>
      <c r="AJ113" s="1" t="s">
        <v>1653</v>
      </c>
      <c r="AK113" s="1" t="s">
        <v>1771</v>
      </c>
      <c r="AL113" s="1">
        <v>7</v>
      </c>
      <c r="AM113" s="1" t="s">
        <v>1443</v>
      </c>
      <c r="AN113" s="1" t="s">
        <v>1442</v>
      </c>
      <c r="AO113" s="1" t="s">
        <v>349</v>
      </c>
      <c r="AP113" s="1" t="s">
        <v>2436</v>
      </c>
      <c r="AQ113" s="1"/>
      <c r="AR113" s="1"/>
      <c r="AS113" s="1" t="s">
        <v>361</v>
      </c>
      <c r="AT113" s="1" t="s">
        <v>3533</v>
      </c>
      <c r="AU113" s="1"/>
      <c r="AV113" s="1"/>
      <c r="AW113" s="1">
        <v>1</v>
      </c>
      <c r="AX113" s="1">
        <v>2</v>
      </c>
      <c r="AY113" s="1" t="s">
        <v>3534</v>
      </c>
    </row>
    <row r="114" spans="1:51" x14ac:dyDescent="0.15">
      <c r="A114" t="str">
        <f t="shared" si="19"/>
        <v>|SOI|白|3||《[[刹那の器]]》|</v>
      </c>
      <c r="B114" t="s">
        <v>3211</v>
      </c>
      <c r="C114" t="str">
        <f t="shared" si="20"/>
        <v>SOI</v>
      </c>
      <c r="D114">
        <f>IF(AI114="","",VLOOKUP(C114,tnpl!$Z$1:$AA$11,2,TRUE))</f>
        <v>4</v>
      </c>
      <c r="E114" t="s">
        <v>3211</v>
      </c>
      <c r="F114" t="str">
        <f t="shared" si="21"/>
        <v>白</v>
      </c>
      <c r="G114">
        <f>IF(AJ114="","",VLOOKUP(F114,tnpl!$X$1:$Y$16,2,TRUE))</f>
        <v>1</v>
      </c>
      <c r="H114" t="s">
        <v>3211</v>
      </c>
      <c r="I114">
        <f t="shared" si="22"/>
        <v>3</v>
      </c>
      <c r="J114" t="s">
        <v>3211</v>
      </c>
      <c r="K114">
        <f t="shared" si="23"/>
        <v>0</v>
      </c>
      <c r="L114">
        <f t="shared" si="24"/>
        <v>0</v>
      </c>
      <c r="M114" t="str">
        <f t="shared" si="17"/>
        <v/>
      </c>
      <c r="R114" t="s">
        <v>3267</v>
      </c>
      <c r="S114" t="s">
        <v>4854</v>
      </c>
      <c r="T114" t="str">
        <f t="shared" si="25"/>
        <v>刹那の器</v>
      </c>
      <c r="U114" t="str">
        <f t="shared" si="26"/>
        <v/>
      </c>
      <c r="V114" t="str">
        <f>IF(I114=0,VLOOKUP(T114,Sheet4!A:B,2,TRUE),"")</f>
        <v/>
      </c>
      <c r="W114" t="s">
        <v>4855</v>
      </c>
      <c r="X114" t="s">
        <v>3267</v>
      </c>
      <c r="Y114" s="9"/>
      <c r="Z114" s="11" t="s">
        <v>3549</v>
      </c>
      <c r="AA114" t="s">
        <v>4966</v>
      </c>
      <c r="AC114" t="str">
        <f t="shared" si="27"/>
        <v/>
      </c>
      <c r="AD114" t="str">
        <f t="shared" si="18"/>
        <v>破壊された</v>
      </c>
      <c r="AE114" t="str">
        <f t="shared" si="28"/>
        <v/>
      </c>
      <c r="AF114" t="str">
        <f t="shared" si="29"/>
        <v/>
      </c>
      <c r="AG114" t="b">
        <f t="shared" si="16"/>
        <v>0</v>
      </c>
      <c r="AH114" s="3">
        <v>551</v>
      </c>
      <c r="AI114" s="2" t="s">
        <v>3528</v>
      </c>
      <c r="AJ114" s="1" t="s">
        <v>1653</v>
      </c>
      <c r="AK114" s="1" t="s">
        <v>1771</v>
      </c>
      <c r="AL114" s="1">
        <v>3</v>
      </c>
      <c r="AM114" s="1" t="s">
        <v>1421</v>
      </c>
      <c r="AN114" s="1" t="s">
        <v>1420</v>
      </c>
      <c r="AO114" s="1" t="s">
        <v>297</v>
      </c>
      <c r="AP114" s="1"/>
      <c r="AQ114" s="1"/>
      <c r="AR114" s="1"/>
      <c r="AS114" s="1" t="s">
        <v>3549</v>
      </c>
      <c r="AT114" s="1"/>
      <c r="AU114" s="1"/>
      <c r="AV114" s="1">
        <v>1</v>
      </c>
      <c r="AW114" s="1"/>
      <c r="AX114" s="1"/>
      <c r="AY114" s="1" t="s">
        <v>3549</v>
      </c>
    </row>
    <row r="115" spans="1:51" x14ac:dyDescent="0.15">
      <c r="A115" t="str">
        <f t="shared" si="19"/>
        <v>|SOI|白|8||《[[粗暴者の貶め]]》|</v>
      </c>
      <c r="B115" t="s">
        <v>3211</v>
      </c>
      <c r="C115" t="str">
        <f t="shared" si="20"/>
        <v>SOI</v>
      </c>
      <c r="D115">
        <f>IF(AI115="","",VLOOKUP(C115,tnpl!$Z$1:$AA$11,2,TRUE))</f>
        <v>4</v>
      </c>
      <c r="E115" t="s">
        <v>3211</v>
      </c>
      <c r="F115" t="str">
        <f t="shared" si="21"/>
        <v>白</v>
      </c>
      <c r="G115">
        <f>IF(AJ115="","",VLOOKUP(F115,tnpl!$X$1:$Y$16,2,TRUE))</f>
        <v>1</v>
      </c>
      <c r="H115" t="s">
        <v>3211</v>
      </c>
      <c r="I115">
        <f t="shared" si="22"/>
        <v>8</v>
      </c>
      <c r="J115" t="s">
        <v>3211</v>
      </c>
      <c r="K115">
        <f t="shared" si="23"/>
        <v>0</v>
      </c>
      <c r="L115">
        <f t="shared" si="24"/>
        <v>0</v>
      </c>
      <c r="M115" t="str">
        <f t="shared" si="17"/>
        <v/>
      </c>
      <c r="R115" t="s">
        <v>3267</v>
      </c>
      <c r="S115" t="s">
        <v>4854</v>
      </c>
      <c r="T115" t="str">
        <f t="shared" si="25"/>
        <v>粗暴者の貶め</v>
      </c>
      <c r="U115" t="str">
        <f t="shared" si="26"/>
        <v/>
      </c>
      <c r="V115" t="str">
        <f>IF(I115=0,VLOOKUP(T115,Sheet4!A:B,2,TRUE),"")</f>
        <v/>
      </c>
      <c r="W115" t="s">
        <v>4855</v>
      </c>
      <c r="X115" t="s">
        <v>3267</v>
      </c>
      <c r="Y115" s="9"/>
      <c r="Z115" s="11" t="s">
        <v>3563</v>
      </c>
      <c r="AA115" t="s">
        <v>5246</v>
      </c>
      <c r="AC115" t="str">
        <f t="shared" si="27"/>
        <v>破壊する</v>
      </c>
      <c r="AD115" t="str">
        <f t="shared" si="18"/>
        <v/>
      </c>
      <c r="AE115" t="str">
        <f t="shared" si="28"/>
        <v/>
      </c>
      <c r="AF115" t="str">
        <f t="shared" si="29"/>
        <v/>
      </c>
      <c r="AG115" t="b">
        <f t="shared" si="16"/>
        <v>0</v>
      </c>
      <c r="AH115" s="3">
        <v>561</v>
      </c>
      <c r="AI115" s="2" t="s">
        <v>3528</v>
      </c>
      <c r="AJ115" s="1" t="s">
        <v>1653</v>
      </c>
      <c r="AK115" s="1" t="s">
        <v>1473</v>
      </c>
      <c r="AL115" s="1">
        <v>8</v>
      </c>
      <c r="AM115" s="1" t="s">
        <v>1407</v>
      </c>
      <c r="AN115" s="1" t="s">
        <v>1406</v>
      </c>
      <c r="AO115" s="1" t="s">
        <v>1475</v>
      </c>
      <c r="AP115" s="1"/>
      <c r="AQ115" s="1"/>
      <c r="AR115" s="1"/>
      <c r="AS115" s="1" t="s">
        <v>3562</v>
      </c>
      <c r="AT115" s="1" t="s">
        <v>3547</v>
      </c>
      <c r="AU115" s="1"/>
      <c r="AV115" s="1"/>
      <c r="AW115" s="1"/>
      <c r="AX115" s="1"/>
      <c r="AY115" s="1" t="s">
        <v>3563</v>
      </c>
    </row>
    <row r="116" spans="1:51" x14ac:dyDescent="0.15">
      <c r="A116" t="str">
        <f t="shared" si="19"/>
        <v>|SOI|白|9||《[[銀の一撃]]》|</v>
      </c>
      <c r="B116" t="s">
        <v>3211</v>
      </c>
      <c r="C116" t="str">
        <f t="shared" si="20"/>
        <v>SOI</v>
      </c>
      <c r="D116">
        <f>IF(AI116="","",VLOOKUP(C116,tnpl!$Z$1:$AA$11,2,TRUE))</f>
        <v>4</v>
      </c>
      <c r="E116" t="s">
        <v>3211</v>
      </c>
      <c r="F116" t="str">
        <f t="shared" si="21"/>
        <v>白</v>
      </c>
      <c r="G116">
        <f>IF(AJ116="","",VLOOKUP(F116,tnpl!$X$1:$Y$16,2,TRUE))</f>
        <v>1</v>
      </c>
      <c r="H116" t="s">
        <v>3211</v>
      </c>
      <c r="I116">
        <f t="shared" si="22"/>
        <v>9</v>
      </c>
      <c r="J116" t="s">
        <v>3211</v>
      </c>
      <c r="K116">
        <f t="shared" si="23"/>
        <v>0</v>
      </c>
      <c r="L116">
        <f t="shared" si="24"/>
        <v>0</v>
      </c>
      <c r="M116" t="str">
        <f t="shared" si="17"/>
        <v/>
      </c>
      <c r="R116" t="s">
        <v>3267</v>
      </c>
      <c r="S116" t="s">
        <v>4854</v>
      </c>
      <c r="T116" t="str">
        <f t="shared" si="25"/>
        <v>銀の一撃</v>
      </c>
      <c r="U116" t="str">
        <f t="shared" si="26"/>
        <v/>
      </c>
      <c r="V116" t="str">
        <f>IF(I116=0,VLOOKUP(T116,Sheet4!A:B,2,TRUE),"")</f>
        <v/>
      </c>
      <c r="W116" t="s">
        <v>4855</v>
      </c>
      <c r="X116" t="s">
        <v>3267</v>
      </c>
      <c r="Y116" s="9"/>
      <c r="Z116" s="11" t="s">
        <v>3566</v>
      </c>
      <c r="AA116" t="s">
        <v>5246</v>
      </c>
      <c r="AC116" t="str">
        <f t="shared" si="27"/>
        <v>破壊する</v>
      </c>
      <c r="AD116" t="str">
        <f t="shared" si="18"/>
        <v/>
      </c>
      <c r="AE116" t="str">
        <f t="shared" si="28"/>
        <v/>
      </c>
      <c r="AF116" t="str">
        <f t="shared" si="29"/>
        <v>破壊し</v>
      </c>
      <c r="AG116" t="b">
        <f t="shared" si="16"/>
        <v>0</v>
      </c>
      <c r="AH116" s="3">
        <v>564</v>
      </c>
      <c r="AI116" s="2" t="s">
        <v>3528</v>
      </c>
      <c r="AJ116" s="1" t="s">
        <v>1653</v>
      </c>
      <c r="AK116" s="1" t="s">
        <v>1473</v>
      </c>
      <c r="AL116" s="1">
        <v>9</v>
      </c>
      <c r="AM116" s="1" t="s">
        <v>1401</v>
      </c>
      <c r="AN116" s="1" t="s">
        <v>1400</v>
      </c>
      <c r="AO116" s="1" t="s">
        <v>297</v>
      </c>
      <c r="AP116" s="1"/>
      <c r="AQ116" s="1"/>
      <c r="AR116" s="1"/>
      <c r="AS116" s="1" t="s">
        <v>3566</v>
      </c>
      <c r="AT116" s="1"/>
      <c r="AU116" s="1"/>
      <c r="AV116" s="1">
        <v>1</v>
      </c>
      <c r="AW116" s="1"/>
      <c r="AX116" s="1"/>
      <c r="AY116" s="1" t="s">
        <v>3566</v>
      </c>
    </row>
    <row r="117" spans="1:51" x14ac:dyDescent="0.15">
      <c r="A117" t="str">
        <f t="shared" si="19"/>
        <v>|SOI|白|10||《[[石の宣告]]》|</v>
      </c>
      <c r="B117" t="s">
        <v>3211</v>
      </c>
      <c r="C117" t="str">
        <f t="shared" si="20"/>
        <v>SOI</v>
      </c>
      <c r="D117">
        <f>IF(AI117="","",VLOOKUP(C117,tnpl!$Z$1:$AA$11,2,TRUE))</f>
        <v>4</v>
      </c>
      <c r="E117" t="s">
        <v>3211</v>
      </c>
      <c r="F117" t="str">
        <f t="shared" si="21"/>
        <v>白</v>
      </c>
      <c r="G117">
        <f>IF(AJ117="","",VLOOKUP(F117,tnpl!$X$1:$Y$16,2,TRUE))</f>
        <v>1</v>
      </c>
      <c r="H117" t="s">
        <v>3211</v>
      </c>
      <c r="I117">
        <f t="shared" si="22"/>
        <v>10</v>
      </c>
      <c r="J117" t="s">
        <v>3211</v>
      </c>
      <c r="K117">
        <f t="shared" si="23"/>
        <v>0</v>
      </c>
      <c r="L117">
        <f t="shared" si="24"/>
        <v>0</v>
      </c>
      <c r="M117" t="str">
        <f t="shared" si="17"/>
        <v/>
      </c>
      <c r="R117" t="s">
        <v>3267</v>
      </c>
      <c r="S117" t="s">
        <v>4854</v>
      </c>
      <c r="T117" t="str">
        <f t="shared" si="25"/>
        <v>石の宣告</v>
      </c>
      <c r="U117" t="str">
        <f t="shared" si="26"/>
        <v/>
      </c>
      <c r="V117" t="str">
        <f>IF(I117=0,VLOOKUP(T117,Sheet4!A:B,2,TRUE),"")</f>
        <v/>
      </c>
      <c r="W117" t="s">
        <v>4855</v>
      </c>
      <c r="X117" t="s">
        <v>3267</v>
      </c>
      <c r="Y117" s="9"/>
      <c r="Z117" s="11" t="s">
        <v>3578</v>
      </c>
      <c r="AA117" t="s">
        <v>5246</v>
      </c>
      <c r="AC117" t="str">
        <f t="shared" si="27"/>
        <v>破壊する</v>
      </c>
      <c r="AD117" t="str">
        <f t="shared" si="18"/>
        <v/>
      </c>
      <c r="AE117" t="str">
        <f t="shared" si="28"/>
        <v/>
      </c>
      <c r="AF117" t="str">
        <f t="shared" si="29"/>
        <v/>
      </c>
      <c r="AG117" t="b">
        <f t="shared" si="16"/>
        <v>0</v>
      </c>
      <c r="AH117" s="3">
        <v>569</v>
      </c>
      <c r="AI117" s="2" t="s">
        <v>3528</v>
      </c>
      <c r="AJ117" s="1" t="s">
        <v>1653</v>
      </c>
      <c r="AK117" s="1" t="s">
        <v>1463</v>
      </c>
      <c r="AL117" s="1">
        <v>10</v>
      </c>
      <c r="AM117" s="1" t="s">
        <v>1393</v>
      </c>
      <c r="AN117" s="1" t="s">
        <v>1392</v>
      </c>
      <c r="AO117" s="1" t="s">
        <v>1475</v>
      </c>
      <c r="AP117" s="1"/>
      <c r="AQ117" s="1"/>
      <c r="AR117" s="1"/>
      <c r="AS117" s="1" t="s">
        <v>3578</v>
      </c>
      <c r="AT117" s="1"/>
      <c r="AU117" s="1"/>
      <c r="AV117" s="1"/>
      <c r="AW117" s="1"/>
      <c r="AX117" s="1"/>
      <c r="AY117" s="1" t="s">
        <v>3578</v>
      </c>
    </row>
    <row r="118" spans="1:51" x14ac:dyDescent="0.15">
      <c r="A118" t="str">
        <f t="shared" si="19"/>
        <v>|SOI|白|16|8/8|《[[救出の天使]]》|</v>
      </c>
      <c r="B118" t="s">
        <v>3211</v>
      </c>
      <c r="C118" t="str">
        <f t="shared" si="20"/>
        <v>SOI</v>
      </c>
      <c r="D118">
        <f>IF(AI118="","",VLOOKUP(C118,tnpl!$Z$1:$AA$11,2,TRUE))</f>
        <v>4</v>
      </c>
      <c r="E118" t="s">
        <v>3211</v>
      </c>
      <c r="F118" t="str">
        <f t="shared" si="21"/>
        <v>白</v>
      </c>
      <c r="G118">
        <f>IF(AJ118="","",VLOOKUP(F118,tnpl!$X$1:$Y$16,2,TRUE))</f>
        <v>1</v>
      </c>
      <c r="H118" t="s">
        <v>3211</v>
      </c>
      <c r="I118">
        <f t="shared" si="22"/>
        <v>16</v>
      </c>
      <c r="J118" t="s">
        <v>3211</v>
      </c>
      <c r="K118">
        <f t="shared" si="23"/>
        <v>8</v>
      </c>
      <c r="L118">
        <f t="shared" si="24"/>
        <v>8</v>
      </c>
      <c r="M118" t="str">
        <f t="shared" si="17"/>
        <v>8/8</v>
      </c>
      <c r="R118" t="s">
        <v>3267</v>
      </c>
      <c r="S118" t="s">
        <v>4854</v>
      </c>
      <c r="T118" t="str">
        <f t="shared" si="25"/>
        <v>救出の天使</v>
      </c>
      <c r="U118" t="str">
        <f t="shared" si="26"/>
        <v/>
      </c>
      <c r="V118" t="str">
        <f>IF(I118=0,VLOOKUP(T118,Sheet4!A:B,2,TRUE),"")</f>
        <v/>
      </c>
      <c r="W118" t="s">
        <v>4855</v>
      </c>
      <c r="X118" t="s">
        <v>3267</v>
      </c>
      <c r="Y118" s="9"/>
      <c r="Z118" s="11" t="s">
        <v>3581</v>
      </c>
      <c r="AA118" t="s">
        <v>5246</v>
      </c>
      <c r="AC118" t="str">
        <f t="shared" si="27"/>
        <v>破壊する</v>
      </c>
      <c r="AD118" t="str">
        <f t="shared" si="18"/>
        <v/>
      </c>
      <c r="AE118" t="str">
        <f t="shared" si="28"/>
        <v/>
      </c>
      <c r="AF118" t="str">
        <f t="shared" si="29"/>
        <v/>
      </c>
      <c r="AG118" t="b">
        <f t="shared" si="16"/>
        <v>0</v>
      </c>
      <c r="AH118" s="3">
        <v>571</v>
      </c>
      <c r="AI118" s="2" t="s">
        <v>3528</v>
      </c>
      <c r="AJ118" s="1" t="s">
        <v>1653</v>
      </c>
      <c r="AK118" s="1" t="s">
        <v>1453</v>
      </c>
      <c r="AL118" s="1">
        <v>16</v>
      </c>
      <c r="AM118" s="1" t="s">
        <v>1389</v>
      </c>
      <c r="AN118" s="1" t="s">
        <v>1388</v>
      </c>
      <c r="AO118" s="1" t="s">
        <v>349</v>
      </c>
      <c r="AP118" s="1" t="s">
        <v>358</v>
      </c>
      <c r="AQ118" s="1"/>
      <c r="AR118" s="1"/>
      <c r="AS118" s="1" t="s">
        <v>361</v>
      </c>
      <c r="AT118" s="1" t="s">
        <v>3580</v>
      </c>
      <c r="AU118" s="1"/>
      <c r="AV118" s="1"/>
      <c r="AW118" s="1">
        <v>8</v>
      </c>
      <c r="AX118" s="1">
        <v>8</v>
      </c>
      <c r="AY118" s="1" t="s">
        <v>3581</v>
      </c>
    </row>
    <row r="119" spans="1:51" x14ac:dyDescent="0.15">
      <c r="A119" t="str">
        <f t="shared" si="19"/>
        <v>|SOI|白|12||《[[罪人への急襲]]》|</v>
      </c>
      <c r="B119" t="s">
        <v>3211</v>
      </c>
      <c r="C119" t="str">
        <f t="shared" si="20"/>
        <v>SOI</v>
      </c>
      <c r="D119">
        <f>IF(AI119="","",VLOOKUP(C119,tnpl!$Z$1:$AA$11,2,TRUE))</f>
        <v>4</v>
      </c>
      <c r="E119" t="s">
        <v>3211</v>
      </c>
      <c r="F119" t="str">
        <f t="shared" si="21"/>
        <v>白</v>
      </c>
      <c r="G119">
        <f>IF(AJ119="","",VLOOKUP(F119,tnpl!$X$1:$Y$16,2,TRUE))</f>
        <v>1</v>
      </c>
      <c r="H119" t="s">
        <v>3211</v>
      </c>
      <c r="I119">
        <f t="shared" si="22"/>
        <v>12</v>
      </c>
      <c r="J119" t="s">
        <v>3211</v>
      </c>
      <c r="K119">
        <f t="shared" si="23"/>
        <v>0</v>
      </c>
      <c r="L119">
        <f t="shared" si="24"/>
        <v>0</v>
      </c>
      <c r="M119" t="str">
        <f t="shared" si="17"/>
        <v/>
      </c>
      <c r="R119" t="s">
        <v>3267</v>
      </c>
      <c r="S119" t="s">
        <v>4854</v>
      </c>
      <c r="T119" t="str">
        <f t="shared" si="25"/>
        <v>罪人への急襲</v>
      </c>
      <c r="U119" t="str">
        <f t="shared" si="26"/>
        <v/>
      </c>
      <c r="V119" t="str">
        <f>IF(I119=0,VLOOKUP(T119,Sheet4!A:B,2,TRUE),"")</f>
        <v/>
      </c>
      <c r="W119" t="s">
        <v>4855</v>
      </c>
      <c r="X119" t="s">
        <v>3267</v>
      </c>
      <c r="Y119" s="9"/>
      <c r="Z119" s="11" t="s">
        <v>3592</v>
      </c>
      <c r="AA119" t="s">
        <v>5246</v>
      </c>
      <c r="AC119" t="str">
        <f t="shared" si="27"/>
        <v>破壊する</v>
      </c>
      <c r="AD119" t="str">
        <f t="shared" si="18"/>
        <v/>
      </c>
      <c r="AE119" t="str">
        <f t="shared" si="28"/>
        <v/>
      </c>
      <c r="AF119" t="str">
        <f t="shared" si="29"/>
        <v/>
      </c>
      <c r="AG119" t="b">
        <f t="shared" si="16"/>
        <v>0</v>
      </c>
      <c r="AH119" s="3">
        <v>575</v>
      </c>
      <c r="AI119" s="2" t="s">
        <v>3528</v>
      </c>
      <c r="AJ119" s="1" t="s">
        <v>1653</v>
      </c>
      <c r="AK119" s="1" t="s">
        <v>1453</v>
      </c>
      <c r="AL119" s="1">
        <v>12</v>
      </c>
      <c r="AM119" s="1" t="s">
        <v>1383</v>
      </c>
      <c r="AN119" s="1" t="s">
        <v>1382</v>
      </c>
      <c r="AO119" s="1" t="s">
        <v>1475</v>
      </c>
      <c r="AP119" s="1"/>
      <c r="AQ119" s="1"/>
      <c r="AR119" s="1"/>
      <c r="AS119" s="1" t="s">
        <v>3590</v>
      </c>
      <c r="AT119" s="1" t="s">
        <v>3591</v>
      </c>
      <c r="AU119" s="1"/>
      <c r="AV119" s="1"/>
      <c r="AW119" s="1"/>
      <c r="AX119" s="1"/>
      <c r="AY119" s="1" t="s">
        <v>3592</v>
      </c>
    </row>
    <row r="120" spans="1:51" x14ac:dyDescent="0.15">
      <c r="A120" t="str">
        <f t="shared" si="19"/>
        <v>|SOI|青|3||《[[健忘の器]]》|</v>
      </c>
      <c r="B120" t="s">
        <v>3211</v>
      </c>
      <c r="C120" t="str">
        <f t="shared" si="20"/>
        <v>SOI</v>
      </c>
      <c r="D120">
        <f>IF(AI120="","",VLOOKUP(C120,tnpl!$Z$1:$AA$11,2,TRUE))</f>
        <v>4</v>
      </c>
      <c r="E120" t="s">
        <v>3211</v>
      </c>
      <c r="F120" t="str">
        <f t="shared" si="21"/>
        <v>青</v>
      </c>
      <c r="G120">
        <f>IF(AJ120="","",VLOOKUP(F120,tnpl!$X$1:$Y$16,2,TRUE))</f>
        <v>2</v>
      </c>
      <c r="H120" t="s">
        <v>3211</v>
      </c>
      <c r="I120">
        <f t="shared" si="22"/>
        <v>3</v>
      </c>
      <c r="J120" t="s">
        <v>3211</v>
      </c>
      <c r="K120">
        <f t="shared" si="23"/>
        <v>0</v>
      </c>
      <c r="L120">
        <f t="shared" si="24"/>
        <v>0</v>
      </c>
      <c r="M120" t="str">
        <f t="shared" si="17"/>
        <v/>
      </c>
      <c r="R120" t="s">
        <v>3267</v>
      </c>
      <c r="S120" t="s">
        <v>4854</v>
      </c>
      <c r="T120" t="str">
        <f t="shared" si="25"/>
        <v>健忘の器</v>
      </c>
      <c r="U120" t="str">
        <f t="shared" si="26"/>
        <v/>
      </c>
      <c r="V120" t="str">
        <f>IF(I120=0,VLOOKUP(T120,Sheet4!A:B,2,TRUE),"")</f>
        <v/>
      </c>
      <c r="W120" t="s">
        <v>4855</v>
      </c>
      <c r="X120" t="s">
        <v>3267</v>
      </c>
      <c r="Y120" s="9"/>
      <c r="Z120" s="11" t="s">
        <v>3609</v>
      </c>
      <c r="AA120" t="s">
        <v>4966</v>
      </c>
      <c r="AC120" t="str">
        <f t="shared" si="27"/>
        <v/>
      </c>
      <c r="AD120" t="str">
        <f t="shared" si="18"/>
        <v>破壊された</v>
      </c>
      <c r="AE120" t="str">
        <f t="shared" si="28"/>
        <v/>
      </c>
      <c r="AF120" t="str">
        <f t="shared" si="29"/>
        <v/>
      </c>
      <c r="AG120" t="b">
        <f t="shared" si="16"/>
        <v>0</v>
      </c>
      <c r="AH120" s="3">
        <v>588</v>
      </c>
      <c r="AI120" s="2" t="s">
        <v>3528</v>
      </c>
      <c r="AJ120" s="1" t="s">
        <v>1631</v>
      </c>
      <c r="AK120" s="1" t="s">
        <v>1771</v>
      </c>
      <c r="AL120" s="1">
        <v>3</v>
      </c>
      <c r="AM120" s="1" t="s">
        <v>1357</v>
      </c>
      <c r="AN120" s="1" t="s">
        <v>1356</v>
      </c>
      <c r="AO120" s="1" t="s">
        <v>297</v>
      </c>
      <c r="AP120" s="1"/>
      <c r="AQ120" s="1"/>
      <c r="AR120" s="1"/>
      <c r="AS120" s="1" t="s">
        <v>3609</v>
      </c>
      <c r="AT120" s="1"/>
      <c r="AU120" s="1"/>
      <c r="AV120" s="1">
        <v>1</v>
      </c>
      <c r="AW120" s="1"/>
      <c r="AX120" s="1"/>
      <c r="AY120" s="1" t="s">
        <v>3609</v>
      </c>
    </row>
    <row r="121" spans="1:51" x14ac:dyDescent="0.15">
      <c r="A121" t="str">
        <f t="shared" si="19"/>
        <v>|SOI|青|5|3/2|《[[果敢な捜索者]]》|</v>
      </c>
      <c r="B121" t="s">
        <v>3211</v>
      </c>
      <c r="C121" t="str">
        <f t="shared" si="20"/>
        <v>SOI</v>
      </c>
      <c r="D121">
        <f>IF(AI121="","",VLOOKUP(C121,tnpl!$Z$1:$AA$11,2,TRUE))</f>
        <v>4</v>
      </c>
      <c r="E121" t="s">
        <v>3211</v>
      </c>
      <c r="F121" t="str">
        <f t="shared" si="21"/>
        <v>青</v>
      </c>
      <c r="G121">
        <f>IF(AJ121="","",VLOOKUP(F121,tnpl!$X$1:$Y$16,2,TRUE))</f>
        <v>2</v>
      </c>
      <c r="H121" t="s">
        <v>3211</v>
      </c>
      <c r="I121">
        <f t="shared" si="22"/>
        <v>5</v>
      </c>
      <c r="J121" t="s">
        <v>3211</v>
      </c>
      <c r="K121">
        <f t="shared" si="23"/>
        <v>3</v>
      </c>
      <c r="L121">
        <f t="shared" si="24"/>
        <v>2</v>
      </c>
      <c r="M121" t="str">
        <f t="shared" si="17"/>
        <v>3/2</v>
      </c>
      <c r="R121" t="s">
        <v>3267</v>
      </c>
      <c r="S121" t="s">
        <v>4854</v>
      </c>
      <c r="T121" t="str">
        <f t="shared" si="25"/>
        <v>果敢な捜索者</v>
      </c>
      <c r="U121" t="str">
        <f t="shared" si="26"/>
        <v/>
      </c>
      <c r="V121" t="str">
        <f>IF(I121=0,VLOOKUP(T121,Sheet4!A:B,2,TRUE),"")</f>
        <v/>
      </c>
      <c r="W121" t="s">
        <v>4855</v>
      </c>
      <c r="X121" t="s">
        <v>3267</v>
      </c>
      <c r="Y121" s="9"/>
      <c r="Z121" s="11" t="s">
        <v>3612</v>
      </c>
      <c r="AA121" t="s">
        <v>4966</v>
      </c>
      <c r="AC121" t="str">
        <f t="shared" si="27"/>
        <v/>
      </c>
      <c r="AD121" t="str">
        <f t="shared" si="18"/>
        <v>破壊された</v>
      </c>
      <c r="AE121" t="str">
        <f t="shared" si="28"/>
        <v/>
      </c>
      <c r="AF121" t="str">
        <f t="shared" si="29"/>
        <v/>
      </c>
      <c r="AG121" t="b">
        <f t="shared" si="16"/>
        <v>0</v>
      </c>
      <c r="AH121" s="3">
        <v>591</v>
      </c>
      <c r="AI121" s="2" t="s">
        <v>3528</v>
      </c>
      <c r="AJ121" s="1" t="s">
        <v>1631</v>
      </c>
      <c r="AK121" s="1" t="s">
        <v>1473</v>
      </c>
      <c r="AL121" s="22">
        <v>5</v>
      </c>
      <c r="AM121" s="1" t="s">
        <v>1353</v>
      </c>
      <c r="AN121" s="1" t="s">
        <v>1352</v>
      </c>
      <c r="AO121" s="1" t="s">
        <v>349</v>
      </c>
      <c r="AP121" s="1" t="s">
        <v>1511</v>
      </c>
      <c r="AQ121" s="1" t="s">
        <v>2976</v>
      </c>
      <c r="AR121" s="1"/>
      <c r="AS121" s="1" t="s">
        <v>3612</v>
      </c>
      <c r="AT121" s="1"/>
      <c r="AU121" s="1"/>
      <c r="AV121" s="1"/>
      <c r="AW121" s="1">
        <v>3</v>
      </c>
      <c r="AX121" s="1">
        <v>2</v>
      </c>
      <c r="AY121" s="1" t="s">
        <v>3612</v>
      </c>
    </row>
    <row r="122" spans="1:51" x14ac:dyDescent="0.15">
      <c r="A122" t="str">
        <f t="shared" si="19"/>
        <v>|SOI|青|7|4/2|《[[縫い翼のスカーブ]]》|</v>
      </c>
      <c r="B122" t="s">
        <v>3211</v>
      </c>
      <c r="C122" t="str">
        <f t="shared" si="20"/>
        <v>SOI</v>
      </c>
      <c r="D122">
        <f>IF(AI122="","",VLOOKUP(C122,tnpl!$Z$1:$AA$11,2,TRUE))</f>
        <v>4</v>
      </c>
      <c r="E122" t="s">
        <v>3211</v>
      </c>
      <c r="F122" t="str">
        <f t="shared" si="21"/>
        <v>青</v>
      </c>
      <c r="G122">
        <f>IF(AJ122="","",VLOOKUP(F122,tnpl!$X$1:$Y$16,2,TRUE))</f>
        <v>2</v>
      </c>
      <c r="H122" t="s">
        <v>3211</v>
      </c>
      <c r="I122">
        <f t="shared" si="22"/>
        <v>7</v>
      </c>
      <c r="J122" t="s">
        <v>3211</v>
      </c>
      <c r="K122">
        <f t="shared" si="23"/>
        <v>4</v>
      </c>
      <c r="L122">
        <f t="shared" si="24"/>
        <v>2</v>
      </c>
      <c r="M122" t="str">
        <f t="shared" si="17"/>
        <v>4/2</v>
      </c>
      <c r="R122" t="s">
        <v>3267</v>
      </c>
      <c r="S122" t="s">
        <v>4854</v>
      </c>
      <c r="T122" t="str">
        <f t="shared" si="25"/>
        <v>縫い翼のスカーブ</v>
      </c>
      <c r="U122" t="str">
        <f t="shared" si="26"/>
        <v/>
      </c>
      <c r="V122" t="str">
        <f>IF(I122=0,VLOOKUP(T122,Sheet4!A:B,2,TRUE),"")</f>
        <v/>
      </c>
      <c r="W122" t="s">
        <v>4855</v>
      </c>
      <c r="X122" t="s">
        <v>3267</v>
      </c>
      <c r="Y122" s="9"/>
      <c r="Z122" s="11" t="s">
        <v>3619</v>
      </c>
      <c r="AA122" t="s">
        <v>5251</v>
      </c>
      <c r="AC122" t="str">
        <f t="shared" si="27"/>
        <v/>
      </c>
      <c r="AD122" t="str">
        <f t="shared" si="18"/>
        <v/>
      </c>
      <c r="AE122" t="str">
        <f t="shared" si="28"/>
        <v/>
      </c>
      <c r="AF122" t="str">
        <f t="shared" si="29"/>
        <v/>
      </c>
      <c r="AG122" t="b">
        <f t="shared" si="16"/>
        <v>0</v>
      </c>
      <c r="AH122" s="3">
        <v>594</v>
      </c>
      <c r="AI122" s="2" t="s">
        <v>3528</v>
      </c>
      <c r="AJ122" s="1" t="s">
        <v>1631</v>
      </c>
      <c r="AK122" s="1" t="s">
        <v>1473</v>
      </c>
      <c r="AL122" s="1">
        <v>7</v>
      </c>
      <c r="AM122" s="1" t="s">
        <v>1349</v>
      </c>
      <c r="AN122" s="1" t="s">
        <v>1348</v>
      </c>
      <c r="AO122" s="1" t="s">
        <v>349</v>
      </c>
      <c r="AP122" s="1" t="s">
        <v>1506</v>
      </c>
      <c r="AQ122" s="1"/>
      <c r="AR122" s="1"/>
      <c r="AS122" s="1" t="s">
        <v>361</v>
      </c>
      <c r="AT122" s="1" t="s">
        <v>3618</v>
      </c>
      <c r="AU122" s="1"/>
      <c r="AV122" s="1"/>
      <c r="AW122" s="1">
        <v>4</v>
      </c>
      <c r="AX122" s="1">
        <v>2</v>
      </c>
      <c r="AY122" s="1" t="s">
        <v>3619</v>
      </c>
    </row>
    <row r="123" spans="1:51" x14ac:dyDescent="0.15">
      <c r="A123" t="str">
        <f t="shared" si="19"/>
        <v>|SOI|青|11|6/6|《[[ネファリアの月ドレイク]]》|</v>
      </c>
      <c r="B123" t="s">
        <v>3211</v>
      </c>
      <c r="C123" t="str">
        <f t="shared" si="20"/>
        <v>SOI</v>
      </c>
      <c r="D123">
        <f>IF(AI123="","",VLOOKUP(C123,tnpl!$Z$1:$AA$11,2,TRUE))</f>
        <v>4</v>
      </c>
      <c r="E123" t="s">
        <v>3211</v>
      </c>
      <c r="F123" t="str">
        <f t="shared" si="21"/>
        <v>青</v>
      </c>
      <c r="G123">
        <f>IF(AJ123="","",VLOOKUP(F123,tnpl!$X$1:$Y$16,2,TRUE))</f>
        <v>2</v>
      </c>
      <c r="H123" t="s">
        <v>3211</v>
      </c>
      <c r="I123">
        <f t="shared" si="22"/>
        <v>11</v>
      </c>
      <c r="J123" t="s">
        <v>3211</v>
      </c>
      <c r="K123">
        <f t="shared" si="23"/>
        <v>6</v>
      </c>
      <c r="L123">
        <f t="shared" si="24"/>
        <v>6</v>
      </c>
      <c r="M123" t="str">
        <f t="shared" si="17"/>
        <v>6/6</v>
      </c>
      <c r="R123" t="s">
        <v>3267</v>
      </c>
      <c r="S123" t="s">
        <v>4854</v>
      </c>
      <c r="T123" t="str">
        <f t="shared" si="25"/>
        <v>ネファリアの月ドレイク</v>
      </c>
      <c r="U123" t="str">
        <f t="shared" si="26"/>
        <v/>
      </c>
      <c r="V123" t="str">
        <f>IF(I123=0,VLOOKUP(T123,Sheet4!A:B,2,TRUE),"")</f>
        <v/>
      </c>
      <c r="W123" t="s">
        <v>4855</v>
      </c>
      <c r="X123" t="s">
        <v>3267</v>
      </c>
      <c r="Y123" s="9"/>
      <c r="Z123" s="11" t="s">
        <v>3630</v>
      </c>
      <c r="AA123" t="s">
        <v>5253</v>
      </c>
      <c r="AC123" t="str">
        <f t="shared" si="27"/>
        <v/>
      </c>
      <c r="AD123" t="str">
        <f t="shared" si="18"/>
        <v/>
      </c>
      <c r="AE123" t="str">
        <f t="shared" si="28"/>
        <v/>
      </c>
      <c r="AF123" t="str">
        <f t="shared" si="29"/>
        <v/>
      </c>
      <c r="AG123" t="b">
        <f t="shared" si="16"/>
        <v>0</v>
      </c>
      <c r="AH123" s="3">
        <v>603</v>
      </c>
      <c r="AI123" s="2" t="s">
        <v>3528</v>
      </c>
      <c r="AJ123" s="1" t="s">
        <v>1631</v>
      </c>
      <c r="AK123" s="1" t="s">
        <v>1463</v>
      </c>
      <c r="AL123" s="1">
        <v>11</v>
      </c>
      <c r="AM123" s="1" t="s">
        <v>1333</v>
      </c>
      <c r="AN123" s="1" t="s">
        <v>1332</v>
      </c>
      <c r="AO123" s="1" t="s">
        <v>349</v>
      </c>
      <c r="AP123" s="1" t="s">
        <v>2546</v>
      </c>
      <c r="AQ123" s="1"/>
      <c r="AR123" s="1"/>
      <c r="AS123" s="1" t="s">
        <v>361</v>
      </c>
      <c r="AT123" s="1" t="s">
        <v>3628</v>
      </c>
      <c r="AU123" s="1" t="s">
        <v>3629</v>
      </c>
      <c r="AV123" s="1"/>
      <c r="AW123" s="1">
        <v>6</v>
      </c>
      <c r="AX123" s="1">
        <v>6</v>
      </c>
      <c r="AY123" s="1" t="s">
        <v>3630</v>
      </c>
    </row>
    <row r="124" spans="1:51" x14ac:dyDescent="0.15">
      <c r="A124" t="str">
        <f t="shared" si="19"/>
        <v>|SOI|青|7|2/2|《[[ゲラルフの傑作]]》|</v>
      </c>
      <c r="B124" t="s">
        <v>3211</v>
      </c>
      <c r="C124" t="str">
        <f t="shared" si="20"/>
        <v>SOI</v>
      </c>
      <c r="D124">
        <f>IF(AI124="","",VLOOKUP(C124,tnpl!$Z$1:$AA$11,2,TRUE))</f>
        <v>4</v>
      </c>
      <c r="E124" t="s">
        <v>3211</v>
      </c>
      <c r="F124" t="str">
        <f t="shared" si="21"/>
        <v>青</v>
      </c>
      <c r="G124">
        <f>IF(AJ124="","",VLOOKUP(F124,tnpl!$X$1:$Y$16,2,TRUE))</f>
        <v>2</v>
      </c>
      <c r="H124" t="s">
        <v>3211</v>
      </c>
      <c r="I124">
        <f t="shared" si="22"/>
        <v>7</v>
      </c>
      <c r="J124" t="s">
        <v>3211</v>
      </c>
      <c r="K124">
        <f t="shared" si="23"/>
        <v>2</v>
      </c>
      <c r="L124">
        <f t="shared" si="24"/>
        <v>2</v>
      </c>
      <c r="M124" t="str">
        <f t="shared" si="17"/>
        <v>2/2</v>
      </c>
      <c r="R124" t="s">
        <v>3267</v>
      </c>
      <c r="S124" t="s">
        <v>4854</v>
      </c>
      <c r="T124" t="str">
        <f t="shared" si="25"/>
        <v>ゲラルフの傑作</v>
      </c>
      <c r="U124" t="str">
        <f t="shared" si="26"/>
        <v/>
      </c>
      <c r="V124" t="str">
        <f>IF(I124=0,VLOOKUP(T124,Sheet4!A:B,2,TRUE),"")</f>
        <v/>
      </c>
      <c r="W124" t="s">
        <v>4855</v>
      </c>
      <c r="X124" t="s">
        <v>3267</v>
      </c>
      <c r="Y124" s="9"/>
      <c r="Z124" s="11" t="s">
        <v>3635</v>
      </c>
      <c r="AA124" t="s">
        <v>5251</v>
      </c>
      <c r="AC124" t="str">
        <f t="shared" si="27"/>
        <v/>
      </c>
      <c r="AD124" t="str">
        <f t="shared" si="18"/>
        <v/>
      </c>
      <c r="AE124" t="str">
        <f t="shared" si="28"/>
        <v/>
      </c>
      <c r="AF124" t="str">
        <f t="shared" si="29"/>
        <v/>
      </c>
      <c r="AG124" t="b">
        <f t="shared" si="16"/>
        <v>0</v>
      </c>
      <c r="AH124" s="3">
        <v>605</v>
      </c>
      <c r="AI124" s="2" t="s">
        <v>3528</v>
      </c>
      <c r="AJ124" s="1" t="s">
        <v>1631</v>
      </c>
      <c r="AK124" s="1" t="s">
        <v>1453</v>
      </c>
      <c r="AL124" s="1">
        <v>7</v>
      </c>
      <c r="AM124" s="1" t="s">
        <v>1329</v>
      </c>
      <c r="AN124" s="1" t="s">
        <v>1328</v>
      </c>
      <c r="AO124" s="1" t="s">
        <v>349</v>
      </c>
      <c r="AP124" s="1" t="s">
        <v>1506</v>
      </c>
      <c r="AQ124" s="1" t="s">
        <v>2837</v>
      </c>
      <c r="AR124" s="1"/>
      <c r="AS124" s="1" t="s">
        <v>361</v>
      </c>
      <c r="AT124" s="1" t="s">
        <v>3633</v>
      </c>
      <c r="AU124" s="1" t="s">
        <v>3634</v>
      </c>
      <c r="AV124" s="1"/>
      <c r="AW124" s="1">
        <v>2</v>
      </c>
      <c r="AX124" s="1">
        <v>2</v>
      </c>
      <c r="AY124" s="1" t="s">
        <v>3635</v>
      </c>
    </row>
    <row r="125" spans="1:51" x14ac:dyDescent="0.15">
      <c r="A125" t="str">
        <f t="shared" si="19"/>
        <v>|SOI|黒|9|1/2|《[[療養所の骸骨]]》|</v>
      </c>
      <c r="B125" t="s">
        <v>3211</v>
      </c>
      <c r="C125" t="str">
        <f t="shared" si="20"/>
        <v>SOI</v>
      </c>
      <c r="D125">
        <f>IF(AI125="","",VLOOKUP(C125,tnpl!$Z$1:$AA$11,2,TRUE))</f>
        <v>4</v>
      </c>
      <c r="E125" t="s">
        <v>3211</v>
      </c>
      <c r="F125" t="str">
        <f t="shared" si="21"/>
        <v>黒</v>
      </c>
      <c r="G125">
        <f>IF(AJ125="","",VLOOKUP(F125,tnpl!$X$1:$Y$16,2,TRUE))</f>
        <v>3</v>
      </c>
      <c r="H125" t="s">
        <v>3211</v>
      </c>
      <c r="I125">
        <f t="shared" si="22"/>
        <v>9</v>
      </c>
      <c r="J125" t="s">
        <v>3211</v>
      </c>
      <c r="K125">
        <f t="shared" si="23"/>
        <v>1</v>
      </c>
      <c r="L125">
        <f t="shared" si="24"/>
        <v>2</v>
      </c>
      <c r="M125" t="str">
        <f t="shared" si="17"/>
        <v>1/2</v>
      </c>
      <c r="R125" t="s">
        <v>3267</v>
      </c>
      <c r="S125" t="s">
        <v>4854</v>
      </c>
      <c r="T125" t="str">
        <f t="shared" si="25"/>
        <v>療養所の骸骨</v>
      </c>
      <c r="U125" t="str">
        <f t="shared" si="26"/>
        <v/>
      </c>
      <c r="V125" t="str">
        <f>IF(I125=0,VLOOKUP(T125,Sheet4!A:B,2,TRUE),"")</f>
        <v/>
      </c>
      <c r="W125" t="s">
        <v>4855</v>
      </c>
      <c r="X125" t="s">
        <v>3267</v>
      </c>
      <c r="Y125" s="9"/>
      <c r="Z125" s="11" t="s">
        <v>3658</v>
      </c>
      <c r="AA125" t="s">
        <v>5251</v>
      </c>
      <c r="AC125" t="str">
        <f t="shared" si="27"/>
        <v/>
      </c>
      <c r="AD125" t="str">
        <f t="shared" si="18"/>
        <v/>
      </c>
      <c r="AE125" t="str">
        <f t="shared" si="28"/>
        <v/>
      </c>
      <c r="AF125" t="str">
        <f t="shared" si="29"/>
        <v/>
      </c>
      <c r="AG125" t="b">
        <f t="shared" si="16"/>
        <v>0</v>
      </c>
      <c r="AH125" s="3">
        <v>616</v>
      </c>
      <c r="AI125" s="2" t="s">
        <v>3528</v>
      </c>
      <c r="AJ125" s="1" t="s">
        <v>1606</v>
      </c>
      <c r="AK125" s="1" t="s">
        <v>1771</v>
      </c>
      <c r="AL125" s="1">
        <v>9</v>
      </c>
      <c r="AM125" s="1" t="s">
        <v>1311</v>
      </c>
      <c r="AN125" s="1" t="s">
        <v>1310</v>
      </c>
      <c r="AO125" s="1" t="s">
        <v>349</v>
      </c>
      <c r="AP125" s="1" t="s">
        <v>3656</v>
      </c>
      <c r="AQ125" s="1"/>
      <c r="AR125" s="1"/>
      <c r="AS125" s="1" t="s">
        <v>2627</v>
      </c>
      <c r="AT125" s="1" t="s">
        <v>3657</v>
      </c>
      <c r="AU125" s="1"/>
      <c r="AV125" s="1"/>
      <c r="AW125" s="1">
        <v>1</v>
      </c>
      <c r="AX125" s="1">
        <v>2</v>
      </c>
      <c r="AY125" s="1" t="s">
        <v>3658</v>
      </c>
    </row>
    <row r="126" spans="1:51" x14ac:dyDescent="0.15">
      <c r="A126" t="str">
        <f t="shared" si="19"/>
        <v>|SOI|黒|6||《[[死の円舞曲]]》|</v>
      </c>
      <c r="B126" t="s">
        <v>3211</v>
      </c>
      <c r="C126" t="str">
        <f t="shared" si="20"/>
        <v>SOI</v>
      </c>
      <c r="D126">
        <f>IF(AI126="","",VLOOKUP(C126,tnpl!$Z$1:$AA$11,2,TRUE))</f>
        <v>4</v>
      </c>
      <c r="E126" t="s">
        <v>3211</v>
      </c>
      <c r="F126" t="str">
        <f t="shared" si="21"/>
        <v>黒</v>
      </c>
      <c r="G126">
        <f>IF(AJ126="","",VLOOKUP(F126,tnpl!$X$1:$Y$16,2,TRUE))</f>
        <v>3</v>
      </c>
      <c r="H126" t="s">
        <v>3211</v>
      </c>
      <c r="I126">
        <f t="shared" si="22"/>
        <v>6</v>
      </c>
      <c r="J126" t="s">
        <v>3211</v>
      </c>
      <c r="K126">
        <f t="shared" si="23"/>
        <v>0</v>
      </c>
      <c r="L126">
        <f t="shared" si="24"/>
        <v>0</v>
      </c>
      <c r="M126" t="str">
        <f t="shared" si="17"/>
        <v/>
      </c>
      <c r="R126" t="s">
        <v>3267</v>
      </c>
      <c r="S126" t="s">
        <v>4854</v>
      </c>
      <c r="T126" t="str">
        <f t="shared" si="25"/>
        <v>死の円舞曲</v>
      </c>
      <c r="U126" t="str">
        <f t="shared" si="26"/>
        <v/>
      </c>
      <c r="V126" t="str">
        <f>IF(I126=0,VLOOKUP(T126,Sheet4!A:B,2,TRUE),"")</f>
        <v/>
      </c>
      <c r="W126" t="s">
        <v>4855</v>
      </c>
      <c r="X126" t="s">
        <v>3267</v>
      </c>
      <c r="Y126" s="9"/>
      <c r="Z126" s="11" t="s">
        <v>3660</v>
      </c>
      <c r="AA126" t="s">
        <v>5251</v>
      </c>
      <c r="AC126" t="str">
        <f t="shared" si="27"/>
        <v/>
      </c>
      <c r="AD126" t="str">
        <f t="shared" si="18"/>
        <v>破壊された</v>
      </c>
      <c r="AE126" t="str">
        <f t="shared" si="28"/>
        <v/>
      </c>
      <c r="AF126" t="str">
        <f t="shared" si="29"/>
        <v/>
      </c>
      <c r="AG126" t="b">
        <f t="shared" si="16"/>
        <v>0</v>
      </c>
      <c r="AH126" s="3">
        <v>620</v>
      </c>
      <c r="AI126" s="2" t="s">
        <v>3528</v>
      </c>
      <c r="AJ126" s="1" t="s">
        <v>1606</v>
      </c>
      <c r="AK126" s="1" t="s">
        <v>1771</v>
      </c>
      <c r="AL126" s="1">
        <v>6</v>
      </c>
      <c r="AM126" s="1" t="s">
        <v>1303</v>
      </c>
      <c r="AN126" s="1" t="s">
        <v>1302</v>
      </c>
      <c r="AO126" s="1" t="s">
        <v>1475</v>
      </c>
      <c r="AP126" s="1"/>
      <c r="AQ126" s="1"/>
      <c r="AR126" s="1"/>
      <c r="AS126" s="1" t="s">
        <v>3660</v>
      </c>
      <c r="AT126" s="1"/>
      <c r="AU126" s="1"/>
      <c r="AV126" s="1"/>
      <c r="AW126" s="1"/>
      <c r="AX126" s="1"/>
      <c r="AY126" s="1" t="s">
        <v>3660</v>
      </c>
    </row>
    <row r="127" spans="1:51" x14ac:dyDescent="0.15">
      <c r="A127" t="str">
        <f t="shared" si="19"/>
        <v>|SOI|黒|9|4/4|《[[グール馬]]》|</v>
      </c>
      <c r="B127" t="s">
        <v>3211</v>
      </c>
      <c r="C127" t="str">
        <f t="shared" si="20"/>
        <v>SOI</v>
      </c>
      <c r="D127">
        <f>IF(AI127="","",VLOOKUP(C127,tnpl!$Z$1:$AA$11,2,TRUE))</f>
        <v>4</v>
      </c>
      <c r="E127" t="s">
        <v>3211</v>
      </c>
      <c r="F127" t="str">
        <f t="shared" si="21"/>
        <v>黒</v>
      </c>
      <c r="G127">
        <f>IF(AJ127="","",VLOOKUP(F127,tnpl!$X$1:$Y$16,2,TRUE))</f>
        <v>3</v>
      </c>
      <c r="H127" t="s">
        <v>3211</v>
      </c>
      <c r="I127">
        <f t="shared" si="22"/>
        <v>9</v>
      </c>
      <c r="J127" t="s">
        <v>3211</v>
      </c>
      <c r="K127">
        <f t="shared" si="23"/>
        <v>4</v>
      </c>
      <c r="L127">
        <f t="shared" si="24"/>
        <v>4</v>
      </c>
      <c r="M127" t="str">
        <f t="shared" si="17"/>
        <v>4/4</v>
      </c>
      <c r="R127" t="s">
        <v>3267</v>
      </c>
      <c r="S127" t="s">
        <v>4854</v>
      </c>
      <c r="T127" t="str">
        <f t="shared" si="25"/>
        <v>グール馬</v>
      </c>
      <c r="U127" t="str">
        <f t="shared" si="26"/>
        <v/>
      </c>
      <c r="V127" t="str">
        <f>IF(I127=0,VLOOKUP(T127,Sheet4!A:B,2,TRUE),"")</f>
        <v/>
      </c>
      <c r="W127" t="s">
        <v>4855</v>
      </c>
      <c r="X127" t="s">
        <v>3267</v>
      </c>
      <c r="Y127" s="9"/>
      <c r="Z127" s="11" t="s">
        <v>3667</v>
      </c>
      <c r="AA127" t="s">
        <v>5251</v>
      </c>
      <c r="AC127" t="str">
        <f t="shared" si="27"/>
        <v/>
      </c>
      <c r="AD127" t="str">
        <f t="shared" si="18"/>
        <v/>
      </c>
      <c r="AE127" t="str">
        <f t="shared" si="28"/>
        <v/>
      </c>
      <c r="AF127" t="str">
        <f t="shared" si="29"/>
        <v/>
      </c>
      <c r="AG127" t="b">
        <f t="shared" si="16"/>
        <v>0</v>
      </c>
      <c r="AH127" s="3">
        <v>624</v>
      </c>
      <c r="AI127" s="2" t="s">
        <v>3528</v>
      </c>
      <c r="AJ127" s="1" t="s">
        <v>1606</v>
      </c>
      <c r="AK127" s="1" t="s">
        <v>1473</v>
      </c>
      <c r="AL127" s="1">
        <v>9</v>
      </c>
      <c r="AM127" s="1" t="s">
        <v>1295</v>
      </c>
      <c r="AN127" s="1" t="s">
        <v>1294</v>
      </c>
      <c r="AO127" s="1" t="s">
        <v>349</v>
      </c>
      <c r="AP127" s="1" t="s">
        <v>1506</v>
      </c>
      <c r="AQ127" s="1" t="s">
        <v>3666</v>
      </c>
      <c r="AR127" s="1"/>
      <c r="AS127" s="1" t="s">
        <v>3667</v>
      </c>
      <c r="AT127" s="1"/>
      <c r="AU127" s="1"/>
      <c r="AV127" s="1"/>
      <c r="AW127" s="1">
        <v>4</v>
      </c>
      <c r="AX127" s="1">
        <v>4</v>
      </c>
      <c r="AY127" s="1" t="s">
        <v>3667</v>
      </c>
    </row>
    <row r="128" spans="1:51" x14ac:dyDescent="0.15">
      <c r="A128" t="str">
        <f t="shared" si="19"/>
        <v>|SOI|黒|0|4/5|《[[悪魔憑きの魔女&gt;親切な余所者]]》|</v>
      </c>
      <c r="B128" t="s">
        <v>3211</v>
      </c>
      <c r="C128" t="str">
        <f t="shared" si="20"/>
        <v>SOI</v>
      </c>
      <c r="D128">
        <f>IF(AI128="","",VLOOKUP(C128,tnpl!$Z$1:$AA$11,2,TRUE))</f>
        <v>4</v>
      </c>
      <c r="E128" t="s">
        <v>3211</v>
      </c>
      <c r="F128" t="str">
        <f t="shared" si="21"/>
        <v>黒</v>
      </c>
      <c r="G128">
        <f>IF(AJ128="","",VLOOKUP(F128,tnpl!$X$1:$Y$16,2,TRUE))</f>
        <v>3</v>
      </c>
      <c r="H128" t="s">
        <v>3211</v>
      </c>
      <c r="I128">
        <f t="shared" si="22"/>
        <v>0</v>
      </c>
      <c r="J128" t="s">
        <v>3211</v>
      </c>
      <c r="K128">
        <f t="shared" si="23"/>
        <v>4</v>
      </c>
      <c r="L128">
        <f t="shared" si="24"/>
        <v>5</v>
      </c>
      <c r="M128" t="str">
        <f t="shared" si="17"/>
        <v>4/5</v>
      </c>
      <c r="R128" t="s">
        <v>3267</v>
      </c>
      <c r="S128" t="s">
        <v>4854</v>
      </c>
      <c r="T128" t="str">
        <f t="shared" si="25"/>
        <v>悪魔憑きの魔女</v>
      </c>
      <c r="U128" t="str">
        <f t="shared" si="26"/>
        <v>&gt;</v>
      </c>
      <c r="V128" t="str">
        <f>IF(I128=0,VLOOKUP(T128,Sheet4!A:B,2,TRUE),"")</f>
        <v>親切な余所者</v>
      </c>
      <c r="W128" t="s">
        <v>4855</v>
      </c>
      <c r="X128" t="s">
        <v>3267</v>
      </c>
      <c r="Y128" s="9"/>
      <c r="Z128" s="11" t="s">
        <v>3673</v>
      </c>
      <c r="AA128" t="s">
        <v>5246</v>
      </c>
      <c r="AC128" t="str">
        <f t="shared" si="27"/>
        <v>破壊する</v>
      </c>
      <c r="AD128" t="str">
        <f t="shared" si="18"/>
        <v/>
      </c>
      <c r="AE128" t="str">
        <f t="shared" si="28"/>
        <v/>
      </c>
      <c r="AF128" t="str">
        <f t="shared" si="29"/>
        <v/>
      </c>
      <c r="AG128" t="b">
        <f t="shared" si="16"/>
        <v>0</v>
      </c>
      <c r="AH128" s="3">
        <v>629</v>
      </c>
      <c r="AI128" s="2" t="s">
        <v>3528</v>
      </c>
      <c r="AJ128" s="1" t="s">
        <v>1606</v>
      </c>
      <c r="AK128" s="1" t="s">
        <v>1473</v>
      </c>
      <c r="AL128" s="21">
        <v>0</v>
      </c>
      <c r="AM128" s="1" t="s">
        <v>1045</v>
      </c>
      <c r="AN128" s="1" t="s">
        <v>1044</v>
      </c>
      <c r="AO128" s="1" t="s">
        <v>349</v>
      </c>
      <c r="AP128" s="1" t="s">
        <v>1511</v>
      </c>
      <c r="AQ128" s="1" t="s">
        <v>1894</v>
      </c>
      <c r="AR128" s="1"/>
      <c r="AS128" s="1" t="s">
        <v>3673</v>
      </c>
      <c r="AT128" s="1"/>
      <c r="AU128" s="1"/>
      <c r="AV128" s="1"/>
      <c r="AW128" s="1">
        <v>4</v>
      </c>
      <c r="AX128" s="1">
        <v>5</v>
      </c>
      <c r="AY128" s="1" t="s">
        <v>3673</v>
      </c>
    </row>
    <row r="129" spans="1:51" x14ac:dyDescent="0.15">
      <c r="A129" t="str">
        <f t="shared" si="19"/>
        <v>|SOI|黒|12|2/2|《[[神出鬼没な拷問者]]》|</v>
      </c>
      <c r="B129" t="s">
        <v>3211</v>
      </c>
      <c r="C129" t="str">
        <f t="shared" si="20"/>
        <v>SOI</v>
      </c>
      <c r="D129">
        <f>IF(AI129="","",VLOOKUP(C129,tnpl!$Z$1:$AA$11,2,TRUE))</f>
        <v>4</v>
      </c>
      <c r="E129" t="s">
        <v>3211</v>
      </c>
      <c r="F129" t="str">
        <f t="shared" si="21"/>
        <v>黒</v>
      </c>
      <c r="G129">
        <f>IF(AJ129="","",VLOOKUP(F129,tnpl!$X$1:$Y$16,2,TRUE))</f>
        <v>3</v>
      </c>
      <c r="H129" t="s">
        <v>3211</v>
      </c>
      <c r="I129">
        <f t="shared" si="22"/>
        <v>12</v>
      </c>
      <c r="J129" t="s">
        <v>3211</v>
      </c>
      <c r="K129">
        <f t="shared" si="23"/>
        <v>2</v>
      </c>
      <c r="L129">
        <f t="shared" si="24"/>
        <v>2</v>
      </c>
      <c r="M129" t="str">
        <f t="shared" si="17"/>
        <v>2/2</v>
      </c>
      <c r="R129" t="s">
        <v>3267</v>
      </c>
      <c r="S129" t="s">
        <v>4854</v>
      </c>
      <c r="T129" t="str">
        <f t="shared" si="25"/>
        <v>神出鬼没な拷問者</v>
      </c>
      <c r="U129" t="str">
        <f t="shared" si="26"/>
        <v/>
      </c>
      <c r="V129" t="str">
        <f>IF(I129=0,VLOOKUP(T129,Sheet4!A:B,2,TRUE),"")</f>
        <v/>
      </c>
      <c r="W129" t="s">
        <v>4855</v>
      </c>
      <c r="X129" t="s">
        <v>3267</v>
      </c>
      <c r="Y129" s="9"/>
      <c r="Z129" s="11" t="s">
        <v>5252</v>
      </c>
      <c r="AA129" t="s">
        <v>5246</v>
      </c>
      <c r="AC129" t="str">
        <f t="shared" si="27"/>
        <v>破壊する</v>
      </c>
      <c r="AD129" t="str">
        <f t="shared" si="18"/>
        <v/>
      </c>
      <c r="AE129" t="str">
        <f t="shared" si="28"/>
        <v/>
      </c>
      <c r="AF129" t="str">
        <f t="shared" si="29"/>
        <v/>
      </c>
      <c r="AG129" t="b">
        <f t="shared" si="16"/>
        <v>0</v>
      </c>
      <c r="AH129" s="3">
        <v>635</v>
      </c>
      <c r="AI129" s="2" t="s">
        <v>3528</v>
      </c>
      <c r="AJ129" s="1" t="s">
        <v>1606</v>
      </c>
      <c r="AK129" s="1" t="s">
        <v>1463</v>
      </c>
      <c r="AL129" s="22">
        <v>12</v>
      </c>
      <c r="AM129" s="1" t="s">
        <v>1277</v>
      </c>
      <c r="AN129" s="1" t="s">
        <v>1276</v>
      </c>
      <c r="AO129" s="1" t="s">
        <v>349</v>
      </c>
      <c r="AP129" s="1" t="s">
        <v>1516</v>
      </c>
      <c r="AQ129" s="1" t="s">
        <v>1485</v>
      </c>
      <c r="AR129" s="1"/>
      <c r="AS129" s="1" t="s">
        <v>3684</v>
      </c>
      <c r="AT129" s="1" t="s">
        <v>3685</v>
      </c>
      <c r="AU129" s="1"/>
      <c r="AV129" s="1"/>
      <c r="AW129" s="1">
        <v>2</v>
      </c>
      <c r="AX129" s="1">
        <v>2</v>
      </c>
      <c r="AY129" s="1" t="s">
        <v>4868</v>
      </c>
    </row>
    <row r="130" spans="1:51" x14ac:dyDescent="0.15">
      <c r="A130" t="str">
        <f t="shared" si="19"/>
        <v>|SOI|黒|13||《[[末永く]]》|</v>
      </c>
      <c r="B130" t="s">
        <v>3211</v>
      </c>
      <c r="C130" t="str">
        <f t="shared" si="20"/>
        <v>SOI</v>
      </c>
      <c r="D130">
        <f>IF(AI130="","",VLOOKUP(C130,tnpl!$Z$1:$AA$11,2,TRUE))</f>
        <v>4</v>
      </c>
      <c r="E130" t="s">
        <v>3211</v>
      </c>
      <c r="F130" t="str">
        <f t="shared" si="21"/>
        <v>黒</v>
      </c>
      <c r="G130">
        <f>IF(AJ130="","",VLOOKUP(F130,tnpl!$X$1:$Y$16,2,TRUE))</f>
        <v>3</v>
      </c>
      <c r="H130" t="s">
        <v>3211</v>
      </c>
      <c r="I130">
        <f t="shared" si="22"/>
        <v>13</v>
      </c>
      <c r="J130" t="s">
        <v>3211</v>
      </c>
      <c r="K130">
        <f t="shared" si="23"/>
        <v>0</v>
      </c>
      <c r="L130">
        <f t="shared" si="24"/>
        <v>0</v>
      </c>
      <c r="M130" t="str">
        <f t="shared" si="17"/>
        <v/>
      </c>
      <c r="R130" t="s">
        <v>3267</v>
      </c>
      <c r="S130" t="s">
        <v>4854</v>
      </c>
      <c r="T130" t="str">
        <f t="shared" si="25"/>
        <v>末永く</v>
      </c>
      <c r="U130" t="str">
        <f t="shared" si="26"/>
        <v/>
      </c>
      <c r="V130" t="str">
        <f>IF(I130=0,VLOOKUP(T130,Sheet4!A:B,2,TRUE),"")</f>
        <v/>
      </c>
      <c r="W130" t="s">
        <v>4855</v>
      </c>
      <c r="X130" t="s">
        <v>3267</v>
      </c>
      <c r="Y130" s="9"/>
      <c r="Z130" s="11" t="s">
        <v>3688</v>
      </c>
      <c r="AA130" t="s">
        <v>5251</v>
      </c>
      <c r="AC130" t="str">
        <f t="shared" si="27"/>
        <v/>
      </c>
      <c r="AD130" t="str">
        <f t="shared" si="18"/>
        <v>破壊された</v>
      </c>
      <c r="AE130" t="str">
        <f t="shared" si="28"/>
        <v/>
      </c>
      <c r="AF130" t="str">
        <f t="shared" si="29"/>
        <v/>
      </c>
      <c r="AG130" t="b">
        <f t="shared" si="16"/>
        <v>0</v>
      </c>
      <c r="AH130" s="3">
        <v>637</v>
      </c>
      <c r="AI130" s="2" t="s">
        <v>3528</v>
      </c>
      <c r="AJ130" s="1" t="s">
        <v>1606</v>
      </c>
      <c r="AK130" s="1" t="s">
        <v>1463</v>
      </c>
      <c r="AL130" s="1">
        <v>13</v>
      </c>
      <c r="AM130" s="1" t="s">
        <v>1275</v>
      </c>
      <c r="AN130" s="1" t="s">
        <v>1274</v>
      </c>
      <c r="AO130" s="1" t="s">
        <v>1475</v>
      </c>
      <c r="AP130" s="1"/>
      <c r="AQ130" s="1"/>
      <c r="AR130" s="1"/>
      <c r="AS130" s="1" t="s">
        <v>3688</v>
      </c>
      <c r="AT130" s="1"/>
      <c r="AU130" s="1"/>
      <c r="AV130" s="1"/>
      <c r="AW130" s="1"/>
      <c r="AX130" s="1"/>
      <c r="AY130" s="1" t="s">
        <v>3688</v>
      </c>
    </row>
    <row r="131" spans="1:51" x14ac:dyDescent="0.15">
      <c r="A131" t="str">
        <f t="shared" si="19"/>
        <v>|SOI|黒|5||《[[餌食]]》|</v>
      </c>
      <c r="B131" t="s">
        <v>3211</v>
      </c>
      <c r="C131" t="str">
        <f t="shared" si="20"/>
        <v>SOI</v>
      </c>
      <c r="D131">
        <f>IF(AI131="","",VLOOKUP(C131,tnpl!$Z$1:$AA$11,2,TRUE))</f>
        <v>4</v>
      </c>
      <c r="E131" t="s">
        <v>3211</v>
      </c>
      <c r="F131" t="str">
        <f t="shared" si="21"/>
        <v>黒</v>
      </c>
      <c r="G131">
        <f>IF(AJ131="","",VLOOKUP(F131,tnpl!$X$1:$Y$16,2,TRUE))</f>
        <v>3</v>
      </c>
      <c r="H131" t="s">
        <v>3211</v>
      </c>
      <c r="I131">
        <f t="shared" si="22"/>
        <v>5</v>
      </c>
      <c r="J131" t="s">
        <v>3211</v>
      </c>
      <c r="K131">
        <f t="shared" si="23"/>
        <v>0</v>
      </c>
      <c r="L131">
        <f t="shared" si="24"/>
        <v>0</v>
      </c>
      <c r="M131" t="str">
        <f t="shared" si="17"/>
        <v/>
      </c>
      <c r="R131" t="s">
        <v>3267</v>
      </c>
      <c r="S131" t="s">
        <v>4854</v>
      </c>
      <c r="T131" t="str">
        <f t="shared" si="25"/>
        <v>餌食</v>
      </c>
      <c r="U131" t="str">
        <f t="shared" si="26"/>
        <v/>
      </c>
      <c r="V131" t="str">
        <f>IF(I131=0,VLOOKUP(T131,Sheet4!A:B,2,TRUE),"")</f>
        <v/>
      </c>
      <c r="W131" t="s">
        <v>4855</v>
      </c>
      <c r="X131" t="s">
        <v>3267</v>
      </c>
      <c r="Y131" s="9"/>
      <c r="Z131" s="11" t="s">
        <v>3692</v>
      </c>
      <c r="AA131" t="s">
        <v>5246</v>
      </c>
      <c r="AC131" t="str">
        <f t="shared" si="27"/>
        <v>破壊する</v>
      </c>
      <c r="AD131" t="str">
        <f t="shared" si="18"/>
        <v/>
      </c>
      <c r="AE131" t="str">
        <f t="shared" si="28"/>
        <v/>
      </c>
      <c r="AF131" t="str">
        <f t="shared" si="29"/>
        <v/>
      </c>
      <c r="AG131" t="b">
        <f t="shared" si="16"/>
        <v>0</v>
      </c>
      <c r="AH131" s="3">
        <v>639</v>
      </c>
      <c r="AI131" s="2" t="s">
        <v>3528</v>
      </c>
      <c r="AJ131" s="1" t="s">
        <v>1606</v>
      </c>
      <c r="AK131" s="1" t="s">
        <v>1463</v>
      </c>
      <c r="AL131" s="1">
        <v>5</v>
      </c>
      <c r="AM131" s="1" t="s">
        <v>1271</v>
      </c>
      <c r="AN131" s="1" t="s">
        <v>1270</v>
      </c>
      <c r="AO131" s="1" t="s">
        <v>1475</v>
      </c>
      <c r="AP131" s="1"/>
      <c r="AQ131" s="1"/>
      <c r="AR131" s="1"/>
      <c r="AS131" s="1" t="s">
        <v>2114</v>
      </c>
      <c r="AT131" s="1" t="s">
        <v>3691</v>
      </c>
      <c r="AU131" s="1"/>
      <c r="AV131" s="1"/>
      <c r="AW131" s="1"/>
      <c r="AX131" s="1"/>
      <c r="AY131" s="1" t="s">
        <v>3692</v>
      </c>
    </row>
    <row r="132" spans="1:51" x14ac:dyDescent="0.15">
      <c r="A132" t="str">
        <f t="shared" si="19"/>
        <v>|SOI|黒|14|2/2|《[[無情な死者]]》|</v>
      </c>
      <c r="B132" t="s">
        <v>3211</v>
      </c>
      <c r="C132" t="str">
        <f t="shared" si="20"/>
        <v>SOI</v>
      </c>
      <c r="D132">
        <f>IF(AI132="","",VLOOKUP(C132,tnpl!$Z$1:$AA$11,2,TRUE))</f>
        <v>4</v>
      </c>
      <c r="E132" t="s">
        <v>3211</v>
      </c>
      <c r="F132" t="str">
        <f t="shared" si="21"/>
        <v>黒</v>
      </c>
      <c r="G132">
        <f>IF(AJ132="","",VLOOKUP(F132,tnpl!$X$1:$Y$16,2,TRUE))</f>
        <v>3</v>
      </c>
      <c r="H132" t="s">
        <v>3211</v>
      </c>
      <c r="I132">
        <f t="shared" si="22"/>
        <v>14</v>
      </c>
      <c r="J132" t="s">
        <v>3211</v>
      </c>
      <c r="K132">
        <f t="shared" si="23"/>
        <v>2</v>
      </c>
      <c r="L132">
        <f t="shared" si="24"/>
        <v>2</v>
      </c>
      <c r="M132" t="str">
        <f t="shared" si="17"/>
        <v>2/2</v>
      </c>
      <c r="R132" t="s">
        <v>3267</v>
      </c>
      <c r="S132" t="s">
        <v>4854</v>
      </c>
      <c r="T132" t="str">
        <f t="shared" si="25"/>
        <v>無情な死者</v>
      </c>
      <c r="U132" t="str">
        <f t="shared" si="26"/>
        <v/>
      </c>
      <c r="V132" t="str">
        <f>IF(I132=0,VLOOKUP(T132,Sheet4!A:B,2,TRUE),"")</f>
        <v/>
      </c>
      <c r="W132" t="s">
        <v>4855</v>
      </c>
      <c r="X132" t="s">
        <v>3267</v>
      </c>
      <c r="Y132" s="9"/>
      <c r="Z132" s="11" t="s">
        <v>3698</v>
      </c>
      <c r="AA132" t="s">
        <v>4966</v>
      </c>
      <c r="AC132" t="str">
        <f t="shared" si="27"/>
        <v/>
      </c>
      <c r="AD132" t="str">
        <f t="shared" si="18"/>
        <v>破壊された</v>
      </c>
      <c r="AE132" t="str">
        <f t="shared" si="28"/>
        <v/>
      </c>
      <c r="AF132" t="str">
        <f t="shared" si="29"/>
        <v/>
      </c>
      <c r="AG132" t="b">
        <f t="shared" si="16"/>
        <v>0</v>
      </c>
      <c r="AH132" s="3">
        <v>641</v>
      </c>
      <c r="AI132" s="2" t="s">
        <v>3528</v>
      </c>
      <c r="AJ132" s="1" t="s">
        <v>1606</v>
      </c>
      <c r="AK132" s="1" t="s">
        <v>1453</v>
      </c>
      <c r="AL132" s="1">
        <v>14</v>
      </c>
      <c r="AM132" s="1" t="s">
        <v>1267</v>
      </c>
      <c r="AN132" s="1" t="s">
        <v>1266</v>
      </c>
      <c r="AO132" s="1" t="s">
        <v>349</v>
      </c>
      <c r="AP132" s="1" t="s">
        <v>1506</v>
      </c>
      <c r="AQ132" s="1"/>
      <c r="AR132" s="1"/>
      <c r="AS132" s="1" t="s">
        <v>2076</v>
      </c>
      <c r="AT132" s="1" t="s">
        <v>3697</v>
      </c>
      <c r="AU132" s="1"/>
      <c r="AV132" s="1"/>
      <c r="AW132" s="1">
        <v>2</v>
      </c>
      <c r="AX132" s="1">
        <v>2</v>
      </c>
      <c r="AY132" s="1" t="s">
        <v>3698</v>
      </c>
    </row>
    <row r="133" spans="1:51" x14ac:dyDescent="0.15">
      <c r="A133" t="str">
        <f t="shared" si="19"/>
        <v>|SOI|赤|3||《[[突沸の器]]》|</v>
      </c>
      <c r="B133" t="s">
        <v>3211</v>
      </c>
      <c r="C133" t="str">
        <f t="shared" si="20"/>
        <v>SOI</v>
      </c>
      <c r="D133">
        <f>IF(AI133="","",VLOOKUP(C133,tnpl!$Z$1:$AA$11,2,TRUE))</f>
        <v>4</v>
      </c>
      <c r="E133" t="s">
        <v>3211</v>
      </c>
      <c r="F133" t="str">
        <f t="shared" si="21"/>
        <v>赤</v>
      </c>
      <c r="G133">
        <f>IF(AJ133="","",VLOOKUP(F133,tnpl!$X$1:$Y$16,2,TRUE))</f>
        <v>4</v>
      </c>
      <c r="H133" t="s">
        <v>3211</v>
      </c>
      <c r="I133">
        <f t="shared" si="22"/>
        <v>3</v>
      </c>
      <c r="J133" t="s">
        <v>3211</v>
      </c>
      <c r="K133">
        <f t="shared" si="23"/>
        <v>0</v>
      </c>
      <c r="L133">
        <f t="shared" si="24"/>
        <v>0</v>
      </c>
      <c r="M133" t="str">
        <f t="shared" si="17"/>
        <v/>
      </c>
      <c r="R133" t="s">
        <v>3267</v>
      </c>
      <c r="S133" t="s">
        <v>4854</v>
      </c>
      <c r="T133" t="str">
        <f t="shared" si="25"/>
        <v>突沸の器</v>
      </c>
      <c r="U133" t="str">
        <f t="shared" si="26"/>
        <v/>
      </c>
      <c r="V133" t="str">
        <f>IF(I133=0,VLOOKUP(T133,Sheet4!A:B,2,TRUE),"")</f>
        <v/>
      </c>
      <c r="W133" t="s">
        <v>4855</v>
      </c>
      <c r="X133" t="s">
        <v>3267</v>
      </c>
      <c r="Y133" s="9"/>
      <c r="Z133" s="11" t="s">
        <v>3713</v>
      </c>
      <c r="AA133" t="s">
        <v>4966</v>
      </c>
      <c r="AC133" t="str">
        <f t="shared" si="27"/>
        <v/>
      </c>
      <c r="AD133" t="str">
        <f t="shared" si="18"/>
        <v>破壊された</v>
      </c>
      <c r="AE133" t="str">
        <f t="shared" si="28"/>
        <v/>
      </c>
      <c r="AF133" t="str">
        <f t="shared" si="29"/>
        <v/>
      </c>
      <c r="AG133" t="b">
        <f t="shared" si="16"/>
        <v>0</v>
      </c>
      <c r="AH133" s="3">
        <v>656</v>
      </c>
      <c r="AI133" s="2" t="s">
        <v>3528</v>
      </c>
      <c r="AJ133" s="1" t="s">
        <v>1575</v>
      </c>
      <c r="AK133" s="1" t="s">
        <v>1771</v>
      </c>
      <c r="AL133" s="1">
        <v>3</v>
      </c>
      <c r="AM133" s="1" t="s">
        <v>1241</v>
      </c>
      <c r="AN133" s="1" t="s">
        <v>1240</v>
      </c>
      <c r="AO133" s="1" t="s">
        <v>297</v>
      </c>
      <c r="AP133" s="1"/>
      <c r="AQ133" s="1"/>
      <c r="AR133" s="1"/>
      <c r="AS133" s="1" t="s">
        <v>3713</v>
      </c>
      <c r="AT133" s="1"/>
      <c r="AU133" s="1"/>
      <c r="AV133" s="1">
        <v>1</v>
      </c>
      <c r="AW133" s="1"/>
      <c r="AX133" s="1"/>
      <c r="AY133" s="1" t="s">
        <v>3713</v>
      </c>
    </row>
    <row r="134" spans="1:51" x14ac:dyDescent="0.15">
      <c r="A134" t="str">
        <f t="shared" si="19"/>
        <v>|SOI|赤|12||《[[嵐の活用]]》|</v>
      </c>
      <c r="B134" t="s">
        <v>3211</v>
      </c>
      <c r="C134" t="str">
        <f t="shared" si="20"/>
        <v>SOI</v>
      </c>
      <c r="D134">
        <f>IF(AI134="","",VLOOKUP(C134,tnpl!$Z$1:$AA$11,2,TRUE))</f>
        <v>4</v>
      </c>
      <c r="E134" t="s">
        <v>3211</v>
      </c>
      <c r="F134" t="str">
        <f t="shared" si="21"/>
        <v>赤</v>
      </c>
      <c r="G134">
        <f>IF(AJ134="","",VLOOKUP(F134,tnpl!$X$1:$Y$16,2,TRUE))</f>
        <v>4</v>
      </c>
      <c r="H134" t="s">
        <v>3211</v>
      </c>
      <c r="I134">
        <f t="shared" si="22"/>
        <v>12</v>
      </c>
      <c r="J134" t="s">
        <v>3211</v>
      </c>
      <c r="K134">
        <f t="shared" si="23"/>
        <v>0</v>
      </c>
      <c r="L134">
        <f t="shared" si="24"/>
        <v>0</v>
      </c>
      <c r="M134" t="str">
        <f t="shared" si="17"/>
        <v/>
      </c>
      <c r="R134" t="s">
        <v>3267</v>
      </c>
      <c r="S134" t="s">
        <v>4854</v>
      </c>
      <c r="T134" t="str">
        <f t="shared" si="25"/>
        <v>嵐の活用</v>
      </c>
      <c r="U134" t="str">
        <f t="shared" si="26"/>
        <v/>
      </c>
      <c r="V134" t="str">
        <f>IF(I134=0,VLOOKUP(T134,Sheet4!A:B,2,TRUE),"")</f>
        <v/>
      </c>
      <c r="W134" t="s">
        <v>4855</v>
      </c>
      <c r="X134" t="s">
        <v>3267</v>
      </c>
      <c r="Y134" s="9"/>
      <c r="Z134" s="11" t="s">
        <v>3748</v>
      </c>
      <c r="AA134" t="s">
        <v>5249</v>
      </c>
      <c r="AC134" t="str">
        <f t="shared" si="27"/>
        <v>破壊する</v>
      </c>
      <c r="AD134" t="str">
        <f t="shared" si="18"/>
        <v/>
      </c>
      <c r="AE134" t="str">
        <f t="shared" si="28"/>
        <v/>
      </c>
      <c r="AF134" t="str">
        <f t="shared" si="29"/>
        <v/>
      </c>
      <c r="AG134" t="b">
        <f t="shared" si="16"/>
        <v>0</v>
      </c>
      <c r="AH134" s="3">
        <v>678</v>
      </c>
      <c r="AI134" s="2" t="s">
        <v>3528</v>
      </c>
      <c r="AJ134" s="1" t="s">
        <v>1575</v>
      </c>
      <c r="AK134" s="1" t="s">
        <v>1453</v>
      </c>
      <c r="AL134" s="1">
        <v>12</v>
      </c>
      <c r="AM134" s="1" t="s">
        <v>1205</v>
      </c>
      <c r="AN134" s="1" t="s">
        <v>1204</v>
      </c>
      <c r="AO134" s="1" t="s">
        <v>297</v>
      </c>
      <c r="AP134" s="1"/>
      <c r="AQ134" s="1"/>
      <c r="AR134" s="1"/>
      <c r="AS134" s="1" t="s">
        <v>3748</v>
      </c>
      <c r="AT134" s="1"/>
      <c r="AU134" s="1"/>
      <c r="AV134" s="1">
        <v>3</v>
      </c>
      <c r="AW134" s="1"/>
      <c r="AX134" s="1"/>
      <c r="AY134" s="1" t="s">
        <v>3748</v>
      </c>
    </row>
    <row r="135" spans="1:51" x14ac:dyDescent="0.15">
      <c r="A135" t="str">
        <f t="shared" si="19"/>
        <v>|SOI|緑|10||《[[根から絶つ]]》|</v>
      </c>
      <c r="B135" t="s">
        <v>3211</v>
      </c>
      <c r="C135" t="str">
        <f t="shared" si="20"/>
        <v>SOI</v>
      </c>
      <c r="D135">
        <f>IF(AI135="","",VLOOKUP(C135,tnpl!$Z$1:$AA$11,2,TRUE))</f>
        <v>4</v>
      </c>
      <c r="E135" t="s">
        <v>3211</v>
      </c>
      <c r="F135" t="str">
        <f t="shared" si="21"/>
        <v>緑</v>
      </c>
      <c r="G135">
        <f>IF(AJ135="","",VLOOKUP(F135,tnpl!$X$1:$Y$16,2,TRUE))</f>
        <v>5</v>
      </c>
      <c r="H135" t="s">
        <v>3211</v>
      </c>
      <c r="I135">
        <f t="shared" si="22"/>
        <v>10</v>
      </c>
      <c r="J135" t="s">
        <v>3211</v>
      </c>
      <c r="K135">
        <f t="shared" si="23"/>
        <v>0</v>
      </c>
      <c r="L135">
        <f t="shared" si="24"/>
        <v>0</v>
      </c>
      <c r="M135" t="str">
        <f t="shared" si="17"/>
        <v/>
      </c>
      <c r="R135" t="s">
        <v>3267</v>
      </c>
      <c r="S135" t="s">
        <v>4854</v>
      </c>
      <c r="T135" t="str">
        <f t="shared" si="25"/>
        <v>根から絶つ</v>
      </c>
      <c r="U135" t="str">
        <f t="shared" si="26"/>
        <v/>
      </c>
      <c r="V135" t="str">
        <f>IF(I135=0,VLOOKUP(T135,Sheet4!A:B,2,TRUE),"")</f>
        <v/>
      </c>
      <c r="W135" t="s">
        <v>4855</v>
      </c>
      <c r="X135" t="s">
        <v>3267</v>
      </c>
      <c r="Y135" s="9"/>
      <c r="Z135" s="11" t="s">
        <v>3757</v>
      </c>
      <c r="AA135" t="s">
        <v>5247</v>
      </c>
      <c r="AC135" t="str">
        <f t="shared" si="27"/>
        <v>破壊する</v>
      </c>
      <c r="AD135" t="str">
        <f t="shared" si="18"/>
        <v/>
      </c>
      <c r="AE135" t="str">
        <f t="shared" si="28"/>
        <v/>
      </c>
      <c r="AF135" t="str">
        <f t="shared" si="29"/>
        <v/>
      </c>
      <c r="AG135" t="b">
        <f t="shared" si="16"/>
        <v>0</v>
      </c>
      <c r="AH135" s="3">
        <v>691</v>
      </c>
      <c r="AI135" s="2" t="s">
        <v>3528</v>
      </c>
      <c r="AJ135" s="1" t="s">
        <v>1540</v>
      </c>
      <c r="AK135" s="1" t="s">
        <v>1771</v>
      </c>
      <c r="AL135" s="1">
        <v>10</v>
      </c>
      <c r="AM135" s="1" t="s">
        <v>1183</v>
      </c>
      <c r="AN135" s="1" t="s">
        <v>1182</v>
      </c>
      <c r="AO135" s="1" t="s">
        <v>1475</v>
      </c>
      <c r="AP135" s="1"/>
      <c r="AQ135" s="1"/>
      <c r="AR135" s="1"/>
      <c r="AS135" s="1" t="s">
        <v>3757</v>
      </c>
      <c r="AT135" s="1"/>
      <c r="AU135" s="1"/>
      <c r="AV135" s="1"/>
      <c r="AW135" s="1"/>
      <c r="AX135" s="1"/>
      <c r="AY135" s="1" t="s">
        <v>3757</v>
      </c>
    </row>
    <row r="136" spans="1:51" x14ac:dyDescent="0.15">
      <c r="A136" t="str">
        <f t="shared" si="19"/>
        <v>|SOI|緑|4||《[[発生の器]]》|</v>
      </c>
      <c r="B136" t="s">
        <v>3211</v>
      </c>
      <c r="C136" t="str">
        <f t="shared" si="20"/>
        <v>SOI</v>
      </c>
      <c r="D136">
        <f>IF(AI136="","",VLOOKUP(C136,tnpl!$Z$1:$AA$11,2,TRUE))</f>
        <v>4</v>
      </c>
      <c r="E136" t="s">
        <v>3211</v>
      </c>
      <c r="F136" t="str">
        <f t="shared" si="21"/>
        <v>緑</v>
      </c>
      <c r="G136">
        <f>IF(AJ136="","",VLOOKUP(F136,tnpl!$X$1:$Y$16,2,TRUE))</f>
        <v>5</v>
      </c>
      <c r="H136" t="s">
        <v>3211</v>
      </c>
      <c r="I136">
        <f t="shared" si="22"/>
        <v>4</v>
      </c>
      <c r="J136" t="s">
        <v>3211</v>
      </c>
      <c r="K136">
        <f t="shared" si="23"/>
        <v>0</v>
      </c>
      <c r="L136">
        <f t="shared" si="24"/>
        <v>0</v>
      </c>
      <c r="M136" t="str">
        <f t="shared" si="17"/>
        <v/>
      </c>
      <c r="R136" t="s">
        <v>3267</v>
      </c>
      <c r="S136" t="s">
        <v>4854</v>
      </c>
      <c r="T136" t="str">
        <f t="shared" si="25"/>
        <v>発生の器</v>
      </c>
      <c r="U136" t="str">
        <f t="shared" si="26"/>
        <v/>
      </c>
      <c r="V136" t="str">
        <f>IF(I136=0,VLOOKUP(T136,Sheet4!A:B,2,TRUE),"")</f>
        <v/>
      </c>
      <c r="W136" t="s">
        <v>4855</v>
      </c>
      <c r="X136" t="s">
        <v>3267</v>
      </c>
      <c r="Y136" s="9"/>
      <c r="Z136" s="11" t="s">
        <v>3759</v>
      </c>
      <c r="AA136" t="s">
        <v>4966</v>
      </c>
      <c r="AC136" t="str">
        <f t="shared" si="27"/>
        <v/>
      </c>
      <c r="AD136" t="str">
        <f t="shared" si="18"/>
        <v>破壊された</v>
      </c>
      <c r="AE136" t="str">
        <f t="shared" si="28"/>
        <v/>
      </c>
      <c r="AF136" t="str">
        <f t="shared" si="29"/>
        <v/>
      </c>
      <c r="AG136" t="b">
        <f t="shared" ref="AG136:AG199" si="30">OR(AD136="与える",AF136="得る")</f>
        <v>0</v>
      </c>
      <c r="AH136" s="3">
        <v>693</v>
      </c>
      <c r="AI136" s="2" t="s">
        <v>3528</v>
      </c>
      <c r="AJ136" s="1" t="s">
        <v>1540</v>
      </c>
      <c r="AK136" s="1" t="s">
        <v>1771</v>
      </c>
      <c r="AL136" s="1">
        <v>4</v>
      </c>
      <c r="AM136" s="1" t="s">
        <v>1179</v>
      </c>
      <c r="AN136" s="1" t="s">
        <v>1178</v>
      </c>
      <c r="AO136" s="1" t="s">
        <v>297</v>
      </c>
      <c r="AP136" s="1"/>
      <c r="AQ136" s="1"/>
      <c r="AR136" s="1"/>
      <c r="AS136" s="1" t="s">
        <v>3759</v>
      </c>
      <c r="AT136" s="1"/>
      <c r="AU136" s="1"/>
      <c r="AV136" s="1">
        <v>1</v>
      </c>
      <c r="AW136" s="1"/>
      <c r="AX136" s="1"/>
      <c r="AY136" s="1" t="s">
        <v>3759</v>
      </c>
    </row>
    <row r="137" spans="1:51" x14ac:dyDescent="0.15">
      <c r="A137" t="str">
        <f t="shared" si="19"/>
        <v>|SOI|緑|20||《[[過ぎ去った季節]]》|</v>
      </c>
      <c r="B137" t="s">
        <v>3211</v>
      </c>
      <c r="C137" t="str">
        <f t="shared" si="20"/>
        <v>SOI</v>
      </c>
      <c r="D137">
        <f>IF(AI137="","",VLOOKUP(C137,tnpl!$Z$1:$AA$11,2,TRUE))</f>
        <v>4</v>
      </c>
      <c r="E137" t="s">
        <v>3211</v>
      </c>
      <c r="F137" t="str">
        <f t="shared" si="21"/>
        <v>緑</v>
      </c>
      <c r="G137">
        <f>IF(AJ137="","",VLOOKUP(F137,tnpl!$X$1:$Y$16,2,TRUE))</f>
        <v>5</v>
      </c>
      <c r="H137" t="s">
        <v>3211</v>
      </c>
      <c r="I137">
        <f t="shared" si="22"/>
        <v>20</v>
      </c>
      <c r="J137" t="s">
        <v>3211</v>
      </c>
      <c r="K137">
        <f t="shared" si="23"/>
        <v>0</v>
      </c>
      <c r="L137">
        <f t="shared" si="24"/>
        <v>0</v>
      </c>
      <c r="M137" t="str">
        <f t="shared" ref="M137:M200" si="31">IF(AO137="クリーチャー",K137&amp;"/"&amp;L137,"")</f>
        <v/>
      </c>
      <c r="R137" t="s">
        <v>3267</v>
      </c>
      <c r="S137" t="s">
        <v>4854</v>
      </c>
      <c r="T137" t="str">
        <f t="shared" si="25"/>
        <v>過ぎ去った季節</v>
      </c>
      <c r="U137" t="str">
        <f t="shared" si="26"/>
        <v/>
      </c>
      <c r="V137" t="str">
        <f>IF(I137=0,VLOOKUP(T137,Sheet4!A:B,2,TRUE),"")</f>
        <v/>
      </c>
      <c r="W137" t="s">
        <v>4855</v>
      </c>
      <c r="X137" t="s">
        <v>3267</v>
      </c>
      <c r="Y137" s="9"/>
      <c r="Z137" s="11" t="s">
        <v>3805</v>
      </c>
      <c r="AA137" t="s">
        <v>5251</v>
      </c>
      <c r="AC137" t="str">
        <f t="shared" si="27"/>
        <v/>
      </c>
      <c r="AD137" t="str">
        <f t="shared" ref="AD137:AD200" si="32">IF(ISERR(SEARCH("破壊された",Z137,1)),"","破壊された")</f>
        <v>破壊された</v>
      </c>
      <c r="AE137" t="str">
        <f t="shared" si="28"/>
        <v/>
      </c>
      <c r="AF137" t="str">
        <f t="shared" si="29"/>
        <v/>
      </c>
      <c r="AG137" t="b">
        <f t="shared" si="30"/>
        <v>0</v>
      </c>
      <c r="AH137" s="3">
        <v>715</v>
      </c>
      <c r="AI137" s="2" t="s">
        <v>3528</v>
      </c>
      <c r="AJ137" s="1" t="s">
        <v>1540</v>
      </c>
      <c r="AK137" s="1" t="s">
        <v>1453</v>
      </c>
      <c r="AL137" s="1">
        <v>20</v>
      </c>
      <c r="AM137" s="1" t="s">
        <v>1143</v>
      </c>
      <c r="AN137" s="1" t="s">
        <v>1142</v>
      </c>
      <c r="AO137" s="1" t="s">
        <v>1475</v>
      </c>
      <c r="AP137" s="1"/>
      <c r="AQ137" s="1"/>
      <c r="AR137" s="1"/>
      <c r="AS137" s="1" t="s">
        <v>3802</v>
      </c>
      <c r="AT137" s="1" t="s">
        <v>3803</v>
      </c>
      <c r="AU137" s="1" t="s">
        <v>3804</v>
      </c>
      <c r="AV137" s="1"/>
      <c r="AW137" s="1"/>
      <c r="AX137" s="1"/>
      <c r="AY137" s="1" t="s">
        <v>3805</v>
      </c>
    </row>
    <row r="138" spans="1:51" x14ac:dyDescent="0.15">
      <c r="A138" t="str">
        <f t="shared" ref="A138:A201" si="33">B138&amp;C138&amp;E138&amp;F138&amp;H138&amp;I138&amp;J138&amp;M138&amp;N138&amp;O138&amp;P138&amp;Q138&amp;R138&amp;S138&amp;T138&amp;U138&amp;V138&amp;W138&amp;X138&amp;Y138</f>
        <v>|SOI|青黒|10|2/2|《[[秘蔵の縫合体]]》|</v>
      </c>
      <c r="B138" t="s">
        <v>3211</v>
      </c>
      <c r="C138" t="str">
        <f t="shared" ref="C138:C201" si="34">AI138</f>
        <v>SOI</v>
      </c>
      <c r="D138">
        <f>IF(AI138="","",VLOOKUP(C138,tnpl!$Z$1:$AA$11,2,TRUE))</f>
        <v>4</v>
      </c>
      <c r="E138" t="s">
        <v>3211</v>
      </c>
      <c r="F138" t="str">
        <f t="shared" ref="F138:F201" si="35">AJ138</f>
        <v>青黒</v>
      </c>
      <c r="G138">
        <f>IF(AJ138="","",VLOOKUP(F138,tnpl!$X$1:$Y$16,2,TRUE))</f>
        <v>7</v>
      </c>
      <c r="H138" t="s">
        <v>3211</v>
      </c>
      <c r="I138">
        <f t="shared" ref="I138:I201" si="36">AL138</f>
        <v>10</v>
      </c>
      <c r="J138" t="s">
        <v>3211</v>
      </c>
      <c r="K138">
        <f t="shared" ref="K138:K201" si="37">AW138</f>
        <v>2</v>
      </c>
      <c r="L138">
        <f t="shared" ref="L138:L201" si="38">AX138</f>
        <v>2</v>
      </c>
      <c r="M138" t="str">
        <f t="shared" si="31"/>
        <v>2/2</v>
      </c>
      <c r="R138" t="s">
        <v>3267</v>
      </c>
      <c r="S138" t="s">
        <v>4854</v>
      </c>
      <c r="T138" t="str">
        <f t="shared" ref="T138:T201" si="39">AM138</f>
        <v>秘蔵の縫合体</v>
      </c>
      <c r="U138" t="str">
        <f t="shared" ref="U138:U201" si="40">IF(I138=0,"&gt;","")</f>
        <v/>
      </c>
      <c r="V138" t="str">
        <f>IF(I138=0,VLOOKUP(T138,Sheet4!A:B,2,TRUE),"")</f>
        <v/>
      </c>
      <c r="W138" t="s">
        <v>4855</v>
      </c>
      <c r="X138" t="s">
        <v>3267</v>
      </c>
      <c r="Y138" s="9"/>
      <c r="Z138" s="11" t="s">
        <v>3807</v>
      </c>
      <c r="AA138" t="s">
        <v>5251</v>
      </c>
      <c r="AC138" t="str">
        <f t="shared" ref="AC138:AC201" si="41">IF(ISERR(SEARCH("破壊する",Z138,1)),"","破壊する")</f>
        <v/>
      </c>
      <c r="AD138" t="str">
        <f t="shared" si="32"/>
        <v/>
      </c>
      <c r="AE138" t="str">
        <f t="shared" ref="AE138:AE201" si="42">IF(ISERR(SEARCH("破壊される",Z138,1)),"","破壊される")</f>
        <v/>
      </c>
      <c r="AF138" t="str">
        <f t="shared" ref="AF138:AF201" si="43">IF(ISERR(SEARCH("破壊し",Z138,1)),"","破壊し")</f>
        <v/>
      </c>
      <c r="AG138" t="b">
        <f t="shared" si="30"/>
        <v>0</v>
      </c>
      <c r="AH138" s="3">
        <v>716</v>
      </c>
      <c r="AI138" s="2" t="s">
        <v>3528</v>
      </c>
      <c r="AJ138" s="1" t="s">
        <v>1530</v>
      </c>
      <c r="AK138" s="1" t="s">
        <v>1463</v>
      </c>
      <c r="AL138" s="1">
        <v>10</v>
      </c>
      <c r="AM138" s="1" t="s">
        <v>1141</v>
      </c>
      <c r="AN138" s="1" t="s">
        <v>1140</v>
      </c>
      <c r="AO138" s="1" t="s">
        <v>349</v>
      </c>
      <c r="AP138" s="1" t="s">
        <v>1506</v>
      </c>
      <c r="AQ138" s="1"/>
      <c r="AR138" s="1"/>
      <c r="AS138" s="1" t="s">
        <v>2627</v>
      </c>
      <c r="AT138" s="1" t="s">
        <v>3806</v>
      </c>
      <c r="AU138" s="1"/>
      <c r="AV138" s="1"/>
      <c r="AW138" s="1">
        <v>2</v>
      </c>
      <c r="AX138" s="1">
        <v>2</v>
      </c>
      <c r="AY138" s="1" t="s">
        <v>3807</v>
      </c>
    </row>
    <row r="139" spans="1:51" x14ac:dyDescent="0.15">
      <c r="A139" t="str">
        <f t="shared" si="33"/>
        <v>|SOI|白黒|12||《[[苦渋の破棄]]》|</v>
      </c>
      <c r="B139" t="s">
        <v>3211</v>
      </c>
      <c r="C139" t="str">
        <f t="shared" si="34"/>
        <v>SOI</v>
      </c>
      <c r="D139">
        <f>IF(AI139="","",VLOOKUP(C139,tnpl!$Z$1:$AA$11,2,TRUE))</f>
        <v>4</v>
      </c>
      <c r="E139" t="s">
        <v>3211</v>
      </c>
      <c r="F139" t="str">
        <f t="shared" si="35"/>
        <v>白黒</v>
      </c>
      <c r="G139">
        <f>IF(AJ139="","",VLOOKUP(F139,tnpl!$X$1:$Y$16,2,TRUE))</f>
        <v>11</v>
      </c>
      <c r="H139" t="s">
        <v>3211</v>
      </c>
      <c r="I139">
        <f t="shared" si="36"/>
        <v>12</v>
      </c>
      <c r="J139" t="s">
        <v>3211</v>
      </c>
      <c r="K139">
        <f t="shared" si="37"/>
        <v>0</v>
      </c>
      <c r="L139">
        <f t="shared" si="38"/>
        <v>0</v>
      </c>
      <c r="M139" t="str">
        <f t="shared" si="31"/>
        <v/>
      </c>
      <c r="R139" t="s">
        <v>3267</v>
      </c>
      <c r="S139" t="s">
        <v>4854</v>
      </c>
      <c r="T139" t="str">
        <f t="shared" si="39"/>
        <v>苦渋の破棄</v>
      </c>
      <c r="U139" t="str">
        <f t="shared" si="40"/>
        <v/>
      </c>
      <c r="V139" t="str">
        <f>IF(I139=0,VLOOKUP(T139,Sheet4!A:B,2,TRUE),"")</f>
        <v/>
      </c>
      <c r="W139" t="s">
        <v>4855</v>
      </c>
      <c r="X139" t="s">
        <v>3267</v>
      </c>
      <c r="Y139" s="9"/>
      <c r="Z139" s="11" t="s">
        <v>3812</v>
      </c>
      <c r="AA139" t="s">
        <v>5246</v>
      </c>
      <c r="AB139" t="s">
        <v>5247</v>
      </c>
      <c r="AC139" t="str">
        <f t="shared" si="41"/>
        <v>破壊する</v>
      </c>
      <c r="AD139" t="str">
        <f t="shared" si="32"/>
        <v/>
      </c>
      <c r="AE139" t="str">
        <f t="shared" si="42"/>
        <v/>
      </c>
      <c r="AF139" t="str">
        <f t="shared" si="43"/>
        <v/>
      </c>
      <c r="AG139" t="b">
        <f t="shared" si="30"/>
        <v>0</v>
      </c>
      <c r="AH139" s="3">
        <v>718</v>
      </c>
      <c r="AI139" s="2" t="s">
        <v>3528</v>
      </c>
      <c r="AJ139" s="1" t="s">
        <v>1496</v>
      </c>
      <c r="AK139" s="1" t="s">
        <v>1463</v>
      </c>
      <c r="AL139" s="1">
        <v>12</v>
      </c>
      <c r="AM139" s="1" t="s">
        <v>1137</v>
      </c>
      <c r="AN139" s="1" t="s">
        <v>1136</v>
      </c>
      <c r="AO139" s="1" t="s">
        <v>1475</v>
      </c>
      <c r="AP139" s="1"/>
      <c r="AQ139" s="1"/>
      <c r="AR139" s="1"/>
      <c r="AS139" s="1" t="s">
        <v>3809</v>
      </c>
      <c r="AT139" s="1" t="s">
        <v>3810</v>
      </c>
      <c r="AU139" s="1" t="s">
        <v>3811</v>
      </c>
      <c r="AV139" s="1"/>
      <c r="AW139" s="1"/>
      <c r="AX139" s="1"/>
      <c r="AY139" s="1" t="s">
        <v>3812</v>
      </c>
    </row>
    <row r="140" spans="1:51" x14ac:dyDescent="0.15">
      <c r="A140" t="str">
        <f t="shared" si="33"/>
        <v>|SOI|無色|1||《[[爆発性の機器]]》|</v>
      </c>
      <c r="B140" t="s">
        <v>3211</v>
      </c>
      <c r="C140" t="str">
        <f t="shared" si="34"/>
        <v>SOI</v>
      </c>
      <c r="D140">
        <f>IF(AI140="","",VLOOKUP(C140,tnpl!$Z$1:$AA$11,2,TRUE))</f>
        <v>4</v>
      </c>
      <c r="E140" t="s">
        <v>3211</v>
      </c>
      <c r="F140" t="str">
        <f t="shared" si="35"/>
        <v>無色</v>
      </c>
      <c r="G140">
        <f>IF(AJ140="","",VLOOKUP(F140,tnpl!$X$1:$Y$16,2,TRUE))</f>
        <v>16</v>
      </c>
      <c r="H140" t="s">
        <v>3211</v>
      </c>
      <c r="I140">
        <f t="shared" si="36"/>
        <v>1</v>
      </c>
      <c r="J140" t="s">
        <v>3211</v>
      </c>
      <c r="K140">
        <f t="shared" si="37"/>
        <v>0</v>
      </c>
      <c r="L140">
        <f t="shared" si="38"/>
        <v>0</v>
      </c>
      <c r="M140" t="str">
        <f t="shared" si="31"/>
        <v/>
      </c>
      <c r="R140" t="s">
        <v>3267</v>
      </c>
      <c r="S140" t="s">
        <v>4854</v>
      </c>
      <c r="T140" t="str">
        <f t="shared" si="39"/>
        <v>爆発性の機器</v>
      </c>
      <c r="U140" t="str">
        <f t="shared" si="40"/>
        <v/>
      </c>
      <c r="V140" t="str">
        <f>IF(I140=0,VLOOKUP(T140,Sheet4!A:B,2,TRUE),"")</f>
        <v/>
      </c>
      <c r="W140" t="s">
        <v>4855</v>
      </c>
      <c r="X140" t="s">
        <v>3267</v>
      </c>
      <c r="Y140" s="9"/>
      <c r="Z140" s="11" t="s">
        <v>3397</v>
      </c>
      <c r="AA140" t="s">
        <v>4966</v>
      </c>
      <c r="AC140" t="str">
        <f t="shared" si="41"/>
        <v/>
      </c>
      <c r="AD140" t="str">
        <f t="shared" si="32"/>
        <v>破壊された</v>
      </c>
      <c r="AE140" t="str">
        <f t="shared" si="42"/>
        <v/>
      </c>
      <c r="AF140" t="str">
        <f t="shared" si="43"/>
        <v/>
      </c>
      <c r="AG140" t="b">
        <f t="shared" si="30"/>
        <v>0</v>
      </c>
      <c r="AH140" s="3">
        <v>729</v>
      </c>
      <c r="AI140" s="2" t="s">
        <v>3528</v>
      </c>
      <c r="AJ140" s="1" t="s">
        <v>301</v>
      </c>
      <c r="AK140" s="1" t="s">
        <v>1771</v>
      </c>
      <c r="AL140" s="1">
        <v>1</v>
      </c>
      <c r="AM140" s="1" t="s">
        <v>1115</v>
      </c>
      <c r="AN140" s="1" t="s">
        <v>1114</v>
      </c>
      <c r="AO140" s="1" t="s">
        <v>297</v>
      </c>
      <c r="AP140" s="1"/>
      <c r="AQ140" s="1"/>
      <c r="AR140" s="1"/>
      <c r="AS140" s="1" t="s">
        <v>3397</v>
      </c>
      <c r="AT140" s="1"/>
      <c r="AU140" s="1"/>
      <c r="AV140" s="1">
        <v>1</v>
      </c>
      <c r="AW140" s="1"/>
      <c r="AX140" s="1"/>
      <c r="AY140" s="1" t="s">
        <v>3397</v>
      </c>
    </row>
    <row r="141" spans="1:51" x14ac:dyDescent="0.15">
      <c r="A141" t="str">
        <f t="shared" si="33"/>
        <v>|SOI|無色|9||《[[処刑者の板金鎧]]》|</v>
      </c>
      <c r="B141" t="s">
        <v>3211</v>
      </c>
      <c r="C141" t="str">
        <f t="shared" si="34"/>
        <v>SOI</v>
      </c>
      <c r="D141">
        <f>IF(AI141="","",VLOOKUP(C141,tnpl!$Z$1:$AA$11,2,TRUE))</f>
        <v>4</v>
      </c>
      <c r="E141" t="s">
        <v>3211</v>
      </c>
      <c r="F141" t="str">
        <f t="shared" si="35"/>
        <v>無色</v>
      </c>
      <c r="G141">
        <f>IF(AJ141="","",VLOOKUP(F141,tnpl!$X$1:$Y$16,2,TRUE))</f>
        <v>16</v>
      </c>
      <c r="H141" t="s">
        <v>3211</v>
      </c>
      <c r="I141">
        <f t="shared" si="36"/>
        <v>9</v>
      </c>
      <c r="J141" t="s">
        <v>3211</v>
      </c>
      <c r="K141">
        <f t="shared" si="37"/>
        <v>0</v>
      </c>
      <c r="L141">
        <f t="shared" si="38"/>
        <v>0</v>
      </c>
      <c r="M141" t="str">
        <f t="shared" si="31"/>
        <v/>
      </c>
      <c r="R141" t="s">
        <v>3267</v>
      </c>
      <c r="S141" t="s">
        <v>4854</v>
      </c>
      <c r="T141" t="str">
        <f t="shared" si="39"/>
        <v>処刑者の板金鎧</v>
      </c>
      <c r="U141" t="str">
        <f t="shared" si="40"/>
        <v/>
      </c>
      <c r="V141" t="str">
        <f>IF(I141=0,VLOOKUP(T141,Sheet4!A:B,2,TRUE),"")</f>
        <v/>
      </c>
      <c r="W141" t="s">
        <v>4855</v>
      </c>
      <c r="X141" t="s">
        <v>3267</v>
      </c>
      <c r="Y141" s="9"/>
      <c r="Z141" s="11" t="s">
        <v>3863</v>
      </c>
      <c r="AA141" t="s">
        <v>5253</v>
      </c>
      <c r="AC141" t="str">
        <f t="shared" si="41"/>
        <v/>
      </c>
      <c r="AD141" t="str">
        <f t="shared" si="32"/>
        <v>破壊された</v>
      </c>
      <c r="AE141" t="str">
        <f t="shared" si="42"/>
        <v/>
      </c>
      <c r="AF141" t="str">
        <f t="shared" si="43"/>
        <v/>
      </c>
      <c r="AG141" t="b">
        <f t="shared" si="30"/>
        <v>0</v>
      </c>
      <c r="AH141" s="3">
        <v>750</v>
      </c>
      <c r="AI141" s="2" t="s">
        <v>3528</v>
      </c>
      <c r="AJ141" s="1" t="s">
        <v>301</v>
      </c>
      <c r="AK141" s="1" t="s">
        <v>1463</v>
      </c>
      <c r="AL141" s="1">
        <v>9</v>
      </c>
      <c r="AM141" s="1" t="s">
        <v>1077</v>
      </c>
      <c r="AN141" s="1" t="s">
        <v>1076</v>
      </c>
      <c r="AO141" s="1" t="s">
        <v>297</v>
      </c>
      <c r="AP141" s="1"/>
      <c r="AQ141" s="1"/>
      <c r="AR141" s="1"/>
      <c r="AS141" s="1" t="s">
        <v>3863</v>
      </c>
      <c r="AT141" s="1"/>
      <c r="AU141" s="1"/>
      <c r="AV141" s="1">
        <v>3</v>
      </c>
      <c r="AW141" s="1"/>
      <c r="AX141" s="1"/>
      <c r="AY141" s="1" t="s">
        <v>3863</v>
      </c>
    </row>
    <row r="142" spans="1:51" x14ac:dyDescent="0.15">
      <c r="A142" t="str">
        <f t="shared" si="33"/>
        <v>|SOI|無色|9||《[[溺墓の寺院]]》|</v>
      </c>
      <c r="B142" t="s">
        <v>3211</v>
      </c>
      <c r="C142" t="str">
        <f t="shared" si="34"/>
        <v>SOI</v>
      </c>
      <c r="D142">
        <f>IF(AI142="","",VLOOKUP(C142,tnpl!$Z$1:$AA$11,2,TRUE))</f>
        <v>4</v>
      </c>
      <c r="E142" t="s">
        <v>3211</v>
      </c>
      <c r="F142" t="str">
        <f t="shared" si="35"/>
        <v>無色</v>
      </c>
      <c r="G142">
        <f>IF(AJ142="","",VLOOKUP(F142,tnpl!$X$1:$Y$16,2,TRUE))</f>
        <v>16</v>
      </c>
      <c r="H142" t="s">
        <v>3211</v>
      </c>
      <c r="I142">
        <f t="shared" si="36"/>
        <v>9</v>
      </c>
      <c r="J142" t="s">
        <v>3211</v>
      </c>
      <c r="K142">
        <f t="shared" si="37"/>
        <v>0</v>
      </c>
      <c r="L142">
        <f t="shared" si="38"/>
        <v>0</v>
      </c>
      <c r="M142" t="str">
        <f t="shared" si="31"/>
        <v/>
      </c>
      <c r="R142" t="s">
        <v>3267</v>
      </c>
      <c r="S142" t="s">
        <v>4854</v>
      </c>
      <c r="T142" t="str">
        <f t="shared" si="39"/>
        <v>溺墓の寺院</v>
      </c>
      <c r="U142" t="str">
        <f t="shared" si="40"/>
        <v/>
      </c>
      <c r="V142" t="str">
        <f>IF(I142=0,VLOOKUP(T142,Sheet4!A:B,2,TRUE),"")</f>
        <v/>
      </c>
      <c r="W142" t="s">
        <v>4855</v>
      </c>
      <c r="X142" t="s">
        <v>3267</v>
      </c>
      <c r="Y142" s="9"/>
      <c r="Z142" s="11" t="s">
        <v>3868</v>
      </c>
      <c r="AA142" t="s">
        <v>5251</v>
      </c>
      <c r="AC142" t="str">
        <f t="shared" si="41"/>
        <v/>
      </c>
      <c r="AD142" t="str">
        <f t="shared" si="32"/>
        <v/>
      </c>
      <c r="AE142" t="str">
        <f t="shared" si="42"/>
        <v/>
      </c>
      <c r="AF142" t="str">
        <f t="shared" si="43"/>
        <v/>
      </c>
      <c r="AG142" t="b">
        <f t="shared" si="30"/>
        <v>0</v>
      </c>
      <c r="AH142" s="3">
        <v>753</v>
      </c>
      <c r="AI142" s="2" t="s">
        <v>3528</v>
      </c>
      <c r="AJ142" s="1" t="s">
        <v>301</v>
      </c>
      <c r="AK142" s="1" t="s">
        <v>1463</v>
      </c>
      <c r="AL142" s="1">
        <v>9</v>
      </c>
      <c r="AM142" s="1" t="s">
        <v>1071</v>
      </c>
      <c r="AN142" s="1" t="s">
        <v>1070</v>
      </c>
      <c r="AO142" s="1" t="s">
        <v>297</v>
      </c>
      <c r="AP142" s="1"/>
      <c r="AQ142" s="1"/>
      <c r="AR142" s="1"/>
      <c r="AS142" s="1" t="s">
        <v>3866</v>
      </c>
      <c r="AT142" s="1" t="s">
        <v>3867</v>
      </c>
      <c r="AU142" s="1"/>
      <c r="AV142" s="1">
        <v>3</v>
      </c>
      <c r="AW142" s="1"/>
      <c r="AX142" s="1"/>
      <c r="AY142" s="1" t="s">
        <v>3868</v>
      </c>
    </row>
    <row r="143" spans="1:51" x14ac:dyDescent="0.15">
      <c r="A143" t="str">
        <f t="shared" si="33"/>
        <v>|EMN|白|15|2/5|《[[罪からの解放者]]》|</v>
      </c>
      <c r="B143" t="s">
        <v>3211</v>
      </c>
      <c r="C143" t="str">
        <f t="shared" si="34"/>
        <v>EMN</v>
      </c>
      <c r="D143">
        <f>IF(AI143="","",VLOOKUP(C143,tnpl!$Z$1:$AA$11,2,TRUE))</f>
        <v>5</v>
      </c>
      <c r="E143" t="s">
        <v>3211</v>
      </c>
      <c r="F143" t="str">
        <f t="shared" si="35"/>
        <v>白</v>
      </c>
      <c r="G143">
        <f>IF(AJ143="","",VLOOKUP(F143,tnpl!$X$1:$Y$16,2,TRUE))</f>
        <v>1</v>
      </c>
      <c r="H143" t="s">
        <v>3211</v>
      </c>
      <c r="I143">
        <f t="shared" si="36"/>
        <v>15</v>
      </c>
      <c r="J143" t="s">
        <v>3211</v>
      </c>
      <c r="K143">
        <f t="shared" si="37"/>
        <v>2</v>
      </c>
      <c r="L143">
        <f t="shared" si="38"/>
        <v>5</v>
      </c>
      <c r="M143" t="str">
        <f t="shared" si="31"/>
        <v>2/5</v>
      </c>
      <c r="R143" t="s">
        <v>3267</v>
      </c>
      <c r="S143" t="s">
        <v>4854</v>
      </c>
      <c r="T143" t="str">
        <f t="shared" si="39"/>
        <v>罪からの解放者</v>
      </c>
      <c r="U143" t="str">
        <f t="shared" si="40"/>
        <v/>
      </c>
      <c r="V143" t="str">
        <f>IF(I143=0,VLOOKUP(T143,Sheet4!A:B,2,TRUE),"")</f>
        <v/>
      </c>
      <c r="W143" t="s">
        <v>4855</v>
      </c>
      <c r="X143" t="s">
        <v>3267</v>
      </c>
      <c r="Y143" s="9"/>
      <c r="Z143" s="11" t="s">
        <v>3880</v>
      </c>
      <c r="AA143" t="s">
        <v>5246</v>
      </c>
      <c r="AC143" t="str">
        <f t="shared" si="41"/>
        <v>破壊する</v>
      </c>
      <c r="AD143" t="str">
        <f t="shared" si="32"/>
        <v/>
      </c>
      <c r="AE143" t="str">
        <f t="shared" si="42"/>
        <v/>
      </c>
      <c r="AF143" t="str">
        <f t="shared" si="43"/>
        <v/>
      </c>
      <c r="AG143" t="b">
        <f t="shared" si="30"/>
        <v>0</v>
      </c>
      <c r="AH143" s="3">
        <v>759</v>
      </c>
      <c r="AI143" s="2" t="s">
        <v>3870</v>
      </c>
      <c r="AJ143" s="1" t="s">
        <v>1653</v>
      </c>
      <c r="AK143" s="1" t="s">
        <v>1473</v>
      </c>
      <c r="AL143" s="22">
        <v>15</v>
      </c>
      <c r="AM143" s="1" t="s">
        <v>1007</v>
      </c>
      <c r="AN143" s="1" t="s">
        <v>1006</v>
      </c>
      <c r="AO143" s="1" t="s">
        <v>349</v>
      </c>
      <c r="AP143" s="1" t="s">
        <v>1511</v>
      </c>
      <c r="AQ143" s="1" t="s">
        <v>1492</v>
      </c>
      <c r="AR143" s="1"/>
      <c r="AS143" s="1" t="s">
        <v>3878</v>
      </c>
      <c r="AT143" s="1" t="s">
        <v>3879</v>
      </c>
      <c r="AU143" s="1"/>
      <c r="AV143" s="1"/>
      <c r="AW143" s="1">
        <v>2</v>
      </c>
      <c r="AX143" s="1">
        <v>5</v>
      </c>
      <c r="AY143" s="1" t="s">
        <v>3880</v>
      </c>
    </row>
    <row r="144" spans="1:51" x14ac:dyDescent="0.15">
      <c r="A144" t="str">
        <f t="shared" si="33"/>
        <v>|EMN|白|18|5/7|《[[消えゆく光、ブルーナ]]》|</v>
      </c>
      <c r="B144" t="s">
        <v>3211</v>
      </c>
      <c r="C144" t="str">
        <f t="shared" si="34"/>
        <v>EMN</v>
      </c>
      <c r="D144">
        <f>IF(AI144="","",VLOOKUP(C144,tnpl!$Z$1:$AA$11,2,TRUE))</f>
        <v>5</v>
      </c>
      <c r="E144" t="s">
        <v>3211</v>
      </c>
      <c r="F144" t="str">
        <f t="shared" si="35"/>
        <v>白</v>
      </c>
      <c r="G144">
        <f>IF(AJ144="","",VLOOKUP(F144,tnpl!$X$1:$Y$16,2,TRUE))</f>
        <v>1</v>
      </c>
      <c r="H144" t="s">
        <v>3211</v>
      </c>
      <c r="I144">
        <f t="shared" si="36"/>
        <v>18</v>
      </c>
      <c r="J144" t="s">
        <v>3211</v>
      </c>
      <c r="K144">
        <f t="shared" si="37"/>
        <v>5</v>
      </c>
      <c r="L144">
        <f t="shared" si="38"/>
        <v>7</v>
      </c>
      <c r="M144" t="str">
        <f t="shared" si="31"/>
        <v>5/7</v>
      </c>
      <c r="R144" t="s">
        <v>3267</v>
      </c>
      <c r="S144" t="s">
        <v>4854</v>
      </c>
      <c r="T144" t="str">
        <f t="shared" si="39"/>
        <v>消えゆく光、ブルーナ</v>
      </c>
      <c r="U144" t="str">
        <f t="shared" si="40"/>
        <v/>
      </c>
      <c r="V144" t="str">
        <f>IF(I144=0,VLOOKUP(T144,Sheet4!A:B,2,TRUE),"")</f>
        <v/>
      </c>
      <c r="W144" t="s">
        <v>4855</v>
      </c>
      <c r="X144" t="s">
        <v>3267</v>
      </c>
      <c r="Y144" s="9"/>
      <c r="Z144" s="11" t="s">
        <v>3893</v>
      </c>
      <c r="AA144" t="s">
        <v>5251</v>
      </c>
      <c r="AC144" t="str">
        <f t="shared" si="41"/>
        <v/>
      </c>
      <c r="AD144" t="str">
        <f t="shared" si="32"/>
        <v>破壊された</v>
      </c>
      <c r="AE144" t="str">
        <f t="shared" si="42"/>
        <v/>
      </c>
      <c r="AF144" t="str">
        <f t="shared" si="43"/>
        <v/>
      </c>
      <c r="AG144" t="b">
        <f t="shared" si="30"/>
        <v>0</v>
      </c>
      <c r="AH144" s="3">
        <v>764</v>
      </c>
      <c r="AI144" s="2" t="s">
        <v>3870</v>
      </c>
      <c r="AJ144" s="1" t="s">
        <v>1653</v>
      </c>
      <c r="AK144" s="1" t="s">
        <v>1463</v>
      </c>
      <c r="AL144" s="1">
        <v>18</v>
      </c>
      <c r="AM144" s="1" t="s">
        <v>999</v>
      </c>
      <c r="AN144" s="1" t="s">
        <v>998</v>
      </c>
      <c r="AO144" s="1" t="s">
        <v>349</v>
      </c>
      <c r="AP144" s="1" t="s">
        <v>358</v>
      </c>
      <c r="AQ144" s="1" t="s">
        <v>2837</v>
      </c>
      <c r="AR144" s="1"/>
      <c r="AS144" s="1" t="s">
        <v>2435</v>
      </c>
      <c r="AT144" s="1" t="s">
        <v>3891</v>
      </c>
      <c r="AU144" s="1" t="s">
        <v>3892</v>
      </c>
      <c r="AV144" s="1"/>
      <c r="AW144" s="1">
        <v>5</v>
      </c>
      <c r="AX144" s="1">
        <v>7</v>
      </c>
      <c r="AY144" s="1" t="s">
        <v>3893</v>
      </c>
    </row>
    <row r="145" spans="1:51" x14ac:dyDescent="0.15">
      <c r="A145" t="str">
        <f t="shared" si="33"/>
        <v>|EMN|青|3||《[[月への封印]]》|</v>
      </c>
      <c r="B145" t="s">
        <v>3211</v>
      </c>
      <c r="C145" t="str">
        <f t="shared" si="34"/>
        <v>EMN</v>
      </c>
      <c r="D145">
        <f>IF(AI145="","",VLOOKUP(C145,tnpl!$Z$1:$AA$11,2,TRUE))</f>
        <v>5</v>
      </c>
      <c r="E145" t="s">
        <v>3211</v>
      </c>
      <c r="F145" t="str">
        <f t="shared" si="35"/>
        <v>青</v>
      </c>
      <c r="G145">
        <f>IF(AJ145="","",VLOOKUP(F145,tnpl!$X$1:$Y$16,2,TRUE))</f>
        <v>2</v>
      </c>
      <c r="H145" t="s">
        <v>3211</v>
      </c>
      <c r="I145">
        <f t="shared" si="36"/>
        <v>3</v>
      </c>
      <c r="J145" t="s">
        <v>3211</v>
      </c>
      <c r="K145">
        <f t="shared" si="37"/>
        <v>0</v>
      </c>
      <c r="L145">
        <f t="shared" si="38"/>
        <v>0</v>
      </c>
      <c r="M145" t="str">
        <f t="shared" si="31"/>
        <v/>
      </c>
      <c r="R145" t="s">
        <v>3267</v>
      </c>
      <c r="S145" t="s">
        <v>4854</v>
      </c>
      <c r="T145" t="str">
        <f t="shared" si="39"/>
        <v>月への封印</v>
      </c>
      <c r="U145" t="str">
        <f t="shared" si="40"/>
        <v/>
      </c>
      <c r="V145" t="str">
        <f>IF(I145=0,VLOOKUP(T145,Sheet4!A:B,2,TRUE),"")</f>
        <v/>
      </c>
      <c r="W145" t="s">
        <v>4855</v>
      </c>
      <c r="X145" t="s">
        <v>3267</v>
      </c>
      <c r="Y145" s="9"/>
      <c r="Z145" s="11" t="s">
        <v>3920</v>
      </c>
      <c r="AA145" t="s">
        <v>5246</v>
      </c>
      <c r="AC145" t="str">
        <f t="shared" si="41"/>
        <v>破壊する</v>
      </c>
      <c r="AD145" t="str">
        <f t="shared" si="32"/>
        <v/>
      </c>
      <c r="AE145" t="str">
        <f t="shared" si="42"/>
        <v/>
      </c>
      <c r="AF145" t="str">
        <f t="shared" si="43"/>
        <v/>
      </c>
      <c r="AG145" t="b">
        <f t="shared" si="30"/>
        <v>0</v>
      </c>
      <c r="AH145" s="3">
        <v>776</v>
      </c>
      <c r="AI145" s="2" t="s">
        <v>3870</v>
      </c>
      <c r="AJ145" s="1" t="s">
        <v>1631</v>
      </c>
      <c r="AK145" s="1" t="s">
        <v>1463</v>
      </c>
      <c r="AL145" s="1">
        <v>3</v>
      </c>
      <c r="AM145" s="1" t="s">
        <v>979</v>
      </c>
      <c r="AN145" s="1" t="s">
        <v>978</v>
      </c>
      <c r="AO145" s="1" t="s">
        <v>1475</v>
      </c>
      <c r="AP145" s="1"/>
      <c r="AQ145" s="1"/>
      <c r="AR145" s="1"/>
      <c r="AS145" s="1" t="s">
        <v>3920</v>
      </c>
      <c r="AT145" s="1"/>
      <c r="AU145" s="1"/>
      <c r="AV145" s="1"/>
      <c r="AW145" s="1"/>
      <c r="AX145" s="1"/>
      <c r="AY145" s="1" t="s">
        <v>3920</v>
      </c>
    </row>
    <row r="146" spans="1:51" x14ac:dyDescent="0.15">
      <c r="A146" t="str">
        <f t="shared" si="33"/>
        <v>|EMN|黒|10||《[[無情な処分]]》|</v>
      </c>
      <c r="B146" t="s">
        <v>3211</v>
      </c>
      <c r="C146" t="str">
        <f t="shared" si="34"/>
        <v>EMN</v>
      </c>
      <c r="D146">
        <f>IF(AI146="","",VLOOKUP(C146,tnpl!$Z$1:$AA$11,2,TRUE))</f>
        <v>5</v>
      </c>
      <c r="E146" t="s">
        <v>3211</v>
      </c>
      <c r="F146" t="str">
        <f t="shared" si="35"/>
        <v>黒</v>
      </c>
      <c r="G146">
        <f>IF(AJ146="","",VLOOKUP(F146,tnpl!$X$1:$Y$16,2,TRUE))</f>
        <v>3</v>
      </c>
      <c r="H146" t="s">
        <v>3211</v>
      </c>
      <c r="I146">
        <f t="shared" si="36"/>
        <v>10</v>
      </c>
      <c r="J146" t="s">
        <v>3211</v>
      </c>
      <c r="K146">
        <f t="shared" si="37"/>
        <v>0</v>
      </c>
      <c r="L146">
        <f t="shared" si="38"/>
        <v>0</v>
      </c>
      <c r="M146" t="str">
        <f t="shared" si="31"/>
        <v/>
      </c>
      <c r="R146" t="s">
        <v>3267</v>
      </c>
      <c r="S146" t="s">
        <v>4854</v>
      </c>
      <c r="T146" t="str">
        <f t="shared" si="39"/>
        <v>無情な処分</v>
      </c>
      <c r="U146" t="str">
        <f t="shared" si="40"/>
        <v/>
      </c>
      <c r="V146" t="str">
        <f>IF(I146=0,VLOOKUP(T146,Sheet4!A:B,2,TRUE),"")</f>
        <v/>
      </c>
      <c r="W146" t="s">
        <v>4855</v>
      </c>
      <c r="X146" t="s">
        <v>3267</v>
      </c>
      <c r="Y146" s="9"/>
      <c r="Z146" s="11" t="s">
        <v>3936</v>
      </c>
      <c r="AA146" t="s">
        <v>5246</v>
      </c>
      <c r="AC146" t="str">
        <f t="shared" si="41"/>
        <v>破壊する</v>
      </c>
      <c r="AD146" t="str">
        <f t="shared" si="32"/>
        <v/>
      </c>
      <c r="AE146" t="str">
        <f t="shared" si="42"/>
        <v/>
      </c>
      <c r="AF146" t="str">
        <f t="shared" si="43"/>
        <v/>
      </c>
      <c r="AG146" t="b">
        <f t="shared" si="30"/>
        <v>0</v>
      </c>
      <c r="AH146" s="3">
        <v>784</v>
      </c>
      <c r="AI146" s="2" t="s">
        <v>3870</v>
      </c>
      <c r="AJ146" s="1" t="s">
        <v>1606</v>
      </c>
      <c r="AK146" s="1" t="s">
        <v>1473</v>
      </c>
      <c r="AL146" s="1">
        <v>10</v>
      </c>
      <c r="AM146" s="1" t="s">
        <v>965</v>
      </c>
      <c r="AN146" s="1" t="s">
        <v>964</v>
      </c>
      <c r="AO146" s="1" t="s">
        <v>1475</v>
      </c>
      <c r="AP146" s="1"/>
      <c r="AQ146" s="1"/>
      <c r="AR146" s="1"/>
      <c r="AS146" s="1" t="s">
        <v>3936</v>
      </c>
      <c r="AT146" s="1"/>
      <c r="AU146" s="1"/>
      <c r="AV146" s="1"/>
      <c r="AW146" s="1"/>
      <c r="AX146" s="1"/>
      <c r="AY146" s="1" t="s">
        <v>3936</v>
      </c>
    </row>
    <row r="147" spans="1:51" x14ac:dyDescent="0.15">
      <c r="A147" t="str">
        <f t="shared" si="33"/>
        <v>|EMN|黒|14|6/6|《[[ヴォルダーレンの下層民]]》|</v>
      </c>
      <c r="B147" t="s">
        <v>3211</v>
      </c>
      <c r="C147" t="str">
        <f t="shared" si="34"/>
        <v>EMN</v>
      </c>
      <c r="D147">
        <f>IF(AI147="","",VLOOKUP(C147,tnpl!$Z$1:$AA$11,2,TRUE))</f>
        <v>5</v>
      </c>
      <c r="E147" t="s">
        <v>3211</v>
      </c>
      <c r="F147" t="str">
        <f t="shared" si="35"/>
        <v>黒</v>
      </c>
      <c r="G147">
        <f>IF(AJ147="","",VLOOKUP(F147,tnpl!$X$1:$Y$16,2,TRUE))</f>
        <v>3</v>
      </c>
      <c r="H147" t="s">
        <v>3211</v>
      </c>
      <c r="I147">
        <f t="shared" si="36"/>
        <v>14</v>
      </c>
      <c r="J147" t="s">
        <v>3211</v>
      </c>
      <c r="K147">
        <f t="shared" si="37"/>
        <v>6</v>
      </c>
      <c r="L147">
        <f t="shared" si="38"/>
        <v>6</v>
      </c>
      <c r="M147" t="str">
        <f t="shared" si="31"/>
        <v>6/6</v>
      </c>
      <c r="R147" t="s">
        <v>3267</v>
      </c>
      <c r="S147" t="s">
        <v>4854</v>
      </c>
      <c r="T147" t="str">
        <f t="shared" si="39"/>
        <v>ヴォルダーレンの下層民</v>
      </c>
      <c r="U147" t="str">
        <f t="shared" si="40"/>
        <v/>
      </c>
      <c r="V147" t="str">
        <f>IF(I147=0,VLOOKUP(T147,Sheet4!A:B,2,TRUE),"")</f>
        <v/>
      </c>
      <c r="W147" t="s">
        <v>4855</v>
      </c>
      <c r="X147" t="s">
        <v>3267</v>
      </c>
      <c r="Y147" s="9"/>
      <c r="Z147" s="11" t="s">
        <v>3938</v>
      </c>
      <c r="AA147" t="s">
        <v>5246</v>
      </c>
      <c r="AC147" t="str">
        <f t="shared" si="41"/>
        <v/>
      </c>
      <c r="AD147" t="str">
        <f t="shared" si="32"/>
        <v/>
      </c>
      <c r="AE147" t="str">
        <f t="shared" si="42"/>
        <v/>
      </c>
      <c r="AF147" t="str">
        <f t="shared" si="43"/>
        <v>破壊し</v>
      </c>
      <c r="AG147" t="b">
        <f t="shared" si="30"/>
        <v>0</v>
      </c>
      <c r="AH147" s="3">
        <v>785</v>
      </c>
      <c r="AI147" s="2" t="s">
        <v>3870</v>
      </c>
      <c r="AJ147" s="1" t="s">
        <v>1606</v>
      </c>
      <c r="AK147" s="1" t="s">
        <v>1463</v>
      </c>
      <c r="AL147" s="22">
        <v>14</v>
      </c>
      <c r="AM147" s="1" t="s">
        <v>963</v>
      </c>
      <c r="AN147" s="1" t="s">
        <v>962</v>
      </c>
      <c r="AO147" s="1" t="s">
        <v>349</v>
      </c>
      <c r="AP147" s="1" t="s">
        <v>1516</v>
      </c>
      <c r="AQ147" s="1" t="s">
        <v>2837</v>
      </c>
      <c r="AR147" s="1"/>
      <c r="AS147" s="1" t="s">
        <v>361</v>
      </c>
      <c r="AT147" s="1" t="s">
        <v>3605</v>
      </c>
      <c r="AU147" s="1" t="s">
        <v>3937</v>
      </c>
      <c r="AV147" s="1"/>
      <c r="AW147" s="1">
        <v>6</v>
      </c>
      <c r="AX147" s="1">
        <v>6</v>
      </c>
      <c r="AY147" s="1" t="s">
        <v>3938</v>
      </c>
    </row>
    <row r="148" spans="1:51" x14ac:dyDescent="0.15">
      <c r="A148" t="str">
        <f t="shared" si="33"/>
        <v>|EMN|黒|0|6/5|《[[血統の撤廃者&gt;ヴォルダーレンの下層民]]》|</v>
      </c>
      <c r="B148" t="s">
        <v>3211</v>
      </c>
      <c r="C148" t="str">
        <f t="shared" si="34"/>
        <v>EMN</v>
      </c>
      <c r="D148">
        <f>IF(AI148="","",VLOOKUP(C148,tnpl!$Z$1:$AA$11,2,TRUE))</f>
        <v>5</v>
      </c>
      <c r="E148" t="s">
        <v>3211</v>
      </c>
      <c r="F148" t="str">
        <f t="shared" si="35"/>
        <v>黒</v>
      </c>
      <c r="G148">
        <f>IF(AJ148="","",VLOOKUP(F148,tnpl!$X$1:$Y$16,2,TRUE))</f>
        <v>3</v>
      </c>
      <c r="H148" t="s">
        <v>3211</v>
      </c>
      <c r="I148">
        <f t="shared" si="36"/>
        <v>0</v>
      </c>
      <c r="J148" t="s">
        <v>3211</v>
      </c>
      <c r="K148">
        <f t="shared" si="37"/>
        <v>6</v>
      </c>
      <c r="L148">
        <f t="shared" si="38"/>
        <v>5</v>
      </c>
      <c r="M148" t="str">
        <f t="shared" si="31"/>
        <v>6/5</v>
      </c>
      <c r="R148" t="s">
        <v>3267</v>
      </c>
      <c r="S148" t="s">
        <v>4854</v>
      </c>
      <c r="T148" t="str">
        <f t="shared" si="39"/>
        <v>血統の撤廃者</v>
      </c>
      <c r="U148" t="str">
        <f t="shared" si="40"/>
        <v>&gt;</v>
      </c>
      <c r="V148" t="str">
        <f>IF(I148=0,VLOOKUP(T148,Sheet4!A:B,2,TRUE),"")</f>
        <v>ヴォルダーレンの下層民</v>
      </c>
      <c r="W148" t="s">
        <v>4855</v>
      </c>
      <c r="X148" t="s">
        <v>3267</v>
      </c>
      <c r="Y148" s="9"/>
      <c r="Z148" s="11" t="s">
        <v>3940</v>
      </c>
      <c r="AA148" t="s">
        <v>5246</v>
      </c>
      <c r="AC148" t="str">
        <f t="shared" si="41"/>
        <v>破壊する</v>
      </c>
      <c r="AD148" t="str">
        <f t="shared" si="32"/>
        <v/>
      </c>
      <c r="AE148" t="str">
        <f t="shared" si="42"/>
        <v/>
      </c>
      <c r="AF148" t="str">
        <f t="shared" si="43"/>
        <v/>
      </c>
      <c r="AG148" t="b">
        <f t="shared" si="30"/>
        <v>0</v>
      </c>
      <c r="AH148" s="3">
        <v>786</v>
      </c>
      <c r="AI148" s="2" t="s">
        <v>3870</v>
      </c>
      <c r="AJ148" s="1" t="s">
        <v>1606</v>
      </c>
      <c r="AK148" s="1" t="s">
        <v>1463</v>
      </c>
      <c r="AL148" s="21">
        <v>0</v>
      </c>
      <c r="AM148" s="1" t="s">
        <v>867</v>
      </c>
      <c r="AN148" s="1" t="s">
        <v>866</v>
      </c>
      <c r="AO148" s="1" t="s">
        <v>349</v>
      </c>
      <c r="AP148" s="1" t="s">
        <v>1457</v>
      </c>
      <c r="AQ148" s="1" t="s">
        <v>1516</v>
      </c>
      <c r="AR148" s="1"/>
      <c r="AS148" s="1" t="s">
        <v>361</v>
      </c>
      <c r="AT148" s="1" t="s">
        <v>3939</v>
      </c>
      <c r="AU148" s="1"/>
      <c r="AV148" s="1"/>
      <c r="AW148" s="1">
        <v>6</v>
      </c>
      <c r="AX148" s="1">
        <v>5</v>
      </c>
      <c r="AY148" s="1" t="s">
        <v>3940</v>
      </c>
    </row>
    <row r="149" spans="1:51" x14ac:dyDescent="0.15">
      <c r="A149" t="str">
        <f t="shared" si="33"/>
        <v>|EMN|黒|11||《[[リリアナの誓い]]》|</v>
      </c>
      <c r="B149" t="s">
        <v>3211</v>
      </c>
      <c r="C149" t="str">
        <f t="shared" si="34"/>
        <v>EMN</v>
      </c>
      <c r="D149">
        <f>IF(AI149="","",VLOOKUP(C149,tnpl!$Z$1:$AA$11,2,TRUE))</f>
        <v>5</v>
      </c>
      <c r="E149" t="s">
        <v>3211</v>
      </c>
      <c r="F149" t="str">
        <f t="shared" si="35"/>
        <v>黒</v>
      </c>
      <c r="G149">
        <f>IF(AJ149="","",VLOOKUP(F149,tnpl!$X$1:$Y$16,2,TRUE))</f>
        <v>3</v>
      </c>
      <c r="H149" t="s">
        <v>3211</v>
      </c>
      <c r="I149">
        <f t="shared" si="36"/>
        <v>11</v>
      </c>
      <c r="J149" t="s">
        <v>3211</v>
      </c>
      <c r="K149">
        <f t="shared" si="37"/>
        <v>0</v>
      </c>
      <c r="L149">
        <f t="shared" si="38"/>
        <v>0</v>
      </c>
      <c r="M149" t="str">
        <f t="shared" si="31"/>
        <v/>
      </c>
      <c r="R149" t="s">
        <v>3267</v>
      </c>
      <c r="S149" t="s">
        <v>4854</v>
      </c>
      <c r="T149" t="str">
        <f t="shared" si="39"/>
        <v>リリアナの誓い</v>
      </c>
      <c r="U149" t="str">
        <f t="shared" si="40"/>
        <v/>
      </c>
      <c r="V149" t="str">
        <f>IF(I149=0,VLOOKUP(T149,Sheet4!A:B,2,TRUE),"")</f>
        <v/>
      </c>
      <c r="W149" t="s">
        <v>4855</v>
      </c>
      <c r="X149" t="s">
        <v>3267</v>
      </c>
      <c r="Y149" s="9"/>
      <c r="Z149" s="11" t="s">
        <v>3945</v>
      </c>
      <c r="AA149" t="s">
        <v>5246</v>
      </c>
      <c r="AC149" t="str">
        <f t="shared" si="41"/>
        <v>破壊する</v>
      </c>
      <c r="AD149" t="str">
        <f t="shared" si="32"/>
        <v/>
      </c>
      <c r="AE149" t="str">
        <f t="shared" si="42"/>
        <v/>
      </c>
      <c r="AF149" t="str">
        <f t="shared" si="43"/>
        <v/>
      </c>
      <c r="AG149" t="b">
        <f t="shared" si="30"/>
        <v>0</v>
      </c>
      <c r="AH149" s="3">
        <v>789</v>
      </c>
      <c r="AI149" s="2" t="s">
        <v>3870</v>
      </c>
      <c r="AJ149" s="1" t="s">
        <v>1606</v>
      </c>
      <c r="AK149" s="1" t="s">
        <v>1463</v>
      </c>
      <c r="AL149" s="1">
        <v>11</v>
      </c>
      <c r="AM149" s="1" t="s">
        <v>957</v>
      </c>
      <c r="AN149" s="1" t="s">
        <v>956</v>
      </c>
      <c r="AO149" s="1" t="s">
        <v>297</v>
      </c>
      <c r="AP149" s="1"/>
      <c r="AQ149" s="1"/>
      <c r="AR149" s="1"/>
      <c r="AS149" s="1" t="s">
        <v>3943</v>
      </c>
      <c r="AT149" s="1" t="s">
        <v>3944</v>
      </c>
      <c r="AU149" s="1"/>
      <c r="AV149" s="1">
        <v>3</v>
      </c>
      <c r="AW149" s="1"/>
      <c r="AX149" s="1"/>
      <c r="AY149" s="1" t="s">
        <v>3945</v>
      </c>
    </row>
    <row r="150" spans="1:51" x14ac:dyDescent="0.15">
      <c r="A150" t="str">
        <f t="shared" si="33"/>
        <v>|EMN|赤|15|5/4|《[[嵐の伝導者]]》|</v>
      </c>
      <c r="B150" t="s">
        <v>3211</v>
      </c>
      <c r="C150" t="str">
        <f t="shared" si="34"/>
        <v>EMN</v>
      </c>
      <c r="D150">
        <f>IF(AI150="","",VLOOKUP(C150,tnpl!$Z$1:$AA$11,2,TRUE))</f>
        <v>5</v>
      </c>
      <c r="E150" t="s">
        <v>3211</v>
      </c>
      <c r="F150" t="str">
        <f t="shared" si="35"/>
        <v>赤</v>
      </c>
      <c r="G150">
        <f>IF(AJ150="","",VLOOKUP(F150,tnpl!$X$1:$Y$16,2,TRUE))</f>
        <v>4</v>
      </c>
      <c r="H150" t="s">
        <v>3211</v>
      </c>
      <c r="I150">
        <f t="shared" si="36"/>
        <v>15</v>
      </c>
      <c r="J150" t="s">
        <v>3211</v>
      </c>
      <c r="K150">
        <f t="shared" si="37"/>
        <v>5</v>
      </c>
      <c r="L150">
        <f t="shared" si="38"/>
        <v>4</v>
      </c>
      <c r="M150" t="str">
        <f t="shared" si="31"/>
        <v>5/4</v>
      </c>
      <c r="R150" t="s">
        <v>3267</v>
      </c>
      <c r="S150" t="s">
        <v>4854</v>
      </c>
      <c r="T150" t="str">
        <f t="shared" si="39"/>
        <v>嵐の伝導者</v>
      </c>
      <c r="U150" t="str">
        <f t="shared" si="40"/>
        <v/>
      </c>
      <c r="V150" t="str">
        <f>IF(I150=0,VLOOKUP(T150,Sheet4!A:B,2,TRUE),"")</f>
        <v/>
      </c>
      <c r="W150" t="s">
        <v>4855</v>
      </c>
      <c r="X150" t="s">
        <v>3267</v>
      </c>
      <c r="Y150" s="9"/>
      <c r="Z150" s="11" t="s">
        <v>3951</v>
      </c>
      <c r="AA150" t="s">
        <v>5249</v>
      </c>
      <c r="AC150" t="str">
        <f t="shared" si="41"/>
        <v>破壊する</v>
      </c>
      <c r="AD150" t="str">
        <f t="shared" si="32"/>
        <v/>
      </c>
      <c r="AE150" t="str">
        <f t="shared" si="42"/>
        <v/>
      </c>
      <c r="AF150" t="str">
        <f t="shared" si="43"/>
        <v/>
      </c>
      <c r="AG150" t="b">
        <f t="shared" si="30"/>
        <v>0</v>
      </c>
      <c r="AH150" s="3">
        <v>791</v>
      </c>
      <c r="AI150" s="2" t="s">
        <v>3870</v>
      </c>
      <c r="AJ150" s="1" t="s">
        <v>1575</v>
      </c>
      <c r="AK150" s="1" t="s">
        <v>1473</v>
      </c>
      <c r="AL150" s="22">
        <v>15</v>
      </c>
      <c r="AM150" s="1" t="s">
        <v>953</v>
      </c>
      <c r="AN150" s="1" t="s">
        <v>952</v>
      </c>
      <c r="AO150" s="1" t="s">
        <v>349</v>
      </c>
      <c r="AP150" s="1" t="s">
        <v>3702</v>
      </c>
      <c r="AQ150" s="1" t="s">
        <v>2837</v>
      </c>
      <c r="AR150" s="1"/>
      <c r="AS150" s="1" t="s">
        <v>3949</v>
      </c>
      <c r="AT150" s="1" t="s">
        <v>3950</v>
      </c>
      <c r="AU150" s="1"/>
      <c r="AV150" s="1"/>
      <c r="AW150" s="1">
        <v>5</v>
      </c>
      <c r="AX150" s="1">
        <v>4</v>
      </c>
      <c r="AY150" s="1" t="s">
        <v>3951</v>
      </c>
    </row>
    <row r="151" spans="1:51" x14ac:dyDescent="0.15">
      <c r="A151" t="str">
        <f t="shared" si="33"/>
        <v>|EMN|赤|0|5/4|《[[エムラクールの伝導者&gt;嵐の伝導者]]》|</v>
      </c>
      <c r="B151" t="s">
        <v>3211</v>
      </c>
      <c r="C151" t="str">
        <f t="shared" si="34"/>
        <v>EMN</v>
      </c>
      <c r="D151">
        <f>IF(AI151="","",VLOOKUP(C151,tnpl!$Z$1:$AA$11,2,TRUE))</f>
        <v>5</v>
      </c>
      <c r="E151" t="s">
        <v>3211</v>
      </c>
      <c r="F151" t="str">
        <f t="shared" si="35"/>
        <v>赤</v>
      </c>
      <c r="G151">
        <f>IF(AJ151="","",VLOOKUP(F151,tnpl!$X$1:$Y$16,2,TRUE))</f>
        <v>4</v>
      </c>
      <c r="H151" t="s">
        <v>3211</v>
      </c>
      <c r="I151">
        <f t="shared" si="36"/>
        <v>0</v>
      </c>
      <c r="J151" t="s">
        <v>3211</v>
      </c>
      <c r="K151">
        <f t="shared" si="37"/>
        <v>5</v>
      </c>
      <c r="L151">
        <f t="shared" si="38"/>
        <v>4</v>
      </c>
      <c r="M151" t="str">
        <f t="shared" si="31"/>
        <v>5/4</v>
      </c>
      <c r="R151" t="s">
        <v>3267</v>
      </c>
      <c r="S151" t="s">
        <v>4854</v>
      </c>
      <c r="T151" t="str">
        <f t="shared" si="39"/>
        <v>エムラクールの伝導者</v>
      </c>
      <c r="U151" t="str">
        <f t="shared" si="40"/>
        <v>&gt;</v>
      </c>
      <c r="V151" t="str">
        <f>IF(I151=0,VLOOKUP(T151,Sheet4!A:B,2,TRUE),"")</f>
        <v>嵐の伝導者</v>
      </c>
      <c r="W151" t="s">
        <v>4855</v>
      </c>
      <c r="X151" t="s">
        <v>3267</v>
      </c>
      <c r="Y151" s="9"/>
      <c r="Z151" s="11" t="s">
        <v>3952</v>
      </c>
      <c r="AA151" t="s">
        <v>5249</v>
      </c>
      <c r="AC151" t="str">
        <f t="shared" si="41"/>
        <v>破壊する</v>
      </c>
      <c r="AD151" t="str">
        <f t="shared" si="32"/>
        <v/>
      </c>
      <c r="AE151" t="str">
        <f t="shared" si="42"/>
        <v/>
      </c>
      <c r="AF151" t="str">
        <f t="shared" si="43"/>
        <v/>
      </c>
      <c r="AG151" t="b">
        <f t="shared" si="30"/>
        <v>0</v>
      </c>
      <c r="AH151" s="3">
        <v>792</v>
      </c>
      <c r="AI151" s="2" t="s">
        <v>3870</v>
      </c>
      <c r="AJ151" s="1" t="s">
        <v>1575</v>
      </c>
      <c r="AK151" s="1" t="s">
        <v>1473</v>
      </c>
      <c r="AL151" s="21">
        <v>0</v>
      </c>
      <c r="AM151" s="1" t="s">
        <v>865</v>
      </c>
      <c r="AN151" s="1" t="s">
        <v>864</v>
      </c>
      <c r="AO151" s="1" t="s">
        <v>349</v>
      </c>
      <c r="AP151" s="1" t="s">
        <v>1457</v>
      </c>
      <c r="AQ151" s="1" t="s">
        <v>3702</v>
      </c>
      <c r="AR151" s="1"/>
      <c r="AS151" s="1" t="s">
        <v>3952</v>
      </c>
      <c r="AT151" s="1"/>
      <c r="AU151" s="1"/>
      <c r="AV151" s="1"/>
      <c r="AW151" s="1">
        <v>5</v>
      </c>
      <c r="AX151" s="1">
        <v>4</v>
      </c>
      <c r="AY151" s="1" t="s">
        <v>3952</v>
      </c>
    </row>
    <row r="152" spans="1:51" x14ac:dyDescent="0.15">
      <c r="A152" t="str">
        <f t="shared" si="33"/>
        <v>|EMN|赤|3|6/1|《[[性急な悪魔]]》|</v>
      </c>
      <c r="B152" t="s">
        <v>3211</v>
      </c>
      <c r="C152" t="str">
        <f t="shared" si="34"/>
        <v>EMN</v>
      </c>
      <c r="D152">
        <f>IF(AI152="","",VLOOKUP(C152,tnpl!$Z$1:$AA$11,2,TRUE))</f>
        <v>5</v>
      </c>
      <c r="E152" t="s">
        <v>3211</v>
      </c>
      <c r="F152" t="str">
        <f t="shared" si="35"/>
        <v>赤</v>
      </c>
      <c r="G152">
        <f>IF(AJ152="","",VLOOKUP(F152,tnpl!$X$1:$Y$16,2,TRUE))</f>
        <v>4</v>
      </c>
      <c r="H152" t="s">
        <v>3211</v>
      </c>
      <c r="I152">
        <f t="shared" si="36"/>
        <v>3</v>
      </c>
      <c r="J152" t="s">
        <v>3211</v>
      </c>
      <c r="K152">
        <f t="shared" si="37"/>
        <v>6</v>
      </c>
      <c r="L152">
        <f t="shared" si="38"/>
        <v>1</v>
      </c>
      <c r="M152" t="str">
        <f t="shared" si="31"/>
        <v>6/1</v>
      </c>
      <c r="R152" t="s">
        <v>3267</v>
      </c>
      <c r="S152" t="s">
        <v>4854</v>
      </c>
      <c r="T152" t="str">
        <f t="shared" si="39"/>
        <v>性急な悪魔</v>
      </c>
      <c r="U152" t="str">
        <f t="shared" si="40"/>
        <v/>
      </c>
      <c r="V152" t="str">
        <f>IF(I152=0,VLOOKUP(T152,Sheet4!A:B,2,TRUE),"")</f>
        <v/>
      </c>
      <c r="W152" t="s">
        <v>4855</v>
      </c>
      <c r="X152" t="s">
        <v>3267</v>
      </c>
      <c r="Y152" s="9"/>
      <c r="Z152" s="11" t="s">
        <v>3967</v>
      </c>
      <c r="AA152" t="s">
        <v>5253</v>
      </c>
      <c r="AC152" t="str">
        <f t="shared" si="41"/>
        <v>破壊する</v>
      </c>
      <c r="AD152" t="str">
        <f t="shared" si="32"/>
        <v/>
      </c>
      <c r="AE152" t="str">
        <f t="shared" si="42"/>
        <v/>
      </c>
      <c r="AF152" t="str">
        <f t="shared" si="43"/>
        <v/>
      </c>
      <c r="AG152" t="b">
        <f t="shared" si="30"/>
        <v>0</v>
      </c>
      <c r="AH152" s="3">
        <v>799</v>
      </c>
      <c r="AI152" s="2" t="s">
        <v>3870</v>
      </c>
      <c r="AJ152" s="1" t="s">
        <v>1575</v>
      </c>
      <c r="AK152" s="1" t="s">
        <v>1463</v>
      </c>
      <c r="AL152" s="1">
        <v>3</v>
      </c>
      <c r="AM152" s="1" t="s">
        <v>941</v>
      </c>
      <c r="AN152" s="1" t="s">
        <v>940</v>
      </c>
      <c r="AO152" s="1" t="s">
        <v>349</v>
      </c>
      <c r="AP152" s="1" t="s">
        <v>3706</v>
      </c>
      <c r="AQ152" s="1"/>
      <c r="AR152" s="1"/>
      <c r="AS152" s="1" t="s">
        <v>3964</v>
      </c>
      <c r="AT152" s="1" t="s">
        <v>3965</v>
      </c>
      <c r="AU152" s="1" t="s">
        <v>3966</v>
      </c>
      <c r="AV152" s="1"/>
      <c r="AW152" s="1">
        <v>6</v>
      </c>
      <c r="AX152" s="1">
        <v>1</v>
      </c>
      <c r="AY152" s="1" t="s">
        <v>3967</v>
      </c>
    </row>
    <row r="153" spans="1:51" x14ac:dyDescent="0.15">
      <c r="A153" t="str">
        <f t="shared" si="33"/>
        <v>|EMN|青黒|14|8/8|《[[ギサとゲラルフ]]》|</v>
      </c>
      <c r="B153" t="s">
        <v>3211</v>
      </c>
      <c r="C153" t="str">
        <f t="shared" si="34"/>
        <v>EMN</v>
      </c>
      <c r="D153">
        <f>IF(AI153="","",VLOOKUP(C153,tnpl!$Z$1:$AA$11,2,TRUE))</f>
        <v>5</v>
      </c>
      <c r="E153" t="s">
        <v>3211</v>
      </c>
      <c r="F153" t="str">
        <f t="shared" si="35"/>
        <v>青黒</v>
      </c>
      <c r="G153">
        <f>IF(AJ153="","",VLOOKUP(F153,tnpl!$X$1:$Y$16,2,TRUE))</f>
        <v>7</v>
      </c>
      <c r="H153" t="s">
        <v>3211</v>
      </c>
      <c r="I153">
        <f t="shared" si="36"/>
        <v>14</v>
      </c>
      <c r="J153" t="s">
        <v>3211</v>
      </c>
      <c r="K153">
        <f t="shared" si="37"/>
        <v>8</v>
      </c>
      <c r="L153">
        <f t="shared" si="38"/>
        <v>8</v>
      </c>
      <c r="M153" t="str">
        <f t="shared" si="31"/>
        <v>8/8</v>
      </c>
      <c r="R153" t="s">
        <v>3267</v>
      </c>
      <c r="S153" t="s">
        <v>4854</v>
      </c>
      <c r="T153" t="str">
        <f t="shared" si="39"/>
        <v>ギサとゲラルフ</v>
      </c>
      <c r="U153" t="str">
        <f t="shared" si="40"/>
        <v/>
      </c>
      <c r="V153" t="str">
        <f>IF(I153=0,VLOOKUP(T153,Sheet4!A:B,2,TRUE),"")</f>
        <v/>
      </c>
      <c r="W153" t="s">
        <v>4855</v>
      </c>
      <c r="X153" t="s">
        <v>3267</v>
      </c>
      <c r="Y153" s="9"/>
      <c r="Z153" s="11" t="s">
        <v>4000</v>
      </c>
      <c r="AA153" t="s">
        <v>5268</v>
      </c>
      <c r="AB153" t="s">
        <v>5251</v>
      </c>
      <c r="AC153" t="str">
        <f t="shared" si="41"/>
        <v>破壊する</v>
      </c>
      <c r="AD153" t="str">
        <f t="shared" si="32"/>
        <v>破壊された</v>
      </c>
      <c r="AE153" t="str">
        <f t="shared" si="42"/>
        <v/>
      </c>
      <c r="AF153" t="str">
        <f t="shared" si="43"/>
        <v/>
      </c>
      <c r="AG153" t="b">
        <f t="shared" si="30"/>
        <v>0</v>
      </c>
      <c r="AH153" s="3">
        <v>819</v>
      </c>
      <c r="AI153" s="2" t="s">
        <v>3870</v>
      </c>
      <c r="AJ153" s="1" t="s">
        <v>1530</v>
      </c>
      <c r="AK153" s="1" t="s">
        <v>1453</v>
      </c>
      <c r="AL153" s="1">
        <v>14</v>
      </c>
      <c r="AM153" s="1" t="s">
        <v>909</v>
      </c>
      <c r="AN153" s="1" t="s">
        <v>908</v>
      </c>
      <c r="AO153" s="1" t="s">
        <v>349</v>
      </c>
      <c r="AP153" s="1" t="s">
        <v>1511</v>
      </c>
      <c r="AQ153" s="1" t="s">
        <v>1485</v>
      </c>
      <c r="AR153" s="1"/>
      <c r="AS153" s="1" t="s">
        <v>3998</v>
      </c>
      <c r="AT153" s="1" t="s">
        <v>3999</v>
      </c>
      <c r="AU153" s="1"/>
      <c r="AV153" s="1"/>
      <c r="AW153" s="1">
        <v>8</v>
      </c>
      <c r="AX153" s="1">
        <v>8</v>
      </c>
      <c r="AY153" s="1" t="s">
        <v>4000</v>
      </c>
    </row>
    <row r="154" spans="1:51" x14ac:dyDescent="0.15">
      <c r="A154" t="str">
        <f t="shared" si="33"/>
        <v>|EMN|無色|16|6/5|《[[自然もどき]]》|</v>
      </c>
      <c r="B154" t="s">
        <v>3211</v>
      </c>
      <c r="C154" t="str">
        <f t="shared" si="34"/>
        <v>EMN</v>
      </c>
      <c r="D154">
        <f>IF(AI154="","",VLOOKUP(C154,tnpl!$Z$1:$AA$11,2,TRUE))</f>
        <v>5</v>
      </c>
      <c r="E154" t="s">
        <v>3211</v>
      </c>
      <c r="F154" t="str">
        <f t="shared" si="35"/>
        <v>無色</v>
      </c>
      <c r="G154">
        <f>IF(AJ154="","",VLOOKUP(F154,tnpl!$X$1:$Y$16,2,TRUE))</f>
        <v>16</v>
      </c>
      <c r="H154" t="s">
        <v>3211</v>
      </c>
      <c r="I154">
        <f t="shared" si="36"/>
        <v>16</v>
      </c>
      <c r="J154" t="s">
        <v>3211</v>
      </c>
      <c r="K154">
        <f t="shared" si="37"/>
        <v>6</v>
      </c>
      <c r="L154">
        <f t="shared" si="38"/>
        <v>5</v>
      </c>
      <c r="M154" t="str">
        <f t="shared" si="31"/>
        <v>6/5</v>
      </c>
      <c r="R154" t="s">
        <v>3267</v>
      </c>
      <c r="S154" t="s">
        <v>4854</v>
      </c>
      <c r="T154" t="str">
        <f t="shared" si="39"/>
        <v>自然もどき</v>
      </c>
      <c r="U154" t="str">
        <f t="shared" si="40"/>
        <v/>
      </c>
      <c r="V154" t="str">
        <f>IF(I154=0,VLOOKUP(T154,Sheet4!A:B,2,TRUE),"")</f>
        <v/>
      </c>
      <c r="W154" t="s">
        <v>4855</v>
      </c>
      <c r="X154" t="s">
        <v>3267</v>
      </c>
      <c r="Y154" s="9"/>
      <c r="Z154" s="11" t="s">
        <v>4017</v>
      </c>
      <c r="AA154" t="s">
        <v>5247</v>
      </c>
      <c r="AC154" t="str">
        <f t="shared" si="41"/>
        <v>破壊する</v>
      </c>
      <c r="AD154" t="str">
        <f t="shared" si="32"/>
        <v/>
      </c>
      <c r="AE154" t="str">
        <f t="shared" si="42"/>
        <v/>
      </c>
      <c r="AF154" t="str">
        <f t="shared" si="43"/>
        <v/>
      </c>
      <c r="AG154" t="b">
        <f t="shared" si="30"/>
        <v>0</v>
      </c>
      <c r="AH154" s="3">
        <v>827</v>
      </c>
      <c r="AI154" s="2" t="s">
        <v>3870</v>
      </c>
      <c r="AJ154" s="1" t="s">
        <v>301</v>
      </c>
      <c r="AK154" s="1" t="s">
        <v>1473</v>
      </c>
      <c r="AL154" s="1">
        <v>16</v>
      </c>
      <c r="AM154" s="1" t="s">
        <v>895</v>
      </c>
      <c r="AN154" s="1" t="s">
        <v>894</v>
      </c>
      <c r="AO154" s="1" t="s">
        <v>349</v>
      </c>
      <c r="AP154" s="1" t="s">
        <v>1457</v>
      </c>
      <c r="AQ154" s="1" t="s">
        <v>367</v>
      </c>
      <c r="AR154" s="1"/>
      <c r="AS154" s="1" t="s">
        <v>4014</v>
      </c>
      <c r="AT154" s="1" t="s">
        <v>2645</v>
      </c>
      <c r="AU154" s="1"/>
      <c r="AV154" s="1"/>
      <c r="AW154" s="1">
        <v>6</v>
      </c>
      <c r="AX154" s="1">
        <v>5</v>
      </c>
      <c r="AY154" s="1" t="s">
        <v>4017</v>
      </c>
    </row>
    <row r="155" spans="1:51" x14ac:dyDescent="0.15">
      <c r="A155" t="str">
        <f t="shared" si="33"/>
        <v>|EMN|無色|12|3/3|《[[永遠の災い魔]]》|</v>
      </c>
      <c r="B155" t="s">
        <v>3211</v>
      </c>
      <c r="C155" t="str">
        <f t="shared" si="34"/>
        <v>EMN</v>
      </c>
      <c r="D155">
        <f>IF(AI155="","",VLOOKUP(C155,tnpl!$Z$1:$AA$11,2,TRUE))</f>
        <v>5</v>
      </c>
      <c r="E155" t="s">
        <v>3211</v>
      </c>
      <c r="F155" t="str">
        <f t="shared" si="35"/>
        <v>無色</v>
      </c>
      <c r="G155">
        <f>IF(AJ155="","",VLOOKUP(F155,tnpl!$X$1:$Y$16,2,TRUE))</f>
        <v>16</v>
      </c>
      <c r="H155" t="s">
        <v>3211</v>
      </c>
      <c r="I155">
        <f t="shared" si="36"/>
        <v>12</v>
      </c>
      <c r="J155" t="s">
        <v>3211</v>
      </c>
      <c r="K155">
        <f t="shared" si="37"/>
        <v>3</v>
      </c>
      <c r="L155">
        <f t="shared" si="38"/>
        <v>3</v>
      </c>
      <c r="M155" t="str">
        <f t="shared" si="31"/>
        <v>3/3</v>
      </c>
      <c r="R155" t="s">
        <v>3267</v>
      </c>
      <c r="S155" t="s">
        <v>4854</v>
      </c>
      <c r="T155" t="str">
        <f t="shared" si="39"/>
        <v>永遠の災い魔</v>
      </c>
      <c r="U155" t="str">
        <f t="shared" si="40"/>
        <v/>
      </c>
      <c r="V155" t="str">
        <f>IF(I155=0,VLOOKUP(T155,Sheet4!A:B,2,TRUE),"")</f>
        <v/>
      </c>
      <c r="W155" t="s">
        <v>4855</v>
      </c>
      <c r="X155" t="s">
        <v>3267</v>
      </c>
      <c r="Y155" s="9"/>
      <c r="Z155" s="11" t="s">
        <v>3658</v>
      </c>
      <c r="AA155" t="s">
        <v>5251</v>
      </c>
      <c r="AC155" t="str">
        <f t="shared" si="41"/>
        <v/>
      </c>
      <c r="AD155" t="str">
        <f t="shared" si="32"/>
        <v/>
      </c>
      <c r="AE155" t="str">
        <f t="shared" si="42"/>
        <v/>
      </c>
      <c r="AF155" t="str">
        <f t="shared" si="43"/>
        <v/>
      </c>
      <c r="AG155" t="b">
        <f t="shared" si="30"/>
        <v>0</v>
      </c>
      <c r="AH155" s="3">
        <v>831</v>
      </c>
      <c r="AI155" s="2" t="s">
        <v>3870</v>
      </c>
      <c r="AJ155" s="1" t="s">
        <v>301</v>
      </c>
      <c r="AK155" s="1" t="s">
        <v>1463</v>
      </c>
      <c r="AL155" s="1">
        <v>12</v>
      </c>
      <c r="AM155" s="1" t="s">
        <v>887</v>
      </c>
      <c r="AN155" s="1" t="s">
        <v>886</v>
      </c>
      <c r="AO155" s="1" t="s">
        <v>349</v>
      </c>
      <c r="AP155" s="1" t="s">
        <v>1457</v>
      </c>
      <c r="AQ155" s="1" t="s">
        <v>2837</v>
      </c>
      <c r="AR155" s="1"/>
      <c r="AS155" s="1" t="s">
        <v>2627</v>
      </c>
      <c r="AT155" s="1" t="s">
        <v>3657</v>
      </c>
      <c r="AU155" s="1"/>
      <c r="AV155" s="1"/>
      <c r="AW155" s="1">
        <v>3</v>
      </c>
      <c r="AX155" s="1">
        <v>3</v>
      </c>
      <c r="AY155" s="1" t="s">
        <v>3658</v>
      </c>
    </row>
    <row r="156" spans="1:51" x14ac:dyDescent="0.15">
      <c r="A156" t="str">
        <f t="shared" si="33"/>
        <v>|KLD|白|8||《[[断片化]]》|</v>
      </c>
      <c r="B156" t="s">
        <v>3211</v>
      </c>
      <c r="C156" t="str">
        <f t="shared" si="34"/>
        <v>KLD</v>
      </c>
      <c r="D156">
        <f>IF(AI156="","",VLOOKUP(C156,tnpl!$Z$1:$AA$11,2,TRUE))</f>
        <v>6</v>
      </c>
      <c r="E156" t="s">
        <v>3211</v>
      </c>
      <c r="F156" t="str">
        <f t="shared" si="35"/>
        <v>白</v>
      </c>
      <c r="G156">
        <f>IF(AJ156="","",VLOOKUP(F156,tnpl!$X$1:$Y$16,2,TRUE))</f>
        <v>1</v>
      </c>
      <c r="H156" t="s">
        <v>3211</v>
      </c>
      <c r="I156">
        <f t="shared" si="36"/>
        <v>8</v>
      </c>
      <c r="J156" t="s">
        <v>3211</v>
      </c>
      <c r="K156">
        <f t="shared" si="37"/>
        <v>0</v>
      </c>
      <c r="L156">
        <f t="shared" si="38"/>
        <v>0</v>
      </c>
      <c r="M156" t="str">
        <f t="shared" si="31"/>
        <v/>
      </c>
      <c r="R156" t="s">
        <v>3267</v>
      </c>
      <c r="S156" t="s">
        <v>4854</v>
      </c>
      <c r="T156" t="str">
        <f t="shared" si="39"/>
        <v>断片化</v>
      </c>
      <c r="U156" t="str">
        <f t="shared" si="40"/>
        <v/>
      </c>
      <c r="V156" t="str">
        <f>IF(I156=0,VLOOKUP(T156,Sheet4!A:B,2,TRUE),"")</f>
        <v/>
      </c>
      <c r="W156" t="s">
        <v>4855</v>
      </c>
      <c r="X156" t="s">
        <v>3267</v>
      </c>
      <c r="Y156" s="9"/>
      <c r="Z156" s="11" t="s">
        <v>4050</v>
      </c>
      <c r="AA156" t="s">
        <v>5247</v>
      </c>
      <c r="AC156" t="str">
        <f t="shared" si="41"/>
        <v>破壊する</v>
      </c>
      <c r="AD156" t="str">
        <f t="shared" si="32"/>
        <v/>
      </c>
      <c r="AE156" t="str">
        <f t="shared" si="42"/>
        <v/>
      </c>
      <c r="AF156" t="str">
        <f t="shared" si="43"/>
        <v/>
      </c>
      <c r="AG156" t="b">
        <f t="shared" si="30"/>
        <v>0</v>
      </c>
      <c r="AH156" s="3">
        <v>844</v>
      </c>
      <c r="AI156" s="2" t="s">
        <v>4035</v>
      </c>
      <c r="AJ156" s="1" t="s">
        <v>1653</v>
      </c>
      <c r="AK156" s="1" t="s">
        <v>1771</v>
      </c>
      <c r="AL156" s="1">
        <v>8</v>
      </c>
      <c r="AM156" s="1" t="s">
        <v>845</v>
      </c>
      <c r="AN156" s="1" t="s">
        <v>844</v>
      </c>
      <c r="AO156" s="1" t="s">
        <v>1475</v>
      </c>
      <c r="AP156" s="1"/>
      <c r="AQ156" s="1"/>
      <c r="AR156" s="1"/>
      <c r="AS156" s="1" t="s">
        <v>4050</v>
      </c>
      <c r="AT156" s="1"/>
      <c r="AU156" s="1"/>
      <c r="AV156" s="1"/>
      <c r="AW156" s="1"/>
      <c r="AX156" s="1"/>
      <c r="AY156" s="1" t="s">
        <v>4050</v>
      </c>
    </row>
    <row r="157" spans="1:51" x14ac:dyDescent="0.15">
      <c r="A157" t="str">
        <f t="shared" si="33"/>
        <v>|KLD|白|13||《[[空鯨捕りの一撃]]》|</v>
      </c>
      <c r="B157" t="s">
        <v>3211</v>
      </c>
      <c r="C157" t="str">
        <f t="shared" si="34"/>
        <v>KLD</v>
      </c>
      <c r="D157">
        <f>IF(AI157="","",VLOOKUP(C157,tnpl!$Z$1:$AA$11,2,TRUE))</f>
        <v>6</v>
      </c>
      <c r="E157" t="s">
        <v>3211</v>
      </c>
      <c r="F157" t="str">
        <f t="shared" si="35"/>
        <v>白</v>
      </c>
      <c r="G157">
        <f>IF(AJ157="","",VLOOKUP(F157,tnpl!$X$1:$Y$16,2,TRUE))</f>
        <v>1</v>
      </c>
      <c r="H157" t="s">
        <v>3211</v>
      </c>
      <c r="I157">
        <f t="shared" si="36"/>
        <v>13</v>
      </c>
      <c r="J157" t="s">
        <v>3211</v>
      </c>
      <c r="K157">
        <f t="shared" si="37"/>
        <v>0</v>
      </c>
      <c r="L157">
        <f t="shared" si="38"/>
        <v>0</v>
      </c>
      <c r="M157" t="str">
        <f t="shared" si="31"/>
        <v/>
      </c>
      <c r="R157" t="s">
        <v>3267</v>
      </c>
      <c r="S157" t="s">
        <v>4854</v>
      </c>
      <c r="T157" t="str">
        <f t="shared" si="39"/>
        <v>空鯨捕りの一撃</v>
      </c>
      <c r="U157" t="str">
        <f t="shared" si="40"/>
        <v/>
      </c>
      <c r="V157" t="str">
        <f>IF(I157=0,VLOOKUP(T157,Sheet4!A:B,2,TRUE),"")</f>
        <v/>
      </c>
      <c r="W157" t="s">
        <v>4855</v>
      </c>
      <c r="X157" t="s">
        <v>3267</v>
      </c>
      <c r="Y157" s="9"/>
      <c r="Z157" s="11" t="s">
        <v>4059</v>
      </c>
      <c r="AA157" t="s">
        <v>5246</v>
      </c>
      <c r="AC157" t="str">
        <f t="shared" si="41"/>
        <v>破壊する</v>
      </c>
      <c r="AD157" t="str">
        <f t="shared" si="32"/>
        <v/>
      </c>
      <c r="AE157" t="str">
        <f t="shared" si="42"/>
        <v/>
      </c>
      <c r="AF157" t="str">
        <f t="shared" si="43"/>
        <v/>
      </c>
      <c r="AG157" t="b">
        <f t="shared" si="30"/>
        <v>0</v>
      </c>
      <c r="AH157" s="3">
        <v>850</v>
      </c>
      <c r="AI157" s="2" t="s">
        <v>4035</v>
      </c>
      <c r="AJ157" s="1" t="s">
        <v>1653</v>
      </c>
      <c r="AK157" s="1" t="s">
        <v>1473</v>
      </c>
      <c r="AL157" s="1">
        <v>13</v>
      </c>
      <c r="AM157" s="1" t="s">
        <v>823</v>
      </c>
      <c r="AN157" s="1" t="s">
        <v>822</v>
      </c>
      <c r="AO157" s="1" t="s">
        <v>1475</v>
      </c>
      <c r="AP157" s="1"/>
      <c r="AQ157" s="1"/>
      <c r="AR157" s="1"/>
      <c r="AS157" s="1" t="s">
        <v>4059</v>
      </c>
      <c r="AT157" s="1"/>
      <c r="AU157" s="1"/>
      <c r="AV157" s="1"/>
      <c r="AW157" s="1"/>
      <c r="AX157" s="1"/>
      <c r="AY157" s="1" t="s">
        <v>4059</v>
      </c>
    </row>
    <row r="158" spans="1:51" x14ac:dyDescent="0.15">
      <c r="A158" t="str">
        <f t="shared" si="33"/>
        <v>|KLD|白|16||《[[燻蒸]]》|</v>
      </c>
      <c r="B158" t="s">
        <v>3211</v>
      </c>
      <c r="C158" t="str">
        <f t="shared" si="34"/>
        <v>KLD</v>
      </c>
      <c r="D158">
        <f>IF(AI158="","",VLOOKUP(C158,tnpl!$Z$1:$AA$11,2,TRUE))</f>
        <v>6</v>
      </c>
      <c r="E158" t="s">
        <v>3211</v>
      </c>
      <c r="F158" t="str">
        <f t="shared" si="35"/>
        <v>白</v>
      </c>
      <c r="G158">
        <f>IF(AJ158="","",VLOOKUP(F158,tnpl!$X$1:$Y$16,2,TRUE))</f>
        <v>1</v>
      </c>
      <c r="H158" t="s">
        <v>3211</v>
      </c>
      <c r="I158">
        <f t="shared" si="36"/>
        <v>16</v>
      </c>
      <c r="J158" t="s">
        <v>3211</v>
      </c>
      <c r="K158">
        <f t="shared" si="37"/>
        <v>0</v>
      </c>
      <c r="L158">
        <f t="shared" si="38"/>
        <v>0</v>
      </c>
      <c r="M158" t="str">
        <f t="shared" si="31"/>
        <v/>
      </c>
      <c r="R158" t="s">
        <v>3267</v>
      </c>
      <c r="S158" t="s">
        <v>4854</v>
      </c>
      <c r="T158" t="str">
        <f t="shared" si="39"/>
        <v>燻蒸</v>
      </c>
      <c r="U158" t="str">
        <f t="shared" si="40"/>
        <v/>
      </c>
      <c r="V158" t="str">
        <f>IF(I158=0,VLOOKUP(T158,Sheet4!A:B,2,TRUE),"")</f>
        <v/>
      </c>
      <c r="W158" t="s">
        <v>4855</v>
      </c>
      <c r="X158" t="s">
        <v>3267</v>
      </c>
      <c r="Y158" s="9"/>
      <c r="Z158" s="11" t="s">
        <v>3590</v>
      </c>
      <c r="AA158" t="s">
        <v>5246</v>
      </c>
      <c r="AC158" t="str">
        <f t="shared" si="41"/>
        <v>破壊する</v>
      </c>
      <c r="AD158" t="str">
        <f t="shared" si="32"/>
        <v/>
      </c>
      <c r="AE158" t="str">
        <f t="shared" si="42"/>
        <v/>
      </c>
      <c r="AF158" t="str">
        <f t="shared" si="43"/>
        <v/>
      </c>
      <c r="AG158" t="b">
        <f t="shared" si="30"/>
        <v>0</v>
      </c>
      <c r="AH158" s="3">
        <v>854</v>
      </c>
      <c r="AI158" s="2" t="s">
        <v>4035</v>
      </c>
      <c r="AJ158" s="1" t="s">
        <v>1653</v>
      </c>
      <c r="AK158" s="1" t="s">
        <v>1463</v>
      </c>
      <c r="AL158" s="1">
        <v>16</v>
      </c>
      <c r="AM158" s="1" t="s">
        <v>815</v>
      </c>
      <c r="AN158" s="1" t="s">
        <v>814</v>
      </c>
      <c r="AO158" s="1" t="s">
        <v>1475</v>
      </c>
      <c r="AP158" s="1"/>
      <c r="AQ158" s="1"/>
      <c r="AR158" s="1"/>
      <c r="AS158" s="1" t="s">
        <v>3590</v>
      </c>
      <c r="AT158" s="1"/>
      <c r="AU158" s="1"/>
      <c r="AV158" s="1"/>
      <c r="AW158" s="1"/>
      <c r="AX158" s="1"/>
      <c r="AY158" s="1" t="s">
        <v>3590</v>
      </c>
    </row>
    <row r="159" spans="1:51" x14ac:dyDescent="0.15">
      <c r="A159" t="str">
        <f t="shared" si="33"/>
        <v>|KLD|白|10||《[[復元]]》|</v>
      </c>
      <c r="B159" t="s">
        <v>3211</v>
      </c>
      <c r="C159" t="str">
        <f t="shared" si="34"/>
        <v>KLD</v>
      </c>
      <c r="D159">
        <f>IF(AI159="","",VLOOKUP(C159,tnpl!$Z$1:$AA$11,2,TRUE))</f>
        <v>6</v>
      </c>
      <c r="E159" t="s">
        <v>3211</v>
      </c>
      <c r="F159" t="str">
        <f t="shared" si="35"/>
        <v>白</v>
      </c>
      <c r="G159">
        <f>IF(AJ159="","",VLOOKUP(F159,tnpl!$X$1:$Y$16,2,TRUE))</f>
        <v>1</v>
      </c>
      <c r="H159" t="s">
        <v>3211</v>
      </c>
      <c r="I159">
        <f t="shared" si="36"/>
        <v>10</v>
      </c>
      <c r="J159" t="s">
        <v>3211</v>
      </c>
      <c r="K159">
        <f t="shared" si="37"/>
        <v>0</v>
      </c>
      <c r="L159">
        <f t="shared" si="38"/>
        <v>0</v>
      </c>
      <c r="M159" t="str">
        <f t="shared" si="31"/>
        <v/>
      </c>
      <c r="R159" t="s">
        <v>3267</v>
      </c>
      <c r="S159" t="s">
        <v>4854</v>
      </c>
      <c r="T159" t="str">
        <f t="shared" si="39"/>
        <v>復元</v>
      </c>
      <c r="U159" t="str">
        <f t="shared" si="40"/>
        <v/>
      </c>
      <c r="V159" t="str">
        <f>IF(I159=0,VLOOKUP(T159,Sheet4!A:B,2,TRUE),"")</f>
        <v/>
      </c>
      <c r="W159" t="s">
        <v>4855</v>
      </c>
      <c r="X159" t="s">
        <v>3267</v>
      </c>
      <c r="Y159" s="9"/>
      <c r="Z159" s="11" t="s">
        <v>4069</v>
      </c>
      <c r="AA159" t="s">
        <v>5251</v>
      </c>
      <c r="AC159" t="str">
        <f t="shared" si="41"/>
        <v/>
      </c>
      <c r="AD159" t="str">
        <f t="shared" si="32"/>
        <v>破壊された</v>
      </c>
      <c r="AE159" t="str">
        <f t="shared" si="42"/>
        <v/>
      </c>
      <c r="AF159" t="str">
        <f t="shared" si="43"/>
        <v/>
      </c>
      <c r="AG159" t="b">
        <f t="shared" si="30"/>
        <v>0</v>
      </c>
      <c r="AH159" s="3">
        <v>855</v>
      </c>
      <c r="AI159" s="2" t="s">
        <v>4035</v>
      </c>
      <c r="AJ159" s="1" t="s">
        <v>1653</v>
      </c>
      <c r="AK159" s="1" t="s">
        <v>1463</v>
      </c>
      <c r="AL159" s="1">
        <v>10</v>
      </c>
      <c r="AM159" s="1" t="s">
        <v>811</v>
      </c>
      <c r="AN159" s="1" t="s">
        <v>810</v>
      </c>
      <c r="AO159" s="1" t="s">
        <v>1475</v>
      </c>
      <c r="AP159" s="1"/>
      <c r="AQ159" s="1"/>
      <c r="AR159" s="1"/>
      <c r="AS159" s="1" t="s">
        <v>4069</v>
      </c>
      <c r="AT159" s="1"/>
      <c r="AU159" s="1"/>
      <c r="AV159" s="1"/>
      <c r="AW159" s="1"/>
      <c r="AX159" s="1"/>
      <c r="AY159" s="1" t="s">
        <v>4069</v>
      </c>
    </row>
    <row r="160" spans="1:51" x14ac:dyDescent="0.15">
      <c r="A160" t="str">
        <f t="shared" si="33"/>
        <v>|KLD|白|24|8/8|《[[激変の機械巨人]]》|</v>
      </c>
      <c r="B160" t="s">
        <v>3211</v>
      </c>
      <c r="C160" t="str">
        <f t="shared" si="34"/>
        <v>KLD</v>
      </c>
      <c r="D160">
        <f>IF(AI160="","",VLOOKUP(C160,tnpl!$Z$1:$AA$11,2,TRUE))</f>
        <v>6</v>
      </c>
      <c r="E160" t="s">
        <v>3211</v>
      </c>
      <c r="F160" t="str">
        <f t="shared" si="35"/>
        <v>白</v>
      </c>
      <c r="G160">
        <f>IF(AJ160="","",VLOOKUP(F160,tnpl!$X$1:$Y$16,2,TRUE))</f>
        <v>1</v>
      </c>
      <c r="H160" t="s">
        <v>3211</v>
      </c>
      <c r="I160">
        <f t="shared" si="36"/>
        <v>24</v>
      </c>
      <c r="J160" t="s">
        <v>3211</v>
      </c>
      <c r="K160">
        <f t="shared" si="37"/>
        <v>8</v>
      </c>
      <c r="L160">
        <f t="shared" si="38"/>
        <v>8</v>
      </c>
      <c r="M160" t="str">
        <f t="shared" si="31"/>
        <v>8/8</v>
      </c>
      <c r="R160" t="s">
        <v>3267</v>
      </c>
      <c r="S160" t="s">
        <v>4854</v>
      </c>
      <c r="T160" t="str">
        <f t="shared" si="39"/>
        <v>激変の機械巨人</v>
      </c>
      <c r="U160" t="str">
        <f t="shared" si="40"/>
        <v/>
      </c>
      <c r="V160" t="str">
        <f>IF(I160=0,VLOOKUP(T160,Sheet4!A:B,2,TRUE),"")</f>
        <v/>
      </c>
      <c r="W160" t="s">
        <v>4855</v>
      </c>
      <c r="X160" t="s">
        <v>3267</v>
      </c>
      <c r="Y160" s="9"/>
      <c r="Z160" s="11" t="s">
        <v>4080</v>
      </c>
      <c r="AA160" t="s">
        <v>5246</v>
      </c>
      <c r="AB160" t="s">
        <v>5247</v>
      </c>
      <c r="AC160" t="str">
        <f t="shared" si="41"/>
        <v>破壊する</v>
      </c>
      <c r="AD160" t="str">
        <f t="shared" si="32"/>
        <v/>
      </c>
      <c r="AE160" t="str">
        <f t="shared" si="42"/>
        <v/>
      </c>
      <c r="AF160" t="str">
        <f t="shared" si="43"/>
        <v>破壊し</v>
      </c>
      <c r="AG160" t="b">
        <f t="shared" si="30"/>
        <v>0</v>
      </c>
      <c r="AH160" s="3">
        <v>860</v>
      </c>
      <c r="AI160" s="2" t="s">
        <v>4035</v>
      </c>
      <c r="AJ160" s="1" t="s">
        <v>1653</v>
      </c>
      <c r="AK160" s="1" t="s">
        <v>1453</v>
      </c>
      <c r="AL160" s="1">
        <v>24</v>
      </c>
      <c r="AM160" s="1" t="s">
        <v>803</v>
      </c>
      <c r="AN160" s="1" t="s">
        <v>802</v>
      </c>
      <c r="AO160" s="1" t="s">
        <v>349</v>
      </c>
      <c r="AP160" s="1" t="s">
        <v>362</v>
      </c>
      <c r="AQ160" s="1"/>
      <c r="AR160" s="1"/>
      <c r="AS160" s="1" t="s">
        <v>3289</v>
      </c>
      <c r="AT160" s="1" t="s">
        <v>4079</v>
      </c>
      <c r="AU160" s="1"/>
      <c r="AV160" s="1"/>
      <c r="AW160" s="1">
        <v>8</v>
      </c>
      <c r="AX160" s="1">
        <v>8</v>
      </c>
      <c r="AY160" s="1" t="s">
        <v>4080</v>
      </c>
    </row>
    <row r="161" spans="1:51" x14ac:dyDescent="0.15">
      <c r="A161" t="str">
        <f t="shared" si="33"/>
        <v>|KLD|青|18|6/6|《[[霊気烈風の古きもの]]》|</v>
      </c>
      <c r="B161" t="s">
        <v>3211</v>
      </c>
      <c r="C161" t="str">
        <f t="shared" si="34"/>
        <v>KLD</v>
      </c>
      <c r="D161">
        <f>IF(AI161="","",VLOOKUP(C161,tnpl!$Z$1:$AA$11,2,TRUE))</f>
        <v>6</v>
      </c>
      <c r="E161" t="s">
        <v>3211</v>
      </c>
      <c r="F161" t="str">
        <f t="shared" si="35"/>
        <v>青</v>
      </c>
      <c r="G161">
        <f>IF(AJ161="","",VLOOKUP(F161,tnpl!$X$1:$Y$16,2,TRUE))</f>
        <v>2</v>
      </c>
      <c r="H161" t="s">
        <v>3211</v>
      </c>
      <c r="I161">
        <f t="shared" si="36"/>
        <v>18</v>
      </c>
      <c r="J161" t="s">
        <v>3211</v>
      </c>
      <c r="K161">
        <f t="shared" si="37"/>
        <v>6</v>
      </c>
      <c r="L161">
        <f t="shared" si="38"/>
        <v>6</v>
      </c>
      <c r="M161" t="str">
        <f t="shared" si="31"/>
        <v>6/6</v>
      </c>
      <c r="R161" t="s">
        <v>3267</v>
      </c>
      <c r="S161" t="s">
        <v>4854</v>
      </c>
      <c r="T161" t="str">
        <f t="shared" si="39"/>
        <v>霊気烈風の古きもの</v>
      </c>
      <c r="U161" t="str">
        <f t="shared" si="40"/>
        <v/>
      </c>
      <c r="V161" t="str">
        <f>IF(I161=0,VLOOKUP(T161,Sheet4!A:B,2,TRUE),"")</f>
        <v/>
      </c>
      <c r="W161" t="s">
        <v>4855</v>
      </c>
      <c r="X161" t="s">
        <v>3267</v>
      </c>
      <c r="Y161" s="9"/>
      <c r="Z161" s="11" t="s">
        <v>4113</v>
      </c>
      <c r="AA161" t="s">
        <v>3209</v>
      </c>
      <c r="AC161" t="str">
        <f t="shared" si="41"/>
        <v>破壊する</v>
      </c>
      <c r="AD161" t="str">
        <f t="shared" si="32"/>
        <v/>
      </c>
      <c r="AE161" t="str">
        <f t="shared" si="42"/>
        <v/>
      </c>
      <c r="AF161" t="str">
        <f t="shared" si="43"/>
        <v/>
      </c>
      <c r="AG161" t="b">
        <f t="shared" si="30"/>
        <v>0</v>
      </c>
      <c r="AH161" s="3">
        <v>879</v>
      </c>
      <c r="AI161" s="2" t="s">
        <v>4035</v>
      </c>
      <c r="AJ161" s="1" t="s">
        <v>1631</v>
      </c>
      <c r="AK161" s="1" t="s">
        <v>1463</v>
      </c>
      <c r="AL161" s="1">
        <v>18</v>
      </c>
      <c r="AM161" s="1" t="s">
        <v>767</v>
      </c>
      <c r="AN161" s="1" t="s">
        <v>766</v>
      </c>
      <c r="AO161" s="1" t="s">
        <v>349</v>
      </c>
      <c r="AP161" s="1" t="s">
        <v>4110</v>
      </c>
      <c r="AQ161" s="1"/>
      <c r="AR161" s="1"/>
      <c r="AS161" s="1" t="s">
        <v>361</v>
      </c>
      <c r="AT161" s="1" t="s">
        <v>4111</v>
      </c>
      <c r="AU161" s="1" t="s">
        <v>4112</v>
      </c>
      <c r="AV161" s="1"/>
      <c r="AW161" s="1">
        <v>6</v>
      </c>
      <c r="AX161" s="1">
        <v>6</v>
      </c>
      <c r="AY161" s="1" t="s">
        <v>4113</v>
      </c>
    </row>
    <row r="162" spans="1:51" x14ac:dyDescent="0.15">
      <c r="A162" t="str">
        <f t="shared" si="33"/>
        <v>|KLD|青|6||《[[腹黒い意志]]》|</v>
      </c>
      <c r="B162" t="s">
        <v>3211</v>
      </c>
      <c r="C162" t="str">
        <f t="shared" si="34"/>
        <v>KLD</v>
      </c>
      <c r="D162">
        <f>IF(AI162="","",VLOOKUP(C162,tnpl!$Z$1:$AA$11,2,TRUE))</f>
        <v>6</v>
      </c>
      <c r="E162" t="s">
        <v>3211</v>
      </c>
      <c r="F162" t="str">
        <f t="shared" si="35"/>
        <v>青</v>
      </c>
      <c r="G162">
        <f>IF(AJ162="","",VLOOKUP(F162,tnpl!$X$1:$Y$16,2,TRUE))</f>
        <v>2</v>
      </c>
      <c r="H162" t="s">
        <v>3211</v>
      </c>
      <c r="I162">
        <f t="shared" si="36"/>
        <v>6</v>
      </c>
      <c r="J162" t="s">
        <v>3211</v>
      </c>
      <c r="K162">
        <f t="shared" si="37"/>
        <v>0</v>
      </c>
      <c r="L162">
        <f t="shared" si="38"/>
        <v>0</v>
      </c>
      <c r="M162" t="str">
        <f t="shared" si="31"/>
        <v/>
      </c>
      <c r="R162" t="s">
        <v>3267</v>
      </c>
      <c r="S162" t="s">
        <v>4854</v>
      </c>
      <c r="T162" t="str">
        <f t="shared" si="39"/>
        <v>腹黒い意志</v>
      </c>
      <c r="U162" t="str">
        <f t="shared" si="40"/>
        <v/>
      </c>
      <c r="V162" t="str">
        <f>IF(I162=0,VLOOKUP(T162,Sheet4!A:B,2,TRUE),"")</f>
        <v/>
      </c>
      <c r="W162" t="s">
        <v>4855</v>
      </c>
      <c r="X162" t="s">
        <v>3267</v>
      </c>
      <c r="Y162" s="9"/>
      <c r="Z162" s="11" t="s">
        <v>4122</v>
      </c>
      <c r="AA162" t="s">
        <v>5250</v>
      </c>
      <c r="AC162" t="str">
        <f t="shared" si="41"/>
        <v>破壊する</v>
      </c>
      <c r="AD162" t="str">
        <f t="shared" si="32"/>
        <v/>
      </c>
      <c r="AE162" t="str">
        <f t="shared" si="42"/>
        <v/>
      </c>
      <c r="AF162" t="str">
        <f t="shared" si="43"/>
        <v>破壊し</v>
      </c>
      <c r="AG162" t="b">
        <f t="shared" si="30"/>
        <v>0</v>
      </c>
      <c r="AH162" s="3">
        <v>884</v>
      </c>
      <c r="AI162" s="2" t="s">
        <v>4035</v>
      </c>
      <c r="AJ162" s="1" t="s">
        <v>1631</v>
      </c>
      <c r="AK162" s="1" t="s">
        <v>1463</v>
      </c>
      <c r="AL162" s="1">
        <v>6</v>
      </c>
      <c r="AM162" s="1" t="s">
        <v>761</v>
      </c>
      <c r="AN162" s="1" t="s">
        <v>760</v>
      </c>
      <c r="AO162" s="1" t="s">
        <v>297</v>
      </c>
      <c r="AP162" s="1"/>
      <c r="AQ162" s="1"/>
      <c r="AR162" s="1"/>
      <c r="AS162" s="1" t="s">
        <v>4122</v>
      </c>
      <c r="AT162" s="1"/>
      <c r="AU162" s="1"/>
      <c r="AV162" s="1">
        <v>2</v>
      </c>
      <c r="AW162" s="1"/>
      <c r="AX162" s="1"/>
      <c r="AY162" s="1" t="s">
        <v>4122</v>
      </c>
    </row>
    <row r="163" spans="1:51" x14ac:dyDescent="0.15">
      <c r="A163" t="str">
        <f t="shared" si="33"/>
        <v>|KLD|青|24|8/8|《[[奔流の機械巨人]]》|</v>
      </c>
      <c r="B163" t="s">
        <v>3211</v>
      </c>
      <c r="C163" t="str">
        <f t="shared" si="34"/>
        <v>KLD</v>
      </c>
      <c r="D163">
        <f>IF(AI163="","",VLOOKUP(C163,tnpl!$Z$1:$AA$11,2,TRUE))</f>
        <v>6</v>
      </c>
      <c r="E163" t="s">
        <v>3211</v>
      </c>
      <c r="F163" t="str">
        <f t="shared" si="35"/>
        <v>青</v>
      </c>
      <c r="G163">
        <f>IF(AJ163="","",VLOOKUP(F163,tnpl!$X$1:$Y$16,2,TRUE))</f>
        <v>2</v>
      </c>
      <c r="H163" t="s">
        <v>3211</v>
      </c>
      <c r="I163">
        <f t="shared" si="36"/>
        <v>24</v>
      </c>
      <c r="J163" t="s">
        <v>3211</v>
      </c>
      <c r="K163">
        <f t="shared" si="37"/>
        <v>8</v>
      </c>
      <c r="L163">
        <f t="shared" si="38"/>
        <v>8</v>
      </c>
      <c r="M163" t="str">
        <f t="shared" si="31"/>
        <v>8/8</v>
      </c>
      <c r="R163" t="s">
        <v>3267</v>
      </c>
      <c r="S163" t="s">
        <v>4854</v>
      </c>
      <c r="T163" t="str">
        <f t="shared" si="39"/>
        <v>奔流の機械巨人</v>
      </c>
      <c r="U163" t="str">
        <f t="shared" si="40"/>
        <v/>
      </c>
      <c r="V163" t="str">
        <f>IF(I163=0,VLOOKUP(T163,Sheet4!A:B,2,TRUE),"")</f>
        <v/>
      </c>
      <c r="W163" t="s">
        <v>4855</v>
      </c>
      <c r="X163" t="s">
        <v>3267</v>
      </c>
      <c r="Y163" s="9"/>
      <c r="Z163" s="11" t="s">
        <v>4127</v>
      </c>
      <c r="AA163" t="s">
        <v>5251</v>
      </c>
      <c r="AC163" t="str">
        <f t="shared" si="41"/>
        <v/>
      </c>
      <c r="AD163" t="str">
        <f t="shared" si="32"/>
        <v>破壊された</v>
      </c>
      <c r="AE163" t="str">
        <f t="shared" si="42"/>
        <v/>
      </c>
      <c r="AF163" t="str">
        <f t="shared" si="43"/>
        <v/>
      </c>
      <c r="AG163" t="b">
        <f t="shared" si="30"/>
        <v>0</v>
      </c>
      <c r="AH163" s="3">
        <v>886</v>
      </c>
      <c r="AI163" s="2" t="s">
        <v>4035</v>
      </c>
      <c r="AJ163" s="1" t="s">
        <v>1631</v>
      </c>
      <c r="AK163" s="1" t="s">
        <v>1453</v>
      </c>
      <c r="AL163" s="1">
        <v>24</v>
      </c>
      <c r="AM163" s="1" t="s">
        <v>751</v>
      </c>
      <c r="AN163" s="1" t="s">
        <v>750</v>
      </c>
      <c r="AO163" s="1" t="s">
        <v>349</v>
      </c>
      <c r="AP163" s="1" t="s">
        <v>362</v>
      </c>
      <c r="AQ163" s="1"/>
      <c r="AR163" s="1"/>
      <c r="AS163" s="1" t="s">
        <v>2627</v>
      </c>
      <c r="AT163" s="1" t="s">
        <v>4126</v>
      </c>
      <c r="AU163" s="1"/>
      <c r="AV163" s="1"/>
      <c r="AW163" s="1">
        <v>8</v>
      </c>
      <c r="AX163" s="1">
        <v>8</v>
      </c>
      <c r="AY163" s="1" t="s">
        <v>4127</v>
      </c>
    </row>
    <row r="164" spans="1:51" x14ac:dyDescent="0.15">
      <c r="A164" t="str">
        <f t="shared" si="33"/>
        <v>|KLD|黒|10|1/3|《[[ダッカラのゴミあさり]]》|</v>
      </c>
      <c r="B164" t="s">
        <v>3211</v>
      </c>
      <c r="C164" t="str">
        <f t="shared" si="34"/>
        <v>KLD</v>
      </c>
      <c r="D164">
        <f>IF(AI164="","",VLOOKUP(C164,tnpl!$Z$1:$AA$11,2,TRUE))</f>
        <v>6</v>
      </c>
      <c r="E164" t="s">
        <v>3211</v>
      </c>
      <c r="F164" t="str">
        <f t="shared" si="35"/>
        <v>黒</v>
      </c>
      <c r="G164">
        <f>IF(AJ164="","",VLOOKUP(F164,tnpl!$X$1:$Y$16,2,TRUE))</f>
        <v>3</v>
      </c>
      <c r="H164" t="s">
        <v>3211</v>
      </c>
      <c r="I164">
        <f t="shared" si="36"/>
        <v>10</v>
      </c>
      <c r="J164" t="s">
        <v>3211</v>
      </c>
      <c r="K164">
        <f t="shared" si="37"/>
        <v>1</v>
      </c>
      <c r="L164">
        <f t="shared" si="38"/>
        <v>3</v>
      </c>
      <c r="M164" t="str">
        <f t="shared" si="31"/>
        <v>1/3</v>
      </c>
      <c r="R164" t="s">
        <v>3267</v>
      </c>
      <c r="S164" t="s">
        <v>4854</v>
      </c>
      <c r="T164" t="str">
        <f t="shared" si="39"/>
        <v>ダッカラのゴミあさり</v>
      </c>
      <c r="U164" t="str">
        <f t="shared" si="40"/>
        <v/>
      </c>
      <c r="V164" t="str">
        <f>IF(I164=0,VLOOKUP(T164,Sheet4!A:B,2,TRUE),"")</f>
        <v/>
      </c>
      <c r="W164" t="s">
        <v>4855</v>
      </c>
      <c r="X164" t="s">
        <v>3267</v>
      </c>
      <c r="Y164" s="9"/>
      <c r="Z164" s="11" t="s">
        <v>4131</v>
      </c>
      <c r="AA164" t="s">
        <v>5251</v>
      </c>
      <c r="AC164" t="str">
        <f t="shared" si="41"/>
        <v/>
      </c>
      <c r="AD164" t="str">
        <f t="shared" si="32"/>
        <v>破壊された</v>
      </c>
      <c r="AE164" t="str">
        <f t="shared" si="42"/>
        <v/>
      </c>
      <c r="AF164" t="str">
        <f t="shared" si="43"/>
        <v/>
      </c>
      <c r="AG164" t="b">
        <f t="shared" si="30"/>
        <v>0</v>
      </c>
      <c r="AH164" s="3">
        <v>889</v>
      </c>
      <c r="AI164" s="2" t="s">
        <v>4035</v>
      </c>
      <c r="AJ164" s="1" t="s">
        <v>1606</v>
      </c>
      <c r="AK164" s="1" t="s">
        <v>1771</v>
      </c>
      <c r="AL164" s="1">
        <v>10</v>
      </c>
      <c r="AM164" s="1" t="s">
        <v>745</v>
      </c>
      <c r="AN164" s="1" t="s">
        <v>744</v>
      </c>
      <c r="AO164" s="1" t="s">
        <v>349</v>
      </c>
      <c r="AP164" s="1" t="s">
        <v>4130</v>
      </c>
      <c r="AQ164" s="1"/>
      <c r="AR164" s="1"/>
      <c r="AS164" s="1" t="s">
        <v>4131</v>
      </c>
      <c r="AT164" s="1"/>
      <c r="AU164" s="1"/>
      <c r="AV164" s="1"/>
      <c r="AW164" s="1">
        <v>1</v>
      </c>
      <c r="AX164" s="1">
        <v>3</v>
      </c>
      <c r="AY164" s="1" t="s">
        <v>4131</v>
      </c>
    </row>
    <row r="165" spans="1:51" x14ac:dyDescent="0.15">
      <c r="A165" t="str">
        <f t="shared" si="33"/>
        <v>|KLD|黒|10||《[[当然の結論]]》|</v>
      </c>
      <c r="B165" t="s">
        <v>3211</v>
      </c>
      <c r="C165" t="str">
        <f t="shared" si="34"/>
        <v>KLD</v>
      </c>
      <c r="D165">
        <f>IF(AI165="","",VLOOKUP(C165,tnpl!$Z$1:$AA$11,2,TRUE))</f>
        <v>6</v>
      </c>
      <c r="E165" t="s">
        <v>3211</v>
      </c>
      <c r="F165" t="str">
        <f t="shared" si="35"/>
        <v>黒</v>
      </c>
      <c r="G165">
        <f>IF(AJ165="","",VLOOKUP(F165,tnpl!$X$1:$Y$16,2,TRUE))</f>
        <v>3</v>
      </c>
      <c r="H165" t="s">
        <v>3211</v>
      </c>
      <c r="I165">
        <f t="shared" si="36"/>
        <v>10</v>
      </c>
      <c r="J165" t="s">
        <v>3211</v>
      </c>
      <c r="K165">
        <f t="shared" si="37"/>
        <v>0</v>
      </c>
      <c r="L165">
        <f t="shared" si="38"/>
        <v>0</v>
      </c>
      <c r="M165" t="str">
        <f t="shared" si="31"/>
        <v/>
      </c>
      <c r="R165" t="s">
        <v>3267</v>
      </c>
      <c r="S165" t="s">
        <v>4854</v>
      </c>
      <c r="T165" t="str">
        <f t="shared" si="39"/>
        <v>当然の結論</v>
      </c>
      <c r="U165" t="str">
        <f t="shared" si="40"/>
        <v/>
      </c>
      <c r="V165" t="str">
        <f>IF(I165=0,VLOOKUP(T165,Sheet4!A:B,2,TRUE),"")</f>
        <v/>
      </c>
      <c r="W165" t="s">
        <v>4855</v>
      </c>
      <c r="X165" t="s">
        <v>3267</v>
      </c>
      <c r="Y165" s="9"/>
      <c r="Z165" s="11" t="s">
        <v>4143</v>
      </c>
      <c r="AA165" t="s">
        <v>5246</v>
      </c>
      <c r="AC165" t="str">
        <f t="shared" si="41"/>
        <v>破壊する</v>
      </c>
      <c r="AD165" t="str">
        <f t="shared" si="32"/>
        <v/>
      </c>
      <c r="AE165" t="str">
        <f t="shared" si="42"/>
        <v/>
      </c>
      <c r="AF165" t="str">
        <f t="shared" si="43"/>
        <v/>
      </c>
      <c r="AG165" t="b">
        <f t="shared" si="30"/>
        <v>0</v>
      </c>
      <c r="AH165" s="3">
        <v>898</v>
      </c>
      <c r="AI165" s="2" t="s">
        <v>4035</v>
      </c>
      <c r="AJ165" s="1" t="s">
        <v>1606</v>
      </c>
      <c r="AK165" s="1" t="s">
        <v>1771</v>
      </c>
      <c r="AL165" s="1">
        <v>10</v>
      </c>
      <c r="AM165" s="1" t="s">
        <v>729</v>
      </c>
      <c r="AN165" s="1" t="s">
        <v>728</v>
      </c>
      <c r="AO165" s="1" t="s">
        <v>1475</v>
      </c>
      <c r="AP165" s="1"/>
      <c r="AQ165" s="1"/>
      <c r="AR165" s="1"/>
      <c r="AS165" s="1" t="s">
        <v>4143</v>
      </c>
      <c r="AT165" s="1"/>
      <c r="AU165" s="1"/>
      <c r="AV165" s="1"/>
      <c r="AW165" s="1"/>
      <c r="AX165" s="1"/>
      <c r="AY165" s="1" t="s">
        <v>4143</v>
      </c>
    </row>
    <row r="166" spans="1:51" x14ac:dyDescent="0.15">
      <c r="A166" t="str">
        <f t="shared" si="33"/>
        <v>|KLD|黒|12||《[[病的な好奇心]]》|</v>
      </c>
      <c r="B166" t="s">
        <v>3211</v>
      </c>
      <c r="C166" t="str">
        <f t="shared" si="34"/>
        <v>KLD</v>
      </c>
      <c r="D166">
        <f>IF(AI166="","",VLOOKUP(C166,tnpl!$Z$1:$AA$11,2,TRUE))</f>
        <v>6</v>
      </c>
      <c r="E166" t="s">
        <v>3211</v>
      </c>
      <c r="F166" t="str">
        <f t="shared" si="35"/>
        <v>黒</v>
      </c>
      <c r="G166">
        <f>IF(AJ166="","",VLOOKUP(F166,tnpl!$X$1:$Y$16,2,TRUE))</f>
        <v>3</v>
      </c>
      <c r="H166" t="s">
        <v>3211</v>
      </c>
      <c r="I166">
        <f t="shared" si="36"/>
        <v>12</v>
      </c>
      <c r="J166" t="s">
        <v>3211</v>
      </c>
      <c r="K166">
        <f t="shared" si="37"/>
        <v>0</v>
      </c>
      <c r="L166">
        <f t="shared" si="38"/>
        <v>0</v>
      </c>
      <c r="M166" t="str">
        <f t="shared" si="31"/>
        <v/>
      </c>
      <c r="R166" t="s">
        <v>3267</v>
      </c>
      <c r="S166" t="s">
        <v>4854</v>
      </c>
      <c r="T166" t="str">
        <f t="shared" si="39"/>
        <v>病的な好奇心</v>
      </c>
      <c r="U166" t="str">
        <f t="shared" si="40"/>
        <v/>
      </c>
      <c r="V166" t="str">
        <f>IF(I166=0,VLOOKUP(T166,Sheet4!A:B,2,TRUE),"")</f>
        <v/>
      </c>
      <c r="W166" t="s">
        <v>4855</v>
      </c>
      <c r="X166" t="s">
        <v>3267</v>
      </c>
      <c r="Y166" s="9"/>
      <c r="Z166" s="11" t="s">
        <v>4152</v>
      </c>
      <c r="AA166" t="s">
        <v>5246</v>
      </c>
      <c r="AC166" t="str">
        <f t="shared" si="41"/>
        <v>破壊する</v>
      </c>
      <c r="AD166" t="str">
        <f t="shared" si="32"/>
        <v/>
      </c>
      <c r="AE166" t="str">
        <f t="shared" si="42"/>
        <v/>
      </c>
      <c r="AF166" t="str">
        <f t="shared" si="43"/>
        <v/>
      </c>
      <c r="AG166" t="b">
        <f t="shared" si="30"/>
        <v>0</v>
      </c>
      <c r="AH166" s="3">
        <v>904</v>
      </c>
      <c r="AI166" s="2" t="s">
        <v>4035</v>
      </c>
      <c r="AJ166" s="1" t="s">
        <v>1606</v>
      </c>
      <c r="AK166" s="1" t="s">
        <v>1473</v>
      </c>
      <c r="AL166" s="1">
        <v>12</v>
      </c>
      <c r="AM166" s="1" t="s">
        <v>719</v>
      </c>
      <c r="AN166" s="1" t="s">
        <v>718</v>
      </c>
      <c r="AO166" s="1" t="s">
        <v>1475</v>
      </c>
      <c r="AP166" s="1"/>
      <c r="AQ166" s="1"/>
      <c r="AR166" s="1"/>
      <c r="AS166" s="1" t="s">
        <v>4152</v>
      </c>
      <c r="AT166" s="1"/>
      <c r="AU166" s="1"/>
      <c r="AV166" s="1"/>
      <c r="AW166" s="1"/>
      <c r="AX166" s="1"/>
      <c r="AY166" s="1" t="s">
        <v>4152</v>
      </c>
    </row>
    <row r="167" spans="1:51" x14ac:dyDescent="0.15">
      <c r="A167" t="str">
        <f t="shared" si="33"/>
        <v>|KLD|黒|12|6/4|《[[楕円競走の無謀者]]》|</v>
      </c>
      <c r="B167" t="s">
        <v>3211</v>
      </c>
      <c r="C167" t="str">
        <f t="shared" si="34"/>
        <v>KLD</v>
      </c>
      <c r="D167">
        <f>IF(AI167="","",VLOOKUP(C167,tnpl!$Z$1:$AA$11,2,TRUE))</f>
        <v>6</v>
      </c>
      <c r="E167" t="s">
        <v>3211</v>
      </c>
      <c r="F167" t="str">
        <f t="shared" si="35"/>
        <v>黒</v>
      </c>
      <c r="G167">
        <f>IF(AJ167="","",VLOOKUP(F167,tnpl!$X$1:$Y$16,2,TRUE))</f>
        <v>3</v>
      </c>
      <c r="H167" t="s">
        <v>3211</v>
      </c>
      <c r="I167">
        <f t="shared" si="36"/>
        <v>12</v>
      </c>
      <c r="J167" t="s">
        <v>3211</v>
      </c>
      <c r="K167">
        <f t="shared" si="37"/>
        <v>6</v>
      </c>
      <c r="L167">
        <f t="shared" si="38"/>
        <v>4</v>
      </c>
      <c r="M167" t="str">
        <f t="shared" si="31"/>
        <v>6/4</v>
      </c>
      <c r="R167" t="s">
        <v>3267</v>
      </c>
      <c r="S167" t="s">
        <v>4854</v>
      </c>
      <c r="T167" t="str">
        <f t="shared" si="39"/>
        <v>楕円競走の無謀者</v>
      </c>
      <c r="U167" t="str">
        <f t="shared" si="40"/>
        <v/>
      </c>
      <c r="V167" t="str">
        <f>IF(I167=0,VLOOKUP(T167,Sheet4!A:B,2,TRUE),"")</f>
        <v/>
      </c>
      <c r="W167" t="s">
        <v>4855</v>
      </c>
      <c r="X167" t="s">
        <v>3267</v>
      </c>
      <c r="Y167" s="9"/>
      <c r="Z167" s="11" t="s">
        <v>4155</v>
      </c>
      <c r="AA167" t="s">
        <v>5251</v>
      </c>
      <c r="AC167" t="str">
        <f t="shared" si="41"/>
        <v/>
      </c>
      <c r="AD167" t="str">
        <f t="shared" si="32"/>
        <v/>
      </c>
      <c r="AE167" t="str">
        <f t="shared" si="42"/>
        <v/>
      </c>
      <c r="AF167" t="str">
        <f t="shared" si="43"/>
        <v/>
      </c>
      <c r="AG167" t="b">
        <f t="shared" si="30"/>
        <v>0</v>
      </c>
      <c r="AH167" s="3">
        <v>906</v>
      </c>
      <c r="AI167" s="2" t="s">
        <v>4035</v>
      </c>
      <c r="AJ167" s="1" t="s">
        <v>1606</v>
      </c>
      <c r="AK167" s="1" t="s">
        <v>1463</v>
      </c>
      <c r="AL167" s="1">
        <v>12</v>
      </c>
      <c r="AM167" s="1" t="s">
        <v>707</v>
      </c>
      <c r="AN167" s="1" t="s">
        <v>706</v>
      </c>
      <c r="AO167" s="1" t="s">
        <v>349</v>
      </c>
      <c r="AP167" s="1" t="s">
        <v>1511</v>
      </c>
      <c r="AQ167" s="1" t="s">
        <v>4055</v>
      </c>
      <c r="AR167" s="1"/>
      <c r="AS167" s="1" t="s">
        <v>4155</v>
      </c>
      <c r="AT167" s="1"/>
      <c r="AU167" s="1"/>
      <c r="AV167" s="1"/>
      <c r="AW167" s="1">
        <v>6</v>
      </c>
      <c r="AX167" s="1">
        <v>4</v>
      </c>
      <c r="AY167" s="1" t="s">
        <v>4155</v>
      </c>
    </row>
    <row r="168" spans="1:51" x14ac:dyDescent="0.15">
      <c r="A168" t="str">
        <f t="shared" si="33"/>
        <v>|KLD|黒|1||《[[競争排除]]》|</v>
      </c>
      <c r="B168" t="s">
        <v>3211</v>
      </c>
      <c r="C168" t="str">
        <f t="shared" si="34"/>
        <v>KLD</v>
      </c>
      <c r="D168">
        <f>IF(AI168="","",VLOOKUP(C168,tnpl!$Z$1:$AA$11,2,TRUE))</f>
        <v>6</v>
      </c>
      <c r="E168" t="s">
        <v>3211</v>
      </c>
      <c r="F168" t="str">
        <f t="shared" si="35"/>
        <v>黒</v>
      </c>
      <c r="G168">
        <f>IF(AJ168="","",VLOOKUP(F168,tnpl!$X$1:$Y$16,2,TRUE))</f>
        <v>3</v>
      </c>
      <c r="H168" t="s">
        <v>3211</v>
      </c>
      <c r="I168">
        <f t="shared" si="36"/>
        <v>1</v>
      </c>
      <c r="J168" t="s">
        <v>3211</v>
      </c>
      <c r="K168">
        <f t="shared" si="37"/>
        <v>0</v>
      </c>
      <c r="L168">
        <f t="shared" si="38"/>
        <v>0</v>
      </c>
      <c r="M168" t="str">
        <f t="shared" si="31"/>
        <v/>
      </c>
      <c r="R168" t="s">
        <v>3267</v>
      </c>
      <c r="S168" t="s">
        <v>4854</v>
      </c>
      <c r="T168" t="str">
        <f t="shared" si="39"/>
        <v>競争排除</v>
      </c>
      <c r="U168" t="str">
        <f t="shared" si="40"/>
        <v/>
      </c>
      <c r="V168" t="str">
        <f>IF(I168=0,VLOOKUP(T168,Sheet4!A:B,2,TRUE),"")</f>
        <v/>
      </c>
      <c r="W168" t="s">
        <v>4855</v>
      </c>
      <c r="X168" t="s">
        <v>3267</v>
      </c>
      <c r="Y168" s="9"/>
      <c r="Z168" s="11" t="s">
        <v>4156</v>
      </c>
      <c r="AA168" t="s">
        <v>5246</v>
      </c>
      <c r="AC168" t="str">
        <f t="shared" si="41"/>
        <v>破壊する</v>
      </c>
      <c r="AD168" t="str">
        <f t="shared" si="32"/>
        <v/>
      </c>
      <c r="AE168" t="str">
        <f t="shared" si="42"/>
        <v/>
      </c>
      <c r="AF168" t="str">
        <f t="shared" si="43"/>
        <v/>
      </c>
      <c r="AG168" t="b">
        <f t="shared" si="30"/>
        <v>0</v>
      </c>
      <c r="AH168" s="3">
        <v>907</v>
      </c>
      <c r="AI168" s="2" t="s">
        <v>4035</v>
      </c>
      <c r="AJ168" s="1" t="s">
        <v>1606</v>
      </c>
      <c r="AK168" s="1" t="s">
        <v>1463</v>
      </c>
      <c r="AL168" s="1">
        <v>1</v>
      </c>
      <c r="AM168" s="1" t="s">
        <v>715</v>
      </c>
      <c r="AN168" s="1" t="s">
        <v>714</v>
      </c>
      <c r="AO168" s="1" t="s">
        <v>1475</v>
      </c>
      <c r="AP168" s="1"/>
      <c r="AQ168" s="1"/>
      <c r="AR168" s="1"/>
      <c r="AS168" s="1" t="s">
        <v>4156</v>
      </c>
      <c r="AT168" s="1"/>
      <c r="AU168" s="1"/>
      <c r="AV168" s="1"/>
      <c r="AW168" s="1"/>
      <c r="AX168" s="1"/>
      <c r="AY168" s="1" t="s">
        <v>4156</v>
      </c>
    </row>
    <row r="169" spans="1:51" x14ac:dyDescent="0.15">
      <c r="A169" t="str">
        <f t="shared" si="33"/>
        <v>|KLD|黒|11||《[[夜更かし]]》|</v>
      </c>
      <c r="B169" t="s">
        <v>3211</v>
      </c>
      <c r="C169" t="str">
        <f t="shared" si="34"/>
        <v>KLD</v>
      </c>
      <c r="D169">
        <f>IF(AI169="","",VLOOKUP(C169,tnpl!$Z$1:$AA$11,2,TRUE))</f>
        <v>6</v>
      </c>
      <c r="E169" t="s">
        <v>3211</v>
      </c>
      <c r="F169" t="str">
        <f t="shared" si="35"/>
        <v>黒</v>
      </c>
      <c r="G169">
        <f>IF(AJ169="","",VLOOKUP(F169,tnpl!$X$1:$Y$16,2,TRUE))</f>
        <v>3</v>
      </c>
      <c r="H169" t="s">
        <v>3211</v>
      </c>
      <c r="I169">
        <f t="shared" si="36"/>
        <v>11</v>
      </c>
      <c r="J169" t="s">
        <v>3211</v>
      </c>
      <c r="K169">
        <f t="shared" si="37"/>
        <v>0</v>
      </c>
      <c r="L169">
        <f t="shared" si="38"/>
        <v>0</v>
      </c>
      <c r="M169" t="str">
        <f t="shared" si="31"/>
        <v/>
      </c>
      <c r="R169" t="s">
        <v>3267</v>
      </c>
      <c r="S169" t="s">
        <v>4854</v>
      </c>
      <c r="T169" t="str">
        <f t="shared" si="39"/>
        <v>夜更かし</v>
      </c>
      <c r="U169" t="str">
        <f t="shared" si="40"/>
        <v/>
      </c>
      <c r="V169" t="str">
        <f>IF(I169=0,VLOOKUP(T169,Sheet4!A:B,2,TRUE),"")</f>
        <v/>
      </c>
      <c r="W169" t="s">
        <v>4855</v>
      </c>
      <c r="X169" t="s">
        <v>3267</v>
      </c>
      <c r="Y169" s="9"/>
      <c r="Z169" s="11" t="s">
        <v>4161</v>
      </c>
      <c r="AA169" t="s">
        <v>5248</v>
      </c>
      <c r="AC169" t="str">
        <f t="shared" si="41"/>
        <v/>
      </c>
      <c r="AD169" t="str">
        <f t="shared" si="32"/>
        <v>破壊された</v>
      </c>
      <c r="AE169" t="str">
        <f t="shared" si="42"/>
        <v/>
      </c>
      <c r="AF169" t="str">
        <f t="shared" si="43"/>
        <v/>
      </c>
      <c r="AG169" t="b">
        <f t="shared" si="30"/>
        <v>0</v>
      </c>
      <c r="AH169" s="3">
        <v>909</v>
      </c>
      <c r="AI169" s="2" t="s">
        <v>4035</v>
      </c>
      <c r="AJ169" s="1" t="s">
        <v>1606</v>
      </c>
      <c r="AK169" s="1" t="s">
        <v>1463</v>
      </c>
      <c r="AL169" s="1">
        <v>11</v>
      </c>
      <c r="AM169" s="1" t="s">
        <v>709</v>
      </c>
      <c r="AN169" s="1" t="s">
        <v>708</v>
      </c>
      <c r="AO169" s="1" t="s">
        <v>297</v>
      </c>
      <c r="AP169" s="1"/>
      <c r="AQ169" s="1"/>
      <c r="AR169" s="1"/>
      <c r="AS169" s="1" t="s">
        <v>4158</v>
      </c>
      <c r="AT169" s="1" t="s">
        <v>4159</v>
      </c>
      <c r="AU169" s="1" t="s">
        <v>4160</v>
      </c>
      <c r="AV169" s="1">
        <v>5</v>
      </c>
      <c r="AW169" s="1"/>
      <c r="AX169" s="1"/>
      <c r="AY169" s="1" t="s">
        <v>4161</v>
      </c>
    </row>
    <row r="170" spans="1:51" x14ac:dyDescent="0.15">
      <c r="A170" t="str">
        <f t="shared" si="33"/>
        <v>|KLD|黒|7||《[[奥の手]]》|</v>
      </c>
      <c r="B170" t="s">
        <v>3211</v>
      </c>
      <c r="C170" t="str">
        <f t="shared" si="34"/>
        <v>KLD</v>
      </c>
      <c r="D170">
        <f>IF(AI170="","",VLOOKUP(C170,tnpl!$Z$1:$AA$11,2,TRUE))</f>
        <v>6</v>
      </c>
      <c r="E170" t="s">
        <v>3211</v>
      </c>
      <c r="F170" t="str">
        <f t="shared" si="35"/>
        <v>黒</v>
      </c>
      <c r="G170">
        <f>IF(AJ170="","",VLOOKUP(F170,tnpl!$X$1:$Y$16,2,TRUE))</f>
        <v>3</v>
      </c>
      <c r="H170" t="s">
        <v>3211</v>
      </c>
      <c r="I170">
        <f t="shared" si="36"/>
        <v>7</v>
      </c>
      <c r="J170" t="s">
        <v>3211</v>
      </c>
      <c r="K170">
        <f t="shared" si="37"/>
        <v>0</v>
      </c>
      <c r="L170">
        <f t="shared" si="38"/>
        <v>0</v>
      </c>
      <c r="M170" t="str">
        <f t="shared" si="31"/>
        <v/>
      </c>
      <c r="R170" t="s">
        <v>3267</v>
      </c>
      <c r="S170" t="s">
        <v>4854</v>
      </c>
      <c r="T170" t="str">
        <f t="shared" si="39"/>
        <v>奥の手</v>
      </c>
      <c r="U170" t="str">
        <f t="shared" si="40"/>
        <v/>
      </c>
      <c r="V170" t="str">
        <f>IF(I170=0,VLOOKUP(T170,Sheet4!A:B,2,TRUE),"")</f>
        <v/>
      </c>
      <c r="W170" t="s">
        <v>4855</v>
      </c>
      <c r="X170" t="s">
        <v>3267</v>
      </c>
      <c r="Y170" s="9"/>
      <c r="Z170" s="11" t="s">
        <v>4163</v>
      </c>
      <c r="AA170" t="s">
        <v>5246</v>
      </c>
      <c r="AC170" t="str">
        <f t="shared" si="41"/>
        <v>破壊する</v>
      </c>
      <c r="AD170" t="str">
        <f t="shared" si="32"/>
        <v>破壊された</v>
      </c>
      <c r="AE170" t="str">
        <f t="shared" si="42"/>
        <v/>
      </c>
      <c r="AF170" t="str">
        <f t="shared" si="43"/>
        <v/>
      </c>
      <c r="AG170" t="b">
        <f t="shared" si="30"/>
        <v>0</v>
      </c>
      <c r="AH170" s="3">
        <v>910</v>
      </c>
      <c r="AI170" s="2" t="s">
        <v>4035</v>
      </c>
      <c r="AJ170" s="1" t="s">
        <v>1606</v>
      </c>
      <c r="AK170" s="1" t="s">
        <v>1463</v>
      </c>
      <c r="AL170" s="1">
        <v>7</v>
      </c>
      <c r="AM170" s="1" t="s">
        <v>705</v>
      </c>
      <c r="AN170" s="1" t="s">
        <v>704</v>
      </c>
      <c r="AO170" s="1" t="s">
        <v>297</v>
      </c>
      <c r="AP170" s="1"/>
      <c r="AQ170" s="1"/>
      <c r="AR170" s="1"/>
      <c r="AS170" s="1" t="s">
        <v>4162</v>
      </c>
      <c r="AT170" s="1" t="s">
        <v>2134</v>
      </c>
      <c r="AU170" s="1"/>
      <c r="AV170" s="1">
        <v>3</v>
      </c>
      <c r="AW170" s="1"/>
      <c r="AX170" s="1"/>
      <c r="AY170" s="1" t="s">
        <v>4163</v>
      </c>
    </row>
    <row r="171" spans="1:51" x14ac:dyDescent="0.15">
      <c r="A171" t="str">
        <f t="shared" si="33"/>
        <v>|KLD|黒|21|8/8|《[[陰謀の悪魔]]》|</v>
      </c>
      <c r="B171" t="s">
        <v>3211</v>
      </c>
      <c r="C171" t="str">
        <f t="shared" si="34"/>
        <v>KLD</v>
      </c>
      <c r="D171">
        <f>IF(AI171="","",VLOOKUP(C171,tnpl!$Z$1:$AA$11,2,TRUE))</f>
        <v>6</v>
      </c>
      <c r="E171" t="s">
        <v>3211</v>
      </c>
      <c r="F171" t="str">
        <f t="shared" si="35"/>
        <v>黒</v>
      </c>
      <c r="G171">
        <f>IF(AJ171="","",VLOOKUP(F171,tnpl!$X$1:$Y$16,2,TRUE))</f>
        <v>3</v>
      </c>
      <c r="H171" t="s">
        <v>3211</v>
      </c>
      <c r="I171">
        <f t="shared" si="36"/>
        <v>21</v>
      </c>
      <c r="J171" t="s">
        <v>3211</v>
      </c>
      <c r="K171">
        <f t="shared" si="37"/>
        <v>8</v>
      </c>
      <c r="L171">
        <f t="shared" si="38"/>
        <v>8</v>
      </c>
      <c r="M171" t="str">
        <f t="shared" si="31"/>
        <v>8/8</v>
      </c>
      <c r="R171" t="s">
        <v>3267</v>
      </c>
      <c r="S171" t="s">
        <v>4854</v>
      </c>
      <c r="T171" t="str">
        <f t="shared" si="39"/>
        <v>陰謀の悪魔</v>
      </c>
      <c r="U171" t="str">
        <f t="shared" si="40"/>
        <v/>
      </c>
      <c r="V171" t="str">
        <f>IF(I171=0,VLOOKUP(T171,Sheet4!A:B,2,TRUE),"")</f>
        <v/>
      </c>
      <c r="W171" t="s">
        <v>4855</v>
      </c>
      <c r="X171" t="s">
        <v>3267</v>
      </c>
      <c r="Y171" s="9"/>
      <c r="Z171" s="11" t="s">
        <v>4166</v>
      </c>
      <c r="AA171" t="s">
        <v>5251</v>
      </c>
      <c r="AC171" t="str">
        <f t="shared" si="41"/>
        <v/>
      </c>
      <c r="AD171" t="str">
        <f t="shared" si="32"/>
        <v>破壊された</v>
      </c>
      <c r="AE171" t="str">
        <f t="shared" si="42"/>
        <v/>
      </c>
      <c r="AF171" t="str">
        <f t="shared" si="43"/>
        <v/>
      </c>
      <c r="AG171" t="b">
        <f t="shared" si="30"/>
        <v>0</v>
      </c>
      <c r="AH171" s="3">
        <v>911</v>
      </c>
      <c r="AI171" s="2" t="s">
        <v>4035</v>
      </c>
      <c r="AJ171" s="1" t="s">
        <v>1606</v>
      </c>
      <c r="AK171" s="1" t="s">
        <v>1453</v>
      </c>
      <c r="AL171" s="1">
        <v>21</v>
      </c>
      <c r="AM171" s="1" t="s">
        <v>703</v>
      </c>
      <c r="AN171" s="1" t="s">
        <v>702</v>
      </c>
      <c r="AO171" s="1" t="s">
        <v>349</v>
      </c>
      <c r="AP171" s="1" t="s">
        <v>2828</v>
      </c>
      <c r="AQ171" s="1"/>
      <c r="AR171" s="1"/>
      <c r="AS171" s="1" t="s">
        <v>361</v>
      </c>
      <c r="AT171" s="1" t="s">
        <v>4164</v>
      </c>
      <c r="AU171" s="1" t="s">
        <v>4165</v>
      </c>
      <c r="AV171" s="1"/>
      <c r="AW171" s="1">
        <v>8</v>
      </c>
      <c r="AX171" s="1">
        <v>8</v>
      </c>
      <c r="AY171" s="1" t="s">
        <v>4166</v>
      </c>
    </row>
    <row r="172" spans="1:51" x14ac:dyDescent="0.15">
      <c r="A172" t="str">
        <f t="shared" si="33"/>
        <v>|KLD|黒|15|4/4|《[[マリオネットの達人]]》|</v>
      </c>
      <c r="B172" t="s">
        <v>3211</v>
      </c>
      <c r="C172" t="str">
        <f t="shared" si="34"/>
        <v>KLD</v>
      </c>
      <c r="D172">
        <f>IF(AI172="","",VLOOKUP(C172,tnpl!$Z$1:$AA$11,2,TRUE))</f>
        <v>6</v>
      </c>
      <c r="E172" t="s">
        <v>3211</v>
      </c>
      <c r="F172" t="str">
        <f t="shared" si="35"/>
        <v>黒</v>
      </c>
      <c r="G172">
        <f>IF(AJ172="","",VLOOKUP(F172,tnpl!$X$1:$Y$16,2,TRUE))</f>
        <v>3</v>
      </c>
      <c r="H172" t="s">
        <v>3211</v>
      </c>
      <c r="I172">
        <f t="shared" si="36"/>
        <v>15</v>
      </c>
      <c r="J172" t="s">
        <v>3211</v>
      </c>
      <c r="K172">
        <f t="shared" si="37"/>
        <v>4</v>
      </c>
      <c r="L172">
        <f t="shared" si="38"/>
        <v>4</v>
      </c>
      <c r="M172" t="str">
        <f t="shared" si="31"/>
        <v>4/4</v>
      </c>
      <c r="R172" t="s">
        <v>3267</v>
      </c>
      <c r="S172" t="s">
        <v>4854</v>
      </c>
      <c r="T172" t="str">
        <f t="shared" si="39"/>
        <v>マリオネットの達人</v>
      </c>
      <c r="U172" t="str">
        <f t="shared" si="40"/>
        <v/>
      </c>
      <c r="V172" t="str">
        <f>IF(I172=0,VLOOKUP(T172,Sheet4!A:B,2,TRUE),"")</f>
        <v/>
      </c>
      <c r="W172" t="s">
        <v>4855</v>
      </c>
      <c r="X172" t="s">
        <v>3267</v>
      </c>
      <c r="Y172" s="9"/>
      <c r="Z172" s="11" t="s">
        <v>4169</v>
      </c>
      <c r="AA172" t="s">
        <v>5253</v>
      </c>
      <c r="AC172" t="str">
        <f t="shared" si="41"/>
        <v/>
      </c>
      <c r="AD172" t="str">
        <f t="shared" si="32"/>
        <v>破壊された</v>
      </c>
      <c r="AE172" t="str">
        <f t="shared" si="42"/>
        <v/>
      </c>
      <c r="AF172" t="str">
        <f t="shared" si="43"/>
        <v/>
      </c>
      <c r="AG172" t="b">
        <f t="shared" si="30"/>
        <v>0</v>
      </c>
      <c r="AH172" s="3">
        <v>912</v>
      </c>
      <c r="AI172" s="2" t="s">
        <v>4035</v>
      </c>
      <c r="AJ172" s="1" t="s">
        <v>1606</v>
      </c>
      <c r="AK172" s="1" t="s">
        <v>1453</v>
      </c>
      <c r="AL172" s="1">
        <v>15</v>
      </c>
      <c r="AM172" s="1" t="s">
        <v>701</v>
      </c>
      <c r="AN172" s="1" t="s">
        <v>700</v>
      </c>
      <c r="AO172" s="1" t="s">
        <v>349</v>
      </c>
      <c r="AP172" s="1" t="s">
        <v>1511</v>
      </c>
      <c r="AQ172" s="1" t="s">
        <v>1667</v>
      </c>
      <c r="AR172" s="1"/>
      <c r="AS172" s="1" t="s">
        <v>4167</v>
      </c>
      <c r="AT172" s="1" t="s">
        <v>4168</v>
      </c>
      <c r="AU172" s="1"/>
      <c r="AV172" s="1"/>
      <c r="AW172" s="1">
        <v>4</v>
      </c>
      <c r="AX172" s="1">
        <v>4</v>
      </c>
      <c r="AY172" s="1" t="s">
        <v>4169</v>
      </c>
    </row>
    <row r="173" spans="1:51" x14ac:dyDescent="0.15">
      <c r="A173" t="str">
        <f t="shared" si="33"/>
        <v>|KLD|黒|18|8/8|《[[害悪の機械巨人]]》|</v>
      </c>
      <c r="B173" t="s">
        <v>3211</v>
      </c>
      <c r="C173" t="str">
        <f t="shared" si="34"/>
        <v>KLD</v>
      </c>
      <c r="D173">
        <f>IF(AI173="","",VLOOKUP(C173,tnpl!$Z$1:$AA$11,2,TRUE))</f>
        <v>6</v>
      </c>
      <c r="E173" t="s">
        <v>3211</v>
      </c>
      <c r="F173" t="str">
        <f t="shared" si="35"/>
        <v>黒</v>
      </c>
      <c r="G173">
        <f>IF(AJ173="","",VLOOKUP(F173,tnpl!$X$1:$Y$16,2,TRUE))</f>
        <v>3</v>
      </c>
      <c r="H173" t="s">
        <v>3211</v>
      </c>
      <c r="I173">
        <f t="shared" si="36"/>
        <v>18</v>
      </c>
      <c r="J173" t="s">
        <v>3211</v>
      </c>
      <c r="K173">
        <f t="shared" si="37"/>
        <v>8</v>
      </c>
      <c r="L173">
        <f t="shared" si="38"/>
        <v>8</v>
      </c>
      <c r="M173" t="str">
        <f t="shared" si="31"/>
        <v>8/8</v>
      </c>
      <c r="R173" t="s">
        <v>3267</v>
      </c>
      <c r="S173" t="s">
        <v>4854</v>
      </c>
      <c r="T173" t="str">
        <f t="shared" si="39"/>
        <v>害悪の機械巨人</v>
      </c>
      <c r="U173" t="str">
        <f t="shared" si="40"/>
        <v/>
      </c>
      <c r="V173" t="str">
        <f>IF(I173=0,VLOOKUP(T173,Sheet4!A:B,2,TRUE),"")</f>
        <v/>
      </c>
      <c r="W173" t="s">
        <v>4855</v>
      </c>
      <c r="X173" t="s">
        <v>3267</v>
      </c>
      <c r="Y173" s="9"/>
      <c r="Z173" s="11" t="s">
        <v>4171</v>
      </c>
      <c r="AA173" t="s">
        <v>5246</v>
      </c>
      <c r="AC173" t="str">
        <f t="shared" si="41"/>
        <v>破壊する</v>
      </c>
      <c r="AD173" t="str">
        <f t="shared" si="32"/>
        <v/>
      </c>
      <c r="AE173" t="str">
        <f t="shared" si="42"/>
        <v/>
      </c>
      <c r="AF173" t="str">
        <f t="shared" si="43"/>
        <v/>
      </c>
      <c r="AG173" t="b">
        <f t="shared" si="30"/>
        <v>0</v>
      </c>
      <c r="AH173" s="3">
        <v>913</v>
      </c>
      <c r="AI173" s="2" t="s">
        <v>4035</v>
      </c>
      <c r="AJ173" s="1" t="s">
        <v>1606</v>
      </c>
      <c r="AK173" s="1" t="s">
        <v>1453</v>
      </c>
      <c r="AL173" s="1">
        <v>18</v>
      </c>
      <c r="AM173" s="1" t="s">
        <v>699</v>
      </c>
      <c r="AN173" s="1" t="s">
        <v>698</v>
      </c>
      <c r="AO173" s="1" t="s">
        <v>349</v>
      </c>
      <c r="AP173" s="1" t="s">
        <v>362</v>
      </c>
      <c r="AQ173" s="1"/>
      <c r="AR173" s="1"/>
      <c r="AS173" s="1" t="s">
        <v>3674</v>
      </c>
      <c r="AT173" s="1" t="s">
        <v>4170</v>
      </c>
      <c r="AU173" s="1"/>
      <c r="AV173" s="1"/>
      <c r="AW173" s="1">
        <v>8</v>
      </c>
      <c r="AX173" s="1">
        <v>8</v>
      </c>
      <c r="AY173" s="1" t="s">
        <v>4171</v>
      </c>
    </row>
    <row r="174" spans="1:51" x14ac:dyDescent="0.15">
      <c r="A174" t="str">
        <f t="shared" si="33"/>
        <v>|KLD|黒|8|2/2|《[[組織の密売人]]》|</v>
      </c>
      <c r="B174" t="s">
        <v>3211</v>
      </c>
      <c r="C174" t="str">
        <f t="shared" si="34"/>
        <v>KLD</v>
      </c>
      <c r="D174">
        <f>IF(AI174="","",VLOOKUP(C174,tnpl!$Z$1:$AA$11,2,TRUE))</f>
        <v>6</v>
      </c>
      <c r="E174" t="s">
        <v>3211</v>
      </c>
      <c r="F174" t="str">
        <f t="shared" si="35"/>
        <v>黒</v>
      </c>
      <c r="G174">
        <f>IF(AJ174="","",VLOOKUP(F174,tnpl!$X$1:$Y$16,2,TRUE))</f>
        <v>3</v>
      </c>
      <c r="H174" t="s">
        <v>3211</v>
      </c>
      <c r="I174">
        <f t="shared" si="36"/>
        <v>8</v>
      </c>
      <c r="J174" t="s">
        <v>3211</v>
      </c>
      <c r="K174">
        <f t="shared" si="37"/>
        <v>2</v>
      </c>
      <c r="L174">
        <f t="shared" si="38"/>
        <v>2</v>
      </c>
      <c r="M174" t="str">
        <f t="shared" si="31"/>
        <v>2/2</v>
      </c>
      <c r="R174" t="s">
        <v>3267</v>
      </c>
      <c r="S174" t="s">
        <v>4854</v>
      </c>
      <c r="T174" t="str">
        <f t="shared" si="39"/>
        <v>組織の密売人</v>
      </c>
      <c r="U174" t="str">
        <f t="shared" si="40"/>
        <v/>
      </c>
      <c r="V174" t="str">
        <f>IF(I174=0,VLOOKUP(T174,Sheet4!A:B,2,TRUE),"")</f>
        <v/>
      </c>
      <c r="W174" t="s">
        <v>4855</v>
      </c>
      <c r="X174" t="s">
        <v>3267</v>
      </c>
      <c r="Y174" s="9"/>
      <c r="Z174" s="11" t="s">
        <v>4172</v>
      </c>
      <c r="AA174" t="s">
        <v>4966</v>
      </c>
      <c r="AC174" t="str">
        <f t="shared" si="41"/>
        <v/>
      </c>
      <c r="AD174" t="str">
        <f t="shared" si="32"/>
        <v>破壊された</v>
      </c>
      <c r="AE174" t="str">
        <f t="shared" si="42"/>
        <v/>
      </c>
      <c r="AF174" t="str">
        <f t="shared" si="43"/>
        <v/>
      </c>
      <c r="AG174" t="b">
        <f t="shared" si="30"/>
        <v>0</v>
      </c>
      <c r="AH174" s="3">
        <v>914</v>
      </c>
      <c r="AI174" s="2" t="s">
        <v>4035</v>
      </c>
      <c r="AJ174" s="1" t="s">
        <v>1606</v>
      </c>
      <c r="AK174" s="1" t="s">
        <v>1453</v>
      </c>
      <c r="AL174" s="1">
        <v>8</v>
      </c>
      <c r="AM174" s="1" t="s">
        <v>697</v>
      </c>
      <c r="AN174" s="1" t="s">
        <v>696</v>
      </c>
      <c r="AO174" s="1" t="s">
        <v>349</v>
      </c>
      <c r="AP174" s="1" t="s">
        <v>4129</v>
      </c>
      <c r="AQ174" s="1" t="s">
        <v>2976</v>
      </c>
      <c r="AR174" s="1"/>
      <c r="AS174" s="1" t="s">
        <v>4172</v>
      </c>
      <c r="AT174" s="1"/>
      <c r="AU174" s="1"/>
      <c r="AV174" s="1"/>
      <c r="AW174" s="1">
        <v>2</v>
      </c>
      <c r="AX174" s="1">
        <v>2</v>
      </c>
      <c r="AY174" s="1" t="s">
        <v>4172</v>
      </c>
    </row>
    <row r="175" spans="1:51" x14ac:dyDescent="0.15">
      <c r="A175" t="str">
        <f t="shared" si="33"/>
        <v>|KLD|赤|9|1/1|《[[壊し屋グレムリン]]》|</v>
      </c>
      <c r="B175" t="s">
        <v>3211</v>
      </c>
      <c r="C175" t="str">
        <f t="shared" si="34"/>
        <v>KLD</v>
      </c>
      <c r="D175">
        <f>IF(AI175="","",VLOOKUP(C175,tnpl!$Z$1:$AA$11,2,TRUE))</f>
        <v>6</v>
      </c>
      <c r="E175" t="s">
        <v>3211</v>
      </c>
      <c r="F175" t="str">
        <f t="shared" si="35"/>
        <v>赤</v>
      </c>
      <c r="G175">
        <f>IF(AJ175="","",VLOOKUP(F175,tnpl!$X$1:$Y$16,2,TRUE))</f>
        <v>4</v>
      </c>
      <c r="H175" t="s">
        <v>3211</v>
      </c>
      <c r="I175">
        <f t="shared" si="36"/>
        <v>9</v>
      </c>
      <c r="J175" t="s">
        <v>3211</v>
      </c>
      <c r="K175">
        <f t="shared" si="37"/>
        <v>1</v>
      </c>
      <c r="L175">
        <f t="shared" si="38"/>
        <v>1</v>
      </c>
      <c r="M175" t="str">
        <f t="shared" si="31"/>
        <v>1/1</v>
      </c>
      <c r="R175" t="s">
        <v>3267</v>
      </c>
      <c r="S175" t="s">
        <v>4854</v>
      </c>
      <c r="T175" t="str">
        <f t="shared" si="39"/>
        <v>壊し屋グレムリン</v>
      </c>
      <c r="U175" t="str">
        <f t="shared" si="40"/>
        <v/>
      </c>
      <c r="V175" t="str">
        <f>IF(I175=0,VLOOKUP(T175,Sheet4!A:B,2,TRUE),"")</f>
        <v/>
      </c>
      <c r="W175" t="s">
        <v>4855</v>
      </c>
      <c r="X175" t="s">
        <v>3267</v>
      </c>
      <c r="Y175" s="9"/>
      <c r="Z175" s="11" t="s">
        <v>4175</v>
      </c>
      <c r="AA175" t="s">
        <v>5247</v>
      </c>
      <c r="AC175" t="str">
        <f t="shared" si="41"/>
        <v>破壊する</v>
      </c>
      <c r="AD175" t="str">
        <f t="shared" si="32"/>
        <v/>
      </c>
      <c r="AE175" t="str">
        <f t="shared" si="42"/>
        <v/>
      </c>
      <c r="AF175" t="str">
        <f t="shared" si="43"/>
        <v/>
      </c>
      <c r="AG175" t="b">
        <f t="shared" si="30"/>
        <v>0</v>
      </c>
      <c r="AH175" s="3">
        <v>916</v>
      </c>
      <c r="AI175" s="2" t="s">
        <v>4035</v>
      </c>
      <c r="AJ175" s="1" t="s">
        <v>1575</v>
      </c>
      <c r="AK175" s="1" t="s">
        <v>1771</v>
      </c>
      <c r="AL175" s="1">
        <v>9</v>
      </c>
      <c r="AM175" s="1" t="s">
        <v>685</v>
      </c>
      <c r="AN175" s="1" t="s">
        <v>684</v>
      </c>
      <c r="AO175" s="1" t="s">
        <v>349</v>
      </c>
      <c r="AP175" s="1" t="s">
        <v>4174</v>
      </c>
      <c r="AQ175" s="1"/>
      <c r="AR175" s="1"/>
      <c r="AS175" s="1" t="s">
        <v>4175</v>
      </c>
      <c r="AT175" s="1"/>
      <c r="AU175" s="1"/>
      <c r="AV175" s="1"/>
      <c r="AW175" s="1">
        <v>1</v>
      </c>
      <c r="AX175" s="1">
        <v>1</v>
      </c>
      <c r="AY175" s="1" t="s">
        <v>4175</v>
      </c>
    </row>
    <row r="176" spans="1:51" x14ac:dyDescent="0.15">
      <c r="A176" t="str">
        <f t="shared" si="33"/>
        <v>|KLD|赤|10||《[[焼夷式破壊工作]]》|</v>
      </c>
      <c r="B176" t="s">
        <v>3211</v>
      </c>
      <c r="C176" t="str">
        <f t="shared" si="34"/>
        <v>KLD</v>
      </c>
      <c r="D176">
        <f>IF(AI176="","",VLOOKUP(C176,tnpl!$Z$1:$AA$11,2,TRUE))</f>
        <v>6</v>
      </c>
      <c r="E176" t="s">
        <v>3211</v>
      </c>
      <c r="F176" t="str">
        <f t="shared" si="35"/>
        <v>赤</v>
      </c>
      <c r="G176">
        <f>IF(AJ176="","",VLOOKUP(F176,tnpl!$X$1:$Y$16,2,TRUE))</f>
        <v>4</v>
      </c>
      <c r="H176" t="s">
        <v>3211</v>
      </c>
      <c r="I176">
        <f t="shared" si="36"/>
        <v>10</v>
      </c>
      <c r="J176" t="s">
        <v>3211</v>
      </c>
      <c r="K176">
        <f t="shared" si="37"/>
        <v>0</v>
      </c>
      <c r="L176">
        <f t="shared" si="38"/>
        <v>0</v>
      </c>
      <c r="M176" t="str">
        <f t="shared" si="31"/>
        <v/>
      </c>
      <c r="R176" t="s">
        <v>3267</v>
      </c>
      <c r="S176" t="s">
        <v>4854</v>
      </c>
      <c r="T176" t="str">
        <f t="shared" si="39"/>
        <v>焼夷式破壊工作</v>
      </c>
      <c r="U176" t="str">
        <f t="shared" si="40"/>
        <v/>
      </c>
      <c r="V176" t="str">
        <f>IF(I176=0,VLOOKUP(T176,Sheet4!A:B,2,TRUE),"")</f>
        <v/>
      </c>
      <c r="W176" t="s">
        <v>4855</v>
      </c>
      <c r="X176" t="s">
        <v>3267</v>
      </c>
      <c r="Y176" s="9"/>
      <c r="Z176" s="11" t="s">
        <v>4192</v>
      </c>
      <c r="AA176" t="s">
        <v>5247</v>
      </c>
      <c r="AC176" t="str">
        <f t="shared" si="41"/>
        <v/>
      </c>
      <c r="AD176" t="str">
        <f t="shared" si="32"/>
        <v/>
      </c>
      <c r="AE176" t="str">
        <f t="shared" si="42"/>
        <v/>
      </c>
      <c r="AF176" t="str">
        <f t="shared" si="43"/>
        <v>破壊し</v>
      </c>
      <c r="AG176" t="b">
        <f t="shared" si="30"/>
        <v>0</v>
      </c>
      <c r="AH176" s="3">
        <v>931</v>
      </c>
      <c r="AI176" s="2" t="s">
        <v>4035</v>
      </c>
      <c r="AJ176" s="1" t="s">
        <v>1575</v>
      </c>
      <c r="AK176" s="1" t="s">
        <v>1473</v>
      </c>
      <c r="AL176" s="1">
        <v>10</v>
      </c>
      <c r="AM176" s="1" t="s">
        <v>669</v>
      </c>
      <c r="AN176" s="1" t="s">
        <v>668</v>
      </c>
      <c r="AO176" s="1" t="s">
        <v>1475</v>
      </c>
      <c r="AP176" s="1"/>
      <c r="AQ176" s="1"/>
      <c r="AR176" s="1"/>
      <c r="AS176" s="1" t="s">
        <v>4192</v>
      </c>
      <c r="AT176" s="1"/>
      <c r="AU176" s="1"/>
      <c r="AV176" s="1"/>
      <c r="AW176" s="1"/>
      <c r="AX176" s="1"/>
      <c r="AY176" s="1" t="s">
        <v>4192</v>
      </c>
    </row>
    <row r="177" spans="1:51" x14ac:dyDescent="0.15">
      <c r="A177" t="str">
        <f t="shared" si="33"/>
        <v>|KLD|赤|10|6/6|《[[ラスヌーのヘリオン]]》|</v>
      </c>
      <c r="B177" t="s">
        <v>3211</v>
      </c>
      <c r="C177" t="str">
        <f t="shared" si="34"/>
        <v>KLD</v>
      </c>
      <c r="D177">
        <f>IF(AI177="","",VLOOKUP(C177,tnpl!$Z$1:$AA$11,2,TRUE))</f>
        <v>6</v>
      </c>
      <c r="E177" t="s">
        <v>3211</v>
      </c>
      <c r="F177" t="str">
        <f t="shared" si="35"/>
        <v>赤</v>
      </c>
      <c r="G177">
        <f>IF(AJ177="","",VLOOKUP(F177,tnpl!$X$1:$Y$16,2,TRUE))</f>
        <v>4</v>
      </c>
      <c r="H177" t="s">
        <v>3211</v>
      </c>
      <c r="I177">
        <f t="shared" si="36"/>
        <v>10</v>
      </c>
      <c r="J177" t="s">
        <v>3211</v>
      </c>
      <c r="K177">
        <f t="shared" si="37"/>
        <v>6</v>
      </c>
      <c r="L177">
        <f t="shared" si="38"/>
        <v>6</v>
      </c>
      <c r="M177" t="str">
        <f t="shared" si="31"/>
        <v>6/6</v>
      </c>
      <c r="R177" t="s">
        <v>3267</v>
      </c>
      <c r="S177" t="s">
        <v>4854</v>
      </c>
      <c r="T177" t="str">
        <f t="shared" si="39"/>
        <v>ラスヌーのヘリオン</v>
      </c>
      <c r="U177" t="str">
        <f t="shared" si="40"/>
        <v/>
      </c>
      <c r="V177" t="str">
        <f>IF(I177=0,VLOOKUP(T177,Sheet4!A:B,2,TRUE),"")</f>
        <v/>
      </c>
      <c r="W177" t="s">
        <v>4855</v>
      </c>
      <c r="X177" t="s">
        <v>3267</v>
      </c>
      <c r="Y177" s="9"/>
      <c r="Z177" s="11" t="s">
        <v>4196</v>
      </c>
      <c r="AA177" t="s">
        <v>5246</v>
      </c>
      <c r="AC177" t="str">
        <f t="shared" si="41"/>
        <v>破壊する</v>
      </c>
      <c r="AD177" t="str">
        <f t="shared" si="32"/>
        <v/>
      </c>
      <c r="AE177" t="str">
        <f t="shared" si="42"/>
        <v/>
      </c>
      <c r="AF177" t="str">
        <f t="shared" si="43"/>
        <v/>
      </c>
      <c r="AG177" t="b">
        <f t="shared" si="30"/>
        <v>0</v>
      </c>
      <c r="AH177" s="3">
        <v>934</v>
      </c>
      <c r="AI177" s="2" t="s">
        <v>4035</v>
      </c>
      <c r="AJ177" s="1" t="s">
        <v>1575</v>
      </c>
      <c r="AK177" s="1" t="s">
        <v>1463</v>
      </c>
      <c r="AL177" s="1">
        <v>10</v>
      </c>
      <c r="AM177" s="1" t="s">
        <v>653</v>
      </c>
      <c r="AN177" s="1" t="s">
        <v>652</v>
      </c>
      <c r="AO177" s="1" t="s">
        <v>349</v>
      </c>
      <c r="AP177" s="1" t="s">
        <v>2711</v>
      </c>
      <c r="AQ177" s="1"/>
      <c r="AR177" s="1"/>
      <c r="AS177" s="1" t="s">
        <v>2789</v>
      </c>
      <c r="AT177" s="1" t="s">
        <v>4038</v>
      </c>
      <c r="AU177" s="1" t="s">
        <v>4195</v>
      </c>
      <c r="AV177" s="1"/>
      <c r="AW177" s="1">
        <v>6</v>
      </c>
      <c r="AX177" s="1">
        <v>6</v>
      </c>
      <c r="AY177" s="1" t="s">
        <v>4196</v>
      </c>
    </row>
    <row r="178" spans="1:51" x14ac:dyDescent="0.15">
      <c r="A178" t="str">
        <f t="shared" si="33"/>
        <v>|KLD|緑|10||《[[人工物への興味]]》|</v>
      </c>
      <c r="B178" t="s">
        <v>3211</v>
      </c>
      <c r="C178" t="str">
        <f t="shared" si="34"/>
        <v>KLD</v>
      </c>
      <c r="D178">
        <f>IF(AI178="","",VLOOKUP(C178,tnpl!$Z$1:$AA$11,2,TRUE))</f>
        <v>6</v>
      </c>
      <c r="E178" t="s">
        <v>3211</v>
      </c>
      <c r="F178" t="str">
        <f t="shared" si="35"/>
        <v>緑</v>
      </c>
      <c r="G178">
        <f>IF(AJ178="","",VLOOKUP(F178,tnpl!$X$1:$Y$16,2,TRUE))</f>
        <v>5</v>
      </c>
      <c r="H178" t="s">
        <v>3211</v>
      </c>
      <c r="I178">
        <f t="shared" si="36"/>
        <v>10</v>
      </c>
      <c r="J178" t="s">
        <v>3211</v>
      </c>
      <c r="K178">
        <f t="shared" si="37"/>
        <v>0</v>
      </c>
      <c r="L178">
        <f t="shared" si="38"/>
        <v>0</v>
      </c>
      <c r="M178" t="str">
        <f t="shared" si="31"/>
        <v/>
      </c>
      <c r="R178" t="s">
        <v>3267</v>
      </c>
      <c r="S178" t="s">
        <v>4854</v>
      </c>
      <c r="T178" t="str">
        <f t="shared" si="39"/>
        <v>人工物への興味</v>
      </c>
      <c r="U178" t="str">
        <f t="shared" si="40"/>
        <v/>
      </c>
      <c r="V178" t="str">
        <f>IF(I178=0,VLOOKUP(T178,Sheet4!A:B,2,TRUE),"")</f>
        <v/>
      </c>
      <c r="W178" t="s">
        <v>4855</v>
      </c>
      <c r="X178" t="s">
        <v>3267</v>
      </c>
      <c r="Y178" s="9"/>
      <c r="Z178" s="11" t="s">
        <v>4217</v>
      </c>
      <c r="AA178" t="s">
        <v>5247</v>
      </c>
      <c r="AC178" t="str">
        <f t="shared" si="41"/>
        <v/>
      </c>
      <c r="AD178" t="str">
        <f t="shared" si="32"/>
        <v/>
      </c>
      <c r="AE178" t="str">
        <f t="shared" si="42"/>
        <v/>
      </c>
      <c r="AF178" t="str">
        <f t="shared" si="43"/>
        <v>破壊し</v>
      </c>
      <c r="AG178" t="b">
        <f t="shared" si="30"/>
        <v>0</v>
      </c>
      <c r="AH178" s="3">
        <v>950</v>
      </c>
      <c r="AI178" s="2" t="s">
        <v>4035</v>
      </c>
      <c r="AJ178" s="1" t="s">
        <v>1540</v>
      </c>
      <c r="AK178" s="1" t="s">
        <v>1771</v>
      </c>
      <c r="AL178" s="1">
        <v>10</v>
      </c>
      <c r="AM178" s="1" t="s">
        <v>639</v>
      </c>
      <c r="AN178" s="1" t="s">
        <v>638</v>
      </c>
      <c r="AO178" s="1" t="s">
        <v>1475</v>
      </c>
      <c r="AP178" s="1"/>
      <c r="AQ178" s="1"/>
      <c r="AR178" s="1"/>
      <c r="AS178" s="1" t="s">
        <v>4217</v>
      </c>
      <c r="AT178" s="1"/>
      <c r="AU178" s="1"/>
      <c r="AV178" s="1"/>
      <c r="AW178" s="1"/>
      <c r="AX178" s="1"/>
      <c r="AY178" s="1" t="s">
        <v>4217</v>
      </c>
    </row>
    <row r="179" spans="1:51" x14ac:dyDescent="0.15">
      <c r="A179" t="str">
        <f t="shared" si="33"/>
        <v>|KLD|緑|8||《[[忍び寄るカビ]]》|</v>
      </c>
      <c r="B179" t="s">
        <v>3211</v>
      </c>
      <c r="C179" t="str">
        <f t="shared" si="34"/>
        <v>KLD</v>
      </c>
      <c r="D179">
        <f>IF(AI179="","",VLOOKUP(C179,tnpl!$Z$1:$AA$11,2,TRUE))</f>
        <v>6</v>
      </c>
      <c r="E179" t="s">
        <v>3211</v>
      </c>
      <c r="F179" t="str">
        <f t="shared" si="35"/>
        <v>緑</v>
      </c>
      <c r="G179">
        <f>IF(AJ179="","",VLOOKUP(F179,tnpl!$X$1:$Y$16,2,TRUE))</f>
        <v>5</v>
      </c>
      <c r="H179" t="s">
        <v>3211</v>
      </c>
      <c r="I179">
        <f t="shared" si="36"/>
        <v>8</v>
      </c>
      <c r="J179" t="s">
        <v>3211</v>
      </c>
      <c r="K179">
        <f t="shared" si="37"/>
        <v>0</v>
      </c>
      <c r="L179">
        <f t="shared" si="38"/>
        <v>0</v>
      </c>
      <c r="M179" t="str">
        <f t="shared" si="31"/>
        <v/>
      </c>
      <c r="R179" t="s">
        <v>3267</v>
      </c>
      <c r="S179" t="s">
        <v>4854</v>
      </c>
      <c r="T179" t="str">
        <f t="shared" si="39"/>
        <v>忍び寄るカビ</v>
      </c>
      <c r="U179" t="str">
        <f t="shared" si="40"/>
        <v/>
      </c>
      <c r="V179" t="str">
        <f>IF(I179=0,VLOOKUP(T179,Sheet4!A:B,2,TRUE),"")</f>
        <v/>
      </c>
      <c r="W179" t="s">
        <v>4855</v>
      </c>
      <c r="X179" t="s">
        <v>3267</v>
      </c>
      <c r="Y179" s="9"/>
      <c r="Z179" s="11" t="s">
        <v>4050</v>
      </c>
      <c r="AA179" t="s">
        <v>5247</v>
      </c>
      <c r="AC179" t="str">
        <f t="shared" si="41"/>
        <v>破壊する</v>
      </c>
      <c r="AD179" t="str">
        <f t="shared" si="32"/>
        <v/>
      </c>
      <c r="AE179" t="str">
        <f t="shared" si="42"/>
        <v/>
      </c>
      <c r="AF179" t="str">
        <f t="shared" si="43"/>
        <v/>
      </c>
      <c r="AG179" t="b">
        <f t="shared" si="30"/>
        <v>0</v>
      </c>
      <c r="AH179" s="3">
        <v>959</v>
      </c>
      <c r="AI179" s="2" t="s">
        <v>4035</v>
      </c>
      <c r="AJ179" s="1" t="s">
        <v>1540</v>
      </c>
      <c r="AK179" s="1" t="s">
        <v>1473</v>
      </c>
      <c r="AL179" s="1">
        <v>8</v>
      </c>
      <c r="AM179" s="1" t="s">
        <v>613</v>
      </c>
      <c r="AN179" s="1" t="s">
        <v>612</v>
      </c>
      <c r="AO179" s="1" t="s">
        <v>1475</v>
      </c>
      <c r="AP179" s="1"/>
      <c r="AQ179" s="1"/>
      <c r="AR179" s="1"/>
      <c r="AS179" s="1" t="s">
        <v>4050</v>
      </c>
      <c r="AT179" s="1"/>
      <c r="AU179" s="1"/>
      <c r="AV179" s="1"/>
      <c r="AW179" s="1"/>
      <c r="AX179" s="1"/>
      <c r="AY179" s="1" t="s">
        <v>4050</v>
      </c>
    </row>
    <row r="180" spans="1:51" x14ac:dyDescent="0.15">
      <c r="A180" t="str">
        <f t="shared" si="33"/>
        <v>|KLD|緑|24||《[[途方もない夢]]》|</v>
      </c>
      <c r="B180" t="s">
        <v>3211</v>
      </c>
      <c r="C180" t="str">
        <f t="shared" si="34"/>
        <v>KLD</v>
      </c>
      <c r="D180">
        <f>IF(AI180="","",VLOOKUP(C180,tnpl!$Z$1:$AA$11,2,TRUE))</f>
        <v>6</v>
      </c>
      <c r="E180" t="s">
        <v>3211</v>
      </c>
      <c r="F180" t="str">
        <f t="shared" si="35"/>
        <v>緑</v>
      </c>
      <c r="G180">
        <f>IF(AJ180="","",VLOOKUP(F180,tnpl!$X$1:$Y$16,2,TRUE))</f>
        <v>5</v>
      </c>
      <c r="H180" t="s">
        <v>3211</v>
      </c>
      <c r="I180">
        <f t="shared" si="36"/>
        <v>24</v>
      </c>
      <c r="J180" t="s">
        <v>3211</v>
      </c>
      <c r="K180">
        <f t="shared" si="37"/>
        <v>0</v>
      </c>
      <c r="L180">
        <f t="shared" si="38"/>
        <v>0</v>
      </c>
      <c r="M180" t="str">
        <f t="shared" si="31"/>
        <v/>
      </c>
      <c r="R180" t="s">
        <v>3267</v>
      </c>
      <c r="S180" t="s">
        <v>4854</v>
      </c>
      <c r="T180" t="str">
        <f t="shared" si="39"/>
        <v>途方もない夢</v>
      </c>
      <c r="U180" t="str">
        <f t="shared" si="40"/>
        <v/>
      </c>
      <c r="V180" t="str">
        <f>IF(I180=0,VLOOKUP(T180,Sheet4!A:B,2,TRUE),"")</f>
        <v/>
      </c>
      <c r="W180" t="s">
        <v>4855</v>
      </c>
      <c r="X180" t="s">
        <v>3267</v>
      </c>
      <c r="Y180" s="9"/>
      <c r="Z180" s="11" t="s">
        <v>4243</v>
      </c>
      <c r="AA180" t="s">
        <v>5251</v>
      </c>
      <c r="AC180" t="str">
        <f t="shared" si="41"/>
        <v/>
      </c>
      <c r="AD180" t="str">
        <f t="shared" si="32"/>
        <v>破壊された</v>
      </c>
      <c r="AE180" t="str">
        <f t="shared" si="42"/>
        <v/>
      </c>
      <c r="AF180" t="str">
        <f t="shared" si="43"/>
        <v/>
      </c>
      <c r="AG180" t="b">
        <f t="shared" si="30"/>
        <v>0</v>
      </c>
      <c r="AH180" s="3">
        <v>967</v>
      </c>
      <c r="AI180" s="2" t="s">
        <v>4035</v>
      </c>
      <c r="AJ180" s="1" t="s">
        <v>1540</v>
      </c>
      <c r="AK180" s="1" t="s">
        <v>1463</v>
      </c>
      <c r="AL180" s="1">
        <v>24</v>
      </c>
      <c r="AM180" s="1" t="s">
        <v>591</v>
      </c>
      <c r="AN180" s="1" t="s">
        <v>590</v>
      </c>
      <c r="AO180" s="1" t="s">
        <v>1475</v>
      </c>
      <c r="AP180" s="1"/>
      <c r="AQ180" s="1"/>
      <c r="AR180" s="1"/>
      <c r="AS180" s="1" t="s">
        <v>4243</v>
      </c>
      <c r="AT180" s="1"/>
      <c r="AU180" s="1"/>
      <c r="AV180" s="1"/>
      <c r="AW180" s="1"/>
      <c r="AX180" s="1"/>
      <c r="AY180" s="1" t="s">
        <v>4243</v>
      </c>
    </row>
    <row r="181" spans="1:51" x14ac:dyDescent="0.15">
      <c r="A181" t="str">
        <f t="shared" si="33"/>
        <v>|KLD|白黒|16|4/4|《[[機械修復職人]]》|</v>
      </c>
      <c r="B181" t="s">
        <v>3211</v>
      </c>
      <c r="C181" t="str">
        <f t="shared" si="34"/>
        <v>KLD</v>
      </c>
      <c r="D181">
        <f>IF(AI181="","",VLOOKUP(C181,tnpl!$Z$1:$AA$11,2,TRUE))</f>
        <v>6</v>
      </c>
      <c r="E181" t="s">
        <v>3211</v>
      </c>
      <c r="F181" t="str">
        <f t="shared" si="35"/>
        <v>白黒</v>
      </c>
      <c r="G181">
        <f>IF(AJ181="","",VLOOKUP(F181,tnpl!$X$1:$Y$16,2,TRUE))</f>
        <v>11</v>
      </c>
      <c r="H181" t="s">
        <v>3211</v>
      </c>
      <c r="I181">
        <f t="shared" si="36"/>
        <v>16</v>
      </c>
      <c r="J181" t="s">
        <v>3211</v>
      </c>
      <c r="K181">
        <f t="shared" si="37"/>
        <v>4</v>
      </c>
      <c r="L181">
        <f t="shared" si="38"/>
        <v>4</v>
      </c>
      <c r="M181" t="str">
        <f t="shared" si="31"/>
        <v>4/4</v>
      </c>
      <c r="R181" t="s">
        <v>3267</v>
      </c>
      <c r="S181" t="s">
        <v>4854</v>
      </c>
      <c r="T181" t="str">
        <f t="shared" si="39"/>
        <v>機械修復職人</v>
      </c>
      <c r="U181" t="str">
        <f t="shared" si="40"/>
        <v/>
      </c>
      <c r="V181" t="str">
        <f>IF(I181=0,VLOOKUP(T181,Sheet4!A:B,2,TRUE),"")</f>
        <v/>
      </c>
      <c r="W181" t="s">
        <v>4855</v>
      </c>
      <c r="X181" t="s">
        <v>3267</v>
      </c>
      <c r="Y181" s="9"/>
      <c r="Z181" s="11" t="s">
        <v>4259</v>
      </c>
      <c r="AA181" t="s">
        <v>5251</v>
      </c>
      <c r="AC181" t="str">
        <f t="shared" si="41"/>
        <v/>
      </c>
      <c r="AD181" t="str">
        <f t="shared" si="32"/>
        <v>破壊された</v>
      </c>
      <c r="AE181" t="str">
        <f t="shared" si="42"/>
        <v/>
      </c>
      <c r="AF181" t="str">
        <f t="shared" si="43"/>
        <v/>
      </c>
      <c r="AG181" t="b">
        <f t="shared" si="30"/>
        <v>0</v>
      </c>
      <c r="AH181" s="3">
        <v>975</v>
      </c>
      <c r="AI181" s="2" t="s">
        <v>4035</v>
      </c>
      <c r="AJ181" s="1" t="s">
        <v>1496</v>
      </c>
      <c r="AK181" s="1" t="s">
        <v>1473</v>
      </c>
      <c r="AL181" s="1">
        <v>16</v>
      </c>
      <c r="AM181" s="1" t="s">
        <v>573</v>
      </c>
      <c r="AN181" s="1" t="s">
        <v>572</v>
      </c>
      <c r="AO181" s="1" t="s">
        <v>349</v>
      </c>
      <c r="AP181" s="1" t="s">
        <v>1511</v>
      </c>
      <c r="AQ181" s="1" t="s">
        <v>1667</v>
      </c>
      <c r="AR181" s="1"/>
      <c r="AS181" s="1" t="s">
        <v>4259</v>
      </c>
      <c r="AT181" s="1"/>
      <c r="AU181" s="1"/>
      <c r="AV181" s="1"/>
      <c r="AW181" s="1">
        <v>4</v>
      </c>
      <c r="AX181" s="1">
        <v>4</v>
      </c>
      <c r="AY181" s="1" t="s">
        <v>4259</v>
      </c>
    </row>
    <row r="182" spans="1:51" x14ac:dyDescent="0.15">
      <c r="A182" t="str">
        <f t="shared" si="33"/>
        <v>|KLD|黒赤|9||《[[無許可の分解]]》|</v>
      </c>
      <c r="B182" t="s">
        <v>3211</v>
      </c>
      <c r="C182" t="str">
        <f t="shared" si="34"/>
        <v>KLD</v>
      </c>
      <c r="D182">
        <f>IF(AI182="","",VLOOKUP(C182,tnpl!$Z$1:$AA$11,2,TRUE))</f>
        <v>6</v>
      </c>
      <c r="E182" t="s">
        <v>3211</v>
      </c>
      <c r="F182" t="str">
        <f t="shared" si="35"/>
        <v>黒赤</v>
      </c>
      <c r="G182">
        <f>IF(AJ182="","",VLOOKUP(F182,tnpl!$X$1:$Y$16,2,TRUE))</f>
        <v>8</v>
      </c>
      <c r="H182" t="s">
        <v>3211</v>
      </c>
      <c r="I182">
        <f t="shared" si="36"/>
        <v>9</v>
      </c>
      <c r="J182" t="s">
        <v>3211</v>
      </c>
      <c r="K182">
        <f t="shared" si="37"/>
        <v>0</v>
      </c>
      <c r="L182">
        <f t="shared" si="38"/>
        <v>0</v>
      </c>
      <c r="M182" t="str">
        <f t="shared" si="31"/>
        <v/>
      </c>
      <c r="R182" t="s">
        <v>3267</v>
      </c>
      <c r="S182" t="s">
        <v>4854</v>
      </c>
      <c r="T182" t="str">
        <f t="shared" si="39"/>
        <v>無許可の分解</v>
      </c>
      <c r="U182" t="str">
        <f t="shared" si="40"/>
        <v/>
      </c>
      <c r="V182" t="str">
        <f>IF(I182=0,VLOOKUP(T182,Sheet4!A:B,2,TRUE),"")</f>
        <v/>
      </c>
      <c r="W182" t="s">
        <v>4855</v>
      </c>
      <c r="X182" t="s">
        <v>3267</v>
      </c>
      <c r="Y182" s="9"/>
      <c r="Z182" s="11" t="s">
        <v>4266</v>
      </c>
      <c r="AA182" t="s">
        <v>5246</v>
      </c>
      <c r="AC182" t="str">
        <f t="shared" si="41"/>
        <v>破壊する</v>
      </c>
      <c r="AD182" t="str">
        <f t="shared" si="32"/>
        <v/>
      </c>
      <c r="AE182" t="str">
        <f t="shared" si="42"/>
        <v/>
      </c>
      <c r="AF182" t="str">
        <f t="shared" si="43"/>
        <v/>
      </c>
      <c r="AG182" t="b">
        <f t="shared" si="30"/>
        <v>0</v>
      </c>
      <c r="AH182" s="3">
        <v>980</v>
      </c>
      <c r="AI182" s="2" t="s">
        <v>4035</v>
      </c>
      <c r="AJ182" s="1" t="s">
        <v>1526</v>
      </c>
      <c r="AK182" s="1" t="s">
        <v>1473</v>
      </c>
      <c r="AL182" s="1">
        <v>9</v>
      </c>
      <c r="AM182" s="1" t="s">
        <v>571</v>
      </c>
      <c r="AN182" s="1" t="s">
        <v>570</v>
      </c>
      <c r="AO182" s="1" t="s">
        <v>1475</v>
      </c>
      <c r="AP182" s="1"/>
      <c r="AQ182" s="1"/>
      <c r="AR182" s="1"/>
      <c r="AS182" s="1" t="s">
        <v>4266</v>
      </c>
      <c r="AT182" s="1"/>
      <c r="AU182" s="1"/>
      <c r="AV182" s="1"/>
      <c r="AW182" s="1"/>
      <c r="AX182" s="1"/>
      <c r="AY182" s="1" t="s">
        <v>4266</v>
      </c>
    </row>
    <row r="183" spans="1:51" x14ac:dyDescent="0.15">
      <c r="A183" t="str">
        <f t="shared" si="33"/>
        <v>|KLD|無色|20|6/5|《[[屑鉄場のたかり屋]]》|</v>
      </c>
      <c r="B183" t="s">
        <v>3211</v>
      </c>
      <c r="C183" t="str">
        <f t="shared" si="34"/>
        <v>KLD</v>
      </c>
      <c r="D183">
        <f>IF(AI183="","",VLOOKUP(C183,tnpl!$Z$1:$AA$11,2,TRUE))</f>
        <v>6</v>
      </c>
      <c r="E183" t="s">
        <v>3211</v>
      </c>
      <c r="F183" t="str">
        <f t="shared" si="35"/>
        <v>無色</v>
      </c>
      <c r="G183">
        <f>IF(AJ183="","",VLOOKUP(F183,tnpl!$X$1:$Y$16,2,TRUE))</f>
        <v>16</v>
      </c>
      <c r="H183" t="s">
        <v>3211</v>
      </c>
      <c r="I183">
        <f t="shared" si="36"/>
        <v>20</v>
      </c>
      <c r="J183" t="s">
        <v>3211</v>
      </c>
      <c r="K183">
        <f t="shared" si="37"/>
        <v>6</v>
      </c>
      <c r="L183">
        <f t="shared" si="38"/>
        <v>5</v>
      </c>
      <c r="M183" t="str">
        <f t="shared" si="31"/>
        <v>6/5</v>
      </c>
      <c r="R183" t="s">
        <v>3267</v>
      </c>
      <c r="S183" t="s">
        <v>4854</v>
      </c>
      <c r="T183" t="str">
        <f t="shared" si="39"/>
        <v>屑鉄場のたかり屋</v>
      </c>
      <c r="U183" t="str">
        <f t="shared" si="40"/>
        <v/>
      </c>
      <c r="V183" t="str">
        <f>IF(I183=0,VLOOKUP(T183,Sheet4!A:B,2,TRUE),"")</f>
        <v/>
      </c>
      <c r="W183" t="s">
        <v>4855</v>
      </c>
      <c r="X183" t="s">
        <v>3267</v>
      </c>
      <c r="Y183" s="9"/>
      <c r="Z183" s="11" t="s">
        <v>4315</v>
      </c>
      <c r="AA183" t="s">
        <v>4966</v>
      </c>
      <c r="AB183" t="s">
        <v>5251</v>
      </c>
      <c r="AC183" t="str">
        <f t="shared" si="41"/>
        <v/>
      </c>
      <c r="AD183" t="str">
        <f t="shared" si="32"/>
        <v/>
      </c>
      <c r="AE183" t="str">
        <f t="shared" si="42"/>
        <v/>
      </c>
      <c r="AF183" t="str">
        <f t="shared" si="43"/>
        <v/>
      </c>
      <c r="AG183" t="b">
        <f t="shared" si="30"/>
        <v>0</v>
      </c>
      <c r="AH183" s="3">
        <v>1011</v>
      </c>
      <c r="AI183" s="2" t="s">
        <v>4035</v>
      </c>
      <c r="AJ183" s="1" t="s">
        <v>301</v>
      </c>
      <c r="AK183" s="1" t="s">
        <v>1463</v>
      </c>
      <c r="AL183" s="1">
        <v>20</v>
      </c>
      <c r="AM183" s="1" t="s">
        <v>497</v>
      </c>
      <c r="AN183" s="1" t="s">
        <v>496</v>
      </c>
      <c r="AO183" s="1" t="s">
        <v>349</v>
      </c>
      <c r="AP183" s="1" t="s">
        <v>362</v>
      </c>
      <c r="AQ183" s="1"/>
      <c r="AR183" s="1"/>
      <c r="AS183" s="1" t="s">
        <v>1765</v>
      </c>
      <c r="AT183" s="1" t="s">
        <v>4314</v>
      </c>
      <c r="AU183" s="1"/>
      <c r="AV183" s="1"/>
      <c r="AW183" s="1">
        <v>6</v>
      </c>
      <c r="AX183" s="1">
        <v>5</v>
      </c>
      <c r="AY183" s="1" t="s">
        <v>4315</v>
      </c>
    </row>
    <row r="184" spans="1:51" x14ac:dyDescent="0.15">
      <c r="A184" t="str">
        <f t="shared" si="33"/>
        <v>|KLD|無色|14|12/12|《[[金属製の巨像]]》|</v>
      </c>
      <c r="B184" t="s">
        <v>3211</v>
      </c>
      <c r="C184" t="str">
        <f t="shared" si="34"/>
        <v>KLD</v>
      </c>
      <c r="D184">
        <f>IF(AI184="","",VLOOKUP(C184,tnpl!$Z$1:$AA$11,2,TRUE))</f>
        <v>6</v>
      </c>
      <c r="E184" t="s">
        <v>3211</v>
      </c>
      <c r="F184" t="str">
        <f t="shared" si="35"/>
        <v>無色</v>
      </c>
      <c r="G184">
        <f>IF(AJ184="","",VLOOKUP(F184,tnpl!$X$1:$Y$16,2,TRUE))</f>
        <v>16</v>
      </c>
      <c r="H184" t="s">
        <v>3211</v>
      </c>
      <c r="I184">
        <f t="shared" si="36"/>
        <v>14</v>
      </c>
      <c r="J184" t="s">
        <v>3211</v>
      </c>
      <c r="K184">
        <f t="shared" si="37"/>
        <v>12</v>
      </c>
      <c r="L184">
        <f t="shared" si="38"/>
        <v>12</v>
      </c>
      <c r="M184" t="str">
        <f t="shared" si="31"/>
        <v>12/12</v>
      </c>
      <c r="R184" t="s">
        <v>3267</v>
      </c>
      <c r="S184" t="s">
        <v>4854</v>
      </c>
      <c r="T184" t="str">
        <f t="shared" si="39"/>
        <v>金属製の巨像</v>
      </c>
      <c r="U184" t="str">
        <f t="shared" si="40"/>
        <v/>
      </c>
      <c r="V184" t="str">
        <f>IF(I184=0,VLOOKUP(T184,Sheet4!A:B,2,TRUE),"")</f>
        <v/>
      </c>
      <c r="W184" t="s">
        <v>4855</v>
      </c>
      <c r="X184" t="s">
        <v>3267</v>
      </c>
      <c r="Y184" s="9"/>
      <c r="Z184" s="11" t="s">
        <v>4326</v>
      </c>
      <c r="AA184" t="s">
        <v>5247</v>
      </c>
      <c r="AB184" t="s">
        <v>5251</v>
      </c>
      <c r="AC184" t="str">
        <f t="shared" si="41"/>
        <v/>
      </c>
      <c r="AD184" t="str">
        <f t="shared" si="32"/>
        <v/>
      </c>
      <c r="AE184" t="str">
        <f t="shared" si="42"/>
        <v/>
      </c>
      <c r="AF184" t="str">
        <f t="shared" si="43"/>
        <v>破壊し</v>
      </c>
      <c r="AG184" t="b">
        <f t="shared" si="30"/>
        <v>0</v>
      </c>
      <c r="AH184" s="3">
        <v>1016</v>
      </c>
      <c r="AI184" s="2" t="s">
        <v>4035</v>
      </c>
      <c r="AJ184" s="1" t="s">
        <v>301</v>
      </c>
      <c r="AK184" s="1" t="s">
        <v>1453</v>
      </c>
      <c r="AL184" s="1">
        <v>14</v>
      </c>
      <c r="AM184" s="1" t="s">
        <v>489</v>
      </c>
      <c r="AN184" s="1" t="s">
        <v>488</v>
      </c>
      <c r="AO184" s="1" t="s">
        <v>349</v>
      </c>
      <c r="AP184" s="1" t="s">
        <v>362</v>
      </c>
      <c r="AQ184" s="1"/>
      <c r="AR184" s="1"/>
      <c r="AS184" s="1" t="s">
        <v>2627</v>
      </c>
      <c r="AT184" s="1" t="s">
        <v>4324</v>
      </c>
      <c r="AU184" s="1" t="s">
        <v>4325</v>
      </c>
      <c r="AV184" s="1"/>
      <c r="AW184" s="1">
        <v>12</v>
      </c>
      <c r="AX184" s="1">
        <v>12</v>
      </c>
      <c r="AY184" s="1" t="s">
        <v>4326</v>
      </c>
    </row>
    <row r="185" spans="1:51" x14ac:dyDescent="0.15">
      <c r="A185" t="str">
        <f t="shared" si="33"/>
        <v>|KLD|無色|16||《[[霊気池の驚異]]》|</v>
      </c>
      <c r="B185" t="s">
        <v>3211</v>
      </c>
      <c r="C185" t="str">
        <f t="shared" si="34"/>
        <v>KLD</v>
      </c>
      <c r="D185">
        <f>IF(AI185="","",VLOOKUP(C185,tnpl!$Z$1:$AA$11,2,TRUE))</f>
        <v>6</v>
      </c>
      <c r="E185" t="s">
        <v>3211</v>
      </c>
      <c r="F185" t="str">
        <f t="shared" si="35"/>
        <v>無色</v>
      </c>
      <c r="G185">
        <f>IF(AJ185="","",VLOOKUP(F185,tnpl!$X$1:$Y$16,2,TRUE))</f>
        <v>16</v>
      </c>
      <c r="H185" t="s">
        <v>3211</v>
      </c>
      <c r="I185">
        <f t="shared" si="36"/>
        <v>16</v>
      </c>
      <c r="J185" t="s">
        <v>3211</v>
      </c>
      <c r="K185">
        <f t="shared" si="37"/>
        <v>0</v>
      </c>
      <c r="L185">
        <f t="shared" si="38"/>
        <v>0</v>
      </c>
      <c r="M185" t="str">
        <f t="shared" si="31"/>
        <v/>
      </c>
      <c r="R185" t="s">
        <v>3267</v>
      </c>
      <c r="S185" t="s">
        <v>4854</v>
      </c>
      <c r="T185" t="str">
        <f t="shared" si="39"/>
        <v>霊気池の驚異</v>
      </c>
      <c r="U185" t="str">
        <f t="shared" si="40"/>
        <v/>
      </c>
      <c r="V185" t="str">
        <f>IF(I185=0,VLOOKUP(T185,Sheet4!A:B,2,TRUE),"")</f>
        <v/>
      </c>
      <c r="W185" t="s">
        <v>4855</v>
      </c>
      <c r="X185" t="s">
        <v>3267</v>
      </c>
      <c r="Y185" s="9"/>
      <c r="Z185" s="11" t="s">
        <v>4331</v>
      </c>
      <c r="AA185" t="s">
        <v>4966</v>
      </c>
      <c r="AC185" t="str">
        <f t="shared" si="41"/>
        <v/>
      </c>
      <c r="AD185" t="str">
        <f t="shared" si="32"/>
        <v/>
      </c>
      <c r="AE185" t="str">
        <f t="shared" si="42"/>
        <v>破壊される</v>
      </c>
      <c r="AF185" t="str">
        <f t="shared" si="43"/>
        <v/>
      </c>
      <c r="AG185" t="b">
        <f t="shared" si="30"/>
        <v>0</v>
      </c>
      <c r="AH185" s="3">
        <v>1018</v>
      </c>
      <c r="AI185" s="2" t="s">
        <v>4035</v>
      </c>
      <c r="AJ185" s="1" t="s">
        <v>301</v>
      </c>
      <c r="AK185" s="1" t="s">
        <v>1453</v>
      </c>
      <c r="AL185" s="1">
        <v>16</v>
      </c>
      <c r="AM185" s="1" t="s">
        <v>493</v>
      </c>
      <c r="AN185" s="1" t="s">
        <v>492</v>
      </c>
      <c r="AO185" s="1" t="s">
        <v>297</v>
      </c>
      <c r="AP185" s="1"/>
      <c r="AQ185" s="1"/>
      <c r="AR185" s="1"/>
      <c r="AS185" s="1" t="s">
        <v>4329</v>
      </c>
      <c r="AT185" s="1" t="s">
        <v>4330</v>
      </c>
      <c r="AU185" s="1"/>
      <c r="AV185" s="1">
        <v>3</v>
      </c>
      <c r="AW185" s="1"/>
      <c r="AX185" s="1"/>
      <c r="AY185" s="1" t="s">
        <v>4331</v>
      </c>
    </row>
    <row r="186" spans="1:51" x14ac:dyDescent="0.15">
      <c r="A186" t="str">
        <f t="shared" si="33"/>
        <v>|AER|白|21|4/3|《[[修復専門家]]》|</v>
      </c>
      <c r="B186" t="s">
        <v>3211</v>
      </c>
      <c r="C186" t="str">
        <f t="shared" si="34"/>
        <v>AER</v>
      </c>
      <c r="D186">
        <f>IF(AI186="","",VLOOKUP(C186,tnpl!$Z$1:$AA$11,2,TRUE))</f>
        <v>7</v>
      </c>
      <c r="E186" t="s">
        <v>3211</v>
      </c>
      <c r="F186" t="str">
        <f t="shared" si="35"/>
        <v>白</v>
      </c>
      <c r="G186">
        <f>IF(AJ186="","",VLOOKUP(F186,tnpl!$X$1:$Y$16,2,TRUE))</f>
        <v>1</v>
      </c>
      <c r="H186" t="s">
        <v>3211</v>
      </c>
      <c r="I186">
        <f t="shared" si="36"/>
        <v>21</v>
      </c>
      <c r="J186" t="s">
        <v>3211</v>
      </c>
      <c r="K186">
        <f t="shared" si="37"/>
        <v>4</v>
      </c>
      <c r="L186">
        <f t="shared" si="38"/>
        <v>3</v>
      </c>
      <c r="M186" t="str">
        <f t="shared" si="31"/>
        <v>4/3</v>
      </c>
      <c r="R186" t="s">
        <v>3267</v>
      </c>
      <c r="S186" t="s">
        <v>4854</v>
      </c>
      <c r="T186" t="str">
        <f t="shared" si="39"/>
        <v>修復専門家</v>
      </c>
      <c r="U186" t="str">
        <f t="shared" si="40"/>
        <v/>
      </c>
      <c r="V186" t="str">
        <f>IF(I186=0,VLOOKUP(T186,Sheet4!A:B,2,TRUE),"")</f>
        <v/>
      </c>
      <c r="W186" t="s">
        <v>4855</v>
      </c>
      <c r="X186" t="s">
        <v>3267</v>
      </c>
      <c r="Y186" s="9"/>
      <c r="Z186" s="11" t="s">
        <v>4339</v>
      </c>
      <c r="AA186" t="s">
        <v>4966</v>
      </c>
      <c r="AB186" t="s">
        <v>5251</v>
      </c>
      <c r="AC186" t="str">
        <f t="shared" si="41"/>
        <v/>
      </c>
      <c r="AD186" t="str">
        <f t="shared" si="32"/>
        <v>破壊された</v>
      </c>
      <c r="AE186" t="str">
        <f t="shared" si="42"/>
        <v/>
      </c>
      <c r="AF186" t="str">
        <f t="shared" si="43"/>
        <v/>
      </c>
      <c r="AG186" t="b">
        <f t="shared" si="30"/>
        <v>0</v>
      </c>
      <c r="AH186" s="3">
        <v>1022</v>
      </c>
      <c r="AI186" s="2" t="s">
        <v>4335</v>
      </c>
      <c r="AJ186" s="1" t="s">
        <v>1653</v>
      </c>
      <c r="AK186" s="1" t="s">
        <v>1473</v>
      </c>
      <c r="AL186" s="1">
        <v>21</v>
      </c>
      <c r="AM186" s="1" t="s">
        <v>481</v>
      </c>
      <c r="AN186" s="1" t="s">
        <v>480</v>
      </c>
      <c r="AO186" s="1" t="s">
        <v>349</v>
      </c>
      <c r="AP186" s="1" t="s">
        <v>4036</v>
      </c>
      <c r="AQ186" s="1" t="s">
        <v>1667</v>
      </c>
      <c r="AR186" s="1"/>
      <c r="AS186" s="1" t="s">
        <v>4339</v>
      </c>
      <c r="AT186" s="1"/>
      <c r="AU186" s="1"/>
      <c r="AV186" s="1"/>
      <c r="AW186" s="1">
        <v>4</v>
      </c>
      <c r="AX186" s="1">
        <v>3</v>
      </c>
      <c r="AY186" s="1" t="s">
        <v>4339</v>
      </c>
    </row>
    <row r="187" spans="1:51" x14ac:dyDescent="0.15">
      <c r="A187" t="str">
        <f t="shared" si="33"/>
        <v>|AER|白|24||《[[領事府の弾圧]]》|</v>
      </c>
      <c r="B187" t="s">
        <v>3211</v>
      </c>
      <c r="C187" t="str">
        <f t="shared" si="34"/>
        <v>AER</v>
      </c>
      <c r="D187">
        <f>IF(AI187="","",VLOOKUP(C187,tnpl!$Z$1:$AA$11,2,TRUE))</f>
        <v>7</v>
      </c>
      <c r="E187" t="s">
        <v>3211</v>
      </c>
      <c r="F187" t="str">
        <f t="shared" si="35"/>
        <v>白</v>
      </c>
      <c r="G187">
        <f>IF(AJ187="","",VLOOKUP(F187,tnpl!$X$1:$Y$16,2,TRUE))</f>
        <v>1</v>
      </c>
      <c r="H187" t="s">
        <v>3211</v>
      </c>
      <c r="I187">
        <f t="shared" si="36"/>
        <v>24</v>
      </c>
      <c r="J187" t="s">
        <v>3211</v>
      </c>
      <c r="K187">
        <f t="shared" si="37"/>
        <v>0</v>
      </c>
      <c r="L187">
        <f t="shared" si="38"/>
        <v>0</v>
      </c>
      <c r="M187" t="str">
        <f t="shared" si="31"/>
        <v/>
      </c>
      <c r="R187" t="s">
        <v>3267</v>
      </c>
      <c r="S187" t="s">
        <v>4854</v>
      </c>
      <c r="T187" t="str">
        <f t="shared" si="39"/>
        <v>領事府の弾圧</v>
      </c>
      <c r="U187" t="str">
        <f t="shared" si="40"/>
        <v/>
      </c>
      <c r="V187" t="str">
        <f>IF(I187=0,VLOOKUP(T187,Sheet4!A:B,2,TRUE),"")</f>
        <v/>
      </c>
      <c r="W187" t="s">
        <v>4855</v>
      </c>
      <c r="X187" t="s">
        <v>3267</v>
      </c>
      <c r="Y187" s="9"/>
      <c r="Z187" s="11" t="s">
        <v>4342</v>
      </c>
      <c r="AA187" t="s">
        <v>5247</v>
      </c>
      <c r="AC187" t="str">
        <f t="shared" si="41"/>
        <v>破壊する</v>
      </c>
      <c r="AD187" t="str">
        <f t="shared" si="32"/>
        <v/>
      </c>
      <c r="AE187" t="str">
        <f t="shared" si="42"/>
        <v/>
      </c>
      <c r="AF187" t="str">
        <f t="shared" si="43"/>
        <v/>
      </c>
      <c r="AG187" t="b">
        <f t="shared" si="30"/>
        <v>0</v>
      </c>
      <c r="AH187" s="3">
        <v>1025</v>
      </c>
      <c r="AI187" s="2" t="s">
        <v>4335</v>
      </c>
      <c r="AJ187" s="1" t="s">
        <v>1653</v>
      </c>
      <c r="AK187" s="1" t="s">
        <v>1463</v>
      </c>
      <c r="AL187" s="1">
        <v>24</v>
      </c>
      <c r="AM187" s="1" t="s">
        <v>475</v>
      </c>
      <c r="AN187" s="1" t="s">
        <v>474</v>
      </c>
      <c r="AO187" s="1" t="s">
        <v>1475</v>
      </c>
      <c r="AP187" s="1"/>
      <c r="AQ187" s="1"/>
      <c r="AR187" s="1"/>
      <c r="AS187" s="1" t="s">
        <v>4342</v>
      </c>
      <c r="AT187" s="1"/>
      <c r="AU187" s="1"/>
      <c r="AV187" s="1"/>
      <c r="AW187" s="1"/>
      <c r="AX187" s="1"/>
      <c r="AY187" s="1" t="s">
        <v>4342</v>
      </c>
    </row>
    <row r="188" spans="1:51" x14ac:dyDescent="0.15">
      <c r="A188" t="str">
        <f t="shared" si="33"/>
        <v>|AER|黒|8|4/4|《[[鉄覆いの革命家]]》|</v>
      </c>
      <c r="B188" t="s">
        <v>3211</v>
      </c>
      <c r="C188" t="str">
        <f t="shared" si="34"/>
        <v>AER</v>
      </c>
      <c r="D188">
        <f>IF(AI188="","",VLOOKUP(C188,tnpl!$Z$1:$AA$11,2,TRUE))</f>
        <v>7</v>
      </c>
      <c r="E188" t="s">
        <v>3211</v>
      </c>
      <c r="F188" t="str">
        <f t="shared" si="35"/>
        <v>黒</v>
      </c>
      <c r="G188">
        <f>IF(AJ188="","",VLOOKUP(F188,tnpl!$X$1:$Y$16,2,TRUE))</f>
        <v>3</v>
      </c>
      <c r="H188" t="s">
        <v>3211</v>
      </c>
      <c r="I188">
        <f t="shared" si="36"/>
        <v>8</v>
      </c>
      <c r="J188" t="s">
        <v>3211</v>
      </c>
      <c r="K188">
        <f t="shared" si="37"/>
        <v>4</v>
      </c>
      <c r="L188">
        <f t="shared" si="38"/>
        <v>4</v>
      </c>
      <c r="M188" t="str">
        <f t="shared" si="31"/>
        <v>4/4</v>
      </c>
      <c r="R188" t="s">
        <v>3267</v>
      </c>
      <c r="S188" t="s">
        <v>4854</v>
      </c>
      <c r="T188" t="str">
        <f t="shared" si="39"/>
        <v>鉄覆いの革命家</v>
      </c>
      <c r="U188" t="str">
        <f t="shared" si="40"/>
        <v/>
      </c>
      <c r="V188" t="str">
        <f>IF(I188=0,VLOOKUP(T188,Sheet4!A:B,2,TRUE),"")</f>
        <v/>
      </c>
      <c r="W188" t="s">
        <v>4855</v>
      </c>
      <c r="X188" t="s">
        <v>3267</v>
      </c>
      <c r="Y188" s="9"/>
      <c r="Z188" s="11" t="s">
        <v>4363</v>
      </c>
      <c r="AA188" t="s">
        <v>5247</v>
      </c>
      <c r="AC188" t="str">
        <f t="shared" si="41"/>
        <v>破壊する</v>
      </c>
      <c r="AD188" t="str">
        <f t="shared" si="32"/>
        <v/>
      </c>
      <c r="AE188" t="str">
        <f t="shared" si="42"/>
        <v/>
      </c>
      <c r="AF188" t="str">
        <f t="shared" si="43"/>
        <v/>
      </c>
      <c r="AG188" t="b">
        <f t="shared" si="30"/>
        <v>0</v>
      </c>
      <c r="AH188" s="3">
        <v>1039</v>
      </c>
      <c r="AI188" s="2" t="s">
        <v>4335</v>
      </c>
      <c r="AJ188" s="1" t="s">
        <v>1606</v>
      </c>
      <c r="AK188" s="1" t="s">
        <v>1473</v>
      </c>
      <c r="AL188" s="1">
        <v>8</v>
      </c>
      <c r="AM188" s="1" t="s">
        <v>447</v>
      </c>
      <c r="AN188" s="1" t="s">
        <v>446</v>
      </c>
      <c r="AO188" s="1" t="s">
        <v>349</v>
      </c>
      <c r="AP188" s="1" t="s">
        <v>4129</v>
      </c>
      <c r="AQ188" s="1" t="s">
        <v>1667</v>
      </c>
      <c r="AR188" s="1"/>
      <c r="AS188" s="1" t="s">
        <v>4363</v>
      </c>
      <c r="AT188" s="1"/>
      <c r="AU188" s="1"/>
      <c r="AV188" s="1"/>
      <c r="AW188" s="1">
        <v>4</v>
      </c>
      <c r="AX188" s="1">
        <v>4</v>
      </c>
      <c r="AY188" s="1" t="s">
        <v>4363</v>
      </c>
    </row>
    <row r="189" spans="1:51" x14ac:dyDescent="0.15">
      <c r="A189" t="str">
        <f t="shared" si="33"/>
        <v>|AER|黒|10|4/4|《[[枉惑な調達者]]》|</v>
      </c>
      <c r="B189" t="s">
        <v>3211</v>
      </c>
      <c r="C189" t="str">
        <f t="shared" si="34"/>
        <v>AER</v>
      </c>
      <c r="D189">
        <f>IF(AI189="","",VLOOKUP(C189,tnpl!$Z$1:$AA$11,2,TRUE))</f>
        <v>7</v>
      </c>
      <c r="E189" t="s">
        <v>3211</v>
      </c>
      <c r="F189" t="str">
        <f t="shared" si="35"/>
        <v>黒</v>
      </c>
      <c r="G189">
        <f>IF(AJ189="","",VLOOKUP(F189,tnpl!$X$1:$Y$16,2,TRUE))</f>
        <v>3</v>
      </c>
      <c r="H189" t="s">
        <v>3211</v>
      </c>
      <c r="I189">
        <f t="shared" si="36"/>
        <v>10</v>
      </c>
      <c r="J189" t="s">
        <v>3211</v>
      </c>
      <c r="K189">
        <f t="shared" si="37"/>
        <v>4</v>
      </c>
      <c r="L189">
        <f t="shared" si="38"/>
        <v>4</v>
      </c>
      <c r="M189" t="str">
        <f t="shared" si="31"/>
        <v>4/4</v>
      </c>
      <c r="R189" t="s">
        <v>3267</v>
      </c>
      <c r="S189" t="s">
        <v>4854</v>
      </c>
      <c r="T189" t="str">
        <f t="shared" si="39"/>
        <v>枉惑な調達者</v>
      </c>
      <c r="U189" t="str">
        <f t="shared" si="40"/>
        <v/>
      </c>
      <c r="V189" t="str">
        <f>IF(I189=0,VLOOKUP(T189,Sheet4!A:B,2,TRUE),"")</f>
        <v/>
      </c>
      <c r="W189" t="s">
        <v>4855</v>
      </c>
      <c r="X189" t="s">
        <v>3267</v>
      </c>
      <c r="Y189" s="9"/>
      <c r="Z189" s="11" t="s">
        <v>4364</v>
      </c>
      <c r="AA189" t="s">
        <v>4966</v>
      </c>
      <c r="AC189" t="str">
        <f t="shared" si="41"/>
        <v/>
      </c>
      <c r="AD189" t="str">
        <f t="shared" si="32"/>
        <v>破壊された</v>
      </c>
      <c r="AE189" t="str">
        <f t="shared" si="42"/>
        <v/>
      </c>
      <c r="AF189" t="str">
        <f t="shared" si="43"/>
        <v/>
      </c>
      <c r="AG189" t="b">
        <f t="shared" si="30"/>
        <v>0</v>
      </c>
      <c r="AH189" s="3">
        <v>1040</v>
      </c>
      <c r="AI189" s="2" t="s">
        <v>4335</v>
      </c>
      <c r="AJ189" s="1" t="s">
        <v>1606</v>
      </c>
      <c r="AK189" s="1" t="s">
        <v>1473</v>
      </c>
      <c r="AL189" s="1">
        <v>10</v>
      </c>
      <c r="AM189" s="1" t="s">
        <v>445</v>
      </c>
      <c r="AN189" s="1" t="s">
        <v>444</v>
      </c>
      <c r="AO189" s="1" t="s">
        <v>349</v>
      </c>
      <c r="AP189" s="1" t="s">
        <v>1511</v>
      </c>
      <c r="AQ189" s="1" t="s">
        <v>1667</v>
      </c>
      <c r="AR189" s="1"/>
      <c r="AS189" s="1" t="s">
        <v>4364</v>
      </c>
      <c r="AT189" s="1"/>
      <c r="AU189" s="1"/>
      <c r="AV189" s="1"/>
      <c r="AW189" s="1">
        <v>4</v>
      </c>
      <c r="AX189" s="1">
        <v>4</v>
      </c>
      <c r="AY189" s="1" t="s">
        <v>4364</v>
      </c>
    </row>
    <row r="190" spans="1:51" x14ac:dyDescent="0.15">
      <c r="A190" t="str">
        <f t="shared" si="33"/>
        <v>|AER|黒|11||《[[ゴンティの策謀]]》|</v>
      </c>
      <c r="B190" t="s">
        <v>3211</v>
      </c>
      <c r="C190" t="str">
        <f t="shared" si="34"/>
        <v>AER</v>
      </c>
      <c r="D190">
        <f>IF(AI190="","",VLOOKUP(C190,tnpl!$Z$1:$AA$11,2,TRUE))</f>
        <v>7</v>
      </c>
      <c r="E190" t="s">
        <v>3211</v>
      </c>
      <c r="F190" t="str">
        <f t="shared" si="35"/>
        <v>黒</v>
      </c>
      <c r="G190">
        <f>IF(AJ190="","",VLOOKUP(F190,tnpl!$X$1:$Y$16,2,TRUE))</f>
        <v>3</v>
      </c>
      <c r="H190" t="s">
        <v>3211</v>
      </c>
      <c r="I190">
        <f t="shared" si="36"/>
        <v>11</v>
      </c>
      <c r="J190" t="s">
        <v>3211</v>
      </c>
      <c r="K190">
        <f t="shared" si="37"/>
        <v>0</v>
      </c>
      <c r="L190">
        <f t="shared" si="38"/>
        <v>0</v>
      </c>
      <c r="M190" t="str">
        <f t="shared" si="31"/>
        <v/>
      </c>
      <c r="R190" t="s">
        <v>3267</v>
      </c>
      <c r="S190" t="s">
        <v>4854</v>
      </c>
      <c r="T190" t="str">
        <f t="shared" si="39"/>
        <v>ゴンティの策謀</v>
      </c>
      <c r="U190" t="str">
        <f t="shared" si="40"/>
        <v/>
      </c>
      <c r="V190" t="str">
        <f>IF(I190=0,VLOOKUP(T190,Sheet4!A:B,2,TRUE),"")</f>
        <v/>
      </c>
      <c r="W190" t="s">
        <v>4855</v>
      </c>
      <c r="X190" t="s">
        <v>3267</v>
      </c>
      <c r="Y190" s="9"/>
      <c r="Z190" s="11" t="s">
        <v>4367</v>
      </c>
      <c r="AA190" t="s">
        <v>4966</v>
      </c>
      <c r="AC190" t="str">
        <f t="shared" si="41"/>
        <v/>
      </c>
      <c r="AD190" t="str">
        <f t="shared" si="32"/>
        <v>破壊された</v>
      </c>
      <c r="AE190" t="str">
        <f t="shared" si="42"/>
        <v/>
      </c>
      <c r="AF190" t="str">
        <f t="shared" si="43"/>
        <v/>
      </c>
      <c r="AG190" t="b">
        <f t="shared" si="30"/>
        <v>0</v>
      </c>
      <c r="AH190" s="3">
        <v>1041</v>
      </c>
      <c r="AI190" s="2" t="s">
        <v>4335</v>
      </c>
      <c r="AJ190" s="1" t="s">
        <v>1606</v>
      </c>
      <c r="AK190" s="1" t="s">
        <v>1473</v>
      </c>
      <c r="AL190" s="1">
        <v>11</v>
      </c>
      <c r="AM190" s="1" t="s">
        <v>443</v>
      </c>
      <c r="AN190" s="1" t="s">
        <v>442</v>
      </c>
      <c r="AO190" s="1" t="s">
        <v>297</v>
      </c>
      <c r="AP190" s="1"/>
      <c r="AQ190" s="1"/>
      <c r="AR190" s="1"/>
      <c r="AS190" s="1" t="s">
        <v>4365</v>
      </c>
      <c r="AT190" s="1" t="s">
        <v>4366</v>
      </c>
      <c r="AU190" s="1"/>
      <c r="AV190" s="1">
        <v>3</v>
      </c>
      <c r="AW190" s="1"/>
      <c r="AX190" s="1"/>
      <c r="AY190" s="1" t="s">
        <v>4367</v>
      </c>
    </row>
    <row r="191" spans="1:51" x14ac:dyDescent="0.15">
      <c r="A191" t="str">
        <f t="shared" si="33"/>
        <v>|AER|黒|13|5/5|《[[艱苦の伝令]]》|</v>
      </c>
      <c r="B191" t="s">
        <v>3211</v>
      </c>
      <c r="C191" t="str">
        <f t="shared" si="34"/>
        <v>AER</v>
      </c>
      <c r="D191">
        <f>IF(AI191="","",VLOOKUP(C191,tnpl!$Z$1:$AA$11,2,TRUE))</f>
        <v>7</v>
      </c>
      <c r="E191" t="s">
        <v>3211</v>
      </c>
      <c r="F191" t="str">
        <f t="shared" si="35"/>
        <v>黒</v>
      </c>
      <c r="G191">
        <f>IF(AJ191="","",VLOOKUP(F191,tnpl!$X$1:$Y$16,2,TRUE))</f>
        <v>3</v>
      </c>
      <c r="H191" t="s">
        <v>3211</v>
      </c>
      <c r="I191">
        <f t="shared" si="36"/>
        <v>13</v>
      </c>
      <c r="J191" t="s">
        <v>3211</v>
      </c>
      <c r="K191">
        <f t="shared" si="37"/>
        <v>5</v>
      </c>
      <c r="L191">
        <f t="shared" si="38"/>
        <v>5</v>
      </c>
      <c r="M191" t="str">
        <f t="shared" si="31"/>
        <v>5/5</v>
      </c>
      <c r="R191" t="s">
        <v>3267</v>
      </c>
      <c r="S191" t="s">
        <v>4854</v>
      </c>
      <c r="T191" t="str">
        <f t="shared" si="39"/>
        <v>艱苦の伝令</v>
      </c>
      <c r="U191" t="str">
        <f t="shared" si="40"/>
        <v/>
      </c>
      <c r="V191" t="str">
        <f>IF(I191=0,VLOOKUP(T191,Sheet4!A:B,2,TRUE),"")</f>
        <v/>
      </c>
      <c r="W191" t="s">
        <v>4855</v>
      </c>
      <c r="X191" t="s">
        <v>3267</v>
      </c>
      <c r="Y191" s="9"/>
      <c r="Z191" s="11" t="s">
        <v>4375</v>
      </c>
      <c r="AA191" t="s">
        <v>4966</v>
      </c>
      <c r="AC191" t="str">
        <f t="shared" si="41"/>
        <v/>
      </c>
      <c r="AD191" t="str">
        <f t="shared" si="32"/>
        <v>破壊された</v>
      </c>
      <c r="AE191" t="str">
        <f t="shared" si="42"/>
        <v/>
      </c>
      <c r="AF191" t="str">
        <f t="shared" si="43"/>
        <v/>
      </c>
      <c r="AG191" t="b">
        <f t="shared" si="30"/>
        <v>0</v>
      </c>
      <c r="AH191" s="3">
        <v>1045</v>
      </c>
      <c r="AI191" s="2" t="s">
        <v>4335</v>
      </c>
      <c r="AJ191" s="1" t="s">
        <v>1606</v>
      </c>
      <c r="AK191" s="1" t="s">
        <v>1453</v>
      </c>
      <c r="AL191" s="1">
        <v>13</v>
      </c>
      <c r="AM191" s="1" t="s">
        <v>435</v>
      </c>
      <c r="AN191" s="1" t="s">
        <v>434</v>
      </c>
      <c r="AO191" s="1" t="s">
        <v>349</v>
      </c>
      <c r="AP191" s="1" t="s">
        <v>2828</v>
      </c>
      <c r="AQ191" s="1"/>
      <c r="AR191" s="1"/>
      <c r="AS191" s="1" t="s">
        <v>361</v>
      </c>
      <c r="AT191" s="1" t="s">
        <v>4373</v>
      </c>
      <c r="AU191" s="1" t="s">
        <v>4374</v>
      </c>
      <c r="AV191" s="1"/>
      <c r="AW191" s="1">
        <v>5</v>
      </c>
      <c r="AX191" s="1">
        <v>5</v>
      </c>
      <c r="AY191" s="1" t="s">
        <v>4375</v>
      </c>
    </row>
    <row r="192" spans="1:51" x14ac:dyDescent="0.15">
      <c r="A192" t="str">
        <f t="shared" si="33"/>
        <v>|AER|赤|8||《[[グレムリンの侵入]]》|</v>
      </c>
      <c r="B192" t="s">
        <v>3211</v>
      </c>
      <c r="C192" t="str">
        <f t="shared" si="34"/>
        <v>AER</v>
      </c>
      <c r="D192">
        <f>IF(AI192="","",VLOOKUP(C192,tnpl!$Z$1:$AA$11,2,TRUE))</f>
        <v>7</v>
      </c>
      <c r="E192" t="s">
        <v>3211</v>
      </c>
      <c r="F192" t="str">
        <f t="shared" si="35"/>
        <v>赤</v>
      </c>
      <c r="G192">
        <f>IF(AJ192="","",VLOOKUP(F192,tnpl!$X$1:$Y$16,2,TRUE))</f>
        <v>4</v>
      </c>
      <c r="H192" t="s">
        <v>3211</v>
      </c>
      <c r="I192">
        <f t="shared" si="36"/>
        <v>8</v>
      </c>
      <c r="J192" t="s">
        <v>3211</v>
      </c>
      <c r="K192">
        <f t="shared" si="37"/>
        <v>0</v>
      </c>
      <c r="L192">
        <f t="shared" si="38"/>
        <v>0</v>
      </c>
      <c r="M192" t="str">
        <f t="shared" si="31"/>
        <v/>
      </c>
      <c r="R192" t="s">
        <v>3267</v>
      </c>
      <c r="S192" t="s">
        <v>4854</v>
      </c>
      <c r="T192" t="str">
        <f t="shared" si="39"/>
        <v>グレムリンの侵入</v>
      </c>
      <c r="U192" t="str">
        <f t="shared" si="40"/>
        <v/>
      </c>
      <c r="V192" t="str">
        <f>IF(I192=0,VLOOKUP(T192,Sheet4!A:B,2,TRUE),"")</f>
        <v/>
      </c>
      <c r="W192" t="s">
        <v>4855</v>
      </c>
      <c r="X192" t="s">
        <v>3267</v>
      </c>
      <c r="Y192" s="9"/>
      <c r="Z192" s="11" t="s">
        <v>4383</v>
      </c>
      <c r="AA192" t="s">
        <v>5247</v>
      </c>
      <c r="AB192" t="s">
        <v>4966</v>
      </c>
      <c r="AC192" t="str">
        <f t="shared" si="41"/>
        <v>破壊する</v>
      </c>
      <c r="AD192" t="str">
        <f t="shared" si="32"/>
        <v>破壊された</v>
      </c>
      <c r="AE192" t="str">
        <f t="shared" si="42"/>
        <v/>
      </c>
      <c r="AF192" t="str">
        <f t="shared" si="43"/>
        <v/>
      </c>
      <c r="AG192" t="b">
        <f t="shared" si="30"/>
        <v>0</v>
      </c>
      <c r="AH192" s="3">
        <v>1050</v>
      </c>
      <c r="AI192" s="2" t="s">
        <v>4335</v>
      </c>
      <c r="AJ192" s="1" t="s">
        <v>1575</v>
      </c>
      <c r="AK192" s="1" t="s">
        <v>1473</v>
      </c>
      <c r="AL192" s="1">
        <v>8</v>
      </c>
      <c r="AM192" s="1" t="s">
        <v>425</v>
      </c>
      <c r="AN192" s="1" t="s">
        <v>424</v>
      </c>
      <c r="AO192" s="1" t="s">
        <v>297</v>
      </c>
      <c r="AP192" s="1"/>
      <c r="AQ192" s="1"/>
      <c r="AR192" s="1"/>
      <c r="AS192" s="1" t="s">
        <v>4381</v>
      </c>
      <c r="AT192" s="1" t="s">
        <v>4382</v>
      </c>
      <c r="AU192" s="1"/>
      <c r="AV192" s="1">
        <v>3</v>
      </c>
      <c r="AW192" s="1"/>
      <c r="AX192" s="1"/>
      <c r="AY192" s="1" t="s">
        <v>4383</v>
      </c>
    </row>
    <row r="193" spans="1:51" x14ac:dyDescent="0.15">
      <c r="A193" t="str">
        <f t="shared" si="33"/>
        <v>|AER|赤|16||《[[グレムリン解放]]》|</v>
      </c>
      <c r="B193" t="s">
        <v>3211</v>
      </c>
      <c r="C193" t="str">
        <f t="shared" si="34"/>
        <v>AER</v>
      </c>
      <c r="D193">
        <f>IF(AI193="","",VLOOKUP(C193,tnpl!$Z$1:$AA$11,2,TRUE))</f>
        <v>7</v>
      </c>
      <c r="E193" t="s">
        <v>3211</v>
      </c>
      <c r="F193" t="str">
        <f t="shared" si="35"/>
        <v>赤</v>
      </c>
      <c r="G193">
        <f>IF(AJ193="","",VLOOKUP(F193,tnpl!$X$1:$Y$16,2,TRUE))</f>
        <v>4</v>
      </c>
      <c r="H193" t="s">
        <v>3211</v>
      </c>
      <c r="I193">
        <f t="shared" si="36"/>
        <v>16</v>
      </c>
      <c r="J193" t="s">
        <v>3211</v>
      </c>
      <c r="K193">
        <f t="shared" si="37"/>
        <v>0</v>
      </c>
      <c r="L193">
        <f t="shared" si="38"/>
        <v>0</v>
      </c>
      <c r="M193" t="str">
        <f t="shared" si="31"/>
        <v/>
      </c>
      <c r="R193" t="s">
        <v>3267</v>
      </c>
      <c r="S193" t="s">
        <v>4854</v>
      </c>
      <c r="T193" t="str">
        <f t="shared" si="39"/>
        <v>グレムリン解放</v>
      </c>
      <c r="U193" t="str">
        <f t="shared" si="40"/>
        <v/>
      </c>
      <c r="V193" t="str">
        <f>IF(I193=0,VLOOKUP(T193,Sheet4!A:B,2,TRUE),"")</f>
        <v/>
      </c>
      <c r="W193" t="s">
        <v>4855</v>
      </c>
      <c r="X193" t="s">
        <v>3267</v>
      </c>
      <c r="Y193" s="9"/>
      <c r="Z193" s="11" t="s">
        <v>4387</v>
      </c>
      <c r="AA193" t="s">
        <v>5247</v>
      </c>
      <c r="AC193" t="str">
        <f t="shared" si="41"/>
        <v/>
      </c>
      <c r="AD193" t="str">
        <f t="shared" si="32"/>
        <v/>
      </c>
      <c r="AE193" t="str">
        <f t="shared" si="42"/>
        <v/>
      </c>
      <c r="AF193" t="str">
        <f t="shared" si="43"/>
        <v>破壊し</v>
      </c>
      <c r="AG193" t="b">
        <f t="shared" si="30"/>
        <v>0</v>
      </c>
      <c r="AH193" s="3">
        <v>1053</v>
      </c>
      <c r="AI193" s="2" t="s">
        <v>4335</v>
      </c>
      <c r="AJ193" s="1" t="s">
        <v>1575</v>
      </c>
      <c r="AK193" s="1" t="s">
        <v>1463</v>
      </c>
      <c r="AL193" s="1">
        <v>16</v>
      </c>
      <c r="AM193" s="1" t="s">
        <v>419</v>
      </c>
      <c r="AN193" s="1" t="s">
        <v>418</v>
      </c>
      <c r="AO193" s="1" t="s">
        <v>1475</v>
      </c>
      <c r="AP193" s="1"/>
      <c r="AQ193" s="1"/>
      <c r="AR193" s="1"/>
      <c r="AS193" s="1" t="s">
        <v>4387</v>
      </c>
      <c r="AT193" s="1"/>
      <c r="AU193" s="1"/>
      <c r="AV193" s="1"/>
      <c r="AW193" s="1"/>
      <c r="AX193" s="1"/>
      <c r="AY193" s="1" t="s">
        <v>4387</v>
      </c>
    </row>
    <row r="194" spans="1:51" x14ac:dyDescent="0.15">
      <c r="A194" t="str">
        <f t="shared" si="33"/>
        <v>|KLDM|無色|13|8/8|《[[電結の荒廃者]]》|</v>
      </c>
      <c r="B194" t="s">
        <v>3211</v>
      </c>
      <c r="C194" t="str">
        <f t="shared" si="34"/>
        <v>KLDM</v>
      </c>
      <c r="D194">
        <f>IF(AI194="","",VLOOKUP(C194,tnpl!$Z$1:$AA$11,2,TRUE))</f>
        <v>9</v>
      </c>
      <c r="E194" t="s">
        <v>3211</v>
      </c>
      <c r="F194" t="str">
        <f t="shared" si="35"/>
        <v>無色</v>
      </c>
      <c r="G194">
        <f>IF(AJ194="","",VLOOKUP(F194,tnpl!$X$1:$Y$16,2,TRUE))</f>
        <v>16</v>
      </c>
      <c r="H194" t="s">
        <v>3211</v>
      </c>
      <c r="I194">
        <f t="shared" si="36"/>
        <v>13</v>
      </c>
      <c r="J194" t="s">
        <v>3211</v>
      </c>
      <c r="K194">
        <f t="shared" si="37"/>
        <v>8</v>
      </c>
      <c r="L194">
        <f t="shared" si="38"/>
        <v>8</v>
      </c>
      <c r="M194" t="str">
        <f t="shared" si="31"/>
        <v>8/8</v>
      </c>
      <c r="R194" t="s">
        <v>3267</v>
      </c>
      <c r="S194" t="s">
        <v>4854</v>
      </c>
      <c r="T194" t="str">
        <f t="shared" si="39"/>
        <v>電結の荒廃者</v>
      </c>
      <c r="U194" t="str">
        <f t="shared" si="40"/>
        <v/>
      </c>
      <c r="V194" t="str">
        <f>IF(I194=0,VLOOKUP(T194,Sheet4!A:B,2,TRUE),"")</f>
        <v/>
      </c>
      <c r="W194" t="s">
        <v>4855</v>
      </c>
      <c r="X194" t="s">
        <v>3267</v>
      </c>
      <c r="Y194" s="9"/>
      <c r="Z194" s="11" t="s">
        <v>366</v>
      </c>
      <c r="AA194" t="s">
        <v>4966</v>
      </c>
      <c r="AC194" t="str">
        <f t="shared" si="41"/>
        <v/>
      </c>
      <c r="AD194" t="str">
        <f t="shared" si="32"/>
        <v>破壊された</v>
      </c>
      <c r="AE194" t="str">
        <f t="shared" si="42"/>
        <v/>
      </c>
      <c r="AF194" t="str">
        <f t="shared" si="43"/>
        <v/>
      </c>
      <c r="AG194" t="b">
        <f t="shared" si="30"/>
        <v>0</v>
      </c>
      <c r="AH194" s="3">
        <v>1082</v>
      </c>
      <c r="AI194" s="2" t="s">
        <v>4443</v>
      </c>
      <c r="AJ194" s="1" t="s">
        <v>301</v>
      </c>
      <c r="AK194" s="1" t="s">
        <v>3203</v>
      </c>
      <c r="AL194" s="1">
        <v>13</v>
      </c>
      <c r="AM194" s="1" t="s">
        <v>369</v>
      </c>
      <c r="AN194" s="1" t="s">
        <v>368</v>
      </c>
      <c r="AO194" s="1" t="s">
        <v>349</v>
      </c>
      <c r="AP194" s="1" t="s">
        <v>367</v>
      </c>
      <c r="AQ194" s="1"/>
      <c r="AR194" s="1"/>
      <c r="AS194" s="1" t="s">
        <v>366</v>
      </c>
      <c r="AT194" s="1"/>
      <c r="AU194" s="1"/>
      <c r="AV194" s="1"/>
      <c r="AW194" s="1">
        <v>8</v>
      </c>
      <c r="AX194" s="1">
        <v>8</v>
      </c>
      <c r="AY194" s="1" t="s">
        <v>366</v>
      </c>
    </row>
    <row r="195" spans="1:51" x14ac:dyDescent="0.15">
      <c r="A195" t="str">
        <f t="shared" si="33"/>
        <v>|KLDM|無色|23|7/10|《[[隔離するタイタン]]》|</v>
      </c>
      <c r="B195" t="s">
        <v>3211</v>
      </c>
      <c r="C195" t="str">
        <f t="shared" si="34"/>
        <v>KLDM</v>
      </c>
      <c r="D195">
        <f>IF(AI195="","",VLOOKUP(C195,tnpl!$Z$1:$AA$11,2,TRUE))</f>
        <v>9</v>
      </c>
      <c r="E195" t="s">
        <v>3211</v>
      </c>
      <c r="F195" t="str">
        <f t="shared" si="35"/>
        <v>無色</v>
      </c>
      <c r="G195">
        <f>IF(AJ195="","",VLOOKUP(F195,tnpl!$X$1:$Y$16,2,TRUE))</f>
        <v>16</v>
      </c>
      <c r="H195" t="s">
        <v>3211</v>
      </c>
      <c r="I195">
        <f t="shared" si="36"/>
        <v>23</v>
      </c>
      <c r="J195" t="s">
        <v>3211</v>
      </c>
      <c r="K195">
        <f t="shared" si="37"/>
        <v>7</v>
      </c>
      <c r="L195">
        <f t="shared" si="38"/>
        <v>10</v>
      </c>
      <c r="M195" t="str">
        <f t="shared" si="31"/>
        <v>7/10</v>
      </c>
      <c r="R195" t="s">
        <v>3267</v>
      </c>
      <c r="S195" t="s">
        <v>4854</v>
      </c>
      <c r="T195" t="str">
        <f t="shared" si="39"/>
        <v>隔離するタイタン</v>
      </c>
      <c r="U195" t="str">
        <f t="shared" si="40"/>
        <v/>
      </c>
      <c r="V195" t="str">
        <f>IF(I195=0,VLOOKUP(T195,Sheet4!A:B,2,TRUE),"")</f>
        <v/>
      </c>
      <c r="W195" t="s">
        <v>4855</v>
      </c>
      <c r="X195" t="s">
        <v>3267</v>
      </c>
      <c r="Y195" s="9"/>
      <c r="Z195" s="11" t="s">
        <v>352</v>
      </c>
      <c r="AA195" t="s">
        <v>4966</v>
      </c>
      <c r="AB195" t="s">
        <v>5249</v>
      </c>
      <c r="AC195" t="str">
        <f t="shared" si="41"/>
        <v>破壊する</v>
      </c>
      <c r="AD195" t="str">
        <f t="shared" si="32"/>
        <v/>
      </c>
      <c r="AE195" t="str">
        <f t="shared" si="42"/>
        <v/>
      </c>
      <c r="AF195" t="str">
        <f t="shared" si="43"/>
        <v/>
      </c>
      <c r="AG195" t="b">
        <f t="shared" si="30"/>
        <v>0</v>
      </c>
      <c r="AH195" s="3">
        <v>1085</v>
      </c>
      <c r="AI195" s="2" t="s">
        <v>4443</v>
      </c>
      <c r="AJ195" s="1" t="s">
        <v>301</v>
      </c>
      <c r="AK195" s="1" t="s">
        <v>3203</v>
      </c>
      <c r="AL195" s="1">
        <v>23</v>
      </c>
      <c r="AM195" s="1" t="s">
        <v>355</v>
      </c>
      <c r="AN195" s="1" t="s">
        <v>354</v>
      </c>
      <c r="AO195" s="1" t="s">
        <v>349</v>
      </c>
      <c r="AP195" s="1" t="s">
        <v>353</v>
      </c>
      <c r="AQ195" s="1"/>
      <c r="AR195" s="1"/>
      <c r="AS195" s="1" t="s">
        <v>352</v>
      </c>
      <c r="AT195" s="1"/>
      <c r="AU195" s="1"/>
      <c r="AV195" s="1"/>
      <c r="AW195" s="1">
        <v>7</v>
      </c>
      <c r="AX195" s="1">
        <v>10</v>
      </c>
      <c r="AY195" s="1" t="s">
        <v>352</v>
      </c>
    </row>
    <row r="196" spans="1:51" x14ac:dyDescent="0.15">
      <c r="A196" t="str">
        <f t="shared" si="33"/>
        <v>|KLDM|無色|7||《[[水蓮の花びら]]》|</v>
      </c>
      <c r="B196" t="s">
        <v>3211</v>
      </c>
      <c r="C196" t="str">
        <f t="shared" si="34"/>
        <v>KLDM</v>
      </c>
      <c r="D196">
        <f>IF(AI196="","",VLOOKUP(C196,tnpl!$Z$1:$AA$11,2,TRUE))</f>
        <v>9</v>
      </c>
      <c r="E196" t="s">
        <v>3211</v>
      </c>
      <c r="F196" t="str">
        <f t="shared" si="35"/>
        <v>無色</v>
      </c>
      <c r="G196">
        <f>IF(AJ196="","",VLOOKUP(F196,tnpl!$X$1:$Y$16,2,TRUE))</f>
        <v>16</v>
      </c>
      <c r="H196" t="s">
        <v>3211</v>
      </c>
      <c r="I196">
        <f t="shared" si="36"/>
        <v>7</v>
      </c>
      <c r="J196" t="s">
        <v>3211</v>
      </c>
      <c r="K196">
        <f t="shared" si="37"/>
        <v>0</v>
      </c>
      <c r="L196">
        <f t="shared" si="38"/>
        <v>0</v>
      </c>
      <c r="M196" t="str">
        <f t="shared" si="31"/>
        <v/>
      </c>
      <c r="R196" t="s">
        <v>3267</v>
      </c>
      <c r="S196" t="s">
        <v>4854</v>
      </c>
      <c r="T196" t="str">
        <f t="shared" si="39"/>
        <v>水蓮の花びら</v>
      </c>
      <c r="U196" t="str">
        <f t="shared" si="40"/>
        <v/>
      </c>
      <c r="V196" t="str">
        <f>IF(I196=0,VLOOKUP(T196,Sheet4!A:B,2,TRUE),"")</f>
        <v/>
      </c>
      <c r="W196" t="s">
        <v>4855</v>
      </c>
      <c r="X196" t="s">
        <v>3267</v>
      </c>
      <c r="Y196" s="9"/>
      <c r="Z196" s="11" t="s">
        <v>320</v>
      </c>
      <c r="AA196" t="s">
        <v>4966</v>
      </c>
      <c r="AC196" t="str">
        <f t="shared" si="41"/>
        <v/>
      </c>
      <c r="AD196" t="str">
        <f t="shared" si="32"/>
        <v>破壊された</v>
      </c>
      <c r="AE196" t="str">
        <f t="shared" si="42"/>
        <v/>
      </c>
      <c r="AF196" t="str">
        <f t="shared" si="43"/>
        <v/>
      </c>
      <c r="AG196" t="b">
        <f t="shared" si="30"/>
        <v>0</v>
      </c>
      <c r="AH196" s="3">
        <v>1093</v>
      </c>
      <c r="AI196" s="2" t="s">
        <v>4443</v>
      </c>
      <c r="AJ196" s="1" t="s">
        <v>301</v>
      </c>
      <c r="AK196" s="1" t="s">
        <v>3203</v>
      </c>
      <c r="AL196" s="1">
        <v>7</v>
      </c>
      <c r="AM196" s="1" t="s">
        <v>322</v>
      </c>
      <c r="AN196" s="1" t="s">
        <v>321</v>
      </c>
      <c r="AO196" s="1" t="s">
        <v>297</v>
      </c>
      <c r="AP196" s="1"/>
      <c r="AQ196" s="1"/>
      <c r="AR196" s="1"/>
      <c r="AS196" s="1" t="s">
        <v>320</v>
      </c>
      <c r="AT196" s="1"/>
      <c r="AU196" s="1"/>
      <c r="AV196" s="1">
        <v>1</v>
      </c>
      <c r="AW196" s="1"/>
      <c r="AX196" s="1"/>
      <c r="AY196" s="1" t="s">
        <v>320</v>
      </c>
    </row>
    <row r="197" spans="1:51" x14ac:dyDescent="0.15">
      <c r="A197" t="str">
        <f t="shared" si="33"/>
        <v>|KLDM|無色|16||《[[光と影の剣]]》|</v>
      </c>
      <c r="B197" t="s">
        <v>3211</v>
      </c>
      <c r="C197" t="str">
        <f t="shared" si="34"/>
        <v>KLDM</v>
      </c>
      <c r="D197">
        <f>IF(AI197="","",VLOOKUP(C197,tnpl!$Z$1:$AA$11,2,TRUE))</f>
        <v>9</v>
      </c>
      <c r="E197" t="s">
        <v>3211</v>
      </c>
      <c r="F197" t="str">
        <f t="shared" si="35"/>
        <v>無色</v>
      </c>
      <c r="G197">
        <f>IF(AJ197="","",VLOOKUP(F197,tnpl!$X$1:$Y$16,2,TRUE))</f>
        <v>16</v>
      </c>
      <c r="H197" t="s">
        <v>3211</v>
      </c>
      <c r="I197">
        <f t="shared" si="36"/>
        <v>16</v>
      </c>
      <c r="J197" t="s">
        <v>3211</v>
      </c>
      <c r="K197">
        <f t="shared" si="37"/>
        <v>0</v>
      </c>
      <c r="L197">
        <f t="shared" si="38"/>
        <v>0</v>
      </c>
      <c r="M197" t="str">
        <f t="shared" si="31"/>
        <v/>
      </c>
      <c r="R197" t="s">
        <v>3267</v>
      </c>
      <c r="S197" t="s">
        <v>4854</v>
      </c>
      <c r="T197" t="str">
        <f t="shared" si="39"/>
        <v>光と影の剣</v>
      </c>
      <c r="U197" t="str">
        <f t="shared" si="40"/>
        <v/>
      </c>
      <c r="V197" t="str">
        <f>IF(I197=0,VLOOKUP(T197,Sheet4!A:B,2,TRUE),"")</f>
        <v/>
      </c>
      <c r="W197" t="s">
        <v>4855</v>
      </c>
      <c r="X197" t="s">
        <v>3267</v>
      </c>
      <c r="Y197" s="9"/>
      <c r="Z197" s="11" t="s">
        <v>302</v>
      </c>
      <c r="AA197" t="s">
        <v>5251</v>
      </c>
      <c r="AC197" t="str">
        <f t="shared" si="41"/>
        <v/>
      </c>
      <c r="AD197" t="str">
        <f t="shared" si="32"/>
        <v>破壊された</v>
      </c>
      <c r="AE197" t="str">
        <f t="shared" si="42"/>
        <v/>
      </c>
      <c r="AF197" t="str">
        <f t="shared" si="43"/>
        <v/>
      </c>
      <c r="AG197" t="b">
        <f t="shared" si="30"/>
        <v>0</v>
      </c>
      <c r="AH197" s="3">
        <v>1099</v>
      </c>
      <c r="AI197" s="2" t="s">
        <v>4443</v>
      </c>
      <c r="AJ197" s="1" t="s">
        <v>301</v>
      </c>
      <c r="AK197" s="1" t="s">
        <v>3203</v>
      </c>
      <c r="AL197" s="1">
        <v>16</v>
      </c>
      <c r="AM197" s="1" t="s">
        <v>304</v>
      </c>
      <c r="AN197" s="1" t="s">
        <v>303</v>
      </c>
      <c r="AO197" s="1" t="s">
        <v>297</v>
      </c>
      <c r="AP197" s="1"/>
      <c r="AQ197" s="1"/>
      <c r="AR197" s="1"/>
      <c r="AS197" s="1" t="s">
        <v>302</v>
      </c>
      <c r="AT197" s="1"/>
      <c r="AU197" s="1"/>
      <c r="AV197" s="1">
        <v>2</v>
      </c>
      <c r="AW197" s="1"/>
      <c r="AX197" s="1"/>
      <c r="AY197" s="1" t="s">
        <v>302</v>
      </c>
    </row>
    <row r="198" spans="1:51" x14ac:dyDescent="0.15">
      <c r="A198" t="str">
        <f t="shared" si="33"/>
        <v>|AKH|白|5||《[[俗物の放棄]]》|</v>
      </c>
      <c r="B198" t="s">
        <v>3211</v>
      </c>
      <c r="C198" t="str">
        <f t="shared" si="34"/>
        <v>AKH</v>
      </c>
      <c r="D198">
        <f>IF(AI198="","",VLOOKUP(C198,tnpl!$Z$1:$AA$11,2,TRUE))</f>
        <v>10</v>
      </c>
      <c r="E198" t="s">
        <v>3211</v>
      </c>
      <c r="F198" t="str">
        <f t="shared" si="35"/>
        <v>白</v>
      </c>
      <c r="G198">
        <f>IF(AJ198="","",VLOOKUP(F198,tnpl!$X$1:$Y$16,2,TRUE))</f>
        <v>1</v>
      </c>
      <c r="H198" t="s">
        <v>3211</v>
      </c>
      <c r="I198">
        <f t="shared" si="36"/>
        <v>5</v>
      </c>
      <c r="J198" t="s">
        <v>3211</v>
      </c>
      <c r="K198">
        <f t="shared" si="37"/>
        <v>0</v>
      </c>
      <c r="L198">
        <f t="shared" si="38"/>
        <v>0</v>
      </c>
      <c r="M198" t="str">
        <f t="shared" si="31"/>
        <v/>
      </c>
      <c r="R198" t="s">
        <v>3267</v>
      </c>
      <c r="S198" t="s">
        <v>4854</v>
      </c>
      <c r="T198" t="str">
        <f t="shared" si="39"/>
        <v>俗物の放棄</v>
      </c>
      <c r="U198" t="str">
        <f t="shared" si="40"/>
        <v/>
      </c>
      <c r="V198" t="str">
        <f>IF(I198=0,VLOOKUP(T198,Sheet4!A:B,2,TRUE),"")</f>
        <v/>
      </c>
      <c r="W198" t="s">
        <v>4855</v>
      </c>
      <c r="X198" t="s">
        <v>3267</v>
      </c>
      <c r="Y198" s="9"/>
      <c r="Z198" s="11" t="s">
        <v>4468</v>
      </c>
      <c r="AA198" t="s">
        <v>5247</v>
      </c>
      <c r="AC198" t="str">
        <f t="shared" si="41"/>
        <v>破壊する</v>
      </c>
      <c r="AD198" t="str">
        <f t="shared" si="32"/>
        <v/>
      </c>
      <c r="AE198" t="str">
        <f t="shared" si="42"/>
        <v/>
      </c>
      <c r="AF198" t="str">
        <f t="shared" si="43"/>
        <v/>
      </c>
      <c r="AG198" t="b">
        <f t="shared" si="30"/>
        <v>0</v>
      </c>
      <c r="AH198" s="3">
        <v>1112</v>
      </c>
      <c r="AI198" s="2" t="s">
        <v>4450</v>
      </c>
      <c r="AJ198" s="1" t="s">
        <v>1653</v>
      </c>
      <c r="AK198" s="1" t="s">
        <v>1771</v>
      </c>
      <c r="AL198" s="1">
        <v>5</v>
      </c>
      <c r="AM198" s="1" t="s">
        <v>275</v>
      </c>
      <c r="AN198" s="1" t="s">
        <v>274</v>
      </c>
      <c r="AO198" s="1" t="s">
        <v>1475</v>
      </c>
      <c r="AP198" s="1"/>
      <c r="AQ198" s="1"/>
      <c r="AR198" s="1"/>
      <c r="AS198" s="1" t="s">
        <v>4467</v>
      </c>
      <c r="AT198" s="1" t="s">
        <v>4463</v>
      </c>
      <c r="AU198" s="1"/>
      <c r="AV198" s="1"/>
      <c r="AW198" s="1"/>
      <c r="AX198" s="1"/>
      <c r="AY198" s="1" t="s">
        <v>4468</v>
      </c>
    </row>
    <row r="199" spans="1:51" x14ac:dyDescent="0.15">
      <c r="A199" t="str">
        <f t="shared" si="33"/>
        <v>|AKH|白|11|4/3|《[[献身的な門友]]》|</v>
      </c>
      <c r="B199" t="s">
        <v>3211</v>
      </c>
      <c r="C199" t="str">
        <f t="shared" si="34"/>
        <v>AKH</v>
      </c>
      <c r="D199">
        <f>IF(AI199="","",VLOOKUP(C199,tnpl!$Z$1:$AA$11,2,TRUE))</f>
        <v>10</v>
      </c>
      <c r="E199" t="s">
        <v>3211</v>
      </c>
      <c r="F199" t="str">
        <f t="shared" si="35"/>
        <v>白</v>
      </c>
      <c r="G199">
        <f>IF(AJ199="","",VLOOKUP(F199,tnpl!$X$1:$Y$16,2,TRUE))</f>
        <v>1</v>
      </c>
      <c r="H199" t="s">
        <v>3211</v>
      </c>
      <c r="I199">
        <f t="shared" si="36"/>
        <v>11</v>
      </c>
      <c r="J199" t="s">
        <v>3211</v>
      </c>
      <c r="K199">
        <f t="shared" si="37"/>
        <v>4</v>
      </c>
      <c r="L199">
        <f t="shared" si="38"/>
        <v>3</v>
      </c>
      <c r="M199" t="str">
        <f t="shared" si="31"/>
        <v>4/3</v>
      </c>
      <c r="R199" t="s">
        <v>3267</v>
      </c>
      <c r="S199" t="s">
        <v>4854</v>
      </c>
      <c r="T199" t="str">
        <f t="shared" si="39"/>
        <v>献身的な門友</v>
      </c>
      <c r="U199" t="str">
        <f t="shared" si="40"/>
        <v/>
      </c>
      <c r="V199" t="str">
        <f>IF(I199=0,VLOOKUP(T199,Sheet4!A:B,2,TRUE),"")</f>
        <v/>
      </c>
      <c r="W199" t="s">
        <v>4855</v>
      </c>
      <c r="X199" t="s">
        <v>3267</v>
      </c>
      <c r="Y199" s="9"/>
      <c r="Z199" s="11" t="s">
        <v>4473</v>
      </c>
      <c r="AA199" t="s">
        <v>5251</v>
      </c>
      <c r="AC199" t="str">
        <f t="shared" si="41"/>
        <v/>
      </c>
      <c r="AD199" t="str">
        <f t="shared" si="32"/>
        <v>破壊された</v>
      </c>
      <c r="AE199" t="str">
        <f t="shared" si="42"/>
        <v/>
      </c>
      <c r="AF199" t="str">
        <f t="shared" si="43"/>
        <v/>
      </c>
      <c r="AG199" t="b">
        <f t="shared" si="30"/>
        <v>0</v>
      </c>
      <c r="AH199" s="3">
        <v>1115</v>
      </c>
      <c r="AI199" s="2" t="s">
        <v>4450</v>
      </c>
      <c r="AJ199" s="1" t="s">
        <v>1653</v>
      </c>
      <c r="AK199" s="1" t="s">
        <v>1473</v>
      </c>
      <c r="AL199" s="1">
        <v>11</v>
      </c>
      <c r="AM199" s="1" t="s">
        <v>269</v>
      </c>
      <c r="AN199" s="1" t="s">
        <v>268</v>
      </c>
      <c r="AO199" s="1" t="s">
        <v>349</v>
      </c>
      <c r="AP199" s="1" t="s">
        <v>1511</v>
      </c>
      <c r="AQ199" s="1" t="s">
        <v>1515</v>
      </c>
      <c r="AR199" s="1"/>
      <c r="AS199" s="1" t="s">
        <v>4473</v>
      </c>
      <c r="AT199" s="1"/>
      <c r="AU199" s="1"/>
      <c r="AV199" s="1"/>
      <c r="AW199" s="1">
        <v>4</v>
      </c>
      <c r="AX199" s="1">
        <v>3</v>
      </c>
      <c r="AY199" s="1" t="s">
        <v>4473</v>
      </c>
    </row>
    <row r="200" spans="1:51" x14ac:dyDescent="0.15">
      <c r="A200" t="str">
        <f t="shared" si="33"/>
        <v>|AKH|白|11||《[[排斥]]》|</v>
      </c>
      <c r="B200" t="s">
        <v>3211</v>
      </c>
      <c r="C200" t="str">
        <f t="shared" si="34"/>
        <v>AKH</v>
      </c>
      <c r="D200">
        <f>IF(AI200="","",VLOOKUP(C200,tnpl!$Z$1:$AA$11,2,TRUE))</f>
        <v>10</v>
      </c>
      <c r="E200" t="s">
        <v>3211</v>
      </c>
      <c r="F200" t="str">
        <f t="shared" si="35"/>
        <v>白</v>
      </c>
      <c r="G200">
        <f>IF(AJ200="","",VLOOKUP(F200,tnpl!$X$1:$Y$16,2,TRUE))</f>
        <v>1</v>
      </c>
      <c r="H200" t="s">
        <v>3211</v>
      </c>
      <c r="I200">
        <f t="shared" si="36"/>
        <v>11</v>
      </c>
      <c r="J200" t="s">
        <v>3211</v>
      </c>
      <c r="K200">
        <f t="shared" si="37"/>
        <v>0</v>
      </c>
      <c r="L200">
        <f t="shared" si="38"/>
        <v>0</v>
      </c>
      <c r="M200" t="str">
        <f t="shared" si="31"/>
        <v/>
      </c>
      <c r="R200" t="s">
        <v>3267</v>
      </c>
      <c r="S200" t="s">
        <v>4854</v>
      </c>
      <c r="T200" t="str">
        <f t="shared" si="39"/>
        <v>排斥</v>
      </c>
      <c r="U200" t="str">
        <f t="shared" si="40"/>
        <v/>
      </c>
      <c r="V200" t="str">
        <f>IF(I200=0,VLOOKUP(T200,Sheet4!A:B,2,TRUE),"")</f>
        <v/>
      </c>
      <c r="W200" t="s">
        <v>4855</v>
      </c>
      <c r="X200" t="s">
        <v>3267</v>
      </c>
      <c r="Y200" s="9"/>
      <c r="Z200" s="11" t="s">
        <v>4485</v>
      </c>
      <c r="AA200" t="s">
        <v>5253</v>
      </c>
      <c r="AC200" t="str">
        <f t="shared" si="41"/>
        <v/>
      </c>
      <c r="AD200" t="str">
        <f t="shared" si="32"/>
        <v/>
      </c>
      <c r="AE200" t="str">
        <f t="shared" si="42"/>
        <v>破壊される</v>
      </c>
      <c r="AF200" t="str">
        <f t="shared" si="43"/>
        <v/>
      </c>
      <c r="AG200" t="b">
        <f t="shared" ref="AG200:AG221" si="44">OR(AD200="与える",AF200="得る")</f>
        <v>0</v>
      </c>
      <c r="AH200" s="3">
        <v>1119</v>
      </c>
      <c r="AI200" s="2" t="s">
        <v>4450</v>
      </c>
      <c r="AJ200" s="1" t="s">
        <v>1653</v>
      </c>
      <c r="AK200" s="1" t="s">
        <v>1473</v>
      </c>
      <c r="AL200" s="1">
        <v>11</v>
      </c>
      <c r="AM200" s="1" t="s">
        <v>263</v>
      </c>
      <c r="AN200" s="1" t="s">
        <v>262</v>
      </c>
      <c r="AO200" s="1" t="s">
        <v>297</v>
      </c>
      <c r="AP200" s="1"/>
      <c r="AQ200" s="1"/>
      <c r="AR200" s="1"/>
      <c r="AS200" s="1" t="s">
        <v>4483</v>
      </c>
      <c r="AT200" s="1" t="s">
        <v>4484</v>
      </c>
      <c r="AU200" s="1"/>
      <c r="AV200" s="1">
        <v>3</v>
      </c>
      <c r="AW200" s="1"/>
      <c r="AX200" s="1"/>
      <c r="AY200" s="1" t="s">
        <v>4485</v>
      </c>
    </row>
    <row r="201" spans="1:51" x14ac:dyDescent="0.15">
      <c r="A201" t="str">
        <f t="shared" si="33"/>
        <v>|AKH|白|16|7/8|《[[賞罰の天使]]》|</v>
      </c>
      <c r="B201" t="s">
        <v>3211</v>
      </c>
      <c r="C201" t="str">
        <f t="shared" si="34"/>
        <v>AKH</v>
      </c>
      <c r="D201">
        <f>IF(AI201="","",VLOOKUP(C201,tnpl!$Z$1:$AA$11,2,TRUE))</f>
        <v>10</v>
      </c>
      <c r="E201" t="s">
        <v>3211</v>
      </c>
      <c r="F201" t="str">
        <f t="shared" si="35"/>
        <v>白</v>
      </c>
      <c r="G201">
        <f>IF(AJ201="","",VLOOKUP(F201,tnpl!$X$1:$Y$16,2,TRUE))</f>
        <v>1</v>
      </c>
      <c r="H201" t="s">
        <v>3211</v>
      </c>
      <c r="I201">
        <f t="shared" si="36"/>
        <v>16</v>
      </c>
      <c r="J201" t="s">
        <v>3211</v>
      </c>
      <c r="K201">
        <f t="shared" si="37"/>
        <v>7</v>
      </c>
      <c r="L201">
        <f t="shared" si="38"/>
        <v>8</v>
      </c>
      <c r="M201" t="str">
        <f t="shared" ref="M201:M221" si="45">IF(AO201="クリーチャー",K201&amp;"/"&amp;L201,"")</f>
        <v>7/8</v>
      </c>
      <c r="R201" t="s">
        <v>3267</v>
      </c>
      <c r="S201" t="s">
        <v>4854</v>
      </c>
      <c r="T201" t="str">
        <f t="shared" si="39"/>
        <v>賞罰の天使</v>
      </c>
      <c r="U201" t="str">
        <f t="shared" si="40"/>
        <v/>
      </c>
      <c r="V201" t="str">
        <f>IF(I201=0,VLOOKUP(T201,Sheet4!A:B,2,TRUE),"")</f>
        <v/>
      </c>
      <c r="W201" t="s">
        <v>4855</v>
      </c>
      <c r="X201" t="s">
        <v>3267</v>
      </c>
      <c r="Y201" s="9"/>
      <c r="Z201" s="11" t="s">
        <v>4498</v>
      </c>
      <c r="AA201" t="s">
        <v>5246</v>
      </c>
      <c r="AC201" t="str">
        <f t="shared" si="41"/>
        <v>破壊する</v>
      </c>
      <c r="AD201" t="str">
        <f t="shared" ref="AD201:AD221" si="46">IF(ISERR(SEARCH("破壊された",Z201,1)),"","破壊された")</f>
        <v/>
      </c>
      <c r="AE201" t="str">
        <f t="shared" si="42"/>
        <v/>
      </c>
      <c r="AF201" t="str">
        <f t="shared" si="43"/>
        <v/>
      </c>
      <c r="AG201" t="b">
        <f t="shared" si="44"/>
        <v>0</v>
      </c>
      <c r="AH201" s="3">
        <v>1125</v>
      </c>
      <c r="AI201" s="2" t="s">
        <v>4450</v>
      </c>
      <c r="AJ201" s="1" t="s">
        <v>1653</v>
      </c>
      <c r="AK201" s="1" t="s">
        <v>1453</v>
      </c>
      <c r="AL201" s="1">
        <v>16</v>
      </c>
      <c r="AM201" s="1" t="s">
        <v>251</v>
      </c>
      <c r="AN201" s="1" t="s">
        <v>250</v>
      </c>
      <c r="AO201" s="1" t="s">
        <v>349</v>
      </c>
      <c r="AP201" s="1" t="s">
        <v>358</v>
      </c>
      <c r="AQ201" s="1"/>
      <c r="AR201" s="1"/>
      <c r="AS201" s="1" t="s">
        <v>361</v>
      </c>
      <c r="AT201" s="1" t="s">
        <v>4497</v>
      </c>
      <c r="AU201" s="1"/>
      <c r="AV201" s="1"/>
      <c r="AW201" s="1">
        <v>7</v>
      </c>
      <c r="AX201" s="1">
        <v>8</v>
      </c>
      <c r="AY201" s="1" t="s">
        <v>4498</v>
      </c>
    </row>
    <row r="202" spans="1:51" x14ac:dyDescent="0.15">
      <c r="A202" t="str">
        <f t="shared" ref="A202:A221" si="47">B202&amp;C202&amp;E202&amp;F202&amp;H202&amp;I202&amp;J202&amp;M202&amp;N202&amp;O202&amp;P202&amp;Q202&amp;R202&amp;S202&amp;T202&amp;U202&amp;V202&amp;W202&amp;X202&amp;Y202</f>
        <v>|AKH|青|15|2/2|《[[周到の書記官]]》|</v>
      </c>
      <c r="B202" t="s">
        <v>3211</v>
      </c>
      <c r="C202" t="str">
        <f t="shared" ref="C202:C221" si="48">AI202</f>
        <v>AKH</v>
      </c>
      <c r="D202">
        <f>IF(AI202="","",VLOOKUP(C202,tnpl!$Z$1:$AA$11,2,TRUE))</f>
        <v>10</v>
      </c>
      <c r="E202" t="s">
        <v>3211</v>
      </c>
      <c r="F202" t="str">
        <f t="shared" ref="F202:F221" si="49">AJ202</f>
        <v>青</v>
      </c>
      <c r="G202">
        <f>IF(AJ202="","",VLOOKUP(F202,tnpl!$X$1:$Y$16,2,TRUE))</f>
        <v>2</v>
      </c>
      <c r="H202" t="s">
        <v>3211</v>
      </c>
      <c r="I202">
        <f t="shared" ref="I202:I221" si="50">AL202</f>
        <v>15</v>
      </c>
      <c r="J202" t="s">
        <v>3211</v>
      </c>
      <c r="K202">
        <f t="shared" ref="K202:K221" si="51">AW202</f>
        <v>2</v>
      </c>
      <c r="L202">
        <f t="shared" ref="L202:L221" si="52">AX202</f>
        <v>2</v>
      </c>
      <c r="M202" t="str">
        <f t="shared" si="45"/>
        <v>2/2</v>
      </c>
      <c r="R202" t="s">
        <v>3267</v>
      </c>
      <c r="S202" t="s">
        <v>4854</v>
      </c>
      <c r="T202" t="str">
        <f t="shared" ref="T202:T221" si="53">AM202</f>
        <v>周到の書記官</v>
      </c>
      <c r="U202" t="str">
        <f t="shared" ref="U202:U221" si="54">IF(I202=0,"&gt;","")</f>
        <v/>
      </c>
      <c r="V202" t="str">
        <f>IF(I202=0,VLOOKUP(T202,Sheet4!A:B,2,TRUE),"")</f>
        <v/>
      </c>
      <c r="W202" t="s">
        <v>4855</v>
      </c>
      <c r="X202" t="s">
        <v>3267</v>
      </c>
      <c r="Y202" s="9"/>
      <c r="Z202" s="11" t="s">
        <v>4509</v>
      </c>
      <c r="AA202" t="s">
        <v>4966</v>
      </c>
      <c r="AB202" t="s">
        <v>5251</v>
      </c>
      <c r="AC202" t="str">
        <f t="shared" ref="AC202:AC221" si="55">IF(ISERR(SEARCH("破壊する",Z202,1)),"","破壊する")</f>
        <v/>
      </c>
      <c r="AD202" t="str">
        <f t="shared" si="46"/>
        <v>破壊された</v>
      </c>
      <c r="AE202" t="str">
        <f t="shared" ref="AE202:AE221" si="56">IF(ISERR(SEARCH("破壊される",Z202,1)),"","破壊される")</f>
        <v/>
      </c>
      <c r="AF202" t="str">
        <f t="shared" ref="AF202:AF221" si="57">IF(ISERR(SEARCH("破壊し",Z202,1)),"","破壊し")</f>
        <v/>
      </c>
      <c r="AG202" t="b">
        <f t="shared" si="44"/>
        <v>0</v>
      </c>
      <c r="AH202" s="3">
        <v>1130</v>
      </c>
      <c r="AI202" s="2" t="s">
        <v>4450</v>
      </c>
      <c r="AJ202" s="1" t="s">
        <v>1631</v>
      </c>
      <c r="AK202" s="1" t="s">
        <v>1771</v>
      </c>
      <c r="AL202" s="1">
        <v>15</v>
      </c>
      <c r="AM202" s="1" t="s">
        <v>241</v>
      </c>
      <c r="AN202" s="1" t="s">
        <v>240</v>
      </c>
      <c r="AO202" s="1" t="s">
        <v>349</v>
      </c>
      <c r="AP202" s="1" t="s">
        <v>1511</v>
      </c>
      <c r="AQ202" s="1" t="s">
        <v>1492</v>
      </c>
      <c r="AR202" s="1"/>
      <c r="AS202" s="1" t="s">
        <v>2627</v>
      </c>
      <c r="AT202" s="1" t="s">
        <v>4508</v>
      </c>
      <c r="AU202" s="1"/>
      <c r="AV202" s="1"/>
      <c r="AW202" s="1">
        <v>2</v>
      </c>
      <c r="AX202" s="1">
        <v>2</v>
      </c>
      <c r="AY202" s="1" t="s">
        <v>4509</v>
      </c>
    </row>
    <row r="203" spans="1:51" x14ac:dyDescent="0.15">
      <c r="A203" t="str">
        <f t="shared" si="47"/>
        <v>|AKH|青|4||《[[叱責の風]]》|</v>
      </c>
      <c r="B203" t="s">
        <v>3211</v>
      </c>
      <c r="C203" t="str">
        <f t="shared" si="48"/>
        <v>AKH</v>
      </c>
      <c r="D203">
        <f>IF(AI203="","",VLOOKUP(C203,tnpl!$Z$1:$AA$11,2,TRUE))</f>
        <v>10</v>
      </c>
      <c r="E203" t="s">
        <v>3211</v>
      </c>
      <c r="F203" t="str">
        <f t="shared" si="49"/>
        <v>青</v>
      </c>
      <c r="G203">
        <f>IF(AJ203="","",VLOOKUP(F203,tnpl!$X$1:$Y$16,2,TRUE))</f>
        <v>2</v>
      </c>
      <c r="H203" t="s">
        <v>3211</v>
      </c>
      <c r="I203">
        <f t="shared" si="50"/>
        <v>4</v>
      </c>
      <c r="J203" t="s">
        <v>3211</v>
      </c>
      <c r="K203">
        <f t="shared" si="51"/>
        <v>0</v>
      </c>
      <c r="L203">
        <f t="shared" si="52"/>
        <v>0</v>
      </c>
      <c r="M203" t="str">
        <f t="shared" si="45"/>
        <v/>
      </c>
      <c r="R203" t="s">
        <v>3267</v>
      </c>
      <c r="S203" t="s">
        <v>4854</v>
      </c>
      <c r="T203" t="str">
        <f t="shared" si="53"/>
        <v>叱責の風</v>
      </c>
      <c r="U203" t="str">
        <f t="shared" si="54"/>
        <v/>
      </c>
      <c r="V203" t="str">
        <f>IF(I203=0,VLOOKUP(T203,Sheet4!A:B,2,TRUE),"")</f>
        <v/>
      </c>
      <c r="W203" t="s">
        <v>4855</v>
      </c>
      <c r="X203" t="s">
        <v>3267</v>
      </c>
      <c r="Y203" s="9"/>
      <c r="Z203" s="11" t="s">
        <v>4520</v>
      </c>
      <c r="AA203" t="s">
        <v>3209</v>
      </c>
      <c r="AB203" t="s">
        <v>5268</v>
      </c>
      <c r="AC203" t="str">
        <f t="shared" si="55"/>
        <v>破壊する</v>
      </c>
      <c r="AD203" t="str">
        <f t="shared" si="46"/>
        <v/>
      </c>
      <c r="AE203" t="str">
        <f t="shared" si="56"/>
        <v/>
      </c>
      <c r="AF203" t="str">
        <f t="shared" si="57"/>
        <v/>
      </c>
      <c r="AG203" t="b">
        <f t="shared" si="44"/>
        <v>0</v>
      </c>
      <c r="AH203" s="3">
        <v>1138</v>
      </c>
      <c r="AI203" s="2" t="s">
        <v>4450</v>
      </c>
      <c r="AJ203" s="1" t="s">
        <v>1631</v>
      </c>
      <c r="AK203" s="1" t="s">
        <v>1771</v>
      </c>
      <c r="AL203" s="1">
        <v>4</v>
      </c>
      <c r="AM203" s="1" t="s">
        <v>225</v>
      </c>
      <c r="AN203" s="1" t="s">
        <v>224</v>
      </c>
      <c r="AO203" s="1" t="s">
        <v>1475</v>
      </c>
      <c r="AP203" s="1"/>
      <c r="AQ203" s="1"/>
      <c r="AR203" s="1"/>
      <c r="AS203" s="1" t="s">
        <v>4520</v>
      </c>
      <c r="AT203" s="1"/>
      <c r="AU203" s="1"/>
      <c r="AV203" s="1"/>
      <c r="AW203" s="1"/>
      <c r="AX203" s="1"/>
      <c r="AY203" s="1" t="s">
        <v>4520</v>
      </c>
    </row>
    <row r="204" spans="1:51" x14ac:dyDescent="0.15">
      <c r="A204" t="str">
        <f t="shared" si="47"/>
        <v>|AKH|青|5|3/4|《[[迷宮の守護者]]》|</v>
      </c>
      <c r="B204" t="s">
        <v>3211</v>
      </c>
      <c r="C204" t="str">
        <f t="shared" si="48"/>
        <v>AKH</v>
      </c>
      <c r="D204">
        <f>IF(AI204="","",VLOOKUP(C204,tnpl!$Z$1:$AA$11,2,TRUE))</f>
        <v>10</v>
      </c>
      <c r="E204" t="s">
        <v>3211</v>
      </c>
      <c r="F204" t="str">
        <f t="shared" si="49"/>
        <v>青</v>
      </c>
      <c r="G204">
        <f>IF(AJ204="","",VLOOKUP(F204,tnpl!$X$1:$Y$16,2,TRUE))</f>
        <v>2</v>
      </c>
      <c r="H204" t="s">
        <v>3211</v>
      </c>
      <c r="I204">
        <f t="shared" si="50"/>
        <v>5</v>
      </c>
      <c r="J204" t="s">
        <v>3211</v>
      </c>
      <c r="K204">
        <f t="shared" si="51"/>
        <v>3</v>
      </c>
      <c r="L204">
        <f t="shared" si="52"/>
        <v>4</v>
      </c>
      <c r="M204" t="str">
        <f t="shared" si="45"/>
        <v>3/4</v>
      </c>
      <c r="R204" t="s">
        <v>3267</v>
      </c>
      <c r="S204" t="s">
        <v>4854</v>
      </c>
      <c r="T204" t="str">
        <f t="shared" si="53"/>
        <v>迷宮の守護者</v>
      </c>
      <c r="U204" t="str">
        <f t="shared" si="54"/>
        <v/>
      </c>
      <c r="V204" t="str">
        <f>IF(I204=0,VLOOKUP(T204,Sheet4!A:B,2,TRUE),"")</f>
        <v/>
      </c>
      <c r="W204" t="s">
        <v>4855</v>
      </c>
      <c r="X204" t="s">
        <v>3267</v>
      </c>
      <c r="Y204" s="9"/>
      <c r="Z204" s="11" t="s">
        <v>4525</v>
      </c>
      <c r="AA204" t="s">
        <v>5246</v>
      </c>
      <c r="AC204" t="str">
        <f t="shared" si="55"/>
        <v>破壊する</v>
      </c>
      <c r="AD204" t="str">
        <f t="shared" si="46"/>
        <v/>
      </c>
      <c r="AE204" t="str">
        <f t="shared" si="56"/>
        <v/>
      </c>
      <c r="AF204" t="str">
        <f t="shared" si="57"/>
        <v/>
      </c>
      <c r="AG204" t="b">
        <f t="shared" si="44"/>
        <v>0</v>
      </c>
      <c r="AH204" s="3">
        <v>1140</v>
      </c>
      <c r="AI204" s="2" t="s">
        <v>4450</v>
      </c>
      <c r="AJ204" s="1" t="s">
        <v>1631</v>
      </c>
      <c r="AK204" s="1" t="s">
        <v>1473</v>
      </c>
      <c r="AL204" s="1">
        <v>5</v>
      </c>
      <c r="AM204" s="1" t="s">
        <v>221</v>
      </c>
      <c r="AN204" s="1" t="s">
        <v>220</v>
      </c>
      <c r="AO204" s="1" t="s">
        <v>349</v>
      </c>
      <c r="AP204" s="1" t="s">
        <v>3027</v>
      </c>
      <c r="AQ204" s="1" t="s">
        <v>1515</v>
      </c>
      <c r="AR204" s="1"/>
      <c r="AS204" s="1" t="s">
        <v>4524</v>
      </c>
      <c r="AT204" s="1" t="s">
        <v>4452</v>
      </c>
      <c r="AU204" s="1"/>
      <c r="AV204" s="1"/>
      <c r="AW204" s="1">
        <v>3</v>
      </c>
      <c r="AX204" s="1">
        <v>4</v>
      </c>
      <c r="AY204" s="1" t="s">
        <v>4525</v>
      </c>
    </row>
    <row r="205" spans="1:51" x14ac:dyDescent="0.15">
      <c r="A205" t="str">
        <f t="shared" si="47"/>
        <v>|AKH|青|15|6/6|《[[象形の守り手]]》|</v>
      </c>
      <c r="B205" t="s">
        <v>3211</v>
      </c>
      <c r="C205" t="str">
        <f t="shared" si="48"/>
        <v>AKH</v>
      </c>
      <c r="D205">
        <f>IF(AI205="","",VLOOKUP(C205,tnpl!$Z$1:$AA$11,2,TRUE))</f>
        <v>10</v>
      </c>
      <c r="E205" t="s">
        <v>3211</v>
      </c>
      <c r="F205" t="str">
        <f t="shared" si="49"/>
        <v>青</v>
      </c>
      <c r="G205">
        <f>IF(AJ205="","",VLOOKUP(F205,tnpl!$X$1:$Y$16,2,TRUE))</f>
        <v>2</v>
      </c>
      <c r="H205" t="s">
        <v>3211</v>
      </c>
      <c r="I205">
        <f t="shared" si="50"/>
        <v>15</v>
      </c>
      <c r="J205" t="s">
        <v>3211</v>
      </c>
      <c r="K205">
        <f t="shared" si="51"/>
        <v>6</v>
      </c>
      <c r="L205">
        <f t="shared" si="52"/>
        <v>6</v>
      </c>
      <c r="M205" t="str">
        <f t="shared" si="45"/>
        <v>6/6</v>
      </c>
      <c r="R205" t="s">
        <v>3267</v>
      </c>
      <c r="S205" t="s">
        <v>4854</v>
      </c>
      <c r="T205" t="str">
        <f t="shared" si="53"/>
        <v>象形の守り手</v>
      </c>
      <c r="U205" t="str">
        <f t="shared" si="54"/>
        <v/>
      </c>
      <c r="V205" t="str">
        <f>IF(I205=0,VLOOKUP(T205,Sheet4!A:B,2,TRUE),"")</f>
        <v/>
      </c>
      <c r="W205" t="s">
        <v>4855</v>
      </c>
      <c r="X205" t="s">
        <v>3267</v>
      </c>
      <c r="Y205" s="9"/>
      <c r="Z205" s="11" t="s">
        <v>4534</v>
      </c>
      <c r="AA205" t="s">
        <v>5250</v>
      </c>
      <c r="AC205" t="str">
        <f t="shared" si="55"/>
        <v/>
      </c>
      <c r="AD205" t="str">
        <f t="shared" si="46"/>
        <v/>
      </c>
      <c r="AE205" t="str">
        <f t="shared" si="56"/>
        <v/>
      </c>
      <c r="AF205" t="str">
        <f t="shared" si="57"/>
        <v>破壊し</v>
      </c>
      <c r="AG205" t="b">
        <f t="shared" si="44"/>
        <v>0</v>
      </c>
      <c r="AH205" s="3">
        <v>1144</v>
      </c>
      <c r="AI205" s="2" t="s">
        <v>4450</v>
      </c>
      <c r="AJ205" s="1" t="s">
        <v>1631</v>
      </c>
      <c r="AK205" s="1" t="s">
        <v>1463</v>
      </c>
      <c r="AL205" s="1">
        <v>15</v>
      </c>
      <c r="AM205" s="1" t="s">
        <v>213</v>
      </c>
      <c r="AN205" s="1" t="s">
        <v>212</v>
      </c>
      <c r="AO205" s="1" t="s">
        <v>349</v>
      </c>
      <c r="AP205" s="1" t="s">
        <v>1633</v>
      </c>
      <c r="AQ205" s="1"/>
      <c r="AR205" s="1"/>
      <c r="AS205" s="1" t="s">
        <v>361</v>
      </c>
      <c r="AT205" s="1" t="s">
        <v>4533</v>
      </c>
      <c r="AU205" s="1" t="s">
        <v>4461</v>
      </c>
      <c r="AV205" s="1"/>
      <c r="AW205" s="1">
        <v>6</v>
      </c>
      <c r="AX205" s="1">
        <v>6</v>
      </c>
      <c r="AY205" s="1" t="s">
        <v>4534</v>
      </c>
    </row>
    <row r="206" spans="1:51" x14ac:dyDescent="0.15">
      <c r="A206" t="str">
        <f t="shared" si="47"/>
        <v>|AKH|黒|7||《[[最後の報賞]]》|</v>
      </c>
      <c r="B206" t="s">
        <v>3211</v>
      </c>
      <c r="C206" t="str">
        <f t="shared" si="48"/>
        <v>AKH</v>
      </c>
      <c r="D206">
        <f>IF(AI206="","",VLOOKUP(C206,tnpl!$Z$1:$AA$11,2,TRUE))</f>
        <v>10</v>
      </c>
      <c r="E206" t="s">
        <v>3211</v>
      </c>
      <c r="F206" t="str">
        <f t="shared" si="49"/>
        <v>黒</v>
      </c>
      <c r="G206">
        <f>IF(AJ206="","",VLOOKUP(F206,tnpl!$X$1:$Y$16,2,TRUE))</f>
        <v>3</v>
      </c>
      <c r="H206" t="s">
        <v>3211</v>
      </c>
      <c r="I206">
        <f t="shared" si="50"/>
        <v>7</v>
      </c>
      <c r="J206" t="s">
        <v>3211</v>
      </c>
      <c r="K206">
        <f t="shared" si="51"/>
        <v>0</v>
      </c>
      <c r="L206">
        <f t="shared" si="52"/>
        <v>0</v>
      </c>
      <c r="M206" t="str">
        <f t="shared" si="45"/>
        <v/>
      </c>
      <c r="R206" t="s">
        <v>3267</v>
      </c>
      <c r="S206" t="s">
        <v>4854</v>
      </c>
      <c r="T206" t="str">
        <f t="shared" si="53"/>
        <v>最後の報賞</v>
      </c>
      <c r="U206" t="str">
        <f t="shared" si="54"/>
        <v/>
      </c>
      <c r="V206" t="str">
        <f>IF(I206=0,VLOOKUP(T206,Sheet4!A:B,2,TRUE),"")</f>
        <v/>
      </c>
      <c r="W206" t="s">
        <v>4855</v>
      </c>
      <c r="X206" t="s">
        <v>3267</v>
      </c>
      <c r="Y206" s="9"/>
      <c r="Z206" s="11" t="s">
        <v>2114</v>
      </c>
      <c r="AA206" t="s">
        <v>5246</v>
      </c>
      <c r="AC206" t="str">
        <f t="shared" si="55"/>
        <v>破壊する</v>
      </c>
      <c r="AD206" t="str">
        <f t="shared" si="46"/>
        <v/>
      </c>
      <c r="AE206" t="str">
        <f t="shared" si="56"/>
        <v/>
      </c>
      <c r="AF206" t="str">
        <f t="shared" si="57"/>
        <v/>
      </c>
      <c r="AG206" t="b">
        <f t="shared" si="44"/>
        <v>0</v>
      </c>
      <c r="AH206" s="3">
        <v>1157</v>
      </c>
      <c r="AI206" s="2" t="s">
        <v>4450</v>
      </c>
      <c r="AJ206" s="1" t="s">
        <v>1606</v>
      </c>
      <c r="AK206" s="1" t="s">
        <v>1771</v>
      </c>
      <c r="AL206" s="1">
        <v>7</v>
      </c>
      <c r="AM206" s="1" t="s">
        <v>187</v>
      </c>
      <c r="AN206" s="1" t="s">
        <v>186</v>
      </c>
      <c r="AO206" s="1" t="s">
        <v>1475</v>
      </c>
      <c r="AP206" s="1"/>
      <c r="AQ206" s="1"/>
      <c r="AR206" s="1"/>
      <c r="AS206" s="1" t="s">
        <v>2114</v>
      </c>
      <c r="AT206" s="1"/>
      <c r="AU206" s="1"/>
      <c r="AV206" s="1"/>
      <c r="AW206" s="1"/>
      <c r="AX206" s="1"/>
      <c r="AY206" s="1" t="s">
        <v>2114</v>
      </c>
    </row>
    <row r="207" spans="1:51" x14ac:dyDescent="0.15">
      <c r="A207" t="str">
        <f t="shared" si="47"/>
        <v>|AKH|黒|9||《[[死後の放浪]]》|</v>
      </c>
      <c r="B207" t="s">
        <v>3211</v>
      </c>
      <c r="C207" t="str">
        <f t="shared" si="48"/>
        <v>AKH</v>
      </c>
      <c r="D207">
        <f>IF(AI207="","",VLOOKUP(C207,tnpl!$Z$1:$AA$11,2,TRUE))</f>
        <v>10</v>
      </c>
      <c r="E207" t="s">
        <v>3211</v>
      </c>
      <c r="F207" t="str">
        <f t="shared" si="49"/>
        <v>黒</v>
      </c>
      <c r="G207">
        <f>IF(AJ207="","",VLOOKUP(F207,tnpl!$X$1:$Y$16,2,TRUE))</f>
        <v>3</v>
      </c>
      <c r="H207" t="s">
        <v>3211</v>
      </c>
      <c r="I207">
        <f t="shared" si="50"/>
        <v>9</v>
      </c>
      <c r="J207" t="s">
        <v>3211</v>
      </c>
      <c r="K207">
        <f t="shared" si="51"/>
        <v>0</v>
      </c>
      <c r="L207">
        <f t="shared" si="52"/>
        <v>0</v>
      </c>
      <c r="M207" t="str">
        <f t="shared" si="45"/>
        <v/>
      </c>
      <c r="R207" t="s">
        <v>3267</v>
      </c>
      <c r="S207" t="s">
        <v>4854</v>
      </c>
      <c r="T207" t="str">
        <f t="shared" si="53"/>
        <v>死後の放浪</v>
      </c>
      <c r="U207" t="str">
        <f t="shared" si="54"/>
        <v/>
      </c>
      <c r="V207" t="str">
        <f>IF(I207=0,VLOOKUP(T207,Sheet4!A:B,2,TRUE),"")</f>
        <v/>
      </c>
      <c r="W207" t="s">
        <v>4855</v>
      </c>
      <c r="X207" t="s">
        <v>3267</v>
      </c>
      <c r="Y207" s="9"/>
      <c r="Z207" s="11" t="s">
        <v>4566</v>
      </c>
      <c r="AA207" t="s">
        <v>5251</v>
      </c>
      <c r="AC207" t="str">
        <f t="shared" si="55"/>
        <v/>
      </c>
      <c r="AD207" t="str">
        <f t="shared" si="46"/>
        <v>破壊された</v>
      </c>
      <c r="AE207" t="str">
        <f t="shared" si="56"/>
        <v/>
      </c>
      <c r="AF207" t="str">
        <f t="shared" si="57"/>
        <v/>
      </c>
      <c r="AG207" t="b">
        <f t="shared" si="44"/>
        <v>0</v>
      </c>
      <c r="AH207" s="3">
        <v>1161</v>
      </c>
      <c r="AI207" s="2" t="s">
        <v>4450</v>
      </c>
      <c r="AJ207" s="1" t="s">
        <v>1606</v>
      </c>
      <c r="AK207" s="1" t="s">
        <v>1771</v>
      </c>
      <c r="AL207" s="1">
        <v>9</v>
      </c>
      <c r="AM207" s="1" t="s">
        <v>179</v>
      </c>
      <c r="AN207" s="1" t="s">
        <v>178</v>
      </c>
      <c r="AO207" s="1" t="s">
        <v>1475</v>
      </c>
      <c r="AP207" s="1"/>
      <c r="AQ207" s="1"/>
      <c r="AR207" s="1"/>
      <c r="AS207" s="1" t="s">
        <v>4565</v>
      </c>
      <c r="AT207" s="1" t="s">
        <v>4484</v>
      </c>
      <c r="AU207" s="1"/>
      <c r="AV207" s="1"/>
      <c r="AW207" s="1"/>
      <c r="AX207" s="1"/>
      <c r="AY207" s="1" t="s">
        <v>4566</v>
      </c>
    </row>
    <row r="208" spans="1:51" x14ac:dyDescent="0.15">
      <c r="A208" t="str">
        <f t="shared" si="47"/>
        <v>|AKH|黒|13|4/4|《[[グレイブディガー]]》|</v>
      </c>
      <c r="B208" t="s">
        <v>3211</v>
      </c>
      <c r="C208" t="str">
        <f t="shared" si="48"/>
        <v>AKH</v>
      </c>
      <c r="D208">
        <f>IF(AI208="","",VLOOKUP(C208,tnpl!$Z$1:$AA$11,2,TRUE))</f>
        <v>10</v>
      </c>
      <c r="E208" t="s">
        <v>3211</v>
      </c>
      <c r="F208" t="str">
        <f t="shared" si="49"/>
        <v>黒</v>
      </c>
      <c r="G208">
        <f>IF(AJ208="","",VLOOKUP(F208,tnpl!$X$1:$Y$16,2,TRUE))</f>
        <v>3</v>
      </c>
      <c r="H208" t="s">
        <v>3211</v>
      </c>
      <c r="I208">
        <f t="shared" si="50"/>
        <v>13</v>
      </c>
      <c r="J208" t="s">
        <v>3211</v>
      </c>
      <c r="K208">
        <f t="shared" si="51"/>
        <v>4</v>
      </c>
      <c r="L208">
        <f t="shared" si="52"/>
        <v>4</v>
      </c>
      <c r="M208" t="str">
        <f t="shared" si="45"/>
        <v>4/4</v>
      </c>
      <c r="R208" t="s">
        <v>3267</v>
      </c>
      <c r="S208" t="s">
        <v>4854</v>
      </c>
      <c r="T208" t="str">
        <f t="shared" si="53"/>
        <v>グレイブディガー</v>
      </c>
      <c r="U208" t="str">
        <f t="shared" si="54"/>
        <v/>
      </c>
      <c r="V208" t="str">
        <f>IF(I208=0,VLOOKUP(T208,Sheet4!A:B,2,TRUE),"")</f>
        <v/>
      </c>
      <c r="W208" t="s">
        <v>4855</v>
      </c>
      <c r="X208" t="s">
        <v>3267</v>
      </c>
      <c r="Y208" s="9"/>
      <c r="Z208" s="11" t="s">
        <v>4572</v>
      </c>
      <c r="AA208" t="s">
        <v>5251</v>
      </c>
      <c r="AC208" t="str">
        <f t="shared" si="55"/>
        <v/>
      </c>
      <c r="AD208" t="str">
        <f t="shared" si="46"/>
        <v>破壊された</v>
      </c>
      <c r="AE208" t="str">
        <f t="shared" si="56"/>
        <v/>
      </c>
      <c r="AF208" t="str">
        <f t="shared" si="57"/>
        <v/>
      </c>
      <c r="AG208" t="b">
        <f t="shared" si="44"/>
        <v>0</v>
      </c>
      <c r="AH208" s="3">
        <v>1164</v>
      </c>
      <c r="AI208" s="2" t="s">
        <v>4450</v>
      </c>
      <c r="AJ208" s="1" t="s">
        <v>1606</v>
      </c>
      <c r="AK208" s="1" t="s">
        <v>1473</v>
      </c>
      <c r="AL208" s="1">
        <v>13</v>
      </c>
      <c r="AM208" s="1" t="s">
        <v>173</v>
      </c>
      <c r="AN208" s="1" t="s">
        <v>172</v>
      </c>
      <c r="AO208" s="1" t="s">
        <v>349</v>
      </c>
      <c r="AP208" s="1" t="s">
        <v>1506</v>
      </c>
      <c r="AQ208" s="1"/>
      <c r="AR208" s="1"/>
      <c r="AS208" s="1" t="s">
        <v>4572</v>
      </c>
      <c r="AT208" s="1"/>
      <c r="AU208" s="1"/>
      <c r="AV208" s="1"/>
      <c r="AW208" s="1">
        <v>4</v>
      </c>
      <c r="AX208" s="1">
        <v>4</v>
      </c>
      <c r="AY208" s="1" t="s">
        <v>4572</v>
      </c>
    </row>
    <row r="209" spans="1:51" x14ac:dyDescent="0.15">
      <c r="A209" t="str">
        <f t="shared" si="47"/>
        <v>|AKH|黒|8||《[[野望の試練]]》|</v>
      </c>
      <c r="B209" t="s">
        <v>3211</v>
      </c>
      <c r="C209" t="str">
        <f t="shared" si="48"/>
        <v>AKH</v>
      </c>
      <c r="D209">
        <f>IF(AI209="","",VLOOKUP(C209,tnpl!$Z$1:$AA$11,2,TRUE))</f>
        <v>10</v>
      </c>
      <c r="E209" t="s">
        <v>3211</v>
      </c>
      <c r="F209" t="str">
        <f t="shared" si="49"/>
        <v>黒</v>
      </c>
      <c r="G209">
        <f>IF(AJ209="","",VLOOKUP(F209,tnpl!$X$1:$Y$16,2,TRUE))</f>
        <v>3</v>
      </c>
      <c r="H209" t="s">
        <v>3211</v>
      </c>
      <c r="I209">
        <f t="shared" si="50"/>
        <v>8</v>
      </c>
      <c r="J209" t="s">
        <v>3211</v>
      </c>
      <c r="K209">
        <f t="shared" si="51"/>
        <v>0</v>
      </c>
      <c r="L209">
        <f t="shared" si="52"/>
        <v>0</v>
      </c>
      <c r="M209" t="str">
        <f t="shared" si="45"/>
        <v/>
      </c>
      <c r="R209" t="s">
        <v>3267</v>
      </c>
      <c r="S209" t="s">
        <v>4854</v>
      </c>
      <c r="T209" t="str">
        <f t="shared" si="53"/>
        <v>野望の試練</v>
      </c>
      <c r="U209" t="str">
        <f t="shared" si="54"/>
        <v/>
      </c>
      <c r="V209" t="str">
        <f>IF(I209=0,VLOOKUP(T209,Sheet4!A:B,2,TRUE),"")</f>
        <v/>
      </c>
      <c r="W209" t="s">
        <v>4855</v>
      </c>
      <c r="X209" t="s">
        <v>3267</v>
      </c>
      <c r="Y209" s="9"/>
      <c r="Z209" s="11" t="s">
        <v>4582</v>
      </c>
      <c r="AA209" t="s">
        <v>5246</v>
      </c>
      <c r="AC209" t="str">
        <f t="shared" si="55"/>
        <v>破壊する</v>
      </c>
      <c r="AD209" t="str">
        <f t="shared" si="46"/>
        <v/>
      </c>
      <c r="AE209" t="str">
        <f t="shared" si="56"/>
        <v/>
      </c>
      <c r="AF209" t="str">
        <f t="shared" si="57"/>
        <v/>
      </c>
      <c r="AG209" t="b">
        <f t="shared" si="44"/>
        <v>0</v>
      </c>
      <c r="AH209" s="3">
        <v>1169</v>
      </c>
      <c r="AI209" s="2" t="s">
        <v>4450</v>
      </c>
      <c r="AJ209" s="1" t="s">
        <v>1606</v>
      </c>
      <c r="AK209" s="1" t="s">
        <v>1473</v>
      </c>
      <c r="AL209" s="1">
        <v>8</v>
      </c>
      <c r="AM209" s="1" t="s">
        <v>163</v>
      </c>
      <c r="AN209" s="1" t="s">
        <v>162</v>
      </c>
      <c r="AO209" s="1" t="s">
        <v>297</v>
      </c>
      <c r="AP209" s="1"/>
      <c r="AQ209" s="1"/>
      <c r="AR209" s="1"/>
      <c r="AS209" s="1" t="s">
        <v>4581</v>
      </c>
      <c r="AT209" s="1" t="s">
        <v>4494</v>
      </c>
      <c r="AU209" s="1" t="s">
        <v>4495</v>
      </c>
      <c r="AV209" s="1">
        <v>3</v>
      </c>
      <c r="AW209" s="1"/>
      <c r="AX209" s="1"/>
      <c r="AY209" s="1" t="s">
        <v>4582</v>
      </c>
    </row>
    <row r="210" spans="1:51" x14ac:dyDescent="0.15">
      <c r="A210" t="str">
        <f t="shared" si="47"/>
        <v>|AKH|黒|15|4/3|《[[戦慄の放浪者]]》|</v>
      </c>
      <c r="B210" t="s">
        <v>3211</v>
      </c>
      <c r="C210" t="str">
        <f t="shared" si="48"/>
        <v>AKH</v>
      </c>
      <c r="D210">
        <f>IF(AI210="","",VLOOKUP(C210,tnpl!$Z$1:$AA$11,2,TRUE))</f>
        <v>10</v>
      </c>
      <c r="E210" t="s">
        <v>3211</v>
      </c>
      <c r="F210" t="str">
        <f t="shared" si="49"/>
        <v>黒</v>
      </c>
      <c r="G210">
        <f>IF(AJ210="","",VLOOKUP(F210,tnpl!$X$1:$Y$16,2,TRUE))</f>
        <v>3</v>
      </c>
      <c r="H210" t="s">
        <v>3211</v>
      </c>
      <c r="I210">
        <f t="shared" si="50"/>
        <v>15</v>
      </c>
      <c r="J210" t="s">
        <v>3211</v>
      </c>
      <c r="K210">
        <f t="shared" si="51"/>
        <v>4</v>
      </c>
      <c r="L210">
        <f t="shared" si="52"/>
        <v>3</v>
      </c>
      <c r="M210" t="str">
        <f t="shared" si="45"/>
        <v>4/3</v>
      </c>
      <c r="R210" t="s">
        <v>3267</v>
      </c>
      <c r="S210" t="s">
        <v>4854</v>
      </c>
      <c r="T210" t="str">
        <f t="shared" si="53"/>
        <v>戦慄の放浪者</v>
      </c>
      <c r="U210" t="str">
        <f t="shared" si="54"/>
        <v/>
      </c>
      <c r="V210" t="str">
        <f>IF(I210=0,VLOOKUP(T210,Sheet4!A:B,2,TRUE),"")</f>
        <v/>
      </c>
      <c r="W210" t="s">
        <v>4855</v>
      </c>
      <c r="X210" t="s">
        <v>3267</v>
      </c>
      <c r="Y210" s="9"/>
      <c r="Z210" s="11" t="s">
        <v>4588</v>
      </c>
      <c r="AA210" t="s">
        <v>5251</v>
      </c>
      <c r="AC210" t="str">
        <f t="shared" si="55"/>
        <v/>
      </c>
      <c r="AD210" t="str">
        <f t="shared" si="46"/>
        <v>破壊された</v>
      </c>
      <c r="AE210" t="str">
        <f t="shared" si="56"/>
        <v/>
      </c>
      <c r="AF210" t="str">
        <f t="shared" si="57"/>
        <v/>
      </c>
      <c r="AG210" t="b">
        <f t="shared" si="44"/>
        <v>0</v>
      </c>
      <c r="AH210" s="3">
        <v>1171</v>
      </c>
      <c r="AI210" s="2" t="s">
        <v>4450</v>
      </c>
      <c r="AJ210" s="1" t="s">
        <v>1606</v>
      </c>
      <c r="AK210" s="1" t="s">
        <v>1463</v>
      </c>
      <c r="AL210" s="1">
        <v>15</v>
      </c>
      <c r="AM210" s="1" t="s">
        <v>159</v>
      </c>
      <c r="AN210" s="1" t="s">
        <v>158</v>
      </c>
      <c r="AO210" s="1" t="s">
        <v>349</v>
      </c>
      <c r="AP210" s="1" t="s">
        <v>1506</v>
      </c>
      <c r="AQ210" s="1" t="s">
        <v>4555</v>
      </c>
      <c r="AR210" s="1"/>
      <c r="AS210" s="1" t="s">
        <v>2627</v>
      </c>
      <c r="AT210" s="1" t="s">
        <v>4586</v>
      </c>
      <c r="AU210" s="1" t="s">
        <v>4587</v>
      </c>
      <c r="AV210" s="1"/>
      <c r="AW210" s="1">
        <v>4</v>
      </c>
      <c r="AX210" s="1">
        <v>3</v>
      </c>
      <c r="AY210" s="1" t="s">
        <v>4588</v>
      </c>
    </row>
    <row r="211" spans="1:51" x14ac:dyDescent="0.15">
      <c r="A211" t="str">
        <f t="shared" si="47"/>
        <v>|AKH|黒|8|8/8|《[[栄光の神バントゥ]]》|</v>
      </c>
      <c r="B211" t="s">
        <v>3211</v>
      </c>
      <c r="C211" t="str">
        <f t="shared" si="48"/>
        <v>AKH</v>
      </c>
      <c r="D211">
        <f>IF(AI211="","",VLOOKUP(C211,tnpl!$Z$1:$AA$11,2,TRUE))</f>
        <v>10</v>
      </c>
      <c r="E211" t="s">
        <v>3211</v>
      </c>
      <c r="F211" t="str">
        <f t="shared" si="49"/>
        <v>黒</v>
      </c>
      <c r="G211">
        <f>IF(AJ211="","",VLOOKUP(F211,tnpl!$X$1:$Y$16,2,TRUE))</f>
        <v>3</v>
      </c>
      <c r="H211" t="s">
        <v>3211</v>
      </c>
      <c r="I211">
        <f t="shared" si="50"/>
        <v>8</v>
      </c>
      <c r="J211" t="s">
        <v>3211</v>
      </c>
      <c r="K211">
        <f t="shared" si="51"/>
        <v>8</v>
      </c>
      <c r="L211">
        <f t="shared" si="52"/>
        <v>8</v>
      </c>
      <c r="M211" t="str">
        <f t="shared" si="45"/>
        <v>8/8</v>
      </c>
      <c r="R211" t="s">
        <v>3267</v>
      </c>
      <c r="S211" t="s">
        <v>4854</v>
      </c>
      <c r="T211" t="str">
        <f t="shared" si="53"/>
        <v>栄光の神バントゥ</v>
      </c>
      <c r="U211" t="str">
        <f t="shared" si="54"/>
        <v/>
      </c>
      <c r="V211" t="str">
        <f>IF(I211=0,VLOOKUP(T211,Sheet4!A:B,2,TRUE),"")</f>
        <v/>
      </c>
      <c r="W211" t="s">
        <v>4855</v>
      </c>
      <c r="X211" t="s">
        <v>3267</v>
      </c>
      <c r="Y211" s="9"/>
      <c r="Z211" s="11" t="s">
        <v>4596</v>
      </c>
      <c r="AA211" t="s">
        <v>5246</v>
      </c>
      <c r="AC211" t="str">
        <f t="shared" si="55"/>
        <v>破壊する</v>
      </c>
      <c r="AD211" t="str">
        <f t="shared" si="46"/>
        <v/>
      </c>
      <c r="AE211" t="str">
        <f t="shared" si="56"/>
        <v/>
      </c>
      <c r="AF211" t="str">
        <f t="shared" si="57"/>
        <v/>
      </c>
      <c r="AG211" t="b">
        <f t="shared" si="44"/>
        <v>0</v>
      </c>
      <c r="AH211" s="3">
        <v>1174</v>
      </c>
      <c r="AI211" s="2" t="s">
        <v>4450</v>
      </c>
      <c r="AJ211" s="1" t="s">
        <v>1606</v>
      </c>
      <c r="AK211" s="1" t="s">
        <v>1453</v>
      </c>
      <c r="AL211" s="1">
        <v>8</v>
      </c>
      <c r="AM211" s="1" t="s">
        <v>153</v>
      </c>
      <c r="AN211" s="1" t="s">
        <v>152</v>
      </c>
      <c r="AO211" s="1" t="s">
        <v>349</v>
      </c>
      <c r="AP211" s="1" t="s">
        <v>4499</v>
      </c>
      <c r="AQ211" s="1"/>
      <c r="AR211" s="1"/>
      <c r="AS211" s="1" t="s">
        <v>4593</v>
      </c>
      <c r="AT211" s="1" t="s">
        <v>4594</v>
      </c>
      <c r="AU211" s="1" t="s">
        <v>4595</v>
      </c>
      <c r="AV211" s="1"/>
      <c r="AW211" s="1">
        <v>8</v>
      </c>
      <c r="AX211" s="1">
        <v>8</v>
      </c>
      <c r="AY211" s="1" t="s">
        <v>4596</v>
      </c>
    </row>
    <row r="212" spans="1:51" x14ac:dyDescent="0.15">
      <c r="A212" t="str">
        <f t="shared" si="47"/>
        <v>|AKH|赤|5||《[[暴力的な衝撃]]》|</v>
      </c>
      <c r="B212" t="s">
        <v>3211</v>
      </c>
      <c r="C212" t="str">
        <f t="shared" si="48"/>
        <v>AKH</v>
      </c>
      <c r="D212">
        <f>IF(AI212="","",VLOOKUP(C212,tnpl!$Z$1:$AA$11,2,TRUE))</f>
        <v>10</v>
      </c>
      <c r="E212" t="s">
        <v>3211</v>
      </c>
      <c r="F212" t="str">
        <f t="shared" si="49"/>
        <v>赤</v>
      </c>
      <c r="G212">
        <f>IF(AJ212="","",VLOOKUP(F212,tnpl!$X$1:$Y$16,2,TRUE))</f>
        <v>4</v>
      </c>
      <c r="H212" t="s">
        <v>3211</v>
      </c>
      <c r="I212">
        <f t="shared" si="50"/>
        <v>5</v>
      </c>
      <c r="J212" t="s">
        <v>3211</v>
      </c>
      <c r="K212">
        <f t="shared" si="51"/>
        <v>0</v>
      </c>
      <c r="L212">
        <f t="shared" si="52"/>
        <v>0</v>
      </c>
      <c r="M212" t="str">
        <f t="shared" si="45"/>
        <v/>
      </c>
      <c r="R212" t="s">
        <v>3267</v>
      </c>
      <c r="S212" t="s">
        <v>4854</v>
      </c>
      <c r="T212" t="str">
        <f t="shared" si="53"/>
        <v>暴力的な衝撃</v>
      </c>
      <c r="U212" t="str">
        <f t="shared" si="54"/>
        <v/>
      </c>
      <c r="V212" t="str">
        <f>IF(I212=0,VLOOKUP(T212,Sheet4!A:B,2,TRUE),"")</f>
        <v/>
      </c>
      <c r="W212" t="s">
        <v>4855</v>
      </c>
      <c r="X212" t="s">
        <v>3267</v>
      </c>
      <c r="Y212" s="9"/>
      <c r="Z212" s="11" t="s">
        <v>4613</v>
      </c>
      <c r="AA212" t="s">
        <v>5247</v>
      </c>
      <c r="AC212" t="str">
        <f t="shared" si="55"/>
        <v>破壊する</v>
      </c>
      <c r="AD212" t="str">
        <f t="shared" si="46"/>
        <v/>
      </c>
      <c r="AE212" t="str">
        <f t="shared" si="56"/>
        <v/>
      </c>
      <c r="AF212" t="str">
        <f t="shared" si="57"/>
        <v/>
      </c>
      <c r="AG212" t="b">
        <f t="shared" si="44"/>
        <v>0</v>
      </c>
      <c r="AH212" s="3">
        <v>1186</v>
      </c>
      <c r="AI212" s="2" t="s">
        <v>4450</v>
      </c>
      <c r="AJ212" s="1" t="s">
        <v>1575</v>
      </c>
      <c r="AK212" s="1" t="s">
        <v>1771</v>
      </c>
      <c r="AL212" s="1">
        <v>5</v>
      </c>
      <c r="AM212" s="1" t="s">
        <v>131</v>
      </c>
      <c r="AN212" s="1" t="s">
        <v>130</v>
      </c>
      <c r="AO212" s="1" t="s">
        <v>1475</v>
      </c>
      <c r="AP212" s="1"/>
      <c r="AQ212" s="1"/>
      <c r="AR212" s="1"/>
      <c r="AS212" s="1" t="s">
        <v>4612</v>
      </c>
      <c r="AT212" s="1" t="s">
        <v>4484</v>
      </c>
      <c r="AU212" s="1"/>
      <c r="AV212" s="1"/>
      <c r="AW212" s="1"/>
      <c r="AX212" s="1"/>
      <c r="AY212" s="1" t="s">
        <v>4613</v>
      </c>
    </row>
    <row r="213" spans="1:51" x14ac:dyDescent="0.15">
      <c r="A213" t="str">
        <f t="shared" si="47"/>
        <v>|AKH|赤|18|6/5|《[[心臓貫きのマンティコア]]》|</v>
      </c>
      <c r="B213" t="s">
        <v>3211</v>
      </c>
      <c r="C213" t="str">
        <f t="shared" si="48"/>
        <v>AKH</v>
      </c>
      <c r="D213">
        <f>IF(AI213="","",VLOOKUP(C213,tnpl!$Z$1:$AA$11,2,TRUE))</f>
        <v>10</v>
      </c>
      <c r="E213" t="s">
        <v>3211</v>
      </c>
      <c r="F213" t="str">
        <f t="shared" si="49"/>
        <v>赤</v>
      </c>
      <c r="G213">
        <f>IF(AJ213="","",VLOOKUP(F213,tnpl!$X$1:$Y$16,2,TRUE))</f>
        <v>4</v>
      </c>
      <c r="H213" t="s">
        <v>3211</v>
      </c>
      <c r="I213">
        <f t="shared" si="50"/>
        <v>18</v>
      </c>
      <c r="J213" t="s">
        <v>3211</v>
      </c>
      <c r="K213">
        <f t="shared" si="51"/>
        <v>6</v>
      </c>
      <c r="L213">
        <f t="shared" si="52"/>
        <v>5</v>
      </c>
      <c r="M213" t="str">
        <f t="shared" si="45"/>
        <v>6/5</v>
      </c>
      <c r="R213" t="s">
        <v>3267</v>
      </c>
      <c r="S213" t="s">
        <v>4854</v>
      </c>
      <c r="T213" t="str">
        <f t="shared" si="53"/>
        <v>心臓貫きのマンティコア</v>
      </c>
      <c r="U213" t="str">
        <f t="shared" si="54"/>
        <v/>
      </c>
      <c r="V213" t="str">
        <f>IF(I213=0,VLOOKUP(T213,Sheet4!A:B,2,TRUE),"")</f>
        <v/>
      </c>
      <c r="W213" t="s">
        <v>4855</v>
      </c>
      <c r="X213" t="s">
        <v>3267</v>
      </c>
      <c r="Y213" s="9"/>
      <c r="Z213" s="11" t="s">
        <v>4626</v>
      </c>
      <c r="AA213" t="s">
        <v>5246</v>
      </c>
      <c r="AC213" t="str">
        <f t="shared" si="55"/>
        <v>破壊する</v>
      </c>
      <c r="AD213" t="str">
        <f t="shared" si="46"/>
        <v/>
      </c>
      <c r="AE213" t="str">
        <f t="shared" si="56"/>
        <v/>
      </c>
      <c r="AF213" t="str">
        <f t="shared" si="57"/>
        <v/>
      </c>
      <c r="AG213" t="b">
        <f t="shared" si="44"/>
        <v>0</v>
      </c>
      <c r="AH213" s="3">
        <v>1193</v>
      </c>
      <c r="AI213" s="2" t="s">
        <v>4450</v>
      </c>
      <c r="AJ213" s="1" t="s">
        <v>1575</v>
      </c>
      <c r="AK213" s="1" t="s">
        <v>1463</v>
      </c>
      <c r="AL213" s="1">
        <v>18</v>
      </c>
      <c r="AM213" s="1" t="s">
        <v>117</v>
      </c>
      <c r="AN213" s="1" t="s">
        <v>116</v>
      </c>
      <c r="AO213" s="1" t="s">
        <v>349</v>
      </c>
      <c r="AP213" s="1" t="s">
        <v>4601</v>
      </c>
      <c r="AQ213" s="1"/>
      <c r="AR213" s="1"/>
      <c r="AS213" s="1" t="s">
        <v>4625</v>
      </c>
      <c r="AT213" s="1" t="s">
        <v>4461</v>
      </c>
      <c r="AU213" s="1"/>
      <c r="AV213" s="1"/>
      <c r="AW213" s="1">
        <v>6</v>
      </c>
      <c r="AX213" s="1">
        <v>5</v>
      </c>
      <c r="AY213" s="1" t="s">
        <v>4626</v>
      </c>
    </row>
    <row r="214" spans="1:51" x14ac:dyDescent="0.15">
      <c r="A214" t="str">
        <f t="shared" si="47"/>
        <v>|AKH|赤|4||《[[栄光の幕切れ]]》|</v>
      </c>
      <c r="B214" t="s">
        <v>3211</v>
      </c>
      <c r="C214" t="str">
        <f t="shared" si="48"/>
        <v>AKH</v>
      </c>
      <c r="D214">
        <f>IF(AI214="","",VLOOKUP(C214,tnpl!$Z$1:$AA$11,2,TRUE))</f>
        <v>10</v>
      </c>
      <c r="E214" t="s">
        <v>3211</v>
      </c>
      <c r="F214" t="str">
        <f t="shared" si="49"/>
        <v>赤</v>
      </c>
      <c r="G214">
        <f>IF(AJ214="","",VLOOKUP(F214,tnpl!$X$1:$Y$16,2,TRUE))</f>
        <v>4</v>
      </c>
      <c r="H214" t="s">
        <v>3211</v>
      </c>
      <c r="I214">
        <f t="shared" si="50"/>
        <v>4</v>
      </c>
      <c r="J214" t="s">
        <v>3211</v>
      </c>
      <c r="K214">
        <f t="shared" si="51"/>
        <v>0</v>
      </c>
      <c r="L214">
        <f t="shared" si="52"/>
        <v>0</v>
      </c>
      <c r="M214" t="str">
        <f t="shared" si="45"/>
        <v/>
      </c>
      <c r="R214" t="s">
        <v>3267</v>
      </c>
      <c r="S214" t="s">
        <v>4854</v>
      </c>
      <c r="T214" t="str">
        <f t="shared" si="53"/>
        <v>栄光の幕切れ</v>
      </c>
      <c r="U214" t="str">
        <f t="shared" si="54"/>
        <v/>
      </c>
      <c r="V214" t="str">
        <f>IF(I214=0,VLOOKUP(T214,Sheet4!A:B,2,TRUE),"")</f>
        <v/>
      </c>
      <c r="W214" t="s">
        <v>4855</v>
      </c>
      <c r="X214" t="s">
        <v>3267</v>
      </c>
      <c r="Y214" s="9"/>
      <c r="Z214" s="11" t="s">
        <v>4642</v>
      </c>
      <c r="AA214" t="s">
        <v>5246</v>
      </c>
      <c r="AC214" t="str">
        <f t="shared" si="55"/>
        <v>破壊する</v>
      </c>
      <c r="AD214" t="str">
        <f t="shared" si="46"/>
        <v/>
      </c>
      <c r="AE214" t="str">
        <f t="shared" si="56"/>
        <v/>
      </c>
      <c r="AF214" t="str">
        <f t="shared" si="57"/>
        <v/>
      </c>
      <c r="AG214" t="b">
        <f t="shared" si="44"/>
        <v>0</v>
      </c>
      <c r="AH214" s="3">
        <v>1201</v>
      </c>
      <c r="AI214" s="2" t="s">
        <v>4450</v>
      </c>
      <c r="AJ214" s="1" t="s">
        <v>1575</v>
      </c>
      <c r="AK214" s="1" t="s">
        <v>1453</v>
      </c>
      <c r="AL214" s="1">
        <v>4</v>
      </c>
      <c r="AM214" s="1" t="s">
        <v>101</v>
      </c>
      <c r="AN214" s="1" t="s">
        <v>100</v>
      </c>
      <c r="AO214" s="1" t="s">
        <v>1475</v>
      </c>
      <c r="AP214" s="1"/>
      <c r="AQ214" s="1"/>
      <c r="AR214" s="1"/>
      <c r="AS214" s="1" t="s">
        <v>4642</v>
      </c>
      <c r="AT214" s="1"/>
      <c r="AU214" s="1"/>
      <c r="AV214" s="1"/>
      <c r="AW214" s="1"/>
      <c r="AX214" s="1"/>
      <c r="AY214" s="1" t="s">
        <v>4642</v>
      </c>
    </row>
    <row r="215" spans="1:51" x14ac:dyDescent="0.15">
      <c r="A215" t="str">
        <f t="shared" si="47"/>
        <v>|AKH|緑|4||《[[造反者の解放]]》|</v>
      </c>
      <c r="B215" t="s">
        <v>3211</v>
      </c>
      <c r="C215" t="str">
        <f t="shared" si="48"/>
        <v>AKH</v>
      </c>
      <c r="D215">
        <f>IF(AI215="","",VLOOKUP(C215,tnpl!$Z$1:$AA$11,2,TRUE))</f>
        <v>10</v>
      </c>
      <c r="E215" t="s">
        <v>3211</v>
      </c>
      <c r="F215" t="str">
        <f t="shared" si="49"/>
        <v>緑</v>
      </c>
      <c r="G215">
        <f>IF(AJ215="","",VLOOKUP(F215,tnpl!$X$1:$Y$16,2,TRUE))</f>
        <v>5</v>
      </c>
      <c r="H215" t="s">
        <v>3211</v>
      </c>
      <c r="I215">
        <f t="shared" si="50"/>
        <v>4</v>
      </c>
      <c r="J215" t="s">
        <v>3211</v>
      </c>
      <c r="K215">
        <f t="shared" si="51"/>
        <v>0</v>
      </c>
      <c r="L215">
        <f t="shared" si="52"/>
        <v>0</v>
      </c>
      <c r="M215" t="str">
        <f t="shared" si="45"/>
        <v/>
      </c>
      <c r="R215" t="s">
        <v>3267</v>
      </c>
      <c r="S215" t="s">
        <v>4854</v>
      </c>
      <c r="T215" t="str">
        <f t="shared" si="53"/>
        <v>造反者の解放</v>
      </c>
      <c r="U215" t="str">
        <f t="shared" si="54"/>
        <v/>
      </c>
      <c r="V215" t="str">
        <f>IF(I215=0,VLOOKUP(T215,Sheet4!A:B,2,TRUE),"")</f>
        <v/>
      </c>
      <c r="W215" t="s">
        <v>4855</v>
      </c>
      <c r="X215" t="s">
        <v>3267</v>
      </c>
      <c r="Y215" s="9"/>
      <c r="Z215" s="11" t="s">
        <v>4646</v>
      </c>
      <c r="AA215" t="s">
        <v>5247</v>
      </c>
      <c r="AC215" t="str">
        <f t="shared" si="55"/>
        <v>破壊する</v>
      </c>
      <c r="AD215" t="str">
        <f t="shared" si="46"/>
        <v/>
      </c>
      <c r="AE215" t="str">
        <f t="shared" si="56"/>
        <v/>
      </c>
      <c r="AF215" t="str">
        <f t="shared" si="57"/>
        <v/>
      </c>
      <c r="AG215" t="b">
        <f t="shared" si="44"/>
        <v>0</v>
      </c>
      <c r="AH215" s="3">
        <v>1207</v>
      </c>
      <c r="AI215" s="2" t="s">
        <v>4450</v>
      </c>
      <c r="AJ215" s="1" t="s">
        <v>1540</v>
      </c>
      <c r="AK215" s="1" t="s">
        <v>1771</v>
      </c>
      <c r="AL215" s="1">
        <v>4</v>
      </c>
      <c r="AM215" s="1" t="s">
        <v>89</v>
      </c>
      <c r="AN215" s="1" t="s">
        <v>88</v>
      </c>
      <c r="AO215" s="1" t="s">
        <v>1475</v>
      </c>
      <c r="AP215" s="1"/>
      <c r="AQ215" s="1"/>
      <c r="AR215" s="1"/>
      <c r="AS215" s="1" t="s">
        <v>4612</v>
      </c>
      <c r="AT215" s="1" t="s">
        <v>4463</v>
      </c>
      <c r="AU215" s="1"/>
      <c r="AV215" s="1"/>
      <c r="AW215" s="1"/>
      <c r="AX215" s="1"/>
      <c r="AY215" s="1" t="s">
        <v>4646</v>
      </c>
    </row>
    <row r="216" spans="1:51" x14ac:dyDescent="0.15">
      <c r="A216" t="str">
        <f t="shared" si="47"/>
        <v>|AKH|無色|7||《[[呪われた者の揺り籠]]》|</v>
      </c>
      <c r="B216" t="s">
        <v>3211</v>
      </c>
      <c r="C216" t="str">
        <f t="shared" si="48"/>
        <v>AKH</v>
      </c>
      <c r="D216">
        <f>IF(AI216="","",VLOOKUP(C216,tnpl!$Z$1:$AA$11,2,TRUE))</f>
        <v>10</v>
      </c>
      <c r="E216" t="s">
        <v>3211</v>
      </c>
      <c r="F216" t="str">
        <f t="shared" si="49"/>
        <v>無色</v>
      </c>
      <c r="G216">
        <f>IF(AJ216="","",VLOOKUP(F216,tnpl!$X$1:$Y$16,2,TRUE))</f>
        <v>16</v>
      </c>
      <c r="H216" t="s">
        <v>3211</v>
      </c>
      <c r="I216">
        <f t="shared" si="50"/>
        <v>7</v>
      </c>
      <c r="J216" t="s">
        <v>3211</v>
      </c>
      <c r="K216">
        <f t="shared" si="51"/>
        <v>0</v>
      </c>
      <c r="L216">
        <f t="shared" si="52"/>
        <v>0</v>
      </c>
      <c r="M216" t="str">
        <f t="shared" si="45"/>
        <v/>
      </c>
      <c r="R216" t="s">
        <v>3267</v>
      </c>
      <c r="S216" t="s">
        <v>4854</v>
      </c>
      <c r="T216" t="str">
        <f t="shared" si="53"/>
        <v>呪われた者の揺り籠</v>
      </c>
      <c r="U216" t="str">
        <f t="shared" si="54"/>
        <v/>
      </c>
      <c r="V216" t="str">
        <f>IF(I216=0,VLOOKUP(T216,Sheet4!A:B,2,TRUE),"")</f>
        <v/>
      </c>
      <c r="W216" t="s">
        <v>4855</v>
      </c>
      <c r="X216" t="s">
        <v>3267</v>
      </c>
      <c r="Y216" s="9"/>
      <c r="Z216" s="11" t="s">
        <v>4708</v>
      </c>
      <c r="AA216" t="s">
        <v>5247</v>
      </c>
      <c r="AC216" t="str">
        <f t="shared" si="55"/>
        <v>破壊する</v>
      </c>
      <c r="AD216" t="str">
        <f t="shared" si="46"/>
        <v/>
      </c>
      <c r="AE216" t="str">
        <f t="shared" si="56"/>
        <v/>
      </c>
      <c r="AF216" t="str">
        <f t="shared" si="57"/>
        <v/>
      </c>
      <c r="AG216" t="b">
        <f t="shared" si="44"/>
        <v>0</v>
      </c>
      <c r="AH216" s="3">
        <v>1238</v>
      </c>
      <c r="AI216" s="2" t="s">
        <v>4450</v>
      </c>
      <c r="AJ216" s="1" t="s">
        <v>301</v>
      </c>
      <c r="AK216" s="1" t="s">
        <v>1771</v>
      </c>
      <c r="AL216" s="1">
        <v>7</v>
      </c>
      <c r="AM216" s="1" t="s">
        <v>29</v>
      </c>
      <c r="AN216" s="1" t="s">
        <v>28</v>
      </c>
      <c r="AO216" s="1" t="s">
        <v>297</v>
      </c>
      <c r="AP216" s="1"/>
      <c r="AQ216" s="1"/>
      <c r="AR216" s="1"/>
      <c r="AS216" s="1" t="s">
        <v>4707</v>
      </c>
      <c r="AT216" s="1" t="s">
        <v>3973</v>
      </c>
      <c r="AU216" s="1"/>
      <c r="AV216" s="1">
        <v>3</v>
      </c>
      <c r="AW216" s="1"/>
      <c r="AX216" s="1"/>
      <c r="AY216" s="1" t="s">
        <v>4708</v>
      </c>
    </row>
    <row r="217" spans="1:51" x14ac:dyDescent="0.15">
      <c r="A217" t="str">
        <f t="shared" si="47"/>
        <v>|AKHM|白|18|5/5|《[[忠臣]]》|</v>
      </c>
      <c r="B217" t="s">
        <v>3211</v>
      </c>
      <c r="C217" t="str">
        <f t="shared" si="48"/>
        <v>AKHM</v>
      </c>
      <c r="D217">
        <f>IF(AI217="","",VLOOKUP(C217,tnpl!$Z$1:$AA$11,2,TRUE))</f>
        <v>11</v>
      </c>
      <c r="E217" t="s">
        <v>3211</v>
      </c>
      <c r="F217" t="str">
        <f t="shared" si="49"/>
        <v>白</v>
      </c>
      <c r="G217">
        <f>IF(AJ217="","",VLOOKUP(F217,tnpl!$X$1:$Y$16,2,TRUE))</f>
        <v>1</v>
      </c>
      <c r="H217" t="s">
        <v>3211</v>
      </c>
      <c r="I217">
        <f t="shared" si="50"/>
        <v>18</v>
      </c>
      <c r="J217" t="s">
        <v>3211</v>
      </c>
      <c r="K217">
        <f t="shared" si="51"/>
        <v>5</v>
      </c>
      <c r="L217">
        <f t="shared" si="52"/>
        <v>5</v>
      </c>
      <c r="M217" t="str">
        <f t="shared" si="45"/>
        <v>5/5</v>
      </c>
      <c r="R217" t="s">
        <v>3267</v>
      </c>
      <c r="S217" t="s">
        <v>4854</v>
      </c>
      <c r="T217" t="str">
        <f t="shared" si="53"/>
        <v>忠臣</v>
      </c>
      <c r="U217" t="str">
        <f t="shared" si="54"/>
        <v/>
      </c>
      <c r="V217" t="str">
        <f>IF(I217=0,VLOOKUP(T217,Sheet4!A:B,2,TRUE),"")</f>
        <v/>
      </c>
      <c r="W217" t="s">
        <v>4855</v>
      </c>
      <c r="X217" t="s">
        <v>3267</v>
      </c>
      <c r="Y217" s="9"/>
      <c r="Z217" s="11" t="s">
        <v>4748</v>
      </c>
      <c r="AA217" t="s">
        <v>5248</v>
      </c>
      <c r="AB217" t="s">
        <v>5251</v>
      </c>
      <c r="AC217" t="str">
        <f t="shared" si="55"/>
        <v/>
      </c>
      <c r="AD217" t="str">
        <f t="shared" si="46"/>
        <v>破壊された</v>
      </c>
      <c r="AE217" t="str">
        <f t="shared" si="56"/>
        <v/>
      </c>
      <c r="AF217" t="str">
        <f t="shared" si="57"/>
        <v/>
      </c>
      <c r="AG217" t="b">
        <f t="shared" si="44"/>
        <v>0</v>
      </c>
      <c r="AH217" s="3">
        <v>1254</v>
      </c>
      <c r="AI217" s="2" t="s">
        <v>4746</v>
      </c>
      <c r="AJ217" s="1" t="s">
        <v>1653</v>
      </c>
      <c r="AK217" s="1" t="s">
        <v>3203</v>
      </c>
      <c r="AL217" s="1">
        <v>18</v>
      </c>
      <c r="AM217" s="1" t="s">
        <v>3185</v>
      </c>
      <c r="AN217" s="1" t="s">
        <v>3186</v>
      </c>
      <c r="AO217" s="1" t="s">
        <v>349</v>
      </c>
      <c r="AP217" s="1" t="s">
        <v>1511</v>
      </c>
      <c r="AQ217" s="1" t="s">
        <v>4105</v>
      </c>
      <c r="AR217" s="1"/>
      <c r="AS217" s="1" t="s">
        <v>1971</v>
      </c>
      <c r="AT217" s="1" t="s">
        <v>4747</v>
      </c>
      <c r="AU217" s="1"/>
      <c r="AV217" s="1"/>
      <c r="AW217" s="1">
        <v>5</v>
      </c>
      <c r="AX217" s="1">
        <v>5</v>
      </c>
      <c r="AY217" s="1" t="s">
        <v>4748</v>
      </c>
    </row>
    <row r="218" spans="1:51" x14ac:dyDescent="0.15">
      <c r="A218" t="str">
        <f t="shared" si="47"/>
        <v>|AKHM|黒緑|6||《[[大渦の脈動]]》|</v>
      </c>
      <c r="B218" t="s">
        <v>3211</v>
      </c>
      <c r="C218" t="str">
        <f t="shared" si="48"/>
        <v>AKHM</v>
      </c>
      <c r="D218">
        <f>IF(AI218="","",VLOOKUP(C218,tnpl!$Z$1:$AA$11,2,TRUE))</f>
        <v>11</v>
      </c>
      <c r="E218" t="s">
        <v>3211</v>
      </c>
      <c r="F218" t="str">
        <f t="shared" si="49"/>
        <v>黒緑</v>
      </c>
      <c r="G218">
        <f>IF(AJ218="","",VLOOKUP(F218,tnpl!$X$1:$Y$16,2,TRUE))</f>
        <v>13</v>
      </c>
      <c r="H218" t="s">
        <v>3211</v>
      </c>
      <c r="I218">
        <f t="shared" si="50"/>
        <v>6</v>
      </c>
      <c r="J218" t="s">
        <v>3211</v>
      </c>
      <c r="K218">
        <f t="shared" si="51"/>
        <v>0</v>
      </c>
      <c r="L218">
        <f t="shared" si="52"/>
        <v>0</v>
      </c>
      <c r="M218" t="str">
        <f t="shared" si="45"/>
        <v/>
      </c>
      <c r="R218" t="s">
        <v>3267</v>
      </c>
      <c r="S218" t="s">
        <v>4854</v>
      </c>
      <c r="T218" t="str">
        <f t="shared" si="53"/>
        <v>大渦の脈動</v>
      </c>
      <c r="U218" t="str">
        <f t="shared" si="54"/>
        <v/>
      </c>
      <c r="V218" t="str">
        <f>IF(I218=0,VLOOKUP(T218,Sheet4!A:B,2,TRUE),"")</f>
        <v/>
      </c>
      <c r="W218" t="s">
        <v>4855</v>
      </c>
      <c r="X218" t="s">
        <v>3267</v>
      </c>
      <c r="Y218" s="9"/>
      <c r="Z218" s="11" t="s">
        <v>4757</v>
      </c>
      <c r="AA218" t="s">
        <v>5246</v>
      </c>
      <c r="AB218" t="s">
        <v>5247</v>
      </c>
      <c r="AC218" t="str">
        <f t="shared" si="55"/>
        <v>破壊する</v>
      </c>
      <c r="AD218" t="str">
        <f t="shared" si="46"/>
        <v/>
      </c>
      <c r="AE218" t="str">
        <f t="shared" si="56"/>
        <v/>
      </c>
      <c r="AF218" t="str">
        <f t="shared" si="57"/>
        <v/>
      </c>
      <c r="AG218" t="b">
        <f t="shared" si="44"/>
        <v>0</v>
      </c>
      <c r="AH218" s="3">
        <v>1262</v>
      </c>
      <c r="AI218" s="2" t="s">
        <v>4746</v>
      </c>
      <c r="AJ218" s="1" t="s">
        <v>1509</v>
      </c>
      <c r="AK218" s="1" t="s">
        <v>3203</v>
      </c>
      <c r="AL218" s="1">
        <v>6</v>
      </c>
      <c r="AM218" s="1" t="s">
        <v>3193</v>
      </c>
      <c r="AN218" s="1" t="s">
        <v>3194</v>
      </c>
      <c r="AO218" s="1" t="s">
        <v>1475</v>
      </c>
      <c r="AP218" s="1"/>
      <c r="AQ218" s="1"/>
      <c r="AR218" s="1"/>
      <c r="AS218" s="1" t="s">
        <v>4757</v>
      </c>
      <c r="AT218" s="1"/>
      <c r="AU218" s="1"/>
      <c r="AV218" s="1"/>
      <c r="AW218" s="1"/>
      <c r="AX218" s="1"/>
      <c r="AY218" s="1" t="s">
        <v>4757</v>
      </c>
    </row>
    <row r="219" spans="1:51" x14ac:dyDescent="0.15">
      <c r="A219" t="str">
        <f t="shared" si="47"/>
        <v>|AKH|無色|2||《[[否定の契約]]》|</v>
      </c>
      <c r="B219" t="s">
        <v>3211</v>
      </c>
      <c r="C219" t="str">
        <f t="shared" si="48"/>
        <v>AKH</v>
      </c>
      <c r="D219">
        <f>IF(AI219="","",VLOOKUP(C219,tnpl!$Z$1:$AA$11,2,TRUE))</f>
        <v>10</v>
      </c>
      <c r="E219" t="s">
        <v>3211</v>
      </c>
      <c r="F219" t="str">
        <f t="shared" si="49"/>
        <v>無色</v>
      </c>
      <c r="G219">
        <f>IF(AJ219="","",VLOOKUP(F219,tnpl!$X$1:$Y$16,2,TRUE))</f>
        <v>16</v>
      </c>
      <c r="H219" t="s">
        <v>3211</v>
      </c>
      <c r="I219">
        <f t="shared" si="50"/>
        <v>2</v>
      </c>
      <c r="J219" t="s">
        <v>3211</v>
      </c>
      <c r="K219">
        <f t="shared" si="51"/>
        <v>0</v>
      </c>
      <c r="L219">
        <f t="shared" si="52"/>
        <v>0</v>
      </c>
      <c r="M219" t="str">
        <f t="shared" si="45"/>
        <v/>
      </c>
      <c r="R219" t="s">
        <v>3267</v>
      </c>
      <c r="S219" t="s">
        <v>4854</v>
      </c>
      <c r="T219" t="str">
        <f t="shared" si="53"/>
        <v>否定の契約</v>
      </c>
      <c r="U219" t="str">
        <f t="shared" si="54"/>
        <v/>
      </c>
      <c r="V219" t="str">
        <f>IF(I219=0,VLOOKUP(T219,Sheet4!A:B,2,TRUE),"")</f>
        <v/>
      </c>
      <c r="W219" t="s">
        <v>4855</v>
      </c>
      <c r="X219" t="s">
        <v>3267</v>
      </c>
      <c r="Y219" s="9"/>
      <c r="Z219" s="11" t="s">
        <v>4758</v>
      </c>
      <c r="AA219" t="s">
        <v>5250</v>
      </c>
      <c r="AB219" t="s">
        <v>5247</v>
      </c>
      <c r="AC219" t="str">
        <f t="shared" si="55"/>
        <v>破壊する</v>
      </c>
      <c r="AD219" t="str">
        <f t="shared" si="46"/>
        <v/>
      </c>
      <c r="AE219" t="str">
        <f t="shared" si="56"/>
        <v/>
      </c>
      <c r="AF219" t="str">
        <f t="shared" si="57"/>
        <v>破壊し</v>
      </c>
      <c r="AG219" t="b">
        <f t="shared" si="44"/>
        <v>0</v>
      </c>
      <c r="AH219" s="3">
        <v>1263</v>
      </c>
      <c r="AI219" s="2" t="s">
        <v>4450</v>
      </c>
      <c r="AJ219" s="1" t="s">
        <v>301</v>
      </c>
      <c r="AK219" s="1" t="s">
        <v>3203</v>
      </c>
      <c r="AL219" s="1">
        <v>2</v>
      </c>
      <c r="AM219" s="1" t="s">
        <v>3201</v>
      </c>
      <c r="AN219" s="1" t="s">
        <v>3202</v>
      </c>
      <c r="AO219" s="1" t="s">
        <v>297</v>
      </c>
      <c r="AP219" s="1"/>
      <c r="AQ219" s="1"/>
      <c r="AR219" s="1"/>
      <c r="AS219" s="1" t="s">
        <v>4758</v>
      </c>
      <c r="AT219" s="1"/>
      <c r="AU219" s="1"/>
      <c r="AV219" s="1">
        <v>10</v>
      </c>
      <c r="AW219" s="1"/>
      <c r="AX219" s="1"/>
      <c r="AY219" s="1" t="s">
        <v>4758</v>
      </c>
    </row>
    <row r="220" spans="1:51" x14ac:dyDescent="0.15">
      <c r="A220" t="str">
        <f t="shared" si="47"/>
        <v>|AKH|赤|16||《[[力ずく]]》|</v>
      </c>
      <c r="B220" t="s">
        <v>3211</v>
      </c>
      <c r="C220" t="str">
        <f t="shared" si="48"/>
        <v>AKH</v>
      </c>
      <c r="D220">
        <f>IF(AI220="","",VLOOKUP(C220,tnpl!$Z$1:$AA$11,2,TRUE))</f>
        <v>10</v>
      </c>
      <c r="E220" t="s">
        <v>3211</v>
      </c>
      <c r="F220" t="str">
        <f t="shared" si="49"/>
        <v>赤</v>
      </c>
      <c r="G220">
        <f>IF(AJ220="","",VLOOKUP(F220,tnpl!$X$1:$Y$16,2,TRUE))</f>
        <v>4</v>
      </c>
      <c r="H220" t="s">
        <v>3211</v>
      </c>
      <c r="I220">
        <f t="shared" si="50"/>
        <v>16</v>
      </c>
      <c r="J220" t="s">
        <v>3211</v>
      </c>
      <c r="K220">
        <f t="shared" si="51"/>
        <v>0</v>
      </c>
      <c r="L220">
        <f t="shared" si="52"/>
        <v>0</v>
      </c>
      <c r="M220" t="str">
        <f t="shared" si="45"/>
        <v/>
      </c>
      <c r="R220" t="s">
        <v>3267</v>
      </c>
      <c r="S220" t="s">
        <v>4854</v>
      </c>
      <c r="T220" t="str">
        <f t="shared" si="53"/>
        <v>力ずく</v>
      </c>
      <c r="U220" t="str">
        <f t="shared" si="54"/>
        <v/>
      </c>
      <c r="V220" t="str">
        <f>IF(I220=0,VLOOKUP(T220,Sheet4!A:B,2,TRUE),"")</f>
        <v/>
      </c>
      <c r="W220" t="s">
        <v>4855</v>
      </c>
      <c r="X220" t="s">
        <v>3267</v>
      </c>
      <c r="Y220" s="9"/>
      <c r="Z220" s="11" t="s">
        <v>4815</v>
      </c>
      <c r="AA220" t="s">
        <v>5247</v>
      </c>
      <c r="AC220" t="str">
        <f t="shared" si="55"/>
        <v>破壊する</v>
      </c>
      <c r="AD220" t="str">
        <f t="shared" si="46"/>
        <v/>
      </c>
      <c r="AE220" t="str">
        <f t="shared" si="56"/>
        <v/>
      </c>
      <c r="AF220" t="str">
        <f t="shared" si="57"/>
        <v/>
      </c>
      <c r="AG220" t="b">
        <f t="shared" si="44"/>
        <v>0</v>
      </c>
      <c r="AH220" s="3">
        <v>1280</v>
      </c>
      <c r="AI220" s="2" t="s">
        <v>4450</v>
      </c>
      <c r="AJ220" s="1" t="s">
        <v>1575</v>
      </c>
      <c r="AK220" s="1" t="s">
        <v>1473</v>
      </c>
      <c r="AL220" s="1">
        <v>16</v>
      </c>
      <c r="AM220" s="1" t="s">
        <v>4813</v>
      </c>
      <c r="AN220" s="1" t="s">
        <v>4814</v>
      </c>
      <c r="AO220" s="1" t="s">
        <v>1475</v>
      </c>
      <c r="AP220" s="1"/>
      <c r="AQ220" s="1"/>
      <c r="AR220" s="1"/>
      <c r="AS220" s="1" t="s">
        <v>4815</v>
      </c>
      <c r="AT220" s="1"/>
      <c r="AU220" s="1"/>
      <c r="AV220" s="1"/>
      <c r="AW220" s="1"/>
      <c r="AX220" s="1"/>
      <c r="AY220" s="1" t="s">
        <v>4815</v>
      </c>
    </row>
    <row r="221" spans="1:51" x14ac:dyDescent="0.15">
      <c r="A221" t="str">
        <f t="shared" si="47"/>
        <v>|AKH|緑|14|6/6|《[[刻み角]]》|</v>
      </c>
      <c r="B221" t="s">
        <v>3211</v>
      </c>
      <c r="C221" t="str">
        <f t="shared" si="48"/>
        <v>AKH</v>
      </c>
      <c r="D221">
        <f>IF(AI221="","",VLOOKUP(C221,tnpl!$Z$1:$AA$11,2,TRUE))</f>
        <v>10</v>
      </c>
      <c r="E221" t="s">
        <v>3211</v>
      </c>
      <c r="F221" t="str">
        <f t="shared" si="49"/>
        <v>緑</v>
      </c>
      <c r="G221">
        <f>IF(AJ221="","",VLOOKUP(F221,tnpl!$X$1:$Y$16,2,TRUE))</f>
        <v>5</v>
      </c>
      <c r="H221" t="s">
        <v>3211</v>
      </c>
      <c r="I221">
        <f t="shared" si="50"/>
        <v>14</v>
      </c>
      <c r="J221" t="s">
        <v>3211</v>
      </c>
      <c r="K221">
        <f t="shared" si="51"/>
        <v>6</v>
      </c>
      <c r="L221">
        <f t="shared" si="52"/>
        <v>6</v>
      </c>
      <c r="M221" t="str">
        <f t="shared" si="45"/>
        <v>6/6</v>
      </c>
      <c r="R221" t="s">
        <v>3267</v>
      </c>
      <c r="S221" t="s">
        <v>4854</v>
      </c>
      <c r="T221" t="str">
        <f t="shared" si="53"/>
        <v>刻み角</v>
      </c>
      <c r="U221" t="str">
        <f t="shared" si="54"/>
        <v/>
      </c>
      <c r="V221" t="str">
        <f>IF(I221=0,VLOOKUP(T221,Sheet4!A:B,2,TRUE),"")</f>
        <v/>
      </c>
      <c r="W221" t="s">
        <v>4855</v>
      </c>
      <c r="X221" t="s">
        <v>3267</v>
      </c>
      <c r="Y221" s="9"/>
      <c r="Z221" s="11" t="s">
        <v>4834</v>
      </c>
      <c r="AA221" t="s">
        <v>5247</v>
      </c>
      <c r="AC221" t="str">
        <f t="shared" si="55"/>
        <v>破壊する</v>
      </c>
      <c r="AD221" t="str">
        <f t="shared" si="46"/>
        <v/>
      </c>
      <c r="AE221" t="str">
        <f t="shared" si="56"/>
        <v/>
      </c>
      <c r="AF221" t="str">
        <f t="shared" si="57"/>
        <v/>
      </c>
      <c r="AG221" t="b">
        <f t="shared" si="44"/>
        <v>0</v>
      </c>
      <c r="AH221" s="3">
        <v>1286</v>
      </c>
      <c r="AI221" s="2" t="s">
        <v>4450</v>
      </c>
      <c r="AJ221" s="1" t="s">
        <v>1540</v>
      </c>
      <c r="AK221" s="1" t="s">
        <v>1463</v>
      </c>
      <c r="AL221" s="1">
        <v>14</v>
      </c>
      <c r="AM221" s="1" t="s">
        <v>4831</v>
      </c>
      <c r="AN221" s="1" t="s">
        <v>4832</v>
      </c>
      <c r="AO221" s="1" t="s">
        <v>349</v>
      </c>
      <c r="AP221" s="1" t="s">
        <v>367</v>
      </c>
      <c r="AQ221" s="1"/>
      <c r="AR221" s="1"/>
      <c r="AS221" s="1" t="s">
        <v>2645</v>
      </c>
      <c r="AT221" s="1" t="s">
        <v>4833</v>
      </c>
      <c r="AU221" s="1"/>
      <c r="AV221" s="1"/>
      <c r="AW221" s="1">
        <v>6</v>
      </c>
      <c r="AX221" s="1">
        <v>6</v>
      </c>
      <c r="AY221" s="1" t="s">
        <v>4834</v>
      </c>
    </row>
    <row r="222" spans="1:51" x14ac:dyDescent="0.15">
      <c r="A222" t="str">
        <f t="shared" ref="A222:A224" si="58">B222&amp;C222&amp;E222&amp;F222&amp;H222&amp;I222&amp;J222&amp;M222&amp;N222&amp;O222&amp;P222&amp;Q222&amp;R222&amp;S222&amp;T222&amp;U222&amp;V222&amp;W222&amp;X222&amp;Y222</f>
        <v>*能力によって破壊を得るまたは与えるクリーチャー</v>
      </c>
      <c r="B222" t="s">
        <v>5159</v>
      </c>
      <c r="F222" t="str">
        <f>$C$4</f>
        <v>破壊</v>
      </c>
      <c r="M222" t="s">
        <v>5158</v>
      </c>
      <c r="Y222" s="9"/>
    </row>
    <row r="223" spans="1:51" x14ac:dyDescent="0.15">
      <c r="A223" t="str">
        <f t="shared" si="58"/>
        <v>|LEFT:50|LEFT:50|LEFT:50|LEFT:50|LEFT:250|LEFT:250|c</v>
      </c>
      <c r="B223" t="s">
        <v>3267</v>
      </c>
      <c r="C223" t="s">
        <v>3204</v>
      </c>
      <c r="E223" t="s">
        <v>3267</v>
      </c>
      <c r="F223" t="s">
        <v>3204</v>
      </c>
      <c r="H223" t="s">
        <v>3267</v>
      </c>
      <c r="I223" t="s">
        <v>3204</v>
      </c>
      <c r="J223" t="s">
        <v>3267</v>
      </c>
      <c r="M223" t="s">
        <v>3204</v>
      </c>
      <c r="N223" t="s">
        <v>3267</v>
      </c>
      <c r="O223" t="s">
        <v>5042</v>
      </c>
      <c r="R223" t="s">
        <v>3267</v>
      </c>
      <c r="T223" t="s">
        <v>5042</v>
      </c>
      <c r="X223" t="s">
        <v>3267</v>
      </c>
      <c r="Y223" s="9" t="s">
        <v>3206</v>
      </c>
    </row>
    <row r="224" spans="1:51" x14ac:dyDescent="0.15">
      <c r="A224" t="str">
        <f t="shared" si="58"/>
        <v>|セット|色|コスト|P/T|能力|カード名|</v>
      </c>
      <c r="B224" t="s">
        <v>3211</v>
      </c>
      <c r="C224" t="s">
        <v>3212</v>
      </c>
      <c r="E224" t="s">
        <v>3211</v>
      </c>
      <c r="F224" t="s">
        <v>3181</v>
      </c>
      <c r="H224" t="s">
        <v>3211</v>
      </c>
      <c r="I224" t="s">
        <v>3207</v>
      </c>
      <c r="J224" t="s">
        <v>3211</v>
      </c>
      <c r="K224" t="s">
        <v>3168</v>
      </c>
      <c r="L224" t="s">
        <v>3167</v>
      </c>
      <c r="M224" t="str">
        <f>K224&amp;"/"&amp;L224</f>
        <v>P/T</v>
      </c>
      <c r="N224" t="s">
        <v>3267</v>
      </c>
      <c r="O224" t="s">
        <v>3231</v>
      </c>
      <c r="R224" t="s">
        <v>3267</v>
      </c>
      <c r="T224" t="s">
        <v>3208</v>
      </c>
      <c r="X224" t="s">
        <v>3267</v>
      </c>
      <c r="AG224" t="b">
        <f>OR(AD224="与える",AF224="得る")</f>
        <v>0</v>
      </c>
    </row>
    <row r="225" spans="1:26" x14ac:dyDescent="0.15">
      <c r="Y225" s="9"/>
      <c r="Z225"/>
    </row>
    <row r="226" spans="1:26" x14ac:dyDescent="0.15">
      <c r="Y226" s="9"/>
      <c r="Z226"/>
    </row>
    <row r="227" spans="1:26" x14ac:dyDescent="0.15">
      <c r="A227" t="str">
        <f t="shared" ref="A227:A229" si="59">B227&amp;C227&amp;E227&amp;F227&amp;H227&amp;I227&amp;J227&amp;M227&amp;N227&amp;O227&amp;P227&amp;Q227&amp;R227&amp;S227&amp;T227&amp;U227&amp;V227&amp;W227&amp;X227&amp;Y227</f>
        <v>*破壊を与える呪文やサポート</v>
      </c>
      <c r="B227" t="s">
        <v>3229</v>
      </c>
      <c r="F227" t="str">
        <f>$C$4</f>
        <v>破壊</v>
      </c>
      <c r="M227" t="s">
        <v>5160</v>
      </c>
    </row>
    <row r="228" spans="1:26" x14ac:dyDescent="0.15">
      <c r="A228" t="str">
        <f t="shared" si="59"/>
        <v>|LEFT:50|LEFT:50|LEFT:50|LEFT:120|LEFT:250|LEFT:250|c</v>
      </c>
      <c r="B228" t="s">
        <v>3267</v>
      </c>
      <c r="C228" t="s">
        <v>3204</v>
      </c>
      <c r="E228" t="s">
        <v>3267</v>
      </c>
      <c r="F228" t="s">
        <v>3204</v>
      </c>
      <c r="H228" t="s">
        <v>3267</v>
      </c>
      <c r="I228" t="s">
        <v>3204</v>
      </c>
      <c r="J228" t="s">
        <v>3267</v>
      </c>
      <c r="M228" t="s">
        <v>5157</v>
      </c>
      <c r="N228" t="s">
        <v>3267</v>
      </c>
      <c r="O228" t="s">
        <v>5042</v>
      </c>
      <c r="R228" t="s">
        <v>3267</v>
      </c>
      <c r="T228" t="s">
        <v>5042</v>
      </c>
      <c r="X228" t="s">
        <v>3267</v>
      </c>
      <c r="Y228" t="s">
        <v>3206</v>
      </c>
    </row>
    <row r="229" spans="1:26" x14ac:dyDescent="0.15">
      <c r="A229" t="str">
        <f t="shared" si="59"/>
        <v>|セット|色|コスト|カード種|能力|カード名|</v>
      </c>
      <c r="B229" t="s">
        <v>3267</v>
      </c>
      <c r="C229" t="s">
        <v>5153</v>
      </c>
      <c r="E229" t="s">
        <v>3267</v>
      </c>
      <c r="F229" t="s">
        <v>3181</v>
      </c>
      <c r="H229" t="s">
        <v>3267</v>
      </c>
      <c r="I229" t="s">
        <v>3207</v>
      </c>
      <c r="J229" t="s">
        <v>3267</v>
      </c>
      <c r="K229" t="s">
        <v>5154</v>
      </c>
      <c r="L229" t="s">
        <v>5155</v>
      </c>
      <c r="M229" t="s">
        <v>4902</v>
      </c>
      <c r="N229" t="s">
        <v>3267</v>
      </c>
      <c r="O229" t="s">
        <v>3231</v>
      </c>
      <c r="R229" t="s">
        <v>3267</v>
      </c>
      <c r="T229" t="s">
        <v>3208</v>
      </c>
      <c r="X229" t="s">
        <v>3267</v>
      </c>
    </row>
    <row r="230" spans="1:26" x14ac:dyDescent="0.15">
      <c r="Y230" s="9"/>
      <c r="Z230"/>
    </row>
    <row r="232" spans="1:26" x14ac:dyDescent="0.15">
      <c r="A232" t="str">
        <f>B232&amp;C232&amp;E232&amp;F232&amp;H232&amp;I232&amp;J232&amp;M232&amp;N232&amp;O232&amp;P232&amp;Q232&amp;R232&amp;S232&amp;T232&amp;U232&amp;V232&amp;W232&amp;X232&amp;Y232</f>
        <v>*破壊を持つトークンを召喚するカード</v>
      </c>
      <c r="B232" t="s">
        <v>3229</v>
      </c>
      <c r="F232" t="str">
        <f>$C$4</f>
        <v>破壊</v>
      </c>
      <c r="M232" t="s">
        <v>5161</v>
      </c>
    </row>
    <row r="233" spans="1:26" x14ac:dyDescent="0.15">
      <c r="A233" t="str">
        <f t="shared" ref="A233:A234" si="60">B233&amp;C233&amp;E233&amp;F233&amp;H233&amp;I233&amp;J233&amp;M233&amp;N233&amp;O233&amp;P233&amp;Q233&amp;R233&amp;S233&amp;T233&amp;U233&amp;V233&amp;W233&amp;X233&amp;Y233</f>
        <v>|LEFT:50|LEFT:50|LEFT:50|LEFT:120|LEFT:250|LEFT:250|c</v>
      </c>
      <c r="B233" t="s">
        <v>3267</v>
      </c>
      <c r="C233" t="s">
        <v>3204</v>
      </c>
      <c r="E233" t="s">
        <v>3267</v>
      </c>
      <c r="F233" t="s">
        <v>3204</v>
      </c>
      <c r="H233" t="s">
        <v>3267</v>
      </c>
      <c r="I233" t="s">
        <v>3204</v>
      </c>
      <c r="J233" t="s">
        <v>3267</v>
      </c>
      <c r="M233" t="s">
        <v>5157</v>
      </c>
      <c r="N233" t="s">
        <v>3267</v>
      </c>
      <c r="O233" t="s">
        <v>5042</v>
      </c>
      <c r="R233" t="s">
        <v>3267</v>
      </c>
      <c r="T233" t="s">
        <v>5042</v>
      </c>
      <c r="X233" t="s">
        <v>3267</v>
      </c>
      <c r="Y233" t="s">
        <v>3206</v>
      </c>
    </row>
    <row r="234" spans="1:26" x14ac:dyDescent="0.15">
      <c r="A234" t="str">
        <f t="shared" si="60"/>
        <v>|セット|色|コスト|カード種|能力|カード名|</v>
      </c>
      <c r="B234" t="s">
        <v>3267</v>
      </c>
      <c r="C234" t="s">
        <v>5153</v>
      </c>
      <c r="E234" t="s">
        <v>3267</v>
      </c>
      <c r="F234" t="s">
        <v>3181</v>
      </c>
      <c r="H234" t="s">
        <v>3267</v>
      </c>
      <c r="I234" t="s">
        <v>3207</v>
      </c>
      <c r="J234" t="s">
        <v>3267</v>
      </c>
      <c r="K234" t="s">
        <v>5154</v>
      </c>
      <c r="L234" t="s">
        <v>5155</v>
      </c>
      <c r="M234" t="s">
        <v>4902</v>
      </c>
      <c r="N234" t="s">
        <v>3267</v>
      </c>
      <c r="O234" t="s">
        <v>3231</v>
      </c>
      <c r="R234" t="s">
        <v>3267</v>
      </c>
      <c r="T234" t="s">
        <v>3208</v>
      </c>
      <c r="X234" t="s">
        <v>3267</v>
      </c>
    </row>
    <row r="235" spans="1:26" x14ac:dyDescent="0.15">
      <c r="Y235" s="9"/>
    </row>
    <row r="236" spans="1:26" x14ac:dyDescent="0.15">
      <c r="Y236" s="9"/>
      <c r="Z236"/>
    </row>
  </sheetData>
  <autoFilter ref="Z3:AG14"/>
  <phoneticPr fontId="1"/>
  <conditionalFormatting sqref="AX9:AX19">
    <cfRule type="cellIs" dxfId="2" priority="3" operator="notEqual">
      <formula>$P9</formula>
    </cfRule>
  </conditionalFormatting>
  <conditionalFormatting sqref="AX20:AX221">
    <cfRule type="cellIs" dxfId="1" priority="132" operator="notEqual">
      <formula>$P222</formula>
    </cfRule>
  </conditionalFormatting>
  <conditionalFormatting sqref="Z1:Z1048576">
    <cfRule type="containsText" dxfId="0" priority="1" operator="containsText" text="末裔">
      <formula>NOT(ISERROR(SEARCH("末裔",Z1)))</formula>
    </cfRule>
  </conditionalFormatting>
  <dataValidations count="2">
    <dataValidation type="list" allowBlank="1" showInputMessage="1" showErrorMessage="1" sqref="AK9:AK16">
      <formula1>#REF!</formula1>
    </dataValidation>
    <dataValidation type="list" allowBlank="1" showInputMessage="1" showErrorMessage="1" sqref="AA9:AB221">
      <formula1>$AZ$1:$AZ$15</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V81"/>
  <sheetViews>
    <sheetView topLeftCell="A44" workbookViewId="0">
      <selection activeCell="A68" sqref="A68"/>
    </sheetView>
  </sheetViews>
  <sheetFormatPr defaultRowHeight="13.5" x14ac:dyDescent="0.15"/>
  <cols>
    <col min="1" max="1" width="14.75" customWidth="1"/>
    <col min="2" max="2" width="2.5" customWidth="1"/>
    <col min="3" max="3" width="6.25" customWidth="1"/>
    <col min="4" max="4" width="2.5" bestFit="1" customWidth="1"/>
    <col min="5" max="5" width="2" bestFit="1" customWidth="1"/>
    <col min="7" max="7" width="2.5" bestFit="1" customWidth="1"/>
    <col min="8" max="8" width="2" bestFit="1" customWidth="1"/>
    <col min="10" max="10" width="2" bestFit="1" customWidth="1"/>
    <col min="12" max="12" width="2.5" bestFit="1" customWidth="1"/>
    <col min="13" max="13" width="2" bestFit="1" customWidth="1"/>
    <col min="14" max="14" width="3.75" bestFit="1" customWidth="1"/>
    <col min="15" max="15" width="12" customWidth="1"/>
    <col min="16" max="16" width="2.5" bestFit="1" customWidth="1"/>
    <col min="18" max="18" width="2" customWidth="1"/>
    <col min="19" max="19" width="10.125" customWidth="1"/>
    <col min="20" max="20" width="2" customWidth="1"/>
    <col min="21" max="21" width="2" bestFit="1" customWidth="1"/>
  </cols>
  <sheetData>
    <row r="1" spans="1:22" x14ac:dyDescent="0.15">
      <c r="A1" t="str">
        <f>B1&amp;C1&amp;E1&amp;F1&amp;H1&amp;I1&amp;J1&amp;K1&amp;M1&amp;N1&amp;O1&amp;P1&amp;Q1&amp;R1&amp;S1&amp;T1&amp;U1&amp;V1</f>
        <v>*同盟者カード一覧</v>
      </c>
      <c r="B1" t="s">
        <v>3229</v>
      </c>
      <c r="C1" t="s">
        <v>3268</v>
      </c>
      <c r="F1" t="s">
        <v>3269</v>
      </c>
    </row>
    <row r="2" spans="1:22" x14ac:dyDescent="0.15">
      <c r="A2" t="str">
        <f t="shared" ref="A2:A66" si="0">B2&amp;C2&amp;E2&amp;F2&amp;H2&amp;I2&amp;J2&amp;K2&amp;M2&amp;N2&amp;O2&amp;P2&amp;Q2&amp;R2&amp;S2&amp;T2&amp;U2&amp;V2</f>
        <v>・</v>
      </c>
      <c r="B2" t="s">
        <v>3270</v>
      </c>
    </row>
    <row r="3" spans="1:22" x14ac:dyDescent="0.15">
      <c r="A3" t="str">
        <f t="shared" si="0"/>
        <v/>
      </c>
    </row>
    <row r="4" spans="1:22" x14ac:dyDescent="0.15">
      <c r="A4" t="str">
        <f t="shared" si="0"/>
        <v>**クリーチャーカード</v>
      </c>
      <c r="B4" t="s">
        <v>3218</v>
      </c>
    </row>
    <row r="5" spans="1:22" x14ac:dyDescent="0.15">
      <c r="A5" t="str">
        <f t="shared" si="0"/>
        <v>|LEFT:50|LEFT:50|LEFT:50|LEFT:50|LEFT:500|c</v>
      </c>
      <c r="B5" t="s">
        <v>3211</v>
      </c>
      <c r="C5" t="s">
        <v>3204</v>
      </c>
      <c r="E5" t="s">
        <v>3211</v>
      </c>
      <c r="F5" t="s">
        <v>3204</v>
      </c>
      <c r="H5" t="s">
        <v>3211</v>
      </c>
      <c r="I5" t="s">
        <v>3204</v>
      </c>
      <c r="J5" t="s">
        <v>3211</v>
      </c>
      <c r="K5" t="s">
        <v>3204</v>
      </c>
      <c r="M5" t="s">
        <v>3267</v>
      </c>
      <c r="O5" t="s">
        <v>3205</v>
      </c>
      <c r="U5" t="s">
        <v>3211</v>
      </c>
      <c r="V5" t="s">
        <v>3206</v>
      </c>
    </row>
    <row r="6" spans="1:22" x14ac:dyDescent="0.15">
      <c r="A6" t="str">
        <f t="shared" si="0"/>
        <v>|セット|色|コスト|P/T|カード名|</v>
      </c>
      <c r="B6" t="s">
        <v>3211</v>
      </c>
      <c r="C6" t="s">
        <v>3212</v>
      </c>
      <c r="E6" t="s">
        <v>3211</v>
      </c>
      <c r="F6" t="s">
        <v>3181</v>
      </c>
      <c r="H6" t="s">
        <v>3211</v>
      </c>
      <c r="I6" t="s">
        <v>3207</v>
      </c>
      <c r="J6" t="s">
        <v>3211</v>
      </c>
      <c r="K6" t="s">
        <v>3266</v>
      </c>
      <c r="M6" t="s">
        <v>3267</v>
      </c>
      <c r="O6" t="s">
        <v>3208</v>
      </c>
      <c r="U6" t="s">
        <v>3211</v>
      </c>
    </row>
    <row r="7" spans="1:22" x14ac:dyDescent="0.15">
      <c r="A7" t="str">
        <f t="shared" si="0"/>
        <v>|BFZ|白|5|2/1|[[《探検隊の特使/Expedition Envoy》&gt;探検隊の特使/Expedition Envoy]]|</v>
      </c>
      <c r="B7" t="s">
        <v>3211</v>
      </c>
      <c r="C7" t="s">
        <v>3213</v>
      </c>
      <c r="E7" t="s">
        <v>3211</v>
      </c>
      <c r="F7" t="s">
        <v>1653</v>
      </c>
      <c r="H7" t="s">
        <v>3211</v>
      </c>
      <c r="I7">
        <v>5</v>
      </c>
      <c r="J7" t="s">
        <v>3211</v>
      </c>
      <c r="K7" t="s">
        <v>3250</v>
      </c>
      <c r="M7" t="s">
        <v>3267</v>
      </c>
      <c r="N7" t="s">
        <v>3215</v>
      </c>
      <c r="O7" t="s">
        <v>2443</v>
      </c>
      <c r="P7" t="s">
        <v>3223</v>
      </c>
      <c r="Q7" t="s">
        <v>2442</v>
      </c>
      <c r="R7" t="s">
        <v>3216</v>
      </c>
      <c r="S7" s="9" t="str">
        <f>O7&amp;P7&amp;Q7</f>
        <v>探検隊の特使/Expedition Envoy</v>
      </c>
      <c r="T7" t="s">
        <v>3217</v>
      </c>
      <c r="U7" t="s">
        <v>3211</v>
      </c>
    </row>
    <row r="8" spans="1:22" x14ac:dyDescent="0.15">
      <c r="A8" t="str">
        <f t="shared" si="0"/>
        <v>|BFZ|白|6|3/1|[[《コーの懲罰者/Kor Castigator》&gt;コーの懲罰者/Kor Castigator]]|</v>
      </c>
      <c r="B8" t="s">
        <v>3211</v>
      </c>
      <c r="C8" t="s">
        <v>3213</v>
      </c>
      <c r="E8" t="s">
        <v>3211</v>
      </c>
      <c r="F8" t="s">
        <v>1653</v>
      </c>
      <c r="H8" t="s">
        <v>3211</v>
      </c>
      <c r="I8">
        <v>6</v>
      </c>
      <c r="J8" t="s">
        <v>3211</v>
      </c>
      <c r="K8" t="s">
        <v>3251</v>
      </c>
      <c r="M8" t="s">
        <v>3267</v>
      </c>
      <c r="N8" t="s">
        <v>3215</v>
      </c>
      <c r="O8" t="s">
        <v>2432</v>
      </c>
      <c r="P8" t="s">
        <v>3223</v>
      </c>
      <c r="Q8" t="s">
        <v>2431</v>
      </c>
      <c r="R8" t="s">
        <v>3216</v>
      </c>
      <c r="S8" s="9" t="str">
        <f t="shared" ref="S8:S48" si="1">O8&amp;P8&amp;Q8</f>
        <v>コーの懲罰者/Kor Castigator</v>
      </c>
      <c r="T8" t="s">
        <v>3217</v>
      </c>
      <c r="U8" t="s">
        <v>3211</v>
      </c>
    </row>
    <row r="9" spans="1:22" x14ac:dyDescent="0.15">
      <c r="A9" t="str">
        <f t="shared" si="0"/>
        <v>|BFZ|白|10|1/2|[[《マキンディの巡回兵/Makindi Patrol》&gt;マキンディの巡回兵/Makindi Patrol]]|</v>
      </c>
      <c r="B9" t="s">
        <v>3211</v>
      </c>
      <c r="C9" t="s">
        <v>3213</v>
      </c>
      <c r="E9" t="s">
        <v>3211</v>
      </c>
      <c r="F9" t="s">
        <v>1653</v>
      </c>
      <c r="H9" t="s">
        <v>3211</v>
      </c>
      <c r="I9">
        <v>10</v>
      </c>
      <c r="J9" t="s">
        <v>3211</v>
      </c>
      <c r="K9" t="s">
        <v>3252</v>
      </c>
      <c r="M9" t="s">
        <v>3267</v>
      </c>
      <c r="N9" t="s">
        <v>3215</v>
      </c>
      <c r="O9" t="s">
        <v>2430</v>
      </c>
      <c r="P9" t="s">
        <v>3223</v>
      </c>
      <c r="Q9" t="s">
        <v>2429</v>
      </c>
      <c r="R9" t="s">
        <v>3216</v>
      </c>
      <c r="S9" s="9" t="str">
        <f t="shared" si="1"/>
        <v>マキンディの巡回兵/Makindi Patrol</v>
      </c>
      <c r="T9" t="s">
        <v>3217</v>
      </c>
      <c r="U9" t="s">
        <v>3211</v>
      </c>
    </row>
    <row r="10" spans="1:22" x14ac:dyDescent="0.15">
      <c r="A10" t="str">
        <f t="shared" si="0"/>
        <v>|BFZ|白|13|4/4|[[《回生の天使/Angel of Renewal》&gt;回生の天使/Angel of Renewal]]|</v>
      </c>
      <c r="B10" t="s">
        <v>3211</v>
      </c>
      <c r="C10" t="s">
        <v>3213</v>
      </c>
      <c r="E10" t="s">
        <v>3211</v>
      </c>
      <c r="F10" t="s">
        <v>1653</v>
      </c>
      <c r="H10" t="s">
        <v>3211</v>
      </c>
      <c r="I10">
        <v>13</v>
      </c>
      <c r="J10" t="s">
        <v>3211</v>
      </c>
      <c r="K10" t="s">
        <v>3253</v>
      </c>
      <c r="M10" t="s">
        <v>3267</v>
      </c>
      <c r="N10" t="s">
        <v>3215</v>
      </c>
      <c r="O10" t="s">
        <v>2395</v>
      </c>
      <c r="P10" t="s">
        <v>3223</v>
      </c>
      <c r="Q10" t="s">
        <v>2394</v>
      </c>
      <c r="R10" t="s">
        <v>3216</v>
      </c>
      <c r="S10" s="9" t="str">
        <f t="shared" si="1"/>
        <v>回生の天使/Angel of Renewal</v>
      </c>
      <c r="T10" t="s">
        <v>3217</v>
      </c>
      <c r="U10" t="s">
        <v>3211</v>
      </c>
    </row>
    <row r="11" spans="1:22" x14ac:dyDescent="0.15">
      <c r="A11" t="str">
        <f t="shared" si="0"/>
        <v>|BFZ|白|8|3/3|[[《絶壁の見張り/Cliffside Lookout》&gt;絶壁の見張り/Cliffside Lookout]]|</v>
      </c>
      <c r="B11" t="s">
        <v>3211</v>
      </c>
      <c r="C11" t="s">
        <v>3213</v>
      </c>
      <c r="E11" t="s">
        <v>3211</v>
      </c>
      <c r="F11" t="s">
        <v>1653</v>
      </c>
      <c r="H11" t="s">
        <v>3211</v>
      </c>
      <c r="I11">
        <v>8</v>
      </c>
      <c r="J11" t="s">
        <v>3211</v>
      </c>
      <c r="K11" t="s">
        <v>3254</v>
      </c>
      <c r="M11" t="s">
        <v>3267</v>
      </c>
      <c r="N11" t="s">
        <v>3215</v>
      </c>
      <c r="O11" t="s">
        <v>2392</v>
      </c>
      <c r="P11" t="s">
        <v>3223</v>
      </c>
      <c r="Q11" t="s">
        <v>2391</v>
      </c>
      <c r="R11" t="s">
        <v>3216</v>
      </c>
      <c r="S11" s="9" t="str">
        <f t="shared" si="1"/>
        <v>絶壁の見張り/Cliffside Lookout</v>
      </c>
      <c r="T11" t="s">
        <v>3217</v>
      </c>
      <c r="U11" t="s">
        <v>3211</v>
      </c>
    </row>
    <row r="12" spans="1:22" x14ac:dyDescent="0.15">
      <c r="A12" t="str">
        <f t="shared" si="0"/>
        <v>|BFZ|白|13|4/4|[[《コーの刃振り/Kor Bladewhirl》&gt;コーの刃振り/Kor Bladewhirl]]|</v>
      </c>
      <c r="B12" t="s">
        <v>3211</v>
      </c>
      <c r="C12" t="s">
        <v>3213</v>
      </c>
      <c r="E12" t="s">
        <v>3211</v>
      </c>
      <c r="F12" t="s">
        <v>1653</v>
      </c>
      <c r="H12" t="s">
        <v>3211</v>
      </c>
      <c r="I12">
        <v>13</v>
      </c>
      <c r="J12" t="s">
        <v>3211</v>
      </c>
      <c r="K12" t="s">
        <v>3253</v>
      </c>
      <c r="M12" t="s">
        <v>3267</v>
      </c>
      <c r="N12" t="s">
        <v>3215</v>
      </c>
      <c r="O12" t="s">
        <v>2389</v>
      </c>
      <c r="P12" t="s">
        <v>3223</v>
      </c>
      <c r="Q12" t="s">
        <v>2388</v>
      </c>
      <c r="R12" t="s">
        <v>3216</v>
      </c>
      <c r="S12" s="9" t="str">
        <f t="shared" si="1"/>
        <v>コーの刃振り/Kor Bladewhirl</v>
      </c>
      <c r="T12" t="s">
        <v>3217</v>
      </c>
      <c r="U12" t="s">
        <v>3211</v>
      </c>
    </row>
    <row r="13" spans="1:22" x14ac:dyDescent="0.15">
      <c r="A13" t="str">
        <f t="shared" si="0"/>
        <v>|BFZ|白|9|3/4|[[《コーの絡め捕り/Kor Entanglers》&gt;コーの絡め捕り/Kor Entanglers]]|</v>
      </c>
      <c r="B13" t="s">
        <v>3211</v>
      </c>
      <c r="C13" t="s">
        <v>3213</v>
      </c>
      <c r="E13" t="s">
        <v>3211</v>
      </c>
      <c r="F13" t="s">
        <v>1653</v>
      </c>
      <c r="H13" t="s">
        <v>3211</v>
      </c>
      <c r="I13">
        <v>9</v>
      </c>
      <c r="J13" t="s">
        <v>3211</v>
      </c>
      <c r="K13" t="s">
        <v>3255</v>
      </c>
      <c r="M13" t="s">
        <v>3267</v>
      </c>
      <c r="N13" t="s">
        <v>3215</v>
      </c>
      <c r="O13" t="s">
        <v>2386</v>
      </c>
      <c r="P13" t="s">
        <v>3223</v>
      </c>
      <c r="Q13" t="s">
        <v>2385</v>
      </c>
      <c r="R13" t="s">
        <v>3216</v>
      </c>
      <c r="S13" s="9" t="str">
        <f t="shared" si="1"/>
        <v>コーの絡め捕り/Kor Entanglers</v>
      </c>
      <c r="T13" t="s">
        <v>3217</v>
      </c>
      <c r="U13" t="s">
        <v>3211</v>
      </c>
    </row>
    <row r="14" spans="1:22" x14ac:dyDescent="0.15">
      <c r="A14" t="str">
        <f t="shared" si="0"/>
        <v>|BFZ|白|6|4/4|[[《物静かな使用人/Serene Steward》&gt;物静かな使用人/Serene Steward]]|</v>
      </c>
      <c r="B14" t="s">
        <v>3211</v>
      </c>
      <c r="C14" t="s">
        <v>3213</v>
      </c>
      <c r="E14" t="s">
        <v>3211</v>
      </c>
      <c r="F14" t="s">
        <v>1653</v>
      </c>
      <c r="H14" t="s">
        <v>3211</v>
      </c>
      <c r="I14">
        <v>6</v>
      </c>
      <c r="J14" t="s">
        <v>3211</v>
      </c>
      <c r="K14" t="s">
        <v>3253</v>
      </c>
      <c r="M14" t="s">
        <v>3267</v>
      </c>
      <c r="N14" t="s">
        <v>3215</v>
      </c>
      <c r="O14" t="s">
        <v>2383</v>
      </c>
      <c r="P14" t="s">
        <v>3223</v>
      </c>
      <c r="Q14" t="s">
        <v>2382</v>
      </c>
      <c r="R14" t="s">
        <v>3216</v>
      </c>
      <c r="S14" s="9" t="str">
        <f t="shared" si="1"/>
        <v>物静かな使用人/Serene Steward</v>
      </c>
      <c r="T14" t="s">
        <v>3217</v>
      </c>
      <c r="U14" t="s">
        <v>3211</v>
      </c>
    </row>
    <row r="15" spans="1:22" x14ac:dyDescent="0.15">
      <c r="A15" t="str">
        <f t="shared" si="0"/>
        <v>|BFZ|白|5|3/2|[[《ランタンの斥候/Lantern Scout》&gt;ランタンの斥候/Lantern Scout]]|</v>
      </c>
      <c r="B15" t="s">
        <v>3211</v>
      </c>
      <c r="C15" t="s">
        <v>3213</v>
      </c>
      <c r="E15" t="s">
        <v>3211</v>
      </c>
      <c r="F15" t="s">
        <v>1653</v>
      </c>
      <c r="H15" t="s">
        <v>3211</v>
      </c>
      <c r="I15">
        <v>5</v>
      </c>
      <c r="J15" t="s">
        <v>3211</v>
      </c>
      <c r="K15" t="s">
        <v>3256</v>
      </c>
      <c r="M15" t="s">
        <v>3267</v>
      </c>
      <c r="N15" t="s">
        <v>3215</v>
      </c>
      <c r="O15" t="s">
        <v>2359</v>
      </c>
      <c r="P15" t="s">
        <v>3223</v>
      </c>
      <c r="Q15" t="s">
        <v>2358</v>
      </c>
      <c r="R15" t="s">
        <v>3216</v>
      </c>
      <c r="S15" s="9" t="str">
        <f t="shared" si="1"/>
        <v>ランタンの斥候/Lantern Scout</v>
      </c>
      <c r="T15" t="s">
        <v>3217</v>
      </c>
      <c r="U15" t="s">
        <v>3211</v>
      </c>
    </row>
    <row r="16" spans="1:22" x14ac:dyDescent="0.15">
      <c r="A16" t="str">
        <f t="shared" si="0"/>
        <v>|BFZ|白|18|8/7|[[《ゴーマ・ファーダの英雄/Hero of Goma Fada》&gt;ゴーマ・ファーダの英雄/Hero of Goma Fada]]|</v>
      </c>
      <c r="B16" t="s">
        <v>3211</v>
      </c>
      <c r="C16" t="s">
        <v>3213</v>
      </c>
      <c r="E16" t="s">
        <v>3211</v>
      </c>
      <c r="F16" t="s">
        <v>1653</v>
      </c>
      <c r="H16" t="s">
        <v>3211</v>
      </c>
      <c r="I16">
        <v>18</v>
      </c>
      <c r="J16" t="s">
        <v>3211</v>
      </c>
      <c r="K16" t="s">
        <v>3257</v>
      </c>
      <c r="M16" t="s">
        <v>3267</v>
      </c>
      <c r="N16" t="s">
        <v>3215</v>
      </c>
      <c r="O16" t="s">
        <v>2349</v>
      </c>
      <c r="P16" t="s">
        <v>3223</v>
      </c>
      <c r="Q16" t="s">
        <v>2348</v>
      </c>
      <c r="R16" t="s">
        <v>3216</v>
      </c>
      <c r="S16" s="9" t="str">
        <f t="shared" si="1"/>
        <v>ゴーマ・ファーダの英雄/Hero of Goma Fada</v>
      </c>
      <c r="T16" t="s">
        <v>3217</v>
      </c>
      <c r="U16" t="s">
        <v>3211</v>
      </c>
    </row>
    <row r="17" spans="1:21" x14ac:dyDescent="0.15">
      <c r="A17" t="str">
        <f t="shared" si="0"/>
        <v>|BFZ|青|7|4/3|[[《珊瑚兜の案内人/Coralhelm Guide》&gt;珊瑚兜の案内人/Coralhelm Guide]]|</v>
      </c>
      <c r="B17" t="s">
        <v>3211</v>
      </c>
      <c r="C17" t="s">
        <v>3213</v>
      </c>
      <c r="E17" t="s">
        <v>3211</v>
      </c>
      <c r="F17" t="s">
        <v>1631</v>
      </c>
      <c r="H17" t="s">
        <v>3211</v>
      </c>
      <c r="I17">
        <v>7</v>
      </c>
      <c r="J17" t="s">
        <v>3211</v>
      </c>
      <c r="K17" t="s">
        <v>3258</v>
      </c>
      <c r="M17" t="s">
        <v>3267</v>
      </c>
      <c r="N17" t="s">
        <v>3215</v>
      </c>
      <c r="O17" t="s">
        <v>2286</v>
      </c>
      <c r="P17" t="s">
        <v>3223</v>
      </c>
      <c r="Q17" t="s">
        <v>2285</v>
      </c>
      <c r="R17" t="s">
        <v>3216</v>
      </c>
      <c r="S17" s="9" t="str">
        <f t="shared" si="1"/>
        <v>珊瑚兜の案内人/Coralhelm Guide</v>
      </c>
      <c r="T17" t="s">
        <v>3217</v>
      </c>
      <c r="U17" t="s">
        <v>3211</v>
      </c>
    </row>
    <row r="18" spans="1:21" x14ac:dyDescent="0.15">
      <c r="A18" t="str">
        <f t="shared" si="0"/>
        <v>|BFZ|青|17|3/4|[[《ハリマーの潮呼び/Halimar Tidecaller》&gt;ハリマーの潮呼び/Halimar Tidecaller]]|</v>
      </c>
      <c r="B18" t="s">
        <v>3211</v>
      </c>
      <c r="C18" t="s">
        <v>3213</v>
      </c>
      <c r="E18" t="s">
        <v>3211</v>
      </c>
      <c r="F18" t="s">
        <v>1631</v>
      </c>
      <c r="H18" t="s">
        <v>3211</v>
      </c>
      <c r="I18">
        <v>17</v>
      </c>
      <c r="J18" t="s">
        <v>3211</v>
      </c>
      <c r="K18" t="s">
        <v>3255</v>
      </c>
      <c r="M18" t="s">
        <v>3267</v>
      </c>
      <c r="N18" t="s">
        <v>3215</v>
      </c>
      <c r="O18" t="s">
        <v>2280</v>
      </c>
      <c r="P18" t="s">
        <v>3223</v>
      </c>
      <c r="Q18" t="s">
        <v>2279</v>
      </c>
      <c r="R18" t="s">
        <v>3216</v>
      </c>
      <c r="S18" s="9" t="str">
        <f t="shared" si="1"/>
        <v>ハリマーの潮呼び/Halimar Tidecaller</v>
      </c>
      <c r="T18" t="s">
        <v>3217</v>
      </c>
      <c r="U18" t="s">
        <v>3211</v>
      </c>
    </row>
    <row r="19" spans="1:21" x14ac:dyDescent="0.15">
      <c r="A19" t="str">
        <f t="shared" si="0"/>
        <v>|BFZ|黒|13|1/2|[[《カラストリアの癒し手/Kalastria Healer》&gt;カラストリアの癒し手/Kalastria Healer]]|</v>
      </c>
      <c r="B19" t="s">
        <v>3211</v>
      </c>
      <c r="C19" t="s">
        <v>3213</v>
      </c>
      <c r="E19" t="s">
        <v>3211</v>
      </c>
      <c r="F19" t="s">
        <v>1606</v>
      </c>
      <c r="H19" t="s">
        <v>3211</v>
      </c>
      <c r="I19">
        <v>13</v>
      </c>
      <c r="J19" t="s">
        <v>3211</v>
      </c>
      <c r="K19" t="s">
        <v>3252</v>
      </c>
      <c r="M19" t="s">
        <v>3267</v>
      </c>
      <c r="N19" t="s">
        <v>3215</v>
      </c>
      <c r="O19" t="s">
        <v>2214</v>
      </c>
      <c r="P19" t="s">
        <v>3223</v>
      </c>
      <c r="Q19" t="s">
        <v>2213</v>
      </c>
      <c r="R19" t="s">
        <v>3216</v>
      </c>
      <c r="S19" s="9" t="str">
        <f t="shared" si="1"/>
        <v>カラストリアの癒し手/Kalastria Healer</v>
      </c>
      <c r="T19" t="s">
        <v>3217</v>
      </c>
      <c r="U19" t="s">
        <v>3211</v>
      </c>
    </row>
    <row r="20" spans="1:21" x14ac:dyDescent="0.15">
      <c r="A20" t="str">
        <f t="shared" si="0"/>
        <v>|BFZ|黒|7|2/2|[[《カラストリアの夜警/Kalastria Nightwatch》&gt;カラストリアの夜警/Kalastria Nightwatch]]|</v>
      </c>
      <c r="B20" t="s">
        <v>3211</v>
      </c>
      <c r="C20" t="s">
        <v>3213</v>
      </c>
      <c r="E20" t="s">
        <v>3211</v>
      </c>
      <c r="F20" t="s">
        <v>1606</v>
      </c>
      <c r="H20" t="s">
        <v>3211</v>
      </c>
      <c r="I20">
        <v>7</v>
      </c>
      <c r="J20" t="s">
        <v>3211</v>
      </c>
      <c r="K20" t="s">
        <v>3259</v>
      </c>
      <c r="M20" t="s">
        <v>3267</v>
      </c>
      <c r="N20" t="s">
        <v>3215</v>
      </c>
      <c r="O20" t="s">
        <v>2211</v>
      </c>
      <c r="P20" t="s">
        <v>3223</v>
      </c>
      <c r="Q20" t="s">
        <v>2210</v>
      </c>
      <c r="R20" t="s">
        <v>3216</v>
      </c>
      <c r="S20" s="9" t="str">
        <f t="shared" si="1"/>
        <v>カラストリアの夜警/Kalastria Nightwatch</v>
      </c>
      <c r="T20" t="s">
        <v>3217</v>
      </c>
      <c r="U20" t="s">
        <v>3211</v>
      </c>
    </row>
    <row r="21" spans="1:21" x14ac:dyDescent="0.15">
      <c r="A21" t="str">
        <f t="shared" si="0"/>
        <v>|BFZ|黒|6|1/2|[[《ニルカーナの暗殺者/Nirkana Assassin》&gt;ニルカーナの暗殺者/Nirkana Assassin]]|</v>
      </c>
      <c r="B21" t="s">
        <v>3211</v>
      </c>
      <c r="C21" t="s">
        <v>3213</v>
      </c>
      <c r="E21" t="s">
        <v>3211</v>
      </c>
      <c r="F21" t="s">
        <v>1606</v>
      </c>
      <c r="H21" t="s">
        <v>3211</v>
      </c>
      <c r="I21">
        <v>6</v>
      </c>
      <c r="J21" t="s">
        <v>3211</v>
      </c>
      <c r="K21" t="s">
        <v>3252</v>
      </c>
      <c r="M21" t="s">
        <v>3267</v>
      </c>
      <c r="N21" t="s">
        <v>3215</v>
      </c>
      <c r="O21" t="s">
        <v>2205</v>
      </c>
      <c r="P21" t="s">
        <v>3223</v>
      </c>
      <c r="Q21" t="s">
        <v>2204</v>
      </c>
      <c r="R21" t="s">
        <v>3216</v>
      </c>
      <c r="S21" s="9" t="str">
        <f t="shared" si="1"/>
        <v>ニルカーナの暗殺者/Nirkana Assassin</v>
      </c>
      <c r="T21" t="s">
        <v>3217</v>
      </c>
      <c r="U21" t="s">
        <v>3211</v>
      </c>
    </row>
    <row r="22" spans="1:21" x14ac:dyDescent="0.15">
      <c r="A22" t="str">
        <f t="shared" si="0"/>
        <v>|BFZ|黒|18|2/2|[[《ズーラポートの殺し屋/Zulaport Cutthroat》&gt;ズーラポートの殺し屋/Zulaport Cutthroat]]|</v>
      </c>
      <c r="B22" t="s">
        <v>3211</v>
      </c>
      <c r="C22" t="s">
        <v>3213</v>
      </c>
      <c r="E22" t="s">
        <v>3211</v>
      </c>
      <c r="F22" t="s">
        <v>1606</v>
      </c>
      <c r="H22" t="s">
        <v>3211</v>
      </c>
      <c r="I22">
        <v>18</v>
      </c>
      <c r="J22" t="s">
        <v>3211</v>
      </c>
      <c r="K22" t="s">
        <v>3259</v>
      </c>
      <c r="M22" t="s">
        <v>3267</v>
      </c>
      <c r="N22" t="s">
        <v>3215</v>
      </c>
      <c r="O22" t="s">
        <v>2195</v>
      </c>
      <c r="P22" t="s">
        <v>3223</v>
      </c>
      <c r="Q22" t="s">
        <v>2194</v>
      </c>
      <c r="R22" t="s">
        <v>3216</v>
      </c>
      <c r="S22" s="9" t="str">
        <f t="shared" si="1"/>
        <v>ズーラポートの殺し屋/Zulaport Cutthroat</v>
      </c>
      <c r="T22" t="s">
        <v>3217</v>
      </c>
      <c r="U22" t="s">
        <v>3211</v>
      </c>
    </row>
    <row r="23" spans="1:21" x14ac:dyDescent="0.15">
      <c r="A23" t="str">
        <f t="shared" si="0"/>
        <v>|BFZ|黒|9|4/4|[[《ハグラの名射手/Hagra Sharpshooter》&gt;ハグラの名射手/Hagra Sharpshooter]]|</v>
      </c>
      <c r="B23" t="s">
        <v>3211</v>
      </c>
      <c r="C23" t="s">
        <v>3213</v>
      </c>
      <c r="E23" t="s">
        <v>3211</v>
      </c>
      <c r="F23" t="s">
        <v>1606</v>
      </c>
      <c r="H23" t="s">
        <v>3211</v>
      </c>
      <c r="I23">
        <v>9</v>
      </c>
      <c r="J23" t="s">
        <v>3211</v>
      </c>
      <c r="K23" t="s">
        <v>3253</v>
      </c>
      <c r="M23" t="s">
        <v>3267</v>
      </c>
      <c r="N23" t="s">
        <v>3215</v>
      </c>
      <c r="O23" t="s">
        <v>2162</v>
      </c>
      <c r="P23" t="s">
        <v>3223</v>
      </c>
      <c r="Q23" t="s">
        <v>2161</v>
      </c>
      <c r="R23" t="s">
        <v>3216</v>
      </c>
      <c r="S23" s="9" t="str">
        <f t="shared" si="1"/>
        <v>ハグラの名射手/Hagra Sharpshooter</v>
      </c>
      <c r="T23" t="s">
        <v>3217</v>
      </c>
      <c r="U23" t="s">
        <v>3211</v>
      </c>
    </row>
    <row r="24" spans="1:21" x14ac:dyDescent="0.15">
      <c r="A24" t="str">
        <f t="shared" si="0"/>
        <v>|BFZ|黒|12|2/3|[[《マラキールの解放者、ドラーナ/Drana, Liberator of Malakir》&gt;マラキールの解放者、ドラーナ/Drana, Liberator of Malakir]]|</v>
      </c>
      <c r="B24" t="s">
        <v>3211</v>
      </c>
      <c r="C24" t="s">
        <v>3213</v>
      </c>
      <c r="E24" t="s">
        <v>3211</v>
      </c>
      <c r="F24" t="s">
        <v>1606</v>
      </c>
      <c r="H24" t="s">
        <v>3211</v>
      </c>
      <c r="I24">
        <v>12</v>
      </c>
      <c r="J24" t="s">
        <v>3211</v>
      </c>
      <c r="K24" t="s">
        <v>3260</v>
      </c>
      <c r="M24" t="s">
        <v>3267</v>
      </c>
      <c r="N24" t="s">
        <v>3215</v>
      </c>
      <c r="O24" t="s">
        <v>2111</v>
      </c>
      <c r="P24" t="s">
        <v>3223</v>
      </c>
      <c r="Q24" t="s">
        <v>2110</v>
      </c>
      <c r="R24" t="s">
        <v>3216</v>
      </c>
      <c r="S24" s="9" t="str">
        <f t="shared" si="1"/>
        <v>マラキールの解放者、ドラーナ/Drana, Liberator of Malakir</v>
      </c>
      <c r="T24" t="s">
        <v>3217</v>
      </c>
      <c r="U24" t="s">
        <v>3211</v>
      </c>
    </row>
    <row r="25" spans="1:21" x14ac:dyDescent="0.15">
      <c r="A25" t="str">
        <f t="shared" si="0"/>
        <v>|BFZ|赤|4|2/1|[[《地割れの案内人/Chasm Guide》&gt;地割れの案内人/Chasm Guide]]|</v>
      </c>
      <c r="B25" t="s">
        <v>3211</v>
      </c>
      <c r="C25" t="s">
        <v>3213</v>
      </c>
      <c r="E25" t="s">
        <v>3211</v>
      </c>
      <c r="F25" t="s">
        <v>1575</v>
      </c>
      <c r="H25" t="s">
        <v>3211</v>
      </c>
      <c r="I25">
        <v>4</v>
      </c>
      <c r="J25" t="s">
        <v>3211</v>
      </c>
      <c r="K25" t="s">
        <v>3250</v>
      </c>
      <c r="M25" t="s">
        <v>3267</v>
      </c>
      <c r="N25" t="s">
        <v>3215</v>
      </c>
      <c r="O25" t="s">
        <v>2099</v>
      </c>
      <c r="P25" t="s">
        <v>3223</v>
      </c>
      <c r="Q25" t="s">
        <v>2098</v>
      </c>
      <c r="R25" t="s">
        <v>3216</v>
      </c>
      <c r="S25" s="9" t="str">
        <f t="shared" si="1"/>
        <v>地割れの案内人/Chasm Guide</v>
      </c>
      <c r="T25" t="s">
        <v>3217</v>
      </c>
      <c r="U25" t="s">
        <v>3211</v>
      </c>
    </row>
    <row r="26" spans="1:21" x14ac:dyDescent="0.15">
      <c r="A26" t="str">
        <f t="shared" si="0"/>
        <v>|BFZ|赤|7|2/2|[[《炎套の魔道士/Firemantle Mage》&gt;炎套の魔道士/Firemantle Mage]]|</v>
      </c>
      <c r="B26" t="s">
        <v>3211</v>
      </c>
      <c r="C26" t="s">
        <v>3213</v>
      </c>
      <c r="E26" t="s">
        <v>3211</v>
      </c>
      <c r="F26" t="s">
        <v>1575</v>
      </c>
      <c r="H26" t="s">
        <v>3211</v>
      </c>
      <c r="I26">
        <v>7</v>
      </c>
      <c r="J26" t="s">
        <v>3211</v>
      </c>
      <c r="K26" t="s">
        <v>3259</v>
      </c>
      <c r="M26" t="s">
        <v>3267</v>
      </c>
      <c r="N26" t="s">
        <v>3215</v>
      </c>
      <c r="O26" t="s">
        <v>2096</v>
      </c>
      <c r="P26" t="s">
        <v>3223</v>
      </c>
      <c r="Q26" t="s">
        <v>2095</v>
      </c>
      <c r="R26" t="s">
        <v>3216</v>
      </c>
      <c r="S26" s="9" t="str">
        <f t="shared" si="1"/>
        <v>炎套の魔道士/Firemantle Mage</v>
      </c>
      <c r="T26" t="s">
        <v>3217</v>
      </c>
      <c r="U26" t="s">
        <v>3211</v>
      </c>
    </row>
    <row r="27" spans="1:21" x14ac:dyDescent="0.15">
      <c r="A27" t="str">
        <f t="shared" si="0"/>
        <v>|BFZ|赤|8|2/1|[[《オンドゥの勇者/Ondu Champion》&gt;オンドゥの勇者/Ondu Champion]]|</v>
      </c>
      <c r="B27" t="s">
        <v>3211</v>
      </c>
      <c r="C27" t="s">
        <v>3213</v>
      </c>
      <c r="E27" t="s">
        <v>3211</v>
      </c>
      <c r="F27" t="s">
        <v>1575</v>
      </c>
      <c r="H27" t="s">
        <v>3211</v>
      </c>
      <c r="I27">
        <v>8</v>
      </c>
      <c r="J27" t="s">
        <v>3211</v>
      </c>
      <c r="K27" t="s">
        <v>3250</v>
      </c>
      <c r="M27" t="s">
        <v>3267</v>
      </c>
      <c r="N27" t="s">
        <v>3215</v>
      </c>
      <c r="O27" t="s">
        <v>2085</v>
      </c>
      <c r="P27" t="s">
        <v>3223</v>
      </c>
      <c r="Q27" t="s">
        <v>2084</v>
      </c>
      <c r="R27" t="s">
        <v>3216</v>
      </c>
      <c r="S27" s="9" t="str">
        <f t="shared" si="1"/>
        <v>オンドゥの勇者/Ondu Champion</v>
      </c>
      <c r="T27" t="s">
        <v>3217</v>
      </c>
      <c r="U27" t="s">
        <v>3211</v>
      </c>
    </row>
    <row r="28" spans="1:21" x14ac:dyDescent="0.15">
      <c r="A28" t="str">
        <f t="shared" si="0"/>
        <v>|BFZ|赤|5|2/2|[[《命知らずの群勢/Reckless Cohort》&gt;命知らずの群勢/Reckless Cohort]]|</v>
      </c>
      <c r="B28" t="s">
        <v>3211</v>
      </c>
      <c r="C28" t="s">
        <v>3213</v>
      </c>
      <c r="E28" t="s">
        <v>3211</v>
      </c>
      <c r="F28" t="s">
        <v>1575</v>
      </c>
      <c r="H28" t="s">
        <v>3211</v>
      </c>
      <c r="I28">
        <v>5</v>
      </c>
      <c r="J28" t="s">
        <v>3211</v>
      </c>
      <c r="K28" t="s">
        <v>3259</v>
      </c>
      <c r="M28" t="s">
        <v>3267</v>
      </c>
      <c r="N28" t="s">
        <v>3215</v>
      </c>
      <c r="O28" t="s">
        <v>2081</v>
      </c>
      <c r="P28" t="s">
        <v>3223</v>
      </c>
      <c r="Q28" t="s">
        <v>2080</v>
      </c>
      <c r="R28" t="s">
        <v>3216</v>
      </c>
      <c r="S28" s="9" t="str">
        <f t="shared" si="1"/>
        <v>命知らずの群勢/Reckless Cohort</v>
      </c>
      <c r="T28" t="s">
        <v>3217</v>
      </c>
      <c r="U28" t="s">
        <v>3211</v>
      </c>
    </row>
    <row r="29" spans="1:21" x14ac:dyDescent="0.15">
      <c r="A29" t="str">
        <f t="shared" si="0"/>
        <v>|BFZ|赤|6|2/2|[[《髑髏砕きの補充兵/Shatterskull Recruit》&gt;髑髏砕きの補充兵/Shatterskull Recruit]]|</v>
      </c>
      <c r="B29" t="s">
        <v>3211</v>
      </c>
      <c r="C29" t="s">
        <v>3213</v>
      </c>
      <c r="E29" t="s">
        <v>3211</v>
      </c>
      <c r="F29" t="s">
        <v>1575</v>
      </c>
      <c r="H29" t="s">
        <v>3211</v>
      </c>
      <c r="I29">
        <v>6</v>
      </c>
      <c r="J29" t="s">
        <v>3211</v>
      </c>
      <c r="K29" t="s">
        <v>3259</v>
      </c>
      <c r="M29" t="s">
        <v>3267</v>
      </c>
      <c r="N29" t="s">
        <v>3215</v>
      </c>
      <c r="O29" t="s">
        <v>2079</v>
      </c>
      <c r="P29" t="s">
        <v>3223</v>
      </c>
      <c r="Q29" t="s">
        <v>2078</v>
      </c>
      <c r="R29" t="s">
        <v>3216</v>
      </c>
      <c r="S29" s="9" t="str">
        <f t="shared" si="1"/>
        <v>髑髏砕きの補充兵/Shatterskull Recruit</v>
      </c>
      <c r="T29" t="s">
        <v>3217</v>
      </c>
      <c r="U29" t="s">
        <v>3211</v>
      </c>
    </row>
    <row r="30" spans="1:21" x14ac:dyDescent="0.15">
      <c r="A30" t="str">
        <f t="shared" si="0"/>
        <v>|BFZ|赤|10|3/3|[[《面晶体の掘削者、ザダ/Zada, Hedron Grinder》&gt;面晶体の掘削者、ザダ/Zada, Hedron Grinder]]|</v>
      </c>
      <c r="B30" t="s">
        <v>3211</v>
      </c>
      <c r="C30" t="s">
        <v>3213</v>
      </c>
      <c r="E30" t="s">
        <v>3211</v>
      </c>
      <c r="F30" t="s">
        <v>1575</v>
      </c>
      <c r="H30" t="s">
        <v>3211</v>
      </c>
      <c r="I30">
        <v>10</v>
      </c>
      <c r="J30" t="s">
        <v>3211</v>
      </c>
      <c r="K30" t="s">
        <v>3254</v>
      </c>
      <c r="M30" t="s">
        <v>3267</v>
      </c>
      <c r="N30" t="s">
        <v>3215</v>
      </c>
      <c r="O30" t="s">
        <v>2000</v>
      </c>
      <c r="P30" t="s">
        <v>3223</v>
      </c>
      <c r="Q30" t="s">
        <v>1999</v>
      </c>
      <c r="R30" t="s">
        <v>3216</v>
      </c>
      <c r="S30" s="9" t="str">
        <f t="shared" si="1"/>
        <v>面晶体の掘削者、ザダ/Zada, Hedron Grinder</v>
      </c>
      <c r="T30" t="s">
        <v>3217</v>
      </c>
      <c r="U30" t="s">
        <v>3211</v>
      </c>
    </row>
    <row r="31" spans="1:21" x14ac:dyDescent="0.15">
      <c r="A31" t="str">
        <f t="shared" si="0"/>
        <v>|BFZ|緑|12|0/1|[[《タジュールの重鎮/Tajuru Stalwart》&gt;タジュールの重鎮/Tajuru Stalwart]]|</v>
      </c>
      <c r="B31" t="s">
        <v>3211</v>
      </c>
      <c r="C31" t="s">
        <v>3213</v>
      </c>
      <c r="E31" t="s">
        <v>3211</v>
      </c>
      <c r="F31" t="s">
        <v>1540</v>
      </c>
      <c r="H31" t="s">
        <v>3211</v>
      </c>
      <c r="I31">
        <v>12</v>
      </c>
      <c r="J31" t="s">
        <v>3211</v>
      </c>
      <c r="K31" t="s">
        <v>3261</v>
      </c>
      <c r="M31" t="s">
        <v>3267</v>
      </c>
      <c r="N31" t="s">
        <v>3215</v>
      </c>
      <c r="O31" t="s">
        <v>1958</v>
      </c>
      <c r="P31" t="s">
        <v>3223</v>
      </c>
      <c r="Q31" t="s">
        <v>1957</v>
      </c>
      <c r="R31" t="s">
        <v>3216</v>
      </c>
      <c r="S31" s="9" t="str">
        <f t="shared" si="1"/>
        <v>タジュールの重鎮/Tajuru Stalwart</v>
      </c>
      <c r="T31" t="s">
        <v>3217</v>
      </c>
      <c r="U31" t="s">
        <v>3211</v>
      </c>
    </row>
    <row r="32" spans="1:21" x14ac:dyDescent="0.15">
      <c r="A32" t="str">
        <f t="shared" si="0"/>
        <v>|BFZ|緑|16|4/3|[[《タジュールの戦呼び/Tajuru Warcaller》&gt;タジュールの戦呼び/Tajuru Warcaller]]|</v>
      </c>
      <c r="B32" t="s">
        <v>3211</v>
      </c>
      <c r="C32" t="s">
        <v>3213</v>
      </c>
      <c r="E32" t="s">
        <v>3211</v>
      </c>
      <c r="F32" t="s">
        <v>1540</v>
      </c>
      <c r="H32" t="s">
        <v>3211</v>
      </c>
      <c r="I32">
        <v>16</v>
      </c>
      <c r="J32" t="s">
        <v>3211</v>
      </c>
      <c r="K32" t="s">
        <v>3258</v>
      </c>
      <c r="M32" t="s">
        <v>3267</v>
      </c>
      <c r="N32" t="s">
        <v>3215</v>
      </c>
      <c r="O32" t="s">
        <v>1915</v>
      </c>
      <c r="P32" t="s">
        <v>3223</v>
      </c>
      <c r="Q32" t="s">
        <v>1914</v>
      </c>
      <c r="R32" t="s">
        <v>3216</v>
      </c>
      <c r="S32" s="9" t="str">
        <f t="shared" si="1"/>
        <v>タジュールの戦呼び/Tajuru Warcaller</v>
      </c>
      <c r="T32" t="s">
        <v>3217</v>
      </c>
      <c r="U32" t="s">
        <v>3211</v>
      </c>
    </row>
    <row r="33" spans="1:21" x14ac:dyDescent="0.15">
      <c r="A33" t="str">
        <f t="shared" si="0"/>
        <v>|BFZ|緑|15|4/4|[[《獣呼びの学者/Beastcaller Savant》&gt;獣呼びの学者/Beastcaller Savant]]|</v>
      </c>
      <c r="B33" t="s">
        <v>3211</v>
      </c>
      <c r="C33" t="s">
        <v>3213</v>
      </c>
      <c r="E33" t="s">
        <v>3211</v>
      </c>
      <c r="F33" t="s">
        <v>1540</v>
      </c>
      <c r="H33" t="s">
        <v>3211</v>
      </c>
      <c r="I33">
        <v>15</v>
      </c>
      <c r="J33" t="s">
        <v>3211</v>
      </c>
      <c r="K33" t="s">
        <v>3253</v>
      </c>
      <c r="M33" t="s">
        <v>3267</v>
      </c>
      <c r="N33" t="s">
        <v>3215</v>
      </c>
      <c r="O33" t="s">
        <v>1896</v>
      </c>
      <c r="P33" t="s">
        <v>3223</v>
      </c>
      <c r="Q33" t="s">
        <v>1895</v>
      </c>
      <c r="R33" t="s">
        <v>3216</v>
      </c>
      <c r="S33" s="9" t="str">
        <f t="shared" si="1"/>
        <v>獣呼びの学者/Beastcaller Savant</v>
      </c>
      <c r="T33" t="s">
        <v>3217</v>
      </c>
      <c r="U33" t="s">
        <v>3211</v>
      </c>
    </row>
    <row r="34" spans="1:21" x14ac:dyDescent="0.15">
      <c r="A34" t="str">
        <f t="shared" si="0"/>
        <v>|BFZ|緑白|8|3/3|[[《林番のドルイド/Grovetender Druids》&gt;林番のドルイド/Grovetender Druids]]|</v>
      </c>
      <c r="B34" t="s">
        <v>3211</v>
      </c>
      <c r="C34" t="s">
        <v>3213</v>
      </c>
      <c r="E34" t="s">
        <v>3211</v>
      </c>
      <c r="F34" t="s">
        <v>1829</v>
      </c>
      <c r="H34" t="s">
        <v>3211</v>
      </c>
      <c r="I34">
        <v>8</v>
      </c>
      <c r="J34" t="s">
        <v>3211</v>
      </c>
      <c r="K34" t="s">
        <v>3254</v>
      </c>
      <c r="M34" t="s">
        <v>3267</v>
      </c>
      <c r="N34" t="s">
        <v>3215</v>
      </c>
      <c r="O34" t="s">
        <v>1857</v>
      </c>
      <c r="P34" t="s">
        <v>3223</v>
      </c>
      <c r="Q34" t="s">
        <v>1856</v>
      </c>
      <c r="R34" t="s">
        <v>3216</v>
      </c>
      <c r="S34" s="9" t="str">
        <f t="shared" si="1"/>
        <v>林番のドルイド/Grovetender Druids</v>
      </c>
      <c r="T34" t="s">
        <v>3217</v>
      </c>
      <c r="U34" t="s">
        <v>3211</v>
      </c>
    </row>
    <row r="35" spans="1:21" x14ac:dyDescent="0.15">
      <c r="A35" t="str">
        <f t="shared" si="0"/>
        <v>|BFZ|白黒|17|4/4|[[《ドラーナの使者/Drana's Emissary》&gt;ドラーナの使者/Drana's Emissary]]|</v>
      </c>
      <c r="B35" t="s">
        <v>3211</v>
      </c>
      <c r="C35" t="s">
        <v>3213</v>
      </c>
      <c r="E35" t="s">
        <v>3211</v>
      </c>
      <c r="F35" t="s">
        <v>1496</v>
      </c>
      <c r="H35" t="s">
        <v>3211</v>
      </c>
      <c r="I35">
        <v>17</v>
      </c>
      <c r="J35" t="s">
        <v>3211</v>
      </c>
      <c r="K35" t="s">
        <v>3253</v>
      </c>
      <c r="M35" t="s">
        <v>3267</v>
      </c>
      <c r="N35" t="s">
        <v>3215</v>
      </c>
      <c r="O35" t="s">
        <v>1854</v>
      </c>
      <c r="P35" t="s">
        <v>3223</v>
      </c>
      <c r="Q35" t="s">
        <v>1853</v>
      </c>
      <c r="R35" t="s">
        <v>3216</v>
      </c>
      <c r="S35" s="9" t="str">
        <f t="shared" si="1"/>
        <v>ドラーナの使者/Drana's Emissary</v>
      </c>
      <c r="T35" t="s">
        <v>3217</v>
      </c>
      <c r="U35" t="s">
        <v>3211</v>
      </c>
    </row>
    <row r="36" spans="1:21" x14ac:dyDescent="0.15">
      <c r="A36" t="str">
        <f t="shared" si="0"/>
        <v>|BFZ|赤白|17|4/4|[[《毅然たる刃の達人/Resolute Blademaster》&gt;毅然たる刃の達人/Resolute Blademaster]]|</v>
      </c>
      <c r="B36" t="s">
        <v>3211</v>
      </c>
      <c r="C36" t="s">
        <v>3213</v>
      </c>
      <c r="E36" t="s">
        <v>3211</v>
      </c>
      <c r="F36" t="s">
        <v>1811</v>
      </c>
      <c r="H36" t="s">
        <v>3211</v>
      </c>
      <c r="I36">
        <v>17</v>
      </c>
      <c r="J36" t="s">
        <v>3211</v>
      </c>
      <c r="K36" t="s">
        <v>3253</v>
      </c>
      <c r="M36" t="s">
        <v>3267</v>
      </c>
      <c r="N36" t="s">
        <v>3215</v>
      </c>
      <c r="O36" t="s">
        <v>1845</v>
      </c>
      <c r="P36" t="s">
        <v>3223</v>
      </c>
      <c r="Q36" t="s">
        <v>1844</v>
      </c>
      <c r="R36" t="s">
        <v>3216</v>
      </c>
      <c r="S36" s="9" t="str">
        <f t="shared" si="1"/>
        <v>毅然たる刃の達人/Resolute Blademaster</v>
      </c>
      <c r="T36" t="s">
        <v>3217</v>
      </c>
      <c r="U36" t="s">
        <v>3211</v>
      </c>
    </row>
    <row r="37" spans="1:21" x14ac:dyDescent="0.15">
      <c r="A37" t="str">
        <f t="shared" si="0"/>
        <v>|BFZ|緑青|17|3/3|[[《空乗りのエルフ/Skyrider Elf》&gt;空乗りのエルフ/Skyrider Elf]]|</v>
      </c>
      <c r="B37" t="s">
        <v>3211</v>
      </c>
      <c r="C37" t="s">
        <v>3213</v>
      </c>
      <c r="E37" t="s">
        <v>3211</v>
      </c>
      <c r="F37" t="s">
        <v>1799</v>
      </c>
      <c r="H37" t="s">
        <v>3211</v>
      </c>
      <c r="I37">
        <v>17</v>
      </c>
      <c r="J37" t="s">
        <v>3211</v>
      </c>
      <c r="K37" t="s">
        <v>3254</v>
      </c>
      <c r="M37" t="s">
        <v>3267</v>
      </c>
      <c r="N37" t="s">
        <v>3215</v>
      </c>
      <c r="O37" t="s">
        <v>1842</v>
      </c>
      <c r="P37" t="s">
        <v>3223</v>
      </c>
      <c r="Q37" t="s">
        <v>1841</v>
      </c>
      <c r="R37" t="s">
        <v>3216</v>
      </c>
      <c r="S37" s="9" t="str">
        <f t="shared" si="1"/>
        <v>空乗りのエルフ/Skyrider Elf</v>
      </c>
      <c r="T37" t="s">
        <v>3217</v>
      </c>
      <c r="U37" t="s">
        <v>3211</v>
      </c>
    </row>
    <row r="38" spans="1:21" x14ac:dyDescent="0.15">
      <c r="A38" t="str">
        <f t="shared" si="0"/>
        <v>|BFZ|白青|18|4/4|[[《乱動を刻む者、ノヤン・ダール/Noyan Dar, Roil Shaper》&gt;乱動を刻む者、ノヤン・ダール/Noyan Dar, Roil Shaper]]|</v>
      </c>
      <c r="B38" t="s">
        <v>3211</v>
      </c>
      <c r="C38" t="s">
        <v>3213</v>
      </c>
      <c r="E38" t="s">
        <v>3211</v>
      </c>
      <c r="F38" t="s">
        <v>1534</v>
      </c>
      <c r="H38" t="s">
        <v>3211</v>
      </c>
      <c r="I38">
        <v>18</v>
      </c>
      <c r="J38" t="s">
        <v>3211</v>
      </c>
      <c r="K38" t="s">
        <v>3253</v>
      </c>
      <c r="M38" t="s">
        <v>3267</v>
      </c>
      <c r="N38" t="s">
        <v>3215</v>
      </c>
      <c r="O38" t="s">
        <v>1839</v>
      </c>
      <c r="P38" t="s">
        <v>3223</v>
      </c>
      <c r="Q38" t="s">
        <v>1838</v>
      </c>
      <c r="R38" t="s">
        <v>3216</v>
      </c>
      <c r="S38" s="9" t="str">
        <f t="shared" si="1"/>
        <v>乱動を刻む者、ノヤン・ダール/Noyan Dar, Roil Shaper</v>
      </c>
      <c r="T38" t="s">
        <v>3217</v>
      </c>
      <c r="U38" t="s">
        <v>3211</v>
      </c>
    </row>
    <row r="39" spans="1:21" x14ac:dyDescent="0.15">
      <c r="A39" t="str">
        <f t="shared" si="0"/>
        <v>|BFZ|緑白|15|1/1|[[《古参の戦導者/Veteran Warleader》&gt;古参の戦導者/Veteran Warleader]]|</v>
      </c>
      <c r="B39" t="s">
        <v>3211</v>
      </c>
      <c r="C39" t="s">
        <v>3213</v>
      </c>
      <c r="E39" t="s">
        <v>3211</v>
      </c>
      <c r="F39" t="s">
        <v>1829</v>
      </c>
      <c r="H39" t="s">
        <v>3211</v>
      </c>
      <c r="I39">
        <v>15</v>
      </c>
      <c r="J39" t="s">
        <v>3211</v>
      </c>
      <c r="K39" t="s">
        <v>3262</v>
      </c>
      <c r="M39" t="s">
        <v>3267</v>
      </c>
      <c r="N39" t="s">
        <v>3215</v>
      </c>
      <c r="O39" t="s">
        <v>1828</v>
      </c>
      <c r="P39" t="s">
        <v>3223</v>
      </c>
      <c r="Q39" t="s">
        <v>1827</v>
      </c>
      <c r="R39" t="s">
        <v>3216</v>
      </c>
      <c r="S39" s="9" t="str">
        <f t="shared" si="1"/>
        <v>古参の戦導者/Veteran Warleader</v>
      </c>
      <c r="T39" t="s">
        <v>3217</v>
      </c>
      <c r="U39" t="s">
        <v>3211</v>
      </c>
    </row>
    <row r="40" spans="1:21" x14ac:dyDescent="0.15">
      <c r="A40" t="str">
        <f t="shared" si="0"/>
        <v>|BFZ|赤白|16|6/5|[[《天使の隊長/Angelic Captain》&gt;天使の隊長/Angelic Captain]]|</v>
      </c>
      <c r="B40" t="s">
        <v>3211</v>
      </c>
      <c r="C40" t="s">
        <v>3213</v>
      </c>
      <c r="E40" t="s">
        <v>3211</v>
      </c>
      <c r="F40" t="s">
        <v>1811</v>
      </c>
      <c r="H40" t="s">
        <v>3211</v>
      </c>
      <c r="I40">
        <v>16</v>
      </c>
      <c r="J40" t="s">
        <v>3211</v>
      </c>
      <c r="K40" t="s">
        <v>3263</v>
      </c>
      <c r="M40" t="s">
        <v>3267</v>
      </c>
      <c r="N40" t="s">
        <v>3215</v>
      </c>
      <c r="O40" t="s">
        <v>1810</v>
      </c>
      <c r="P40" t="s">
        <v>3223</v>
      </c>
      <c r="Q40" t="s">
        <v>1809</v>
      </c>
      <c r="R40" t="s">
        <v>3216</v>
      </c>
      <c r="S40" s="9" t="str">
        <f t="shared" si="1"/>
        <v>天使の隊長/Angelic Captain</v>
      </c>
      <c r="T40" t="s">
        <v>3217</v>
      </c>
      <c r="U40" t="s">
        <v>3211</v>
      </c>
    </row>
    <row r="41" spans="1:21" x14ac:dyDescent="0.15">
      <c r="A41" t="str">
        <f t="shared" si="0"/>
        <v>|OGW|白|14|4/4|[[《ムンダの先兵/Munda's Vanguard》&gt;ムンダの先兵/Munda's Vanguard]]|</v>
      </c>
      <c r="B41" t="s">
        <v>3211</v>
      </c>
      <c r="C41" t="s">
        <v>3214</v>
      </c>
      <c r="E41" t="s">
        <v>3211</v>
      </c>
      <c r="F41" t="s">
        <v>1653</v>
      </c>
      <c r="H41" t="s">
        <v>3211</v>
      </c>
      <c r="I41">
        <v>14</v>
      </c>
      <c r="J41" t="s">
        <v>3211</v>
      </c>
      <c r="K41" t="s">
        <v>3253</v>
      </c>
      <c r="M41" t="s">
        <v>3267</v>
      </c>
      <c r="N41" t="s">
        <v>3215</v>
      </c>
      <c r="O41" t="s">
        <v>1672</v>
      </c>
      <c r="P41" t="s">
        <v>3223</v>
      </c>
      <c r="Q41" t="s">
        <v>1671</v>
      </c>
      <c r="R41" t="s">
        <v>3216</v>
      </c>
      <c r="S41" s="9" t="str">
        <f t="shared" si="1"/>
        <v>ムンダの先兵/Munda's Vanguard</v>
      </c>
      <c r="T41" t="s">
        <v>3217</v>
      </c>
      <c r="U41" t="s">
        <v>3211</v>
      </c>
    </row>
    <row r="42" spans="1:21" x14ac:dyDescent="0.15">
      <c r="A42" t="str">
        <f t="shared" si="0"/>
        <v>|OGW|白|17|4/4|[[《岩屋の装備役/Stone Haven Outfitter》&gt;岩屋の装備役/Stone Haven Outfitter]]|</v>
      </c>
      <c r="B42" t="s">
        <v>3211</v>
      </c>
      <c r="C42" t="s">
        <v>3214</v>
      </c>
      <c r="E42" t="s">
        <v>3211</v>
      </c>
      <c r="F42" t="s">
        <v>1653</v>
      </c>
      <c r="H42" t="s">
        <v>3211</v>
      </c>
      <c r="I42">
        <v>17</v>
      </c>
      <c r="J42" t="s">
        <v>3211</v>
      </c>
      <c r="K42" t="s">
        <v>3253</v>
      </c>
      <c r="M42" t="s">
        <v>3267</v>
      </c>
      <c r="N42" t="s">
        <v>3215</v>
      </c>
      <c r="O42" t="s">
        <v>1669</v>
      </c>
      <c r="P42" t="s">
        <v>3223</v>
      </c>
      <c r="Q42" t="s">
        <v>1668</v>
      </c>
      <c r="R42" t="s">
        <v>3216</v>
      </c>
      <c r="S42" s="9" t="str">
        <f t="shared" si="1"/>
        <v>岩屋の装備役/Stone Haven Outfitter</v>
      </c>
      <c r="T42" t="s">
        <v>3217</v>
      </c>
      <c r="U42" t="s">
        <v>3211</v>
      </c>
    </row>
    <row r="43" spans="1:21" x14ac:dyDescent="0.15">
      <c r="A43" t="str">
        <f t="shared" si="0"/>
        <v>|OGW|白|20|4/4|[[《タズリ将軍/General Tazri》&gt;タズリ将軍/General Tazri]]|</v>
      </c>
      <c r="B43" t="s">
        <v>3211</v>
      </c>
      <c r="C43" t="s">
        <v>3214</v>
      </c>
      <c r="E43" t="s">
        <v>3211</v>
      </c>
      <c r="F43" t="s">
        <v>1653</v>
      </c>
      <c r="H43" t="s">
        <v>3211</v>
      </c>
      <c r="I43">
        <v>20</v>
      </c>
      <c r="J43" t="s">
        <v>3211</v>
      </c>
      <c r="K43" t="s">
        <v>3253</v>
      </c>
      <c r="M43" t="s">
        <v>3267</v>
      </c>
      <c r="N43" t="s">
        <v>3215</v>
      </c>
      <c r="O43" t="s">
        <v>1658</v>
      </c>
      <c r="P43" t="s">
        <v>3223</v>
      </c>
      <c r="Q43" t="s">
        <v>1657</v>
      </c>
      <c r="R43" t="s">
        <v>3216</v>
      </c>
      <c r="S43" s="9" t="str">
        <f t="shared" si="1"/>
        <v>タズリ将軍/General Tazri</v>
      </c>
      <c r="T43" t="s">
        <v>3217</v>
      </c>
      <c r="U43" t="s">
        <v>3211</v>
      </c>
    </row>
    <row r="44" spans="1:21" x14ac:dyDescent="0.15">
      <c r="A44" t="str">
        <f t="shared" si="0"/>
        <v>|OGW|黒|20|6/6|[[《ドラーナに選ばれし者/Drana's Chosen》&gt;ドラーナに選ばれし者/Drana's Chosen]]|</v>
      </c>
      <c r="B44" t="s">
        <v>3211</v>
      </c>
      <c r="C44" t="s">
        <v>3214</v>
      </c>
      <c r="E44" t="s">
        <v>3211</v>
      </c>
      <c r="F44" t="s">
        <v>1606</v>
      </c>
      <c r="H44" t="s">
        <v>3211</v>
      </c>
      <c r="I44">
        <v>20</v>
      </c>
      <c r="J44" t="s">
        <v>3211</v>
      </c>
      <c r="K44" t="s">
        <v>3264</v>
      </c>
      <c r="M44" t="s">
        <v>3267</v>
      </c>
      <c r="N44" t="s">
        <v>3215</v>
      </c>
      <c r="O44" t="s">
        <v>1618</v>
      </c>
      <c r="P44" t="s">
        <v>3223</v>
      </c>
      <c r="Q44" t="s">
        <v>1617</v>
      </c>
      <c r="R44" t="s">
        <v>3216</v>
      </c>
      <c r="S44" s="9" t="str">
        <f t="shared" si="1"/>
        <v>ドラーナに選ばれし者/Drana's Chosen</v>
      </c>
      <c r="T44" t="s">
        <v>3217</v>
      </c>
      <c r="U44" t="s">
        <v>3211</v>
      </c>
    </row>
    <row r="45" spans="1:21" x14ac:dyDescent="0.15">
      <c r="A45" t="str">
        <f t="shared" si="0"/>
        <v>|OGW|赤|7|4/3|[[《無謀な奇襲隊/Reckless Bushwhacker》&gt;無謀な奇襲隊/Reckless Bushwhacker]]|</v>
      </c>
      <c r="B45" t="s">
        <v>3211</v>
      </c>
      <c r="C45" t="s">
        <v>3214</v>
      </c>
      <c r="E45" t="s">
        <v>3211</v>
      </c>
      <c r="F45" t="s">
        <v>1601</v>
      </c>
      <c r="H45" t="s">
        <v>3211</v>
      </c>
      <c r="I45">
        <v>7</v>
      </c>
      <c r="J45" t="s">
        <v>3211</v>
      </c>
      <c r="K45" t="s">
        <v>3258</v>
      </c>
      <c r="M45" t="s">
        <v>3267</v>
      </c>
      <c r="N45" t="s">
        <v>3215</v>
      </c>
      <c r="O45" t="s">
        <v>1600</v>
      </c>
      <c r="P45" t="s">
        <v>3223</v>
      </c>
      <c r="Q45" t="s">
        <v>1599</v>
      </c>
      <c r="R45" t="s">
        <v>3216</v>
      </c>
      <c r="S45" s="9" t="str">
        <f t="shared" si="1"/>
        <v>無謀な奇襲隊/Reckless Bushwhacker</v>
      </c>
      <c r="T45" t="s">
        <v>3217</v>
      </c>
      <c r="U45" t="s">
        <v>3211</v>
      </c>
    </row>
    <row r="46" spans="1:21" x14ac:dyDescent="0.15">
      <c r="A46" t="str">
        <f t="shared" si="0"/>
        <v>|OGW|緑|15|3/4|[[《森の代言者/Sylvan Advocate》&gt;森の代言者/Sylvan Advocate]]|</v>
      </c>
      <c r="B46" t="s">
        <v>3211</v>
      </c>
      <c r="C46" t="s">
        <v>3214</v>
      </c>
      <c r="E46" t="s">
        <v>3211</v>
      </c>
      <c r="F46" t="s">
        <v>1540</v>
      </c>
      <c r="H46" t="s">
        <v>3211</v>
      </c>
      <c r="I46">
        <v>15</v>
      </c>
      <c r="J46" t="s">
        <v>3211</v>
      </c>
      <c r="K46" t="s">
        <v>3255</v>
      </c>
      <c r="M46" t="s">
        <v>3267</v>
      </c>
      <c r="N46" t="s">
        <v>3215</v>
      </c>
      <c r="O46" t="s">
        <v>1553</v>
      </c>
      <c r="P46" t="s">
        <v>3223</v>
      </c>
      <c r="Q46" t="s">
        <v>1552</v>
      </c>
      <c r="R46" t="s">
        <v>3216</v>
      </c>
      <c r="S46" s="9" t="str">
        <f t="shared" si="1"/>
        <v>森の代言者/Sylvan Advocate</v>
      </c>
      <c r="T46" t="s">
        <v>3217</v>
      </c>
      <c r="U46" t="s">
        <v>3211</v>
      </c>
    </row>
    <row r="47" spans="1:21" x14ac:dyDescent="0.15">
      <c r="A47" t="str">
        <f>B47&amp;C47&amp;E47&amp;F47&amp;H47&amp;I47&amp;J47&amp;K47&amp;M47&amp;N47&amp;O47&amp;P47&amp;Q47&amp;R47&amp;S47&amp;T47&amp;U47&amp;V47</f>
        <v>|OGW|白黒|16|3/5|[[《岸壁安息所の吸血鬼/Cliffhaven Vampire》&gt;岸壁安息所の吸血鬼/Cliffhaven Vampire]]|</v>
      </c>
      <c r="B47" t="s">
        <v>3211</v>
      </c>
      <c r="C47" t="s">
        <v>3214</v>
      </c>
      <c r="E47" t="s">
        <v>3211</v>
      </c>
      <c r="F47" t="s">
        <v>1496</v>
      </c>
      <c r="H47" t="s">
        <v>3211</v>
      </c>
      <c r="I47">
        <v>16</v>
      </c>
      <c r="J47" t="s">
        <v>3211</v>
      </c>
      <c r="K47" t="s">
        <v>3265</v>
      </c>
      <c r="M47" t="s">
        <v>3267</v>
      </c>
      <c r="N47" t="s">
        <v>3215</v>
      </c>
      <c r="O47" t="s">
        <v>1518</v>
      </c>
      <c r="P47" t="s">
        <v>3223</v>
      </c>
      <c r="Q47" t="s">
        <v>1517</v>
      </c>
      <c r="R47" t="s">
        <v>3216</v>
      </c>
      <c r="S47" s="9" t="str">
        <f>O47&amp;P47&amp;Q47</f>
        <v>岸壁安息所の吸血鬼/Cliffhaven Vampire</v>
      </c>
      <c r="T47" t="s">
        <v>3217</v>
      </c>
      <c r="U47" t="s">
        <v>3211</v>
      </c>
    </row>
    <row r="48" spans="1:21" x14ac:dyDescent="0.15">
      <c r="A48" t="str">
        <f t="shared" si="0"/>
        <v>|OGW|赤緑|14|6/6|[[《野生生まれのミーナとデーン/Mina and Denn, Wildborn》&gt;野生生まれのミーナとデーン/Mina and Denn, Wildborn]]|</v>
      </c>
      <c r="B48" t="s">
        <v>3211</v>
      </c>
      <c r="C48" t="s">
        <v>3214</v>
      </c>
      <c r="E48" t="s">
        <v>3211</v>
      </c>
      <c r="F48" t="s">
        <v>1504</v>
      </c>
      <c r="H48" t="s">
        <v>3211</v>
      </c>
      <c r="I48">
        <v>14</v>
      </c>
      <c r="J48" t="s">
        <v>3211</v>
      </c>
      <c r="K48" t="s">
        <v>3264</v>
      </c>
      <c r="M48" t="s">
        <v>3267</v>
      </c>
      <c r="N48" t="s">
        <v>3215</v>
      </c>
      <c r="O48" t="s">
        <v>1503</v>
      </c>
      <c r="P48" t="s">
        <v>3223</v>
      </c>
      <c r="Q48" t="s">
        <v>1502</v>
      </c>
      <c r="R48" t="s">
        <v>3216</v>
      </c>
      <c r="S48" s="9" t="str">
        <f t="shared" si="1"/>
        <v>野生生まれのミーナとデーン/Mina and Denn, Wildborn</v>
      </c>
      <c r="T48" t="s">
        <v>3217</v>
      </c>
      <c r="U48" t="s">
        <v>3211</v>
      </c>
    </row>
    <row r="49" spans="1:22" x14ac:dyDescent="0.15">
      <c r="A49" t="str">
        <f t="shared" si="0"/>
        <v/>
      </c>
      <c r="S49" s="9"/>
    </row>
    <row r="50" spans="1:22" x14ac:dyDescent="0.15">
      <c r="A50" t="str">
        <f t="shared" si="0"/>
        <v>**呪文カード</v>
      </c>
      <c r="B50" t="s">
        <v>3219</v>
      </c>
    </row>
    <row r="51" spans="1:22" x14ac:dyDescent="0.15">
      <c r="A51" t="str">
        <f t="shared" si="0"/>
        <v>|LEFT:50|LEFT:50|LEFT:50|LEFT:500|c</v>
      </c>
      <c r="B51" t="s">
        <v>3211</v>
      </c>
      <c r="C51" t="s">
        <v>3204</v>
      </c>
      <c r="E51" t="s">
        <v>3211</v>
      </c>
      <c r="F51" t="s">
        <v>3204</v>
      </c>
      <c r="H51" t="s">
        <v>3211</v>
      </c>
      <c r="I51" t="s">
        <v>3204</v>
      </c>
      <c r="J51" t="s">
        <v>3211</v>
      </c>
      <c r="O51" t="s">
        <v>3205</v>
      </c>
      <c r="U51" t="s">
        <v>3211</v>
      </c>
      <c r="V51" t="s">
        <v>3206</v>
      </c>
    </row>
    <row r="52" spans="1:22" x14ac:dyDescent="0.15">
      <c r="A52" t="str">
        <f t="shared" si="0"/>
        <v>|セット|色|コスト|カード名|</v>
      </c>
      <c r="B52" t="s">
        <v>3211</v>
      </c>
      <c r="C52" t="s">
        <v>3212</v>
      </c>
      <c r="E52" t="s">
        <v>3211</v>
      </c>
      <c r="F52" t="s">
        <v>3181</v>
      </c>
      <c r="H52" t="s">
        <v>3211</v>
      </c>
      <c r="I52" t="s">
        <v>3207</v>
      </c>
      <c r="J52" t="s">
        <v>3211</v>
      </c>
      <c r="O52" t="s">
        <v>3208</v>
      </c>
      <c r="U52" t="s">
        <v>3211</v>
      </c>
    </row>
    <row r="53" spans="1:22" x14ac:dyDescent="0.15">
      <c r="A53" t="str">
        <f t="shared" si="0"/>
        <v>|BFZ|青|6|[[《逆境/Adverse Conditions》&gt;逆境/Adverse Conditions]]|</v>
      </c>
      <c r="B53" t="s">
        <v>3211</v>
      </c>
      <c r="C53" t="s">
        <v>3213</v>
      </c>
      <c r="D53">
        <v>1</v>
      </c>
      <c r="E53" t="s">
        <v>3211</v>
      </c>
      <c r="F53" t="s">
        <v>1631</v>
      </c>
      <c r="G53">
        <v>2</v>
      </c>
      <c r="H53" t="s">
        <v>3211</v>
      </c>
      <c r="I53">
        <v>6</v>
      </c>
      <c r="J53" t="s">
        <v>3211</v>
      </c>
      <c r="N53" t="s">
        <v>3215</v>
      </c>
      <c r="O53" t="s">
        <v>2266</v>
      </c>
      <c r="P53" t="s">
        <v>3222</v>
      </c>
      <c r="Q53" t="s">
        <v>2265</v>
      </c>
      <c r="R53" t="s">
        <v>3216</v>
      </c>
      <c r="S53" s="9" t="str">
        <f t="shared" ref="S53:S68" si="2">O53&amp;"/"&amp;Q53</f>
        <v>逆境/Adverse Conditions</v>
      </c>
      <c r="T53" t="s">
        <v>3217</v>
      </c>
      <c r="U53" t="s">
        <v>3211</v>
      </c>
    </row>
    <row r="54" spans="1:22" x14ac:dyDescent="0.15">
      <c r="A54" t="str">
        <f t="shared" si="0"/>
        <v>|BFZ|青|6|[[《手酷い失敗/Horribly Awry》&gt;手酷い失敗/Horribly Awry]]|</v>
      </c>
      <c r="B54" t="s">
        <v>3211</v>
      </c>
      <c r="C54" t="s">
        <v>3213</v>
      </c>
      <c r="D54">
        <v>1</v>
      </c>
      <c r="E54" t="s">
        <v>3211</v>
      </c>
      <c r="F54" t="s">
        <v>1631</v>
      </c>
      <c r="G54">
        <v>2</v>
      </c>
      <c r="H54" t="s">
        <v>3211</v>
      </c>
      <c r="I54">
        <v>6</v>
      </c>
      <c r="J54" t="s">
        <v>3211</v>
      </c>
      <c r="N54" t="s">
        <v>3215</v>
      </c>
      <c r="O54" t="s">
        <v>2255</v>
      </c>
      <c r="P54" t="s">
        <v>3222</v>
      </c>
      <c r="Q54" t="s">
        <v>2254</v>
      </c>
      <c r="R54" t="s">
        <v>3216</v>
      </c>
      <c r="S54" s="9" t="str">
        <f t="shared" si="2"/>
        <v>手酷い失敗/Horribly Awry</v>
      </c>
      <c r="T54" t="s">
        <v>3217</v>
      </c>
      <c r="U54" t="s">
        <v>3211</v>
      </c>
    </row>
    <row r="55" spans="1:22" x14ac:dyDescent="0.15">
      <c r="A55" t="str">
        <f t="shared" si="0"/>
        <v>|BFZ|青|5|[[《呪文萎れ/Spell Shrivel》&gt;呪文萎れ/Spell Shrivel]]|</v>
      </c>
      <c r="B55" t="s">
        <v>3211</v>
      </c>
      <c r="C55" t="s">
        <v>3213</v>
      </c>
      <c r="D55">
        <v>1</v>
      </c>
      <c r="E55" t="s">
        <v>3211</v>
      </c>
      <c r="F55" t="s">
        <v>1631</v>
      </c>
      <c r="G55">
        <v>2</v>
      </c>
      <c r="H55" t="s">
        <v>3211</v>
      </c>
      <c r="I55">
        <v>5</v>
      </c>
      <c r="J55" t="s">
        <v>3211</v>
      </c>
      <c r="N55" t="s">
        <v>3215</v>
      </c>
      <c r="O55" t="s">
        <v>2295</v>
      </c>
      <c r="P55" t="s">
        <v>3222</v>
      </c>
      <c r="Q55" t="s">
        <v>2294</v>
      </c>
      <c r="R55" t="s">
        <v>3216</v>
      </c>
      <c r="S55" s="9" t="str">
        <f t="shared" si="2"/>
        <v>呪文萎れ/Spell Shrivel</v>
      </c>
      <c r="T55" t="s">
        <v>3217</v>
      </c>
      <c r="U55" t="s">
        <v>3211</v>
      </c>
    </row>
    <row r="56" spans="1:22" x14ac:dyDescent="0.15">
      <c r="A56" t="str">
        <f t="shared" si="0"/>
        <v>|BFZ|黒|4|[[《完全無視/Complete Disregard》&gt;完全無視/Complete Disregard]]|</v>
      </c>
      <c r="B56" t="s">
        <v>3211</v>
      </c>
      <c r="C56" t="s">
        <v>3213</v>
      </c>
      <c r="D56">
        <v>1</v>
      </c>
      <c r="E56" t="s">
        <v>3211</v>
      </c>
      <c r="F56" t="s">
        <v>1606</v>
      </c>
      <c r="G56">
        <v>3</v>
      </c>
      <c r="H56" t="s">
        <v>3211</v>
      </c>
      <c r="I56">
        <v>4</v>
      </c>
      <c r="J56" t="s">
        <v>3211</v>
      </c>
      <c r="N56" t="s">
        <v>3215</v>
      </c>
      <c r="O56" t="s">
        <v>2185</v>
      </c>
      <c r="P56" t="s">
        <v>3222</v>
      </c>
      <c r="Q56" t="s">
        <v>2184</v>
      </c>
      <c r="R56" t="s">
        <v>3216</v>
      </c>
      <c r="S56" s="9" t="str">
        <f t="shared" si="2"/>
        <v>完全無視/Complete Disregard</v>
      </c>
      <c r="T56" t="s">
        <v>3217</v>
      </c>
      <c r="U56" t="s">
        <v>3211</v>
      </c>
    </row>
    <row r="57" spans="1:22" x14ac:dyDescent="0.15">
      <c r="A57" t="str">
        <f t="shared" si="0"/>
        <v>|BFZ|黒|7|[[《墓の出産/Grave Birthing》&gt;墓の出産/Grave Birthing]]|</v>
      </c>
      <c r="B57" t="s">
        <v>3211</v>
      </c>
      <c r="C57" t="s">
        <v>3213</v>
      </c>
      <c r="D57">
        <v>1</v>
      </c>
      <c r="E57" t="s">
        <v>3211</v>
      </c>
      <c r="F57" t="s">
        <v>1606</v>
      </c>
      <c r="G57">
        <v>3</v>
      </c>
      <c r="H57" t="s">
        <v>3211</v>
      </c>
      <c r="I57">
        <v>7</v>
      </c>
      <c r="J57" t="s">
        <v>3211</v>
      </c>
      <c r="N57" t="s">
        <v>3215</v>
      </c>
      <c r="O57" t="s">
        <v>2176</v>
      </c>
      <c r="P57" t="s">
        <v>3222</v>
      </c>
      <c r="Q57" t="s">
        <v>2175</v>
      </c>
      <c r="R57" t="s">
        <v>3216</v>
      </c>
      <c r="S57" s="9" t="str">
        <f t="shared" si="2"/>
        <v>墓の出産/Grave Birthing</v>
      </c>
      <c r="T57" t="s">
        <v>3217</v>
      </c>
      <c r="U57" t="s">
        <v>3211</v>
      </c>
    </row>
    <row r="58" spans="1:22" x14ac:dyDescent="0.15">
      <c r="A58" t="str">
        <f t="shared" si="0"/>
        <v>|BFZ|黒|5|[[《荒廃の一掴み/Grip of Desolation》&gt;荒廃の一掴み/Grip of Desolation]]|</v>
      </c>
      <c r="B58" t="s">
        <v>3211</v>
      </c>
      <c r="C58" t="s">
        <v>3213</v>
      </c>
      <c r="D58">
        <v>1</v>
      </c>
      <c r="E58" t="s">
        <v>3211</v>
      </c>
      <c r="F58" t="s">
        <v>1606</v>
      </c>
      <c r="G58">
        <v>3</v>
      </c>
      <c r="H58" t="s">
        <v>3211</v>
      </c>
      <c r="I58">
        <v>5</v>
      </c>
      <c r="J58" t="s">
        <v>3211</v>
      </c>
      <c r="N58" t="s">
        <v>3215</v>
      </c>
      <c r="O58" t="s">
        <v>2148</v>
      </c>
      <c r="P58" t="s">
        <v>3222</v>
      </c>
      <c r="Q58" t="s">
        <v>2147</v>
      </c>
      <c r="R58" t="s">
        <v>3216</v>
      </c>
      <c r="S58" s="9" t="str">
        <f t="shared" si="2"/>
        <v>荒廃の一掴み/Grip of Desolation</v>
      </c>
      <c r="T58" t="s">
        <v>3217</v>
      </c>
      <c r="U58" t="s">
        <v>3211</v>
      </c>
    </row>
    <row r="59" spans="1:22" x14ac:dyDescent="0.15">
      <c r="A59" t="str">
        <f t="shared" si="0"/>
        <v>|BFZ|黒|3|[[《精神背信/Transgress the Mind》&gt;精神背信/Transgress the Mind]]|</v>
      </c>
      <c r="B59" t="s">
        <v>3211</v>
      </c>
      <c r="C59" t="s">
        <v>3213</v>
      </c>
      <c r="D59">
        <v>1</v>
      </c>
      <c r="E59" t="s">
        <v>3211</v>
      </c>
      <c r="F59" t="s">
        <v>1606</v>
      </c>
      <c r="G59">
        <v>3</v>
      </c>
      <c r="H59" t="s">
        <v>3211</v>
      </c>
      <c r="I59">
        <v>3</v>
      </c>
      <c r="J59" t="s">
        <v>3211</v>
      </c>
      <c r="N59" t="s">
        <v>3215</v>
      </c>
      <c r="O59" t="s">
        <v>2140</v>
      </c>
      <c r="P59" t="s">
        <v>3222</v>
      </c>
      <c r="Q59" t="s">
        <v>2139</v>
      </c>
      <c r="R59" t="s">
        <v>3216</v>
      </c>
      <c r="S59" s="9" t="str">
        <f t="shared" si="2"/>
        <v>精神背信/Transgress the Mind</v>
      </c>
      <c r="T59" t="s">
        <v>3217</v>
      </c>
      <c r="U59" t="s">
        <v>3211</v>
      </c>
    </row>
    <row r="60" spans="1:22" x14ac:dyDescent="0.15">
      <c r="A60" t="str">
        <f t="shared" si="0"/>
        <v>|BFZ|赤|6|[[《塵への崩壊/Crumble to Dust》&gt;塵への崩壊/Crumble to Dust]]|</v>
      </c>
      <c r="B60" t="s">
        <v>3211</v>
      </c>
      <c r="C60" t="s">
        <v>3213</v>
      </c>
      <c r="D60">
        <v>1</v>
      </c>
      <c r="E60" t="s">
        <v>3211</v>
      </c>
      <c r="F60" t="s">
        <v>1575</v>
      </c>
      <c r="G60">
        <v>4</v>
      </c>
      <c r="H60" t="s">
        <v>3211</v>
      </c>
      <c r="I60">
        <v>6</v>
      </c>
      <c r="J60" t="s">
        <v>3211</v>
      </c>
      <c r="N60" t="s">
        <v>3215</v>
      </c>
      <c r="O60" t="s">
        <v>1987</v>
      </c>
      <c r="P60" t="s">
        <v>3222</v>
      </c>
      <c r="Q60" t="s">
        <v>1986</v>
      </c>
      <c r="R60" t="s">
        <v>3216</v>
      </c>
      <c r="S60" s="9" t="str">
        <f t="shared" si="2"/>
        <v>塵への崩壊/Crumble to Dust</v>
      </c>
      <c r="T60" t="s">
        <v>3217</v>
      </c>
      <c r="U60" t="s">
        <v>3211</v>
      </c>
    </row>
    <row r="61" spans="1:22" x14ac:dyDescent="0.15">
      <c r="A61" t="str">
        <f t="shared" si="0"/>
        <v>|BFZ|赤|1|[[《昇華者の突撃/Processor Assault》&gt;昇華者の突撃/Processor Assault]]|</v>
      </c>
      <c r="B61" t="s">
        <v>3211</v>
      </c>
      <c r="C61" t="s">
        <v>3213</v>
      </c>
      <c r="D61">
        <v>1</v>
      </c>
      <c r="E61" t="s">
        <v>3211</v>
      </c>
      <c r="F61" t="s">
        <v>1575</v>
      </c>
      <c r="G61">
        <v>4</v>
      </c>
      <c r="H61" t="s">
        <v>3211</v>
      </c>
      <c r="I61">
        <v>1</v>
      </c>
      <c r="J61" t="s">
        <v>3211</v>
      </c>
      <c r="N61" t="s">
        <v>3215</v>
      </c>
      <c r="O61" t="s">
        <v>2028</v>
      </c>
      <c r="P61" t="s">
        <v>3222</v>
      </c>
      <c r="Q61" t="s">
        <v>2027</v>
      </c>
      <c r="R61" t="s">
        <v>3216</v>
      </c>
      <c r="S61" s="9" t="str">
        <f t="shared" si="2"/>
        <v>昇華者の突撃/Processor Assault</v>
      </c>
      <c r="T61" t="s">
        <v>3217</v>
      </c>
      <c r="U61" t="s">
        <v>3211</v>
      </c>
    </row>
    <row r="62" spans="1:22" x14ac:dyDescent="0.15">
      <c r="A62" t="str">
        <f t="shared" si="0"/>
        <v>|BFZ|赤|14|[[《うねる撃ちこみ/Serpentine Spike》&gt;うねる撃ちこみ/Serpentine Spike]]|</v>
      </c>
      <c r="B62" t="s">
        <v>3211</v>
      </c>
      <c r="C62" t="s">
        <v>3213</v>
      </c>
      <c r="D62">
        <v>1</v>
      </c>
      <c r="E62" t="s">
        <v>3211</v>
      </c>
      <c r="F62" t="s">
        <v>1575</v>
      </c>
      <c r="G62">
        <v>4</v>
      </c>
      <c r="H62" t="s">
        <v>3211</v>
      </c>
      <c r="I62">
        <v>14</v>
      </c>
      <c r="J62" t="s">
        <v>3211</v>
      </c>
      <c r="N62" t="s">
        <v>3215</v>
      </c>
      <c r="O62" t="s">
        <v>1984</v>
      </c>
      <c r="P62" t="s">
        <v>3222</v>
      </c>
      <c r="Q62" t="s">
        <v>1983</v>
      </c>
      <c r="R62" t="s">
        <v>3216</v>
      </c>
      <c r="S62" s="9" t="str">
        <f t="shared" si="2"/>
        <v>うねる撃ちこみ/Serpentine Spike</v>
      </c>
      <c r="T62" t="s">
        <v>3217</v>
      </c>
      <c r="U62" t="s">
        <v>3211</v>
      </c>
    </row>
    <row r="63" spans="1:22" x14ac:dyDescent="0.15">
      <c r="A63" t="str">
        <f t="shared" si="0"/>
        <v>|BFZ|赤|6|[[《虚空の接触/Touch of the Void》&gt;虚空の接触/Touch of the Void]]|</v>
      </c>
      <c r="B63" t="s">
        <v>3211</v>
      </c>
      <c r="C63" t="s">
        <v>3213</v>
      </c>
      <c r="D63">
        <v>1</v>
      </c>
      <c r="E63" t="s">
        <v>3211</v>
      </c>
      <c r="F63" t="s">
        <v>1575</v>
      </c>
      <c r="G63">
        <v>4</v>
      </c>
      <c r="H63" t="s">
        <v>3211</v>
      </c>
      <c r="I63">
        <v>6</v>
      </c>
      <c r="J63" t="s">
        <v>3211</v>
      </c>
      <c r="N63" t="s">
        <v>3215</v>
      </c>
      <c r="O63" t="s">
        <v>2053</v>
      </c>
      <c r="P63" t="s">
        <v>3222</v>
      </c>
      <c r="Q63" t="s">
        <v>2052</v>
      </c>
      <c r="R63" t="s">
        <v>3216</v>
      </c>
      <c r="S63" s="9" t="str">
        <f t="shared" si="2"/>
        <v>虚空の接触/Touch of the Void</v>
      </c>
      <c r="T63" t="s">
        <v>3217</v>
      </c>
      <c r="U63" t="s">
        <v>3211</v>
      </c>
    </row>
    <row r="64" spans="1:22" x14ac:dyDescent="0.15">
      <c r="A64" t="str">
        <f t="shared" si="0"/>
        <v>|BFZ|赤|2|[[《敵対/Turn Against》&gt;敵対/Turn Against]]|</v>
      </c>
      <c r="B64" t="s">
        <v>3211</v>
      </c>
      <c r="C64" t="s">
        <v>3213</v>
      </c>
      <c r="D64">
        <v>1</v>
      </c>
      <c r="E64" t="s">
        <v>3211</v>
      </c>
      <c r="F64" t="s">
        <v>1575</v>
      </c>
      <c r="G64">
        <v>4</v>
      </c>
      <c r="H64" t="s">
        <v>3211</v>
      </c>
      <c r="I64">
        <v>2</v>
      </c>
      <c r="J64" t="s">
        <v>3211</v>
      </c>
      <c r="N64" t="s">
        <v>3215</v>
      </c>
      <c r="O64" t="s">
        <v>2020</v>
      </c>
      <c r="P64" t="s">
        <v>3222</v>
      </c>
      <c r="Q64" t="s">
        <v>2019</v>
      </c>
      <c r="R64" t="s">
        <v>3216</v>
      </c>
      <c r="S64" s="9" t="str">
        <f t="shared" si="2"/>
        <v>敵対/Turn Against</v>
      </c>
      <c r="T64" t="s">
        <v>3217</v>
      </c>
      <c r="U64" t="s">
        <v>3211</v>
      </c>
    </row>
    <row r="65" spans="1:22" x14ac:dyDescent="0.15">
      <c r="A65" t="str">
        <f t="shared" si="0"/>
        <v>|BFZ|緑|10|[[《末裔の呼び出し/Call the Scions》&gt;末裔の呼び出し/Call the Scions]]|</v>
      </c>
      <c r="B65" t="s">
        <v>3211</v>
      </c>
      <c r="C65" t="s">
        <v>3213</v>
      </c>
      <c r="D65">
        <v>1</v>
      </c>
      <c r="E65" t="s">
        <v>3211</v>
      </c>
      <c r="F65" t="s">
        <v>1540</v>
      </c>
      <c r="G65">
        <v>5</v>
      </c>
      <c r="H65" t="s">
        <v>3211</v>
      </c>
      <c r="I65">
        <v>10</v>
      </c>
      <c r="J65" t="s">
        <v>3211</v>
      </c>
      <c r="N65" t="s">
        <v>3215</v>
      </c>
      <c r="O65" t="s">
        <v>1953</v>
      </c>
      <c r="P65" t="s">
        <v>3222</v>
      </c>
      <c r="Q65" t="s">
        <v>1952</v>
      </c>
      <c r="R65" t="s">
        <v>3216</v>
      </c>
      <c r="S65" s="9" t="str">
        <f t="shared" si="2"/>
        <v>末裔の呼び出し/Call the Scions</v>
      </c>
      <c r="T65" t="s">
        <v>3217</v>
      </c>
      <c r="U65" t="s">
        <v>3211</v>
      </c>
    </row>
    <row r="66" spans="1:22" x14ac:dyDescent="0.15">
      <c r="A66" t="str">
        <f t="shared" si="0"/>
        <v>|BFZ|青赤|12|[[《粗暴な排除/Brutal Expulsion》&gt;粗暴な排除/Brutal Expulsion]]|</v>
      </c>
      <c r="B66" t="s">
        <v>3211</v>
      </c>
      <c r="C66" t="s">
        <v>3213</v>
      </c>
      <c r="D66">
        <v>1</v>
      </c>
      <c r="E66" t="s">
        <v>3211</v>
      </c>
      <c r="F66" t="s">
        <v>1489</v>
      </c>
      <c r="G66">
        <v>6</v>
      </c>
      <c r="H66" t="s">
        <v>3211</v>
      </c>
      <c r="I66">
        <v>12</v>
      </c>
      <c r="J66" t="s">
        <v>3211</v>
      </c>
      <c r="N66" t="s">
        <v>3215</v>
      </c>
      <c r="O66" t="s">
        <v>1818</v>
      </c>
      <c r="P66" t="s">
        <v>3222</v>
      </c>
      <c r="Q66" t="s">
        <v>1817</v>
      </c>
      <c r="R66" t="s">
        <v>3216</v>
      </c>
      <c r="S66" s="9" t="str">
        <f t="shared" si="2"/>
        <v>粗暴な排除/Brutal Expulsion</v>
      </c>
      <c r="T66" t="s">
        <v>3217</v>
      </c>
      <c r="U66" t="s">
        <v>3211</v>
      </c>
    </row>
    <row r="67" spans="1:22" x14ac:dyDescent="0.15">
      <c r="A67" t="str">
        <f t="shared" ref="A67:A77" si="3">B67&amp;C67&amp;E67&amp;F67&amp;H67&amp;I67&amp;J67&amp;K67&amp;M67&amp;N67&amp;O67&amp;P67&amp;Q67&amp;R67&amp;S67&amp;T67&amp;U67&amp;V67</f>
        <v>|OGW|黒|22|[[《粗暴な幻視/Visions of Brutality》&gt;粗暴な幻視/Visions of Brutality]]|</v>
      </c>
      <c r="B67" t="s">
        <v>3211</v>
      </c>
      <c r="C67" t="s">
        <v>3214</v>
      </c>
      <c r="D67">
        <v>2</v>
      </c>
      <c r="E67" t="s">
        <v>3211</v>
      </c>
      <c r="F67" t="s">
        <v>1606</v>
      </c>
      <c r="G67">
        <v>3</v>
      </c>
      <c r="H67" t="s">
        <v>3211</v>
      </c>
      <c r="I67">
        <v>22</v>
      </c>
      <c r="J67" t="s">
        <v>3211</v>
      </c>
      <c r="N67" t="s">
        <v>3215</v>
      </c>
      <c r="O67" t="s">
        <v>1621</v>
      </c>
      <c r="P67" t="s">
        <v>3222</v>
      </c>
      <c r="Q67" t="s">
        <v>1620</v>
      </c>
      <c r="R67" t="s">
        <v>3216</v>
      </c>
      <c r="S67" s="9" t="str">
        <f t="shared" si="2"/>
        <v>粗暴な幻視/Visions of Brutality</v>
      </c>
      <c r="T67" t="s">
        <v>3217</v>
      </c>
      <c r="U67" t="s">
        <v>3211</v>
      </c>
    </row>
    <row r="68" spans="1:22" x14ac:dyDescent="0.15">
      <c r="A68" t="str">
        <f t="shared" si="3"/>
        <v>|OGW|赤|3|[[《コジレックの帰還/Kozilek's Return》&gt;コジレックの帰還/Kozilek's Return]]|</v>
      </c>
      <c r="B68" t="s">
        <v>3211</v>
      </c>
      <c r="C68" t="s">
        <v>3214</v>
      </c>
      <c r="D68">
        <v>2</v>
      </c>
      <c r="E68" t="s">
        <v>3211</v>
      </c>
      <c r="F68" t="s">
        <v>1575</v>
      </c>
      <c r="G68">
        <v>4</v>
      </c>
      <c r="H68" t="s">
        <v>3211</v>
      </c>
      <c r="I68">
        <v>3</v>
      </c>
      <c r="J68" t="s">
        <v>3211</v>
      </c>
      <c r="N68" t="s">
        <v>3215</v>
      </c>
      <c r="O68" t="s">
        <v>1574</v>
      </c>
      <c r="P68" t="s">
        <v>3222</v>
      </c>
      <c r="Q68" t="s">
        <v>1573</v>
      </c>
      <c r="R68" t="s">
        <v>3216</v>
      </c>
      <c r="S68" s="9" t="str">
        <f t="shared" si="2"/>
        <v>コジレックの帰還/Kozilek's Return</v>
      </c>
      <c r="T68" t="s">
        <v>3217</v>
      </c>
      <c r="U68" t="s">
        <v>3211</v>
      </c>
    </row>
    <row r="69" spans="1:22" x14ac:dyDescent="0.15">
      <c r="A69" t="str">
        <f t="shared" si="3"/>
        <v/>
      </c>
      <c r="S69" s="9"/>
    </row>
    <row r="70" spans="1:22" x14ac:dyDescent="0.15">
      <c r="A70" t="str">
        <f t="shared" si="3"/>
        <v>**サポートカード</v>
      </c>
      <c r="B70" t="s">
        <v>3220</v>
      </c>
    </row>
    <row r="71" spans="1:22" x14ac:dyDescent="0.15">
      <c r="A71" t="str">
        <f t="shared" si="3"/>
        <v>|LEFT:50|LEFT:50|LEFT:50|LEFT:500|c</v>
      </c>
      <c r="B71" t="s">
        <v>3211</v>
      </c>
      <c r="C71" t="s">
        <v>3204</v>
      </c>
      <c r="E71" t="s">
        <v>3211</v>
      </c>
      <c r="F71" t="s">
        <v>3204</v>
      </c>
      <c r="H71" t="s">
        <v>3211</v>
      </c>
      <c r="I71" t="s">
        <v>3204</v>
      </c>
      <c r="J71" t="s">
        <v>3211</v>
      </c>
      <c r="O71" t="s">
        <v>3205</v>
      </c>
      <c r="U71" t="s">
        <v>3211</v>
      </c>
      <c r="V71" t="s">
        <v>3206</v>
      </c>
    </row>
    <row r="72" spans="1:22" x14ac:dyDescent="0.15">
      <c r="A72" t="str">
        <f t="shared" si="3"/>
        <v>|BFZ|赤|7|[[《溶鉄の生育場/Molten Nursery》&gt;溶鉄の生育場/Molten Nursery]]|</v>
      </c>
      <c r="B72" t="s">
        <v>3211</v>
      </c>
      <c r="C72" t="s">
        <v>3213</v>
      </c>
      <c r="D72">
        <v>1</v>
      </c>
      <c r="E72" t="s">
        <v>3211</v>
      </c>
      <c r="F72" t="s">
        <v>1575</v>
      </c>
      <c r="G72">
        <v>4</v>
      </c>
      <c r="H72" t="s">
        <v>3211</v>
      </c>
      <c r="I72">
        <v>7</v>
      </c>
      <c r="J72" t="s">
        <v>3211</v>
      </c>
      <c r="N72" t="s">
        <v>3215</v>
      </c>
      <c r="O72" t="s">
        <v>2013</v>
      </c>
      <c r="P72" t="s">
        <v>3222</v>
      </c>
      <c r="Q72" t="s">
        <v>2012</v>
      </c>
      <c r="R72" t="s">
        <v>3216</v>
      </c>
      <c r="S72" s="9" t="str">
        <f>O72&amp;"/"&amp;Q72</f>
        <v>溶鉄の生育場/Molten Nursery</v>
      </c>
      <c r="T72" t="s">
        <v>3217</v>
      </c>
      <c r="U72" t="s">
        <v>3211</v>
      </c>
    </row>
    <row r="73" spans="1:22" x14ac:dyDescent="0.15">
      <c r="A73" t="str">
        <f t="shared" si="3"/>
        <v>|BFZ|緑|9|[[《彼方より/From Beyond》&gt;彼方より/From Beyond]]|</v>
      </c>
      <c r="B73" t="s">
        <v>3211</v>
      </c>
      <c r="C73" t="s">
        <v>3213</v>
      </c>
      <c r="D73">
        <v>1</v>
      </c>
      <c r="E73" t="s">
        <v>3211</v>
      </c>
      <c r="F73" t="s">
        <v>1540</v>
      </c>
      <c r="G73">
        <v>5</v>
      </c>
      <c r="H73" t="s">
        <v>3211</v>
      </c>
      <c r="I73">
        <v>9</v>
      </c>
      <c r="J73" t="s">
        <v>3211</v>
      </c>
      <c r="N73" t="s">
        <v>3215</v>
      </c>
      <c r="O73" t="s">
        <v>1885</v>
      </c>
      <c r="P73" t="s">
        <v>3222</v>
      </c>
      <c r="Q73" t="s">
        <v>1884</v>
      </c>
      <c r="R73" t="s">
        <v>3216</v>
      </c>
      <c r="S73" s="9" t="str">
        <f>O73&amp;"/"&amp;Q73</f>
        <v>彼方より/From Beyond</v>
      </c>
      <c r="T73" t="s">
        <v>3217</v>
      </c>
      <c r="U73" t="s">
        <v>3211</v>
      </c>
    </row>
    <row r="74" spans="1:22" x14ac:dyDescent="0.15">
      <c r="A74" t="str">
        <f t="shared" si="3"/>
        <v>[[《/》&gt;/]]|</v>
      </c>
      <c r="N74" t="s">
        <v>3215</v>
      </c>
      <c r="P74" t="s">
        <v>3222</v>
      </c>
      <c r="R74" t="s">
        <v>3216</v>
      </c>
      <c r="S74" s="9" t="str">
        <f t="shared" ref="S74:S77" si="4">O74&amp;"/"&amp;Q74</f>
        <v>/</v>
      </c>
      <c r="T74" t="s">
        <v>3217</v>
      </c>
      <c r="U74" t="s">
        <v>3211</v>
      </c>
    </row>
    <row r="75" spans="1:22" x14ac:dyDescent="0.15">
      <c r="A75" t="str">
        <f t="shared" si="3"/>
        <v>[[《息詰まる忌まわしきもの/Smothering Abomination》&gt;息詰まる忌まわしきもの/Smothering Abomination]]|</v>
      </c>
      <c r="N75" t="s">
        <v>3215</v>
      </c>
      <c r="O75" t="s">
        <v>2108</v>
      </c>
      <c r="P75" t="s">
        <v>3222</v>
      </c>
      <c r="Q75" t="s">
        <v>2107</v>
      </c>
      <c r="R75" t="s">
        <v>3216</v>
      </c>
      <c r="S75" s="9" t="str">
        <f t="shared" si="4"/>
        <v>息詰まる忌まわしきもの/Smothering Abomination</v>
      </c>
      <c r="T75" t="s">
        <v>3217</v>
      </c>
      <c r="U75" t="s">
        <v>3211</v>
      </c>
    </row>
    <row r="76" spans="1:22" x14ac:dyDescent="0.15">
      <c r="A76" t="str">
        <f t="shared" si="3"/>
        <v>[[《淀みの種父/Sire of Stagnation》&gt;淀みの種父/Sire of Stagnation]]|</v>
      </c>
      <c r="N76" t="s">
        <v>3215</v>
      </c>
      <c r="O76" t="s">
        <v>1807</v>
      </c>
      <c r="P76" t="s">
        <v>3222</v>
      </c>
      <c r="Q76" t="s">
        <v>1806</v>
      </c>
      <c r="R76" t="s">
        <v>3216</v>
      </c>
      <c r="S76" s="9" t="str">
        <f t="shared" si="4"/>
        <v>淀みの種父/Sire of Stagnation</v>
      </c>
      <c r="T76" t="s">
        <v>3217</v>
      </c>
      <c r="U76" t="s">
        <v>3211</v>
      </c>
    </row>
    <row r="77" spans="1:22" x14ac:dyDescent="0.15">
      <c r="A77" t="str">
        <f t="shared" si="3"/>
        <v>[[《搾取ドローン/Reaver Drone》&gt;搾取ドローン/Reaver Drone]]|</v>
      </c>
      <c r="N77" t="s">
        <v>3215</v>
      </c>
      <c r="O77" t="s">
        <v>1624</v>
      </c>
      <c r="P77" t="s">
        <v>3222</v>
      </c>
      <c r="Q77" t="s">
        <v>1623</v>
      </c>
      <c r="R77" t="s">
        <v>3216</v>
      </c>
      <c r="S77" s="9" t="str">
        <f t="shared" si="4"/>
        <v>搾取ドローン/Reaver Drone</v>
      </c>
      <c r="T77" t="s">
        <v>3217</v>
      </c>
      <c r="U77" t="s">
        <v>3211</v>
      </c>
    </row>
    <row r="79" spans="1:22" x14ac:dyDescent="0.15">
      <c r="O79" t="str">
        <f>SUBSTITUTE(Q79," ","")</f>
        <v>SmotheringAbomination</v>
      </c>
      <c r="Q79" t="s">
        <v>2107</v>
      </c>
    </row>
    <row r="80" spans="1:22" x14ac:dyDescent="0.15">
      <c r="O80" t="str">
        <f t="shared" ref="O80:O81" si="5">SUBSTITUTE(Q80," ","")</f>
        <v>SireofStagnation</v>
      </c>
      <c r="Q80" t="s">
        <v>1806</v>
      </c>
    </row>
    <row r="81" spans="15:17" x14ac:dyDescent="0.15">
      <c r="O81" t="str">
        <f t="shared" si="5"/>
        <v>ReaverDrone</v>
      </c>
      <c r="Q81" t="s">
        <v>1623</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V81"/>
  <sheetViews>
    <sheetView topLeftCell="A4" workbookViewId="0">
      <selection sqref="A1:V7"/>
    </sheetView>
  </sheetViews>
  <sheetFormatPr defaultRowHeight="13.5" x14ac:dyDescent="0.15"/>
  <cols>
    <col min="1" max="1" width="14.75" customWidth="1"/>
    <col min="2" max="2" width="2.5" customWidth="1"/>
    <col min="3" max="3" width="6.25" customWidth="1"/>
    <col min="4" max="4" width="2.5" bestFit="1" customWidth="1"/>
    <col min="5" max="5" width="2" bestFit="1" customWidth="1"/>
    <col min="7" max="7" width="2.5" bestFit="1" customWidth="1"/>
    <col min="8" max="8" width="2" bestFit="1" customWidth="1"/>
    <col min="10" max="10" width="2" bestFit="1" customWidth="1"/>
    <col min="12" max="12" width="2.5" bestFit="1" customWidth="1"/>
    <col min="13" max="13" width="2" bestFit="1" customWidth="1"/>
    <col min="14" max="14" width="3.75" bestFit="1" customWidth="1"/>
    <col min="15" max="15" width="12" customWidth="1"/>
    <col min="16" max="16" width="2.5" bestFit="1" customWidth="1"/>
    <col min="18" max="18" width="2" customWidth="1"/>
    <col min="19" max="19" width="10.125" customWidth="1"/>
    <col min="20" max="20" width="2" customWidth="1"/>
    <col min="21" max="21" width="2" bestFit="1" customWidth="1"/>
  </cols>
  <sheetData>
    <row r="1" spans="1:22" x14ac:dyDescent="0.15">
      <c r="A1" t="str">
        <f>B1&amp;C1&amp;E1&amp;F1&amp;H1&amp;I1&amp;J1&amp;K1&amp;M1&amp;N1&amp;O1&amp;P1&amp;Q1&amp;R1&amp;S1&amp;T1&amp;U1&amp;V1</f>
        <v>*欠色カード一覧</v>
      </c>
      <c r="B1" t="s">
        <v>3224</v>
      </c>
    </row>
    <row r="2" spans="1:22" x14ac:dyDescent="0.15">
      <c r="A2" t="str">
        <f t="shared" ref="A2:A66" si="0">B2&amp;C2&amp;E2&amp;F2&amp;H2&amp;I2&amp;J2&amp;K2&amp;M2&amp;N2&amp;O2&amp;P2&amp;Q2&amp;R2&amp;S2&amp;T2&amp;U2&amp;V2</f>
        <v>・欠色カードは無色ジェムからマナを得れるが、無色のカードではない。</v>
      </c>
      <c r="B2" t="s">
        <v>3221</v>
      </c>
    </row>
    <row r="3" spans="1:22" x14ac:dyDescent="0.15">
      <c r="A3" t="str">
        <f t="shared" si="0"/>
        <v/>
      </c>
    </row>
    <row r="4" spans="1:22" x14ac:dyDescent="0.15">
      <c r="A4" t="str">
        <f t="shared" si="0"/>
        <v>**クリーチャーカード</v>
      </c>
      <c r="B4" t="s">
        <v>3218</v>
      </c>
    </row>
    <row r="5" spans="1:22" x14ac:dyDescent="0.15">
      <c r="A5" t="str">
        <f t="shared" si="0"/>
        <v>|LEFT:50|LEFT:50|LEFT:50|LEFT:500|c</v>
      </c>
      <c r="B5" t="s">
        <v>3211</v>
      </c>
      <c r="C5" t="s">
        <v>3204</v>
      </c>
      <c r="E5" t="s">
        <v>3211</v>
      </c>
      <c r="F5" t="s">
        <v>3204</v>
      </c>
      <c r="H5" t="s">
        <v>3211</v>
      </c>
      <c r="I5" t="s">
        <v>3204</v>
      </c>
      <c r="J5" t="s">
        <v>3211</v>
      </c>
      <c r="O5" t="s">
        <v>3205</v>
      </c>
      <c r="U5" t="s">
        <v>3211</v>
      </c>
      <c r="V5" t="s">
        <v>3206</v>
      </c>
    </row>
    <row r="6" spans="1:22" x14ac:dyDescent="0.15">
      <c r="A6" t="str">
        <f t="shared" si="0"/>
        <v>|セット|色|コスト|カード名|</v>
      </c>
      <c r="B6" t="s">
        <v>3211</v>
      </c>
      <c r="C6" t="s">
        <v>3212</v>
      </c>
      <c r="E6" t="s">
        <v>3211</v>
      </c>
      <c r="F6" t="s">
        <v>3181</v>
      </c>
      <c r="H6" t="s">
        <v>3211</v>
      </c>
      <c r="I6" t="s">
        <v>3207</v>
      </c>
      <c r="J6" t="s">
        <v>3211</v>
      </c>
      <c r="O6" t="s">
        <v>3208</v>
      </c>
      <c r="U6" t="s">
        <v>3211</v>
      </c>
    </row>
    <row r="7" spans="1:22" x14ac:dyDescent="0.15">
      <c r="A7" t="str">
        <f t="shared" si="0"/>
        <v>|BFZ|青|8|[[《水底の潜入者/Benthic Infiltrator》&gt;水底の潜入者/Benthic Infiltrator]]|</v>
      </c>
      <c r="B7" t="s">
        <v>3211</v>
      </c>
      <c r="C7" t="s">
        <v>3213</v>
      </c>
      <c r="D7">
        <v>1</v>
      </c>
      <c r="E7" t="s">
        <v>3211</v>
      </c>
      <c r="F7" t="s">
        <v>1648</v>
      </c>
      <c r="G7">
        <v>2</v>
      </c>
      <c r="H7" t="s">
        <v>3211</v>
      </c>
      <c r="I7">
        <v>8</v>
      </c>
      <c r="J7" t="s">
        <v>3211</v>
      </c>
      <c r="N7" t="s">
        <v>3215</v>
      </c>
      <c r="O7" t="s">
        <v>2341</v>
      </c>
      <c r="P7" t="s">
        <v>3223</v>
      </c>
      <c r="Q7" t="s">
        <v>2340</v>
      </c>
      <c r="R7" t="s">
        <v>3216</v>
      </c>
      <c r="S7" s="9" t="str">
        <f>O7&amp;P7&amp;Q7</f>
        <v>水底の潜入者/Benthic Infiltrator</v>
      </c>
      <c r="T7" t="s">
        <v>3217</v>
      </c>
      <c r="U7" t="s">
        <v>3211</v>
      </c>
    </row>
    <row r="8" spans="1:22" x14ac:dyDescent="0.15">
      <c r="A8" t="str">
        <f t="shared" si="0"/>
        <v>|BFZ|青|10|[[《謎めいた巡行者/Cryptic Cruiser》&gt;謎めいた巡行者/Cryptic Cruiser]]|</v>
      </c>
      <c r="B8" t="s">
        <v>3211</v>
      </c>
      <c r="C8" t="s">
        <v>3213</v>
      </c>
      <c r="D8">
        <v>1</v>
      </c>
      <c r="E8" t="s">
        <v>3211</v>
      </c>
      <c r="F8" t="s">
        <v>1631</v>
      </c>
      <c r="G8">
        <v>2</v>
      </c>
      <c r="H8" t="s">
        <v>3211</v>
      </c>
      <c r="I8">
        <v>10</v>
      </c>
      <c r="J8" t="s">
        <v>3211</v>
      </c>
      <c r="N8" t="s">
        <v>3215</v>
      </c>
      <c r="O8" t="s">
        <v>2283</v>
      </c>
      <c r="P8" t="s">
        <v>3223</v>
      </c>
      <c r="Q8" t="s">
        <v>2282</v>
      </c>
      <c r="R8" t="s">
        <v>3216</v>
      </c>
      <c r="S8" s="9" t="str">
        <f t="shared" ref="S8:S48" si="1">O8&amp;P8&amp;Q8</f>
        <v>謎めいた巡行者/Cryptic Cruiser</v>
      </c>
      <c r="T8" t="s">
        <v>3217</v>
      </c>
      <c r="U8" t="s">
        <v>3211</v>
      </c>
    </row>
    <row r="9" spans="1:22" x14ac:dyDescent="0.15">
      <c r="A9" t="str">
        <f t="shared" si="0"/>
        <v>|BFZ|青|17|[[《希望を溺れさせるもの/Drowner of Hope》&gt;希望を溺れさせるもの/Drowner of Hope]]|</v>
      </c>
      <c r="B9" t="s">
        <v>3211</v>
      </c>
      <c r="C9" t="s">
        <v>3213</v>
      </c>
      <c r="D9">
        <v>1</v>
      </c>
      <c r="E9" t="s">
        <v>3211</v>
      </c>
      <c r="F9" t="s">
        <v>1631</v>
      </c>
      <c r="G9">
        <v>2</v>
      </c>
      <c r="H9" t="s">
        <v>3211</v>
      </c>
      <c r="I9">
        <v>17</v>
      </c>
      <c r="J9" t="s">
        <v>3211</v>
      </c>
      <c r="N9" t="s">
        <v>3215</v>
      </c>
      <c r="O9" t="s">
        <v>2230</v>
      </c>
      <c r="P9" t="s">
        <v>3223</v>
      </c>
      <c r="Q9" t="s">
        <v>2229</v>
      </c>
      <c r="R9" t="s">
        <v>3216</v>
      </c>
      <c r="S9" s="9" t="str">
        <f t="shared" si="1"/>
        <v>希望を溺れさせるもの/Drowner of Hope</v>
      </c>
      <c r="T9" t="s">
        <v>3217</v>
      </c>
      <c r="U9" t="s">
        <v>3211</v>
      </c>
    </row>
    <row r="10" spans="1:22" x14ac:dyDescent="0.15">
      <c r="A10" t="str">
        <f t="shared" si="0"/>
        <v>|BFZ|青|11|[[《空中生成エルドラージ/Eldrazi Skyspawner》&gt;空中生成エルドラージ/Eldrazi Skyspawner]]|</v>
      </c>
      <c r="B10" t="s">
        <v>3211</v>
      </c>
      <c r="C10" t="s">
        <v>3213</v>
      </c>
      <c r="D10">
        <v>1</v>
      </c>
      <c r="E10" t="s">
        <v>3211</v>
      </c>
      <c r="F10" t="s">
        <v>1631</v>
      </c>
      <c r="G10">
        <v>2</v>
      </c>
      <c r="H10" t="s">
        <v>3211</v>
      </c>
      <c r="I10">
        <v>11</v>
      </c>
      <c r="J10" t="s">
        <v>3211</v>
      </c>
      <c r="N10" t="s">
        <v>3215</v>
      </c>
      <c r="O10" t="s">
        <v>2335</v>
      </c>
      <c r="P10" t="s">
        <v>3223</v>
      </c>
      <c r="Q10" t="s">
        <v>2334</v>
      </c>
      <c r="R10" t="s">
        <v>3216</v>
      </c>
      <c r="S10" s="9" t="str">
        <f t="shared" si="1"/>
        <v>空中生成エルドラージ/Eldrazi Skyspawner</v>
      </c>
      <c r="T10" t="s">
        <v>3217</v>
      </c>
      <c r="U10" t="s">
        <v>3211</v>
      </c>
    </row>
    <row r="11" spans="1:22" x14ac:dyDescent="0.15">
      <c r="A11" t="str">
        <f t="shared" si="0"/>
        <v>|BFZ|青|7|[[《培養ドローン/Incubator Drone》&gt;培養ドローン/Incubator Drone]]|</v>
      </c>
      <c r="B11" t="s">
        <v>3211</v>
      </c>
      <c r="C11" t="s">
        <v>3213</v>
      </c>
      <c r="D11">
        <v>1</v>
      </c>
      <c r="E11" t="s">
        <v>3211</v>
      </c>
      <c r="F11" t="s">
        <v>1631</v>
      </c>
      <c r="G11">
        <v>2</v>
      </c>
      <c r="H11" t="s">
        <v>3211</v>
      </c>
      <c r="I11">
        <v>7</v>
      </c>
      <c r="J11" t="s">
        <v>3211</v>
      </c>
      <c r="N11" t="s">
        <v>3215</v>
      </c>
      <c r="O11" t="s">
        <v>2333</v>
      </c>
      <c r="P11" t="s">
        <v>3223</v>
      </c>
      <c r="Q11" t="s">
        <v>2332</v>
      </c>
      <c r="R11" t="s">
        <v>3216</v>
      </c>
      <c r="S11" s="9" t="str">
        <f t="shared" si="1"/>
        <v>培養ドローン/Incubator Drone</v>
      </c>
      <c r="T11" t="s">
        <v>3217</v>
      </c>
      <c r="U11" t="s">
        <v>3211</v>
      </c>
    </row>
    <row r="12" spans="1:22" x14ac:dyDescent="0.15">
      <c r="A12" t="str">
        <f t="shared" si="0"/>
        <v>|BFZ|青|5|[[《霧の侵入者/Mist Intruder》&gt;霧の侵入者/Mist Intruder]]|</v>
      </c>
      <c r="B12" t="s">
        <v>3211</v>
      </c>
      <c r="C12" t="s">
        <v>3213</v>
      </c>
      <c r="D12">
        <v>1</v>
      </c>
      <c r="E12" t="s">
        <v>3211</v>
      </c>
      <c r="F12" t="s">
        <v>1631</v>
      </c>
      <c r="G12">
        <v>2</v>
      </c>
      <c r="H12" t="s">
        <v>3211</v>
      </c>
      <c r="I12">
        <v>5</v>
      </c>
      <c r="J12" t="s">
        <v>3211</v>
      </c>
      <c r="N12" t="s">
        <v>3215</v>
      </c>
      <c r="O12" t="s">
        <v>2330</v>
      </c>
      <c r="P12" t="s">
        <v>3223</v>
      </c>
      <c r="Q12" t="s">
        <v>2329</v>
      </c>
      <c r="R12" t="s">
        <v>3216</v>
      </c>
      <c r="S12" s="9" t="str">
        <f t="shared" si="1"/>
        <v>霧の侵入者/Mist Intruder</v>
      </c>
      <c r="T12" t="s">
        <v>3217</v>
      </c>
      <c r="U12" t="s">
        <v>3211</v>
      </c>
    </row>
    <row r="13" spans="1:22" x14ac:dyDescent="0.15">
      <c r="A13" t="str">
        <f t="shared" si="0"/>
        <v>|BFZ|青|3|[[《霞の徘徊者/Murk Strider》&gt;霞の徘徊者/Murk Strider]]|</v>
      </c>
      <c r="B13" t="s">
        <v>3211</v>
      </c>
      <c r="C13" t="s">
        <v>3213</v>
      </c>
      <c r="D13">
        <v>1</v>
      </c>
      <c r="E13" t="s">
        <v>3211</v>
      </c>
      <c r="F13" t="s">
        <v>1631</v>
      </c>
      <c r="G13">
        <v>2</v>
      </c>
      <c r="H13" t="s">
        <v>3211</v>
      </c>
      <c r="I13">
        <v>3</v>
      </c>
      <c r="J13" t="s">
        <v>3211</v>
      </c>
      <c r="N13" t="s">
        <v>3215</v>
      </c>
      <c r="O13" t="s">
        <v>2328</v>
      </c>
      <c r="P13" t="s">
        <v>3223</v>
      </c>
      <c r="Q13" t="s">
        <v>2327</v>
      </c>
      <c r="R13" t="s">
        <v>3216</v>
      </c>
      <c r="S13" s="9" t="str">
        <f t="shared" si="1"/>
        <v>霞の徘徊者/Murk Strider</v>
      </c>
      <c r="T13" t="s">
        <v>3217</v>
      </c>
      <c r="U13" t="s">
        <v>3211</v>
      </c>
    </row>
    <row r="14" spans="1:22" x14ac:dyDescent="0.15">
      <c r="A14" t="str">
        <f t="shared" si="0"/>
        <v>|BFZ|青|6|[[《塵の予言者/Oracle of Dust》&gt;塵の予言者/Oracle of Dust]]|</v>
      </c>
      <c r="B14" t="s">
        <v>3211</v>
      </c>
      <c r="C14" t="s">
        <v>3213</v>
      </c>
      <c r="D14">
        <v>1</v>
      </c>
      <c r="E14" t="s">
        <v>3211</v>
      </c>
      <c r="F14" t="s">
        <v>1631</v>
      </c>
      <c r="G14">
        <v>2</v>
      </c>
      <c r="H14" t="s">
        <v>3211</v>
      </c>
      <c r="I14">
        <v>6</v>
      </c>
      <c r="J14" t="s">
        <v>3211</v>
      </c>
      <c r="N14" t="s">
        <v>3215</v>
      </c>
      <c r="O14" t="s">
        <v>2275</v>
      </c>
      <c r="P14" t="s">
        <v>3223</v>
      </c>
      <c r="Q14" t="s">
        <v>2274</v>
      </c>
      <c r="R14" t="s">
        <v>3216</v>
      </c>
      <c r="S14" s="9" t="str">
        <f t="shared" si="1"/>
        <v>塵の予言者/Oracle of Dust</v>
      </c>
      <c r="T14" t="s">
        <v>3217</v>
      </c>
      <c r="U14" t="s">
        <v>3211</v>
      </c>
    </row>
    <row r="15" spans="1:22" x14ac:dyDescent="0.15">
      <c r="A15" t="str">
        <f t="shared" si="0"/>
        <v>|BFZ|青|10|[[《破滅を導くもの/Ruination Guide》&gt;破滅を導くもの/Ruination Guide]]|</v>
      </c>
      <c r="B15" t="s">
        <v>3211</v>
      </c>
      <c r="C15" t="s">
        <v>3213</v>
      </c>
      <c r="D15">
        <v>1</v>
      </c>
      <c r="E15" t="s">
        <v>3211</v>
      </c>
      <c r="F15" t="s">
        <v>1631</v>
      </c>
      <c r="G15">
        <v>2</v>
      </c>
      <c r="H15" t="s">
        <v>3211</v>
      </c>
      <c r="I15">
        <v>10</v>
      </c>
      <c r="J15" t="s">
        <v>3211</v>
      </c>
      <c r="N15" t="s">
        <v>3215</v>
      </c>
      <c r="O15" t="s">
        <v>2272</v>
      </c>
      <c r="P15" t="s">
        <v>3223</v>
      </c>
      <c r="Q15" t="s">
        <v>2271</v>
      </c>
      <c r="R15" t="s">
        <v>3216</v>
      </c>
      <c r="S15" s="9" t="str">
        <f t="shared" si="1"/>
        <v>破滅を導くもの/Ruination Guide</v>
      </c>
      <c r="T15" t="s">
        <v>3217</v>
      </c>
      <c r="U15" t="s">
        <v>3211</v>
      </c>
    </row>
    <row r="16" spans="1:22" x14ac:dyDescent="0.15">
      <c r="A16" t="str">
        <f t="shared" si="0"/>
        <v>|BFZ|青|6|[[《回収ドローン/Salvage Drone》&gt;回収ドローン/Salvage Drone]]|</v>
      </c>
      <c r="B16" t="s">
        <v>3211</v>
      </c>
      <c r="C16" t="s">
        <v>3213</v>
      </c>
      <c r="D16">
        <v>1</v>
      </c>
      <c r="E16" t="s">
        <v>3211</v>
      </c>
      <c r="F16" t="s">
        <v>1631</v>
      </c>
      <c r="G16">
        <v>2</v>
      </c>
      <c r="H16" t="s">
        <v>3211</v>
      </c>
      <c r="I16">
        <v>6</v>
      </c>
      <c r="J16" t="s">
        <v>3211</v>
      </c>
      <c r="N16" t="s">
        <v>3215</v>
      </c>
      <c r="O16" t="s">
        <v>2325</v>
      </c>
      <c r="P16" t="s">
        <v>3223</v>
      </c>
      <c r="Q16" t="s">
        <v>2324</v>
      </c>
      <c r="R16" t="s">
        <v>3216</v>
      </c>
      <c r="S16" s="9" t="str">
        <f t="shared" si="1"/>
        <v>回収ドローン/Salvage Drone</v>
      </c>
      <c r="T16" t="s">
        <v>3217</v>
      </c>
      <c r="U16" t="s">
        <v>3211</v>
      </c>
    </row>
    <row r="17" spans="1:21" x14ac:dyDescent="0.15">
      <c r="A17" t="str">
        <f t="shared" si="0"/>
        <v>|BFZ|青|6|[[《波に漂うもの/Tide Drifter》&gt;波に漂うもの/Tide Drifter]]|</v>
      </c>
      <c r="B17" t="s">
        <v>3211</v>
      </c>
      <c r="C17" t="s">
        <v>3213</v>
      </c>
      <c r="D17">
        <v>1</v>
      </c>
      <c r="E17" t="s">
        <v>3211</v>
      </c>
      <c r="F17" t="s">
        <v>1631</v>
      </c>
      <c r="G17">
        <v>2</v>
      </c>
      <c r="H17" t="s">
        <v>3211</v>
      </c>
      <c r="I17">
        <v>6</v>
      </c>
      <c r="J17" t="s">
        <v>3211</v>
      </c>
      <c r="N17" t="s">
        <v>3215</v>
      </c>
      <c r="O17" t="s">
        <v>2322</v>
      </c>
      <c r="P17" t="s">
        <v>3223</v>
      </c>
      <c r="Q17" t="s">
        <v>2321</v>
      </c>
      <c r="R17" t="s">
        <v>3216</v>
      </c>
      <c r="S17" s="9" t="str">
        <f t="shared" si="1"/>
        <v>波に漂うもの/Tide Drifter</v>
      </c>
      <c r="T17" t="s">
        <v>3217</v>
      </c>
      <c r="U17" t="s">
        <v>3211</v>
      </c>
    </row>
    <row r="18" spans="1:21" x14ac:dyDescent="0.15">
      <c r="A18" t="str">
        <f t="shared" si="0"/>
        <v>|BFZ|青|11|[[《ウラモグの回収者/Ulamog's Reclaimer》&gt;ウラモグの回収者/Ulamog's Reclaimer]]|</v>
      </c>
      <c r="B18" t="s">
        <v>3211</v>
      </c>
      <c r="C18" t="s">
        <v>3213</v>
      </c>
      <c r="D18">
        <v>1</v>
      </c>
      <c r="E18" t="s">
        <v>3211</v>
      </c>
      <c r="F18" t="s">
        <v>1631</v>
      </c>
      <c r="G18">
        <v>2</v>
      </c>
      <c r="H18" t="s">
        <v>3211</v>
      </c>
      <c r="I18">
        <v>11</v>
      </c>
      <c r="J18" t="s">
        <v>3211</v>
      </c>
      <c r="N18" t="s">
        <v>3215</v>
      </c>
      <c r="O18" t="s">
        <v>2269</v>
      </c>
      <c r="P18" t="s">
        <v>3223</v>
      </c>
      <c r="Q18" t="s">
        <v>2268</v>
      </c>
      <c r="R18" t="s">
        <v>3216</v>
      </c>
      <c r="S18" s="9" t="str">
        <f t="shared" si="1"/>
        <v>ウラモグの回収者/Ulamog's Reclaimer</v>
      </c>
      <c r="T18" t="s">
        <v>3217</v>
      </c>
      <c r="U18" t="s">
        <v>3211</v>
      </c>
    </row>
    <row r="19" spans="1:21" x14ac:dyDescent="0.15">
      <c r="A19" t="str">
        <f t="shared" si="0"/>
        <v>|BFZ|黒|10|[[《淘汰ドローン/Culling Drone》&gt;淘汰ドローン/Culling Drone]]|</v>
      </c>
      <c r="B19" t="s">
        <v>3211</v>
      </c>
      <c r="C19" t="s">
        <v>3213</v>
      </c>
      <c r="D19">
        <v>1</v>
      </c>
      <c r="E19" t="s">
        <v>3211</v>
      </c>
      <c r="F19" t="s">
        <v>1625</v>
      </c>
      <c r="G19">
        <v>3</v>
      </c>
      <c r="H19" t="s">
        <v>3211</v>
      </c>
      <c r="I19">
        <v>10</v>
      </c>
      <c r="J19" t="s">
        <v>3211</v>
      </c>
      <c r="N19" t="s">
        <v>3215</v>
      </c>
      <c r="O19" t="s">
        <v>2221</v>
      </c>
      <c r="P19" t="s">
        <v>3223</v>
      </c>
      <c r="Q19" t="s">
        <v>2220</v>
      </c>
      <c r="R19" t="s">
        <v>3216</v>
      </c>
      <c r="S19" s="9" t="str">
        <f t="shared" si="1"/>
        <v>淘汰ドローン/Culling Drone</v>
      </c>
      <c r="T19" t="s">
        <v>3217</v>
      </c>
      <c r="U19" t="s">
        <v>3211</v>
      </c>
    </row>
    <row r="20" spans="1:21" x14ac:dyDescent="0.15">
      <c r="A20" t="str">
        <f t="shared" si="0"/>
        <v>|BFZ|黒|9|[[《威圧ドローン/Dominator Drone》&gt;威圧ドローン/Dominator Drone]]|</v>
      </c>
      <c r="B20" t="s">
        <v>3211</v>
      </c>
      <c r="C20" t="s">
        <v>3213</v>
      </c>
      <c r="D20">
        <v>1</v>
      </c>
      <c r="E20" t="s">
        <v>3211</v>
      </c>
      <c r="F20" t="s">
        <v>1606</v>
      </c>
      <c r="G20">
        <v>3</v>
      </c>
      <c r="H20" t="s">
        <v>3211</v>
      </c>
      <c r="I20">
        <v>9</v>
      </c>
      <c r="J20" t="s">
        <v>3211</v>
      </c>
      <c r="N20" t="s">
        <v>3215</v>
      </c>
      <c r="O20" t="s">
        <v>2219</v>
      </c>
      <c r="P20" t="s">
        <v>3223</v>
      </c>
      <c r="Q20" t="s">
        <v>2218</v>
      </c>
      <c r="R20" t="s">
        <v>3216</v>
      </c>
      <c r="S20" s="9" t="str">
        <f t="shared" si="1"/>
        <v>威圧ドローン/Dominator Drone</v>
      </c>
      <c r="T20" t="s">
        <v>3217</v>
      </c>
      <c r="U20" t="s">
        <v>3211</v>
      </c>
    </row>
    <row r="21" spans="1:21" x14ac:dyDescent="0.15">
      <c r="A21" t="str">
        <f t="shared" si="0"/>
        <v>|BFZ|黒|7|[[《精神を掻き寄せるもの/Mind Raker》&gt;精神を掻き寄せるもの/Mind Raker]]|</v>
      </c>
      <c r="B21" t="s">
        <v>3211</v>
      </c>
      <c r="C21" t="s">
        <v>3213</v>
      </c>
      <c r="D21">
        <v>1</v>
      </c>
      <c r="E21" t="s">
        <v>3211</v>
      </c>
      <c r="F21" t="s">
        <v>1606</v>
      </c>
      <c r="G21">
        <v>3</v>
      </c>
      <c r="H21" t="s">
        <v>3211</v>
      </c>
      <c r="I21">
        <v>7</v>
      </c>
      <c r="J21" t="s">
        <v>3211</v>
      </c>
      <c r="N21" t="s">
        <v>3215</v>
      </c>
      <c r="O21" t="s">
        <v>2208</v>
      </c>
      <c r="P21" t="s">
        <v>3223</v>
      </c>
      <c r="Q21" t="s">
        <v>2207</v>
      </c>
      <c r="R21" t="s">
        <v>3216</v>
      </c>
      <c r="S21" s="9" t="str">
        <f t="shared" si="1"/>
        <v>精神を掻き寄せるもの/Mind Raker</v>
      </c>
      <c r="T21" t="s">
        <v>3217</v>
      </c>
      <c r="U21" t="s">
        <v>3211</v>
      </c>
    </row>
    <row r="22" spans="1:21" x14ac:dyDescent="0.15">
      <c r="A22" t="str">
        <f t="shared" si="0"/>
        <v>|BFZ|黒|10|[[《音無く飛ぶもの/Silent Skimmer》&gt;音無く飛ぶもの/Silent Skimmer]]|</v>
      </c>
      <c r="B22" t="s">
        <v>3211</v>
      </c>
      <c r="C22" t="s">
        <v>3213</v>
      </c>
      <c r="D22">
        <v>1</v>
      </c>
      <c r="E22" t="s">
        <v>3211</v>
      </c>
      <c r="F22" t="s">
        <v>1606</v>
      </c>
      <c r="G22">
        <v>3</v>
      </c>
      <c r="H22" t="s">
        <v>3211</v>
      </c>
      <c r="I22">
        <v>10</v>
      </c>
      <c r="J22" t="s">
        <v>3211</v>
      </c>
      <c r="N22" t="s">
        <v>3215</v>
      </c>
      <c r="O22" t="s">
        <v>2202</v>
      </c>
      <c r="P22" t="s">
        <v>3223</v>
      </c>
      <c r="Q22" t="s">
        <v>2201</v>
      </c>
      <c r="R22" t="s">
        <v>3216</v>
      </c>
      <c r="S22" s="9" t="str">
        <f t="shared" si="1"/>
        <v>音無く飛ぶもの/Silent Skimmer</v>
      </c>
      <c r="T22" t="s">
        <v>3217</v>
      </c>
      <c r="U22" t="s">
        <v>3211</v>
      </c>
    </row>
    <row r="23" spans="1:21" x14ac:dyDescent="0.15">
      <c r="A23" t="str">
        <f t="shared" si="0"/>
        <v>|BFZ|黒|11|[[《ハヤバイ/Skitterskin》&gt;ハヤバイ/Skitterskin]]|</v>
      </c>
      <c r="B23" t="s">
        <v>3211</v>
      </c>
      <c r="C23" t="s">
        <v>3213</v>
      </c>
      <c r="D23">
        <v>1</v>
      </c>
      <c r="E23" t="s">
        <v>3211</v>
      </c>
      <c r="F23" t="s">
        <v>1606</v>
      </c>
      <c r="G23">
        <v>3</v>
      </c>
      <c r="H23" t="s">
        <v>3211</v>
      </c>
      <c r="I23">
        <v>11</v>
      </c>
      <c r="J23" t="s">
        <v>3211</v>
      </c>
      <c r="N23" t="s">
        <v>3215</v>
      </c>
      <c r="O23" t="s">
        <v>2154</v>
      </c>
      <c r="P23" t="s">
        <v>3223</v>
      </c>
      <c r="Q23" t="s">
        <v>2153</v>
      </c>
      <c r="R23" t="s">
        <v>3216</v>
      </c>
      <c r="S23" s="9" t="str">
        <f t="shared" si="1"/>
        <v>ハヤバイ/Skitterskin</v>
      </c>
      <c r="T23" t="s">
        <v>3217</v>
      </c>
      <c r="U23" t="s">
        <v>3211</v>
      </c>
    </row>
    <row r="24" spans="1:21" x14ac:dyDescent="0.15">
      <c r="A24" t="str">
        <f t="shared" si="0"/>
        <v>|BFZ|黒|4|[[《泥這い/Sludge Crawler》&gt;泥這い/Sludge Crawler]]|</v>
      </c>
      <c r="B24" t="s">
        <v>3211</v>
      </c>
      <c r="C24" t="s">
        <v>3213</v>
      </c>
      <c r="D24">
        <v>1</v>
      </c>
      <c r="E24" t="s">
        <v>3211</v>
      </c>
      <c r="F24" t="s">
        <v>1606</v>
      </c>
      <c r="G24">
        <v>3</v>
      </c>
      <c r="H24" t="s">
        <v>3211</v>
      </c>
      <c r="I24">
        <v>4</v>
      </c>
      <c r="J24" t="s">
        <v>3211</v>
      </c>
      <c r="N24" t="s">
        <v>3215</v>
      </c>
      <c r="O24" t="s">
        <v>2199</v>
      </c>
      <c r="P24" t="s">
        <v>3223</v>
      </c>
      <c r="Q24" t="s">
        <v>2198</v>
      </c>
      <c r="R24" t="s">
        <v>3216</v>
      </c>
      <c r="S24" s="9" t="str">
        <f t="shared" si="1"/>
        <v>泥這い/Sludge Crawler</v>
      </c>
      <c r="T24" t="s">
        <v>3217</v>
      </c>
      <c r="U24" t="s">
        <v>3211</v>
      </c>
    </row>
    <row r="25" spans="1:21" x14ac:dyDescent="0.15">
      <c r="A25" t="str">
        <f t="shared" si="0"/>
        <v>|BFZ|黒|18|[[《不毛の地の絞殺者/Wasteland Strangler》&gt;不毛の地の絞殺者/Wasteland Strangler]]|</v>
      </c>
      <c r="B25" t="s">
        <v>3211</v>
      </c>
      <c r="C25" t="s">
        <v>3213</v>
      </c>
      <c r="D25">
        <v>1</v>
      </c>
      <c r="E25" t="s">
        <v>3211</v>
      </c>
      <c r="F25" t="s">
        <v>1606</v>
      </c>
      <c r="G25">
        <v>3</v>
      </c>
      <c r="H25" t="s">
        <v>3211</v>
      </c>
      <c r="I25">
        <v>18</v>
      </c>
      <c r="J25" t="s">
        <v>3211</v>
      </c>
      <c r="N25" t="s">
        <v>3215</v>
      </c>
      <c r="O25" t="s">
        <v>2105</v>
      </c>
      <c r="P25" t="s">
        <v>3223</v>
      </c>
      <c r="Q25" t="s">
        <v>2104</v>
      </c>
      <c r="R25" t="s">
        <v>3216</v>
      </c>
      <c r="S25" s="9" t="str">
        <f t="shared" si="1"/>
        <v>不毛の地の絞殺者/Wasteland Strangler</v>
      </c>
      <c r="T25" t="s">
        <v>3217</v>
      </c>
      <c r="U25" t="s">
        <v>3211</v>
      </c>
    </row>
    <row r="26" spans="1:21" x14ac:dyDescent="0.15">
      <c r="A26" t="str">
        <f t="shared" si="0"/>
        <v>|BFZ|赤|16|[[《連射する暴君/Barrage Tyrant》&gt;連射する暴君/Barrage Tyrant]]|</v>
      </c>
      <c r="B26" t="s">
        <v>3211</v>
      </c>
      <c r="C26" t="s">
        <v>3213</v>
      </c>
      <c r="D26">
        <v>1</v>
      </c>
      <c r="E26" t="s">
        <v>3211</v>
      </c>
      <c r="F26" t="s">
        <v>1575</v>
      </c>
      <c r="G26">
        <v>4</v>
      </c>
      <c r="H26" t="s">
        <v>3211</v>
      </c>
      <c r="I26">
        <v>16</v>
      </c>
      <c r="J26" t="s">
        <v>3211</v>
      </c>
      <c r="N26" t="s">
        <v>3215</v>
      </c>
      <c r="O26" t="s">
        <v>2003</v>
      </c>
      <c r="P26" t="s">
        <v>3223</v>
      </c>
      <c r="Q26" t="s">
        <v>2002</v>
      </c>
      <c r="R26" t="s">
        <v>3216</v>
      </c>
      <c r="S26" s="9" t="str">
        <f t="shared" si="1"/>
        <v>連射する暴君/Barrage Tyrant</v>
      </c>
      <c r="T26" t="s">
        <v>3217</v>
      </c>
      <c r="U26" t="s">
        <v>3211</v>
      </c>
    </row>
    <row r="27" spans="1:21" x14ac:dyDescent="0.15">
      <c r="A27" t="str">
        <f t="shared" si="0"/>
        <v>|BFZ|赤|6|[[《コジレックの歩哨/Kozilek's Sentinel》&gt;コジレックの歩哨/Kozilek's Sentinel]]|</v>
      </c>
      <c r="B27" t="s">
        <v>3211</v>
      </c>
      <c r="C27" t="s">
        <v>3213</v>
      </c>
      <c r="D27">
        <v>1</v>
      </c>
      <c r="E27" t="s">
        <v>3211</v>
      </c>
      <c r="F27" t="s">
        <v>1575</v>
      </c>
      <c r="G27">
        <v>4</v>
      </c>
      <c r="H27" t="s">
        <v>3211</v>
      </c>
      <c r="I27">
        <v>6</v>
      </c>
      <c r="J27" t="s">
        <v>3211</v>
      </c>
      <c r="N27" t="s">
        <v>3215</v>
      </c>
      <c r="O27" t="s">
        <v>2093</v>
      </c>
      <c r="P27" t="s">
        <v>3223</v>
      </c>
      <c r="Q27" t="s">
        <v>2092</v>
      </c>
      <c r="R27" t="s">
        <v>3216</v>
      </c>
      <c r="S27" s="9" t="str">
        <f t="shared" si="1"/>
        <v>コジレックの歩哨/Kozilek's Sentinel</v>
      </c>
      <c r="T27" t="s">
        <v>3217</v>
      </c>
      <c r="U27" t="s">
        <v>3211</v>
      </c>
    </row>
    <row r="28" spans="1:21" x14ac:dyDescent="0.15">
      <c r="A28" t="str">
        <f t="shared" si="0"/>
        <v>|BFZ|赤|8|[[《棘撃ちドローン/Nettle Drone》&gt;棘撃ちドローン/Nettle Drone]]|</v>
      </c>
      <c r="B28" t="s">
        <v>3211</v>
      </c>
      <c r="C28" t="s">
        <v>3213</v>
      </c>
      <c r="D28">
        <v>1</v>
      </c>
      <c r="E28" t="s">
        <v>3211</v>
      </c>
      <c r="F28" t="s">
        <v>1575</v>
      </c>
      <c r="G28">
        <v>4</v>
      </c>
      <c r="H28" t="s">
        <v>3211</v>
      </c>
      <c r="I28">
        <v>8</v>
      </c>
      <c r="J28" t="s">
        <v>3211</v>
      </c>
      <c r="N28" t="s">
        <v>3215</v>
      </c>
      <c r="O28" t="s">
        <v>2088</v>
      </c>
      <c r="P28" t="s">
        <v>3223</v>
      </c>
      <c r="Q28" t="s">
        <v>2087</v>
      </c>
      <c r="R28" t="s">
        <v>3216</v>
      </c>
      <c r="S28" s="9" t="str">
        <f t="shared" si="1"/>
        <v>棘撃ちドローン/Nettle Drone</v>
      </c>
      <c r="T28" t="s">
        <v>3217</v>
      </c>
      <c r="U28" t="s">
        <v>3211</v>
      </c>
    </row>
    <row r="29" spans="1:21" x14ac:dyDescent="0.15">
      <c r="A29" t="str">
        <f t="shared" si="0"/>
        <v>|BFZ|赤|10|[[《エムラクールの名残/Vestige of Emrakul》&gt;エムラクールの名残/Vestige of Emrakul]]|</v>
      </c>
      <c r="B29" t="s">
        <v>3211</v>
      </c>
      <c r="C29" t="s">
        <v>3213</v>
      </c>
      <c r="D29">
        <v>1</v>
      </c>
      <c r="E29" t="s">
        <v>3211</v>
      </c>
      <c r="F29" t="s">
        <v>1575</v>
      </c>
      <c r="G29">
        <v>4</v>
      </c>
      <c r="H29" t="s">
        <v>3211</v>
      </c>
      <c r="I29">
        <v>10</v>
      </c>
      <c r="J29" t="s">
        <v>3211</v>
      </c>
      <c r="N29" t="s">
        <v>3215</v>
      </c>
      <c r="O29" t="s">
        <v>2034</v>
      </c>
      <c r="P29" t="s">
        <v>3223</v>
      </c>
      <c r="Q29" t="s">
        <v>2033</v>
      </c>
      <c r="R29" t="s">
        <v>3216</v>
      </c>
      <c r="S29" s="9" t="str">
        <f t="shared" si="1"/>
        <v>エムラクールの名残/Vestige of Emrakul</v>
      </c>
      <c r="T29" t="s">
        <v>3217</v>
      </c>
      <c r="U29" t="s">
        <v>3211</v>
      </c>
    </row>
    <row r="30" spans="1:21" x14ac:dyDescent="0.15">
      <c r="A30" t="str">
        <f t="shared" si="0"/>
        <v>|BFZ|赤|10|[[《不快な集合体/Vile Aggregate》&gt;不快な集合体/Vile Aggregate]]|</v>
      </c>
      <c r="B30" t="s">
        <v>3211</v>
      </c>
      <c r="C30" t="s">
        <v>3213</v>
      </c>
      <c r="D30">
        <v>1</v>
      </c>
      <c r="E30" t="s">
        <v>3211</v>
      </c>
      <c r="F30" t="s">
        <v>1575</v>
      </c>
      <c r="G30">
        <v>4</v>
      </c>
      <c r="H30" t="s">
        <v>3211</v>
      </c>
      <c r="I30">
        <v>10</v>
      </c>
      <c r="J30" t="s">
        <v>3211</v>
      </c>
      <c r="N30" t="s">
        <v>3215</v>
      </c>
      <c r="O30" t="s">
        <v>2031</v>
      </c>
      <c r="P30" t="s">
        <v>3223</v>
      </c>
      <c r="Q30" t="s">
        <v>2030</v>
      </c>
      <c r="R30" t="s">
        <v>3216</v>
      </c>
      <c r="S30" s="9" t="str">
        <f t="shared" si="1"/>
        <v>不快な集合体/Vile Aggregate</v>
      </c>
      <c r="T30" t="s">
        <v>3217</v>
      </c>
      <c r="U30" t="s">
        <v>3211</v>
      </c>
    </row>
    <row r="31" spans="1:21" x14ac:dyDescent="0.15">
      <c r="A31" t="str">
        <f t="shared" si="0"/>
        <v>|BFZ|緑|11|[[《膨れ鞘/Blisterpod》&gt;膨れ鞘/Blisterpod]]|</v>
      </c>
      <c r="B31" t="s">
        <v>3211</v>
      </c>
      <c r="C31" t="s">
        <v>3213</v>
      </c>
      <c r="D31">
        <v>1</v>
      </c>
      <c r="E31" t="s">
        <v>3211</v>
      </c>
      <c r="F31" t="s">
        <v>1570</v>
      </c>
      <c r="G31">
        <v>5</v>
      </c>
      <c r="H31" t="s">
        <v>3211</v>
      </c>
      <c r="I31">
        <v>11</v>
      </c>
      <c r="J31" t="s">
        <v>3211</v>
      </c>
      <c r="N31" t="s">
        <v>3215</v>
      </c>
      <c r="O31" t="s">
        <v>1981</v>
      </c>
      <c r="P31" t="s">
        <v>3223</v>
      </c>
      <c r="Q31" t="s">
        <v>1980</v>
      </c>
      <c r="R31" t="s">
        <v>3216</v>
      </c>
      <c r="S31" s="9" t="str">
        <f t="shared" si="1"/>
        <v>膨れ鞘/Blisterpod</v>
      </c>
      <c r="T31" t="s">
        <v>3217</v>
      </c>
      <c r="U31" t="s">
        <v>3211</v>
      </c>
    </row>
    <row r="32" spans="1:21" x14ac:dyDescent="0.15">
      <c r="A32" t="str">
        <f t="shared" si="0"/>
        <v>|BFZ|緑|14|[[《血統の観察者/Brood Monitor》&gt;血統の観察者/Brood Monitor]]|</v>
      </c>
      <c r="B32" t="s">
        <v>3211</v>
      </c>
      <c r="C32" t="s">
        <v>3213</v>
      </c>
      <c r="D32">
        <v>1</v>
      </c>
      <c r="E32" t="s">
        <v>3211</v>
      </c>
      <c r="F32" t="s">
        <v>1540</v>
      </c>
      <c r="G32">
        <v>5</v>
      </c>
      <c r="H32" t="s">
        <v>3211</v>
      </c>
      <c r="I32">
        <v>14</v>
      </c>
      <c r="J32" t="s">
        <v>3211</v>
      </c>
      <c r="N32" t="s">
        <v>3215</v>
      </c>
      <c r="O32" t="s">
        <v>1930</v>
      </c>
      <c r="P32" t="s">
        <v>3223</v>
      </c>
      <c r="Q32" t="s">
        <v>1929</v>
      </c>
      <c r="R32" t="s">
        <v>3216</v>
      </c>
      <c r="S32" s="9" t="str">
        <f t="shared" si="1"/>
        <v>血統の観察者/Brood Monitor</v>
      </c>
      <c r="T32" t="s">
        <v>3217</v>
      </c>
      <c r="U32" t="s">
        <v>3211</v>
      </c>
    </row>
    <row r="33" spans="1:21" x14ac:dyDescent="0.15">
      <c r="A33" t="str">
        <f t="shared" si="0"/>
        <v>|BFZ|緑|13|[[《目なしの見張り/Eyeless Watcher》&gt;目なしの見張り/Eyeless Watcher]]|</v>
      </c>
      <c r="B33" t="s">
        <v>3211</v>
      </c>
      <c r="C33" t="s">
        <v>3213</v>
      </c>
      <c r="D33">
        <v>1</v>
      </c>
      <c r="E33" t="s">
        <v>3211</v>
      </c>
      <c r="F33" t="s">
        <v>1540</v>
      </c>
      <c r="G33">
        <v>5</v>
      </c>
      <c r="H33" t="s">
        <v>3211</v>
      </c>
      <c r="I33">
        <v>13</v>
      </c>
      <c r="J33" t="s">
        <v>3211</v>
      </c>
      <c r="N33" t="s">
        <v>3215</v>
      </c>
      <c r="O33" t="s">
        <v>1976</v>
      </c>
      <c r="P33" t="s">
        <v>3223</v>
      </c>
      <c r="Q33" t="s">
        <v>1975</v>
      </c>
      <c r="R33" t="s">
        <v>3216</v>
      </c>
      <c r="S33" s="9" t="str">
        <f t="shared" si="1"/>
        <v>目なしの見張り/Eyeless Watcher</v>
      </c>
      <c r="T33" t="s">
        <v>3217</v>
      </c>
      <c r="U33" t="s">
        <v>3211</v>
      </c>
    </row>
    <row r="34" spans="1:21" x14ac:dyDescent="0.15">
      <c r="A34" t="str">
        <f t="shared" si="0"/>
        <v>|BFZ|緑|6|[[《虚空の従者/Void Attendant》&gt;虚空の従者/Void Attendant]]|</v>
      </c>
      <c r="B34" t="s">
        <v>3211</v>
      </c>
      <c r="C34" t="s">
        <v>3213</v>
      </c>
      <c r="D34">
        <v>1</v>
      </c>
      <c r="E34" t="s">
        <v>3211</v>
      </c>
      <c r="F34" t="s">
        <v>1540</v>
      </c>
      <c r="G34">
        <v>5</v>
      </c>
      <c r="H34" t="s">
        <v>3211</v>
      </c>
      <c r="I34">
        <v>6</v>
      </c>
      <c r="J34" t="s">
        <v>3211</v>
      </c>
      <c r="N34" t="s">
        <v>3215</v>
      </c>
      <c r="O34" t="s">
        <v>1912</v>
      </c>
      <c r="P34" t="s">
        <v>3223</v>
      </c>
      <c r="Q34" t="s">
        <v>1911</v>
      </c>
      <c r="R34" t="s">
        <v>3216</v>
      </c>
      <c r="S34" s="9" t="str">
        <f t="shared" si="1"/>
        <v>虚空の従者/Void Attendant</v>
      </c>
      <c r="T34" t="s">
        <v>3217</v>
      </c>
      <c r="U34" t="s">
        <v>3211</v>
      </c>
    </row>
    <row r="35" spans="1:21" x14ac:dyDescent="0.15">
      <c r="A35" t="str">
        <f t="shared" ref="A35:A40" si="2">B35&amp;C35&amp;E35&amp;F35&amp;H35&amp;I35&amp;J35&amp;K35&amp;M35&amp;N35&amp;O35&amp;P35&amp;Q35&amp;R35&amp;S35&amp;T35&amp;U35&amp;V35</f>
        <v>|BFZ|青黒|20|[[《深水の大喰らい/Fathom Feeder》&gt;深水の大喰らい/Fathom Feeder]]|</v>
      </c>
      <c r="B35" t="s">
        <v>3211</v>
      </c>
      <c r="C35" t="s">
        <v>3213</v>
      </c>
      <c r="D35">
        <v>1</v>
      </c>
      <c r="E35" t="s">
        <v>3211</v>
      </c>
      <c r="F35" t="s">
        <v>1530</v>
      </c>
      <c r="G35">
        <v>6</v>
      </c>
      <c r="H35" t="s">
        <v>3211</v>
      </c>
      <c r="I35">
        <v>20</v>
      </c>
      <c r="J35" t="s">
        <v>3211</v>
      </c>
      <c r="N35" t="s">
        <v>3215</v>
      </c>
      <c r="O35" t="s">
        <v>1836</v>
      </c>
      <c r="P35" t="s">
        <v>3223</v>
      </c>
      <c r="Q35" t="s">
        <v>1835</v>
      </c>
      <c r="R35" t="s">
        <v>3216</v>
      </c>
      <c r="S35" s="9" t="str">
        <f t="shared" ref="S35:S40" si="3">O35&amp;P35&amp;Q35</f>
        <v>深水の大喰らい/Fathom Feeder</v>
      </c>
      <c r="T35" t="s">
        <v>3217</v>
      </c>
      <c r="U35" t="s">
        <v>3211</v>
      </c>
    </row>
    <row r="36" spans="1:21" x14ac:dyDescent="0.15">
      <c r="A36" t="str">
        <f t="shared" si="2"/>
        <v>|BFZ|青黒|11|[[《ウラモグの失却させるもの/Ulamog's Nullifier》&gt;ウラモグの失却させるもの/Ulamog's Nullifier]]|</v>
      </c>
      <c r="B36" t="s">
        <v>3211</v>
      </c>
      <c r="C36" t="s">
        <v>3213</v>
      </c>
      <c r="D36">
        <v>1</v>
      </c>
      <c r="E36" t="s">
        <v>3211</v>
      </c>
      <c r="F36" t="s">
        <v>1530</v>
      </c>
      <c r="G36">
        <v>6</v>
      </c>
      <c r="H36" t="s">
        <v>3211</v>
      </c>
      <c r="I36">
        <v>11</v>
      </c>
      <c r="J36" t="s">
        <v>3211</v>
      </c>
      <c r="N36" t="s">
        <v>3215</v>
      </c>
      <c r="O36" t="s">
        <v>1866</v>
      </c>
      <c r="P36" t="s">
        <v>3223</v>
      </c>
      <c r="Q36" t="s">
        <v>1865</v>
      </c>
      <c r="R36" t="s">
        <v>3216</v>
      </c>
      <c r="S36" s="9" t="str">
        <f t="shared" si="3"/>
        <v>ウラモグの失却させるもの/Ulamog's Nullifier</v>
      </c>
      <c r="T36" t="s">
        <v>3217</v>
      </c>
      <c r="U36" t="s">
        <v>3211</v>
      </c>
    </row>
    <row r="37" spans="1:21" x14ac:dyDescent="0.15">
      <c r="A37" t="str">
        <f t="shared" si="2"/>
        <v>|BFZ|青黒|18|[[《淀みの種父/Sire of Stagnation》&gt;淀みの種父/Sire of Stagnation]]|</v>
      </c>
      <c r="B37" t="s">
        <v>3211</v>
      </c>
      <c r="C37" t="s">
        <v>3213</v>
      </c>
      <c r="D37">
        <v>1</v>
      </c>
      <c r="E37" t="s">
        <v>3211</v>
      </c>
      <c r="F37" t="s">
        <v>1530</v>
      </c>
      <c r="G37">
        <v>6</v>
      </c>
      <c r="H37" t="s">
        <v>3211</v>
      </c>
      <c r="I37">
        <v>18</v>
      </c>
      <c r="J37" t="s">
        <v>3211</v>
      </c>
      <c r="N37" t="s">
        <v>3215</v>
      </c>
      <c r="O37" t="s">
        <v>1807</v>
      </c>
      <c r="P37" t="s">
        <v>3223</v>
      </c>
      <c r="Q37" t="s">
        <v>1806</v>
      </c>
      <c r="R37" t="s">
        <v>3216</v>
      </c>
      <c r="S37" s="9" t="str">
        <f t="shared" si="3"/>
        <v>淀みの種父/Sire of Stagnation</v>
      </c>
      <c r="T37" t="s">
        <v>3217</v>
      </c>
      <c r="U37" t="s">
        <v>3211</v>
      </c>
    </row>
    <row r="38" spans="1:21" x14ac:dyDescent="0.15">
      <c r="A38" t="str">
        <f t="shared" si="2"/>
        <v>|BFZ|黒赤|11|[[《塵の中を忍び寄るもの/Dust Stalker》&gt;塵の中を忍び寄るもの/Dust Stalker]]|</v>
      </c>
      <c r="B38" t="s">
        <v>3211</v>
      </c>
      <c r="C38" t="s">
        <v>3213</v>
      </c>
      <c r="D38">
        <v>1</v>
      </c>
      <c r="E38" t="s">
        <v>3211</v>
      </c>
      <c r="F38" t="s">
        <v>1526</v>
      </c>
      <c r="G38">
        <v>6</v>
      </c>
      <c r="H38" t="s">
        <v>3211</v>
      </c>
      <c r="I38">
        <v>11</v>
      </c>
      <c r="J38" t="s">
        <v>3211</v>
      </c>
      <c r="N38" t="s">
        <v>3215</v>
      </c>
      <c r="O38" t="s">
        <v>1832</v>
      </c>
      <c r="P38" t="s">
        <v>3223</v>
      </c>
      <c r="Q38" t="s">
        <v>1831</v>
      </c>
      <c r="R38" t="s">
        <v>3216</v>
      </c>
      <c r="S38" s="9" t="str">
        <f t="shared" si="3"/>
        <v>塵の中を忍び寄るもの/Dust Stalker</v>
      </c>
      <c r="T38" t="s">
        <v>3217</v>
      </c>
      <c r="U38" t="s">
        <v>3211</v>
      </c>
    </row>
    <row r="39" spans="1:21" x14ac:dyDescent="0.15">
      <c r="A39" t="str">
        <f t="shared" si="2"/>
        <v>|BFZ|黒赤|11|[[《殺戮の先陣/Forerunner of Slaughter》&gt;殺戮の先陣/Forerunner of Slaughter]]|</v>
      </c>
      <c r="B39" t="s">
        <v>3211</v>
      </c>
      <c r="C39" t="s">
        <v>3213</v>
      </c>
      <c r="D39">
        <v>1</v>
      </c>
      <c r="E39" t="s">
        <v>3211</v>
      </c>
      <c r="F39" t="s">
        <v>1526</v>
      </c>
      <c r="G39">
        <v>6</v>
      </c>
      <c r="H39" t="s">
        <v>3211</v>
      </c>
      <c r="I39">
        <v>11</v>
      </c>
      <c r="J39" t="s">
        <v>3211</v>
      </c>
      <c r="N39" t="s">
        <v>3215</v>
      </c>
      <c r="O39" t="s">
        <v>1863</v>
      </c>
      <c r="P39" t="s">
        <v>3223</v>
      </c>
      <c r="Q39" t="s">
        <v>1862</v>
      </c>
      <c r="R39" t="s">
        <v>3216</v>
      </c>
      <c r="S39" s="9" t="str">
        <f t="shared" si="3"/>
        <v>殺戮の先陣/Forerunner of Slaughter</v>
      </c>
      <c r="T39" t="s">
        <v>3217</v>
      </c>
      <c r="U39" t="s">
        <v>3211</v>
      </c>
    </row>
    <row r="40" spans="1:21" x14ac:dyDescent="0.15">
      <c r="A40" t="str">
        <f t="shared" si="2"/>
        <v>|BFZ|青赤|12|[[《コジレックの伝令/Herald of Kozilek》&gt;コジレックの伝令/Herald of Kozilek]]|</v>
      </c>
      <c r="B40" t="s">
        <v>3211</v>
      </c>
      <c r="C40" t="s">
        <v>3213</v>
      </c>
      <c r="D40">
        <v>1</v>
      </c>
      <c r="E40" t="s">
        <v>3211</v>
      </c>
      <c r="F40" t="s">
        <v>1489</v>
      </c>
      <c r="G40">
        <v>6</v>
      </c>
      <c r="H40" t="s">
        <v>3211</v>
      </c>
      <c r="I40">
        <v>12</v>
      </c>
      <c r="J40" t="s">
        <v>3211</v>
      </c>
      <c r="N40" t="s">
        <v>3215</v>
      </c>
      <c r="O40" t="s">
        <v>1851</v>
      </c>
      <c r="P40" t="s">
        <v>3223</v>
      </c>
      <c r="Q40" t="s">
        <v>1850</v>
      </c>
      <c r="R40" t="s">
        <v>3216</v>
      </c>
      <c r="S40" s="9" t="str">
        <f t="shared" si="3"/>
        <v>コジレックの伝令/Herald of Kozilek</v>
      </c>
      <c r="T40" t="s">
        <v>3217</v>
      </c>
      <c r="U40" t="s">
        <v>3211</v>
      </c>
    </row>
    <row r="41" spans="1:21" x14ac:dyDescent="0.15">
      <c r="A41" t="str">
        <f t="shared" si="0"/>
        <v>|BFZ|黒緑|17|[[《血統の解体者/Brood Butcher》&gt;血統の解体者/Brood Butcher]]|</v>
      </c>
      <c r="B41" t="s">
        <v>3211</v>
      </c>
      <c r="C41" t="s">
        <v>3213</v>
      </c>
      <c r="D41">
        <v>1</v>
      </c>
      <c r="E41" t="s">
        <v>3211</v>
      </c>
      <c r="F41" t="s">
        <v>1509</v>
      </c>
      <c r="G41">
        <v>6</v>
      </c>
      <c r="H41" t="s">
        <v>3211</v>
      </c>
      <c r="I41">
        <v>17</v>
      </c>
      <c r="J41" t="s">
        <v>3211</v>
      </c>
      <c r="N41" t="s">
        <v>3215</v>
      </c>
      <c r="O41" t="s">
        <v>1815</v>
      </c>
      <c r="P41" t="s">
        <v>3223</v>
      </c>
      <c r="Q41" t="s">
        <v>1814</v>
      </c>
      <c r="R41" t="s">
        <v>3216</v>
      </c>
      <c r="S41" s="9" t="str">
        <f t="shared" si="1"/>
        <v>血統の解体者/Brood Butcher</v>
      </c>
      <c r="T41" t="s">
        <v>3217</v>
      </c>
      <c r="U41" t="s">
        <v>3211</v>
      </c>
    </row>
    <row r="42" spans="1:21" x14ac:dyDescent="0.15">
      <c r="A42" t="str">
        <f t="shared" si="0"/>
        <v>|BFZ|黒緑|13|[[《地下墓地の選別者/Catacomb Sifter》&gt;地下墓地の選別者/Catacomb Sifter]]|</v>
      </c>
      <c r="B42" t="s">
        <v>3211</v>
      </c>
      <c r="C42" t="s">
        <v>3213</v>
      </c>
      <c r="D42">
        <v>1</v>
      </c>
      <c r="E42" t="s">
        <v>3211</v>
      </c>
      <c r="F42" t="s">
        <v>1509</v>
      </c>
      <c r="G42">
        <v>6</v>
      </c>
      <c r="H42" t="s">
        <v>3211</v>
      </c>
      <c r="I42">
        <v>13</v>
      </c>
      <c r="J42" t="s">
        <v>3211</v>
      </c>
      <c r="N42" t="s">
        <v>3215</v>
      </c>
      <c r="O42" t="s">
        <v>1848</v>
      </c>
      <c r="P42" t="s">
        <v>3223</v>
      </c>
      <c r="Q42" t="s">
        <v>1847</v>
      </c>
      <c r="R42" t="s">
        <v>3216</v>
      </c>
      <c r="S42" s="9" t="str">
        <f t="shared" si="1"/>
        <v>地下墓地の選別者/Catacomb Sifter</v>
      </c>
      <c r="T42" t="s">
        <v>3217</v>
      </c>
      <c r="U42" t="s">
        <v>3211</v>
      </c>
    </row>
    <row r="43" spans="1:21" x14ac:dyDescent="0.15">
      <c r="A43" t="str">
        <f t="shared" si="0"/>
        <v>|OGW|青|16|[[《深水潜み/Deepfathom Skulker》&gt;深水潜み/Deepfathom Skulker]]|</v>
      </c>
      <c r="B43" t="s">
        <v>3211</v>
      </c>
      <c r="C43" t="s">
        <v>3214</v>
      </c>
      <c r="D43">
        <v>2</v>
      </c>
      <c r="E43" t="s">
        <v>3211</v>
      </c>
      <c r="F43" t="s">
        <v>1631</v>
      </c>
      <c r="G43">
        <v>2</v>
      </c>
      <c r="H43" t="s">
        <v>3211</v>
      </c>
      <c r="I43">
        <v>16</v>
      </c>
      <c r="J43" t="s">
        <v>3211</v>
      </c>
      <c r="N43" t="s">
        <v>3215</v>
      </c>
      <c r="O43" t="s">
        <v>1644</v>
      </c>
      <c r="P43" t="s">
        <v>3223</v>
      </c>
      <c r="Q43" t="s">
        <v>1643</v>
      </c>
      <c r="R43" t="s">
        <v>3216</v>
      </c>
      <c r="S43" s="9" t="str">
        <f t="shared" si="1"/>
        <v>深水潜み/Deepfathom Skulker</v>
      </c>
      <c r="T43" t="s">
        <v>3217</v>
      </c>
      <c r="U43" t="s">
        <v>3211</v>
      </c>
    </row>
    <row r="44" spans="1:21" x14ac:dyDescent="0.15">
      <c r="A44" t="str">
        <f t="shared" si="0"/>
        <v>|OGW|黒|23|[[《真実を覆すもの/Inverter of Truth》&gt;真実を覆すもの/Inverter of Truth]]|</v>
      </c>
      <c r="B44" t="s">
        <v>3211</v>
      </c>
      <c r="C44" t="s">
        <v>3214</v>
      </c>
      <c r="D44">
        <v>2</v>
      </c>
      <c r="E44" t="s">
        <v>3211</v>
      </c>
      <c r="F44" t="s">
        <v>1606</v>
      </c>
      <c r="G44">
        <v>3</v>
      </c>
      <c r="H44" t="s">
        <v>3211</v>
      </c>
      <c r="I44">
        <v>23</v>
      </c>
      <c r="J44" t="s">
        <v>3211</v>
      </c>
      <c r="N44" t="s">
        <v>3215</v>
      </c>
      <c r="O44" t="s">
        <v>1610</v>
      </c>
      <c r="P44" t="s">
        <v>3223</v>
      </c>
      <c r="Q44" t="s">
        <v>1609</v>
      </c>
      <c r="R44" t="s">
        <v>3216</v>
      </c>
      <c r="S44" s="9" t="str">
        <f t="shared" si="1"/>
        <v>真実を覆すもの/Inverter of Truth</v>
      </c>
      <c r="T44" t="s">
        <v>3217</v>
      </c>
      <c r="U44" t="s">
        <v>3211</v>
      </c>
    </row>
    <row r="45" spans="1:21" x14ac:dyDescent="0.15">
      <c r="A45" t="str">
        <f t="shared" si="0"/>
        <v>|OGW|緑|21|[[《産み落とす巨体/Birthing Hulk》&gt;産み落とす巨体/Birthing Hulk]]|</v>
      </c>
      <c r="B45" t="s">
        <v>3211</v>
      </c>
      <c r="C45" t="s">
        <v>3214</v>
      </c>
      <c r="D45">
        <v>2</v>
      </c>
      <c r="E45" t="s">
        <v>3211</v>
      </c>
      <c r="F45" t="s">
        <v>1570</v>
      </c>
      <c r="G45">
        <v>5</v>
      </c>
      <c r="H45" t="s">
        <v>3211</v>
      </c>
      <c r="I45">
        <v>21</v>
      </c>
      <c r="J45" t="s">
        <v>3211</v>
      </c>
      <c r="N45" t="s">
        <v>3215</v>
      </c>
      <c r="O45" t="s">
        <v>1569</v>
      </c>
      <c r="P45" t="s">
        <v>3223</v>
      </c>
      <c r="Q45" t="s">
        <v>1568</v>
      </c>
      <c r="R45" t="s">
        <v>3216</v>
      </c>
      <c r="S45" s="9" t="str">
        <f t="shared" si="1"/>
        <v>産み落とす巨体/Birthing Hulk</v>
      </c>
      <c r="T45" t="s">
        <v>3217</v>
      </c>
      <c r="U45" t="s">
        <v>3211</v>
      </c>
    </row>
    <row r="46" spans="1:21" x14ac:dyDescent="0.15">
      <c r="A46" t="str">
        <f t="shared" si="0"/>
        <v>|OGW|緑|25|[[《世界を壊すもの/World Breaker》&gt;世界を壊すもの/World Breaker]]|</v>
      </c>
      <c r="B46" t="s">
        <v>3211</v>
      </c>
      <c r="C46" t="s">
        <v>3214</v>
      </c>
      <c r="D46">
        <v>2</v>
      </c>
      <c r="E46" t="s">
        <v>3211</v>
      </c>
      <c r="F46" t="s">
        <v>1540</v>
      </c>
      <c r="G46">
        <v>5</v>
      </c>
      <c r="H46" t="s">
        <v>3211</v>
      </c>
      <c r="I46">
        <v>25</v>
      </c>
      <c r="J46" t="s">
        <v>3211</v>
      </c>
      <c r="N46" t="s">
        <v>3215</v>
      </c>
      <c r="O46" t="s">
        <v>1544</v>
      </c>
      <c r="P46" t="s">
        <v>3223</v>
      </c>
      <c r="Q46" t="s">
        <v>1543</v>
      </c>
      <c r="R46" t="s">
        <v>3216</v>
      </c>
      <c r="S46" s="9" t="str">
        <f t="shared" si="1"/>
        <v>世界を壊すもの/World Breaker</v>
      </c>
      <c r="T46" t="s">
        <v>3217</v>
      </c>
      <c r="U46" t="s">
        <v>3211</v>
      </c>
    </row>
    <row r="47" spans="1:21" x14ac:dyDescent="0.15">
      <c r="A47" t="str">
        <f>B47&amp;C47&amp;E47&amp;F47&amp;H47&amp;I47&amp;J47&amp;K47&amp;M47&amp;N47&amp;O47&amp;P47&amp;Q47&amp;R47&amp;S47&amp;T47&amp;U47&amp;V47</f>
        <v>|OGW|青黒|20|[[《精神溶かし/Mindmelter》&gt;精神溶かし/Mindmelter]]|</v>
      </c>
      <c r="B47" t="s">
        <v>3211</v>
      </c>
      <c r="C47" t="s">
        <v>3214</v>
      </c>
      <c r="D47">
        <v>2</v>
      </c>
      <c r="E47" t="s">
        <v>3211</v>
      </c>
      <c r="F47" t="s">
        <v>1530</v>
      </c>
      <c r="G47">
        <v>6</v>
      </c>
      <c r="H47" t="s">
        <v>3211</v>
      </c>
      <c r="I47">
        <v>20</v>
      </c>
      <c r="J47" t="s">
        <v>3211</v>
      </c>
      <c r="N47" t="s">
        <v>3215</v>
      </c>
      <c r="O47" t="s">
        <v>1529</v>
      </c>
      <c r="P47" t="s">
        <v>3223</v>
      </c>
      <c r="Q47" t="s">
        <v>1528</v>
      </c>
      <c r="R47" t="s">
        <v>3216</v>
      </c>
      <c r="S47" s="9" t="str">
        <f>O47&amp;P47&amp;Q47</f>
        <v>精神溶かし/Mindmelter</v>
      </c>
      <c r="T47" t="s">
        <v>3217</v>
      </c>
      <c r="U47" t="s">
        <v>3211</v>
      </c>
    </row>
    <row r="48" spans="1:21" x14ac:dyDescent="0.15">
      <c r="A48" t="str">
        <f t="shared" si="0"/>
        <v>|OGW|黒赤|15|[[《鞭打ちドローン/Flayer Drone》&gt;鞭打ちドローン/Flayer Drone]]|</v>
      </c>
      <c r="B48" t="s">
        <v>3211</v>
      </c>
      <c r="C48" t="s">
        <v>3214</v>
      </c>
      <c r="D48">
        <v>2</v>
      </c>
      <c r="E48" t="s">
        <v>3211</v>
      </c>
      <c r="F48" t="s">
        <v>1526</v>
      </c>
      <c r="G48">
        <v>6</v>
      </c>
      <c r="H48" t="s">
        <v>3211</v>
      </c>
      <c r="I48">
        <v>15</v>
      </c>
      <c r="J48" t="s">
        <v>3211</v>
      </c>
      <c r="N48" t="s">
        <v>3215</v>
      </c>
      <c r="O48" t="s">
        <v>1525</v>
      </c>
      <c r="P48" t="s">
        <v>3223</v>
      </c>
      <c r="Q48" t="s">
        <v>1524</v>
      </c>
      <c r="R48" t="s">
        <v>3216</v>
      </c>
      <c r="S48" s="9" t="str">
        <f t="shared" si="1"/>
        <v>鞭打ちドローン/Flayer Drone</v>
      </c>
      <c r="T48" t="s">
        <v>3217</v>
      </c>
      <c r="U48" t="s">
        <v>3211</v>
      </c>
    </row>
    <row r="49" spans="1:22" x14ac:dyDescent="0.15">
      <c r="A49" t="str">
        <f t="shared" si="0"/>
        <v/>
      </c>
      <c r="S49" s="9"/>
    </row>
    <row r="50" spans="1:22" x14ac:dyDescent="0.15">
      <c r="A50" t="str">
        <f t="shared" si="0"/>
        <v>**呪文カード</v>
      </c>
      <c r="B50" t="s">
        <v>3219</v>
      </c>
    </row>
    <row r="51" spans="1:22" x14ac:dyDescent="0.15">
      <c r="A51" t="str">
        <f t="shared" si="0"/>
        <v>|LEFT:50|LEFT:50|LEFT:50|LEFT:500|c</v>
      </c>
      <c r="B51" t="s">
        <v>3211</v>
      </c>
      <c r="C51" t="s">
        <v>3204</v>
      </c>
      <c r="E51" t="s">
        <v>3211</v>
      </c>
      <c r="F51" t="s">
        <v>3204</v>
      </c>
      <c r="H51" t="s">
        <v>3211</v>
      </c>
      <c r="I51" t="s">
        <v>3204</v>
      </c>
      <c r="J51" t="s">
        <v>3211</v>
      </c>
      <c r="O51" t="s">
        <v>3205</v>
      </c>
      <c r="U51" t="s">
        <v>3211</v>
      </c>
      <c r="V51" t="s">
        <v>3206</v>
      </c>
    </row>
    <row r="52" spans="1:22" x14ac:dyDescent="0.15">
      <c r="A52" t="str">
        <f t="shared" si="0"/>
        <v>|セット|色|コスト|カード名|</v>
      </c>
      <c r="B52" t="s">
        <v>3211</v>
      </c>
      <c r="C52" t="s">
        <v>3212</v>
      </c>
      <c r="E52" t="s">
        <v>3211</v>
      </c>
      <c r="F52" t="s">
        <v>3181</v>
      </c>
      <c r="H52" t="s">
        <v>3211</v>
      </c>
      <c r="I52" t="s">
        <v>3207</v>
      </c>
      <c r="J52" t="s">
        <v>3211</v>
      </c>
      <c r="O52" t="s">
        <v>3208</v>
      </c>
      <c r="U52" t="s">
        <v>3211</v>
      </c>
    </row>
    <row r="53" spans="1:22" x14ac:dyDescent="0.15">
      <c r="A53" t="str">
        <f t="shared" si="0"/>
        <v>|BFZ|青|6|[[《逆境/Adverse Conditions》&gt;逆境/Adverse Conditions]]|</v>
      </c>
      <c r="B53" t="s">
        <v>3211</v>
      </c>
      <c r="C53" t="s">
        <v>3213</v>
      </c>
      <c r="D53">
        <v>1</v>
      </c>
      <c r="E53" t="s">
        <v>3211</v>
      </c>
      <c r="F53" t="s">
        <v>1631</v>
      </c>
      <c r="G53">
        <v>2</v>
      </c>
      <c r="H53" t="s">
        <v>3211</v>
      </c>
      <c r="I53">
        <v>6</v>
      </c>
      <c r="J53" t="s">
        <v>3211</v>
      </c>
      <c r="N53" t="s">
        <v>3215</v>
      </c>
      <c r="O53" t="s">
        <v>2266</v>
      </c>
      <c r="P53" t="s">
        <v>3222</v>
      </c>
      <c r="Q53" t="s">
        <v>2265</v>
      </c>
      <c r="R53" t="s">
        <v>3216</v>
      </c>
      <c r="S53" s="9" t="str">
        <f t="shared" ref="S53:S68" si="4">O53&amp;"/"&amp;Q53</f>
        <v>逆境/Adverse Conditions</v>
      </c>
      <c r="T53" t="s">
        <v>3217</v>
      </c>
      <c r="U53" t="s">
        <v>3211</v>
      </c>
    </row>
    <row r="54" spans="1:22" x14ac:dyDescent="0.15">
      <c r="A54" t="str">
        <f t="shared" si="0"/>
        <v>|BFZ|青|6|[[《手酷い失敗/Horribly Awry》&gt;手酷い失敗/Horribly Awry]]|</v>
      </c>
      <c r="B54" t="s">
        <v>3211</v>
      </c>
      <c r="C54" t="s">
        <v>3213</v>
      </c>
      <c r="D54">
        <v>1</v>
      </c>
      <c r="E54" t="s">
        <v>3211</v>
      </c>
      <c r="F54" t="s">
        <v>1631</v>
      </c>
      <c r="G54">
        <v>2</v>
      </c>
      <c r="H54" t="s">
        <v>3211</v>
      </c>
      <c r="I54">
        <v>6</v>
      </c>
      <c r="J54" t="s">
        <v>3211</v>
      </c>
      <c r="N54" t="s">
        <v>3215</v>
      </c>
      <c r="O54" t="s">
        <v>2255</v>
      </c>
      <c r="P54" t="s">
        <v>3222</v>
      </c>
      <c r="Q54" t="s">
        <v>2254</v>
      </c>
      <c r="R54" t="s">
        <v>3216</v>
      </c>
      <c r="S54" s="9" t="str">
        <f t="shared" si="4"/>
        <v>手酷い失敗/Horribly Awry</v>
      </c>
      <c r="T54" t="s">
        <v>3217</v>
      </c>
      <c r="U54" t="s">
        <v>3211</v>
      </c>
    </row>
    <row r="55" spans="1:22" x14ac:dyDescent="0.15">
      <c r="A55" t="str">
        <f t="shared" si="0"/>
        <v>|BFZ|青|5|[[《呪文萎れ/Spell Shrivel》&gt;呪文萎れ/Spell Shrivel]]|</v>
      </c>
      <c r="B55" t="s">
        <v>3211</v>
      </c>
      <c r="C55" t="s">
        <v>3213</v>
      </c>
      <c r="D55">
        <v>1</v>
      </c>
      <c r="E55" t="s">
        <v>3211</v>
      </c>
      <c r="F55" t="s">
        <v>1631</v>
      </c>
      <c r="G55">
        <v>2</v>
      </c>
      <c r="H55" t="s">
        <v>3211</v>
      </c>
      <c r="I55">
        <v>5</v>
      </c>
      <c r="J55" t="s">
        <v>3211</v>
      </c>
      <c r="N55" t="s">
        <v>3215</v>
      </c>
      <c r="O55" t="s">
        <v>2295</v>
      </c>
      <c r="P55" t="s">
        <v>3222</v>
      </c>
      <c r="Q55" t="s">
        <v>2294</v>
      </c>
      <c r="R55" t="s">
        <v>3216</v>
      </c>
      <c r="S55" s="9" t="str">
        <f t="shared" si="4"/>
        <v>呪文萎れ/Spell Shrivel</v>
      </c>
      <c r="T55" t="s">
        <v>3217</v>
      </c>
      <c r="U55" t="s">
        <v>3211</v>
      </c>
    </row>
    <row r="56" spans="1:22" x14ac:dyDescent="0.15">
      <c r="A56" t="str">
        <f t="shared" si="0"/>
        <v>|BFZ|黒|4|[[《完全無視/Complete Disregard》&gt;完全無視/Complete Disregard]]|</v>
      </c>
      <c r="B56" t="s">
        <v>3211</v>
      </c>
      <c r="C56" t="s">
        <v>3213</v>
      </c>
      <c r="D56">
        <v>1</v>
      </c>
      <c r="E56" t="s">
        <v>3211</v>
      </c>
      <c r="F56" t="s">
        <v>1606</v>
      </c>
      <c r="G56">
        <v>3</v>
      </c>
      <c r="H56" t="s">
        <v>3211</v>
      </c>
      <c r="I56">
        <v>4</v>
      </c>
      <c r="J56" t="s">
        <v>3211</v>
      </c>
      <c r="N56" t="s">
        <v>3215</v>
      </c>
      <c r="O56" t="s">
        <v>2185</v>
      </c>
      <c r="P56" t="s">
        <v>3222</v>
      </c>
      <c r="Q56" t="s">
        <v>2184</v>
      </c>
      <c r="R56" t="s">
        <v>3216</v>
      </c>
      <c r="S56" s="9" t="str">
        <f t="shared" si="4"/>
        <v>完全無視/Complete Disregard</v>
      </c>
      <c r="T56" t="s">
        <v>3217</v>
      </c>
      <c r="U56" t="s">
        <v>3211</v>
      </c>
    </row>
    <row r="57" spans="1:22" x14ac:dyDescent="0.15">
      <c r="A57" t="str">
        <f t="shared" si="0"/>
        <v>|BFZ|黒|7|[[《墓の出産/Grave Birthing》&gt;墓の出産/Grave Birthing]]|</v>
      </c>
      <c r="B57" t="s">
        <v>3211</v>
      </c>
      <c r="C57" t="s">
        <v>3213</v>
      </c>
      <c r="D57">
        <v>1</v>
      </c>
      <c r="E57" t="s">
        <v>3211</v>
      </c>
      <c r="F57" t="s">
        <v>1606</v>
      </c>
      <c r="G57">
        <v>3</v>
      </c>
      <c r="H57" t="s">
        <v>3211</v>
      </c>
      <c r="I57">
        <v>7</v>
      </c>
      <c r="J57" t="s">
        <v>3211</v>
      </c>
      <c r="N57" t="s">
        <v>3215</v>
      </c>
      <c r="O57" t="s">
        <v>2176</v>
      </c>
      <c r="P57" t="s">
        <v>3222</v>
      </c>
      <c r="Q57" t="s">
        <v>2175</v>
      </c>
      <c r="R57" t="s">
        <v>3216</v>
      </c>
      <c r="S57" s="9" t="str">
        <f t="shared" si="4"/>
        <v>墓の出産/Grave Birthing</v>
      </c>
      <c r="T57" t="s">
        <v>3217</v>
      </c>
      <c r="U57" t="s">
        <v>3211</v>
      </c>
    </row>
    <row r="58" spans="1:22" x14ac:dyDescent="0.15">
      <c r="A58" t="str">
        <f t="shared" si="0"/>
        <v>|BFZ|黒|5|[[《荒廃の一掴み/Grip of Desolation》&gt;荒廃の一掴み/Grip of Desolation]]|</v>
      </c>
      <c r="B58" t="s">
        <v>3211</v>
      </c>
      <c r="C58" t="s">
        <v>3213</v>
      </c>
      <c r="D58">
        <v>1</v>
      </c>
      <c r="E58" t="s">
        <v>3211</v>
      </c>
      <c r="F58" t="s">
        <v>1606</v>
      </c>
      <c r="G58">
        <v>3</v>
      </c>
      <c r="H58" t="s">
        <v>3211</v>
      </c>
      <c r="I58">
        <v>5</v>
      </c>
      <c r="J58" t="s">
        <v>3211</v>
      </c>
      <c r="N58" t="s">
        <v>3215</v>
      </c>
      <c r="O58" t="s">
        <v>2148</v>
      </c>
      <c r="P58" t="s">
        <v>3222</v>
      </c>
      <c r="Q58" t="s">
        <v>2147</v>
      </c>
      <c r="R58" t="s">
        <v>3216</v>
      </c>
      <c r="S58" s="9" t="str">
        <f t="shared" si="4"/>
        <v>荒廃の一掴み/Grip of Desolation</v>
      </c>
      <c r="T58" t="s">
        <v>3217</v>
      </c>
      <c r="U58" t="s">
        <v>3211</v>
      </c>
    </row>
    <row r="59" spans="1:22" x14ac:dyDescent="0.15">
      <c r="A59" t="str">
        <f t="shared" si="0"/>
        <v>|BFZ|黒|3|[[《精神背信/Transgress the Mind》&gt;精神背信/Transgress the Mind]]|</v>
      </c>
      <c r="B59" t="s">
        <v>3211</v>
      </c>
      <c r="C59" t="s">
        <v>3213</v>
      </c>
      <c r="D59">
        <v>1</v>
      </c>
      <c r="E59" t="s">
        <v>3211</v>
      </c>
      <c r="F59" t="s">
        <v>1606</v>
      </c>
      <c r="G59">
        <v>3</v>
      </c>
      <c r="H59" t="s">
        <v>3211</v>
      </c>
      <c r="I59">
        <v>3</v>
      </c>
      <c r="J59" t="s">
        <v>3211</v>
      </c>
      <c r="N59" t="s">
        <v>3215</v>
      </c>
      <c r="O59" t="s">
        <v>2140</v>
      </c>
      <c r="P59" t="s">
        <v>3222</v>
      </c>
      <c r="Q59" t="s">
        <v>2139</v>
      </c>
      <c r="R59" t="s">
        <v>3216</v>
      </c>
      <c r="S59" s="9" t="str">
        <f t="shared" si="4"/>
        <v>精神背信/Transgress the Mind</v>
      </c>
      <c r="T59" t="s">
        <v>3217</v>
      </c>
      <c r="U59" t="s">
        <v>3211</v>
      </c>
    </row>
    <row r="60" spans="1:22" x14ac:dyDescent="0.15">
      <c r="A60" t="str">
        <f t="shared" si="0"/>
        <v>|BFZ|赤|6|[[《塵への崩壊/Crumble to Dust》&gt;塵への崩壊/Crumble to Dust]]|</v>
      </c>
      <c r="B60" t="s">
        <v>3211</v>
      </c>
      <c r="C60" t="s">
        <v>3213</v>
      </c>
      <c r="D60">
        <v>1</v>
      </c>
      <c r="E60" t="s">
        <v>3211</v>
      </c>
      <c r="F60" t="s">
        <v>1575</v>
      </c>
      <c r="G60">
        <v>4</v>
      </c>
      <c r="H60" t="s">
        <v>3211</v>
      </c>
      <c r="I60">
        <v>6</v>
      </c>
      <c r="J60" t="s">
        <v>3211</v>
      </c>
      <c r="N60" t="s">
        <v>3215</v>
      </c>
      <c r="O60" t="s">
        <v>1987</v>
      </c>
      <c r="P60" t="s">
        <v>3222</v>
      </c>
      <c r="Q60" t="s">
        <v>1986</v>
      </c>
      <c r="R60" t="s">
        <v>3216</v>
      </c>
      <c r="S60" s="9" t="str">
        <f t="shared" si="4"/>
        <v>塵への崩壊/Crumble to Dust</v>
      </c>
      <c r="T60" t="s">
        <v>3217</v>
      </c>
      <c r="U60" t="s">
        <v>3211</v>
      </c>
    </row>
    <row r="61" spans="1:22" x14ac:dyDescent="0.15">
      <c r="A61" t="str">
        <f t="shared" si="0"/>
        <v>|BFZ|赤|1|[[《昇華者の突撃/Processor Assault》&gt;昇華者の突撃/Processor Assault]]|</v>
      </c>
      <c r="B61" t="s">
        <v>3211</v>
      </c>
      <c r="C61" t="s">
        <v>3213</v>
      </c>
      <c r="D61">
        <v>1</v>
      </c>
      <c r="E61" t="s">
        <v>3211</v>
      </c>
      <c r="F61" t="s">
        <v>1575</v>
      </c>
      <c r="G61">
        <v>4</v>
      </c>
      <c r="H61" t="s">
        <v>3211</v>
      </c>
      <c r="I61">
        <v>1</v>
      </c>
      <c r="J61" t="s">
        <v>3211</v>
      </c>
      <c r="N61" t="s">
        <v>3215</v>
      </c>
      <c r="O61" t="s">
        <v>2028</v>
      </c>
      <c r="P61" t="s">
        <v>3222</v>
      </c>
      <c r="Q61" t="s">
        <v>2027</v>
      </c>
      <c r="R61" t="s">
        <v>3216</v>
      </c>
      <c r="S61" s="9" t="str">
        <f t="shared" si="4"/>
        <v>昇華者の突撃/Processor Assault</v>
      </c>
      <c r="T61" t="s">
        <v>3217</v>
      </c>
      <c r="U61" t="s">
        <v>3211</v>
      </c>
    </row>
    <row r="62" spans="1:22" x14ac:dyDescent="0.15">
      <c r="A62" t="str">
        <f t="shared" si="0"/>
        <v>|BFZ|赤|14|[[《うねる撃ちこみ/Serpentine Spike》&gt;うねる撃ちこみ/Serpentine Spike]]|</v>
      </c>
      <c r="B62" t="s">
        <v>3211</v>
      </c>
      <c r="C62" t="s">
        <v>3213</v>
      </c>
      <c r="D62">
        <v>1</v>
      </c>
      <c r="E62" t="s">
        <v>3211</v>
      </c>
      <c r="F62" t="s">
        <v>1575</v>
      </c>
      <c r="G62">
        <v>4</v>
      </c>
      <c r="H62" t="s">
        <v>3211</v>
      </c>
      <c r="I62">
        <v>14</v>
      </c>
      <c r="J62" t="s">
        <v>3211</v>
      </c>
      <c r="N62" t="s">
        <v>3215</v>
      </c>
      <c r="O62" t="s">
        <v>1984</v>
      </c>
      <c r="P62" t="s">
        <v>3222</v>
      </c>
      <c r="Q62" t="s">
        <v>1983</v>
      </c>
      <c r="R62" t="s">
        <v>3216</v>
      </c>
      <c r="S62" s="9" t="str">
        <f t="shared" si="4"/>
        <v>うねる撃ちこみ/Serpentine Spike</v>
      </c>
      <c r="T62" t="s">
        <v>3217</v>
      </c>
      <c r="U62" t="s">
        <v>3211</v>
      </c>
    </row>
    <row r="63" spans="1:22" x14ac:dyDescent="0.15">
      <c r="A63" t="str">
        <f t="shared" si="0"/>
        <v>|BFZ|赤|6|[[《虚空の接触/Touch of the Void》&gt;虚空の接触/Touch of the Void]]|</v>
      </c>
      <c r="B63" t="s">
        <v>3211</v>
      </c>
      <c r="C63" t="s">
        <v>3213</v>
      </c>
      <c r="D63">
        <v>1</v>
      </c>
      <c r="E63" t="s">
        <v>3211</v>
      </c>
      <c r="F63" t="s">
        <v>1575</v>
      </c>
      <c r="G63">
        <v>4</v>
      </c>
      <c r="H63" t="s">
        <v>3211</v>
      </c>
      <c r="I63">
        <v>6</v>
      </c>
      <c r="J63" t="s">
        <v>3211</v>
      </c>
      <c r="N63" t="s">
        <v>3215</v>
      </c>
      <c r="O63" t="s">
        <v>2053</v>
      </c>
      <c r="P63" t="s">
        <v>3222</v>
      </c>
      <c r="Q63" t="s">
        <v>2052</v>
      </c>
      <c r="R63" t="s">
        <v>3216</v>
      </c>
      <c r="S63" s="9" t="str">
        <f t="shared" si="4"/>
        <v>虚空の接触/Touch of the Void</v>
      </c>
      <c r="T63" t="s">
        <v>3217</v>
      </c>
      <c r="U63" t="s">
        <v>3211</v>
      </c>
    </row>
    <row r="64" spans="1:22" x14ac:dyDescent="0.15">
      <c r="A64" t="str">
        <f t="shared" si="0"/>
        <v>|BFZ|赤|2|[[《敵対/Turn Against》&gt;敵対/Turn Against]]|</v>
      </c>
      <c r="B64" t="s">
        <v>3211</v>
      </c>
      <c r="C64" t="s">
        <v>3213</v>
      </c>
      <c r="D64">
        <v>1</v>
      </c>
      <c r="E64" t="s">
        <v>3211</v>
      </c>
      <c r="F64" t="s">
        <v>1575</v>
      </c>
      <c r="G64">
        <v>4</v>
      </c>
      <c r="H64" t="s">
        <v>3211</v>
      </c>
      <c r="I64">
        <v>2</v>
      </c>
      <c r="J64" t="s">
        <v>3211</v>
      </c>
      <c r="N64" t="s">
        <v>3215</v>
      </c>
      <c r="O64" t="s">
        <v>2020</v>
      </c>
      <c r="P64" t="s">
        <v>3222</v>
      </c>
      <c r="Q64" t="s">
        <v>2019</v>
      </c>
      <c r="R64" t="s">
        <v>3216</v>
      </c>
      <c r="S64" s="9" t="str">
        <f t="shared" si="4"/>
        <v>敵対/Turn Against</v>
      </c>
      <c r="T64" t="s">
        <v>3217</v>
      </c>
      <c r="U64" t="s">
        <v>3211</v>
      </c>
    </row>
    <row r="65" spans="1:22" x14ac:dyDescent="0.15">
      <c r="A65" t="str">
        <f t="shared" si="0"/>
        <v>|BFZ|緑|10|[[《末裔の呼び出し/Call the Scions》&gt;末裔の呼び出し/Call the Scions]]|</v>
      </c>
      <c r="B65" t="s">
        <v>3211</v>
      </c>
      <c r="C65" t="s">
        <v>3213</v>
      </c>
      <c r="D65">
        <v>1</v>
      </c>
      <c r="E65" t="s">
        <v>3211</v>
      </c>
      <c r="F65" t="s">
        <v>1540</v>
      </c>
      <c r="G65">
        <v>5</v>
      </c>
      <c r="H65" t="s">
        <v>3211</v>
      </c>
      <c r="I65">
        <v>10</v>
      </c>
      <c r="J65" t="s">
        <v>3211</v>
      </c>
      <c r="N65" t="s">
        <v>3215</v>
      </c>
      <c r="O65" t="s">
        <v>1953</v>
      </c>
      <c r="P65" t="s">
        <v>3222</v>
      </c>
      <c r="Q65" t="s">
        <v>1952</v>
      </c>
      <c r="R65" t="s">
        <v>3216</v>
      </c>
      <c r="S65" s="9" t="str">
        <f t="shared" si="4"/>
        <v>末裔の呼び出し/Call the Scions</v>
      </c>
      <c r="T65" t="s">
        <v>3217</v>
      </c>
      <c r="U65" t="s">
        <v>3211</v>
      </c>
    </row>
    <row r="66" spans="1:22" x14ac:dyDescent="0.15">
      <c r="A66" t="str">
        <f t="shared" si="0"/>
        <v>|BFZ|青赤|12|[[《粗暴な排除/Brutal Expulsion》&gt;粗暴な排除/Brutal Expulsion]]|</v>
      </c>
      <c r="B66" t="s">
        <v>3211</v>
      </c>
      <c r="C66" t="s">
        <v>3213</v>
      </c>
      <c r="D66">
        <v>1</v>
      </c>
      <c r="E66" t="s">
        <v>3211</v>
      </c>
      <c r="F66" t="s">
        <v>1489</v>
      </c>
      <c r="G66">
        <v>6</v>
      </c>
      <c r="H66" t="s">
        <v>3211</v>
      </c>
      <c r="I66">
        <v>12</v>
      </c>
      <c r="J66" t="s">
        <v>3211</v>
      </c>
      <c r="N66" t="s">
        <v>3215</v>
      </c>
      <c r="O66" t="s">
        <v>1818</v>
      </c>
      <c r="P66" t="s">
        <v>3222</v>
      </c>
      <c r="Q66" t="s">
        <v>1817</v>
      </c>
      <c r="R66" t="s">
        <v>3216</v>
      </c>
      <c r="S66" s="9" t="str">
        <f t="shared" si="4"/>
        <v>粗暴な排除/Brutal Expulsion</v>
      </c>
      <c r="T66" t="s">
        <v>3217</v>
      </c>
      <c r="U66" t="s">
        <v>3211</v>
      </c>
    </row>
    <row r="67" spans="1:22" x14ac:dyDescent="0.15">
      <c r="A67" t="str">
        <f t="shared" ref="A67:A77" si="5">B67&amp;C67&amp;E67&amp;F67&amp;H67&amp;I67&amp;J67&amp;K67&amp;M67&amp;N67&amp;O67&amp;P67&amp;Q67&amp;R67&amp;S67&amp;T67&amp;U67&amp;V67</f>
        <v>|OGW|黒|22|[[《粗暴な幻視/Visions of Brutality》&gt;粗暴な幻視/Visions of Brutality]]|</v>
      </c>
      <c r="B67" t="s">
        <v>3211</v>
      </c>
      <c r="C67" t="s">
        <v>3214</v>
      </c>
      <c r="D67">
        <v>2</v>
      </c>
      <c r="E67" t="s">
        <v>3211</v>
      </c>
      <c r="F67" t="s">
        <v>1606</v>
      </c>
      <c r="G67">
        <v>3</v>
      </c>
      <c r="H67" t="s">
        <v>3211</v>
      </c>
      <c r="I67">
        <v>22</v>
      </c>
      <c r="J67" t="s">
        <v>3211</v>
      </c>
      <c r="N67" t="s">
        <v>3215</v>
      </c>
      <c r="O67" t="s">
        <v>1621</v>
      </c>
      <c r="P67" t="s">
        <v>3222</v>
      </c>
      <c r="Q67" t="s">
        <v>1620</v>
      </c>
      <c r="R67" t="s">
        <v>3216</v>
      </c>
      <c r="S67" s="9" t="str">
        <f t="shared" si="4"/>
        <v>粗暴な幻視/Visions of Brutality</v>
      </c>
      <c r="T67" t="s">
        <v>3217</v>
      </c>
      <c r="U67" t="s">
        <v>3211</v>
      </c>
    </row>
    <row r="68" spans="1:22" x14ac:dyDescent="0.15">
      <c r="A68" t="str">
        <f t="shared" si="5"/>
        <v>|OGW|赤|3|[[《コジレックの帰還/Kozilek's Return》&gt;コジレックの帰還/Kozilek's Return]]|</v>
      </c>
      <c r="B68" t="s">
        <v>3211</v>
      </c>
      <c r="C68" t="s">
        <v>3214</v>
      </c>
      <c r="D68">
        <v>2</v>
      </c>
      <c r="E68" t="s">
        <v>3211</v>
      </c>
      <c r="F68" t="s">
        <v>1575</v>
      </c>
      <c r="G68">
        <v>4</v>
      </c>
      <c r="H68" t="s">
        <v>3211</v>
      </c>
      <c r="I68">
        <v>3</v>
      </c>
      <c r="J68" t="s">
        <v>3211</v>
      </c>
      <c r="N68" t="s">
        <v>3215</v>
      </c>
      <c r="O68" t="s">
        <v>1574</v>
      </c>
      <c r="P68" t="s">
        <v>3222</v>
      </c>
      <c r="Q68" t="s">
        <v>1573</v>
      </c>
      <c r="R68" t="s">
        <v>3216</v>
      </c>
      <c r="S68" s="9" t="str">
        <f t="shared" si="4"/>
        <v>コジレックの帰還/Kozilek's Return</v>
      </c>
      <c r="T68" t="s">
        <v>3217</v>
      </c>
      <c r="U68" t="s">
        <v>3211</v>
      </c>
    </row>
    <row r="69" spans="1:22" x14ac:dyDescent="0.15">
      <c r="A69" t="str">
        <f t="shared" si="5"/>
        <v/>
      </c>
      <c r="S69" s="9"/>
    </row>
    <row r="70" spans="1:22" x14ac:dyDescent="0.15">
      <c r="A70" t="str">
        <f t="shared" si="5"/>
        <v>**サポートカード</v>
      </c>
      <c r="B70" t="s">
        <v>3220</v>
      </c>
    </row>
    <row r="71" spans="1:22" x14ac:dyDescent="0.15">
      <c r="A71" t="str">
        <f t="shared" si="5"/>
        <v>|LEFT:50|LEFT:50|LEFT:50|LEFT:500|c</v>
      </c>
      <c r="B71" t="s">
        <v>3211</v>
      </c>
      <c r="C71" t="s">
        <v>3204</v>
      </c>
      <c r="E71" t="s">
        <v>3211</v>
      </c>
      <c r="F71" t="s">
        <v>3204</v>
      </c>
      <c r="H71" t="s">
        <v>3211</v>
      </c>
      <c r="I71" t="s">
        <v>3204</v>
      </c>
      <c r="J71" t="s">
        <v>3211</v>
      </c>
      <c r="O71" t="s">
        <v>3205</v>
      </c>
      <c r="U71" t="s">
        <v>3211</v>
      </c>
      <c r="V71" t="s">
        <v>3206</v>
      </c>
    </row>
    <row r="72" spans="1:22" x14ac:dyDescent="0.15">
      <c r="A72" t="str">
        <f t="shared" si="5"/>
        <v>|BFZ|赤|7|[[《溶鉄の生育場/Molten Nursery》&gt;溶鉄の生育場/Molten Nursery]]|</v>
      </c>
      <c r="B72" t="s">
        <v>3211</v>
      </c>
      <c r="C72" t="s">
        <v>3213</v>
      </c>
      <c r="D72">
        <v>1</v>
      </c>
      <c r="E72" t="s">
        <v>3211</v>
      </c>
      <c r="F72" t="s">
        <v>1575</v>
      </c>
      <c r="G72">
        <v>4</v>
      </c>
      <c r="H72" t="s">
        <v>3211</v>
      </c>
      <c r="I72">
        <v>7</v>
      </c>
      <c r="J72" t="s">
        <v>3211</v>
      </c>
      <c r="N72" t="s">
        <v>3215</v>
      </c>
      <c r="O72" t="s">
        <v>2013</v>
      </c>
      <c r="P72" t="s">
        <v>3222</v>
      </c>
      <c r="Q72" t="s">
        <v>2012</v>
      </c>
      <c r="R72" t="s">
        <v>3216</v>
      </c>
      <c r="S72" s="9" t="str">
        <f>O72&amp;"/"&amp;Q72</f>
        <v>溶鉄の生育場/Molten Nursery</v>
      </c>
      <c r="T72" t="s">
        <v>3217</v>
      </c>
      <c r="U72" t="s">
        <v>3211</v>
      </c>
    </row>
    <row r="73" spans="1:22" x14ac:dyDescent="0.15">
      <c r="A73" t="str">
        <f t="shared" si="5"/>
        <v>|BFZ|緑|9|[[《彼方より/From Beyond》&gt;彼方より/From Beyond]]|</v>
      </c>
      <c r="B73" t="s">
        <v>3211</v>
      </c>
      <c r="C73" t="s">
        <v>3213</v>
      </c>
      <c r="D73">
        <v>1</v>
      </c>
      <c r="E73" t="s">
        <v>3211</v>
      </c>
      <c r="F73" t="s">
        <v>1540</v>
      </c>
      <c r="G73">
        <v>5</v>
      </c>
      <c r="H73" t="s">
        <v>3211</v>
      </c>
      <c r="I73">
        <v>9</v>
      </c>
      <c r="J73" t="s">
        <v>3211</v>
      </c>
      <c r="N73" t="s">
        <v>3215</v>
      </c>
      <c r="O73" t="s">
        <v>1885</v>
      </c>
      <c r="P73" t="s">
        <v>3222</v>
      </c>
      <c r="Q73" t="s">
        <v>1884</v>
      </c>
      <c r="R73" t="s">
        <v>3216</v>
      </c>
      <c r="S73" s="9" t="str">
        <f>O73&amp;"/"&amp;Q73</f>
        <v>彼方より/From Beyond</v>
      </c>
      <c r="T73" t="s">
        <v>3217</v>
      </c>
      <c r="U73" t="s">
        <v>3211</v>
      </c>
    </row>
    <row r="74" spans="1:22" x14ac:dyDescent="0.15">
      <c r="A74" t="str">
        <f t="shared" si="5"/>
        <v>[[《/》&gt;/]]|</v>
      </c>
      <c r="N74" t="s">
        <v>3215</v>
      </c>
      <c r="P74" t="s">
        <v>3222</v>
      </c>
      <c r="R74" t="s">
        <v>3216</v>
      </c>
      <c r="S74" s="9" t="str">
        <f t="shared" ref="S74:S77" si="6">O74&amp;"/"&amp;Q74</f>
        <v>/</v>
      </c>
      <c r="T74" t="s">
        <v>3217</v>
      </c>
      <c r="U74" t="s">
        <v>3211</v>
      </c>
    </row>
    <row r="75" spans="1:22" x14ac:dyDescent="0.15">
      <c r="A75" t="str">
        <f t="shared" si="5"/>
        <v>[[《息詰まる忌まわしきもの/Smothering Abomination》&gt;息詰まる忌まわしきもの/Smothering Abomination]]|</v>
      </c>
      <c r="N75" t="s">
        <v>3215</v>
      </c>
      <c r="O75" t="s">
        <v>2108</v>
      </c>
      <c r="P75" t="s">
        <v>3222</v>
      </c>
      <c r="Q75" t="s">
        <v>2107</v>
      </c>
      <c r="R75" t="s">
        <v>3216</v>
      </c>
      <c r="S75" s="9" t="str">
        <f t="shared" si="6"/>
        <v>息詰まる忌まわしきもの/Smothering Abomination</v>
      </c>
      <c r="T75" t="s">
        <v>3217</v>
      </c>
      <c r="U75" t="s">
        <v>3211</v>
      </c>
    </row>
    <row r="76" spans="1:22" x14ac:dyDescent="0.15">
      <c r="A76" t="str">
        <f t="shared" si="5"/>
        <v>[[《淀みの種父/Sire of Stagnation》&gt;淀みの種父/Sire of Stagnation]]|</v>
      </c>
      <c r="N76" t="s">
        <v>3215</v>
      </c>
      <c r="O76" t="s">
        <v>1807</v>
      </c>
      <c r="P76" t="s">
        <v>3222</v>
      </c>
      <c r="Q76" t="s">
        <v>1806</v>
      </c>
      <c r="R76" t="s">
        <v>3216</v>
      </c>
      <c r="S76" s="9" t="str">
        <f t="shared" si="6"/>
        <v>淀みの種父/Sire of Stagnation</v>
      </c>
      <c r="T76" t="s">
        <v>3217</v>
      </c>
      <c r="U76" t="s">
        <v>3211</v>
      </c>
    </row>
    <row r="77" spans="1:22" x14ac:dyDescent="0.15">
      <c r="A77" t="str">
        <f t="shared" si="5"/>
        <v>[[《搾取ドローン/Reaver Drone》&gt;搾取ドローン/Reaver Drone]]|</v>
      </c>
      <c r="N77" t="s">
        <v>3215</v>
      </c>
      <c r="O77" t="s">
        <v>1624</v>
      </c>
      <c r="P77" t="s">
        <v>3222</v>
      </c>
      <c r="Q77" t="s">
        <v>1623</v>
      </c>
      <c r="R77" t="s">
        <v>3216</v>
      </c>
      <c r="S77" s="9" t="str">
        <f t="shared" si="6"/>
        <v>搾取ドローン/Reaver Drone</v>
      </c>
      <c r="T77" t="s">
        <v>3217</v>
      </c>
      <c r="U77" t="s">
        <v>3211</v>
      </c>
    </row>
    <row r="79" spans="1:22" x14ac:dyDescent="0.15">
      <c r="O79" t="str">
        <f>SUBSTITUTE(Q79," ","")</f>
        <v>SmotheringAbomination</v>
      </c>
      <c r="Q79" t="s">
        <v>2107</v>
      </c>
    </row>
    <row r="80" spans="1:22" x14ac:dyDescent="0.15">
      <c r="O80" t="str">
        <f t="shared" ref="O80:O81" si="7">SUBSTITUTE(Q80," ","")</f>
        <v>SireofStagnation</v>
      </c>
      <c r="Q80" t="s">
        <v>1806</v>
      </c>
    </row>
    <row r="81" spans="15:17" x14ac:dyDescent="0.15">
      <c r="O81" t="str">
        <f t="shared" si="7"/>
        <v>ReaverDrone</v>
      </c>
      <c r="Q81" t="s">
        <v>1623</v>
      </c>
    </row>
  </sheetData>
  <sortState ref="C4:U62">
    <sortCondition ref="L4:L62"/>
    <sortCondition ref="D4:D62"/>
    <sortCondition ref="G4:G62"/>
    <sortCondition ref="Q4:Q62"/>
  </sortState>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V80"/>
  <sheetViews>
    <sheetView workbookViewId="0">
      <selection activeCell="N8" sqref="N8"/>
    </sheetView>
  </sheetViews>
  <sheetFormatPr defaultRowHeight="13.5" x14ac:dyDescent="0.15"/>
  <cols>
    <col min="1" max="1" width="14.75" customWidth="1"/>
    <col min="2" max="2" width="2.5" customWidth="1"/>
    <col min="3" max="3" width="6.25" customWidth="1"/>
    <col min="4" max="4" width="2.5" bestFit="1" customWidth="1"/>
    <col min="5" max="5" width="2" bestFit="1" customWidth="1"/>
    <col min="7" max="7" width="2.5" bestFit="1" customWidth="1"/>
    <col min="8" max="8" width="2" bestFit="1" customWidth="1"/>
    <col min="10" max="10" width="2" bestFit="1" customWidth="1"/>
    <col min="12" max="12" width="2.5" bestFit="1" customWidth="1"/>
    <col min="13" max="13" width="2" bestFit="1" customWidth="1"/>
    <col min="14" max="14" width="3.75" bestFit="1" customWidth="1"/>
    <col min="16" max="16" width="2.5" bestFit="1" customWidth="1"/>
    <col min="18" max="18" width="2" customWidth="1"/>
    <col min="19" max="19" width="10.125" customWidth="1"/>
    <col min="20" max="20" width="2" customWidth="1"/>
    <col min="21" max="21" width="2" bestFit="1" customWidth="1"/>
  </cols>
  <sheetData>
    <row r="1" spans="1:22" x14ac:dyDescent="0.15">
      <c r="A1" t="str">
        <f>B1&amp;C1&amp;E1&amp;F1&amp;H1&amp;I1&amp;J1&amp;K1&amp;M1&amp;N1&amp;O1&amp;P1&amp;Q1&amp;R1&amp;S1&amp;T1&amp;U1&amp;V1</f>
        <v>*嚥下カード一覧</v>
      </c>
      <c r="B1" t="s">
        <v>3225</v>
      </c>
    </row>
    <row r="2" spans="1:22" x14ac:dyDescent="0.15">
      <c r="A2" t="str">
        <f t="shared" ref="A2:A64" si="0">B2&amp;C2&amp;E2&amp;F2&amp;H2&amp;I2&amp;J2&amp;K2&amp;M2&amp;N2&amp;O2&amp;P2&amp;Q2&amp;R2&amp;S2&amp;T2&amp;U2&amp;V2</f>
        <v/>
      </c>
    </row>
    <row r="3" spans="1:22" x14ac:dyDescent="0.15">
      <c r="A3" t="str">
        <f t="shared" si="0"/>
        <v>**クリーチャーカード</v>
      </c>
      <c r="B3" t="s">
        <v>3218</v>
      </c>
    </row>
    <row r="4" spans="1:22" x14ac:dyDescent="0.15">
      <c r="A4" t="str">
        <f t="shared" si="0"/>
        <v>|LEFT:50|LEFT:50|LEFT:50|LEFT:500|c</v>
      </c>
      <c r="B4" t="s">
        <v>3211</v>
      </c>
      <c r="C4" t="s">
        <v>3204</v>
      </c>
      <c r="E4" t="s">
        <v>3211</v>
      </c>
      <c r="F4" t="s">
        <v>3204</v>
      </c>
      <c r="H4" t="s">
        <v>3211</v>
      </c>
      <c r="I4" t="s">
        <v>3204</v>
      </c>
      <c r="J4" t="s">
        <v>3211</v>
      </c>
      <c r="O4" t="s">
        <v>3205</v>
      </c>
      <c r="U4" t="s">
        <v>3211</v>
      </c>
      <c r="V4" t="s">
        <v>3206</v>
      </c>
    </row>
    <row r="5" spans="1:22" x14ac:dyDescent="0.15">
      <c r="A5" t="str">
        <f t="shared" si="0"/>
        <v>|セット|色|嚥下|カード名|</v>
      </c>
      <c r="B5" t="s">
        <v>3211</v>
      </c>
      <c r="C5" t="s">
        <v>3212</v>
      </c>
      <c r="E5" t="s">
        <v>3211</v>
      </c>
      <c r="F5" t="s">
        <v>3181</v>
      </c>
      <c r="H5" t="s">
        <v>3211</v>
      </c>
      <c r="I5" t="s">
        <v>3226</v>
      </c>
      <c r="J5" t="s">
        <v>3211</v>
      </c>
      <c r="O5" t="s">
        <v>3208</v>
      </c>
      <c r="U5" t="s">
        <v>3211</v>
      </c>
    </row>
    <row r="6" spans="1:22" x14ac:dyDescent="0.15">
      <c r="A6" t="str">
        <f t="shared" si="0"/>
        <v>|BFZ|青|1|[[《水底の潜入者/Benthic Infiltrator》&gt;水底の潜入者/Benthic Infiltrator]]|</v>
      </c>
      <c r="B6" t="s">
        <v>3211</v>
      </c>
      <c r="C6" t="s">
        <v>3213</v>
      </c>
      <c r="D6">
        <v>1</v>
      </c>
      <c r="E6" t="s">
        <v>3211</v>
      </c>
      <c r="F6" t="s">
        <v>1648</v>
      </c>
      <c r="G6">
        <v>2</v>
      </c>
      <c r="H6" t="s">
        <v>3211</v>
      </c>
      <c r="I6">
        <v>1</v>
      </c>
      <c r="J6" t="s">
        <v>3211</v>
      </c>
      <c r="N6" t="s">
        <v>3215</v>
      </c>
      <c r="O6" t="s">
        <v>2341</v>
      </c>
      <c r="P6" t="s">
        <v>3223</v>
      </c>
      <c r="Q6" t="s">
        <v>2340</v>
      </c>
      <c r="R6" t="s">
        <v>3216</v>
      </c>
      <c r="S6" s="9" t="str">
        <f t="shared" ref="S6:S18" si="1">O6&amp;P6&amp;Q6</f>
        <v>水底の潜入者/Benthic Infiltrator</v>
      </c>
      <c r="T6" t="s">
        <v>3217</v>
      </c>
      <c r="U6" t="s">
        <v>3211</v>
      </c>
    </row>
    <row r="7" spans="1:22" x14ac:dyDescent="0.15">
      <c r="A7" t="str">
        <f t="shared" si="0"/>
        <v>|BFZ|青|1|[[《霧の侵入者/Mist Intruder》&gt;霧の侵入者/Mist Intruder]]|</v>
      </c>
      <c r="B7" t="s">
        <v>3211</v>
      </c>
      <c r="C7" t="s">
        <v>3213</v>
      </c>
      <c r="D7">
        <f t="shared" ref="D7:D12" si="2">D6</f>
        <v>1</v>
      </c>
      <c r="E7" t="s">
        <v>3211</v>
      </c>
      <c r="F7" t="s">
        <v>1631</v>
      </c>
      <c r="G7">
        <f>G6</f>
        <v>2</v>
      </c>
      <c r="H7" t="s">
        <v>3211</v>
      </c>
      <c r="I7">
        <v>1</v>
      </c>
      <c r="J7" t="s">
        <v>3211</v>
      </c>
      <c r="N7" t="s">
        <v>3215</v>
      </c>
      <c r="O7" t="s">
        <v>2330</v>
      </c>
      <c r="P7" t="s">
        <v>3223</v>
      </c>
      <c r="Q7" t="s">
        <v>2329</v>
      </c>
      <c r="R7" t="s">
        <v>3216</v>
      </c>
      <c r="S7" s="9" t="str">
        <f t="shared" si="1"/>
        <v>霧の侵入者/Mist Intruder</v>
      </c>
      <c r="T7" t="s">
        <v>3217</v>
      </c>
      <c r="U7" t="s">
        <v>3211</v>
      </c>
    </row>
    <row r="8" spans="1:22" x14ac:dyDescent="0.15">
      <c r="A8" t="str">
        <f t="shared" si="0"/>
        <v>|BFZ|青|1|[[《破滅を導くもの/Ruination Guide》&gt;破滅を導くもの/Ruination Guide]]|</v>
      </c>
      <c r="B8" t="s">
        <v>3211</v>
      </c>
      <c r="C8" t="s">
        <v>3213</v>
      </c>
      <c r="D8">
        <f t="shared" si="2"/>
        <v>1</v>
      </c>
      <c r="E8" t="s">
        <v>3211</v>
      </c>
      <c r="F8" t="s">
        <v>1631</v>
      </c>
      <c r="G8">
        <f>G7</f>
        <v>2</v>
      </c>
      <c r="H8" t="s">
        <v>3211</v>
      </c>
      <c r="I8">
        <v>1</v>
      </c>
      <c r="J8" t="s">
        <v>3211</v>
      </c>
      <c r="N8" t="s">
        <v>3215</v>
      </c>
      <c r="O8" t="s">
        <v>2272</v>
      </c>
      <c r="P8" t="s">
        <v>3223</v>
      </c>
      <c r="Q8" t="s">
        <v>2271</v>
      </c>
      <c r="R8" t="s">
        <v>3216</v>
      </c>
      <c r="S8" s="9" t="str">
        <f t="shared" si="1"/>
        <v>破滅を導くもの/Ruination Guide</v>
      </c>
      <c r="T8" t="s">
        <v>3217</v>
      </c>
      <c r="U8" t="s">
        <v>3211</v>
      </c>
    </row>
    <row r="9" spans="1:22" x14ac:dyDescent="0.15">
      <c r="A9" t="str">
        <f t="shared" si="0"/>
        <v>|BFZ|青|1|[[《回収ドローン/Salvage Drone》&gt;回収ドローン/Salvage Drone]]|</v>
      </c>
      <c r="B9" t="s">
        <v>3211</v>
      </c>
      <c r="C9" t="s">
        <v>3213</v>
      </c>
      <c r="D9">
        <f t="shared" si="2"/>
        <v>1</v>
      </c>
      <c r="E9" t="s">
        <v>3211</v>
      </c>
      <c r="F9" t="s">
        <v>1631</v>
      </c>
      <c r="G9">
        <f>G8</f>
        <v>2</v>
      </c>
      <c r="H9" t="s">
        <v>3211</v>
      </c>
      <c r="I9">
        <v>1</v>
      </c>
      <c r="J9" t="s">
        <v>3211</v>
      </c>
      <c r="N9" t="s">
        <v>3215</v>
      </c>
      <c r="O9" t="s">
        <v>2325</v>
      </c>
      <c r="P9" t="s">
        <v>3223</v>
      </c>
      <c r="Q9" t="s">
        <v>2324</v>
      </c>
      <c r="R9" t="s">
        <v>3216</v>
      </c>
      <c r="S9" s="9" t="str">
        <f t="shared" si="1"/>
        <v>回収ドローン/Salvage Drone</v>
      </c>
      <c r="T9" t="s">
        <v>3217</v>
      </c>
      <c r="U9" t="s">
        <v>3211</v>
      </c>
    </row>
    <row r="10" spans="1:22" x14ac:dyDescent="0.15">
      <c r="A10" t="str">
        <f t="shared" si="0"/>
        <v>|BFZ|黒|1|[[《淘汰ドローン/Culling Drone》&gt;淘汰ドローン/Culling Drone]]|</v>
      </c>
      <c r="B10" t="s">
        <v>3211</v>
      </c>
      <c r="C10" t="s">
        <v>3213</v>
      </c>
      <c r="D10">
        <f t="shared" si="2"/>
        <v>1</v>
      </c>
      <c r="E10" t="s">
        <v>3211</v>
      </c>
      <c r="F10" t="s">
        <v>1625</v>
      </c>
      <c r="G10">
        <v>3</v>
      </c>
      <c r="H10" t="s">
        <v>3211</v>
      </c>
      <c r="I10">
        <v>1</v>
      </c>
      <c r="J10" t="s">
        <v>3211</v>
      </c>
      <c r="N10" t="s">
        <v>3215</v>
      </c>
      <c r="O10" t="s">
        <v>2221</v>
      </c>
      <c r="P10" t="s">
        <v>3223</v>
      </c>
      <c r="Q10" t="s">
        <v>2220</v>
      </c>
      <c r="R10" t="s">
        <v>3216</v>
      </c>
      <c r="S10" s="9" t="str">
        <f t="shared" si="1"/>
        <v>淘汰ドローン/Culling Drone</v>
      </c>
      <c r="T10" t="s">
        <v>3217</v>
      </c>
      <c r="U10" t="s">
        <v>3211</v>
      </c>
    </row>
    <row r="11" spans="1:22" x14ac:dyDescent="0.15">
      <c r="A11" t="str">
        <f t="shared" si="0"/>
        <v>|BFZ|黒|1|[[《威圧ドローン/Dominator Drone》&gt;威圧ドローン/Dominator Drone]]|</v>
      </c>
      <c r="B11" t="s">
        <v>3211</v>
      </c>
      <c r="C11" t="s">
        <v>3213</v>
      </c>
      <c r="D11">
        <f t="shared" si="2"/>
        <v>1</v>
      </c>
      <c r="E11" t="s">
        <v>3211</v>
      </c>
      <c r="F11" t="s">
        <v>1606</v>
      </c>
      <c r="G11">
        <f>G10</f>
        <v>3</v>
      </c>
      <c r="H11" t="s">
        <v>3211</v>
      </c>
      <c r="I11">
        <v>1</v>
      </c>
      <c r="J11" t="s">
        <v>3211</v>
      </c>
      <c r="N11" t="s">
        <v>3215</v>
      </c>
      <c r="O11" t="s">
        <v>2219</v>
      </c>
      <c r="P11" t="s">
        <v>3223</v>
      </c>
      <c r="Q11" t="s">
        <v>2218</v>
      </c>
      <c r="R11" t="s">
        <v>3216</v>
      </c>
      <c r="S11" s="9" t="str">
        <f t="shared" si="1"/>
        <v>威圧ドローン/Dominator Drone</v>
      </c>
      <c r="T11" t="s">
        <v>3217</v>
      </c>
      <c r="U11" t="s">
        <v>3211</v>
      </c>
    </row>
    <row r="12" spans="1:22" x14ac:dyDescent="0.15">
      <c r="A12" t="str">
        <f t="shared" si="0"/>
        <v>|BFZ|黒|1|[[《泥這い/Sludge Crawler》&gt;泥這い/Sludge Crawler]]|</v>
      </c>
      <c r="B12" t="s">
        <v>3211</v>
      </c>
      <c r="C12" t="s">
        <v>3213</v>
      </c>
      <c r="D12">
        <f t="shared" si="2"/>
        <v>1</v>
      </c>
      <c r="E12" t="s">
        <v>3211</v>
      </c>
      <c r="F12" t="s">
        <v>1606</v>
      </c>
      <c r="G12">
        <f>G11</f>
        <v>3</v>
      </c>
      <c r="H12" t="s">
        <v>3211</v>
      </c>
      <c r="I12">
        <v>1</v>
      </c>
      <c r="J12" t="s">
        <v>3211</v>
      </c>
      <c r="N12" t="s">
        <v>3215</v>
      </c>
      <c r="O12" t="s">
        <v>2199</v>
      </c>
      <c r="P12" t="s">
        <v>3223</v>
      </c>
      <c r="Q12" t="s">
        <v>2198</v>
      </c>
      <c r="R12" t="s">
        <v>3216</v>
      </c>
      <c r="S12" s="9" t="str">
        <f t="shared" si="1"/>
        <v>泥這い/Sludge Crawler</v>
      </c>
      <c r="T12" t="s">
        <v>3217</v>
      </c>
      <c r="U12" t="s">
        <v>3211</v>
      </c>
    </row>
    <row r="13" spans="1:22" x14ac:dyDescent="0.15">
      <c r="A13" t="str">
        <f t="shared" si="0"/>
        <v>|OGW|黒|3|[[《真実を覆すもの/Inverter of Truth》&gt;真実を覆すもの/Inverter of Truth]]|</v>
      </c>
      <c r="B13" t="s">
        <v>3211</v>
      </c>
      <c r="C13" t="s">
        <v>3214</v>
      </c>
      <c r="D13">
        <v>2</v>
      </c>
      <c r="E13" t="s">
        <v>3211</v>
      </c>
      <c r="F13" t="s">
        <v>1606</v>
      </c>
      <c r="G13">
        <v>3</v>
      </c>
      <c r="H13" t="s">
        <v>3211</v>
      </c>
      <c r="I13">
        <v>3</v>
      </c>
      <c r="J13" t="s">
        <v>3211</v>
      </c>
      <c r="N13" t="s">
        <v>3215</v>
      </c>
      <c r="O13" t="s">
        <v>1610</v>
      </c>
      <c r="P13" t="s">
        <v>3223</v>
      </c>
      <c r="Q13" t="s">
        <v>1609</v>
      </c>
      <c r="R13" t="s">
        <v>3216</v>
      </c>
      <c r="S13" s="9" t="str">
        <f t="shared" si="1"/>
        <v>真実を覆すもの/Inverter of Truth</v>
      </c>
      <c r="T13" t="s">
        <v>3217</v>
      </c>
      <c r="U13" t="s">
        <v>3211</v>
      </c>
    </row>
    <row r="14" spans="1:22" x14ac:dyDescent="0.15">
      <c r="A14" t="str">
        <f t="shared" si="0"/>
        <v>|BFZ|赤|1|[[《不快な集合体/Vile Aggregate》&gt;不快な集合体/Vile Aggregate]]|</v>
      </c>
      <c r="B14" t="s">
        <v>3211</v>
      </c>
      <c r="C14" t="s">
        <v>3213</v>
      </c>
      <c r="D14">
        <f>D13</f>
        <v>2</v>
      </c>
      <c r="E14" t="s">
        <v>3211</v>
      </c>
      <c r="F14" t="s">
        <v>1575</v>
      </c>
      <c r="G14">
        <f>G13</f>
        <v>3</v>
      </c>
      <c r="H14" t="s">
        <v>3211</v>
      </c>
      <c r="I14">
        <v>1</v>
      </c>
      <c r="J14" t="s">
        <v>3211</v>
      </c>
      <c r="N14" t="s">
        <v>3215</v>
      </c>
      <c r="O14" t="s">
        <v>2031</v>
      </c>
      <c r="P14" t="s">
        <v>3223</v>
      </c>
      <c r="Q14" t="s">
        <v>2030</v>
      </c>
      <c r="R14" t="s">
        <v>3216</v>
      </c>
      <c r="S14" s="9" t="str">
        <f t="shared" si="1"/>
        <v>不快な集合体/Vile Aggregate</v>
      </c>
      <c r="T14" t="s">
        <v>3217</v>
      </c>
      <c r="U14" t="s">
        <v>3211</v>
      </c>
    </row>
    <row r="15" spans="1:22" x14ac:dyDescent="0.15">
      <c r="A15" t="str">
        <f t="shared" si="0"/>
        <v>|BFZ|青黒|2|[[《深水の大喰らい/Fathom Feeder》&gt;深水の大喰らい/Fathom Feeder]]|</v>
      </c>
      <c r="B15" t="s">
        <v>3211</v>
      </c>
      <c r="C15" t="s">
        <v>3213</v>
      </c>
      <c r="D15">
        <f>D14</f>
        <v>2</v>
      </c>
      <c r="E15" t="s">
        <v>3211</v>
      </c>
      <c r="F15" t="s">
        <v>1530</v>
      </c>
      <c r="G15">
        <v>5</v>
      </c>
      <c r="H15" t="s">
        <v>3211</v>
      </c>
      <c r="I15">
        <v>2</v>
      </c>
      <c r="J15" t="s">
        <v>3211</v>
      </c>
      <c r="N15" t="s">
        <v>3215</v>
      </c>
      <c r="O15" t="s">
        <v>1836</v>
      </c>
      <c r="P15" t="s">
        <v>3223</v>
      </c>
      <c r="Q15" t="s">
        <v>1835</v>
      </c>
      <c r="R15" t="s">
        <v>3216</v>
      </c>
      <c r="S15" s="9" t="str">
        <f t="shared" si="1"/>
        <v>深水の大喰らい/Fathom Feeder</v>
      </c>
      <c r="T15" t="s">
        <v>3217</v>
      </c>
      <c r="U15" t="s">
        <v>3211</v>
      </c>
    </row>
    <row r="16" spans="1:22" x14ac:dyDescent="0.15">
      <c r="A16" t="str">
        <f t="shared" si="0"/>
        <v>|BFZ|青黒|2|[[《淀みの種父/Sire of Stagnation》&gt;淀みの種父/Sire of Stagnation]]|</v>
      </c>
      <c r="B16" t="s">
        <v>3211</v>
      </c>
      <c r="C16" t="s">
        <v>3213</v>
      </c>
      <c r="D16">
        <f>D15</f>
        <v>2</v>
      </c>
      <c r="E16" t="s">
        <v>3211</v>
      </c>
      <c r="F16" t="s">
        <v>1530</v>
      </c>
      <c r="G16">
        <f>G15</f>
        <v>5</v>
      </c>
      <c r="H16" t="s">
        <v>3211</v>
      </c>
      <c r="I16">
        <v>2</v>
      </c>
      <c r="J16" t="s">
        <v>3211</v>
      </c>
      <c r="N16" t="s">
        <v>3215</v>
      </c>
      <c r="O16" t="s">
        <v>1807</v>
      </c>
      <c r="P16" t="s">
        <v>3223</v>
      </c>
      <c r="Q16" t="s">
        <v>1806</v>
      </c>
      <c r="R16" t="s">
        <v>3216</v>
      </c>
      <c r="S16" s="9" t="str">
        <f t="shared" si="1"/>
        <v>淀みの種父/Sire of Stagnation</v>
      </c>
      <c r="T16" t="s">
        <v>3217</v>
      </c>
      <c r="U16" t="s">
        <v>3211</v>
      </c>
    </row>
    <row r="17" spans="1:22" x14ac:dyDescent="0.15">
      <c r="A17" t="str">
        <f t="shared" si="0"/>
        <v>|BFZ|無色|5|[[《バーラ・ゲドを滅ぼすもの/Bane of Bala Ged》&gt;バーラ・ゲドを滅ぼすもの/Bane of Bala Ged]]|</v>
      </c>
      <c r="B17" t="s">
        <v>3211</v>
      </c>
      <c r="C17" t="s">
        <v>3213</v>
      </c>
      <c r="D17">
        <f>D16</f>
        <v>2</v>
      </c>
      <c r="E17" t="s">
        <v>3211</v>
      </c>
      <c r="F17" t="s">
        <v>301</v>
      </c>
      <c r="G17">
        <f>G16</f>
        <v>5</v>
      </c>
      <c r="H17" t="s">
        <v>3211</v>
      </c>
      <c r="I17">
        <v>5</v>
      </c>
      <c r="J17" t="s">
        <v>3211</v>
      </c>
      <c r="N17" t="s">
        <v>3215</v>
      </c>
      <c r="O17" t="s">
        <v>1693</v>
      </c>
      <c r="P17" t="s">
        <v>3223</v>
      </c>
      <c r="Q17" t="s">
        <v>1692</v>
      </c>
      <c r="R17" t="s">
        <v>3216</v>
      </c>
      <c r="S17" s="9" t="str">
        <f t="shared" si="1"/>
        <v>バーラ・ゲドを滅ぼすもの/Bane of Bala Ged</v>
      </c>
      <c r="T17" t="s">
        <v>3217</v>
      </c>
      <c r="U17" t="s">
        <v>3211</v>
      </c>
    </row>
    <row r="18" spans="1:22" x14ac:dyDescent="0.15">
      <c r="A18" t="str">
        <f t="shared" si="0"/>
        <v>|BFZ|無色|10|[[《忘却蒔き/Oblivion Sower》&gt;忘却蒔き/Oblivion Sower]]|</v>
      </c>
      <c r="B18" t="s">
        <v>3211</v>
      </c>
      <c r="C18" t="s">
        <v>3213</v>
      </c>
      <c r="D18">
        <f>D17</f>
        <v>2</v>
      </c>
      <c r="E18" t="s">
        <v>3211</v>
      </c>
      <c r="F18" t="s">
        <v>301</v>
      </c>
      <c r="G18">
        <f>G17</f>
        <v>5</v>
      </c>
      <c r="H18" t="s">
        <v>3211</v>
      </c>
      <c r="I18">
        <v>10</v>
      </c>
      <c r="J18" t="s">
        <v>3211</v>
      </c>
      <c r="N18" t="s">
        <v>3215</v>
      </c>
      <c r="O18" t="s">
        <v>1690</v>
      </c>
      <c r="P18" t="s">
        <v>3223</v>
      </c>
      <c r="Q18" t="s">
        <v>1689</v>
      </c>
      <c r="R18" t="s">
        <v>3216</v>
      </c>
      <c r="S18" s="9" t="str">
        <f t="shared" si="1"/>
        <v>忘却蒔き/Oblivion Sower</v>
      </c>
      <c r="T18" t="s">
        <v>3217</v>
      </c>
      <c r="U18" t="s">
        <v>3211</v>
      </c>
    </row>
    <row r="19" spans="1:22" x14ac:dyDescent="0.15">
      <c r="S19" s="9"/>
    </row>
    <row r="20" spans="1:22" x14ac:dyDescent="0.15">
      <c r="A20" t="str">
        <f>B20&amp;C20&amp;E20&amp;F20&amp;H20&amp;I20&amp;J20&amp;K20&amp;M20&amp;N20&amp;O20&amp;P20&amp;Q20&amp;R20&amp;S20&amp;T20&amp;U20&amp;V20</f>
        <v>**呪文カード</v>
      </c>
      <c r="B20" t="s">
        <v>3219</v>
      </c>
    </row>
    <row r="21" spans="1:22" x14ac:dyDescent="0.15">
      <c r="A21" t="str">
        <f>B21&amp;C21&amp;E21&amp;F21&amp;H21&amp;I21&amp;J21&amp;K21&amp;M21&amp;N21&amp;O21&amp;P21&amp;Q21&amp;R21&amp;S21&amp;T21&amp;U21&amp;V21</f>
        <v>|LEFT:50|LEFT:50|LEFT:50|LEFT:500|c</v>
      </c>
      <c r="B21" t="s">
        <v>3211</v>
      </c>
      <c r="C21" t="s">
        <v>3204</v>
      </c>
      <c r="E21" t="s">
        <v>3211</v>
      </c>
      <c r="F21" t="s">
        <v>3204</v>
      </c>
      <c r="H21" t="s">
        <v>3211</v>
      </c>
      <c r="I21" t="s">
        <v>3204</v>
      </c>
      <c r="J21" t="s">
        <v>3211</v>
      </c>
      <c r="O21" t="s">
        <v>3205</v>
      </c>
      <c r="U21" t="s">
        <v>3211</v>
      </c>
      <c r="V21" t="s">
        <v>3206</v>
      </c>
    </row>
    <row r="22" spans="1:22" x14ac:dyDescent="0.15">
      <c r="A22" t="str">
        <f>B22&amp;C22&amp;E22&amp;F22&amp;H22&amp;I22&amp;J22&amp;K22&amp;M22&amp;N22&amp;O22&amp;P22&amp;Q22&amp;R22&amp;S22&amp;T22&amp;U22&amp;V22</f>
        <v>|セット|色|嚥下|カード名|</v>
      </c>
      <c r="B22" t="s">
        <v>3211</v>
      </c>
      <c r="C22" t="s">
        <v>3212</v>
      </c>
      <c r="E22" t="s">
        <v>3211</v>
      </c>
      <c r="F22" t="s">
        <v>3181</v>
      </c>
      <c r="H22" t="s">
        <v>3211</v>
      </c>
      <c r="I22" t="s">
        <v>3226</v>
      </c>
      <c r="J22" t="s">
        <v>3211</v>
      </c>
      <c r="O22" t="s">
        <v>3208</v>
      </c>
      <c r="U22" t="s">
        <v>3211</v>
      </c>
    </row>
    <row r="23" spans="1:22" x14ac:dyDescent="0.15">
      <c r="A23" t="str">
        <f t="shared" si="0"/>
        <v>|BFZ|青|1|[[《手酷い失敗/Horribly Awry》&gt;手酷い失敗/Horribly Awry]]|</v>
      </c>
      <c r="B23" t="s">
        <v>3211</v>
      </c>
      <c r="C23" t="s">
        <v>3213</v>
      </c>
      <c r="D23">
        <f>D18</f>
        <v>2</v>
      </c>
      <c r="E23" t="s">
        <v>3211</v>
      </c>
      <c r="F23" t="s">
        <v>1631</v>
      </c>
      <c r="G23">
        <f>G18</f>
        <v>5</v>
      </c>
      <c r="H23" t="s">
        <v>3211</v>
      </c>
      <c r="I23">
        <v>1</v>
      </c>
      <c r="J23" t="s">
        <v>3211</v>
      </c>
      <c r="N23" t="s">
        <v>3215</v>
      </c>
      <c r="O23" t="s">
        <v>2255</v>
      </c>
      <c r="P23" t="s">
        <v>3223</v>
      </c>
      <c r="Q23" t="s">
        <v>2254</v>
      </c>
      <c r="R23" t="s">
        <v>3216</v>
      </c>
      <c r="S23" s="9" t="str">
        <f t="shared" ref="S23:S33" si="3">O23&amp;P23&amp;Q23</f>
        <v>手酷い失敗/Horribly Awry</v>
      </c>
      <c r="T23" t="s">
        <v>3217</v>
      </c>
      <c r="U23" t="s">
        <v>3211</v>
      </c>
    </row>
    <row r="24" spans="1:22" x14ac:dyDescent="0.15">
      <c r="A24" t="str">
        <f t="shared" si="0"/>
        <v>|BFZ|青|1|[[《呪文萎れ/Spell Shrivel》&gt;呪文萎れ/Spell Shrivel]]|</v>
      </c>
      <c r="B24" t="s">
        <v>3211</v>
      </c>
      <c r="C24" t="s">
        <v>3213</v>
      </c>
      <c r="D24">
        <f t="shared" ref="D24:D33" si="4">D23</f>
        <v>2</v>
      </c>
      <c r="E24" t="s">
        <v>3211</v>
      </c>
      <c r="F24" t="s">
        <v>1631</v>
      </c>
      <c r="G24">
        <f t="shared" ref="G24:G30" si="5">G23</f>
        <v>5</v>
      </c>
      <c r="H24" t="s">
        <v>3211</v>
      </c>
      <c r="I24">
        <v>1</v>
      </c>
      <c r="J24" t="s">
        <v>3211</v>
      </c>
      <c r="N24" t="s">
        <v>3215</v>
      </c>
      <c r="O24" t="s">
        <v>2295</v>
      </c>
      <c r="P24" t="s">
        <v>3223</v>
      </c>
      <c r="Q24" t="s">
        <v>2294</v>
      </c>
      <c r="R24" t="s">
        <v>3216</v>
      </c>
      <c r="S24" s="9" t="str">
        <f t="shared" si="3"/>
        <v>呪文萎れ/Spell Shrivel</v>
      </c>
      <c r="T24" t="s">
        <v>3217</v>
      </c>
      <c r="U24" t="s">
        <v>3211</v>
      </c>
    </row>
    <row r="25" spans="1:22" x14ac:dyDescent="0.15">
      <c r="A25" t="str">
        <f t="shared" si="0"/>
        <v>|BFZ|黒|1|[[《完全無視/Complete Disregard》&gt;完全無視/Complete Disregard]]|</v>
      </c>
      <c r="B25" t="s">
        <v>3211</v>
      </c>
      <c r="C25" t="s">
        <v>3213</v>
      </c>
      <c r="D25">
        <f t="shared" si="4"/>
        <v>2</v>
      </c>
      <c r="E25" t="s">
        <v>3211</v>
      </c>
      <c r="F25" t="s">
        <v>1606</v>
      </c>
      <c r="G25">
        <f t="shared" si="5"/>
        <v>5</v>
      </c>
      <c r="H25" t="s">
        <v>3211</v>
      </c>
      <c r="I25">
        <v>1</v>
      </c>
      <c r="J25" t="s">
        <v>3211</v>
      </c>
      <c r="N25" t="s">
        <v>3215</v>
      </c>
      <c r="O25" t="s">
        <v>2185</v>
      </c>
      <c r="P25" t="s">
        <v>3223</v>
      </c>
      <c r="Q25" t="s">
        <v>2184</v>
      </c>
      <c r="R25" t="s">
        <v>3216</v>
      </c>
      <c r="S25" s="9" t="str">
        <f t="shared" si="3"/>
        <v>完全無視/Complete Disregard</v>
      </c>
      <c r="T25" t="s">
        <v>3217</v>
      </c>
      <c r="U25" t="s">
        <v>3211</v>
      </c>
    </row>
    <row r="26" spans="1:22" x14ac:dyDescent="0.15">
      <c r="A26" t="str">
        <f t="shared" si="0"/>
        <v>|BFZ|黒|1|[[《墓の出産/Grave Birthing》&gt;墓の出産/Grave Birthing]]|</v>
      </c>
      <c r="B26" t="s">
        <v>3211</v>
      </c>
      <c r="C26" t="s">
        <v>3213</v>
      </c>
      <c r="D26">
        <f t="shared" si="4"/>
        <v>2</v>
      </c>
      <c r="E26" t="s">
        <v>3211</v>
      </c>
      <c r="F26" t="s">
        <v>1606</v>
      </c>
      <c r="G26">
        <f t="shared" si="5"/>
        <v>5</v>
      </c>
      <c r="H26" t="s">
        <v>3211</v>
      </c>
      <c r="I26">
        <v>1</v>
      </c>
      <c r="J26" t="s">
        <v>3211</v>
      </c>
      <c r="N26" t="s">
        <v>3215</v>
      </c>
      <c r="O26" t="s">
        <v>2176</v>
      </c>
      <c r="P26" t="s">
        <v>3223</v>
      </c>
      <c r="Q26" t="s">
        <v>2175</v>
      </c>
      <c r="R26" t="s">
        <v>3216</v>
      </c>
      <c r="S26" s="9" t="str">
        <f t="shared" si="3"/>
        <v>墓の出産/Grave Birthing</v>
      </c>
      <c r="T26" t="s">
        <v>3217</v>
      </c>
      <c r="U26" t="s">
        <v>3211</v>
      </c>
    </row>
    <row r="27" spans="1:22" x14ac:dyDescent="0.15">
      <c r="A27" t="str">
        <f t="shared" si="0"/>
        <v>|BFZ|黒|2|[[《荒廃の一掴み/Grip of Desolation》&gt;荒廃の一掴み/Grip of Desolation]]|</v>
      </c>
      <c r="B27" t="s">
        <v>3211</v>
      </c>
      <c r="C27" t="s">
        <v>3213</v>
      </c>
      <c r="D27">
        <f t="shared" si="4"/>
        <v>2</v>
      </c>
      <c r="E27" t="s">
        <v>3211</v>
      </c>
      <c r="F27" t="s">
        <v>1606</v>
      </c>
      <c r="G27">
        <f t="shared" si="5"/>
        <v>5</v>
      </c>
      <c r="H27" t="s">
        <v>3211</v>
      </c>
      <c r="I27">
        <v>2</v>
      </c>
      <c r="J27" t="s">
        <v>3211</v>
      </c>
      <c r="N27" t="s">
        <v>3215</v>
      </c>
      <c r="O27" t="s">
        <v>2148</v>
      </c>
      <c r="P27" t="s">
        <v>3223</v>
      </c>
      <c r="Q27" t="s">
        <v>2147</v>
      </c>
      <c r="R27" t="s">
        <v>3216</v>
      </c>
      <c r="S27" s="9" t="str">
        <f t="shared" si="3"/>
        <v>荒廃の一掴み/Grip of Desolation</v>
      </c>
      <c r="T27" t="s">
        <v>3217</v>
      </c>
      <c r="U27" t="s">
        <v>3211</v>
      </c>
    </row>
    <row r="28" spans="1:22" x14ac:dyDescent="0.15">
      <c r="A28" t="str">
        <f t="shared" si="0"/>
        <v>|BFZ|黒|1|[[《精神背信/Transgress the Mind》&gt;精神背信/Transgress the Mind]]|</v>
      </c>
      <c r="B28" t="s">
        <v>3211</v>
      </c>
      <c r="C28" t="s">
        <v>3213</v>
      </c>
      <c r="D28">
        <f t="shared" si="4"/>
        <v>2</v>
      </c>
      <c r="E28" t="s">
        <v>3211</v>
      </c>
      <c r="F28" t="s">
        <v>1606</v>
      </c>
      <c r="G28">
        <f t="shared" si="5"/>
        <v>5</v>
      </c>
      <c r="H28" t="s">
        <v>3211</v>
      </c>
      <c r="I28">
        <v>1</v>
      </c>
      <c r="J28" t="s">
        <v>3211</v>
      </c>
      <c r="N28" t="s">
        <v>3215</v>
      </c>
      <c r="O28" t="s">
        <v>2140</v>
      </c>
      <c r="P28" t="s">
        <v>3223</v>
      </c>
      <c r="Q28" t="s">
        <v>2139</v>
      </c>
      <c r="R28" t="s">
        <v>3216</v>
      </c>
      <c r="S28" s="9" t="str">
        <f t="shared" si="3"/>
        <v>精神背信/Transgress the Mind</v>
      </c>
      <c r="T28" t="s">
        <v>3217</v>
      </c>
      <c r="U28" t="s">
        <v>3211</v>
      </c>
    </row>
    <row r="29" spans="1:22" x14ac:dyDescent="0.15">
      <c r="A29" t="str">
        <f t="shared" si="0"/>
        <v>|BFZ|赤|X|[[《塵への崩壊/Crumble to Dust》&gt;塵への崩壊/Crumble to Dust]]|</v>
      </c>
      <c r="B29" t="s">
        <v>3211</v>
      </c>
      <c r="C29" t="s">
        <v>3213</v>
      </c>
      <c r="D29">
        <f t="shared" si="4"/>
        <v>2</v>
      </c>
      <c r="E29" t="s">
        <v>3211</v>
      </c>
      <c r="F29" t="s">
        <v>1575</v>
      </c>
      <c r="G29">
        <f t="shared" si="5"/>
        <v>5</v>
      </c>
      <c r="H29" t="s">
        <v>3211</v>
      </c>
      <c r="I29" t="s">
        <v>3227</v>
      </c>
      <c r="J29" t="s">
        <v>3211</v>
      </c>
      <c r="N29" t="s">
        <v>3215</v>
      </c>
      <c r="O29" t="s">
        <v>1987</v>
      </c>
      <c r="P29" t="s">
        <v>3223</v>
      </c>
      <c r="Q29" t="s">
        <v>1986</v>
      </c>
      <c r="R29" t="s">
        <v>3216</v>
      </c>
      <c r="S29" s="9" t="str">
        <f t="shared" si="3"/>
        <v>塵への崩壊/Crumble to Dust</v>
      </c>
      <c r="T29" t="s">
        <v>3217</v>
      </c>
      <c r="U29" t="s">
        <v>3211</v>
      </c>
    </row>
    <row r="30" spans="1:22" x14ac:dyDescent="0.15">
      <c r="A30" t="str">
        <f t="shared" si="0"/>
        <v>|BFZ|赤|5|[[《うねる撃ちこみ/Serpentine Spike》&gt;うねる撃ちこみ/Serpentine Spike]]|</v>
      </c>
      <c r="B30" t="s">
        <v>3211</v>
      </c>
      <c r="C30" t="s">
        <v>3213</v>
      </c>
      <c r="D30">
        <f t="shared" si="4"/>
        <v>2</v>
      </c>
      <c r="E30" t="s">
        <v>3211</v>
      </c>
      <c r="F30" t="s">
        <v>1575</v>
      </c>
      <c r="G30">
        <f t="shared" si="5"/>
        <v>5</v>
      </c>
      <c r="H30" t="s">
        <v>3211</v>
      </c>
      <c r="I30">
        <v>5</v>
      </c>
      <c r="J30" t="s">
        <v>3211</v>
      </c>
      <c r="N30" t="s">
        <v>3215</v>
      </c>
      <c r="O30" t="s">
        <v>1984</v>
      </c>
      <c r="P30" t="s">
        <v>3223</v>
      </c>
      <c r="Q30" t="s">
        <v>1983</v>
      </c>
      <c r="R30" t="s">
        <v>3216</v>
      </c>
      <c r="S30" s="9" t="str">
        <f t="shared" si="3"/>
        <v>うねる撃ちこみ/Serpentine Spike</v>
      </c>
      <c r="T30" t="s">
        <v>3217</v>
      </c>
      <c r="U30" t="s">
        <v>3211</v>
      </c>
    </row>
    <row r="31" spans="1:22" x14ac:dyDescent="0.15">
      <c r="A31" t="str">
        <f t="shared" si="0"/>
        <v>|BFZ|赤|1|[[《虚空の接触/Touch of the Void》&gt;虚空の接触/Touch of the Void]]|</v>
      </c>
      <c r="B31" t="s">
        <v>3211</v>
      </c>
      <c r="C31" t="s">
        <v>3213</v>
      </c>
      <c r="D31">
        <f t="shared" si="4"/>
        <v>2</v>
      </c>
      <c r="E31" t="s">
        <v>3211</v>
      </c>
      <c r="F31" t="s">
        <v>1575</v>
      </c>
      <c r="G31">
        <v>4</v>
      </c>
      <c r="H31" t="s">
        <v>3211</v>
      </c>
      <c r="I31">
        <v>1</v>
      </c>
      <c r="J31" t="s">
        <v>3211</v>
      </c>
      <c r="N31" t="s">
        <v>3215</v>
      </c>
      <c r="O31" t="s">
        <v>2053</v>
      </c>
      <c r="P31" t="s">
        <v>3223</v>
      </c>
      <c r="Q31" t="s">
        <v>2052</v>
      </c>
      <c r="R31" t="s">
        <v>3216</v>
      </c>
      <c r="S31" s="9" t="str">
        <f t="shared" si="3"/>
        <v>虚空の接触/Touch of the Void</v>
      </c>
      <c r="T31" t="s">
        <v>3217</v>
      </c>
      <c r="U31" t="s">
        <v>3211</v>
      </c>
    </row>
    <row r="32" spans="1:22" x14ac:dyDescent="0.15">
      <c r="A32" t="str">
        <f t="shared" si="0"/>
        <v>|BFZ|無色|3|[[《存在の一掃/Scour from Existence》&gt;存在の一掃/Scour from Existence]]|</v>
      </c>
      <c r="B32" t="s">
        <v>3211</v>
      </c>
      <c r="C32" t="s">
        <v>3213</v>
      </c>
      <c r="D32">
        <f t="shared" si="4"/>
        <v>2</v>
      </c>
      <c r="E32" t="s">
        <v>3211</v>
      </c>
      <c r="F32" t="s">
        <v>301</v>
      </c>
      <c r="G32">
        <v>6</v>
      </c>
      <c r="H32" t="s">
        <v>3211</v>
      </c>
      <c r="I32">
        <v>3</v>
      </c>
      <c r="J32" t="s">
        <v>3211</v>
      </c>
      <c r="N32" t="s">
        <v>3215</v>
      </c>
      <c r="O32" t="s">
        <v>1789</v>
      </c>
      <c r="P32" t="s">
        <v>3223</v>
      </c>
      <c r="Q32" t="s">
        <v>1788</v>
      </c>
      <c r="R32" t="s">
        <v>3216</v>
      </c>
      <c r="S32" s="9" t="str">
        <f t="shared" si="3"/>
        <v>存在の一掃/Scour from Existence</v>
      </c>
      <c r="T32" t="s">
        <v>3217</v>
      </c>
      <c r="U32" t="s">
        <v>3211</v>
      </c>
    </row>
    <row r="33" spans="1:21" x14ac:dyDescent="0.15">
      <c r="A33" t="str">
        <f t="shared" si="0"/>
        <v>|BFZ|無色|1|[[《板岩の槌/Slab Hammer》&gt;板岩の槌/Slab Hammer]]|</v>
      </c>
      <c r="B33" t="s">
        <v>3211</v>
      </c>
      <c r="C33" t="s">
        <v>3213</v>
      </c>
      <c r="D33">
        <f t="shared" si="4"/>
        <v>2</v>
      </c>
      <c r="E33" t="s">
        <v>3211</v>
      </c>
      <c r="F33" t="s">
        <v>301</v>
      </c>
      <c r="G33">
        <f>G32</f>
        <v>6</v>
      </c>
      <c r="H33" t="s">
        <v>3211</v>
      </c>
      <c r="I33">
        <v>1</v>
      </c>
      <c r="J33" t="s">
        <v>3211</v>
      </c>
      <c r="N33" t="s">
        <v>3215</v>
      </c>
      <c r="O33" t="s">
        <v>1757</v>
      </c>
      <c r="P33" t="s">
        <v>3223</v>
      </c>
      <c r="Q33" t="s">
        <v>1756</v>
      </c>
      <c r="R33" t="s">
        <v>3216</v>
      </c>
      <c r="S33" s="9" t="str">
        <f t="shared" si="3"/>
        <v>板岩の槌/Slab Hammer</v>
      </c>
      <c r="T33" t="s">
        <v>3217</v>
      </c>
      <c r="U33" t="s">
        <v>3211</v>
      </c>
    </row>
    <row r="34" spans="1:21" x14ac:dyDescent="0.15">
      <c r="A34" t="str">
        <f t="shared" si="0"/>
        <v>||||[[《/》&gt;/]]|</v>
      </c>
      <c r="B34" t="s">
        <v>3211</v>
      </c>
      <c r="E34" t="s">
        <v>3211</v>
      </c>
      <c r="H34" t="s">
        <v>3211</v>
      </c>
      <c r="J34" t="s">
        <v>3211</v>
      </c>
      <c r="N34" t="s">
        <v>3215</v>
      </c>
      <c r="P34" t="s">
        <v>3223</v>
      </c>
      <c r="R34" t="s">
        <v>3216</v>
      </c>
      <c r="S34" s="9" t="str">
        <f t="shared" ref="S34:S50" si="6">O34&amp;P34&amp;Q34</f>
        <v>/</v>
      </c>
      <c r="T34" t="s">
        <v>3217</v>
      </c>
      <c r="U34" t="s">
        <v>3211</v>
      </c>
    </row>
    <row r="35" spans="1:21" x14ac:dyDescent="0.15">
      <c r="A35" t="str">
        <f t="shared" si="0"/>
        <v>||||[[《/》&gt;/]]|</v>
      </c>
      <c r="B35" t="s">
        <v>3211</v>
      </c>
      <c r="E35" t="s">
        <v>3211</v>
      </c>
      <c r="H35" t="s">
        <v>3211</v>
      </c>
      <c r="J35" t="s">
        <v>3211</v>
      </c>
      <c r="N35" t="s">
        <v>3215</v>
      </c>
      <c r="P35" t="s">
        <v>3223</v>
      </c>
      <c r="R35" t="s">
        <v>3216</v>
      </c>
      <c r="S35" s="9" t="str">
        <f t="shared" si="6"/>
        <v>/</v>
      </c>
      <c r="T35" t="s">
        <v>3217</v>
      </c>
      <c r="U35" t="s">
        <v>3211</v>
      </c>
    </row>
    <row r="36" spans="1:21" x14ac:dyDescent="0.15">
      <c r="A36" t="str">
        <f t="shared" si="0"/>
        <v>||||[[《/》&gt;/]]|</v>
      </c>
      <c r="B36" t="s">
        <v>3211</v>
      </c>
      <c r="E36" t="s">
        <v>3211</v>
      </c>
      <c r="H36" t="s">
        <v>3211</v>
      </c>
      <c r="J36" t="s">
        <v>3211</v>
      </c>
      <c r="N36" t="s">
        <v>3215</v>
      </c>
      <c r="P36" t="s">
        <v>3223</v>
      </c>
      <c r="R36" t="s">
        <v>3216</v>
      </c>
      <c r="S36" s="9" t="str">
        <f t="shared" si="6"/>
        <v>/</v>
      </c>
      <c r="T36" t="s">
        <v>3217</v>
      </c>
      <c r="U36" t="s">
        <v>3211</v>
      </c>
    </row>
    <row r="37" spans="1:21" x14ac:dyDescent="0.15">
      <c r="A37" t="str">
        <f t="shared" si="0"/>
        <v>||||[[《/》&gt;/]]|</v>
      </c>
      <c r="B37" t="s">
        <v>3211</v>
      </c>
      <c r="E37" t="s">
        <v>3211</v>
      </c>
      <c r="H37" t="s">
        <v>3211</v>
      </c>
      <c r="J37" t="s">
        <v>3211</v>
      </c>
      <c r="N37" t="s">
        <v>3215</v>
      </c>
      <c r="P37" t="s">
        <v>3223</v>
      </c>
      <c r="R37" t="s">
        <v>3216</v>
      </c>
      <c r="S37" s="9" t="str">
        <f t="shared" si="6"/>
        <v>/</v>
      </c>
      <c r="T37" t="s">
        <v>3217</v>
      </c>
      <c r="U37" t="s">
        <v>3211</v>
      </c>
    </row>
    <row r="38" spans="1:21" x14ac:dyDescent="0.15">
      <c r="A38" t="str">
        <f t="shared" si="0"/>
        <v>||||[[《/》&gt;/]]|</v>
      </c>
      <c r="B38" t="s">
        <v>3211</v>
      </c>
      <c r="E38" t="s">
        <v>3211</v>
      </c>
      <c r="H38" t="s">
        <v>3211</v>
      </c>
      <c r="J38" t="s">
        <v>3211</v>
      </c>
      <c r="N38" t="s">
        <v>3215</v>
      </c>
      <c r="P38" t="s">
        <v>3223</v>
      </c>
      <c r="R38" t="s">
        <v>3216</v>
      </c>
      <c r="S38" s="9" t="str">
        <f t="shared" si="6"/>
        <v>/</v>
      </c>
      <c r="T38" t="s">
        <v>3217</v>
      </c>
      <c r="U38" t="s">
        <v>3211</v>
      </c>
    </row>
    <row r="39" spans="1:21" x14ac:dyDescent="0.15">
      <c r="A39" t="str">
        <f t="shared" si="0"/>
        <v>||||[[《/》&gt;/]]|</v>
      </c>
      <c r="B39" t="s">
        <v>3211</v>
      </c>
      <c r="E39" t="s">
        <v>3211</v>
      </c>
      <c r="H39" t="s">
        <v>3211</v>
      </c>
      <c r="J39" t="s">
        <v>3211</v>
      </c>
      <c r="N39" t="s">
        <v>3215</v>
      </c>
      <c r="P39" t="s">
        <v>3223</v>
      </c>
      <c r="R39" t="s">
        <v>3216</v>
      </c>
      <c r="S39" s="9" t="str">
        <f t="shared" si="6"/>
        <v>/</v>
      </c>
      <c r="T39" t="s">
        <v>3217</v>
      </c>
      <c r="U39" t="s">
        <v>3211</v>
      </c>
    </row>
    <row r="40" spans="1:21" x14ac:dyDescent="0.15">
      <c r="A40" t="str">
        <f t="shared" si="0"/>
        <v>||||[[《/》&gt;/]]|</v>
      </c>
      <c r="B40" t="s">
        <v>3211</v>
      </c>
      <c r="E40" t="s">
        <v>3211</v>
      </c>
      <c r="H40" t="s">
        <v>3211</v>
      </c>
      <c r="J40" t="s">
        <v>3211</v>
      </c>
      <c r="N40" t="s">
        <v>3215</v>
      </c>
      <c r="P40" t="s">
        <v>3223</v>
      </c>
      <c r="R40" t="s">
        <v>3216</v>
      </c>
      <c r="S40" s="9" t="str">
        <f t="shared" si="6"/>
        <v>/</v>
      </c>
      <c r="T40" t="s">
        <v>3217</v>
      </c>
      <c r="U40" t="s">
        <v>3211</v>
      </c>
    </row>
    <row r="41" spans="1:21" x14ac:dyDescent="0.15">
      <c r="A41" t="str">
        <f t="shared" si="0"/>
        <v>||||[[《/》&gt;/]]|</v>
      </c>
      <c r="B41" t="s">
        <v>3211</v>
      </c>
      <c r="E41" t="s">
        <v>3211</v>
      </c>
      <c r="H41" t="s">
        <v>3211</v>
      </c>
      <c r="J41" t="s">
        <v>3211</v>
      </c>
      <c r="N41" t="s">
        <v>3215</v>
      </c>
      <c r="P41" t="s">
        <v>3223</v>
      </c>
      <c r="R41" t="s">
        <v>3216</v>
      </c>
      <c r="S41" s="9" t="str">
        <f t="shared" si="6"/>
        <v>/</v>
      </c>
      <c r="T41" t="s">
        <v>3217</v>
      </c>
      <c r="U41" t="s">
        <v>3211</v>
      </c>
    </row>
    <row r="42" spans="1:21" x14ac:dyDescent="0.15">
      <c r="A42" t="str">
        <f t="shared" si="0"/>
        <v>||||[[《/》&gt;/]]|</v>
      </c>
      <c r="B42" t="s">
        <v>3211</v>
      </c>
      <c r="E42" t="s">
        <v>3211</v>
      </c>
      <c r="H42" t="s">
        <v>3211</v>
      </c>
      <c r="J42" t="s">
        <v>3211</v>
      </c>
      <c r="N42" t="s">
        <v>3215</v>
      </c>
      <c r="P42" t="s">
        <v>3223</v>
      </c>
      <c r="R42" t="s">
        <v>3216</v>
      </c>
      <c r="S42" s="9" t="str">
        <f t="shared" si="6"/>
        <v>/</v>
      </c>
      <c r="T42" t="s">
        <v>3217</v>
      </c>
      <c r="U42" t="s">
        <v>3211</v>
      </c>
    </row>
    <row r="43" spans="1:21" x14ac:dyDescent="0.15">
      <c r="A43" t="str">
        <f t="shared" si="0"/>
        <v>||||[[《/》&gt;/]]|</v>
      </c>
      <c r="B43" t="s">
        <v>3211</v>
      </c>
      <c r="E43" t="s">
        <v>3211</v>
      </c>
      <c r="H43" t="s">
        <v>3211</v>
      </c>
      <c r="J43" t="s">
        <v>3211</v>
      </c>
      <c r="N43" t="s">
        <v>3215</v>
      </c>
      <c r="P43" t="s">
        <v>3223</v>
      </c>
      <c r="R43" t="s">
        <v>3216</v>
      </c>
      <c r="S43" s="9" t="str">
        <f t="shared" si="6"/>
        <v>/</v>
      </c>
      <c r="T43" t="s">
        <v>3217</v>
      </c>
      <c r="U43" t="s">
        <v>3211</v>
      </c>
    </row>
    <row r="44" spans="1:21" x14ac:dyDescent="0.15">
      <c r="A44" t="str">
        <f t="shared" si="0"/>
        <v>||||[[《/》&gt;/]]|</v>
      </c>
      <c r="B44" t="s">
        <v>3211</v>
      </c>
      <c r="E44" t="s">
        <v>3211</v>
      </c>
      <c r="H44" t="s">
        <v>3211</v>
      </c>
      <c r="J44" t="s">
        <v>3211</v>
      </c>
      <c r="N44" t="s">
        <v>3215</v>
      </c>
      <c r="P44" t="s">
        <v>3223</v>
      </c>
      <c r="R44" t="s">
        <v>3216</v>
      </c>
      <c r="S44" s="9" t="str">
        <f t="shared" si="6"/>
        <v>/</v>
      </c>
      <c r="T44" t="s">
        <v>3217</v>
      </c>
      <c r="U44" t="s">
        <v>3211</v>
      </c>
    </row>
    <row r="45" spans="1:21" x14ac:dyDescent="0.15">
      <c r="A45" t="str">
        <f t="shared" si="0"/>
        <v>||||[[《/》&gt;/]]|</v>
      </c>
      <c r="B45" t="s">
        <v>3211</v>
      </c>
      <c r="E45" t="s">
        <v>3211</v>
      </c>
      <c r="H45" t="s">
        <v>3211</v>
      </c>
      <c r="J45" t="s">
        <v>3211</v>
      </c>
      <c r="N45" t="s">
        <v>3215</v>
      </c>
      <c r="P45" t="s">
        <v>3223</v>
      </c>
      <c r="R45" t="s">
        <v>3216</v>
      </c>
      <c r="S45" s="9" t="str">
        <f t="shared" si="6"/>
        <v>/</v>
      </c>
      <c r="T45" t="s">
        <v>3217</v>
      </c>
      <c r="U45" t="s">
        <v>3211</v>
      </c>
    </row>
    <row r="46" spans="1:21" x14ac:dyDescent="0.15">
      <c r="A46" t="str">
        <f t="shared" si="0"/>
        <v>||||[[《/》&gt;/]]|</v>
      </c>
      <c r="B46" t="s">
        <v>3211</v>
      </c>
      <c r="E46" t="s">
        <v>3211</v>
      </c>
      <c r="H46" t="s">
        <v>3211</v>
      </c>
      <c r="J46" t="s">
        <v>3211</v>
      </c>
      <c r="N46" t="s">
        <v>3215</v>
      </c>
      <c r="P46" t="s">
        <v>3223</v>
      </c>
      <c r="R46" t="s">
        <v>3216</v>
      </c>
      <c r="S46" s="9" t="str">
        <f t="shared" si="6"/>
        <v>/</v>
      </c>
      <c r="T46" t="s">
        <v>3217</v>
      </c>
      <c r="U46" t="s">
        <v>3211</v>
      </c>
    </row>
    <row r="47" spans="1:21" x14ac:dyDescent="0.15">
      <c r="A47" t="str">
        <f t="shared" si="0"/>
        <v>||||[[《/》&gt;/]]|</v>
      </c>
      <c r="B47" t="s">
        <v>3211</v>
      </c>
      <c r="E47" t="s">
        <v>3211</v>
      </c>
      <c r="H47" t="s">
        <v>3211</v>
      </c>
      <c r="J47" t="s">
        <v>3211</v>
      </c>
      <c r="N47" t="s">
        <v>3215</v>
      </c>
      <c r="P47" t="s">
        <v>3223</v>
      </c>
      <c r="R47" t="s">
        <v>3216</v>
      </c>
      <c r="S47" s="9" t="str">
        <f t="shared" si="6"/>
        <v>/</v>
      </c>
      <c r="T47" t="s">
        <v>3217</v>
      </c>
      <c r="U47" t="s">
        <v>3211</v>
      </c>
    </row>
    <row r="48" spans="1:21" x14ac:dyDescent="0.15">
      <c r="A48" t="str">
        <f t="shared" si="0"/>
        <v>||||[[《/》&gt;/]]|</v>
      </c>
      <c r="B48" t="s">
        <v>3211</v>
      </c>
      <c r="E48" t="s">
        <v>3211</v>
      </c>
      <c r="H48" t="s">
        <v>3211</v>
      </c>
      <c r="J48" t="s">
        <v>3211</v>
      </c>
      <c r="N48" t="s">
        <v>3215</v>
      </c>
      <c r="P48" t="s">
        <v>3223</v>
      </c>
      <c r="R48" t="s">
        <v>3216</v>
      </c>
      <c r="S48" s="9" t="str">
        <f t="shared" si="6"/>
        <v>/</v>
      </c>
      <c r="T48" t="s">
        <v>3217</v>
      </c>
      <c r="U48" t="s">
        <v>3211</v>
      </c>
    </row>
    <row r="49" spans="1:21" x14ac:dyDescent="0.15">
      <c r="A49" t="str">
        <f t="shared" si="0"/>
        <v>||||[[《/》&gt;/]]|</v>
      </c>
      <c r="B49" t="s">
        <v>3211</v>
      </c>
      <c r="E49" t="s">
        <v>3211</v>
      </c>
      <c r="H49" t="s">
        <v>3211</v>
      </c>
      <c r="J49" t="s">
        <v>3211</v>
      </c>
      <c r="N49" t="s">
        <v>3215</v>
      </c>
      <c r="P49" t="s">
        <v>3223</v>
      </c>
      <c r="R49" t="s">
        <v>3216</v>
      </c>
      <c r="S49" s="9" t="str">
        <f t="shared" si="6"/>
        <v>/</v>
      </c>
      <c r="T49" t="s">
        <v>3217</v>
      </c>
      <c r="U49" t="s">
        <v>3211</v>
      </c>
    </row>
    <row r="50" spans="1:21" x14ac:dyDescent="0.15">
      <c r="A50" t="str">
        <f t="shared" si="0"/>
        <v>||||[[《/》&gt;/]]|</v>
      </c>
      <c r="B50" t="s">
        <v>3211</v>
      </c>
      <c r="E50" t="s">
        <v>3211</v>
      </c>
      <c r="H50" t="s">
        <v>3211</v>
      </c>
      <c r="J50" t="s">
        <v>3211</v>
      </c>
      <c r="N50" t="s">
        <v>3215</v>
      </c>
      <c r="P50" t="s">
        <v>3223</v>
      </c>
      <c r="R50" t="s">
        <v>3216</v>
      </c>
      <c r="S50" s="9" t="str">
        <f t="shared" si="6"/>
        <v>/</v>
      </c>
      <c r="T50" t="s">
        <v>3217</v>
      </c>
      <c r="U50" t="s">
        <v>3211</v>
      </c>
    </row>
    <row r="51" spans="1:21" x14ac:dyDescent="0.15">
      <c r="A51" t="str">
        <f t="shared" si="0"/>
        <v>||||[[《/》&gt;/]]|</v>
      </c>
      <c r="B51" t="s">
        <v>3211</v>
      </c>
      <c r="E51" t="s">
        <v>3211</v>
      </c>
      <c r="H51" t="s">
        <v>3211</v>
      </c>
      <c r="J51" t="s">
        <v>3211</v>
      </c>
      <c r="N51" t="s">
        <v>3215</v>
      </c>
      <c r="P51" t="s">
        <v>3222</v>
      </c>
      <c r="R51" t="s">
        <v>3216</v>
      </c>
      <c r="S51" s="9" t="str">
        <f t="shared" ref="S51:S68" si="7">O51&amp;"/"&amp;Q51</f>
        <v>/</v>
      </c>
      <c r="T51" t="s">
        <v>3217</v>
      </c>
      <c r="U51" t="s">
        <v>3211</v>
      </c>
    </row>
    <row r="52" spans="1:21" x14ac:dyDescent="0.15">
      <c r="A52" t="str">
        <f t="shared" si="0"/>
        <v>||||[[《/》&gt;/]]|</v>
      </c>
      <c r="B52" t="s">
        <v>3211</v>
      </c>
      <c r="E52" t="s">
        <v>3211</v>
      </c>
      <c r="H52" t="s">
        <v>3211</v>
      </c>
      <c r="J52" t="s">
        <v>3211</v>
      </c>
      <c r="N52" t="s">
        <v>3215</v>
      </c>
      <c r="P52" t="s">
        <v>3222</v>
      </c>
      <c r="R52" t="s">
        <v>3216</v>
      </c>
      <c r="S52" s="9" t="str">
        <f t="shared" si="7"/>
        <v>/</v>
      </c>
      <c r="T52" t="s">
        <v>3217</v>
      </c>
      <c r="U52" t="s">
        <v>3211</v>
      </c>
    </row>
    <row r="53" spans="1:21" x14ac:dyDescent="0.15">
      <c r="A53" t="str">
        <f t="shared" si="0"/>
        <v>||||[[《/》&gt;/]]|</v>
      </c>
      <c r="B53" t="s">
        <v>3211</v>
      </c>
      <c r="E53" t="s">
        <v>3211</v>
      </c>
      <c r="H53" t="s">
        <v>3211</v>
      </c>
      <c r="J53" t="s">
        <v>3211</v>
      </c>
      <c r="N53" t="s">
        <v>3215</v>
      </c>
      <c r="P53" t="s">
        <v>3222</v>
      </c>
      <c r="R53" t="s">
        <v>3216</v>
      </c>
      <c r="S53" s="9" t="str">
        <f t="shared" si="7"/>
        <v>/</v>
      </c>
      <c r="T53" t="s">
        <v>3217</v>
      </c>
      <c r="U53" t="s">
        <v>3211</v>
      </c>
    </row>
    <row r="54" spans="1:21" x14ac:dyDescent="0.15">
      <c r="A54" t="str">
        <f t="shared" si="0"/>
        <v>||||[[《/》&gt;/]]|</v>
      </c>
      <c r="B54" t="s">
        <v>3211</v>
      </c>
      <c r="E54" t="s">
        <v>3211</v>
      </c>
      <c r="H54" t="s">
        <v>3211</v>
      </c>
      <c r="J54" t="s">
        <v>3211</v>
      </c>
      <c r="N54" t="s">
        <v>3215</v>
      </c>
      <c r="P54" t="s">
        <v>3222</v>
      </c>
      <c r="R54" t="s">
        <v>3216</v>
      </c>
      <c r="S54" s="9" t="str">
        <f t="shared" si="7"/>
        <v>/</v>
      </c>
      <c r="T54" t="s">
        <v>3217</v>
      </c>
      <c r="U54" t="s">
        <v>3211</v>
      </c>
    </row>
    <row r="55" spans="1:21" x14ac:dyDescent="0.15">
      <c r="A55" t="str">
        <f t="shared" si="0"/>
        <v>||||[[《/》&gt;/]]|</v>
      </c>
      <c r="B55" t="s">
        <v>3211</v>
      </c>
      <c r="E55" t="s">
        <v>3211</v>
      </c>
      <c r="H55" t="s">
        <v>3211</v>
      </c>
      <c r="J55" t="s">
        <v>3211</v>
      </c>
      <c r="N55" t="s">
        <v>3215</v>
      </c>
      <c r="P55" t="s">
        <v>3222</v>
      </c>
      <c r="R55" t="s">
        <v>3216</v>
      </c>
      <c r="S55" s="9" t="str">
        <f t="shared" si="7"/>
        <v>/</v>
      </c>
      <c r="T55" t="s">
        <v>3217</v>
      </c>
      <c r="U55" t="s">
        <v>3211</v>
      </c>
    </row>
    <row r="56" spans="1:21" x14ac:dyDescent="0.15">
      <c r="A56" t="str">
        <f t="shared" si="0"/>
        <v>||||[[《/》&gt;/]]|</v>
      </c>
      <c r="B56" t="s">
        <v>3211</v>
      </c>
      <c r="E56" t="s">
        <v>3211</v>
      </c>
      <c r="H56" t="s">
        <v>3211</v>
      </c>
      <c r="J56" t="s">
        <v>3211</v>
      </c>
      <c r="N56" t="s">
        <v>3215</v>
      </c>
      <c r="P56" t="s">
        <v>3222</v>
      </c>
      <c r="R56" t="s">
        <v>3216</v>
      </c>
      <c r="S56" s="9" t="str">
        <f t="shared" si="7"/>
        <v>/</v>
      </c>
      <c r="T56" t="s">
        <v>3217</v>
      </c>
      <c r="U56" t="s">
        <v>3211</v>
      </c>
    </row>
    <row r="57" spans="1:21" x14ac:dyDescent="0.15">
      <c r="A57" t="str">
        <f t="shared" si="0"/>
        <v>||||[[《/》&gt;/]]|</v>
      </c>
      <c r="B57" t="s">
        <v>3211</v>
      </c>
      <c r="E57" t="s">
        <v>3211</v>
      </c>
      <c r="H57" t="s">
        <v>3211</v>
      </c>
      <c r="J57" t="s">
        <v>3211</v>
      </c>
      <c r="N57" t="s">
        <v>3215</v>
      </c>
      <c r="P57" t="s">
        <v>3222</v>
      </c>
      <c r="R57" t="s">
        <v>3216</v>
      </c>
      <c r="S57" s="9" t="str">
        <f t="shared" si="7"/>
        <v>/</v>
      </c>
      <c r="T57" t="s">
        <v>3217</v>
      </c>
      <c r="U57" t="s">
        <v>3211</v>
      </c>
    </row>
    <row r="58" spans="1:21" x14ac:dyDescent="0.15">
      <c r="A58" t="str">
        <f t="shared" si="0"/>
        <v>||||[[《/》&gt;/]]|</v>
      </c>
      <c r="B58" t="s">
        <v>3211</v>
      </c>
      <c r="E58" t="s">
        <v>3211</v>
      </c>
      <c r="H58" t="s">
        <v>3211</v>
      </c>
      <c r="J58" t="s">
        <v>3211</v>
      </c>
      <c r="N58" t="s">
        <v>3215</v>
      </c>
      <c r="P58" t="s">
        <v>3222</v>
      </c>
      <c r="R58" t="s">
        <v>3216</v>
      </c>
      <c r="S58" s="9" t="str">
        <f t="shared" si="7"/>
        <v>/</v>
      </c>
      <c r="T58" t="s">
        <v>3217</v>
      </c>
      <c r="U58" t="s">
        <v>3211</v>
      </c>
    </row>
    <row r="59" spans="1:21" x14ac:dyDescent="0.15">
      <c r="A59" t="str">
        <f t="shared" si="0"/>
        <v>||||[[《/》&gt;/]]|</v>
      </c>
      <c r="B59" t="s">
        <v>3211</v>
      </c>
      <c r="E59" t="s">
        <v>3211</v>
      </c>
      <c r="H59" t="s">
        <v>3211</v>
      </c>
      <c r="J59" t="s">
        <v>3211</v>
      </c>
      <c r="N59" t="s">
        <v>3215</v>
      </c>
      <c r="P59" t="s">
        <v>3222</v>
      </c>
      <c r="R59" t="s">
        <v>3216</v>
      </c>
      <c r="S59" s="9" t="str">
        <f t="shared" si="7"/>
        <v>/</v>
      </c>
      <c r="T59" t="s">
        <v>3217</v>
      </c>
      <c r="U59" t="s">
        <v>3211</v>
      </c>
    </row>
    <row r="60" spans="1:21" x14ac:dyDescent="0.15">
      <c r="A60" t="str">
        <f t="shared" si="0"/>
        <v>||||[[《/》&gt;/]]|</v>
      </c>
      <c r="B60" t="s">
        <v>3211</v>
      </c>
      <c r="E60" t="s">
        <v>3211</v>
      </c>
      <c r="H60" t="s">
        <v>3211</v>
      </c>
      <c r="J60" t="s">
        <v>3211</v>
      </c>
      <c r="N60" t="s">
        <v>3215</v>
      </c>
      <c r="P60" t="s">
        <v>3222</v>
      </c>
      <c r="R60" t="s">
        <v>3216</v>
      </c>
      <c r="S60" s="9" t="str">
        <f t="shared" si="7"/>
        <v>/</v>
      </c>
      <c r="T60" t="s">
        <v>3217</v>
      </c>
      <c r="U60" t="s">
        <v>3211</v>
      </c>
    </row>
    <row r="61" spans="1:21" x14ac:dyDescent="0.15">
      <c r="A61" t="str">
        <f t="shared" si="0"/>
        <v>||||[[《/》&gt;/]]|</v>
      </c>
      <c r="B61" t="s">
        <v>3211</v>
      </c>
      <c r="E61" t="s">
        <v>3211</v>
      </c>
      <c r="H61" t="s">
        <v>3211</v>
      </c>
      <c r="J61" t="s">
        <v>3211</v>
      </c>
      <c r="N61" t="s">
        <v>3215</v>
      </c>
      <c r="P61" t="s">
        <v>3222</v>
      </c>
      <c r="R61" t="s">
        <v>3216</v>
      </c>
      <c r="S61" s="9" t="str">
        <f t="shared" si="7"/>
        <v>/</v>
      </c>
      <c r="T61" t="s">
        <v>3217</v>
      </c>
      <c r="U61" t="s">
        <v>3211</v>
      </c>
    </row>
    <row r="62" spans="1:21" x14ac:dyDescent="0.15">
      <c r="A62" t="str">
        <f t="shared" si="0"/>
        <v>||||[[《/》&gt;/]]|</v>
      </c>
      <c r="B62" t="s">
        <v>3211</v>
      </c>
      <c r="E62" t="s">
        <v>3211</v>
      </c>
      <c r="H62" t="s">
        <v>3211</v>
      </c>
      <c r="J62" t="s">
        <v>3211</v>
      </c>
      <c r="N62" t="s">
        <v>3215</v>
      </c>
      <c r="P62" t="s">
        <v>3222</v>
      </c>
      <c r="R62" t="s">
        <v>3216</v>
      </c>
      <c r="S62" s="9" t="str">
        <f t="shared" si="7"/>
        <v>/</v>
      </c>
      <c r="T62" t="s">
        <v>3217</v>
      </c>
      <c r="U62" t="s">
        <v>3211</v>
      </c>
    </row>
    <row r="63" spans="1:21" x14ac:dyDescent="0.15">
      <c r="A63" t="str">
        <f t="shared" si="0"/>
        <v>||||[[《/》&gt;/]]|</v>
      </c>
      <c r="B63" t="s">
        <v>3211</v>
      </c>
      <c r="E63" t="s">
        <v>3211</v>
      </c>
      <c r="H63" t="s">
        <v>3211</v>
      </c>
      <c r="J63" t="s">
        <v>3211</v>
      </c>
      <c r="N63" t="s">
        <v>3215</v>
      </c>
      <c r="P63" t="s">
        <v>3222</v>
      </c>
      <c r="R63" t="s">
        <v>3216</v>
      </c>
      <c r="S63" s="9" t="str">
        <f t="shared" si="7"/>
        <v>/</v>
      </c>
      <c r="T63" t="s">
        <v>3217</v>
      </c>
      <c r="U63" t="s">
        <v>3211</v>
      </c>
    </row>
    <row r="64" spans="1:21" x14ac:dyDescent="0.15">
      <c r="A64" t="str">
        <f t="shared" si="0"/>
        <v>||||[[《/》&gt;/]]|</v>
      </c>
      <c r="B64" t="s">
        <v>3211</v>
      </c>
      <c r="E64" t="s">
        <v>3211</v>
      </c>
      <c r="H64" t="s">
        <v>3211</v>
      </c>
      <c r="J64" t="s">
        <v>3211</v>
      </c>
      <c r="N64" t="s">
        <v>3215</v>
      </c>
      <c r="P64" t="s">
        <v>3222</v>
      </c>
      <c r="R64" t="s">
        <v>3216</v>
      </c>
      <c r="S64" s="9" t="str">
        <f t="shared" si="7"/>
        <v>/</v>
      </c>
      <c r="T64" t="s">
        <v>3217</v>
      </c>
      <c r="U64" t="s">
        <v>3211</v>
      </c>
    </row>
    <row r="65" spans="1:22" x14ac:dyDescent="0.15">
      <c r="A65" t="str">
        <f t="shared" ref="A65:A68" si="8">B65&amp;C65&amp;E65&amp;F65&amp;H65&amp;I65&amp;J65&amp;K65&amp;M65&amp;N65&amp;O65&amp;P65&amp;Q65&amp;R65&amp;S65&amp;T65&amp;U65&amp;V65</f>
        <v>||||[[《/》&gt;/]]|</v>
      </c>
      <c r="B65" t="s">
        <v>3211</v>
      </c>
      <c r="E65" t="s">
        <v>3211</v>
      </c>
      <c r="H65" t="s">
        <v>3211</v>
      </c>
      <c r="J65" t="s">
        <v>3211</v>
      </c>
      <c r="N65" t="s">
        <v>3215</v>
      </c>
      <c r="P65" t="s">
        <v>3222</v>
      </c>
      <c r="R65" t="s">
        <v>3216</v>
      </c>
      <c r="S65" s="9" t="str">
        <f t="shared" si="7"/>
        <v>/</v>
      </c>
      <c r="T65" t="s">
        <v>3217</v>
      </c>
      <c r="U65" t="s">
        <v>3211</v>
      </c>
    </row>
    <row r="66" spans="1:22" x14ac:dyDescent="0.15">
      <c r="A66" t="str">
        <f t="shared" si="8"/>
        <v>||||[[《/》&gt;/]]|</v>
      </c>
      <c r="B66" t="s">
        <v>3211</v>
      </c>
      <c r="E66" t="s">
        <v>3211</v>
      </c>
      <c r="H66" t="s">
        <v>3211</v>
      </c>
      <c r="J66" t="s">
        <v>3211</v>
      </c>
      <c r="N66" t="s">
        <v>3215</v>
      </c>
      <c r="P66" t="s">
        <v>3222</v>
      </c>
      <c r="R66" t="s">
        <v>3216</v>
      </c>
      <c r="S66" s="9" t="str">
        <f t="shared" si="7"/>
        <v>/</v>
      </c>
      <c r="T66" t="s">
        <v>3217</v>
      </c>
      <c r="U66" t="s">
        <v>3211</v>
      </c>
    </row>
    <row r="67" spans="1:22" x14ac:dyDescent="0.15">
      <c r="A67" t="str">
        <f t="shared" si="8"/>
        <v>||||[[《/》&gt;/]]|</v>
      </c>
      <c r="B67" t="s">
        <v>3211</v>
      </c>
      <c r="E67" t="s">
        <v>3211</v>
      </c>
      <c r="H67" t="s">
        <v>3211</v>
      </c>
      <c r="J67" t="s">
        <v>3211</v>
      </c>
      <c r="N67" t="s">
        <v>3215</v>
      </c>
      <c r="P67" t="s">
        <v>3222</v>
      </c>
      <c r="R67" t="s">
        <v>3216</v>
      </c>
      <c r="S67" s="9" t="str">
        <f t="shared" si="7"/>
        <v>/</v>
      </c>
      <c r="T67" t="s">
        <v>3217</v>
      </c>
      <c r="U67" t="s">
        <v>3211</v>
      </c>
    </row>
    <row r="68" spans="1:22" x14ac:dyDescent="0.15">
      <c r="A68" t="str">
        <f t="shared" si="8"/>
        <v>||||[[《/》&gt;/]]|</v>
      </c>
      <c r="B68" t="s">
        <v>3211</v>
      </c>
      <c r="E68" t="s">
        <v>3211</v>
      </c>
      <c r="H68" t="s">
        <v>3211</v>
      </c>
      <c r="J68" t="s">
        <v>3211</v>
      </c>
      <c r="N68" t="s">
        <v>3215</v>
      </c>
      <c r="P68" t="s">
        <v>3222</v>
      </c>
      <c r="R68" t="s">
        <v>3216</v>
      </c>
      <c r="S68" s="9" t="str">
        <f t="shared" si="7"/>
        <v>/</v>
      </c>
      <c r="T68" t="s">
        <v>3217</v>
      </c>
      <c r="U68" t="s">
        <v>3211</v>
      </c>
    </row>
    <row r="73" spans="1:22" x14ac:dyDescent="0.15">
      <c r="A73" t="str">
        <f t="shared" ref="A73:A80" si="9">B73&amp;C73&amp;E73&amp;F73&amp;H73&amp;I73&amp;J73&amp;K73&amp;M73&amp;N73&amp;O73&amp;P73&amp;Q73&amp;R73&amp;S73&amp;T73&amp;U73&amp;V73</f>
        <v/>
      </c>
      <c r="S73" s="9"/>
    </row>
    <row r="74" spans="1:22" x14ac:dyDescent="0.15">
      <c r="A74" t="str">
        <f t="shared" si="9"/>
        <v>**呪文カード</v>
      </c>
      <c r="B74" t="s">
        <v>3219</v>
      </c>
    </row>
    <row r="75" spans="1:22" x14ac:dyDescent="0.15">
      <c r="A75" t="str">
        <f t="shared" si="9"/>
        <v>|LEFT:50|LEFT:50|LEFT:50|LEFT:500|c</v>
      </c>
      <c r="B75" t="s">
        <v>3211</v>
      </c>
      <c r="C75" t="s">
        <v>3204</v>
      </c>
      <c r="E75" t="s">
        <v>3211</v>
      </c>
      <c r="F75" t="s">
        <v>3204</v>
      </c>
      <c r="H75" t="s">
        <v>3211</v>
      </c>
      <c r="I75" t="s">
        <v>3204</v>
      </c>
      <c r="J75" t="s">
        <v>3211</v>
      </c>
      <c r="O75" t="s">
        <v>3205</v>
      </c>
      <c r="U75" t="s">
        <v>3211</v>
      </c>
      <c r="V75" t="s">
        <v>3206</v>
      </c>
    </row>
    <row r="76" spans="1:22" x14ac:dyDescent="0.15">
      <c r="A76" t="str">
        <f t="shared" si="9"/>
        <v>|セット|色|コスト|カード名|</v>
      </c>
      <c r="B76" t="s">
        <v>3211</v>
      </c>
      <c r="C76" t="s">
        <v>3212</v>
      </c>
      <c r="E76" t="s">
        <v>3211</v>
      </c>
      <c r="F76" t="s">
        <v>3181</v>
      </c>
      <c r="H76" t="s">
        <v>3211</v>
      </c>
      <c r="I76" t="s">
        <v>3207</v>
      </c>
      <c r="J76" t="s">
        <v>3211</v>
      </c>
      <c r="O76" t="s">
        <v>3208</v>
      </c>
      <c r="U76" t="s">
        <v>3211</v>
      </c>
    </row>
    <row r="77" spans="1:22" x14ac:dyDescent="0.15">
      <c r="A77" t="str">
        <f t="shared" si="9"/>
        <v/>
      </c>
      <c r="S77" s="9"/>
    </row>
    <row r="78" spans="1:22" x14ac:dyDescent="0.15">
      <c r="A78" t="str">
        <f t="shared" si="9"/>
        <v>**サポートカード</v>
      </c>
      <c r="B78" t="s">
        <v>3220</v>
      </c>
    </row>
    <row r="79" spans="1:22" x14ac:dyDescent="0.15">
      <c r="A79" t="str">
        <f t="shared" si="9"/>
        <v>|LEFT:50|LEFT:50|LEFT:50|LEFT:500|c</v>
      </c>
      <c r="B79" t="s">
        <v>3211</v>
      </c>
      <c r="C79" t="s">
        <v>3204</v>
      </c>
      <c r="E79" t="s">
        <v>3211</v>
      </c>
      <c r="F79" t="s">
        <v>3204</v>
      </c>
      <c r="H79" t="s">
        <v>3211</v>
      </c>
      <c r="I79" t="s">
        <v>3204</v>
      </c>
      <c r="J79" t="s">
        <v>3211</v>
      </c>
      <c r="O79" t="s">
        <v>3205</v>
      </c>
      <c r="U79" t="s">
        <v>3211</v>
      </c>
      <c r="V79" t="s">
        <v>3206</v>
      </c>
    </row>
    <row r="80" spans="1:22" x14ac:dyDescent="0.15">
      <c r="A80" t="str">
        <f t="shared" si="9"/>
        <v>|セット|色|コスト|カード名|</v>
      </c>
      <c r="B80" t="s">
        <v>3211</v>
      </c>
      <c r="C80" t="s">
        <v>3212</v>
      </c>
      <c r="E80" t="s">
        <v>3211</v>
      </c>
      <c r="F80" t="s">
        <v>3181</v>
      </c>
      <c r="H80" t="s">
        <v>3211</v>
      </c>
      <c r="I80" t="s">
        <v>3207</v>
      </c>
      <c r="J80" t="s">
        <v>3211</v>
      </c>
      <c r="O80" t="s">
        <v>3208</v>
      </c>
      <c r="U80" t="s">
        <v>3211</v>
      </c>
    </row>
  </sheetData>
  <sortState ref="B6:T29">
    <sortCondition ref="L6:L29"/>
    <sortCondition ref="G6:G29"/>
    <sortCondition ref="D6:D29"/>
    <sortCondition ref="Q6:Q29"/>
  </sortState>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V76"/>
  <sheetViews>
    <sheetView workbookViewId="0">
      <selection activeCell="B4" sqref="B4:V5"/>
    </sheetView>
  </sheetViews>
  <sheetFormatPr defaultRowHeight="13.5" x14ac:dyDescent="0.15"/>
  <cols>
    <col min="1" max="1" width="14.75" customWidth="1"/>
    <col min="2" max="2" width="2.5" customWidth="1"/>
    <col min="3" max="3" width="6.25" customWidth="1"/>
    <col min="4" max="4" width="2.5" bestFit="1" customWidth="1"/>
    <col min="5" max="5" width="2" bestFit="1" customWidth="1"/>
    <col min="7" max="7" width="2.5" bestFit="1" customWidth="1"/>
    <col min="8" max="8" width="2" bestFit="1" customWidth="1"/>
    <col min="10" max="10" width="2" bestFit="1" customWidth="1"/>
    <col min="12" max="12" width="2.5" bestFit="1" customWidth="1"/>
    <col min="13" max="13" width="2" bestFit="1" customWidth="1"/>
    <col min="14" max="14" width="3.75" bestFit="1" customWidth="1"/>
    <col min="16" max="16" width="2.5" bestFit="1" customWidth="1"/>
    <col min="18" max="18" width="2" customWidth="1"/>
    <col min="19" max="19" width="10.125" customWidth="1"/>
    <col min="20" max="20" width="2" customWidth="1"/>
    <col min="21" max="21" width="2" bestFit="1" customWidth="1"/>
  </cols>
  <sheetData>
    <row r="1" spans="1:22" x14ac:dyDescent="0.15">
      <c r="A1" t="str">
        <f>B1&amp;C1&amp;E1&amp;F1&amp;H1&amp;I1&amp;J1&amp;K1&amp;M1&amp;N1&amp;O1&amp;P1&amp;Q1&amp;R1&amp;S1&amp;T1&amp;U1&amp;V1</f>
        <v>*昇華カード一覧</v>
      </c>
      <c r="B1" t="s">
        <v>3229</v>
      </c>
      <c r="C1" t="s">
        <v>3230</v>
      </c>
      <c r="F1" t="s">
        <v>3228</v>
      </c>
    </row>
    <row r="2" spans="1:22" x14ac:dyDescent="0.15">
      <c r="A2" t="str">
        <f t="shared" ref="A2:A65" si="0">B2&amp;C2&amp;E2&amp;F2&amp;H2&amp;I2&amp;J2&amp;K2&amp;M2&amp;N2&amp;O2&amp;P2&amp;Q2&amp;R2&amp;S2&amp;T2&amp;U2&amp;V2</f>
        <v/>
      </c>
    </row>
    <row r="3" spans="1:22" x14ac:dyDescent="0.15">
      <c r="A3" t="str">
        <f t="shared" si="0"/>
        <v>**クリーチャーカード</v>
      </c>
      <c r="B3" t="s">
        <v>3218</v>
      </c>
    </row>
    <row r="4" spans="1:22" x14ac:dyDescent="0.15">
      <c r="A4" t="str">
        <f t="shared" si="0"/>
        <v>|LEFT:50|LEFT:50|LEFT:100|LEFT:500|c</v>
      </c>
      <c r="B4" t="s">
        <v>3211</v>
      </c>
      <c r="C4" t="s">
        <v>3204</v>
      </c>
      <c r="E4" t="s">
        <v>3211</v>
      </c>
      <c r="F4" t="s">
        <v>3204</v>
      </c>
      <c r="H4" t="s">
        <v>3211</v>
      </c>
      <c r="I4" t="s">
        <v>3242</v>
      </c>
      <c r="J4" t="s">
        <v>3211</v>
      </c>
      <c r="O4" t="s">
        <v>3205</v>
      </c>
      <c r="U4" t="s">
        <v>3211</v>
      </c>
      <c r="V4" t="s">
        <v>3206</v>
      </c>
    </row>
    <row r="5" spans="1:22" x14ac:dyDescent="0.15">
      <c r="A5" t="str">
        <f t="shared" si="0"/>
        <v>|色|昇華|能力|カード名|</v>
      </c>
      <c r="B5" t="s">
        <v>3211</v>
      </c>
      <c r="C5" t="s">
        <v>3181</v>
      </c>
      <c r="E5" t="s">
        <v>3211</v>
      </c>
      <c r="F5" t="s">
        <v>3230</v>
      </c>
      <c r="H5" t="s">
        <v>3211</v>
      </c>
      <c r="I5" t="s">
        <v>3231</v>
      </c>
      <c r="J5" t="s">
        <v>3211</v>
      </c>
      <c r="O5" t="s">
        <v>3208</v>
      </c>
      <c r="U5" t="s">
        <v>3211</v>
      </c>
    </row>
    <row r="6" spans="1:22" x14ac:dyDescent="0.15">
      <c r="A6" t="str">
        <f t="shared" ref="A6:A35" si="1">B6&amp;C6&amp;E6&amp;F6&amp;H6&amp;I6&amp;J6&amp;K6&amp;M6&amp;N6&amp;O6&amp;P6&amp;Q6&amp;R6&amp;S6&amp;T6&amp;U6&amp;V6</f>
        <v>|青|昇華1|バウンス|[[《霞の徘徊者/Murk Strider》&gt;霞の徘徊者/Murk Strider]]|</v>
      </c>
      <c r="B6" t="s">
        <v>3211</v>
      </c>
      <c r="C6" t="s">
        <v>1631</v>
      </c>
      <c r="E6" t="s">
        <v>3211</v>
      </c>
      <c r="F6" t="s">
        <v>3243</v>
      </c>
      <c r="H6" t="s">
        <v>3211</v>
      </c>
      <c r="I6" t="s">
        <v>3209</v>
      </c>
      <c r="J6" t="s">
        <v>3211</v>
      </c>
      <c r="N6" t="s">
        <v>3215</v>
      </c>
      <c r="O6" t="s">
        <v>2328</v>
      </c>
      <c r="P6" t="s">
        <v>3223</v>
      </c>
      <c r="Q6" t="s">
        <v>2327</v>
      </c>
      <c r="R6" t="s">
        <v>3216</v>
      </c>
      <c r="S6" s="9" t="str">
        <f t="shared" ref="S6:S35" si="2">O6&amp;P6&amp;Q6</f>
        <v>霞の徘徊者/Murk Strider</v>
      </c>
      <c r="T6" t="s">
        <v>3217</v>
      </c>
      <c r="U6" t="s">
        <v>3211</v>
      </c>
    </row>
    <row r="7" spans="1:22" x14ac:dyDescent="0.15">
      <c r="A7" t="str">
        <f t="shared" si="1"/>
        <v>|青|昇華1|無効化|[[《謎めいた巡行者/Cryptic Cruiser》&gt;謎めいた巡行者/Cryptic Cruiser]]|</v>
      </c>
      <c r="B7" t="s">
        <v>3211</v>
      </c>
      <c r="C7" t="s">
        <v>1631</v>
      </c>
      <c r="E7" t="s">
        <v>3211</v>
      </c>
      <c r="F7" t="s">
        <v>3243</v>
      </c>
      <c r="H7" t="s">
        <v>3211</v>
      </c>
      <c r="I7" t="s">
        <v>3232</v>
      </c>
      <c r="J7" t="s">
        <v>3211</v>
      </c>
      <c r="N7" t="s">
        <v>3215</v>
      </c>
      <c r="O7" t="s">
        <v>2283</v>
      </c>
      <c r="P7" t="s">
        <v>3223</v>
      </c>
      <c r="Q7" t="s">
        <v>2282</v>
      </c>
      <c r="R7" t="s">
        <v>3216</v>
      </c>
      <c r="S7" s="9" t="str">
        <f t="shared" si="2"/>
        <v>謎めいた巡行者/Cryptic Cruiser</v>
      </c>
      <c r="T7" t="s">
        <v>3217</v>
      </c>
      <c r="U7" t="s">
        <v>3211</v>
      </c>
    </row>
    <row r="8" spans="1:22" x14ac:dyDescent="0.15">
      <c r="A8" t="str">
        <f t="shared" si="1"/>
        <v>|青|昇華1|ドロー|[[《塵の予言者/Oracle of Dust》&gt;塵の予言者/Oracle of Dust]]|</v>
      </c>
      <c r="B8" t="s">
        <v>3211</v>
      </c>
      <c r="C8" t="s">
        <v>1631</v>
      </c>
      <c r="E8" t="s">
        <v>3211</v>
      </c>
      <c r="F8" t="s">
        <v>3244</v>
      </c>
      <c r="H8" t="s">
        <v>3211</v>
      </c>
      <c r="I8" t="s">
        <v>3233</v>
      </c>
      <c r="J8" t="s">
        <v>3211</v>
      </c>
      <c r="N8" t="s">
        <v>3215</v>
      </c>
      <c r="O8" t="s">
        <v>2275</v>
      </c>
      <c r="P8" t="s">
        <v>3223</v>
      </c>
      <c r="Q8" t="s">
        <v>2274</v>
      </c>
      <c r="R8" t="s">
        <v>3216</v>
      </c>
      <c r="S8" s="9" t="str">
        <f t="shared" si="2"/>
        <v>塵の予言者/Oracle of Dust</v>
      </c>
      <c r="T8" t="s">
        <v>3217</v>
      </c>
      <c r="U8" t="s">
        <v>3211</v>
      </c>
    </row>
    <row r="9" spans="1:22" x14ac:dyDescent="0.15">
      <c r="A9" t="str">
        <f t="shared" si="1"/>
        <v>|青|昇華2|呪文回収|[[《ウラモグの回収者/Ulamog's Reclaimer》&gt;ウラモグの回収者/Ulamog's Reclaimer]]|</v>
      </c>
      <c r="B9" t="s">
        <v>3211</v>
      </c>
      <c r="C9" t="s">
        <v>1631</v>
      </c>
      <c r="E9" t="s">
        <v>3211</v>
      </c>
      <c r="F9" t="s">
        <v>3245</v>
      </c>
      <c r="H9" t="s">
        <v>3211</v>
      </c>
      <c r="I9" t="s">
        <v>3234</v>
      </c>
      <c r="J9" t="s">
        <v>3211</v>
      </c>
      <c r="N9" t="s">
        <v>3215</v>
      </c>
      <c r="O9" t="s">
        <v>2269</v>
      </c>
      <c r="P9" t="s">
        <v>3223</v>
      </c>
      <c r="Q9" t="s">
        <v>2268</v>
      </c>
      <c r="R9" t="s">
        <v>3216</v>
      </c>
      <c r="S9" s="9" t="str">
        <f t="shared" si="2"/>
        <v>ウラモグの回収者/Ulamog's Reclaimer</v>
      </c>
      <c r="T9" t="s">
        <v>3217</v>
      </c>
      <c r="U9" t="s">
        <v>3211</v>
      </c>
    </row>
    <row r="10" spans="1:22" x14ac:dyDescent="0.15">
      <c r="A10" t="str">
        <f t="shared" si="1"/>
        <v>|黒|昇華1|ハンデス|[[《精神を掻き寄せるもの/Mind Raker》&gt;精神を掻き寄せるもの/Mind Raker]]|</v>
      </c>
      <c r="B10" t="s">
        <v>3211</v>
      </c>
      <c r="C10" t="s">
        <v>1606</v>
      </c>
      <c r="E10" t="s">
        <v>3211</v>
      </c>
      <c r="F10" t="s">
        <v>3243</v>
      </c>
      <c r="H10" t="s">
        <v>3211</v>
      </c>
      <c r="I10" t="s">
        <v>3210</v>
      </c>
      <c r="J10" t="s">
        <v>3211</v>
      </c>
      <c r="N10" t="s">
        <v>3215</v>
      </c>
      <c r="O10" t="s">
        <v>2208</v>
      </c>
      <c r="P10" t="s">
        <v>3223</v>
      </c>
      <c r="Q10" t="s">
        <v>2207</v>
      </c>
      <c r="R10" t="s">
        <v>3216</v>
      </c>
      <c r="S10" s="9" t="str">
        <f t="shared" si="2"/>
        <v>精神を掻き寄せるもの/Mind Raker</v>
      </c>
      <c r="T10" t="s">
        <v>3217</v>
      </c>
      <c r="U10" t="s">
        <v>3211</v>
      </c>
    </row>
    <row r="11" spans="1:22" x14ac:dyDescent="0.15">
      <c r="A11" t="str">
        <f t="shared" si="1"/>
        <v>|黒|昇華1|マイナス修正|[[《不毛の地の絞殺者/Wasteland Strangler》&gt;不毛の地の絞殺者/Wasteland Strangler]]|</v>
      </c>
      <c r="B11" t="s">
        <v>3211</v>
      </c>
      <c r="C11" t="s">
        <v>1606</v>
      </c>
      <c r="E11" t="s">
        <v>3211</v>
      </c>
      <c r="F11" t="s">
        <v>3243</v>
      </c>
      <c r="H11" t="s">
        <v>3211</v>
      </c>
      <c r="I11" t="s">
        <v>3238</v>
      </c>
      <c r="J11" t="s">
        <v>3211</v>
      </c>
      <c r="N11" t="s">
        <v>3215</v>
      </c>
      <c r="O11" t="s">
        <v>2105</v>
      </c>
      <c r="P11" t="s">
        <v>3223</v>
      </c>
      <c r="Q11" t="s">
        <v>2104</v>
      </c>
      <c r="R11" t="s">
        <v>3216</v>
      </c>
      <c r="S11" s="9" t="str">
        <f t="shared" si="2"/>
        <v>不毛の地の絞殺者/Wasteland Strangler</v>
      </c>
      <c r="T11" t="s">
        <v>3217</v>
      </c>
      <c r="U11" t="s">
        <v>3211</v>
      </c>
    </row>
    <row r="12" spans="1:22" x14ac:dyDescent="0.15">
      <c r="A12" t="str">
        <f t="shared" si="1"/>
        <v>|青黒|昇華2|マナ吸収|[[《ウラモグの失却させるもの/Ulamog's Nullifier》&gt;ウラモグの失却させるもの/Ulamog's Nullifier]]|</v>
      </c>
      <c r="B12" t="s">
        <v>3211</v>
      </c>
      <c r="C12" t="s">
        <v>1530</v>
      </c>
      <c r="E12" t="s">
        <v>3211</v>
      </c>
      <c r="F12" t="s">
        <v>3245</v>
      </c>
      <c r="H12" t="s">
        <v>3211</v>
      </c>
      <c r="I12" t="s">
        <v>3235</v>
      </c>
      <c r="J12" t="s">
        <v>3211</v>
      </c>
      <c r="N12" t="s">
        <v>3215</v>
      </c>
      <c r="O12" t="s">
        <v>1866</v>
      </c>
      <c r="P12" t="s">
        <v>3223</v>
      </c>
      <c r="Q12" t="s">
        <v>1865</v>
      </c>
      <c r="R12" t="s">
        <v>3216</v>
      </c>
      <c r="S12" s="9" t="str">
        <f t="shared" si="2"/>
        <v>ウラモグの失却させるもの/Ulamog's Nullifier</v>
      </c>
      <c r="T12" t="s">
        <v>3217</v>
      </c>
      <c r="U12" t="s">
        <v>3211</v>
      </c>
    </row>
    <row r="13" spans="1:22" x14ac:dyDescent="0.15">
      <c r="A13" t="str">
        <f t="shared" si="1"/>
        <v>|無色|昇華1|回復|[[《破滅の昇華者/Ruin Processor》&gt;破滅の昇華者/Ruin Processor]]|</v>
      </c>
      <c r="B13" t="s">
        <v>3211</v>
      </c>
      <c r="C13" t="s">
        <v>301</v>
      </c>
      <c r="E13" t="s">
        <v>3211</v>
      </c>
      <c r="F13" t="s">
        <v>3243</v>
      </c>
      <c r="H13" t="s">
        <v>3211</v>
      </c>
      <c r="I13" t="s">
        <v>3236</v>
      </c>
      <c r="J13" t="s">
        <v>3211</v>
      </c>
      <c r="N13" t="s">
        <v>3215</v>
      </c>
      <c r="O13" t="s">
        <v>1792</v>
      </c>
      <c r="P13" t="s">
        <v>3223</v>
      </c>
      <c r="Q13" t="s">
        <v>1791</v>
      </c>
      <c r="R13" t="s">
        <v>3216</v>
      </c>
      <c r="S13" s="9" t="str">
        <f t="shared" si="2"/>
        <v>破滅の昇華者/Ruin Processor</v>
      </c>
      <c r="T13" t="s">
        <v>3217</v>
      </c>
      <c r="U13" t="s">
        <v>3211</v>
      </c>
    </row>
    <row r="14" spans="1:22" x14ac:dyDescent="0.15">
      <c r="A14" t="str">
        <f t="shared" si="1"/>
        <v>|無色|昇華2|自己強化|[[《ウラモグの強奪者/Ulamog's Despoiler》&gt;ウラモグの強奪者/Ulamog's Despoiler]]|</v>
      </c>
      <c r="B14" t="s">
        <v>3211</v>
      </c>
      <c r="C14" t="s">
        <v>301</v>
      </c>
      <c r="E14" t="s">
        <v>3211</v>
      </c>
      <c r="F14" t="s">
        <v>3245</v>
      </c>
      <c r="H14" t="s">
        <v>3211</v>
      </c>
      <c r="I14" t="s">
        <v>3239</v>
      </c>
      <c r="J14" t="s">
        <v>3211</v>
      </c>
      <c r="N14" t="s">
        <v>3215</v>
      </c>
      <c r="O14" t="s">
        <v>1760</v>
      </c>
      <c r="P14" t="s">
        <v>3223</v>
      </c>
      <c r="Q14" t="s">
        <v>1759</v>
      </c>
      <c r="R14" t="s">
        <v>3216</v>
      </c>
      <c r="S14" s="9" t="str">
        <f t="shared" si="2"/>
        <v>ウラモグの強奪者/Ulamog's Despoiler</v>
      </c>
      <c r="T14" t="s">
        <v>3217</v>
      </c>
      <c r="U14" t="s">
        <v>3211</v>
      </c>
    </row>
    <row r="15" spans="1:22" x14ac:dyDescent="0.15">
      <c r="A15" t="str">
        <f t="shared" si="1"/>
        <v>|無色|昇華2|トークン召喚|[[《荒廃を招くもの/Blight Herder》&gt;荒廃を招くもの/Blight Herder]]|</v>
      </c>
      <c r="B15" t="s">
        <v>3211</v>
      </c>
      <c r="C15" t="s">
        <v>301</v>
      </c>
      <c r="E15" t="s">
        <v>3211</v>
      </c>
      <c r="F15" t="s">
        <v>3246</v>
      </c>
      <c r="H15" t="s">
        <v>3211</v>
      </c>
      <c r="I15" t="s">
        <v>3240</v>
      </c>
      <c r="J15" t="s">
        <v>3211</v>
      </c>
      <c r="N15" t="s">
        <v>3215</v>
      </c>
      <c r="O15" t="s">
        <v>1745</v>
      </c>
      <c r="P15" t="s">
        <v>3223</v>
      </c>
      <c r="Q15" t="s">
        <v>1744</v>
      </c>
      <c r="R15" t="s">
        <v>3216</v>
      </c>
      <c r="S15" s="9" t="str">
        <f t="shared" si="2"/>
        <v>荒廃を招くもの/Blight Herder</v>
      </c>
      <c r="T15" t="s">
        <v>3217</v>
      </c>
      <c r="U15" t="s">
        <v>3211</v>
      </c>
    </row>
    <row r="16" spans="1:22" x14ac:dyDescent="0.15">
      <c r="A16" t="str">
        <f t="shared" si="1"/>
        <v>|無色|昇華5|無し|[[《忘却蒔き/Oblivion Sower》&gt;忘却蒔き/Oblivion Sower]]|</v>
      </c>
      <c r="B16" t="s">
        <v>3211</v>
      </c>
      <c r="C16" t="s">
        <v>301</v>
      </c>
      <c r="E16" t="s">
        <v>3211</v>
      </c>
      <c r="F16" t="s">
        <v>3247</v>
      </c>
      <c r="H16" t="s">
        <v>3211</v>
      </c>
      <c r="I16" t="s">
        <v>3241</v>
      </c>
      <c r="J16" t="s">
        <v>3211</v>
      </c>
      <c r="N16" t="s">
        <v>3215</v>
      </c>
      <c r="O16" t="s">
        <v>1690</v>
      </c>
      <c r="P16" t="s">
        <v>3223</v>
      </c>
      <c r="Q16" t="s">
        <v>1689</v>
      </c>
      <c r="R16" t="s">
        <v>3216</v>
      </c>
      <c r="S16" s="9" t="str">
        <f t="shared" si="2"/>
        <v>忘却蒔き/Oblivion Sower</v>
      </c>
      <c r="T16" t="s">
        <v>3217</v>
      </c>
      <c r="U16" t="s">
        <v>3211</v>
      </c>
    </row>
    <row r="17" spans="1:22" x14ac:dyDescent="0.15">
      <c r="A17" t="str">
        <f>B17&amp;C17&amp;E17&amp;F17&amp;H17&amp;I17&amp;J17&amp;K17&amp;M17&amp;N17&amp;O17&amp;P17&amp;Q17&amp;R17&amp;S17&amp;T17&amp;U17&amp;V17</f>
        <v/>
      </c>
      <c r="S17" s="9"/>
    </row>
    <row r="18" spans="1:22" x14ac:dyDescent="0.15">
      <c r="A18" t="str">
        <f>B18&amp;C18&amp;E18&amp;F18&amp;H18&amp;I18&amp;J18&amp;K18&amp;M18&amp;N18&amp;O18&amp;P18&amp;Q18&amp;R18&amp;S18&amp;T18&amp;U18&amp;V18</f>
        <v>**呪文カード</v>
      </c>
      <c r="B18" t="s">
        <v>3219</v>
      </c>
    </row>
    <row r="19" spans="1:22" x14ac:dyDescent="0.15">
      <c r="A19" t="str">
        <f>B19&amp;C19&amp;E19&amp;F19&amp;H19&amp;I19&amp;J19&amp;K19&amp;M19&amp;N19&amp;O19&amp;P19&amp;Q19&amp;R19&amp;S19&amp;T19&amp;U19&amp;V19</f>
        <v>|LEFT:50|LEFT:50|LEFT:50|LEFT:500|c</v>
      </c>
      <c r="B19" t="s">
        <v>3211</v>
      </c>
      <c r="C19" t="s">
        <v>3204</v>
      </c>
      <c r="E19" t="s">
        <v>3211</v>
      </c>
      <c r="F19" t="s">
        <v>3204</v>
      </c>
      <c r="H19" t="s">
        <v>3211</v>
      </c>
      <c r="I19" t="s">
        <v>3204</v>
      </c>
      <c r="J19" t="s">
        <v>3211</v>
      </c>
      <c r="O19" t="s">
        <v>3205</v>
      </c>
      <c r="U19" t="s">
        <v>3211</v>
      </c>
      <c r="V19" t="s">
        <v>3206</v>
      </c>
    </row>
    <row r="20" spans="1:22" x14ac:dyDescent="0.15">
      <c r="A20" t="str">
        <f>B20&amp;C20&amp;E20&amp;F20&amp;H20&amp;I20&amp;J20&amp;K20&amp;M20&amp;N20&amp;O20&amp;P20&amp;Q20&amp;R20&amp;S20&amp;T20&amp;U20&amp;V20</f>
        <v>|色|昇華|能力|カード名|</v>
      </c>
      <c r="B20" t="s">
        <v>3211</v>
      </c>
      <c r="C20" t="s">
        <v>3181</v>
      </c>
      <c r="E20" t="s">
        <v>3211</v>
      </c>
      <c r="F20" t="s">
        <v>3248</v>
      </c>
      <c r="H20" t="s">
        <v>3211</v>
      </c>
      <c r="I20" t="s">
        <v>3231</v>
      </c>
      <c r="J20" t="s">
        <v>3211</v>
      </c>
      <c r="O20" t="s">
        <v>3208</v>
      </c>
      <c r="U20" t="s">
        <v>3211</v>
      </c>
    </row>
    <row r="21" spans="1:22" x14ac:dyDescent="0.15">
      <c r="A21" t="str">
        <f>B21&amp;C21&amp;E21&amp;F21&amp;H21&amp;I21&amp;J21&amp;K21&amp;M21&amp;N21&amp;O21&amp;P21&amp;Q21&amp;R21&amp;S21&amp;T21&amp;U21&amp;V21</f>
        <v>|赤|昇華1|火力|[[《昇華者の突撃/Processor Assault》&gt;昇華者の突撃/Processor Assault]]|</v>
      </c>
      <c r="B21" t="s">
        <v>3211</v>
      </c>
      <c r="C21" t="s">
        <v>1575</v>
      </c>
      <c r="E21" t="s">
        <v>3211</v>
      </c>
      <c r="F21" t="s">
        <v>3243</v>
      </c>
      <c r="H21" t="s">
        <v>3211</v>
      </c>
      <c r="I21" t="s">
        <v>3237</v>
      </c>
      <c r="J21" t="s">
        <v>3211</v>
      </c>
      <c r="N21" t="s">
        <v>3215</v>
      </c>
      <c r="O21" t="s">
        <v>2028</v>
      </c>
      <c r="P21" t="s">
        <v>3223</v>
      </c>
      <c r="Q21" t="s">
        <v>2027</v>
      </c>
      <c r="R21" t="s">
        <v>3216</v>
      </c>
      <c r="S21" s="9" t="str">
        <f>O21&amp;P21&amp;Q21</f>
        <v>昇華者の突撃/Processor Assault</v>
      </c>
      <c r="T21" t="s">
        <v>3217</v>
      </c>
      <c r="U21" t="s">
        <v>3211</v>
      </c>
    </row>
    <row r="22" spans="1:22" x14ac:dyDescent="0.15">
      <c r="A22" t="str">
        <f t="shared" si="1"/>
        <v>||||[[《/》&gt;/]]|</v>
      </c>
      <c r="B22" t="s">
        <v>3211</v>
      </c>
      <c r="E22" t="s">
        <v>3211</v>
      </c>
      <c r="H22" t="s">
        <v>3211</v>
      </c>
      <c r="J22" t="s">
        <v>3211</v>
      </c>
      <c r="N22" t="s">
        <v>3215</v>
      </c>
      <c r="P22" t="s">
        <v>3223</v>
      </c>
      <c r="R22" t="s">
        <v>3216</v>
      </c>
      <c r="S22" s="9" t="str">
        <f t="shared" si="2"/>
        <v>/</v>
      </c>
      <c r="T22" t="s">
        <v>3217</v>
      </c>
      <c r="U22" t="s">
        <v>3211</v>
      </c>
    </row>
    <row r="23" spans="1:22" x14ac:dyDescent="0.15">
      <c r="A23" t="str">
        <f t="shared" si="1"/>
        <v>||||[[《/》&gt;/]]|</v>
      </c>
      <c r="B23" t="s">
        <v>3211</v>
      </c>
      <c r="E23" t="s">
        <v>3211</v>
      </c>
      <c r="H23" t="s">
        <v>3211</v>
      </c>
      <c r="J23" t="s">
        <v>3211</v>
      </c>
      <c r="N23" t="s">
        <v>3215</v>
      </c>
      <c r="P23" t="s">
        <v>3223</v>
      </c>
      <c r="R23" t="s">
        <v>3216</v>
      </c>
      <c r="S23" s="9" t="str">
        <f t="shared" si="2"/>
        <v>/</v>
      </c>
      <c r="T23" t="s">
        <v>3217</v>
      </c>
      <c r="U23" t="s">
        <v>3211</v>
      </c>
    </row>
    <row r="24" spans="1:22" x14ac:dyDescent="0.15">
      <c r="A24" t="str">
        <f t="shared" si="1"/>
        <v>||||[[《/》&gt;/]]|</v>
      </c>
      <c r="B24" t="s">
        <v>3211</v>
      </c>
      <c r="E24" t="s">
        <v>3211</v>
      </c>
      <c r="H24" t="s">
        <v>3211</v>
      </c>
      <c r="J24" t="s">
        <v>3211</v>
      </c>
      <c r="N24" t="s">
        <v>3215</v>
      </c>
      <c r="P24" t="s">
        <v>3223</v>
      </c>
      <c r="R24" t="s">
        <v>3216</v>
      </c>
      <c r="S24" s="9" t="str">
        <f t="shared" si="2"/>
        <v>/</v>
      </c>
      <c r="T24" t="s">
        <v>3217</v>
      </c>
      <c r="U24" t="s">
        <v>3211</v>
      </c>
    </row>
    <row r="25" spans="1:22" x14ac:dyDescent="0.15">
      <c r="A25" t="str">
        <f t="shared" si="1"/>
        <v>||||[[《/》&gt;/]]|</v>
      </c>
      <c r="B25" t="s">
        <v>3211</v>
      </c>
      <c r="E25" t="s">
        <v>3211</v>
      </c>
      <c r="H25" t="s">
        <v>3211</v>
      </c>
      <c r="J25" t="s">
        <v>3211</v>
      </c>
      <c r="N25" t="s">
        <v>3215</v>
      </c>
      <c r="P25" t="s">
        <v>3223</v>
      </c>
      <c r="R25" t="s">
        <v>3216</v>
      </c>
      <c r="S25" s="9" t="str">
        <f t="shared" si="2"/>
        <v>/</v>
      </c>
      <c r="T25" t="s">
        <v>3217</v>
      </c>
      <c r="U25" t="s">
        <v>3211</v>
      </c>
    </row>
    <row r="26" spans="1:22" x14ac:dyDescent="0.15">
      <c r="A26" t="str">
        <f t="shared" si="1"/>
        <v>||||[[《/》&gt;/]]|</v>
      </c>
      <c r="B26" t="s">
        <v>3211</v>
      </c>
      <c r="E26" t="s">
        <v>3211</v>
      </c>
      <c r="H26" t="s">
        <v>3211</v>
      </c>
      <c r="J26" t="s">
        <v>3211</v>
      </c>
      <c r="N26" t="s">
        <v>3215</v>
      </c>
      <c r="P26" t="s">
        <v>3223</v>
      </c>
      <c r="R26" t="s">
        <v>3216</v>
      </c>
      <c r="S26" s="9" t="str">
        <f t="shared" si="2"/>
        <v>/</v>
      </c>
      <c r="T26" t="s">
        <v>3217</v>
      </c>
      <c r="U26" t="s">
        <v>3211</v>
      </c>
    </row>
    <row r="27" spans="1:22" x14ac:dyDescent="0.15">
      <c r="A27" t="str">
        <f t="shared" si="1"/>
        <v>||||[[《/》&gt;/]]|</v>
      </c>
      <c r="B27" t="s">
        <v>3211</v>
      </c>
      <c r="E27" t="s">
        <v>3211</v>
      </c>
      <c r="H27" t="s">
        <v>3211</v>
      </c>
      <c r="J27" t="s">
        <v>3211</v>
      </c>
      <c r="N27" t="s">
        <v>3215</v>
      </c>
      <c r="P27" t="s">
        <v>3223</v>
      </c>
      <c r="R27" t="s">
        <v>3216</v>
      </c>
      <c r="S27" s="9" t="str">
        <f t="shared" si="2"/>
        <v>/</v>
      </c>
      <c r="T27" t="s">
        <v>3217</v>
      </c>
      <c r="U27" t="s">
        <v>3211</v>
      </c>
    </row>
    <row r="28" spans="1:22" x14ac:dyDescent="0.15">
      <c r="A28" t="str">
        <f t="shared" si="1"/>
        <v>||||[[《/》&gt;/]]|</v>
      </c>
      <c r="B28" t="s">
        <v>3211</v>
      </c>
      <c r="E28" t="s">
        <v>3211</v>
      </c>
      <c r="H28" t="s">
        <v>3211</v>
      </c>
      <c r="J28" t="s">
        <v>3211</v>
      </c>
      <c r="N28" t="s">
        <v>3215</v>
      </c>
      <c r="P28" t="s">
        <v>3223</v>
      </c>
      <c r="R28" t="s">
        <v>3216</v>
      </c>
      <c r="S28" s="9" t="str">
        <f t="shared" si="2"/>
        <v>/</v>
      </c>
      <c r="T28" t="s">
        <v>3217</v>
      </c>
      <c r="U28" t="s">
        <v>3211</v>
      </c>
    </row>
    <row r="29" spans="1:22" x14ac:dyDescent="0.15">
      <c r="A29" t="str">
        <f t="shared" si="1"/>
        <v>||||[[《/》&gt;/]]|</v>
      </c>
      <c r="B29" t="s">
        <v>3211</v>
      </c>
      <c r="E29" t="s">
        <v>3211</v>
      </c>
      <c r="H29" t="s">
        <v>3211</v>
      </c>
      <c r="J29" t="s">
        <v>3211</v>
      </c>
      <c r="N29" t="s">
        <v>3215</v>
      </c>
      <c r="P29" t="s">
        <v>3223</v>
      </c>
      <c r="R29" t="s">
        <v>3216</v>
      </c>
      <c r="S29" s="9" t="str">
        <f t="shared" si="2"/>
        <v>/</v>
      </c>
      <c r="T29" t="s">
        <v>3217</v>
      </c>
      <c r="U29" t="s">
        <v>3211</v>
      </c>
    </row>
    <row r="30" spans="1:22" x14ac:dyDescent="0.15">
      <c r="A30" t="str">
        <f t="shared" si="1"/>
        <v>||||[[《/》&gt;/]]|</v>
      </c>
      <c r="B30" t="s">
        <v>3211</v>
      </c>
      <c r="E30" t="s">
        <v>3211</v>
      </c>
      <c r="H30" t="s">
        <v>3211</v>
      </c>
      <c r="J30" t="s">
        <v>3211</v>
      </c>
      <c r="N30" t="s">
        <v>3215</v>
      </c>
      <c r="P30" t="s">
        <v>3223</v>
      </c>
      <c r="R30" t="s">
        <v>3216</v>
      </c>
      <c r="S30" s="9" t="str">
        <f t="shared" si="2"/>
        <v>/</v>
      </c>
      <c r="T30" t="s">
        <v>3217</v>
      </c>
      <c r="U30" t="s">
        <v>3211</v>
      </c>
    </row>
    <row r="31" spans="1:22" x14ac:dyDescent="0.15">
      <c r="A31" t="str">
        <f t="shared" si="1"/>
        <v>||||[[《/》&gt;/]]|</v>
      </c>
      <c r="B31" t="s">
        <v>3211</v>
      </c>
      <c r="E31" t="s">
        <v>3211</v>
      </c>
      <c r="H31" t="s">
        <v>3211</v>
      </c>
      <c r="J31" t="s">
        <v>3211</v>
      </c>
      <c r="N31" t="s">
        <v>3215</v>
      </c>
      <c r="P31" t="s">
        <v>3223</v>
      </c>
      <c r="R31" t="s">
        <v>3216</v>
      </c>
      <c r="S31" s="9" t="str">
        <f t="shared" si="2"/>
        <v>/</v>
      </c>
      <c r="T31" t="s">
        <v>3217</v>
      </c>
      <c r="U31" t="s">
        <v>3211</v>
      </c>
    </row>
    <row r="32" spans="1:22" x14ac:dyDescent="0.15">
      <c r="A32" t="str">
        <f t="shared" si="1"/>
        <v>||||[[《/》&gt;/]]|</v>
      </c>
      <c r="B32" t="s">
        <v>3211</v>
      </c>
      <c r="E32" t="s">
        <v>3211</v>
      </c>
      <c r="H32" t="s">
        <v>3211</v>
      </c>
      <c r="J32" t="s">
        <v>3211</v>
      </c>
      <c r="N32" t="s">
        <v>3215</v>
      </c>
      <c r="P32" t="s">
        <v>3223</v>
      </c>
      <c r="R32" t="s">
        <v>3216</v>
      </c>
      <c r="S32" s="9" t="str">
        <f t="shared" si="2"/>
        <v>/</v>
      </c>
      <c r="T32" t="s">
        <v>3217</v>
      </c>
      <c r="U32" t="s">
        <v>3211</v>
      </c>
    </row>
    <row r="33" spans="1:21" x14ac:dyDescent="0.15">
      <c r="A33" t="str">
        <f t="shared" si="1"/>
        <v>||||[[《/》&gt;/]]|</v>
      </c>
      <c r="B33" t="s">
        <v>3211</v>
      </c>
      <c r="E33" t="s">
        <v>3211</v>
      </c>
      <c r="H33" t="s">
        <v>3211</v>
      </c>
      <c r="J33" t="s">
        <v>3211</v>
      </c>
      <c r="N33" t="s">
        <v>3215</v>
      </c>
      <c r="P33" t="s">
        <v>3223</v>
      </c>
      <c r="R33" t="s">
        <v>3216</v>
      </c>
      <c r="S33" s="9" t="str">
        <f t="shared" si="2"/>
        <v>/</v>
      </c>
      <c r="T33" t="s">
        <v>3217</v>
      </c>
      <c r="U33" t="s">
        <v>3211</v>
      </c>
    </row>
    <row r="34" spans="1:21" x14ac:dyDescent="0.15">
      <c r="A34" t="str">
        <f t="shared" si="1"/>
        <v>||||[[《/》&gt;/]]|</v>
      </c>
      <c r="B34" t="s">
        <v>3211</v>
      </c>
      <c r="E34" t="s">
        <v>3211</v>
      </c>
      <c r="H34" t="s">
        <v>3211</v>
      </c>
      <c r="J34" t="s">
        <v>3211</v>
      </c>
      <c r="N34" t="s">
        <v>3215</v>
      </c>
      <c r="P34" t="s">
        <v>3223</v>
      </c>
      <c r="R34" t="s">
        <v>3216</v>
      </c>
      <c r="S34" s="9" t="str">
        <f t="shared" si="2"/>
        <v>/</v>
      </c>
      <c r="T34" t="s">
        <v>3217</v>
      </c>
      <c r="U34" t="s">
        <v>3211</v>
      </c>
    </row>
    <row r="35" spans="1:21" x14ac:dyDescent="0.15">
      <c r="A35" t="str">
        <f t="shared" si="1"/>
        <v>||||[[《/》&gt;/]]|</v>
      </c>
      <c r="B35" t="s">
        <v>3211</v>
      </c>
      <c r="E35" t="s">
        <v>3211</v>
      </c>
      <c r="H35" t="s">
        <v>3211</v>
      </c>
      <c r="J35" t="s">
        <v>3211</v>
      </c>
      <c r="N35" t="s">
        <v>3215</v>
      </c>
      <c r="P35" t="s">
        <v>3223</v>
      </c>
      <c r="R35" t="s">
        <v>3216</v>
      </c>
      <c r="S35" s="9" t="str">
        <f t="shared" si="2"/>
        <v>/</v>
      </c>
      <c r="T35" t="s">
        <v>3217</v>
      </c>
      <c r="U35" t="s">
        <v>3211</v>
      </c>
    </row>
    <row r="36" spans="1:21" x14ac:dyDescent="0.15">
      <c r="A36" t="str">
        <f t="shared" si="0"/>
        <v>||||[[《/》&gt;/]]|</v>
      </c>
      <c r="B36" t="s">
        <v>3211</v>
      </c>
      <c r="E36" t="s">
        <v>3211</v>
      </c>
      <c r="H36" t="s">
        <v>3211</v>
      </c>
      <c r="J36" t="s">
        <v>3211</v>
      </c>
      <c r="N36" t="s">
        <v>3215</v>
      </c>
      <c r="P36" t="s">
        <v>3223</v>
      </c>
      <c r="R36" t="s">
        <v>3216</v>
      </c>
      <c r="S36" s="9" t="str">
        <f t="shared" ref="S36:S50" si="3">O36&amp;P36&amp;Q36</f>
        <v>/</v>
      </c>
      <c r="T36" t="s">
        <v>3217</v>
      </c>
      <c r="U36" t="s">
        <v>3211</v>
      </c>
    </row>
    <row r="37" spans="1:21" x14ac:dyDescent="0.15">
      <c r="A37" t="str">
        <f t="shared" si="0"/>
        <v>||||[[《/》&gt;/]]|</v>
      </c>
      <c r="B37" t="s">
        <v>3211</v>
      </c>
      <c r="E37" t="s">
        <v>3211</v>
      </c>
      <c r="H37" t="s">
        <v>3211</v>
      </c>
      <c r="J37" t="s">
        <v>3211</v>
      </c>
      <c r="N37" t="s">
        <v>3215</v>
      </c>
      <c r="P37" t="s">
        <v>3223</v>
      </c>
      <c r="R37" t="s">
        <v>3216</v>
      </c>
      <c r="S37" s="9" t="str">
        <f t="shared" si="3"/>
        <v>/</v>
      </c>
      <c r="T37" t="s">
        <v>3217</v>
      </c>
      <c r="U37" t="s">
        <v>3211</v>
      </c>
    </row>
    <row r="38" spans="1:21" x14ac:dyDescent="0.15">
      <c r="A38" t="str">
        <f t="shared" si="0"/>
        <v>||||[[《/》&gt;/]]|</v>
      </c>
      <c r="B38" t="s">
        <v>3211</v>
      </c>
      <c r="E38" t="s">
        <v>3211</v>
      </c>
      <c r="H38" t="s">
        <v>3211</v>
      </c>
      <c r="J38" t="s">
        <v>3211</v>
      </c>
      <c r="N38" t="s">
        <v>3215</v>
      </c>
      <c r="P38" t="s">
        <v>3223</v>
      </c>
      <c r="R38" t="s">
        <v>3216</v>
      </c>
      <c r="S38" s="9" t="str">
        <f t="shared" si="3"/>
        <v>/</v>
      </c>
      <c r="T38" t="s">
        <v>3217</v>
      </c>
      <c r="U38" t="s">
        <v>3211</v>
      </c>
    </row>
    <row r="39" spans="1:21" x14ac:dyDescent="0.15">
      <c r="A39" t="str">
        <f t="shared" si="0"/>
        <v>||||[[《/》&gt;/]]|</v>
      </c>
      <c r="B39" t="s">
        <v>3211</v>
      </c>
      <c r="E39" t="s">
        <v>3211</v>
      </c>
      <c r="H39" t="s">
        <v>3211</v>
      </c>
      <c r="J39" t="s">
        <v>3211</v>
      </c>
      <c r="N39" t="s">
        <v>3215</v>
      </c>
      <c r="P39" t="s">
        <v>3223</v>
      </c>
      <c r="R39" t="s">
        <v>3216</v>
      </c>
      <c r="S39" s="9" t="str">
        <f t="shared" si="3"/>
        <v>/</v>
      </c>
      <c r="T39" t="s">
        <v>3217</v>
      </c>
      <c r="U39" t="s">
        <v>3211</v>
      </c>
    </row>
    <row r="40" spans="1:21" x14ac:dyDescent="0.15">
      <c r="A40" t="str">
        <f t="shared" si="0"/>
        <v>||||[[《/》&gt;/]]|</v>
      </c>
      <c r="B40" t="s">
        <v>3211</v>
      </c>
      <c r="E40" t="s">
        <v>3211</v>
      </c>
      <c r="H40" t="s">
        <v>3211</v>
      </c>
      <c r="J40" t="s">
        <v>3211</v>
      </c>
      <c r="N40" t="s">
        <v>3215</v>
      </c>
      <c r="P40" t="s">
        <v>3223</v>
      </c>
      <c r="R40" t="s">
        <v>3216</v>
      </c>
      <c r="S40" s="9" t="str">
        <f t="shared" si="3"/>
        <v>/</v>
      </c>
      <c r="T40" t="s">
        <v>3217</v>
      </c>
      <c r="U40" t="s">
        <v>3211</v>
      </c>
    </row>
    <row r="41" spans="1:21" x14ac:dyDescent="0.15">
      <c r="A41" t="str">
        <f t="shared" si="0"/>
        <v>||||[[《/》&gt;/]]|</v>
      </c>
      <c r="B41" t="s">
        <v>3211</v>
      </c>
      <c r="E41" t="s">
        <v>3211</v>
      </c>
      <c r="H41" t="s">
        <v>3211</v>
      </c>
      <c r="J41" t="s">
        <v>3211</v>
      </c>
      <c r="N41" t="s">
        <v>3215</v>
      </c>
      <c r="P41" t="s">
        <v>3223</v>
      </c>
      <c r="R41" t="s">
        <v>3216</v>
      </c>
      <c r="S41" s="9" t="str">
        <f t="shared" si="3"/>
        <v>/</v>
      </c>
      <c r="T41" t="s">
        <v>3217</v>
      </c>
      <c r="U41" t="s">
        <v>3211</v>
      </c>
    </row>
    <row r="42" spans="1:21" x14ac:dyDescent="0.15">
      <c r="A42" t="str">
        <f t="shared" si="0"/>
        <v>||||[[《/》&gt;/]]|</v>
      </c>
      <c r="B42" t="s">
        <v>3211</v>
      </c>
      <c r="E42" t="s">
        <v>3211</v>
      </c>
      <c r="H42" t="s">
        <v>3211</v>
      </c>
      <c r="J42" t="s">
        <v>3211</v>
      </c>
      <c r="N42" t="s">
        <v>3215</v>
      </c>
      <c r="P42" t="s">
        <v>3223</v>
      </c>
      <c r="R42" t="s">
        <v>3216</v>
      </c>
      <c r="S42" s="9" t="str">
        <f t="shared" si="3"/>
        <v>/</v>
      </c>
      <c r="T42" t="s">
        <v>3217</v>
      </c>
      <c r="U42" t="s">
        <v>3211</v>
      </c>
    </row>
    <row r="43" spans="1:21" x14ac:dyDescent="0.15">
      <c r="A43" t="str">
        <f t="shared" si="0"/>
        <v>||||[[《/》&gt;/]]|</v>
      </c>
      <c r="B43" t="s">
        <v>3211</v>
      </c>
      <c r="E43" t="s">
        <v>3211</v>
      </c>
      <c r="H43" t="s">
        <v>3211</v>
      </c>
      <c r="J43" t="s">
        <v>3211</v>
      </c>
      <c r="N43" t="s">
        <v>3215</v>
      </c>
      <c r="P43" t="s">
        <v>3223</v>
      </c>
      <c r="R43" t="s">
        <v>3216</v>
      </c>
      <c r="S43" s="9" t="str">
        <f t="shared" si="3"/>
        <v>/</v>
      </c>
      <c r="T43" t="s">
        <v>3217</v>
      </c>
      <c r="U43" t="s">
        <v>3211</v>
      </c>
    </row>
    <row r="44" spans="1:21" x14ac:dyDescent="0.15">
      <c r="A44" t="str">
        <f t="shared" si="0"/>
        <v>||||[[《/》&gt;/]]|</v>
      </c>
      <c r="B44" t="s">
        <v>3211</v>
      </c>
      <c r="E44" t="s">
        <v>3211</v>
      </c>
      <c r="H44" t="s">
        <v>3211</v>
      </c>
      <c r="J44" t="s">
        <v>3211</v>
      </c>
      <c r="N44" t="s">
        <v>3215</v>
      </c>
      <c r="P44" t="s">
        <v>3223</v>
      </c>
      <c r="R44" t="s">
        <v>3216</v>
      </c>
      <c r="S44" s="9" t="str">
        <f t="shared" si="3"/>
        <v>/</v>
      </c>
      <c r="T44" t="s">
        <v>3217</v>
      </c>
      <c r="U44" t="s">
        <v>3211</v>
      </c>
    </row>
    <row r="45" spans="1:21" x14ac:dyDescent="0.15">
      <c r="A45" t="str">
        <f t="shared" si="0"/>
        <v>||||[[《/》&gt;/]]|</v>
      </c>
      <c r="B45" t="s">
        <v>3211</v>
      </c>
      <c r="E45" t="s">
        <v>3211</v>
      </c>
      <c r="H45" t="s">
        <v>3211</v>
      </c>
      <c r="J45" t="s">
        <v>3211</v>
      </c>
      <c r="N45" t="s">
        <v>3215</v>
      </c>
      <c r="P45" t="s">
        <v>3223</v>
      </c>
      <c r="R45" t="s">
        <v>3216</v>
      </c>
      <c r="S45" s="9" t="str">
        <f t="shared" si="3"/>
        <v>/</v>
      </c>
      <c r="T45" t="s">
        <v>3217</v>
      </c>
      <c r="U45" t="s">
        <v>3211</v>
      </c>
    </row>
    <row r="46" spans="1:21" x14ac:dyDescent="0.15">
      <c r="A46" t="str">
        <f t="shared" si="0"/>
        <v>||||[[《/》&gt;/]]|</v>
      </c>
      <c r="B46" t="s">
        <v>3211</v>
      </c>
      <c r="E46" t="s">
        <v>3211</v>
      </c>
      <c r="H46" t="s">
        <v>3211</v>
      </c>
      <c r="J46" t="s">
        <v>3211</v>
      </c>
      <c r="N46" t="s">
        <v>3215</v>
      </c>
      <c r="P46" t="s">
        <v>3223</v>
      </c>
      <c r="R46" t="s">
        <v>3216</v>
      </c>
      <c r="S46" s="9" t="str">
        <f t="shared" si="3"/>
        <v>/</v>
      </c>
      <c r="T46" t="s">
        <v>3217</v>
      </c>
      <c r="U46" t="s">
        <v>3211</v>
      </c>
    </row>
    <row r="47" spans="1:21" x14ac:dyDescent="0.15">
      <c r="A47" t="str">
        <f t="shared" si="0"/>
        <v>||||[[《/》&gt;/]]|</v>
      </c>
      <c r="B47" t="s">
        <v>3211</v>
      </c>
      <c r="E47" t="s">
        <v>3211</v>
      </c>
      <c r="H47" t="s">
        <v>3211</v>
      </c>
      <c r="J47" t="s">
        <v>3211</v>
      </c>
      <c r="N47" t="s">
        <v>3215</v>
      </c>
      <c r="P47" t="s">
        <v>3223</v>
      </c>
      <c r="R47" t="s">
        <v>3216</v>
      </c>
      <c r="S47" s="9" t="str">
        <f t="shared" si="3"/>
        <v>/</v>
      </c>
      <c r="T47" t="s">
        <v>3217</v>
      </c>
      <c r="U47" t="s">
        <v>3211</v>
      </c>
    </row>
    <row r="48" spans="1:21" x14ac:dyDescent="0.15">
      <c r="A48" t="str">
        <f t="shared" si="0"/>
        <v>||||[[《/》&gt;/]]|</v>
      </c>
      <c r="B48" t="s">
        <v>3211</v>
      </c>
      <c r="E48" t="s">
        <v>3211</v>
      </c>
      <c r="H48" t="s">
        <v>3211</v>
      </c>
      <c r="J48" t="s">
        <v>3211</v>
      </c>
      <c r="N48" t="s">
        <v>3215</v>
      </c>
      <c r="P48" t="s">
        <v>3223</v>
      </c>
      <c r="R48" t="s">
        <v>3216</v>
      </c>
      <c r="S48" s="9" t="str">
        <f t="shared" si="3"/>
        <v>/</v>
      </c>
      <c r="T48" t="s">
        <v>3217</v>
      </c>
      <c r="U48" t="s">
        <v>3211</v>
      </c>
    </row>
    <row r="49" spans="1:21" x14ac:dyDescent="0.15">
      <c r="A49" t="str">
        <f t="shared" si="0"/>
        <v>||||[[《/》&gt;/]]|</v>
      </c>
      <c r="B49" t="s">
        <v>3211</v>
      </c>
      <c r="E49" t="s">
        <v>3211</v>
      </c>
      <c r="H49" t="s">
        <v>3211</v>
      </c>
      <c r="J49" t="s">
        <v>3211</v>
      </c>
      <c r="N49" t="s">
        <v>3215</v>
      </c>
      <c r="P49" t="s">
        <v>3223</v>
      </c>
      <c r="R49" t="s">
        <v>3216</v>
      </c>
      <c r="S49" s="9" t="str">
        <f t="shared" si="3"/>
        <v>/</v>
      </c>
      <c r="T49" t="s">
        <v>3217</v>
      </c>
      <c r="U49" t="s">
        <v>3211</v>
      </c>
    </row>
    <row r="50" spans="1:21" x14ac:dyDescent="0.15">
      <c r="A50" t="str">
        <f t="shared" si="0"/>
        <v>||||[[《/》&gt;/]]|</v>
      </c>
      <c r="B50" t="s">
        <v>3211</v>
      </c>
      <c r="E50" t="s">
        <v>3211</v>
      </c>
      <c r="H50" t="s">
        <v>3211</v>
      </c>
      <c r="J50" t="s">
        <v>3211</v>
      </c>
      <c r="N50" t="s">
        <v>3215</v>
      </c>
      <c r="P50" t="s">
        <v>3223</v>
      </c>
      <c r="R50" t="s">
        <v>3216</v>
      </c>
      <c r="S50" s="9" t="str">
        <f t="shared" si="3"/>
        <v>/</v>
      </c>
      <c r="T50" t="s">
        <v>3217</v>
      </c>
      <c r="U50" t="s">
        <v>3211</v>
      </c>
    </row>
    <row r="51" spans="1:21" x14ac:dyDescent="0.15">
      <c r="A51" t="str">
        <f t="shared" si="0"/>
        <v>||||[[《/》&gt;/]]|</v>
      </c>
      <c r="B51" t="s">
        <v>3211</v>
      </c>
      <c r="E51" t="s">
        <v>3211</v>
      </c>
      <c r="H51" t="s">
        <v>3211</v>
      </c>
      <c r="J51" t="s">
        <v>3211</v>
      </c>
      <c r="N51" t="s">
        <v>3215</v>
      </c>
      <c r="P51" t="s">
        <v>3222</v>
      </c>
      <c r="R51" t="s">
        <v>3216</v>
      </c>
      <c r="S51" s="9" t="str">
        <f t="shared" ref="S51:S68" si="4">O51&amp;"/"&amp;Q51</f>
        <v>/</v>
      </c>
      <c r="T51" t="s">
        <v>3217</v>
      </c>
      <c r="U51" t="s">
        <v>3211</v>
      </c>
    </row>
    <row r="52" spans="1:21" x14ac:dyDescent="0.15">
      <c r="A52" t="str">
        <f t="shared" si="0"/>
        <v>||||[[《/》&gt;/]]|</v>
      </c>
      <c r="B52" t="s">
        <v>3211</v>
      </c>
      <c r="E52" t="s">
        <v>3211</v>
      </c>
      <c r="H52" t="s">
        <v>3211</v>
      </c>
      <c r="J52" t="s">
        <v>3211</v>
      </c>
      <c r="N52" t="s">
        <v>3215</v>
      </c>
      <c r="P52" t="s">
        <v>3222</v>
      </c>
      <c r="R52" t="s">
        <v>3216</v>
      </c>
      <c r="S52" s="9" t="str">
        <f t="shared" si="4"/>
        <v>/</v>
      </c>
      <c r="T52" t="s">
        <v>3217</v>
      </c>
      <c r="U52" t="s">
        <v>3211</v>
      </c>
    </row>
    <row r="53" spans="1:21" x14ac:dyDescent="0.15">
      <c r="A53" t="str">
        <f t="shared" si="0"/>
        <v>||||[[《/》&gt;/]]|</v>
      </c>
      <c r="B53" t="s">
        <v>3211</v>
      </c>
      <c r="E53" t="s">
        <v>3211</v>
      </c>
      <c r="H53" t="s">
        <v>3211</v>
      </c>
      <c r="J53" t="s">
        <v>3211</v>
      </c>
      <c r="N53" t="s">
        <v>3215</v>
      </c>
      <c r="P53" t="s">
        <v>3222</v>
      </c>
      <c r="R53" t="s">
        <v>3216</v>
      </c>
      <c r="S53" s="9" t="str">
        <f t="shared" si="4"/>
        <v>/</v>
      </c>
      <c r="T53" t="s">
        <v>3217</v>
      </c>
      <c r="U53" t="s">
        <v>3211</v>
      </c>
    </row>
    <row r="54" spans="1:21" x14ac:dyDescent="0.15">
      <c r="A54" t="str">
        <f t="shared" si="0"/>
        <v>||||[[《/》&gt;/]]|</v>
      </c>
      <c r="B54" t="s">
        <v>3211</v>
      </c>
      <c r="E54" t="s">
        <v>3211</v>
      </c>
      <c r="H54" t="s">
        <v>3211</v>
      </c>
      <c r="J54" t="s">
        <v>3211</v>
      </c>
      <c r="N54" t="s">
        <v>3215</v>
      </c>
      <c r="P54" t="s">
        <v>3222</v>
      </c>
      <c r="R54" t="s">
        <v>3216</v>
      </c>
      <c r="S54" s="9" t="str">
        <f t="shared" si="4"/>
        <v>/</v>
      </c>
      <c r="T54" t="s">
        <v>3217</v>
      </c>
      <c r="U54" t="s">
        <v>3211</v>
      </c>
    </row>
    <row r="55" spans="1:21" x14ac:dyDescent="0.15">
      <c r="A55" t="str">
        <f t="shared" si="0"/>
        <v>||||[[《/》&gt;/]]|</v>
      </c>
      <c r="B55" t="s">
        <v>3211</v>
      </c>
      <c r="E55" t="s">
        <v>3211</v>
      </c>
      <c r="H55" t="s">
        <v>3211</v>
      </c>
      <c r="J55" t="s">
        <v>3211</v>
      </c>
      <c r="N55" t="s">
        <v>3215</v>
      </c>
      <c r="P55" t="s">
        <v>3222</v>
      </c>
      <c r="R55" t="s">
        <v>3216</v>
      </c>
      <c r="S55" s="9" t="str">
        <f t="shared" si="4"/>
        <v>/</v>
      </c>
      <c r="T55" t="s">
        <v>3217</v>
      </c>
      <c r="U55" t="s">
        <v>3211</v>
      </c>
    </row>
    <row r="56" spans="1:21" x14ac:dyDescent="0.15">
      <c r="A56" t="str">
        <f t="shared" si="0"/>
        <v>||||[[《/》&gt;/]]|</v>
      </c>
      <c r="B56" t="s">
        <v>3211</v>
      </c>
      <c r="E56" t="s">
        <v>3211</v>
      </c>
      <c r="H56" t="s">
        <v>3211</v>
      </c>
      <c r="J56" t="s">
        <v>3211</v>
      </c>
      <c r="N56" t="s">
        <v>3215</v>
      </c>
      <c r="P56" t="s">
        <v>3222</v>
      </c>
      <c r="R56" t="s">
        <v>3216</v>
      </c>
      <c r="S56" s="9" t="str">
        <f t="shared" si="4"/>
        <v>/</v>
      </c>
      <c r="T56" t="s">
        <v>3217</v>
      </c>
      <c r="U56" t="s">
        <v>3211</v>
      </c>
    </row>
    <row r="57" spans="1:21" x14ac:dyDescent="0.15">
      <c r="A57" t="str">
        <f t="shared" si="0"/>
        <v>||||[[《/》&gt;/]]|</v>
      </c>
      <c r="B57" t="s">
        <v>3211</v>
      </c>
      <c r="E57" t="s">
        <v>3211</v>
      </c>
      <c r="H57" t="s">
        <v>3211</v>
      </c>
      <c r="J57" t="s">
        <v>3211</v>
      </c>
      <c r="N57" t="s">
        <v>3215</v>
      </c>
      <c r="P57" t="s">
        <v>3222</v>
      </c>
      <c r="R57" t="s">
        <v>3216</v>
      </c>
      <c r="S57" s="9" t="str">
        <f t="shared" si="4"/>
        <v>/</v>
      </c>
      <c r="T57" t="s">
        <v>3217</v>
      </c>
      <c r="U57" t="s">
        <v>3211</v>
      </c>
    </row>
    <row r="58" spans="1:21" x14ac:dyDescent="0.15">
      <c r="A58" t="str">
        <f t="shared" si="0"/>
        <v>||||[[《/》&gt;/]]|</v>
      </c>
      <c r="B58" t="s">
        <v>3211</v>
      </c>
      <c r="E58" t="s">
        <v>3211</v>
      </c>
      <c r="H58" t="s">
        <v>3211</v>
      </c>
      <c r="J58" t="s">
        <v>3211</v>
      </c>
      <c r="N58" t="s">
        <v>3215</v>
      </c>
      <c r="P58" t="s">
        <v>3222</v>
      </c>
      <c r="R58" t="s">
        <v>3216</v>
      </c>
      <c r="S58" s="9" t="str">
        <f t="shared" si="4"/>
        <v>/</v>
      </c>
      <c r="T58" t="s">
        <v>3217</v>
      </c>
      <c r="U58" t="s">
        <v>3211</v>
      </c>
    </row>
    <row r="59" spans="1:21" x14ac:dyDescent="0.15">
      <c r="A59" t="str">
        <f t="shared" si="0"/>
        <v>||||[[《/》&gt;/]]|</v>
      </c>
      <c r="B59" t="s">
        <v>3211</v>
      </c>
      <c r="E59" t="s">
        <v>3211</v>
      </c>
      <c r="H59" t="s">
        <v>3211</v>
      </c>
      <c r="J59" t="s">
        <v>3211</v>
      </c>
      <c r="N59" t="s">
        <v>3215</v>
      </c>
      <c r="P59" t="s">
        <v>3222</v>
      </c>
      <c r="R59" t="s">
        <v>3216</v>
      </c>
      <c r="S59" s="9" t="str">
        <f t="shared" si="4"/>
        <v>/</v>
      </c>
      <c r="T59" t="s">
        <v>3217</v>
      </c>
      <c r="U59" t="s">
        <v>3211</v>
      </c>
    </row>
    <row r="60" spans="1:21" x14ac:dyDescent="0.15">
      <c r="A60" t="str">
        <f t="shared" si="0"/>
        <v>||||[[《/》&gt;/]]|</v>
      </c>
      <c r="B60" t="s">
        <v>3211</v>
      </c>
      <c r="E60" t="s">
        <v>3211</v>
      </c>
      <c r="H60" t="s">
        <v>3211</v>
      </c>
      <c r="J60" t="s">
        <v>3211</v>
      </c>
      <c r="N60" t="s">
        <v>3215</v>
      </c>
      <c r="P60" t="s">
        <v>3222</v>
      </c>
      <c r="R60" t="s">
        <v>3216</v>
      </c>
      <c r="S60" s="9" t="str">
        <f t="shared" si="4"/>
        <v>/</v>
      </c>
      <c r="T60" t="s">
        <v>3217</v>
      </c>
      <c r="U60" t="s">
        <v>3211</v>
      </c>
    </row>
    <row r="61" spans="1:21" x14ac:dyDescent="0.15">
      <c r="A61" t="str">
        <f t="shared" si="0"/>
        <v>||||[[《/》&gt;/]]|</v>
      </c>
      <c r="B61" t="s">
        <v>3211</v>
      </c>
      <c r="E61" t="s">
        <v>3211</v>
      </c>
      <c r="H61" t="s">
        <v>3211</v>
      </c>
      <c r="J61" t="s">
        <v>3211</v>
      </c>
      <c r="N61" t="s">
        <v>3215</v>
      </c>
      <c r="P61" t="s">
        <v>3222</v>
      </c>
      <c r="R61" t="s">
        <v>3216</v>
      </c>
      <c r="S61" s="9" t="str">
        <f t="shared" si="4"/>
        <v>/</v>
      </c>
      <c r="T61" t="s">
        <v>3217</v>
      </c>
      <c r="U61" t="s">
        <v>3211</v>
      </c>
    </row>
    <row r="62" spans="1:21" x14ac:dyDescent="0.15">
      <c r="A62" t="str">
        <f t="shared" si="0"/>
        <v>||||[[《/》&gt;/]]|</v>
      </c>
      <c r="B62" t="s">
        <v>3211</v>
      </c>
      <c r="E62" t="s">
        <v>3211</v>
      </c>
      <c r="H62" t="s">
        <v>3211</v>
      </c>
      <c r="J62" t="s">
        <v>3211</v>
      </c>
      <c r="N62" t="s">
        <v>3215</v>
      </c>
      <c r="P62" t="s">
        <v>3222</v>
      </c>
      <c r="R62" t="s">
        <v>3216</v>
      </c>
      <c r="S62" s="9" t="str">
        <f t="shared" si="4"/>
        <v>/</v>
      </c>
      <c r="T62" t="s">
        <v>3217</v>
      </c>
      <c r="U62" t="s">
        <v>3211</v>
      </c>
    </row>
    <row r="63" spans="1:21" x14ac:dyDescent="0.15">
      <c r="A63" t="str">
        <f t="shared" si="0"/>
        <v>||||[[《/》&gt;/]]|</v>
      </c>
      <c r="B63" t="s">
        <v>3211</v>
      </c>
      <c r="E63" t="s">
        <v>3211</v>
      </c>
      <c r="H63" t="s">
        <v>3211</v>
      </c>
      <c r="J63" t="s">
        <v>3211</v>
      </c>
      <c r="N63" t="s">
        <v>3215</v>
      </c>
      <c r="P63" t="s">
        <v>3222</v>
      </c>
      <c r="R63" t="s">
        <v>3216</v>
      </c>
      <c r="S63" s="9" t="str">
        <f t="shared" si="4"/>
        <v>/</v>
      </c>
      <c r="T63" t="s">
        <v>3217</v>
      </c>
      <c r="U63" t="s">
        <v>3211</v>
      </c>
    </row>
    <row r="64" spans="1:21" x14ac:dyDescent="0.15">
      <c r="A64" t="str">
        <f t="shared" si="0"/>
        <v>||||[[《/》&gt;/]]|</v>
      </c>
      <c r="B64" t="s">
        <v>3211</v>
      </c>
      <c r="E64" t="s">
        <v>3211</v>
      </c>
      <c r="H64" t="s">
        <v>3211</v>
      </c>
      <c r="J64" t="s">
        <v>3211</v>
      </c>
      <c r="N64" t="s">
        <v>3215</v>
      </c>
      <c r="P64" t="s">
        <v>3222</v>
      </c>
      <c r="R64" t="s">
        <v>3216</v>
      </c>
      <c r="S64" s="9" t="str">
        <f t="shared" si="4"/>
        <v>/</v>
      </c>
      <c r="T64" t="s">
        <v>3217</v>
      </c>
      <c r="U64" t="s">
        <v>3211</v>
      </c>
    </row>
    <row r="65" spans="1:22" x14ac:dyDescent="0.15">
      <c r="A65" t="str">
        <f t="shared" si="0"/>
        <v>||||[[《/》&gt;/]]|</v>
      </c>
      <c r="B65" t="s">
        <v>3211</v>
      </c>
      <c r="E65" t="s">
        <v>3211</v>
      </c>
      <c r="H65" t="s">
        <v>3211</v>
      </c>
      <c r="J65" t="s">
        <v>3211</v>
      </c>
      <c r="N65" t="s">
        <v>3215</v>
      </c>
      <c r="P65" t="s">
        <v>3222</v>
      </c>
      <c r="R65" t="s">
        <v>3216</v>
      </c>
      <c r="S65" s="9" t="str">
        <f t="shared" si="4"/>
        <v>/</v>
      </c>
      <c r="T65" t="s">
        <v>3217</v>
      </c>
      <c r="U65" t="s">
        <v>3211</v>
      </c>
    </row>
    <row r="66" spans="1:22" x14ac:dyDescent="0.15">
      <c r="A66" t="str">
        <f t="shared" ref="A66:A68" si="5">B66&amp;C66&amp;E66&amp;F66&amp;H66&amp;I66&amp;J66&amp;K66&amp;M66&amp;N66&amp;O66&amp;P66&amp;Q66&amp;R66&amp;S66&amp;T66&amp;U66&amp;V66</f>
        <v>||||[[《/》&gt;/]]|</v>
      </c>
      <c r="B66" t="s">
        <v>3211</v>
      </c>
      <c r="E66" t="s">
        <v>3211</v>
      </c>
      <c r="H66" t="s">
        <v>3211</v>
      </c>
      <c r="J66" t="s">
        <v>3211</v>
      </c>
      <c r="N66" t="s">
        <v>3215</v>
      </c>
      <c r="P66" t="s">
        <v>3222</v>
      </c>
      <c r="R66" t="s">
        <v>3216</v>
      </c>
      <c r="S66" s="9" t="str">
        <f t="shared" si="4"/>
        <v>/</v>
      </c>
      <c r="T66" t="s">
        <v>3217</v>
      </c>
      <c r="U66" t="s">
        <v>3211</v>
      </c>
    </row>
    <row r="67" spans="1:22" x14ac:dyDescent="0.15">
      <c r="A67" t="str">
        <f t="shared" si="5"/>
        <v>||||[[《/》&gt;/]]|</v>
      </c>
      <c r="B67" t="s">
        <v>3211</v>
      </c>
      <c r="E67" t="s">
        <v>3211</v>
      </c>
      <c r="H67" t="s">
        <v>3211</v>
      </c>
      <c r="J67" t="s">
        <v>3211</v>
      </c>
      <c r="N67" t="s">
        <v>3215</v>
      </c>
      <c r="P67" t="s">
        <v>3222</v>
      </c>
      <c r="R67" t="s">
        <v>3216</v>
      </c>
      <c r="S67" s="9" t="str">
        <f t="shared" si="4"/>
        <v>/</v>
      </c>
      <c r="T67" t="s">
        <v>3217</v>
      </c>
      <c r="U67" t="s">
        <v>3211</v>
      </c>
    </row>
    <row r="68" spans="1:22" x14ac:dyDescent="0.15">
      <c r="A68" t="str">
        <f t="shared" si="5"/>
        <v>||||[[《/》&gt;/]]|</v>
      </c>
      <c r="B68" t="s">
        <v>3211</v>
      </c>
      <c r="E68" t="s">
        <v>3211</v>
      </c>
      <c r="H68" t="s">
        <v>3211</v>
      </c>
      <c r="J68" t="s">
        <v>3211</v>
      </c>
      <c r="N68" t="s">
        <v>3215</v>
      </c>
      <c r="P68" t="s">
        <v>3222</v>
      </c>
      <c r="R68" t="s">
        <v>3216</v>
      </c>
      <c r="S68" s="9" t="str">
        <f t="shared" si="4"/>
        <v>/</v>
      </c>
      <c r="T68" t="s">
        <v>3217</v>
      </c>
      <c r="U68" t="s">
        <v>3211</v>
      </c>
    </row>
    <row r="73" spans="1:22" x14ac:dyDescent="0.15">
      <c r="A73" t="str">
        <f>B73&amp;C73&amp;E73&amp;F73&amp;H73&amp;I73&amp;J73&amp;K73&amp;M73&amp;N73&amp;O73&amp;P73&amp;Q73&amp;R73&amp;S73&amp;T73&amp;U73&amp;V73</f>
        <v/>
      </c>
      <c r="S73" s="9"/>
    </row>
    <row r="74" spans="1:22" x14ac:dyDescent="0.15">
      <c r="A74" t="str">
        <f>B74&amp;C74&amp;E74&amp;F74&amp;H74&amp;I74&amp;J74&amp;K74&amp;M74&amp;N74&amp;O74&amp;P74&amp;Q74&amp;R74&amp;S74&amp;T74&amp;U74&amp;V74</f>
        <v>**サポートカード</v>
      </c>
      <c r="B74" t="s">
        <v>3220</v>
      </c>
    </row>
    <row r="75" spans="1:22" x14ac:dyDescent="0.15">
      <c r="A75" t="str">
        <f>B75&amp;C75&amp;E75&amp;F75&amp;H75&amp;I75&amp;J75&amp;K75&amp;M75&amp;N75&amp;O75&amp;P75&amp;Q75&amp;R75&amp;S75&amp;T75&amp;U75&amp;V75</f>
        <v>|LEFT:50|LEFT:50|LEFT:50|LEFT:500|c</v>
      </c>
      <c r="B75" t="s">
        <v>3211</v>
      </c>
      <c r="C75" t="s">
        <v>3204</v>
      </c>
      <c r="E75" t="s">
        <v>3211</v>
      </c>
      <c r="F75" t="s">
        <v>3204</v>
      </c>
      <c r="H75" t="s">
        <v>3211</v>
      </c>
      <c r="I75" t="s">
        <v>3204</v>
      </c>
      <c r="J75" t="s">
        <v>3211</v>
      </c>
      <c r="O75" t="s">
        <v>3205</v>
      </c>
      <c r="U75" t="s">
        <v>3211</v>
      </c>
      <c r="V75" t="s">
        <v>3206</v>
      </c>
    </row>
    <row r="76" spans="1:22" x14ac:dyDescent="0.15">
      <c r="A76" t="str">
        <f>B76&amp;C76&amp;E76&amp;F76&amp;H76&amp;I76&amp;J76&amp;K76&amp;M76&amp;N76&amp;O76&amp;P76&amp;Q76&amp;R76&amp;S76&amp;T76&amp;U76&amp;V76</f>
        <v>|セット|色|コスト|カード名|</v>
      </c>
      <c r="B76" t="s">
        <v>3211</v>
      </c>
      <c r="C76" t="s">
        <v>3212</v>
      </c>
      <c r="E76" t="s">
        <v>3211</v>
      </c>
      <c r="F76" t="s">
        <v>3181</v>
      </c>
      <c r="H76" t="s">
        <v>3211</v>
      </c>
      <c r="I76" t="s">
        <v>3207</v>
      </c>
      <c r="J76" t="s">
        <v>3211</v>
      </c>
      <c r="O76" t="s">
        <v>3208</v>
      </c>
      <c r="U76" t="s">
        <v>3211</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V76"/>
  <sheetViews>
    <sheetView workbookViewId="0">
      <selection activeCell="B4" sqref="B4:V5"/>
    </sheetView>
  </sheetViews>
  <sheetFormatPr defaultRowHeight="13.5" x14ac:dyDescent="0.15"/>
  <cols>
    <col min="1" max="1" width="14.75" customWidth="1"/>
    <col min="2" max="2" width="2.5" customWidth="1"/>
    <col min="3" max="3" width="6.25" customWidth="1"/>
    <col min="4" max="4" width="2.5" bestFit="1" customWidth="1"/>
    <col min="5" max="5" width="2" bestFit="1" customWidth="1"/>
    <col min="7" max="7" width="2.5" bestFit="1" customWidth="1"/>
    <col min="8" max="8" width="2" bestFit="1" customWidth="1"/>
    <col min="10" max="10" width="2" bestFit="1" customWidth="1"/>
    <col min="12" max="12" width="2.5" bestFit="1" customWidth="1"/>
    <col min="13" max="13" width="2" bestFit="1" customWidth="1"/>
    <col min="14" max="14" width="3.75" bestFit="1" customWidth="1"/>
    <col min="16" max="16" width="2.5" bestFit="1" customWidth="1"/>
    <col min="18" max="18" width="2" customWidth="1"/>
    <col min="19" max="19" width="10.125" customWidth="1"/>
    <col min="20" max="20" width="2" customWidth="1"/>
    <col min="21" max="21" width="2" bestFit="1" customWidth="1"/>
  </cols>
  <sheetData>
    <row r="1" spans="1:22" x14ac:dyDescent="0.15">
      <c r="A1" t="str">
        <f>B1&amp;C1&amp;E1&amp;F1&amp;H1&amp;I1&amp;J1&amp;K1&amp;M1&amp;N1&amp;O1&amp;P1&amp;Q1&amp;R1&amp;S1&amp;T1&amp;U1&amp;V1</f>
        <v>*昇華カード一覧</v>
      </c>
      <c r="B1" t="s">
        <v>3229</v>
      </c>
      <c r="C1" t="s">
        <v>3230</v>
      </c>
      <c r="F1" t="s">
        <v>3228</v>
      </c>
    </row>
    <row r="2" spans="1:22" x14ac:dyDescent="0.15">
      <c r="A2" t="str">
        <f t="shared" ref="A2:A65" si="0">B2&amp;C2&amp;E2&amp;F2&amp;H2&amp;I2&amp;J2&amp;K2&amp;M2&amp;N2&amp;O2&amp;P2&amp;Q2&amp;R2&amp;S2&amp;T2&amp;U2&amp;V2</f>
        <v/>
      </c>
    </row>
    <row r="3" spans="1:22" x14ac:dyDescent="0.15">
      <c r="A3" t="str">
        <f t="shared" si="0"/>
        <v>**クリーチャーカード</v>
      </c>
      <c r="B3" t="s">
        <v>3218</v>
      </c>
    </row>
    <row r="4" spans="1:22" x14ac:dyDescent="0.15">
      <c r="A4" t="str">
        <f t="shared" si="0"/>
        <v>|LEFT:50|LEFT:50|LEFT:100|LEFT:500|c</v>
      </c>
      <c r="B4" t="s">
        <v>3211</v>
      </c>
      <c r="C4" t="s">
        <v>3204</v>
      </c>
      <c r="E4" t="s">
        <v>3211</v>
      </c>
      <c r="F4" t="s">
        <v>3204</v>
      </c>
      <c r="H4" t="s">
        <v>3211</v>
      </c>
      <c r="I4" t="s">
        <v>3242</v>
      </c>
      <c r="J4" t="s">
        <v>3211</v>
      </c>
      <c r="O4" t="s">
        <v>3205</v>
      </c>
      <c r="U4" t="s">
        <v>3211</v>
      </c>
      <c r="V4" t="s">
        <v>3206</v>
      </c>
    </row>
    <row r="5" spans="1:22" x14ac:dyDescent="0.15">
      <c r="A5" t="str">
        <f t="shared" si="0"/>
        <v>|色|昇華|能力|カード名|</v>
      </c>
      <c r="B5" t="s">
        <v>3211</v>
      </c>
      <c r="C5" t="s">
        <v>3181</v>
      </c>
      <c r="E5" t="s">
        <v>3211</v>
      </c>
      <c r="F5" t="s">
        <v>3230</v>
      </c>
      <c r="H5" t="s">
        <v>3211</v>
      </c>
      <c r="I5" t="s">
        <v>3231</v>
      </c>
      <c r="J5" t="s">
        <v>3211</v>
      </c>
      <c r="O5" t="s">
        <v>3208</v>
      </c>
      <c r="U5" t="s">
        <v>3211</v>
      </c>
    </row>
    <row r="6" spans="1:22" x14ac:dyDescent="0.15">
      <c r="A6" t="str">
        <f t="shared" si="0"/>
        <v>|青|昇華1|バウンス|[[《霞の徘徊者/Murk Strider》&gt;霞の徘徊者/Murk Strider]]|</v>
      </c>
      <c r="B6" t="s">
        <v>3211</v>
      </c>
      <c r="C6" t="s">
        <v>1631</v>
      </c>
      <c r="E6" t="s">
        <v>3211</v>
      </c>
      <c r="F6" t="s">
        <v>3243</v>
      </c>
      <c r="H6" t="s">
        <v>3211</v>
      </c>
      <c r="I6" t="s">
        <v>3209</v>
      </c>
      <c r="J6" t="s">
        <v>3211</v>
      </c>
      <c r="N6" t="s">
        <v>3215</v>
      </c>
      <c r="O6" t="s">
        <v>2328</v>
      </c>
      <c r="P6" t="s">
        <v>3223</v>
      </c>
      <c r="Q6" t="s">
        <v>2327</v>
      </c>
      <c r="R6" t="s">
        <v>3216</v>
      </c>
      <c r="S6" s="9" t="str">
        <f t="shared" ref="S6:S50" si="1">O6&amp;P6&amp;Q6</f>
        <v>霞の徘徊者/Murk Strider</v>
      </c>
      <c r="T6" t="s">
        <v>3217</v>
      </c>
      <c r="U6" t="s">
        <v>3211</v>
      </c>
    </row>
    <row r="7" spans="1:22" x14ac:dyDescent="0.15">
      <c r="A7" t="str">
        <f t="shared" si="0"/>
        <v>|青|昇華1|無効化|[[《謎めいた巡行者/Cryptic Cruiser》&gt;謎めいた巡行者/Cryptic Cruiser]]|</v>
      </c>
      <c r="B7" t="s">
        <v>3211</v>
      </c>
      <c r="C7" t="s">
        <v>1631</v>
      </c>
      <c r="E7" t="s">
        <v>3211</v>
      </c>
      <c r="F7" t="s">
        <v>3243</v>
      </c>
      <c r="H7" t="s">
        <v>3211</v>
      </c>
      <c r="I7" t="s">
        <v>3232</v>
      </c>
      <c r="J7" t="s">
        <v>3211</v>
      </c>
      <c r="N7" t="s">
        <v>3215</v>
      </c>
      <c r="O7" t="s">
        <v>2283</v>
      </c>
      <c r="P7" t="s">
        <v>3223</v>
      </c>
      <c r="Q7" t="s">
        <v>2282</v>
      </c>
      <c r="R7" t="s">
        <v>3216</v>
      </c>
      <c r="S7" s="9" t="str">
        <f t="shared" si="1"/>
        <v>謎めいた巡行者/Cryptic Cruiser</v>
      </c>
      <c r="T7" t="s">
        <v>3217</v>
      </c>
      <c r="U7" t="s">
        <v>3211</v>
      </c>
    </row>
    <row r="8" spans="1:22" x14ac:dyDescent="0.15">
      <c r="A8" t="str">
        <f t="shared" si="0"/>
        <v>|青|昇華1|ドロー|[[《塵の予言者/Oracle of Dust》&gt;塵の予言者/Oracle of Dust]]|</v>
      </c>
      <c r="B8" t="s">
        <v>3211</v>
      </c>
      <c r="C8" t="s">
        <v>1631</v>
      </c>
      <c r="E8" t="s">
        <v>3211</v>
      </c>
      <c r="F8" t="s">
        <v>3243</v>
      </c>
      <c r="H8" t="s">
        <v>3211</v>
      </c>
      <c r="I8" t="s">
        <v>3233</v>
      </c>
      <c r="J8" t="s">
        <v>3211</v>
      </c>
      <c r="N8" t="s">
        <v>3215</v>
      </c>
      <c r="O8" t="s">
        <v>2275</v>
      </c>
      <c r="P8" t="s">
        <v>3223</v>
      </c>
      <c r="Q8" t="s">
        <v>2274</v>
      </c>
      <c r="R8" t="s">
        <v>3216</v>
      </c>
      <c r="S8" s="9" t="str">
        <f t="shared" si="1"/>
        <v>塵の予言者/Oracle of Dust</v>
      </c>
      <c r="T8" t="s">
        <v>3217</v>
      </c>
      <c r="U8" t="s">
        <v>3211</v>
      </c>
    </row>
    <row r="9" spans="1:22" x14ac:dyDescent="0.15">
      <c r="A9" t="str">
        <f t="shared" si="0"/>
        <v>|青|昇華2|呪文回収|[[《ウラモグの回収者/Ulamog's Reclaimer》&gt;ウラモグの回収者/Ulamog's Reclaimer]]|</v>
      </c>
      <c r="B9" t="s">
        <v>3211</v>
      </c>
      <c r="C9" t="s">
        <v>1631</v>
      </c>
      <c r="E9" t="s">
        <v>3211</v>
      </c>
      <c r="F9" t="s">
        <v>3245</v>
      </c>
      <c r="H9" t="s">
        <v>3211</v>
      </c>
      <c r="I9" t="s">
        <v>3234</v>
      </c>
      <c r="J9" t="s">
        <v>3211</v>
      </c>
      <c r="N9" t="s">
        <v>3215</v>
      </c>
      <c r="O9" t="s">
        <v>2269</v>
      </c>
      <c r="P9" t="s">
        <v>3223</v>
      </c>
      <c r="Q9" t="s">
        <v>2268</v>
      </c>
      <c r="R9" t="s">
        <v>3216</v>
      </c>
      <c r="S9" s="9" t="str">
        <f t="shared" si="1"/>
        <v>ウラモグの回収者/Ulamog's Reclaimer</v>
      </c>
      <c r="T9" t="s">
        <v>3217</v>
      </c>
      <c r="U9" t="s">
        <v>3211</v>
      </c>
    </row>
    <row r="10" spans="1:22" x14ac:dyDescent="0.15">
      <c r="A10" t="str">
        <f t="shared" si="0"/>
        <v>|黒|昇華1|ハンデス|[[《精神を掻き寄せるもの/Mind Raker》&gt;精神を掻き寄せるもの/Mind Raker]]|</v>
      </c>
      <c r="B10" t="s">
        <v>3211</v>
      </c>
      <c r="C10" t="s">
        <v>1606</v>
      </c>
      <c r="E10" t="s">
        <v>3211</v>
      </c>
      <c r="F10" t="s">
        <v>3243</v>
      </c>
      <c r="H10" t="s">
        <v>3211</v>
      </c>
      <c r="I10" t="s">
        <v>3210</v>
      </c>
      <c r="J10" t="s">
        <v>3211</v>
      </c>
      <c r="N10" t="s">
        <v>3215</v>
      </c>
      <c r="O10" t="s">
        <v>2208</v>
      </c>
      <c r="P10" t="s">
        <v>3223</v>
      </c>
      <c r="Q10" t="s">
        <v>2207</v>
      </c>
      <c r="R10" t="s">
        <v>3216</v>
      </c>
      <c r="S10" s="9" t="str">
        <f t="shared" si="1"/>
        <v>精神を掻き寄せるもの/Mind Raker</v>
      </c>
      <c r="T10" t="s">
        <v>3217</v>
      </c>
      <c r="U10" t="s">
        <v>3211</v>
      </c>
    </row>
    <row r="11" spans="1:22" x14ac:dyDescent="0.15">
      <c r="A11" t="str">
        <f t="shared" si="0"/>
        <v>|黒|昇華1|マイナス修正|[[《不毛の地の絞殺者/Wasteland Strangler》&gt;不毛の地の絞殺者/Wasteland Strangler]]|</v>
      </c>
      <c r="B11" t="s">
        <v>3211</v>
      </c>
      <c r="C11" t="s">
        <v>1606</v>
      </c>
      <c r="E11" t="s">
        <v>3211</v>
      </c>
      <c r="F11" t="s">
        <v>3243</v>
      </c>
      <c r="H11" t="s">
        <v>3211</v>
      </c>
      <c r="I11" t="s">
        <v>3238</v>
      </c>
      <c r="J11" t="s">
        <v>3211</v>
      </c>
      <c r="N11" t="s">
        <v>3215</v>
      </c>
      <c r="O11" t="s">
        <v>2105</v>
      </c>
      <c r="P11" t="s">
        <v>3223</v>
      </c>
      <c r="Q11" t="s">
        <v>2104</v>
      </c>
      <c r="R11" t="s">
        <v>3216</v>
      </c>
      <c r="S11" s="9" t="str">
        <f t="shared" si="1"/>
        <v>不毛の地の絞殺者/Wasteland Strangler</v>
      </c>
      <c r="T11" t="s">
        <v>3217</v>
      </c>
      <c r="U11" t="s">
        <v>3211</v>
      </c>
    </row>
    <row r="12" spans="1:22" x14ac:dyDescent="0.15">
      <c r="A12" t="str">
        <f t="shared" si="0"/>
        <v>|青黒|昇華2|マナ吸収|[[《ウラモグの失却させるもの/Ulamog's Nullifier》&gt;ウラモグの失却させるもの/Ulamog's Nullifier]]|</v>
      </c>
      <c r="B12" t="s">
        <v>3211</v>
      </c>
      <c r="C12" t="s">
        <v>1530</v>
      </c>
      <c r="E12" t="s">
        <v>3211</v>
      </c>
      <c r="F12" t="s">
        <v>3245</v>
      </c>
      <c r="H12" t="s">
        <v>3211</v>
      </c>
      <c r="I12" t="s">
        <v>3235</v>
      </c>
      <c r="J12" t="s">
        <v>3211</v>
      </c>
      <c r="N12" t="s">
        <v>3215</v>
      </c>
      <c r="O12" t="s">
        <v>1866</v>
      </c>
      <c r="P12" t="s">
        <v>3223</v>
      </c>
      <c r="Q12" t="s">
        <v>1865</v>
      </c>
      <c r="R12" t="s">
        <v>3216</v>
      </c>
      <c r="S12" s="9" t="str">
        <f t="shared" si="1"/>
        <v>ウラモグの失却させるもの/Ulamog's Nullifier</v>
      </c>
      <c r="T12" t="s">
        <v>3217</v>
      </c>
      <c r="U12" t="s">
        <v>3211</v>
      </c>
    </row>
    <row r="13" spans="1:22" x14ac:dyDescent="0.15">
      <c r="A13" t="str">
        <f t="shared" si="0"/>
        <v>|無色|昇華1|回復|[[《破滅の昇華者/Ruin Processor》&gt;破滅の昇華者/Ruin Processor]]|</v>
      </c>
      <c r="B13" t="s">
        <v>3211</v>
      </c>
      <c r="C13" t="s">
        <v>301</v>
      </c>
      <c r="E13" t="s">
        <v>3211</v>
      </c>
      <c r="F13" t="s">
        <v>3243</v>
      </c>
      <c r="H13" t="s">
        <v>3211</v>
      </c>
      <c r="I13" t="s">
        <v>3236</v>
      </c>
      <c r="J13" t="s">
        <v>3211</v>
      </c>
      <c r="N13" t="s">
        <v>3215</v>
      </c>
      <c r="O13" t="s">
        <v>1792</v>
      </c>
      <c r="P13" t="s">
        <v>3223</v>
      </c>
      <c r="Q13" t="s">
        <v>1791</v>
      </c>
      <c r="R13" t="s">
        <v>3216</v>
      </c>
      <c r="S13" s="9" t="str">
        <f t="shared" si="1"/>
        <v>破滅の昇華者/Ruin Processor</v>
      </c>
      <c r="T13" t="s">
        <v>3217</v>
      </c>
      <c r="U13" t="s">
        <v>3211</v>
      </c>
    </row>
    <row r="14" spans="1:22" x14ac:dyDescent="0.15">
      <c r="A14" t="str">
        <f t="shared" si="0"/>
        <v>|無色|昇華2|自己強化|[[《ウラモグの強奪者/Ulamog's Despoiler》&gt;ウラモグの強奪者/Ulamog's Despoiler]]|</v>
      </c>
      <c r="B14" t="s">
        <v>3211</v>
      </c>
      <c r="C14" t="s">
        <v>301</v>
      </c>
      <c r="E14" t="s">
        <v>3211</v>
      </c>
      <c r="F14" t="s">
        <v>3245</v>
      </c>
      <c r="H14" t="s">
        <v>3211</v>
      </c>
      <c r="I14" t="s">
        <v>3239</v>
      </c>
      <c r="J14" t="s">
        <v>3211</v>
      </c>
      <c r="N14" t="s">
        <v>3215</v>
      </c>
      <c r="O14" t="s">
        <v>1760</v>
      </c>
      <c r="P14" t="s">
        <v>3223</v>
      </c>
      <c r="Q14" t="s">
        <v>1759</v>
      </c>
      <c r="R14" t="s">
        <v>3216</v>
      </c>
      <c r="S14" s="9" t="str">
        <f t="shared" si="1"/>
        <v>ウラモグの強奪者/Ulamog's Despoiler</v>
      </c>
      <c r="T14" t="s">
        <v>3217</v>
      </c>
      <c r="U14" t="s">
        <v>3211</v>
      </c>
    </row>
    <row r="15" spans="1:22" x14ac:dyDescent="0.15">
      <c r="A15" t="str">
        <f t="shared" si="0"/>
        <v>|無色|昇華2|トークン召喚|[[《荒廃を招くもの/Blight Herder》&gt;荒廃を招くもの/Blight Herder]]|</v>
      </c>
      <c r="B15" t="s">
        <v>3211</v>
      </c>
      <c r="C15" t="s">
        <v>301</v>
      </c>
      <c r="E15" t="s">
        <v>3211</v>
      </c>
      <c r="F15" t="s">
        <v>3245</v>
      </c>
      <c r="H15" t="s">
        <v>3211</v>
      </c>
      <c r="I15" t="s">
        <v>3240</v>
      </c>
      <c r="J15" t="s">
        <v>3211</v>
      </c>
      <c r="N15" t="s">
        <v>3215</v>
      </c>
      <c r="O15" t="s">
        <v>1745</v>
      </c>
      <c r="P15" t="s">
        <v>3223</v>
      </c>
      <c r="Q15" t="s">
        <v>1744</v>
      </c>
      <c r="R15" t="s">
        <v>3216</v>
      </c>
      <c r="S15" s="9" t="str">
        <f t="shared" si="1"/>
        <v>荒廃を招くもの/Blight Herder</v>
      </c>
      <c r="T15" t="s">
        <v>3217</v>
      </c>
      <c r="U15" t="s">
        <v>3211</v>
      </c>
    </row>
    <row r="16" spans="1:22" x14ac:dyDescent="0.15">
      <c r="A16" t="str">
        <f t="shared" si="0"/>
        <v>|無色|昇華5|無し|[[《忘却蒔き/Oblivion Sower》&gt;忘却蒔き/Oblivion Sower]]|</v>
      </c>
      <c r="B16" t="s">
        <v>3211</v>
      </c>
      <c r="C16" t="s">
        <v>301</v>
      </c>
      <c r="E16" t="s">
        <v>3211</v>
      </c>
      <c r="F16" t="s">
        <v>3247</v>
      </c>
      <c r="H16" t="s">
        <v>3211</v>
      </c>
      <c r="I16" t="s">
        <v>3241</v>
      </c>
      <c r="J16" t="s">
        <v>3211</v>
      </c>
      <c r="N16" t="s">
        <v>3215</v>
      </c>
      <c r="O16" t="s">
        <v>1690</v>
      </c>
      <c r="P16" t="s">
        <v>3223</v>
      </c>
      <c r="Q16" t="s">
        <v>1689</v>
      </c>
      <c r="R16" t="s">
        <v>3216</v>
      </c>
      <c r="S16" s="9" t="str">
        <f t="shared" si="1"/>
        <v>忘却蒔き/Oblivion Sower</v>
      </c>
      <c r="T16" t="s">
        <v>3217</v>
      </c>
      <c r="U16" t="s">
        <v>3211</v>
      </c>
    </row>
    <row r="17" spans="1:22" x14ac:dyDescent="0.15">
      <c r="A17" t="str">
        <f>B17&amp;C17&amp;E17&amp;F17&amp;H17&amp;I17&amp;J17&amp;K17&amp;M17&amp;N17&amp;O17&amp;P17&amp;Q17&amp;R17&amp;S17&amp;T17&amp;U17&amp;V17</f>
        <v/>
      </c>
      <c r="S17" s="9"/>
    </row>
    <row r="18" spans="1:22" x14ac:dyDescent="0.15">
      <c r="A18" t="str">
        <f>B18&amp;C18&amp;E18&amp;F18&amp;H18&amp;I18&amp;J18&amp;K18&amp;M18&amp;N18&amp;O18&amp;P18&amp;Q18&amp;R18&amp;S18&amp;T18&amp;U18&amp;V18</f>
        <v>**呪文カード</v>
      </c>
      <c r="B18" t="s">
        <v>3219</v>
      </c>
    </row>
    <row r="19" spans="1:22" x14ac:dyDescent="0.15">
      <c r="A19" t="str">
        <f>B19&amp;C19&amp;E19&amp;F19&amp;H19&amp;I19&amp;J19&amp;K19&amp;M19&amp;N19&amp;O19&amp;P19&amp;Q19&amp;R19&amp;S19&amp;T19&amp;U19&amp;V19</f>
        <v>|LEFT:50|LEFT:50|LEFT:50|LEFT:500|c</v>
      </c>
      <c r="B19" t="s">
        <v>3211</v>
      </c>
      <c r="C19" t="s">
        <v>3204</v>
      </c>
      <c r="E19" t="s">
        <v>3211</v>
      </c>
      <c r="F19" t="s">
        <v>3204</v>
      </c>
      <c r="H19" t="s">
        <v>3211</v>
      </c>
      <c r="I19" t="s">
        <v>3204</v>
      </c>
      <c r="J19" t="s">
        <v>3211</v>
      </c>
      <c r="O19" t="s">
        <v>3205</v>
      </c>
      <c r="U19" t="s">
        <v>3211</v>
      </c>
      <c r="V19" t="s">
        <v>3206</v>
      </c>
    </row>
    <row r="20" spans="1:22" x14ac:dyDescent="0.15">
      <c r="A20" t="str">
        <f>B20&amp;C20&amp;E20&amp;F20&amp;H20&amp;I20&amp;J20&amp;K20&amp;M20&amp;N20&amp;O20&amp;P20&amp;Q20&amp;R20&amp;S20&amp;T20&amp;U20&amp;V20</f>
        <v>|色|昇華|能力|カード名|</v>
      </c>
      <c r="B20" t="s">
        <v>3211</v>
      </c>
      <c r="C20" t="s">
        <v>3181</v>
      </c>
      <c r="E20" t="s">
        <v>3211</v>
      </c>
      <c r="F20" t="s">
        <v>3248</v>
      </c>
      <c r="H20" t="s">
        <v>3211</v>
      </c>
      <c r="I20" t="s">
        <v>3231</v>
      </c>
      <c r="J20" t="s">
        <v>3211</v>
      </c>
      <c r="O20" t="s">
        <v>3208</v>
      </c>
      <c r="U20" t="s">
        <v>3211</v>
      </c>
    </row>
    <row r="21" spans="1:22" x14ac:dyDescent="0.15">
      <c r="A21" t="str">
        <f>B21&amp;C21&amp;E21&amp;F21&amp;H21&amp;I21&amp;J21&amp;K21&amp;M21&amp;N21&amp;O21&amp;P21&amp;Q21&amp;R21&amp;S21&amp;T21&amp;U21&amp;V21</f>
        <v>|赤|昇華1|火力|[[《昇華者の突撃/Processor Assault》&gt;昇華者の突撃/Processor Assault]]|</v>
      </c>
      <c r="B21" t="s">
        <v>3211</v>
      </c>
      <c r="C21" t="s">
        <v>1575</v>
      </c>
      <c r="E21" t="s">
        <v>3211</v>
      </c>
      <c r="F21" t="s">
        <v>3243</v>
      </c>
      <c r="H21" t="s">
        <v>3211</v>
      </c>
      <c r="I21" t="s">
        <v>3237</v>
      </c>
      <c r="J21" t="s">
        <v>3211</v>
      </c>
      <c r="N21" t="s">
        <v>3215</v>
      </c>
      <c r="O21" t="s">
        <v>2028</v>
      </c>
      <c r="P21" t="s">
        <v>3223</v>
      </c>
      <c r="Q21" t="s">
        <v>2027</v>
      </c>
      <c r="R21" t="s">
        <v>3216</v>
      </c>
      <c r="S21" s="9" t="str">
        <f>O21&amp;P21&amp;Q21</f>
        <v>昇華者の突撃/Processor Assault</v>
      </c>
      <c r="T21" t="s">
        <v>3217</v>
      </c>
      <c r="U21" t="s">
        <v>3211</v>
      </c>
    </row>
    <row r="22" spans="1:22" x14ac:dyDescent="0.15">
      <c r="A22" t="str">
        <f t="shared" si="0"/>
        <v>||||[[《/》&gt;/]]|</v>
      </c>
      <c r="B22" t="s">
        <v>3211</v>
      </c>
      <c r="E22" t="s">
        <v>3211</v>
      </c>
      <c r="H22" t="s">
        <v>3211</v>
      </c>
      <c r="J22" t="s">
        <v>3211</v>
      </c>
      <c r="N22" t="s">
        <v>3215</v>
      </c>
      <c r="P22" t="s">
        <v>3223</v>
      </c>
      <c r="R22" t="s">
        <v>3216</v>
      </c>
      <c r="S22" s="9" t="str">
        <f t="shared" si="1"/>
        <v>/</v>
      </c>
      <c r="T22" t="s">
        <v>3217</v>
      </c>
      <c r="U22" t="s">
        <v>3211</v>
      </c>
    </row>
    <row r="23" spans="1:22" x14ac:dyDescent="0.15">
      <c r="A23" t="str">
        <f t="shared" si="0"/>
        <v>||||[[《/》&gt;/]]|</v>
      </c>
      <c r="B23" t="s">
        <v>3211</v>
      </c>
      <c r="E23" t="s">
        <v>3211</v>
      </c>
      <c r="H23" t="s">
        <v>3211</v>
      </c>
      <c r="J23" t="s">
        <v>3211</v>
      </c>
      <c r="N23" t="s">
        <v>3215</v>
      </c>
      <c r="P23" t="s">
        <v>3223</v>
      </c>
      <c r="R23" t="s">
        <v>3216</v>
      </c>
      <c r="S23" s="9" t="str">
        <f t="shared" si="1"/>
        <v>/</v>
      </c>
      <c r="T23" t="s">
        <v>3217</v>
      </c>
      <c r="U23" t="s">
        <v>3211</v>
      </c>
    </row>
    <row r="24" spans="1:22" x14ac:dyDescent="0.15">
      <c r="A24" t="str">
        <f t="shared" si="0"/>
        <v>||||[[《/》&gt;/]]|</v>
      </c>
      <c r="B24" t="s">
        <v>3211</v>
      </c>
      <c r="E24" t="s">
        <v>3211</v>
      </c>
      <c r="H24" t="s">
        <v>3211</v>
      </c>
      <c r="J24" t="s">
        <v>3211</v>
      </c>
      <c r="N24" t="s">
        <v>3215</v>
      </c>
      <c r="P24" t="s">
        <v>3223</v>
      </c>
      <c r="R24" t="s">
        <v>3216</v>
      </c>
      <c r="S24" s="9" t="str">
        <f t="shared" si="1"/>
        <v>/</v>
      </c>
      <c r="T24" t="s">
        <v>3217</v>
      </c>
      <c r="U24" t="s">
        <v>3211</v>
      </c>
    </row>
    <row r="25" spans="1:22" x14ac:dyDescent="0.15">
      <c r="A25" t="str">
        <f t="shared" si="0"/>
        <v>||||[[《/》&gt;/]]|</v>
      </c>
      <c r="B25" t="s">
        <v>3211</v>
      </c>
      <c r="E25" t="s">
        <v>3211</v>
      </c>
      <c r="H25" t="s">
        <v>3211</v>
      </c>
      <c r="J25" t="s">
        <v>3211</v>
      </c>
      <c r="N25" t="s">
        <v>3215</v>
      </c>
      <c r="P25" t="s">
        <v>3223</v>
      </c>
      <c r="R25" t="s">
        <v>3216</v>
      </c>
      <c r="S25" s="9" t="str">
        <f t="shared" si="1"/>
        <v>/</v>
      </c>
      <c r="T25" t="s">
        <v>3217</v>
      </c>
      <c r="U25" t="s">
        <v>3211</v>
      </c>
    </row>
    <row r="26" spans="1:22" x14ac:dyDescent="0.15">
      <c r="A26" t="str">
        <f t="shared" si="0"/>
        <v>||||[[《/》&gt;/]]|</v>
      </c>
      <c r="B26" t="s">
        <v>3211</v>
      </c>
      <c r="E26" t="s">
        <v>3211</v>
      </c>
      <c r="H26" t="s">
        <v>3211</v>
      </c>
      <c r="J26" t="s">
        <v>3211</v>
      </c>
      <c r="N26" t="s">
        <v>3215</v>
      </c>
      <c r="P26" t="s">
        <v>3223</v>
      </c>
      <c r="R26" t="s">
        <v>3216</v>
      </c>
      <c r="S26" s="9" t="str">
        <f t="shared" si="1"/>
        <v>/</v>
      </c>
      <c r="T26" t="s">
        <v>3217</v>
      </c>
      <c r="U26" t="s">
        <v>3211</v>
      </c>
    </row>
    <row r="27" spans="1:22" x14ac:dyDescent="0.15">
      <c r="A27" t="str">
        <f t="shared" si="0"/>
        <v>||||[[《/》&gt;/]]|</v>
      </c>
      <c r="B27" t="s">
        <v>3211</v>
      </c>
      <c r="E27" t="s">
        <v>3211</v>
      </c>
      <c r="H27" t="s">
        <v>3211</v>
      </c>
      <c r="J27" t="s">
        <v>3211</v>
      </c>
      <c r="N27" t="s">
        <v>3215</v>
      </c>
      <c r="P27" t="s">
        <v>3223</v>
      </c>
      <c r="R27" t="s">
        <v>3216</v>
      </c>
      <c r="S27" s="9" t="str">
        <f t="shared" si="1"/>
        <v>/</v>
      </c>
      <c r="T27" t="s">
        <v>3217</v>
      </c>
      <c r="U27" t="s">
        <v>3211</v>
      </c>
    </row>
    <row r="28" spans="1:22" x14ac:dyDescent="0.15">
      <c r="A28" t="str">
        <f t="shared" si="0"/>
        <v>||||[[《/》&gt;/]]|</v>
      </c>
      <c r="B28" t="s">
        <v>3211</v>
      </c>
      <c r="E28" t="s">
        <v>3211</v>
      </c>
      <c r="H28" t="s">
        <v>3211</v>
      </c>
      <c r="J28" t="s">
        <v>3211</v>
      </c>
      <c r="N28" t="s">
        <v>3215</v>
      </c>
      <c r="P28" t="s">
        <v>3223</v>
      </c>
      <c r="R28" t="s">
        <v>3216</v>
      </c>
      <c r="S28" s="9" t="str">
        <f t="shared" si="1"/>
        <v>/</v>
      </c>
      <c r="T28" t="s">
        <v>3217</v>
      </c>
      <c r="U28" t="s">
        <v>3211</v>
      </c>
    </row>
    <row r="29" spans="1:22" x14ac:dyDescent="0.15">
      <c r="A29" t="str">
        <f t="shared" si="0"/>
        <v>||||[[《/》&gt;/]]|</v>
      </c>
      <c r="B29" t="s">
        <v>3211</v>
      </c>
      <c r="E29" t="s">
        <v>3211</v>
      </c>
      <c r="H29" t="s">
        <v>3211</v>
      </c>
      <c r="J29" t="s">
        <v>3211</v>
      </c>
      <c r="N29" t="s">
        <v>3215</v>
      </c>
      <c r="P29" t="s">
        <v>3223</v>
      </c>
      <c r="R29" t="s">
        <v>3216</v>
      </c>
      <c r="S29" s="9" t="str">
        <f t="shared" si="1"/>
        <v>/</v>
      </c>
      <c r="T29" t="s">
        <v>3217</v>
      </c>
      <c r="U29" t="s">
        <v>3211</v>
      </c>
    </row>
    <row r="30" spans="1:22" x14ac:dyDescent="0.15">
      <c r="A30" t="str">
        <f t="shared" si="0"/>
        <v>||||[[《/》&gt;/]]|</v>
      </c>
      <c r="B30" t="s">
        <v>3211</v>
      </c>
      <c r="E30" t="s">
        <v>3211</v>
      </c>
      <c r="H30" t="s">
        <v>3211</v>
      </c>
      <c r="J30" t="s">
        <v>3211</v>
      </c>
      <c r="N30" t="s">
        <v>3215</v>
      </c>
      <c r="P30" t="s">
        <v>3223</v>
      </c>
      <c r="R30" t="s">
        <v>3216</v>
      </c>
      <c r="S30" s="9" t="str">
        <f t="shared" si="1"/>
        <v>/</v>
      </c>
      <c r="T30" t="s">
        <v>3217</v>
      </c>
      <c r="U30" t="s">
        <v>3211</v>
      </c>
    </row>
    <row r="31" spans="1:22" x14ac:dyDescent="0.15">
      <c r="A31" t="str">
        <f t="shared" si="0"/>
        <v>||||[[《/》&gt;/]]|</v>
      </c>
      <c r="B31" t="s">
        <v>3211</v>
      </c>
      <c r="E31" t="s">
        <v>3211</v>
      </c>
      <c r="H31" t="s">
        <v>3211</v>
      </c>
      <c r="J31" t="s">
        <v>3211</v>
      </c>
      <c r="N31" t="s">
        <v>3215</v>
      </c>
      <c r="P31" t="s">
        <v>3223</v>
      </c>
      <c r="R31" t="s">
        <v>3216</v>
      </c>
      <c r="S31" s="9" t="str">
        <f t="shared" si="1"/>
        <v>/</v>
      </c>
      <c r="T31" t="s">
        <v>3217</v>
      </c>
      <c r="U31" t="s">
        <v>3211</v>
      </c>
    </row>
    <row r="32" spans="1:22" x14ac:dyDescent="0.15">
      <c r="A32" t="str">
        <f t="shared" si="0"/>
        <v>||||[[《/》&gt;/]]|</v>
      </c>
      <c r="B32" t="s">
        <v>3211</v>
      </c>
      <c r="E32" t="s">
        <v>3211</v>
      </c>
      <c r="H32" t="s">
        <v>3211</v>
      </c>
      <c r="J32" t="s">
        <v>3211</v>
      </c>
      <c r="N32" t="s">
        <v>3215</v>
      </c>
      <c r="P32" t="s">
        <v>3223</v>
      </c>
      <c r="R32" t="s">
        <v>3216</v>
      </c>
      <c r="S32" s="9" t="str">
        <f t="shared" si="1"/>
        <v>/</v>
      </c>
      <c r="T32" t="s">
        <v>3217</v>
      </c>
      <c r="U32" t="s">
        <v>3211</v>
      </c>
    </row>
    <row r="33" spans="1:21" x14ac:dyDescent="0.15">
      <c r="A33" t="str">
        <f t="shared" si="0"/>
        <v>||||[[《/》&gt;/]]|</v>
      </c>
      <c r="B33" t="s">
        <v>3211</v>
      </c>
      <c r="E33" t="s">
        <v>3211</v>
      </c>
      <c r="H33" t="s">
        <v>3211</v>
      </c>
      <c r="J33" t="s">
        <v>3211</v>
      </c>
      <c r="N33" t="s">
        <v>3215</v>
      </c>
      <c r="P33" t="s">
        <v>3223</v>
      </c>
      <c r="R33" t="s">
        <v>3216</v>
      </c>
      <c r="S33" s="9" t="str">
        <f t="shared" si="1"/>
        <v>/</v>
      </c>
      <c r="T33" t="s">
        <v>3217</v>
      </c>
      <c r="U33" t="s">
        <v>3211</v>
      </c>
    </row>
    <row r="34" spans="1:21" x14ac:dyDescent="0.15">
      <c r="A34" t="str">
        <f t="shared" si="0"/>
        <v>||||[[《/》&gt;/]]|</v>
      </c>
      <c r="B34" t="s">
        <v>3211</v>
      </c>
      <c r="E34" t="s">
        <v>3211</v>
      </c>
      <c r="H34" t="s">
        <v>3211</v>
      </c>
      <c r="J34" t="s">
        <v>3211</v>
      </c>
      <c r="N34" t="s">
        <v>3215</v>
      </c>
      <c r="P34" t="s">
        <v>3223</v>
      </c>
      <c r="R34" t="s">
        <v>3216</v>
      </c>
      <c r="S34" s="9" t="str">
        <f t="shared" si="1"/>
        <v>/</v>
      </c>
      <c r="T34" t="s">
        <v>3217</v>
      </c>
      <c r="U34" t="s">
        <v>3211</v>
      </c>
    </row>
    <row r="35" spans="1:21" x14ac:dyDescent="0.15">
      <c r="A35" t="str">
        <f t="shared" si="0"/>
        <v>||||[[《/》&gt;/]]|</v>
      </c>
      <c r="B35" t="s">
        <v>3211</v>
      </c>
      <c r="E35" t="s">
        <v>3211</v>
      </c>
      <c r="H35" t="s">
        <v>3211</v>
      </c>
      <c r="J35" t="s">
        <v>3211</v>
      </c>
      <c r="N35" t="s">
        <v>3215</v>
      </c>
      <c r="P35" t="s">
        <v>3223</v>
      </c>
      <c r="R35" t="s">
        <v>3216</v>
      </c>
      <c r="S35" s="9" t="str">
        <f t="shared" si="1"/>
        <v>/</v>
      </c>
      <c r="T35" t="s">
        <v>3217</v>
      </c>
      <c r="U35" t="s">
        <v>3211</v>
      </c>
    </row>
    <row r="36" spans="1:21" x14ac:dyDescent="0.15">
      <c r="A36" t="str">
        <f t="shared" si="0"/>
        <v>||||[[《/》&gt;/]]|</v>
      </c>
      <c r="B36" t="s">
        <v>3211</v>
      </c>
      <c r="E36" t="s">
        <v>3211</v>
      </c>
      <c r="H36" t="s">
        <v>3211</v>
      </c>
      <c r="J36" t="s">
        <v>3211</v>
      </c>
      <c r="N36" t="s">
        <v>3215</v>
      </c>
      <c r="P36" t="s">
        <v>3223</v>
      </c>
      <c r="R36" t="s">
        <v>3216</v>
      </c>
      <c r="S36" s="9" t="str">
        <f t="shared" si="1"/>
        <v>/</v>
      </c>
      <c r="T36" t="s">
        <v>3217</v>
      </c>
      <c r="U36" t="s">
        <v>3211</v>
      </c>
    </row>
    <row r="37" spans="1:21" x14ac:dyDescent="0.15">
      <c r="A37" t="str">
        <f t="shared" si="0"/>
        <v>||||[[《/》&gt;/]]|</v>
      </c>
      <c r="B37" t="s">
        <v>3211</v>
      </c>
      <c r="E37" t="s">
        <v>3211</v>
      </c>
      <c r="H37" t="s">
        <v>3211</v>
      </c>
      <c r="J37" t="s">
        <v>3211</v>
      </c>
      <c r="N37" t="s">
        <v>3215</v>
      </c>
      <c r="P37" t="s">
        <v>3223</v>
      </c>
      <c r="R37" t="s">
        <v>3216</v>
      </c>
      <c r="S37" s="9" t="str">
        <f t="shared" si="1"/>
        <v>/</v>
      </c>
      <c r="T37" t="s">
        <v>3217</v>
      </c>
      <c r="U37" t="s">
        <v>3211</v>
      </c>
    </row>
    <row r="38" spans="1:21" x14ac:dyDescent="0.15">
      <c r="A38" t="str">
        <f t="shared" si="0"/>
        <v>||||[[《/》&gt;/]]|</v>
      </c>
      <c r="B38" t="s">
        <v>3211</v>
      </c>
      <c r="E38" t="s">
        <v>3211</v>
      </c>
      <c r="H38" t="s">
        <v>3211</v>
      </c>
      <c r="J38" t="s">
        <v>3211</v>
      </c>
      <c r="N38" t="s">
        <v>3215</v>
      </c>
      <c r="P38" t="s">
        <v>3223</v>
      </c>
      <c r="R38" t="s">
        <v>3216</v>
      </c>
      <c r="S38" s="9" t="str">
        <f t="shared" si="1"/>
        <v>/</v>
      </c>
      <c r="T38" t="s">
        <v>3217</v>
      </c>
      <c r="U38" t="s">
        <v>3211</v>
      </c>
    </row>
    <row r="39" spans="1:21" x14ac:dyDescent="0.15">
      <c r="A39" t="str">
        <f t="shared" si="0"/>
        <v>||||[[《/》&gt;/]]|</v>
      </c>
      <c r="B39" t="s">
        <v>3211</v>
      </c>
      <c r="E39" t="s">
        <v>3211</v>
      </c>
      <c r="H39" t="s">
        <v>3211</v>
      </c>
      <c r="J39" t="s">
        <v>3211</v>
      </c>
      <c r="N39" t="s">
        <v>3215</v>
      </c>
      <c r="P39" t="s">
        <v>3223</v>
      </c>
      <c r="R39" t="s">
        <v>3216</v>
      </c>
      <c r="S39" s="9" t="str">
        <f t="shared" si="1"/>
        <v>/</v>
      </c>
      <c r="T39" t="s">
        <v>3217</v>
      </c>
      <c r="U39" t="s">
        <v>3211</v>
      </c>
    </row>
    <row r="40" spans="1:21" x14ac:dyDescent="0.15">
      <c r="A40" t="str">
        <f t="shared" si="0"/>
        <v>||||[[《/》&gt;/]]|</v>
      </c>
      <c r="B40" t="s">
        <v>3211</v>
      </c>
      <c r="E40" t="s">
        <v>3211</v>
      </c>
      <c r="H40" t="s">
        <v>3211</v>
      </c>
      <c r="J40" t="s">
        <v>3211</v>
      </c>
      <c r="N40" t="s">
        <v>3215</v>
      </c>
      <c r="P40" t="s">
        <v>3223</v>
      </c>
      <c r="R40" t="s">
        <v>3216</v>
      </c>
      <c r="S40" s="9" t="str">
        <f t="shared" si="1"/>
        <v>/</v>
      </c>
      <c r="T40" t="s">
        <v>3217</v>
      </c>
      <c r="U40" t="s">
        <v>3211</v>
      </c>
    </row>
    <row r="41" spans="1:21" x14ac:dyDescent="0.15">
      <c r="A41" t="str">
        <f t="shared" si="0"/>
        <v>||||[[《/》&gt;/]]|</v>
      </c>
      <c r="B41" t="s">
        <v>3211</v>
      </c>
      <c r="E41" t="s">
        <v>3211</v>
      </c>
      <c r="H41" t="s">
        <v>3211</v>
      </c>
      <c r="J41" t="s">
        <v>3211</v>
      </c>
      <c r="N41" t="s">
        <v>3215</v>
      </c>
      <c r="P41" t="s">
        <v>3223</v>
      </c>
      <c r="R41" t="s">
        <v>3216</v>
      </c>
      <c r="S41" s="9" t="str">
        <f t="shared" si="1"/>
        <v>/</v>
      </c>
      <c r="T41" t="s">
        <v>3217</v>
      </c>
      <c r="U41" t="s">
        <v>3211</v>
      </c>
    </row>
    <row r="42" spans="1:21" x14ac:dyDescent="0.15">
      <c r="A42" t="str">
        <f t="shared" si="0"/>
        <v>||||[[《/》&gt;/]]|</v>
      </c>
      <c r="B42" t="s">
        <v>3211</v>
      </c>
      <c r="E42" t="s">
        <v>3211</v>
      </c>
      <c r="H42" t="s">
        <v>3211</v>
      </c>
      <c r="J42" t="s">
        <v>3211</v>
      </c>
      <c r="N42" t="s">
        <v>3215</v>
      </c>
      <c r="P42" t="s">
        <v>3223</v>
      </c>
      <c r="R42" t="s">
        <v>3216</v>
      </c>
      <c r="S42" s="9" t="str">
        <f t="shared" si="1"/>
        <v>/</v>
      </c>
      <c r="T42" t="s">
        <v>3217</v>
      </c>
      <c r="U42" t="s">
        <v>3211</v>
      </c>
    </row>
    <row r="43" spans="1:21" x14ac:dyDescent="0.15">
      <c r="A43" t="str">
        <f t="shared" si="0"/>
        <v>||||[[《/》&gt;/]]|</v>
      </c>
      <c r="B43" t="s">
        <v>3211</v>
      </c>
      <c r="E43" t="s">
        <v>3211</v>
      </c>
      <c r="H43" t="s">
        <v>3211</v>
      </c>
      <c r="J43" t="s">
        <v>3211</v>
      </c>
      <c r="N43" t="s">
        <v>3215</v>
      </c>
      <c r="P43" t="s">
        <v>3223</v>
      </c>
      <c r="R43" t="s">
        <v>3216</v>
      </c>
      <c r="S43" s="9" t="str">
        <f t="shared" si="1"/>
        <v>/</v>
      </c>
      <c r="T43" t="s">
        <v>3217</v>
      </c>
      <c r="U43" t="s">
        <v>3211</v>
      </c>
    </row>
    <row r="44" spans="1:21" x14ac:dyDescent="0.15">
      <c r="A44" t="str">
        <f t="shared" si="0"/>
        <v>||||[[《/》&gt;/]]|</v>
      </c>
      <c r="B44" t="s">
        <v>3211</v>
      </c>
      <c r="E44" t="s">
        <v>3211</v>
      </c>
      <c r="H44" t="s">
        <v>3211</v>
      </c>
      <c r="J44" t="s">
        <v>3211</v>
      </c>
      <c r="N44" t="s">
        <v>3215</v>
      </c>
      <c r="P44" t="s">
        <v>3223</v>
      </c>
      <c r="R44" t="s">
        <v>3216</v>
      </c>
      <c r="S44" s="9" t="str">
        <f t="shared" si="1"/>
        <v>/</v>
      </c>
      <c r="T44" t="s">
        <v>3217</v>
      </c>
      <c r="U44" t="s">
        <v>3211</v>
      </c>
    </row>
    <row r="45" spans="1:21" x14ac:dyDescent="0.15">
      <c r="A45" t="str">
        <f t="shared" si="0"/>
        <v>||||[[《/》&gt;/]]|</v>
      </c>
      <c r="B45" t="s">
        <v>3211</v>
      </c>
      <c r="E45" t="s">
        <v>3211</v>
      </c>
      <c r="H45" t="s">
        <v>3211</v>
      </c>
      <c r="J45" t="s">
        <v>3211</v>
      </c>
      <c r="N45" t="s">
        <v>3215</v>
      </c>
      <c r="P45" t="s">
        <v>3223</v>
      </c>
      <c r="R45" t="s">
        <v>3216</v>
      </c>
      <c r="S45" s="9" t="str">
        <f t="shared" si="1"/>
        <v>/</v>
      </c>
      <c r="T45" t="s">
        <v>3217</v>
      </c>
      <c r="U45" t="s">
        <v>3211</v>
      </c>
    </row>
    <row r="46" spans="1:21" x14ac:dyDescent="0.15">
      <c r="A46" t="str">
        <f t="shared" si="0"/>
        <v>||||[[《/》&gt;/]]|</v>
      </c>
      <c r="B46" t="s">
        <v>3211</v>
      </c>
      <c r="E46" t="s">
        <v>3211</v>
      </c>
      <c r="H46" t="s">
        <v>3211</v>
      </c>
      <c r="J46" t="s">
        <v>3211</v>
      </c>
      <c r="N46" t="s">
        <v>3215</v>
      </c>
      <c r="P46" t="s">
        <v>3223</v>
      </c>
      <c r="R46" t="s">
        <v>3216</v>
      </c>
      <c r="S46" s="9" t="str">
        <f t="shared" si="1"/>
        <v>/</v>
      </c>
      <c r="T46" t="s">
        <v>3217</v>
      </c>
      <c r="U46" t="s">
        <v>3211</v>
      </c>
    </row>
    <row r="47" spans="1:21" x14ac:dyDescent="0.15">
      <c r="A47" t="str">
        <f t="shared" si="0"/>
        <v>||||[[《/》&gt;/]]|</v>
      </c>
      <c r="B47" t="s">
        <v>3211</v>
      </c>
      <c r="E47" t="s">
        <v>3211</v>
      </c>
      <c r="H47" t="s">
        <v>3211</v>
      </c>
      <c r="J47" t="s">
        <v>3211</v>
      </c>
      <c r="N47" t="s">
        <v>3215</v>
      </c>
      <c r="P47" t="s">
        <v>3223</v>
      </c>
      <c r="R47" t="s">
        <v>3216</v>
      </c>
      <c r="S47" s="9" t="str">
        <f t="shared" si="1"/>
        <v>/</v>
      </c>
      <c r="T47" t="s">
        <v>3217</v>
      </c>
      <c r="U47" t="s">
        <v>3211</v>
      </c>
    </row>
    <row r="48" spans="1:21" x14ac:dyDescent="0.15">
      <c r="A48" t="str">
        <f t="shared" si="0"/>
        <v>||||[[《/》&gt;/]]|</v>
      </c>
      <c r="B48" t="s">
        <v>3211</v>
      </c>
      <c r="E48" t="s">
        <v>3211</v>
      </c>
      <c r="H48" t="s">
        <v>3211</v>
      </c>
      <c r="J48" t="s">
        <v>3211</v>
      </c>
      <c r="N48" t="s">
        <v>3215</v>
      </c>
      <c r="P48" t="s">
        <v>3223</v>
      </c>
      <c r="R48" t="s">
        <v>3216</v>
      </c>
      <c r="S48" s="9" t="str">
        <f t="shared" si="1"/>
        <v>/</v>
      </c>
      <c r="T48" t="s">
        <v>3217</v>
      </c>
      <c r="U48" t="s">
        <v>3211</v>
      </c>
    </row>
    <row r="49" spans="1:21" x14ac:dyDescent="0.15">
      <c r="A49" t="str">
        <f t="shared" si="0"/>
        <v>||||[[《/》&gt;/]]|</v>
      </c>
      <c r="B49" t="s">
        <v>3211</v>
      </c>
      <c r="E49" t="s">
        <v>3211</v>
      </c>
      <c r="H49" t="s">
        <v>3211</v>
      </c>
      <c r="J49" t="s">
        <v>3211</v>
      </c>
      <c r="N49" t="s">
        <v>3215</v>
      </c>
      <c r="P49" t="s">
        <v>3223</v>
      </c>
      <c r="R49" t="s">
        <v>3216</v>
      </c>
      <c r="S49" s="9" t="str">
        <f t="shared" si="1"/>
        <v>/</v>
      </c>
      <c r="T49" t="s">
        <v>3217</v>
      </c>
      <c r="U49" t="s">
        <v>3211</v>
      </c>
    </row>
    <row r="50" spans="1:21" x14ac:dyDescent="0.15">
      <c r="A50" t="str">
        <f t="shared" si="0"/>
        <v>||||[[《/》&gt;/]]|</v>
      </c>
      <c r="B50" t="s">
        <v>3211</v>
      </c>
      <c r="E50" t="s">
        <v>3211</v>
      </c>
      <c r="H50" t="s">
        <v>3211</v>
      </c>
      <c r="J50" t="s">
        <v>3211</v>
      </c>
      <c r="N50" t="s">
        <v>3215</v>
      </c>
      <c r="P50" t="s">
        <v>3223</v>
      </c>
      <c r="R50" t="s">
        <v>3216</v>
      </c>
      <c r="S50" s="9" t="str">
        <f t="shared" si="1"/>
        <v>/</v>
      </c>
      <c r="T50" t="s">
        <v>3217</v>
      </c>
      <c r="U50" t="s">
        <v>3211</v>
      </c>
    </row>
    <row r="51" spans="1:21" x14ac:dyDescent="0.15">
      <c r="A51" t="str">
        <f t="shared" si="0"/>
        <v>||||[[《/》&gt;/]]|</v>
      </c>
      <c r="B51" t="s">
        <v>3211</v>
      </c>
      <c r="E51" t="s">
        <v>3211</v>
      </c>
      <c r="H51" t="s">
        <v>3211</v>
      </c>
      <c r="J51" t="s">
        <v>3211</v>
      </c>
      <c r="N51" t="s">
        <v>3215</v>
      </c>
      <c r="P51" t="s">
        <v>3222</v>
      </c>
      <c r="R51" t="s">
        <v>3216</v>
      </c>
      <c r="S51" s="9" t="str">
        <f t="shared" ref="S51:S68" si="2">O51&amp;"/"&amp;Q51</f>
        <v>/</v>
      </c>
      <c r="T51" t="s">
        <v>3217</v>
      </c>
      <c r="U51" t="s">
        <v>3211</v>
      </c>
    </row>
    <row r="52" spans="1:21" x14ac:dyDescent="0.15">
      <c r="A52" t="str">
        <f t="shared" si="0"/>
        <v>||||[[《/》&gt;/]]|</v>
      </c>
      <c r="B52" t="s">
        <v>3211</v>
      </c>
      <c r="E52" t="s">
        <v>3211</v>
      </c>
      <c r="H52" t="s">
        <v>3211</v>
      </c>
      <c r="J52" t="s">
        <v>3211</v>
      </c>
      <c r="N52" t="s">
        <v>3215</v>
      </c>
      <c r="P52" t="s">
        <v>3222</v>
      </c>
      <c r="R52" t="s">
        <v>3216</v>
      </c>
      <c r="S52" s="9" t="str">
        <f t="shared" si="2"/>
        <v>/</v>
      </c>
      <c r="T52" t="s">
        <v>3217</v>
      </c>
      <c r="U52" t="s">
        <v>3211</v>
      </c>
    </row>
    <row r="53" spans="1:21" x14ac:dyDescent="0.15">
      <c r="A53" t="str">
        <f t="shared" si="0"/>
        <v>||||[[《/》&gt;/]]|</v>
      </c>
      <c r="B53" t="s">
        <v>3211</v>
      </c>
      <c r="E53" t="s">
        <v>3211</v>
      </c>
      <c r="H53" t="s">
        <v>3211</v>
      </c>
      <c r="J53" t="s">
        <v>3211</v>
      </c>
      <c r="N53" t="s">
        <v>3215</v>
      </c>
      <c r="P53" t="s">
        <v>3222</v>
      </c>
      <c r="R53" t="s">
        <v>3216</v>
      </c>
      <c r="S53" s="9" t="str">
        <f t="shared" si="2"/>
        <v>/</v>
      </c>
      <c r="T53" t="s">
        <v>3217</v>
      </c>
      <c r="U53" t="s">
        <v>3211</v>
      </c>
    </row>
    <row r="54" spans="1:21" x14ac:dyDescent="0.15">
      <c r="A54" t="str">
        <f t="shared" si="0"/>
        <v>||||[[《/》&gt;/]]|</v>
      </c>
      <c r="B54" t="s">
        <v>3211</v>
      </c>
      <c r="E54" t="s">
        <v>3211</v>
      </c>
      <c r="H54" t="s">
        <v>3211</v>
      </c>
      <c r="J54" t="s">
        <v>3211</v>
      </c>
      <c r="N54" t="s">
        <v>3215</v>
      </c>
      <c r="P54" t="s">
        <v>3222</v>
      </c>
      <c r="R54" t="s">
        <v>3216</v>
      </c>
      <c r="S54" s="9" t="str">
        <f t="shared" si="2"/>
        <v>/</v>
      </c>
      <c r="T54" t="s">
        <v>3217</v>
      </c>
      <c r="U54" t="s">
        <v>3211</v>
      </c>
    </row>
    <row r="55" spans="1:21" x14ac:dyDescent="0.15">
      <c r="A55" t="str">
        <f t="shared" si="0"/>
        <v>||||[[《/》&gt;/]]|</v>
      </c>
      <c r="B55" t="s">
        <v>3211</v>
      </c>
      <c r="E55" t="s">
        <v>3211</v>
      </c>
      <c r="H55" t="s">
        <v>3211</v>
      </c>
      <c r="J55" t="s">
        <v>3211</v>
      </c>
      <c r="N55" t="s">
        <v>3215</v>
      </c>
      <c r="P55" t="s">
        <v>3222</v>
      </c>
      <c r="R55" t="s">
        <v>3216</v>
      </c>
      <c r="S55" s="9" t="str">
        <f t="shared" si="2"/>
        <v>/</v>
      </c>
      <c r="T55" t="s">
        <v>3217</v>
      </c>
      <c r="U55" t="s">
        <v>3211</v>
      </c>
    </row>
    <row r="56" spans="1:21" x14ac:dyDescent="0.15">
      <c r="A56" t="str">
        <f t="shared" si="0"/>
        <v>||||[[《/》&gt;/]]|</v>
      </c>
      <c r="B56" t="s">
        <v>3211</v>
      </c>
      <c r="E56" t="s">
        <v>3211</v>
      </c>
      <c r="H56" t="s">
        <v>3211</v>
      </c>
      <c r="J56" t="s">
        <v>3211</v>
      </c>
      <c r="N56" t="s">
        <v>3215</v>
      </c>
      <c r="P56" t="s">
        <v>3222</v>
      </c>
      <c r="R56" t="s">
        <v>3216</v>
      </c>
      <c r="S56" s="9" t="str">
        <f t="shared" si="2"/>
        <v>/</v>
      </c>
      <c r="T56" t="s">
        <v>3217</v>
      </c>
      <c r="U56" t="s">
        <v>3211</v>
      </c>
    </row>
    <row r="57" spans="1:21" x14ac:dyDescent="0.15">
      <c r="A57" t="str">
        <f t="shared" si="0"/>
        <v>||||[[《/》&gt;/]]|</v>
      </c>
      <c r="B57" t="s">
        <v>3211</v>
      </c>
      <c r="E57" t="s">
        <v>3211</v>
      </c>
      <c r="H57" t="s">
        <v>3211</v>
      </c>
      <c r="J57" t="s">
        <v>3211</v>
      </c>
      <c r="N57" t="s">
        <v>3215</v>
      </c>
      <c r="P57" t="s">
        <v>3222</v>
      </c>
      <c r="R57" t="s">
        <v>3216</v>
      </c>
      <c r="S57" s="9" t="str">
        <f t="shared" si="2"/>
        <v>/</v>
      </c>
      <c r="T57" t="s">
        <v>3217</v>
      </c>
      <c r="U57" t="s">
        <v>3211</v>
      </c>
    </row>
    <row r="58" spans="1:21" x14ac:dyDescent="0.15">
      <c r="A58" t="str">
        <f t="shared" si="0"/>
        <v>||||[[《/》&gt;/]]|</v>
      </c>
      <c r="B58" t="s">
        <v>3211</v>
      </c>
      <c r="E58" t="s">
        <v>3211</v>
      </c>
      <c r="H58" t="s">
        <v>3211</v>
      </c>
      <c r="J58" t="s">
        <v>3211</v>
      </c>
      <c r="N58" t="s">
        <v>3215</v>
      </c>
      <c r="P58" t="s">
        <v>3222</v>
      </c>
      <c r="R58" t="s">
        <v>3216</v>
      </c>
      <c r="S58" s="9" t="str">
        <f t="shared" si="2"/>
        <v>/</v>
      </c>
      <c r="T58" t="s">
        <v>3217</v>
      </c>
      <c r="U58" t="s">
        <v>3211</v>
      </c>
    </row>
    <row r="59" spans="1:21" x14ac:dyDescent="0.15">
      <c r="A59" t="str">
        <f t="shared" si="0"/>
        <v>||||[[《/》&gt;/]]|</v>
      </c>
      <c r="B59" t="s">
        <v>3211</v>
      </c>
      <c r="E59" t="s">
        <v>3211</v>
      </c>
      <c r="H59" t="s">
        <v>3211</v>
      </c>
      <c r="J59" t="s">
        <v>3211</v>
      </c>
      <c r="N59" t="s">
        <v>3215</v>
      </c>
      <c r="P59" t="s">
        <v>3222</v>
      </c>
      <c r="R59" t="s">
        <v>3216</v>
      </c>
      <c r="S59" s="9" t="str">
        <f t="shared" si="2"/>
        <v>/</v>
      </c>
      <c r="T59" t="s">
        <v>3217</v>
      </c>
      <c r="U59" t="s">
        <v>3211</v>
      </c>
    </row>
    <row r="60" spans="1:21" x14ac:dyDescent="0.15">
      <c r="A60" t="str">
        <f t="shared" si="0"/>
        <v>||||[[《/》&gt;/]]|</v>
      </c>
      <c r="B60" t="s">
        <v>3211</v>
      </c>
      <c r="E60" t="s">
        <v>3211</v>
      </c>
      <c r="H60" t="s">
        <v>3211</v>
      </c>
      <c r="J60" t="s">
        <v>3211</v>
      </c>
      <c r="N60" t="s">
        <v>3215</v>
      </c>
      <c r="P60" t="s">
        <v>3222</v>
      </c>
      <c r="R60" t="s">
        <v>3216</v>
      </c>
      <c r="S60" s="9" t="str">
        <f t="shared" si="2"/>
        <v>/</v>
      </c>
      <c r="T60" t="s">
        <v>3217</v>
      </c>
      <c r="U60" t="s">
        <v>3211</v>
      </c>
    </row>
    <row r="61" spans="1:21" x14ac:dyDescent="0.15">
      <c r="A61" t="str">
        <f t="shared" si="0"/>
        <v>||||[[《/》&gt;/]]|</v>
      </c>
      <c r="B61" t="s">
        <v>3211</v>
      </c>
      <c r="E61" t="s">
        <v>3211</v>
      </c>
      <c r="H61" t="s">
        <v>3211</v>
      </c>
      <c r="J61" t="s">
        <v>3211</v>
      </c>
      <c r="N61" t="s">
        <v>3215</v>
      </c>
      <c r="P61" t="s">
        <v>3222</v>
      </c>
      <c r="R61" t="s">
        <v>3216</v>
      </c>
      <c r="S61" s="9" t="str">
        <f t="shared" si="2"/>
        <v>/</v>
      </c>
      <c r="T61" t="s">
        <v>3217</v>
      </c>
      <c r="U61" t="s">
        <v>3211</v>
      </c>
    </row>
    <row r="62" spans="1:21" x14ac:dyDescent="0.15">
      <c r="A62" t="str">
        <f t="shared" si="0"/>
        <v>||||[[《/》&gt;/]]|</v>
      </c>
      <c r="B62" t="s">
        <v>3211</v>
      </c>
      <c r="E62" t="s">
        <v>3211</v>
      </c>
      <c r="H62" t="s">
        <v>3211</v>
      </c>
      <c r="J62" t="s">
        <v>3211</v>
      </c>
      <c r="N62" t="s">
        <v>3215</v>
      </c>
      <c r="P62" t="s">
        <v>3222</v>
      </c>
      <c r="R62" t="s">
        <v>3216</v>
      </c>
      <c r="S62" s="9" t="str">
        <f t="shared" si="2"/>
        <v>/</v>
      </c>
      <c r="T62" t="s">
        <v>3217</v>
      </c>
      <c r="U62" t="s">
        <v>3211</v>
      </c>
    </row>
    <row r="63" spans="1:21" x14ac:dyDescent="0.15">
      <c r="A63" t="str">
        <f t="shared" si="0"/>
        <v>||||[[《/》&gt;/]]|</v>
      </c>
      <c r="B63" t="s">
        <v>3211</v>
      </c>
      <c r="E63" t="s">
        <v>3211</v>
      </c>
      <c r="H63" t="s">
        <v>3211</v>
      </c>
      <c r="J63" t="s">
        <v>3211</v>
      </c>
      <c r="N63" t="s">
        <v>3215</v>
      </c>
      <c r="P63" t="s">
        <v>3222</v>
      </c>
      <c r="R63" t="s">
        <v>3216</v>
      </c>
      <c r="S63" s="9" t="str">
        <f t="shared" si="2"/>
        <v>/</v>
      </c>
      <c r="T63" t="s">
        <v>3217</v>
      </c>
      <c r="U63" t="s">
        <v>3211</v>
      </c>
    </row>
    <row r="64" spans="1:21" x14ac:dyDescent="0.15">
      <c r="A64" t="str">
        <f t="shared" si="0"/>
        <v>||||[[《/》&gt;/]]|</v>
      </c>
      <c r="B64" t="s">
        <v>3211</v>
      </c>
      <c r="E64" t="s">
        <v>3211</v>
      </c>
      <c r="H64" t="s">
        <v>3211</v>
      </c>
      <c r="J64" t="s">
        <v>3211</v>
      </c>
      <c r="N64" t="s">
        <v>3215</v>
      </c>
      <c r="P64" t="s">
        <v>3222</v>
      </c>
      <c r="R64" t="s">
        <v>3216</v>
      </c>
      <c r="S64" s="9" t="str">
        <f t="shared" si="2"/>
        <v>/</v>
      </c>
      <c r="T64" t="s">
        <v>3217</v>
      </c>
      <c r="U64" t="s">
        <v>3211</v>
      </c>
    </row>
    <row r="65" spans="1:22" x14ac:dyDescent="0.15">
      <c r="A65" t="str">
        <f t="shared" si="0"/>
        <v>||||[[《/》&gt;/]]|</v>
      </c>
      <c r="B65" t="s">
        <v>3211</v>
      </c>
      <c r="E65" t="s">
        <v>3211</v>
      </c>
      <c r="H65" t="s">
        <v>3211</v>
      </c>
      <c r="J65" t="s">
        <v>3211</v>
      </c>
      <c r="N65" t="s">
        <v>3215</v>
      </c>
      <c r="P65" t="s">
        <v>3222</v>
      </c>
      <c r="R65" t="s">
        <v>3216</v>
      </c>
      <c r="S65" s="9" t="str">
        <f t="shared" si="2"/>
        <v>/</v>
      </c>
      <c r="T65" t="s">
        <v>3217</v>
      </c>
      <c r="U65" t="s">
        <v>3211</v>
      </c>
    </row>
    <row r="66" spans="1:22" x14ac:dyDescent="0.15">
      <c r="A66" t="str">
        <f t="shared" ref="A66:A68" si="3">B66&amp;C66&amp;E66&amp;F66&amp;H66&amp;I66&amp;J66&amp;K66&amp;M66&amp;N66&amp;O66&amp;P66&amp;Q66&amp;R66&amp;S66&amp;T66&amp;U66&amp;V66</f>
        <v>||||[[《/》&gt;/]]|</v>
      </c>
      <c r="B66" t="s">
        <v>3211</v>
      </c>
      <c r="E66" t="s">
        <v>3211</v>
      </c>
      <c r="H66" t="s">
        <v>3211</v>
      </c>
      <c r="J66" t="s">
        <v>3211</v>
      </c>
      <c r="N66" t="s">
        <v>3215</v>
      </c>
      <c r="P66" t="s">
        <v>3222</v>
      </c>
      <c r="R66" t="s">
        <v>3216</v>
      </c>
      <c r="S66" s="9" t="str">
        <f t="shared" si="2"/>
        <v>/</v>
      </c>
      <c r="T66" t="s">
        <v>3217</v>
      </c>
      <c r="U66" t="s">
        <v>3211</v>
      </c>
    </row>
    <row r="67" spans="1:22" x14ac:dyDescent="0.15">
      <c r="A67" t="str">
        <f t="shared" si="3"/>
        <v>||||[[《/》&gt;/]]|</v>
      </c>
      <c r="B67" t="s">
        <v>3211</v>
      </c>
      <c r="E67" t="s">
        <v>3211</v>
      </c>
      <c r="H67" t="s">
        <v>3211</v>
      </c>
      <c r="J67" t="s">
        <v>3211</v>
      </c>
      <c r="N67" t="s">
        <v>3215</v>
      </c>
      <c r="P67" t="s">
        <v>3222</v>
      </c>
      <c r="R67" t="s">
        <v>3216</v>
      </c>
      <c r="S67" s="9" t="str">
        <f t="shared" si="2"/>
        <v>/</v>
      </c>
      <c r="T67" t="s">
        <v>3217</v>
      </c>
      <c r="U67" t="s">
        <v>3211</v>
      </c>
    </row>
    <row r="68" spans="1:22" x14ac:dyDescent="0.15">
      <c r="A68" t="str">
        <f t="shared" si="3"/>
        <v>||||[[《/》&gt;/]]|</v>
      </c>
      <c r="B68" t="s">
        <v>3211</v>
      </c>
      <c r="E68" t="s">
        <v>3211</v>
      </c>
      <c r="H68" t="s">
        <v>3211</v>
      </c>
      <c r="J68" t="s">
        <v>3211</v>
      </c>
      <c r="N68" t="s">
        <v>3215</v>
      </c>
      <c r="P68" t="s">
        <v>3222</v>
      </c>
      <c r="R68" t="s">
        <v>3216</v>
      </c>
      <c r="S68" s="9" t="str">
        <f t="shared" si="2"/>
        <v>/</v>
      </c>
      <c r="T68" t="s">
        <v>3217</v>
      </c>
      <c r="U68" t="s">
        <v>3211</v>
      </c>
    </row>
    <row r="73" spans="1:22" x14ac:dyDescent="0.15">
      <c r="A73" t="str">
        <f>B73&amp;C73&amp;E73&amp;F73&amp;H73&amp;I73&amp;J73&amp;K73&amp;M73&amp;N73&amp;O73&amp;P73&amp;Q73&amp;R73&amp;S73&amp;T73&amp;U73&amp;V73</f>
        <v/>
      </c>
      <c r="S73" s="9"/>
    </row>
    <row r="74" spans="1:22" x14ac:dyDescent="0.15">
      <c r="A74" t="str">
        <f>B74&amp;C74&amp;E74&amp;F74&amp;H74&amp;I74&amp;J74&amp;K74&amp;M74&amp;N74&amp;O74&amp;P74&amp;Q74&amp;R74&amp;S74&amp;T74&amp;U74&amp;V74</f>
        <v>**サポートカード</v>
      </c>
      <c r="B74" t="s">
        <v>3220</v>
      </c>
    </row>
    <row r="75" spans="1:22" x14ac:dyDescent="0.15">
      <c r="A75" t="str">
        <f>B75&amp;C75&amp;E75&amp;F75&amp;H75&amp;I75&amp;J75&amp;K75&amp;M75&amp;N75&amp;O75&amp;P75&amp;Q75&amp;R75&amp;S75&amp;T75&amp;U75&amp;V75</f>
        <v>|LEFT:50|LEFT:50|LEFT:50|LEFT:500|c</v>
      </c>
      <c r="B75" t="s">
        <v>3211</v>
      </c>
      <c r="C75" t="s">
        <v>3204</v>
      </c>
      <c r="E75" t="s">
        <v>3211</v>
      </c>
      <c r="F75" t="s">
        <v>3204</v>
      </c>
      <c r="H75" t="s">
        <v>3211</v>
      </c>
      <c r="I75" t="s">
        <v>3204</v>
      </c>
      <c r="J75" t="s">
        <v>3211</v>
      </c>
      <c r="O75" t="s">
        <v>3205</v>
      </c>
      <c r="U75" t="s">
        <v>3211</v>
      </c>
      <c r="V75" t="s">
        <v>3206</v>
      </c>
    </row>
    <row r="76" spans="1:22" x14ac:dyDescent="0.15">
      <c r="A76" t="str">
        <f>B76&amp;C76&amp;E76&amp;F76&amp;H76&amp;I76&amp;J76&amp;K76&amp;M76&amp;N76&amp;O76&amp;P76&amp;Q76&amp;R76&amp;S76&amp;T76&amp;U76&amp;V76</f>
        <v>|セット|色|コスト|カード名|</v>
      </c>
      <c r="B76" t="s">
        <v>3211</v>
      </c>
      <c r="C76" t="s">
        <v>3212</v>
      </c>
      <c r="E76" t="s">
        <v>3211</v>
      </c>
      <c r="F76" t="s">
        <v>3181</v>
      </c>
      <c r="H76" t="s">
        <v>3211</v>
      </c>
      <c r="I76" t="s">
        <v>3207</v>
      </c>
      <c r="J76" t="s">
        <v>3211</v>
      </c>
      <c r="O76" t="s">
        <v>3208</v>
      </c>
      <c r="U76" t="s">
        <v>3211</v>
      </c>
    </row>
  </sheetData>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76"/>
  <sheetViews>
    <sheetView workbookViewId="0">
      <selection activeCell="B4" sqref="B4:V5"/>
    </sheetView>
  </sheetViews>
  <sheetFormatPr defaultRowHeight="13.5" x14ac:dyDescent="0.15"/>
  <cols>
    <col min="1" max="1" width="14.75" customWidth="1"/>
    <col min="2" max="2" width="2.5" customWidth="1"/>
    <col min="3" max="3" width="6.25" customWidth="1"/>
    <col min="4" max="4" width="2.5" bestFit="1" customWidth="1"/>
    <col min="5" max="5" width="2" bestFit="1" customWidth="1"/>
    <col min="7" max="7" width="2.5" bestFit="1" customWidth="1"/>
    <col min="8" max="8" width="2" bestFit="1" customWidth="1"/>
    <col min="10" max="10" width="2" bestFit="1" customWidth="1"/>
    <col min="12" max="12" width="2.5" bestFit="1" customWidth="1"/>
    <col min="13" max="13" width="2" bestFit="1" customWidth="1"/>
    <col min="14" max="14" width="3.75" bestFit="1" customWidth="1"/>
    <col min="16" max="16" width="2.5" bestFit="1" customWidth="1"/>
    <col min="18" max="18" width="2" customWidth="1"/>
    <col min="19" max="19" width="10.125" customWidth="1"/>
    <col min="20" max="20" width="2" customWidth="1"/>
    <col min="21" max="21" width="2" bestFit="1" customWidth="1"/>
  </cols>
  <sheetData>
    <row r="1" spans="1:22" x14ac:dyDescent="0.15">
      <c r="A1" t="str">
        <f>B1&amp;C1&amp;E1&amp;F1&amp;H1&amp;I1&amp;J1&amp;K1&amp;M1&amp;N1&amp;O1&amp;P1&amp;Q1&amp;R1&amp;S1&amp;T1&amp;U1&amp;V1</f>
        <v>*昇華カード一覧</v>
      </c>
      <c r="B1" t="s">
        <v>3229</v>
      </c>
      <c r="C1" t="s">
        <v>3230</v>
      </c>
      <c r="F1" t="s">
        <v>3228</v>
      </c>
    </row>
    <row r="2" spans="1:22" x14ac:dyDescent="0.15">
      <c r="A2" t="str">
        <f t="shared" ref="A2:A65" si="0">B2&amp;C2&amp;E2&amp;F2&amp;H2&amp;I2&amp;J2&amp;K2&amp;M2&amp;N2&amp;O2&amp;P2&amp;Q2&amp;R2&amp;S2&amp;T2&amp;U2&amp;V2</f>
        <v/>
      </c>
    </row>
    <row r="3" spans="1:22" x14ac:dyDescent="0.15">
      <c r="A3" t="str">
        <f t="shared" si="0"/>
        <v>**クリーチャーカード</v>
      </c>
      <c r="B3" t="s">
        <v>3218</v>
      </c>
    </row>
    <row r="4" spans="1:22" x14ac:dyDescent="0.15">
      <c r="A4" t="str">
        <f t="shared" si="0"/>
        <v>|LEFT:50|LEFT:50|LEFT:100|LEFT:500|c</v>
      </c>
      <c r="B4" t="s">
        <v>3211</v>
      </c>
      <c r="C4" t="s">
        <v>3204</v>
      </c>
      <c r="E4" t="s">
        <v>3211</v>
      </c>
      <c r="F4" t="s">
        <v>3204</v>
      </c>
      <c r="H4" t="s">
        <v>3211</v>
      </c>
      <c r="I4" t="s">
        <v>3242</v>
      </c>
      <c r="J4" t="s">
        <v>3211</v>
      </c>
      <c r="O4" t="s">
        <v>3205</v>
      </c>
      <c r="U4" t="s">
        <v>3211</v>
      </c>
      <c r="V4" t="s">
        <v>3206</v>
      </c>
    </row>
    <row r="5" spans="1:22" x14ac:dyDescent="0.15">
      <c r="A5" t="str">
        <f t="shared" si="0"/>
        <v>|色|昇華|能力|カード名|</v>
      </c>
      <c r="B5" t="s">
        <v>3211</v>
      </c>
      <c r="C5" t="s">
        <v>3181</v>
      </c>
      <c r="E5" t="s">
        <v>3211</v>
      </c>
      <c r="F5" t="s">
        <v>3230</v>
      </c>
      <c r="H5" t="s">
        <v>3211</v>
      </c>
      <c r="I5" t="s">
        <v>3231</v>
      </c>
      <c r="J5" t="s">
        <v>3211</v>
      </c>
      <c r="O5" t="s">
        <v>3208</v>
      </c>
      <c r="U5" t="s">
        <v>3211</v>
      </c>
    </row>
    <row r="6" spans="1:22" x14ac:dyDescent="0.15">
      <c r="A6" t="str">
        <f t="shared" si="0"/>
        <v>|青|昇華1|バウンス|[[《霞の徘徊者/Murk Strider》&gt;霞の徘徊者/Murk Strider]]|</v>
      </c>
      <c r="B6" t="s">
        <v>3211</v>
      </c>
      <c r="C6" t="s">
        <v>1631</v>
      </c>
      <c r="E6" t="s">
        <v>3211</v>
      </c>
      <c r="F6" t="s">
        <v>3243</v>
      </c>
      <c r="H6" t="s">
        <v>3211</v>
      </c>
      <c r="I6" t="s">
        <v>3209</v>
      </c>
      <c r="J6" t="s">
        <v>3211</v>
      </c>
      <c r="N6" t="s">
        <v>3215</v>
      </c>
      <c r="O6" t="s">
        <v>2328</v>
      </c>
      <c r="P6" t="s">
        <v>3223</v>
      </c>
      <c r="Q6" t="s">
        <v>2327</v>
      </c>
      <c r="R6" t="s">
        <v>3216</v>
      </c>
      <c r="S6" s="9" t="str">
        <f t="shared" ref="S6:S50" si="1">O6&amp;P6&amp;Q6</f>
        <v>霞の徘徊者/Murk Strider</v>
      </c>
      <c r="T6" t="s">
        <v>3217</v>
      </c>
      <c r="U6" t="s">
        <v>3211</v>
      </c>
    </row>
    <row r="7" spans="1:22" x14ac:dyDescent="0.15">
      <c r="A7" t="str">
        <f t="shared" si="0"/>
        <v>|青|昇華1|無効化|[[《謎めいた巡行者/Cryptic Cruiser》&gt;謎めいた巡行者/Cryptic Cruiser]]|</v>
      </c>
      <c r="B7" t="s">
        <v>3211</v>
      </c>
      <c r="C7" t="s">
        <v>1631</v>
      </c>
      <c r="E7" t="s">
        <v>3211</v>
      </c>
      <c r="F7" t="s">
        <v>3243</v>
      </c>
      <c r="H7" t="s">
        <v>3211</v>
      </c>
      <c r="I7" t="s">
        <v>3232</v>
      </c>
      <c r="J7" t="s">
        <v>3211</v>
      </c>
      <c r="N7" t="s">
        <v>3215</v>
      </c>
      <c r="O7" t="s">
        <v>2283</v>
      </c>
      <c r="P7" t="s">
        <v>3223</v>
      </c>
      <c r="Q7" t="s">
        <v>2282</v>
      </c>
      <c r="R7" t="s">
        <v>3216</v>
      </c>
      <c r="S7" s="9" t="str">
        <f t="shared" si="1"/>
        <v>謎めいた巡行者/Cryptic Cruiser</v>
      </c>
      <c r="T7" t="s">
        <v>3217</v>
      </c>
      <c r="U7" t="s">
        <v>3211</v>
      </c>
    </row>
    <row r="8" spans="1:22" x14ac:dyDescent="0.15">
      <c r="A8" t="str">
        <f t="shared" si="0"/>
        <v>|青|昇華1|ドロー|[[《塵の予言者/Oracle of Dust》&gt;塵の予言者/Oracle of Dust]]|</v>
      </c>
      <c r="B8" t="s">
        <v>3211</v>
      </c>
      <c r="C8" t="s">
        <v>1631</v>
      </c>
      <c r="E8" t="s">
        <v>3211</v>
      </c>
      <c r="F8" t="s">
        <v>3243</v>
      </c>
      <c r="H8" t="s">
        <v>3211</v>
      </c>
      <c r="I8" t="s">
        <v>3233</v>
      </c>
      <c r="J8" t="s">
        <v>3211</v>
      </c>
      <c r="N8" t="s">
        <v>3215</v>
      </c>
      <c r="O8" t="s">
        <v>2275</v>
      </c>
      <c r="P8" t="s">
        <v>3223</v>
      </c>
      <c r="Q8" t="s">
        <v>2274</v>
      </c>
      <c r="R8" t="s">
        <v>3216</v>
      </c>
      <c r="S8" s="9" t="str">
        <f t="shared" si="1"/>
        <v>塵の予言者/Oracle of Dust</v>
      </c>
      <c r="T8" t="s">
        <v>3217</v>
      </c>
      <c r="U8" t="s">
        <v>3211</v>
      </c>
    </row>
    <row r="9" spans="1:22" x14ac:dyDescent="0.15">
      <c r="A9" t="str">
        <f t="shared" si="0"/>
        <v>|青|昇華2|呪文回収|[[《ウラモグの回収者/Ulamog's Reclaimer》&gt;ウラモグの回収者/Ulamog's Reclaimer]]|</v>
      </c>
      <c r="B9" t="s">
        <v>3211</v>
      </c>
      <c r="C9" t="s">
        <v>1631</v>
      </c>
      <c r="E9" t="s">
        <v>3211</v>
      </c>
      <c r="F9" t="s">
        <v>3245</v>
      </c>
      <c r="H9" t="s">
        <v>3211</v>
      </c>
      <c r="I9" t="s">
        <v>3234</v>
      </c>
      <c r="J9" t="s">
        <v>3211</v>
      </c>
      <c r="N9" t="s">
        <v>3215</v>
      </c>
      <c r="O9" t="s">
        <v>2269</v>
      </c>
      <c r="P9" t="s">
        <v>3223</v>
      </c>
      <c r="Q9" t="s">
        <v>2268</v>
      </c>
      <c r="R9" t="s">
        <v>3216</v>
      </c>
      <c r="S9" s="9" t="str">
        <f t="shared" si="1"/>
        <v>ウラモグの回収者/Ulamog's Reclaimer</v>
      </c>
      <c r="T9" t="s">
        <v>3217</v>
      </c>
      <c r="U9" t="s">
        <v>3211</v>
      </c>
    </row>
    <row r="10" spans="1:22" x14ac:dyDescent="0.15">
      <c r="A10" t="str">
        <f t="shared" si="0"/>
        <v>|黒|昇華1|ハンデス|[[《精神を掻き寄せるもの/Mind Raker》&gt;精神を掻き寄せるもの/Mind Raker]]|</v>
      </c>
      <c r="B10" t="s">
        <v>3211</v>
      </c>
      <c r="C10" t="s">
        <v>1606</v>
      </c>
      <c r="E10" t="s">
        <v>3211</v>
      </c>
      <c r="F10" t="s">
        <v>3243</v>
      </c>
      <c r="H10" t="s">
        <v>3211</v>
      </c>
      <c r="I10" t="s">
        <v>3210</v>
      </c>
      <c r="J10" t="s">
        <v>3211</v>
      </c>
      <c r="N10" t="s">
        <v>3215</v>
      </c>
      <c r="O10" t="s">
        <v>2208</v>
      </c>
      <c r="P10" t="s">
        <v>3223</v>
      </c>
      <c r="Q10" t="s">
        <v>2207</v>
      </c>
      <c r="R10" t="s">
        <v>3216</v>
      </c>
      <c r="S10" s="9" t="str">
        <f t="shared" si="1"/>
        <v>精神を掻き寄せるもの/Mind Raker</v>
      </c>
      <c r="T10" t="s">
        <v>3217</v>
      </c>
      <c r="U10" t="s">
        <v>3211</v>
      </c>
    </row>
    <row r="11" spans="1:22" x14ac:dyDescent="0.15">
      <c r="A11" t="str">
        <f t="shared" si="0"/>
        <v>|黒|昇華1|マイナス修正|[[《不毛の地の絞殺者/Wasteland Strangler》&gt;不毛の地の絞殺者/Wasteland Strangler]]|</v>
      </c>
      <c r="B11" t="s">
        <v>3211</v>
      </c>
      <c r="C11" t="s">
        <v>1606</v>
      </c>
      <c r="E11" t="s">
        <v>3211</v>
      </c>
      <c r="F11" t="s">
        <v>3243</v>
      </c>
      <c r="H11" t="s">
        <v>3211</v>
      </c>
      <c r="I11" t="s">
        <v>3238</v>
      </c>
      <c r="J11" t="s">
        <v>3211</v>
      </c>
      <c r="N11" t="s">
        <v>3215</v>
      </c>
      <c r="O11" t="s">
        <v>2105</v>
      </c>
      <c r="P11" t="s">
        <v>3223</v>
      </c>
      <c r="Q11" t="s">
        <v>2104</v>
      </c>
      <c r="R11" t="s">
        <v>3216</v>
      </c>
      <c r="S11" s="9" t="str">
        <f t="shared" si="1"/>
        <v>不毛の地の絞殺者/Wasteland Strangler</v>
      </c>
      <c r="T11" t="s">
        <v>3217</v>
      </c>
      <c r="U11" t="s">
        <v>3211</v>
      </c>
    </row>
    <row r="12" spans="1:22" x14ac:dyDescent="0.15">
      <c r="A12" t="str">
        <f t="shared" si="0"/>
        <v>|青黒|昇華2|マナ吸収|[[《ウラモグの失却させるもの/Ulamog's Nullifier》&gt;ウラモグの失却させるもの/Ulamog's Nullifier]]|</v>
      </c>
      <c r="B12" t="s">
        <v>3211</v>
      </c>
      <c r="C12" t="s">
        <v>1530</v>
      </c>
      <c r="E12" t="s">
        <v>3211</v>
      </c>
      <c r="F12" t="s">
        <v>3245</v>
      </c>
      <c r="H12" t="s">
        <v>3211</v>
      </c>
      <c r="I12" t="s">
        <v>3235</v>
      </c>
      <c r="J12" t="s">
        <v>3211</v>
      </c>
      <c r="N12" t="s">
        <v>3215</v>
      </c>
      <c r="O12" t="s">
        <v>1866</v>
      </c>
      <c r="P12" t="s">
        <v>3223</v>
      </c>
      <c r="Q12" t="s">
        <v>1865</v>
      </c>
      <c r="R12" t="s">
        <v>3216</v>
      </c>
      <c r="S12" s="9" t="str">
        <f t="shared" si="1"/>
        <v>ウラモグの失却させるもの/Ulamog's Nullifier</v>
      </c>
      <c r="T12" t="s">
        <v>3217</v>
      </c>
      <c r="U12" t="s">
        <v>3211</v>
      </c>
    </row>
    <row r="13" spans="1:22" x14ac:dyDescent="0.15">
      <c r="A13" t="str">
        <f t="shared" si="0"/>
        <v>|無色|昇華1|回復|[[《破滅の昇華者/Ruin Processor》&gt;破滅の昇華者/Ruin Processor]]|</v>
      </c>
      <c r="B13" t="s">
        <v>3211</v>
      </c>
      <c r="C13" t="s">
        <v>301</v>
      </c>
      <c r="E13" t="s">
        <v>3211</v>
      </c>
      <c r="F13" t="s">
        <v>3243</v>
      </c>
      <c r="H13" t="s">
        <v>3211</v>
      </c>
      <c r="I13" t="s">
        <v>3236</v>
      </c>
      <c r="J13" t="s">
        <v>3211</v>
      </c>
      <c r="N13" t="s">
        <v>3215</v>
      </c>
      <c r="O13" t="s">
        <v>1792</v>
      </c>
      <c r="P13" t="s">
        <v>3223</v>
      </c>
      <c r="Q13" t="s">
        <v>1791</v>
      </c>
      <c r="R13" t="s">
        <v>3216</v>
      </c>
      <c r="S13" s="9" t="str">
        <f t="shared" si="1"/>
        <v>破滅の昇華者/Ruin Processor</v>
      </c>
      <c r="T13" t="s">
        <v>3217</v>
      </c>
      <c r="U13" t="s">
        <v>3211</v>
      </c>
    </row>
    <row r="14" spans="1:22" x14ac:dyDescent="0.15">
      <c r="A14" t="str">
        <f t="shared" si="0"/>
        <v>|無色|昇華2|自己強化|[[《ウラモグの強奪者/Ulamog's Despoiler》&gt;ウラモグの強奪者/Ulamog's Despoiler]]|</v>
      </c>
      <c r="B14" t="s">
        <v>3211</v>
      </c>
      <c r="C14" t="s">
        <v>301</v>
      </c>
      <c r="E14" t="s">
        <v>3211</v>
      </c>
      <c r="F14" t="s">
        <v>3245</v>
      </c>
      <c r="H14" t="s">
        <v>3211</v>
      </c>
      <c r="I14" t="s">
        <v>3239</v>
      </c>
      <c r="J14" t="s">
        <v>3211</v>
      </c>
      <c r="N14" t="s">
        <v>3215</v>
      </c>
      <c r="O14" t="s">
        <v>1760</v>
      </c>
      <c r="P14" t="s">
        <v>3223</v>
      </c>
      <c r="Q14" t="s">
        <v>1759</v>
      </c>
      <c r="R14" t="s">
        <v>3216</v>
      </c>
      <c r="S14" s="9" t="str">
        <f t="shared" si="1"/>
        <v>ウラモグの強奪者/Ulamog's Despoiler</v>
      </c>
      <c r="T14" t="s">
        <v>3217</v>
      </c>
      <c r="U14" t="s">
        <v>3211</v>
      </c>
    </row>
    <row r="15" spans="1:22" x14ac:dyDescent="0.15">
      <c r="A15" t="str">
        <f t="shared" si="0"/>
        <v>|無色|昇華2|トークン召喚|[[《荒廃を招くもの/Blight Herder》&gt;荒廃を招くもの/Blight Herder]]|</v>
      </c>
      <c r="B15" t="s">
        <v>3211</v>
      </c>
      <c r="C15" t="s">
        <v>301</v>
      </c>
      <c r="E15" t="s">
        <v>3211</v>
      </c>
      <c r="F15" t="s">
        <v>3245</v>
      </c>
      <c r="H15" t="s">
        <v>3211</v>
      </c>
      <c r="I15" t="s">
        <v>3240</v>
      </c>
      <c r="J15" t="s">
        <v>3211</v>
      </c>
      <c r="N15" t="s">
        <v>3215</v>
      </c>
      <c r="O15" t="s">
        <v>1745</v>
      </c>
      <c r="P15" t="s">
        <v>3223</v>
      </c>
      <c r="Q15" t="s">
        <v>1744</v>
      </c>
      <c r="R15" t="s">
        <v>3216</v>
      </c>
      <c r="S15" s="9" t="str">
        <f t="shared" si="1"/>
        <v>荒廃を招くもの/Blight Herder</v>
      </c>
      <c r="T15" t="s">
        <v>3217</v>
      </c>
      <c r="U15" t="s">
        <v>3211</v>
      </c>
    </row>
    <row r="16" spans="1:22" x14ac:dyDescent="0.15">
      <c r="A16" t="str">
        <f t="shared" si="0"/>
        <v>|無色|昇華5|無し|[[《忘却蒔き/Oblivion Sower》&gt;忘却蒔き/Oblivion Sower]]|</v>
      </c>
      <c r="B16" t="s">
        <v>3211</v>
      </c>
      <c r="C16" t="s">
        <v>301</v>
      </c>
      <c r="E16" t="s">
        <v>3211</v>
      </c>
      <c r="F16" t="s">
        <v>3247</v>
      </c>
      <c r="H16" t="s">
        <v>3211</v>
      </c>
      <c r="I16" t="s">
        <v>3241</v>
      </c>
      <c r="J16" t="s">
        <v>3211</v>
      </c>
      <c r="N16" t="s">
        <v>3215</v>
      </c>
      <c r="O16" t="s">
        <v>1690</v>
      </c>
      <c r="P16" t="s">
        <v>3223</v>
      </c>
      <c r="Q16" t="s">
        <v>1689</v>
      </c>
      <c r="R16" t="s">
        <v>3216</v>
      </c>
      <c r="S16" s="9" t="str">
        <f t="shared" si="1"/>
        <v>忘却蒔き/Oblivion Sower</v>
      </c>
      <c r="T16" t="s">
        <v>3217</v>
      </c>
      <c r="U16" t="s">
        <v>3211</v>
      </c>
    </row>
    <row r="17" spans="1:22" x14ac:dyDescent="0.15">
      <c r="A17" t="str">
        <f>B17&amp;C17&amp;E17&amp;F17&amp;H17&amp;I17&amp;J17&amp;K17&amp;M17&amp;N17&amp;O17&amp;P17&amp;Q17&amp;R17&amp;S17&amp;T17&amp;U17&amp;V17</f>
        <v/>
      </c>
      <c r="S17" s="9"/>
    </row>
    <row r="18" spans="1:22" x14ac:dyDescent="0.15">
      <c r="A18" t="str">
        <f>B18&amp;C18&amp;E18&amp;F18&amp;H18&amp;I18&amp;J18&amp;K18&amp;M18&amp;N18&amp;O18&amp;P18&amp;Q18&amp;R18&amp;S18&amp;T18&amp;U18&amp;V18</f>
        <v>**呪文カード</v>
      </c>
      <c r="B18" t="s">
        <v>3219</v>
      </c>
    </row>
    <row r="19" spans="1:22" x14ac:dyDescent="0.15">
      <c r="A19" t="str">
        <f>B19&amp;C19&amp;E19&amp;F19&amp;H19&amp;I19&amp;J19&amp;K19&amp;M19&amp;N19&amp;O19&amp;P19&amp;Q19&amp;R19&amp;S19&amp;T19&amp;U19&amp;V19</f>
        <v>|LEFT:50|LEFT:50|LEFT:50|LEFT:500|c</v>
      </c>
      <c r="B19" t="s">
        <v>3211</v>
      </c>
      <c r="C19" t="s">
        <v>3204</v>
      </c>
      <c r="E19" t="s">
        <v>3211</v>
      </c>
      <c r="F19" t="s">
        <v>3204</v>
      </c>
      <c r="H19" t="s">
        <v>3211</v>
      </c>
      <c r="I19" t="s">
        <v>3204</v>
      </c>
      <c r="J19" t="s">
        <v>3211</v>
      </c>
      <c r="O19" t="s">
        <v>3205</v>
      </c>
      <c r="U19" t="s">
        <v>3211</v>
      </c>
      <c r="V19" t="s">
        <v>3206</v>
      </c>
    </row>
    <row r="20" spans="1:22" x14ac:dyDescent="0.15">
      <c r="A20" t="str">
        <f>B20&amp;C20&amp;E20&amp;F20&amp;H20&amp;I20&amp;J20&amp;K20&amp;M20&amp;N20&amp;O20&amp;P20&amp;Q20&amp;R20&amp;S20&amp;T20&amp;U20&amp;V20</f>
        <v>|色|昇華|能力|カード名|</v>
      </c>
      <c r="B20" t="s">
        <v>3211</v>
      </c>
      <c r="C20" t="s">
        <v>3181</v>
      </c>
      <c r="E20" t="s">
        <v>3211</v>
      </c>
      <c r="F20" t="s">
        <v>3248</v>
      </c>
      <c r="H20" t="s">
        <v>3211</v>
      </c>
      <c r="I20" t="s">
        <v>3231</v>
      </c>
      <c r="J20" t="s">
        <v>3211</v>
      </c>
      <c r="O20" t="s">
        <v>3208</v>
      </c>
      <c r="U20" t="s">
        <v>3211</v>
      </c>
    </row>
    <row r="21" spans="1:22" x14ac:dyDescent="0.15">
      <c r="A21" t="str">
        <f>B21&amp;C21&amp;E21&amp;F21&amp;H21&amp;I21&amp;J21&amp;K21&amp;M21&amp;N21&amp;O21&amp;P21&amp;Q21&amp;R21&amp;S21&amp;T21&amp;U21&amp;V21</f>
        <v>|赤|昇華1|火力|[[《昇華者の突撃/Processor Assault》&gt;昇華者の突撃/Processor Assault]]|</v>
      </c>
      <c r="B21" t="s">
        <v>3211</v>
      </c>
      <c r="C21" t="s">
        <v>1575</v>
      </c>
      <c r="E21" t="s">
        <v>3211</v>
      </c>
      <c r="F21" t="s">
        <v>3243</v>
      </c>
      <c r="H21" t="s">
        <v>3211</v>
      </c>
      <c r="I21" t="s">
        <v>3237</v>
      </c>
      <c r="J21" t="s">
        <v>3211</v>
      </c>
      <c r="N21" t="s">
        <v>3215</v>
      </c>
      <c r="O21" t="s">
        <v>2028</v>
      </c>
      <c r="P21" t="s">
        <v>3223</v>
      </c>
      <c r="Q21" t="s">
        <v>2027</v>
      </c>
      <c r="R21" t="s">
        <v>3216</v>
      </c>
      <c r="S21" s="9" t="str">
        <f>O21&amp;P21&amp;Q21</f>
        <v>昇華者の突撃/Processor Assault</v>
      </c>
      <c r="T21" t="s">
        <v>3217</v>
      </c>
      <c r="U21" t="s">
        <v>3211</v>
      </c>
    </row>
    <row r="22" spans="1:22" x14ac:dyDescent="0.15">
      <c r="A22" t="str">
        <f t="shared" si="0"/>
        <v>||||[[《/》&gt;/]]|</v>
      </c>
      <c r="B22" t="s">
        <v>3211</v>
      </c>
      <c r="E22" t="s">
        <v>3211</v>
      </c>
      <c r="H22" t="s">
        <v>3211</v>
      </c>
      <c r="J22" t="s">
        <v>3211</v>
      </c>
      <c r="N22" t="s">
        <v>3215</v>
      </c>
      <c r="P22" t="s">
        <v>3223</v>
      </c>
      <c r="R22" t="s">
        <v>3216</v>
      </c>
      <c r="S22" s="9" t="str">
        <f t="shared" si="1"/>
        <v>/</v>
      </c>
      <c r="T22" t="s">
        <v>3217</v>
      </c>
      <c r="U22" t="s">
        <v>3211</v>
      </c>
    </row>
    <row r="23" spans="1:22" x14ac:dyDescent="0.15">
      <c r="A23" t="str">
        <f t="shared" si="0"/>
        <v>||||[[《/》&gt;/]]|</v>
      </c>
      <c r="B23" t="s">
        <v>3211</v>
      </c>
      <c r="E23" t="s">
        <v>3211</v>
      </c>
      <c r="H23" t="s">
        <v>3211</v>
      </c>
      <c r="J23" t="s">
        <v>3211</v>
      </c>
      <c r="N23" t="s">
        <v>3215</v>
      </c>
      <c r="P23" t="s">
        <v>3223</v>
      </c>
      <c r="R23" t="s">
        <v>3216</v>
      </c>
      <c r="S23" s="9" t="str">
        <f t="shared" si="1"/>
        <v>/</v>
      </c>
      <c r="T23" t="s">
        <v>3217</v>
      </c>
      <c r="U23" t="s">
        <v>3211</v>
      </c>
    </row>
    <row r="24" spans="1:22" x14ac:dyDescent="0.15">
      <c r="A24" t="str">
        <f t="shared" si="0"/>
        <v>||||[[《/》&gt;/]]|</v>
      </c>
      <c r="B24" t="s">
        <v>3211</v>
      </c>
      <c r="E24" t="s">
        <v>3211</v>
      </c>
      <c r="H24" t="s">
        <v>3211</v>
      </c>
      <c r="J24" t="s">
        <v>3211</v>
      </c>
      <c r="N24" t="s">
        <v>3215</v>
      </c>
      <c r="P24" t="s">
        <v>3223</v>
      </c>
      <c r="R24" t="s">
        <v>3216</v>
      </c>
      <c r="S24" s="9" t="str">
        <f t="shared" si="1"/>
        <v>/</v>
      </c>
      <c r="T24" t="s">
        <v>3217</v>
      </c>
      <c r="U24" t="s">
        <v>3211</v>
      </c>
    </row>
    <row r="25" spans="1:22" x14ac:dyDescent="0.15">
      <c r="A25" t="str">
        <f t="shared" si="0"/>
        <v>||||[[《/》&gt;/]]|</v>
      </c>
      <c r="B25" t="s">
        <v>3211</v>
      </c>
      <c r="E25" t="s">
        <v>3211</v>
      </c>
      <c r="H25" t="s">
        <v>3211</v>
      </c>
      <c r="J25" t="s">
        <v>3211</v>
      </c>
      <c r="N25" t="s">
        <v>3215</v>
      </c>
      <c r="P25" t="s">
        <v>3223</v>
      </c>
      <c r="R25" t="s">
        <v>3216</v>
      </c>
      <c r="S25" s="9" t="str">
        <f t="shared" si="1"/>
        <v>/</v>
      </c>
      <c r="T25" t="s">
        <v>3217</v>
      </c>
      <c r="U25" t="s">
        <v>3211</v>
      </c>
    </row>
    <row r="26" spans="1:22" x14ac:dyDescent="0.15">
      <c r="A26" t="str">
        <f t="shared" si="0"/>
        <v>||||[[《/》&gt;/]]|</v>
      </c>
      <c r="B26" t="s">
        <v>3211</v>
      </c>
      <c r="E26" t="s">
        <v>3211</v>
      </c>
      <c r="H26" t="s">
        <v>3211</v>
      </c>
      <c r="J26" t="s">
        <v>3211</v>
      </c>
      <c r="N26" t="s">
        <v>3215</v>
      </c>
      <c r="P26" t="s">
        <v>3223</v>
      </c>
      <c r="R26" t="s">
        <v>3216</v>
      </c>
      <c r="S26" s="9" t="str">
        <f t="shared" si="1"/>
        <v>/</v>
      </c>
      <c r="T26" t="s">
        <v>3217</v>
      </c>
      <c r="U26" t="s">
        <v>3211</v>
      </c>
    </row>
    <row r="27" spans="1:22" x14ac:dyDescent="0.15">
      <c r="A27" t="str">
        <f t="shared" si="0"/>
        <v>||||[[《/》&gt;/]]|</v>
      </c>
      <c r="B27" t="s">
        <v>3211</v>
      </c>
      <c r="E27" t="s">
        <v>3211</v>
      </c>
      <c r="H27" t="s">
        <v>3211</v>
      </c>
      <c r="J27" t="s">
        <v>3211</v>
      </c>
      <c r="N27" t="s">
        <v>3215</v>
      </c>
      <c r="P27" t="s">
        <v>3223</v>
      </c>
      <c r="R27" t="s">
        <v>3216</v>
      </c>
      <c r="S27" s="9" t="str">
        <f t="shared" si="1"/>
        <v>/</v>
      </c>
      <c r="T27" t="s">
        <v>3217</v>
      </c>
      <c r="U27" t="s">
        <v>3211</v>
      </c>
    </row>
    <row r="28" spans="1:22" x14ac:dyDescent="0.15">
      <c r="A28" t="str">
        <f t="shared" si="0"/>
        <v>||||[[《/》&gt;/]]|</v>
      </c>
      <c r="B28" t="s">
        <v>3211</v>
      </c>
      <c r="E28" t="s">
        <v>3211</v>
      </c>
      <c r="H28" t="s">
        <v>3211</v>
      </c>
      <c r="J28" t="s">
        <v>3211</v>
      </c>
      <c r="N28" t="s">
        <v>3215</v>
      </c>
      <c r="P28" t="s">
        <v>3223</v>
      </c>
      <c r="R28" t="s">
        <v>3216</v>
      </c>
      <c r="S28" s="9" t="str">
        <f t="shared" si="1"/>
        <v>/</v>
      </c>
      <c r="T28" t="s">
        <v>3217</v>
      </c>
      <c r="U28" t="s">
        <v>3211</v>
      </c>
    </row>
    <row r="29" spans="1:22" x14ac:dyDescent="0.15">
      <c r="A29" t="str">
        <f t="shared" si="0"/>
        <v>||||[[《/》&gt;/]]|</v>
      </c>
      <c r="B29" t="s">
        <v>3211</v>
      </c>
      <c r="E29" t="s">
        <v>3211</v>
      </c>
      <c r="H29" t="s">
        <v>3211</v>
      </c>
      <c r="J29" t="s">
        <v>3211</v>
      </c>
      <c r="N29" t="s">
        <v>3215</v>
      </c>
      <c r="P29" t="s">
        <v>3223</v>
      </c>
      <c r="R29" t="s">
        <v>3216</v>
      </c>
      <c r="S29" s="9" t="str">
        <f t="shared" si="1"/>
        <v>/</v>
      </c>
      <c r="T29" t="s">
        <v>3217</v>
      </c>
      <c r="U29" t="s">
        <v>3211</v>
      </c>
    </row>
    <row r="30" spans="1:22" x14ac:dyDescent="0.15">
      <c r="A30" t="str">
        <f t="shared" si="0"/>
        <v>||||[[《/》&gt;/]]|</v>
      </c>
      <c r="B30" t="s">
        <v>3211</v>
      </c>
      <c r="E30" t="s">
        <v>3211</v>
      </c>
      <c r="H30" t="s">
        <v>3211</v>
      </c>
      <c r="J30" t="s">
        <v>3211</v>
      </c>
      <c r="N30" t="s">
        <v>3215</v>
      </c>
      <c r="P30" t="s">
        <v>3223</v>
      </c>
      <c r="R30" t="s">
        <v>3216</v>
      </c>
      <c r="S30" s="9" t="str">
        <f t="shared" si="1"/>
        <v>/</v>
      </c>
      <c r="T30" t="s">
        <v>3217</v>
      </c>
      <c r="U30" t="s">
        <v>3211</v>
      </c>
    </row>
    <row r="31" spans="1:22" x14ac:dyDescent="0.15">
      <c r="A31" t="str">
        <f t="shared" si="0"/>
        <v>||||[[《/》&gt;/]]|</v>
      </c>
      <c r="B31" t="s">
        <v>3211</v>
      </c>
      <c r="E31" t="s">
        <v>3211</v>
      </c>
      <c r="H31" t="s">
        <v>3211</v>
      </c>
      <c r="J31" t="s">
        <v>3211</v>
      </c>
      <c r="N31" t="s">
        <v>3215</v>
      </c>
      <c r="P31" t="s">
        <v>3223</v>
      </c>
      <c r="R31" t="s">
        <v>3216</v>
      </c>
      <c r="S31" s="9" t="str">
        <f t="shared" si="1"/>
        <v>/</v>
      </c>
      <c r="T31" t="s">
        <v>3217</v>
      </c>
      <c r="U31" t="s">
        <v>3211</v>
      </c>
    </row>
    <row r="32" spans="1:22" x14ac:dyDescent="0.15">
      <c r="A32" t="str">
        <f t="shared" si="0"/>
        <v>||||[[《/》&gt;/]]|</v>
      </c>
      <c r="B32" t="s">
        <v>3211</v>
      </c>
      <c r="E32" t="s">
        <v>3211</v>
      </c>
      <c r="H32" t="s">
        <v>3211</v>
      </c>
      <c r="J32" t="s">
        <v>3211</v>
      </c>
      <c r="N32" t="s">
        <v>3215</v>
      </c>
      <c r="P32" t="s">
        <v>3223</v>
      </c>
      <c r="R32" t="s">
        <v>3216</v>
      </c>
      <c r="S32" s="9" t="str">
        <f t="shared" si="1"/>
        <v>/</v>
      </c>
      <c r="T32" t="s">
        <v>3217</v>
      </c>
      <c r="U32" t="s">
        <v>3211</v>
      </c>
    </row>
    <row r="33" spans="1:21" x14ac:dyDescent="0.15">
      <c r="A33" t="str">
        <f t="shared" si="0"/>
        <v>||||[[《/》&gt;/]]|</v>
      </c>
      <c r="B33" t="s">
        <v>3211</v>
      </c>
      <c r="E33" t="s">
        <v>3211</v>
      </c>
      <c r="H33" t="s">
        <v>3211</v>
      </c>
      <c r="J33" t="s">
        <v>3211</v>
      </c>
      <c r="N33" t="s">
        <v>3215</v>
      </c>
      <c r="P33" t="s">
        <v>3223</v>
      </c>
      <c r="R33" t="s">
        <v>3216</v>
      </c>
      <c r="S33" s="9" t="str">
        <f t="shared" si="1"/>
        <v>/</v>
      </c>
      <c r="T33" t="s">
        <v>3217</v>
      </c>
      <c r="U33" t="s">
        <v>3211</v>
      </c>
    </row>
    <row r="34" spans="1:21" x14ac:dyDescent="0.15">
      <c r="A34" t="str">
        <f t="shared" si="0"/>
        <v>||||[[《/》&gt;/]]|</v>
      </c>
      <c r="B34" t="s">
        <v>3211</v>
      </c>
      <c r="E34" t="s">
        <v>3211</v>
      </c>
      <c r="H34" t="s">
        <v>3211</v>
      </c>
      <c r="J34" t="s">
        <v>3211</v>
      </c>
      <c r="N34" t="s">
        <v>3215</v>
      </c>
      <c r="P34" t="s">
        <v>3223</v>
      </c>
      <c r="R34" t="s">
        <v>3216</v>
      </c>
      <c r="S34" s="9" t="str">
        <f t="shared" si="1"/>
        <v>/</v>
      </c>
      <c r="T34" t="s">
        <v>3217</v>
      </c>
      <c r="U34" t="s">
        <v>3211</v>
      </c>
    </row>
    <row r="35" spans="1:21" x14ac:dyDescent="0.15">
      <c r="A35" t="str">
        <f t="shared" si="0"/>
        <v>||||[[《/》&gt;/]]|</v>
      </c>
      <c r="B35" t="s">
        <v>3211</v>
      </c>
      <c r="E35" t="s">
        <v>3211</v>
      </c>
      <c r="H35" t="s">
        <v>3211</v>
      </c>
      <c r="J35" t="s">
        <v>3211</v>
      </c>
      <c r="N35" t="s">
        <v>3215</v>
      </c>
      <c r="P35" t="s">
        <v>3223</v>
      </c>
      <c r="R35" t="s">
        <v>3216</v>
      </c>
      <c r="S35" s="9" t="str">
        <f t="shared" si="1"/>
        <v>/</v>
      </c>
      <c r="T35" t="s">
        <v>3217</v>
      </c>
      <c r="U35" t="s">
        <v>3211</v>
      </c>
    </row>
    <row r="36" spans="1:21" x14ac:dyDescent="0.15">
      <c r="A36" t="str">
        <f t="shared" si="0"/>
        <v>||||[[《/》&gt;/]]|</v>
      </c>
      <c r="B36" t="s">
        <v>3211</v>
      </c>
      <c r="E36" t="s">
        <v>3211</v>
      </c>
      <c r="H36" t="s">
        <v>3211</v>
      </c>
      <c r="J36" t="s">
        <v>3211</v>
      </c>
      <c r="N36" t="s">
        <v>3215</v>
      </c>
      <c r="P36" t="s">
        <v>3223</v>
      </c>
      <c r="R36" t="s">
        <v>3216</v>
      </c>
      <c r="S36" s="9" t="str">
        <f t="shared" si="1"/>
        <v>/</v>
      </c>
      <c r="T36" t="s">
        <v>3217</v>
      </c>
      <c r="U36" t="s">
        <v>3211</v>
      </c>
    </row>
    <row r="37" spans="1:21" x14ac:dyDescent="0.15">
      <c r="A37" t="str">
        <f t="shared" si="0"/>
        <v>||||[[《/》&gt;/]]|</v>
      </c>
      <c r="B37" t="s">
        <v>3211</v>
      </c>
      <c r="E37" t="s">
        <v>3211</v>
      </c>
      <c r="H37" t="s">
        <v>3211</v>
      </c>
      <c r="J37" t="s">
        <v>3211</v>
      </c>
      <c r="N37" t="s">
        <v>3215</v>
      </c>
      <c r="P37" t="s">
        <v>3223</v>
      </c>
      <c r="R37" t="s">
        <v>3216</v>
      </c>
      <c r="S37" s="9" t="str">
        <f t="shared" si="1"/>
        <v>/</v>
      </c>
      <c r="T37" t="s">
        <v>3217</v>
      </c>
      <c r="U37" t="s">
        <v>3211</v>
      </c>
    </row>
    <row r="38" spans="1:21" x14ac:dyDescent="0.15">
      <c r="A38" t="str">
        <f t="shared" si="0"/>
        <v>||||[[《/》&gt;/]]|</v>
      </c>
      <c r="B38" t="s">
        <v>3211</v>
      </c>
      <c r="E38" t="s">
        <v>3211</v>
      </c>
      <c r="H38" t="s">
        <v>3211</v>
      </c>
      <c r="J38" t="s">
        <v>3211</v>
      </c>
      <c r="N38" t="s">
        <v>3215</v>
      </c>
      <c r="P38" t="s">
        <v>3223</v>
      </c>
      <c r="R38" t="s">
        <v>3216</v>
      </c>
      <c r="S38" s="9" t="str">
        <f t="shared" si="1"/>
        <v>/</v>
      </c>
      <c r="T38" t="s">
        <v>3217</v>
      </c>
      <c r="U38" t="s">
        <v>3211</v>
      </c>
    </row>
    <row r="39" spans="1:21" x14ac:dyDescent="0.15">
      <c r="A39" t="str">
        <f t="shared" si="0"/>
        <v>||||[[《/》&gt;/]]|</v>
      </c>
      <c r="B39" t="s">
        <v>3211</v>
      </c>
      <c r="E39" t="s">
        <v>3211</v>
      </c>
      <c r="H39" t="s">
        <v>3211</v>
      </c>
      <c r="J39" t="s">
        <v>3211</v>
      </c>
      <c r="N39" t="s">
        <v>3215</v>
      </c>
      <c r="P39" t="s">
        <v>3223</v>
      </c>
      <c r="R39" t="s">
        <v>3216</v>
      </c>
      <c r="S39" s="9" t="str">
        <f t="shared" si="1"/>
        <v>/</v>
      </c>
      <c r="T39" t="s">
        <v>3217</v>
      </c>
      <c r="U39" t="s">
        <v>3211</v>
      </c>
    </row>
    <row r="40" spans="1:21" x14ac:dyDescent="0.15">
      <c r="A40" t="str">
        <f t="shared" si="0"/>
        <v>||||[[《/》&gt;/]]|</v>
      </c>
      <c r="B40" t="s">
        <v>3211</v>
      </c>
      <c r="E40" t="s">
        <v>3211</v>
      </c>
      <c r="H40" t="s">
        <v>3211</v>
      </c>
      <c r="J40" t="s">
        <v>3211</v>
      </c>
      <c r="N40" t="s">
        <v>3215</v>
      </c>
      <c r="P40" t="s">
        <v>3223</v>
      </c>
      <c r="R40" t="s">
        <v>3216</v>
      </c>
      <c r="S40" s="9" t="str">
        <f t="shared" si="1"/>
        <v>/</v>
      </c>
      <c r="T40" t="s">
        <v>3217</v>
      </c>
      <c r="U40" t="s">
        <v>3211</v>
      </c>
    </row>
    <row r="41" spans="1:21" x14ac:dyDescent="0.15">
      <c r="A41" t="str">
        <f t="shared" si="0"/>
        <v>||||[[《/》&gt;/]]|</v>
      </c>
      <c r="B41" t="s">
        <v>3211</v>
      </c>
      <c r="E41" t="s">
        <v>3211</v>
      </c>
      <c r="H41" t="s">
        <v>3211</v>
      </c>
      <c r="J41" t="s">
        <v>3211</v>
      </c>
      <c r="N41" t="s">
        <v>3215</v>
      </c>
      <c r="P41" t="s">
        <v>3223</v>
      </c>
      <c r="R41" t="s">
        <v>3216</v>
      </c>
      <c r="S41" s="9" t="str">
        <f t="shared" si="1"/>
        <v>/</v>
      </c>
      <c r="T41" t="s">
        <v>3217</v>
      </c>
      <c r="U41" t="s">
        <v>3211</v>
      </c>
    </row>
    <row r="42" spans="1:21" x14ac:dyDescent="0.15">
      <c r="A42" t="str">
        <f t="shared" si="0"/>
        <v>||||[[《/》&gt;/]]|</v>
      </c>
      <c r="B42" t="s">
        <v>3211</v>
      </c>
      <c r="E42" t="s">
        <v>3211</v>
      </c>
      <c r="H42" t="s">
        <v>3211</v>
      </c>
      <c r="J42" t="s">
        <v>3211</v>
      </c>
      <c r="N42" t="s">
        <v>3215</v>
      </c>
      <c r="P42" t="s">
        <v>3223</v>
      </c>
      <c r="R42" t="s">
        <v>3216</v>
      </c>
      <c r="S42" s="9" t="str">
        <f t="shared" si="1"/>
        <v>/</v>
      </c>
      <c r="T42" t="s">
        <v>3217</v>
      </c>
      <c r="U42" t="s">
        <v>3211</v>
      </c>
    </row>
    <row r="43" spans="1:21" x14ac:dyDescent="0.15">
      <c r="A43" t="str">
        <f t="shared" si="0"/>
        <v>||||[[《/》&gt;/]]|</v>
      </c>
      <c r="B43" t="s">
        <v>3211</v>
      </c>
      <c r="E43" t="s">
        <v>3211</v>
      </c>
      <c r="H43" t="s">
        <v>3211</v>
      </c>
      <c r="J43" t="s">
        <v>3211</v>
      </c>
      <c r="N43" t="s">
        <v>3215</v>
      </c>
      <c r="P43" t="s">
        <v>3223</v>
      </c>
      <c r="R43" t="s">
        <v>3216</v>
      </c>
      <c r="S43" s="9" t="str">
        <f t="shared" si="1"/>
        <v>/</v>
      </c>
      <c r="T43" t="s">
        <v>3217</v>
      </c>
      <c r="U43" t="s">
        <v>3211</v>
      </c>
    </row>
    <row r="44" spans="1:21" x14ac:dyDescent="0.15">
      <c r="A44" t="str">
        <f t="shared" si="0"/>
        <v>||||[[《/》&gt;/]]|</v>
      </c>
      <c r="B44" t="s">
        <v>3211</v>
      </c>
      <c r="E44" t="s">
        <v>3211</v>
      </c>
      <c r="H44" t="s">
        <v>3211</v>
      </c>
      <c r="J44" t="s">
        <v>3211</v>
      </c>
      <c r="N44" t="s">
        <v>3215</v>
      </c>
      <c r="P44" t="s">
        <v>3223</v>
      </c>
      <c r="R44" t="s">
        <v>3216</v>
      </c>
      <c r="S44" s="9" t="str">
        <f t="shared" si="1"/>
        <v>/</v>
      </c>
      <c r="T44" t="s">
        <v>3217</v>
      </c>
      <c r="U44" t="s">
        <v>3211</v>
      </c>
    </row>
    <row r="45" spans="1:21" x14ac:dyDescent="0.15">
      <c r="A45" t="str">
        <f t="shared" si="0"/>
        <v>||||[[《/》&gt;/]]|</v>
      </c>
      <c r="B45" t="s">
        <v>3211</v>
      </c>
      <c r="E45" t="s">
        <v>3211</v>
      </c>
      <c r="H45" t="s">
        <v>3211</v>
      </c>
      <c r="J45" t="s">
        <v>3211</v>
      </c>
      <c r="N45" t="s">
        <v>3215</v>
      </c>
      <c r="P45" t="s">
        <v>3223</v>
      </c>
      <c r="R45" t="s">
        <v>3216</v>
      </c>
      <c r="S45" s="9" t="str">
        <f t="shared" si="1"/>
        <v>/</v>
      </c>
      <c r="T45" t="s">
        <v>3217</v>
      </c>
      <c r="U45" t="s">
        <v>3211</v>
      </c>
    </row>
    <row r="46" spans="1:21" x14ac:dyDescent="0.15">
      <c r="A46" t="str">
        <f t="shared" si="0"/>
        <v>||||[[《/》&gt;/]]|</v>
      </c>
      <c r="B46" t="s">
        <v>3211</v>
      </c>
      <c r="E46" t="s">
        <v>3211</v>
      </c>
      <c r="H46" t="s">
        <v>3211</v>
      </c>
      <c r="J46" t="s">
        <v>3211</v>
      </c>
      <c r="N46" t="s">
        <v>3215</v>
      </c>
      <c r="P46" t="s">
        <v>3223</v>
      </c>
      <c r="R46" t="s">
        <v>3216</v>
      </c>
      <c r="S46" s="9" t="str">
        <f t="shared" si="1"/>
        <v>/</v>
      </c>
      <c r="T46" t="s">
        <v>3217</v>
      </c>
      <c r="U46" t="s">
        <v>3211</v>
      </c>
    </row>
    <row r="47" spans="1:21" x14ac:dyDescent="0.15">
      <c r="A47" t="str">
        <f t="shared" si="0"/>
        <v>||||[[《/》&gt;/]]|</v>
      </c>
      <c r="B47" t="s">
        <v>3211</v>
      </c>
      <c r="E47" t="s">
        <v>3211</v>
      </c>
      <c r="H47" t="s">
        <v>3211</v>
      </c>
      <c r="J47" t="s">
        <v>3211</v>
      </c>
      <c r="N47" t="s">
        <v>3215</v>
      </c>
      <c r="P47" t="s">
        <v>3223</v>
      </c>
      <c r="R47" t="s">
        <v>3216</v>
      </c>
      <c r="S47" s="9" t="str">
        <f t="shared" si="1"/>
        <v>/</v>
      </c>
      <c r="T47" t="s">
        <v>3217</v>
      </c>
      <c r="U47" t="s">
        <v>3211</v>
      </c>
    </row>
    <row r="48" spans="1:21" x14ac:dyDescent="0.15">
      <c r="A48" t="str">
        <f t="shared" si="0"/>
        <v>||||[[《/》&gt;/]]|</v>
      </c>
      <c r="B48" t="s">
        <v>3211</v>
      </c>
      <c r="E48" t="s">
        <v>3211</v>
      </c>
      <c r="H48" t="s">
        <v>3211</v>
      </c>
      <c r="J48" t="s">
        <v>3211</v>
      </c>
      <c r="N48" t="s">
        <v>3215</v>
      </c>
      <c r="P48" t="s">
        <v>3223</v>
      </c>
      <c r="R48" t="s">
        <v>3216</v>
      </c>
      <c r="S48" s="9" t="str">
        <f t="shared" si="1"/>
        <v>/</v>
      </c>
      <c r="T48" t="s">
        <v>3217</v>
      </c>
      <c r="U48" t="s">
        <v>3211</v>
      </c>
    </row>
    <row r="49" spans="1:21" x14ac:dyDescent="0.15">
      <c r="A49" t="str">
        <f t="shared" si="0"/>
        <v>||||[[《/》&gt;/]]|</v>
      </c>
      <c r="B49" t="s">
        <v>3211</v>
      </c>
      <c r="E49" t="s">
        <v>3211</v>
      </c>
      <c r="H49" t="s">
        <v>3211</v>
      </c>
      <c r="J49" t="s">
        <v>3211</v>
      </c>
      <c r="N49" t="s">
        <v>3215</v>
      </c>
      <c r="P49" t="s">
        <v>3223</v>
      </c>
      <c r="R49" t="s">
        <v>3216</v>
      </c>
      <c r="S49" s="9" t="str">
        <f t="shared" si="1"/>
        <v>/</v>
      </c>
      <c r="T49" t="s">
        <v>3217</v>
      </c>
      <c r="U49" t="s">
        <v>3211</v>
      </c>
    </row>
    <row r="50" spans="1:21" x14ac:dyDescent="0.15">
      <c r="A50" t="str">
        <f t="shared" si="0"/>
        <v>||||[[《/》&gt;/]]|</v>
      </c>
      <c r="B50" t="s">
        <v>3211</v>
      </c>
      <c r="E50" t="s">
        <v>3211</v>
      </c>
      <c r="H50" t="s">
        <v>3211</v>
      </c>
      <c r="J50" t="s">
        <v>3211</v>
      </c>
      <c r="N50" t="s">
        <v>3215</v>
      </c>
      <c r="P50" t="s">
        <v>3223</v>
      </c>
      <c r="R50" t="s">
        <v>3216</v>
      </c>
      <c r="S50" s="9" t="str">
        <f t="shared" si="1"/>
        <v>/</v>
      </c>
      <c r="T50" t="s">
        <v>3217</v>
      </c>
      <c r="U50" t="s">
        <v>3211</v>
      </c>
    </row>
    <row r="51" spans="1:21" x14ac:dyDescent="0.15">
      <c r="A51" t="str">
        <f t="shared" si="0"/>
        <v>||||[[《/》&gt;/]]|</v>
      </c>
      <c r="B51" t="s">
        <v>3211</v>
      </c>
      <c r="E51" t="s">
        <v>3211</v>
      </c>
      <c r="H51" t="s">
        <v>3211</v>
      </c>
      <c r="J51" t="s">
        <v>3211</v>
      </c>
      <c r="N51" t="s">
        <v>3215</v>
      </c>
      <c r="P51" t="s">
        <v>3222</v>
      </c>
      <c r="R51" t="s">
        <v>3216</v>
      </c>
      <c r="S51" s="9" t="str">
        <f t="shared" ref="S51:S68" si="2">O51&amp;"/"&amp;Q51</f>
        <v>/</v>
      </c>
      <c r="T51" t="s">
        <v>3217</v>
      </c>
      <c r="U51" t="s">
        <v>3211</v>
      </c>
    </row>
    <row r="52" spans="1:21" x14ac:dyDescent="0.15">
      <c r="A52" t="str">
        <f t="shared" si="0"/>
        <v>||||[[《/》&gt;/]]|</v>
      </c>
      <c r="B52" t="s">
        <v>3211</v>
      </c>
      <c r="E52" t="s">
        <v>3211</v>
      </c>
      <c r="H52" t="s">
        <v>3211</v>
      </c>
      <c r="J52" t="s">
        <v>3211</v>
      </c>
      <c r="N52" t="s">
        <v>3215</v>
      </c>
      <c r="P52" t="s">
        <v>3222</v>
      </c>
      <c r="R52" t="s">
        <v>3216</v>
      </c>
      <c r="S52" s="9" t="str">
        <f t="shared" si="2"/>
        <v>/</v>
      </c>
      <c r="T52" t="s">
        <v>3217</v>
      </c>
      <c r="U52" t="s">
        <v>3211</v>
      </c>
    </row>
    <row r="53" spans="1:21" x14ac:dyDescent="0.15">
      <c r="A53" t="str">
        <f t="shared" si="0"/>
        <v>||||[[《/》&gt;/]]|</v>
      </c>
      <c r="B53" t="s">
        <v>3211</v>
      </c>
      <c r="E53" t="s">
        <v>3211</v>
      </c>
      <c r="H53" t="s">
        <v>3211</v>
      </c>
      <c r="J53" t="s">
        <v>3211</v>
      </c>
      <c r="N53" t="s">
        <v>3215</v>
      </c>
      <c r="P53" t="s">
        <v>3222</v>
      </c>
      <c r="R53" t="s">
        <v>3216</v>
      </c>
      <c r="S53" s="9" t="str">
        <f t="shared" si="2"/>
        <v>/</v>
      </c>
      <c r="T53" t="s">
        <v>3217</v>
      </c>
      <c r="U53" t="s">
        <v>3211</v>
      </c>
    </row>
    <row r="54" spans="1:21" x14ac:dyDescent="0.15">
      <c r="A54" t="str">
        <f t="shared" si="0"/>
        <v>||||[[《/》&gt;/]]|</v>
      </c>
      <c r="B54" t="s">
        <v>3211</v>
      </c>
      <c r="E54" t="s">
        <v>3211</v>
      </c>
      <c r="H54" t="s">
        <v>3211</v>
      </c>
      <c r="J54" t="s">
        <v>3211</v>
      </c>
      <c r="N54" t="s">
        <v>3215</v>
      </c>
      <c r="P54" t="s">
        <v>3222</v>
      </c>
      <c r="R54" t="s">
        <v>3216</v>
      </c>
      <c r="S54" s="9" t="str">
        <f t="shared" si="2"/>
        <v>/</v>
      </c>
      <c r="T54" t="s">
        <v>3217</v>
      </c>
      <c r="U54" t="s">
        <v>3211</v>
      </c>
    </row>
    <row r="55" spans="1:21" x14ac:dyDescent="0.15">
      <c r="A55" t="str">
        <f t="shared" si="0"/>
        <v>||||[[《/》&gt;/]]|</v>
      </c>
      <c r="B55" t="s">
        <v>3211</v>
      </c>
      <c r="E55" t="s">
        <v>3211</v>
      </c>
      <c r="H55" t="s">
        <v>3211</v>
      </c>
      <c r="J55" t="s">
        <v>3211</v>
      </c>
      <c r="N55" t="s">
        <v>3215</v>
      </c>
      <c r="P55" t="s">
        <v>3222</v>
      </c>
      <c r="R55" t="s">
        <v>3216</v>
      </c>
      <c r="S55" s="9" t="str">
        <f t="shared" si="2"/>
        <v>/</v>
      </c>
      <c r="T55" t="s">
        <v>3217</v>
      </c>
      <c r="U55" t="s">
        <v>3211</v>
      </c>
    </row>
    <row r="56" spans="1:21" x14ac:dyDescent="0.15">
      <c r="A56" t="str">
        <f t="shared" si="0"/>
        <v>||||[[《/》&gt;/]]|</v>
      </c>
      <c r="B56" t="s">
        <v>3211</v>
      </c>
      <c r="E56" t="s">
        <v>3211</v>
      </c>
      <c r="H56" t="s">
        <v>3211</v>
      </c>
      <c r="J56" t="s">
        <v>3211</v>
      </c>
      <c r="N56" t="s">
        <v>3215</v>
      </c>
      <c r="P56" t="s">
        <v>3222</v>
      </c>
      <c r="R56" t="s">
        <v>3216</v>
      </c>
      <c r="S56" s="9" t="str">
        <f t="shared" si="2"/>
        <v>/</v>
      </c>
      <c r="T56" t="s">
        <v>3217</v>
      </c>
      <c r="U56" t="s">
        <v>3211</v>
      </c>
    </row>
    <row r="57" spans="1:21" x14ac:dyDescent="0.15">
      <c r="A57" t="str">
        <f t="shared" si="0"/>
        <v>||||[[《/》&gt;/]]|</v>
      </c>
      <c r="B57" t="s">
        <v>3211</v>
      </c>
      <c r="E57" t="s">
        <v>3211</v>
      </c>
      <c r="H57" t="s">
        <v>3211</v>
      </c>
      <c r="J57" t="s">
        <v>3211</v>
      </c>
      <c r="N57" t="s">
        <v>3215</v>
      </c>
      <c r="P57" t="s">
        <v>3222</v>
      </c>
      <c r="R57" t="s">
        <v>3216</v>
      </c>
      <c r="S57" s="9" t="str">
        <f t="shared" si="2"/>
        <v>/</v>
      </c>
      <c r="T57" t="s">
        <v>3217</v>
      </c>
      <c r="U57" t="s">
        <v>3211</v>
      </c>
    </row>
    <row r="58" spans="1:21" x14ac:dyDescent="0.15">
      <c r="A58" t="str">
        <f t="shared" si="0"/>
        <v>||||[[《/》&gt;/]]|</v>
      </c>
      <c r="B58" t="s">
        <v>3211</v>
      </c>
      <c r="E58" t="s">
        <v>3211</v>
      </c>
      <c r="H58" t="s">
        <v>3211</v>
      </c>
      <c r="J58" t="s">
        <v>3211</v>
      </c>
      <c r="N58" t="s">
        <v>3215</v>
      </c>
      <c r="P58" t="s">
        <v>3222</v>
      </c>
      <c r="R58" t="s">
        <v>3216</v>
      </c>
      <c r="S58" s="9" t="str">
        <f t="shared" si="2"/>
        <v>/</v>
      </c>
      <c r="T58" t="s">
        <v>3217</v>
      </c>
      <c r="U58" t="s">
        <v>3211</v>
      </c>
    </row>
    <row r="59" spans="1:21" x14ac:dyDescent="0.15">
      <c r="A59" t="str">
        <f t="shared" si="0"/>
        <v>||||[[《/》&gt;/]]|</v>
      </c>
      <c r="B59" t="s">
        <v>3211</v>
      </c>
      <c r="E59" t="s">
        <v>3211</v>
      </c>
      <c r="H59" t="s">
        <v>3211</v>
      </c>
      <c r="J59" t="s">
        <v>3211</v>
      </c>
      <c r="N59" t="s">
        <v>3215</v>
      </c>
      <c r="P59" t="s">
        <v>3222</v>
      </c>
      <c r="R59" t="s">
        <v>3216</v>
      </c>
      <c r="S59" s="9" t="str">
        <f t="shared" si="2"/>
        <v>/</v>
      </c>
      <c r="T59" t="s">
        <v>3217</v>
      </c>
      <c r="U59" t="s">
        <v>3211</v>
      </c>
    </row>
    <row r="60" spans="1:21" x14ac:dyDescent="0.15">
      <c r="A60" t="str">
        <f t="shared" si="0"/>
        <v>||||[[《/》&gt;/]]|</v>
      </c>
      <c r="B60" t="s">
        <v>3211</v>
      </c>
      <c r="E60" t="s">
        <v>3211</v>
      </c>
      <c r="H60" t="s">
        <v>3211</v>
      </c>
      <c r="J60" t="s">
        <v>3211</v>
      </c>
      <c r="N60" t="s">
        <v>3215</v>
      </c>
      <c r="P60" t="s">
        <v>3222</v>
      </c>
      <c r="R60" t="s">
        <v>3216</v>
      </c>
      <c r="S60" s="9" t="str">
        <f t="shared" si="2"/>
        <v>/</v>
      </c>
      <c r="T60" t="s">
        <v>3217</v>
      </c>
      <c r="U60" t="s">
        <v>3211</v>
      </c>
    </row>
    <row r="61" spans="1:21" x14ac:dyDescent="0.15">
      <c r="A61" t="str">
        <f t="shared" si="0"/>
        <v>||||[[《/》&gt;/]]|</v>
      </c>
      <c r="B61" t="s">
        <v>3211</v>
      </c>
      <c r="E61" t="s">
        <v>3211</v>
      </c>
      <c r="H61" t="s">
        <v>3211</v>
      </c>
      <c r="J61" t="s">
        <v>3211</v>
      </c>
      <c r="N61" t="s">
        <v>3215</v>
      </c>
      <c r="P61" t="s">
        <v>3222</v>
      </c>
      <c r="R61" t="s">
        <v>3216</v>
      </c>
      <c r="S61" s="9" t="str">
        <f t="shared" si="2"/>
        <v>/</v>
      </c>
      <c r="T61" t="s">
        <v>3217</v>
      </c>
      <c r="U61" t="s">
        <v>3211</v>
      </c>
    </row>
    <row r="62" spans="1:21" x14ac:dyDescent="0.15">
      <c r="A62" t="str">
        <f t="shared" si="0"/>
        <v>||||[[《/》&gt;/]]|</v>
      </c>
      <c r="B62" t="s">
        <v>3211</v>
      </c>
      <c r="E62" t="s">
        <v>3211</v>
      </c>
      <c r="H62" t="s">
        <v>3211</v>
      </c>
      <c r="J62" t="s">
        <v>3211</v>
      </c>
      <c r="N62" t="s">
        <v>3215</v>
      </c>
      <c r="P62" t="s">
        <v>3222</v>
      </c>
      <c r="R62" t="s">
        <v>3216</v>
      </c>
      <c r="S62" s="9" t="str">
        <f t="shared" si="2"/>
        <v>/</v>
      </c>
      <c r="T62" t="s">
        <v>3217</v>
      </c>
      <c r="U62" t="s">
        <v>3211</v>
      </c>
    </row>
    <row r="63" spans="1:21" x14ac:dyDescent="0.15">
      <c r="A63" t="str">
        <f t="shared" si="0"/>
        <v>||||[[《/》&gt;/]]|</v>
      </c>
      <c r="B63" t="s">
        <v>3211</v>
      </c>
      <c r="E63" t="s">
        <v>3211</v>
      </c>
      <c r="H63" t="s">
        <v>3211</v>
      </c>
      <c r="J63" t="s">
        <v>3211</v>
      </c>
      <c r="N63" t="s">
        <v>3215</v>
      </c>
      <c r="P63" t="s">
        <v>3222</v>
      </c>
      <c r="R63" t="s">
        <v>3216</v>
      </c>
      <c r="S63" s="9" t="str">
        <f t="shared" si="2"/>
        <v>/</v>
      </c>
      <c r="T63" t="s">
        <v>3217</v>
      </c>
      <c r="U63" t="s">
        <v>3211</v>
      </c>
    </row>
    <row r="64" spans="1:21" x14ac:dyDescent="0.15">
      <c r="A64" t="str">
        <f t="shared" si="0"/>
        <v>||||[[《/》&gt;/]]|</v>
      </c>
      <c r="B64" t="s">
        <v>3211</v>
      </c>
      <c r="E64" t="s">
        <v>3211</v>
      </c>
      <c r="H64" t="s">
        <v>3211</v>
      </c>
      <c r="J64" t="s">
        <v>3211</v>
      </c>
      <c r="N64" t="s">
        <v>3215</v>
      </c>
      <c r="P64" t="s">
        <v>3222</v>
      </c>
      <c r="R64" t="s">
        <v>3216</v>
      </c>
      <c r="S64" s="9" t="str">
        <f t="shared" si="2"/>
        <v>/</v>
      </c>
      <c r="T64" t="s">
        <v>3217</v>
      </c>
      <c r="U64" t="s">
        <v>3211</v>
      </c>
    </row>
    <row r="65" spans="1:22" x14ac:dyDescent="0.15">
      <c r="A65" t="str">
        <f t="shared" si="0"/>
        <v>||||[[《/》&gt;/]]|</v>
      </c>
      <c r="B65" t="s">
        <v>3211</v>
      </c>
      <c r="E65" t="s">
        <v>3211</v>
      </c>
      <c r="H65" t="s">
        <v>3211</v>
      </c>
      <c r="J65" t="s">
        <v>3211</v>
      </c>
      <c r="N65" t="s">
        <v>3215</v>
      </c>
      <c r="P65" t="s">
        <v>3222</v>
      </c>
      <c r="R65" t="s">
        <v>3216</v>
      </c>
      <c r="S65" s="9" t="str">
        <f t="shared" si="2"/>
        <v>/</v>
      </c>
      <c r="T65" t="s">
        <v>3217</v>
      </c>
      <c r="U65" t="s">
        <v>3211</v>
      </c>
    </row>
    <row r="66" spans="1:22" x14ac:dyDescent="0.15">
      <c r="A66" t="str">
        <f t="shared" ref="A66:A68" si="3">B66&amp;C66&amp;E66&amp;F66&amp;H66&amp;I66&amp;J66&amp;K66&amp;M66&amp;N66&amp;O66&amp;P66&amp;Q66&amp;R66&amp;S66&amp;T66&amp;U66&amp;V66</f>
        <v>||||[[《/》&gt;/]]|</v>
      </c>
      <c r="B66" t="s">
        <v>3211</v>
      </c>
      <c r="E66" t="s">
        <v>3211</v>
      </c>
      <c r="H66" t="s">
        <v>3211</v>
      </c>
      <c r="J66" t="s">
        <v>3211</v>
      </c>
      <c r="N66" t="s">
        <v>3215</v>
      </c>
      <c r="P66" t="s">
        <v>3222</v>
      </c>
      <c r="R66" t="s">
        <v>3216</v>
      </c>
      <c r="S66" s="9" t="str">
        <f t="shared" si="2"/>
        <v>/</v>
      </c>
      <c r="T66" t="s">
        <v>3217</v>
      </c>
      <c r="U66" t="s">
        <v>3211</v>
      </c>
    </row>
    <row r="67" spans="1:22" x14ac:dyDescent="0.15">
      <c r="A67" t="str">
        <f t="shared" si="3"/>
        <v>||||[[《/》&gt;/]]|</v>
      </c>
      <c r="B67" t="s">
        <v>3211</v>
      </c>
      <c r="E67" t="s">
        <v>3211</v>
      </c>
      <c r="H67" t="s">
        <v>3211</v>
      </c>
      <c r="J67" t="s">
        <v>3211</v>
      </c>
      <c r="N67" t="s">
        <v>3215</v>
      </c>
      <c r="P67" t="s">
        <v>3222</v>
      </c>
      <c r="R67" t="s">
        <v>3216</v>
      </c>
      <c r="S67" s="9" t="str">
        <f t="shared" si="2"/>
        <v>/</v>
      </c>
      <c r="T67" t="s">
        <v>3217</v>
      </c>
      <c r="U67" t="s">
        <v>3211</v>
      </c>
    </row>
    <row r="68" spans="1:22" x14ac:dyDescent="0.15">
      <c r="A68" t="str">
        <f t="shared" si="3"/>
        <v>||||[[《/》&gt;/]]|</v>
      </c>
      <c r="B68" t="s">
        <v>3211</v>
      </c>
      <c r="E68" t="s">
        <v>3211</v>
      </c>
      <c r="H68" t="s">
        <v>3211</v>
      </c>
      <c r="J68" t="s">
        <v>3211</v>
      </c>
      <c r="N68" t="s">
        <v>3215</v>
      </c>
      <c r="P68" t="s">
        <v>3222</v>
      </c>
      <c r="R68" t="s">
        <v>3216</v>
      </c>
      <c r="S68" s="9" t="str">
        <f t="shared" si="2"/>
        <v>/</v>
      </c>
      <c r="T68" t="s">
        <v>3217</v>
      </c>
      <c r="U68" t="s">
        <v>3211</v>
      </c>
    </row>
    <row r="73" spans="1:22" x14ac:dyDescent="0.15">
      <c r="A73" t="str">
        <f>B73&amp;C73&amp;E73&amp;F73&amp;H73&amp;I73&amp;J73&amp;K73&amp;M73&amp;N73&amp;O73&amp;P73&amp;Q73&amp;R73&amp;S73&amp;T73&amp;U73&amp;V73</f>
        <v/>
      </c>
      <c r="S73" s="9"/>
    </row>
    <row r="74" spans="1:22" x14ac:dyDescent="0.15">
      <c r="A74" t="str">
        <f>B74&amp;C74&amp;E74&amp;F74&amp;H74&amp;I74&amp;J74&amp;K74&amp;M74&amp;N74&amp;O74&amp;P74&amp;Q74&amp;R74&amp;S74&amp;T74&amp;U74&amp;V74</f>
        <v>**サポートカード</v>
      </c>
      <c r="B74" t="s">
        <v>3220</v>
      </c>
    </row>
    <row r="75" spans="1:22" x14ac:dyDescent="0.15">
      <c r="A75" t="str">
        <f>B75&amp;C75&amp;E75&amp;F75&amp;H75&amp;I75&amp;J75&amp;K75&amp;M75&amp;N75&amp;O75&amp;P75&amp;Q75&amp;R75&amp;S75&amp;T75&amp;U75&amp;V75</f>
        <v>|LEFT:50|LEFT:50|LEFT:50|LEFT:500|c</v>
      </c>
      <c r="B75" t="s">
        <v>3211</v>
      </c>
      <c r="C75" t="s">
        <v>3204</v>
      </c>
      <c r="E75" t="s">
        <v>3211</v>
      </c>
      <c r="F75" t="s">
        <v>3204</v>
      </c>
      <c r="H75" t="s">
        <v>3211</v>
      </c>
      <c r="I75" t="s">
        <v>3204</v>
      </c>
      <c r="J75" t="s">
        <v>3211</v>
      </c>
      <c r="O75" t="s">
        <v>3205</v>
      </c>
      <c r="U75" t="s">
        <v>3211</v>
      </c>
      <c r="V75" t="s">
        <v>3206</v>
      </c>
    </row>
    <row r="76" spans="1:22" x14ac:dyDescent="0.15">
      <c r="A76" t="str">
        <f>B76&amp;C76&amp;E76&amp;F76&amp;H76&amp;I76&amp;J76&amp;K76&amp;M76&amp;N76&amp;O76&amp;P76&amp;Q76&amp;R76&amp;S76&amp;T76&amp;U76&amp;V76</f>
        <v>|セット|色|コスト|カード名|</v>
      </c>
      <c r="B76" t="s">
        <v>3211</v>
      </c>
      <c r="C76" t="s">
        <v>3212</v>
      </c>
      <c r="E76" t="s">
        <v>3211</v>
      </c>
      <c r="F76" t="s">
        <v>3181</v>
      </c>
      <c r="H76" t="s">
        <v>3211</v>
      </c>
      <c r="I76" t="s">
        <v>3207</v>
      </c>
      <c r="J76" t="s">
        <v>3211</v>
      </c>
      <c r="O76" t="s">
        <v>3208</v>
      </c>
      <c r="U76" t="s">
        <v>3211</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130"/>
  <sheetViews>
    <sheetView workbookViewId="0">
      <selection activeCell="F129" sqref="F129"/>
    </sheetView>
  </sheetViews>
  <sheetFormatPr defaultRowHeight="13.5" x14ac:dyDescent="0.15"/>
  <cols>
    <col min="3" max="3" width="9.25" customWidth="1"/>
  </cols>
  <sheetData>
    <row r="1" spans="1:10" x14ac:dyDescent="0.15">
      <c r="A1" t="s">
        <v>4988</v>
      </c>
      <c r="B1" t="s">
        <v>4990</v>
      </c>
      <c r="E1" t="s">
        <v>4993</v>
      </c>
    </row>
    <row r="2" spans="1:10" x14ac:dyDescent="0.15">
      <c r="B2" t="s">
        <v>3104</v>
      </c>
      <c r="C2" t="str">
        <f>IF(A2="[[","&gt;"&amp;B2&amp;"一覧","")</f>
        <v/>
      </c>
      <c r="D2" t="str">
        <f>IF(A2="[[","]]","")</f>
        <v/>
      </c>
      <c r="E2" t="s">
        <v>4994</v>
      </c>
      <c r="J2" t="s">
        <v>1653</v>
      </c>
    </row>
    <row r="3" spans="1:10" x14ac:dyDescent="0.15">
      <c r="B3" t="s">
        <v>3027</v>
      </c>
      <c r="C3" t="str">
        <f t="shared" ref="C3:C66" si="0">IF(A3="[[","&gt;"&amp;B3&amp;"一覧","")</f>
        <v/>
      </c>
      <c r="D3" t="str">
        <f t="shared" ref="D3:D66" si="1">IF(A3="[[","]]","")</f>
        <v/>
      </c>
      <c r="E3" t="s">
        <v>4995</v>
      </c>
      <c r="J3" t="s">
        <v>1631</v>
      </c>
    </row>
    <row r="4" spans="1:10" x14ac:dyDescent="0.15">
      <c r="B4" t="s">
        <v>2833</v>
      </c>
      <c r="C4" t="str">
        <f t="shared" si="0"/>
        <v/>
      </c>
      <c r="D4" t="str">
        <f t="shared" si="1"/>
        <v/>
      </c>
      <c r="J4" t="s">
        <v>1606</v>
      </c>
    </row>
    <row r="5" spans="1:10" x14ac:dyDescent="0.15">
      <c r="B5" t="s">
        <v>2949</v>
      </c>
      <c r="C5" t="str">
        <f t="shared" si="0"/>
        <v/>
      </c>
      <c r="D5" t="str">
        <f t="shared" si="1"/>
        <v/>
      </c>
      <c r="E5" t="s">
        <v>4996</v>
      </c>
      <c r="J5" t="s">
        <v>1575</v>
      </c>
    </row>
    <row r="6" spans="1:10" x14ac:dyDescent="0.15">
      <c r="B6" t="s">
        <v>3787</v>
      </c>
      <c r="C6" t="str">
        <f t="shared" si="0"/>
        <v/>
      </c>
      <c r="D6" t="str">
        <f t="shared" si="1"/>
        <v/>
      </c>
      <c r="E6" t="s">
        <v>3104</v>
      </c>
      <c r="F6" t="s">
        <v>5024</v>
      </c>
      <c r="J6" t="s">
        <v>1540</v>
      </c>
    </row>
    <row r="7" spans="1:10" x14ac:dyDescent="0.15">
      <c r="A7" t="s">
        <v>4991</v>
      </c>
      <c r="B7" t="s">
        <v>1457</v>
      </c>
      <c r="C7" t="str">
        <f t="shared" si="0"/>
        <v>&gt;エルドラージ一覧</v>
      </c>
      <c r="D7" t="str">
        <f t="shared" si="1"/>
        <v>]]</v>
      </c>
      <c r="E7" t="s">
        <v>4105</v>
      </c>
      <c r="F7" t="s">
        <v>5024</v>
      </c>
      <c r="J7" t="s">
        <v>1534</v>
      </c>
    </row>
    <row r="8" spans="1:10" x14ac:dyDescent="0.15">
      <c r="A8" t="s">
        <v>4991</v>
      </c>
      <c r="B8" t="s">
        <v>1501</v>
      </c>
      <c r="C8" t="str">
        <f t="shared" si="0"/>
        <v>&gt;エルフ一覧</v>
      </c>
      <c r="D8" t="str">
        <f t="shared" si="1"/>
        <v>]]</v>
      </c>
      <c r="E8" t="s">
        <v>2160</v>
      </c>
      <c r="F8" t="s">
        <v>5024</v>
      </c>
      <c r="J8" t="s">
        <v>1530</v>
      </c>
    </row>
    <row r="9" spans="1:10" x14ac:dyDescent="0.15">
      <c r="B9" t="s">
        <v>1559</v>
      </c>
      <c r="C9" t="str">
        <f t="shared" si="0"/>
        <v/>
      </c>
      <c r="D9" t="str">
        <f t="shared" si="1"/>
        <v/>
      </c>
      <c r="E9" t="s">
        <v>2750</v>
      </c>
      <c r="F9" t="s">
        <v>5024</v>
      </c>
      <c r="J9" t="s">
        <v>1526</v>
      </c>
    </row>
    <row r="10" spans="1:10" x14ac:dyDescent="0.15">
      <c r="B10" t="s">
        <v>3837</v>
      </c>
      <c r="C10" t="str">
        <f t="shared" si="0"/>
        <v/>
      </c>
      <c r="D10" t="str">
        <f t="shared" si="1"/>
        <v/>
      </c>
      <c r="E10" t="s">
        <v>3027</v>
      </c>
      <c r="F10" t="s">
        <v>5024</v>
      </c>
      <c r="J10" t="s">
        <v>1504</v>
      </c>
    </row>
    <row r="11" spans="1:10" x14ac:dyDescent="0.15">
      <c r="B11" t="s">
        <v>3821</v>
      </c>
      <c r="C11" t="str">
        <f t="shared" si="0"/>
        <v/>
      </c>
      <c r="D11" t="str">
        <f t="shared" si="1"/>
        <v/>
      </c>
      <c r="E11" t="s">
        <v>2833</v>
      </c>
      <c r="F11" t="s">
        <v>5024</v>
      </c>
      <c r="J11" t="s">
        <v>1829</v>
      </c>
    </row>
    <row r="12" spans="1:10" x14ac:dyDescent="0.15">
      <c r="B12" t="s">
        <v>4085</v>
      </c>
      <c r="C12" t="str">
        <f t="shared" si="0"/>
        <v/>
      </c>
      <c r="D12" t="str">
        <f t="shared" si="1"/>
        <v/>
      </c>
      <c r="E12" t="s">
        <v>4997</v>
      </c>
      <c r="F12" t="s">
        <v>5024</v>
      </c>
      <c r="J12" t="s">
        <v>1496</v>
      </c>
    </row>
    <row r="13" spans="1:10" x14ac:dyDescent="0.15">
      <c r="B13" t="s">
        <v>4827</v>
      </c>
      <c r="C13" t="str">
        <f t="shared" si="0"/>
        <v/>
      </c>
      <c r="D13" t="str">
        <f t="shared" si="1"/>
        <v/>
      </c>
      <c r="E13" t="s">
        <v>2949</v>
      </c>
      <c r="F13" t="s">
        <v>5024</v>
      </c>
      <c r="J13" t="s">
        <v>1489</v>
      </c>
    </row>
    <row r="14" spans="1:10" x14ac:dyDescent="0.15">
      <c r="B14" t="s">
        <v>2503</v>
      </c>
      <c r="C14" t="str">
        <f t="shared" si="0"/>
        <v/>
      </c>
      <c r="D14" t="str">
        <f t="shared" si="1"/>
        <v/>
      </c>
      <c r="E14" t="s">
        <v>3787</v>
      </c>
      <c r="F14" t="s">
        <v>5024</v>
      </c>
      <c r="J14" t="s">
        <v>1509</v>
      </c>
    </row>
    <row r="15" spans="1:10" x14ac:dyDescent="0.15">
      <c r="B15" t="s">
        <v>3648</v>
      </c>
      <c r="C15" t="str">
        <f t="shared" si="0"/>
        <v/>
      </c>
      <c r="D15" t="str">
        <f t="shared" si="1"/>
        <v/>
      </c>
      <c r="E15" t="s">
        <v>3666</v>
      </c>
      <c r="F15" t="s">
        <v>5024</v>
      </c>
      <c r="J15" t="s">
        <v>1811</v>
      </c>
    </row>
    <row r="16" spans="1:10" x14ac:dyDescent="0.15">
      <c r="B16" t="s">
        <v>2445</v>
      </c>
      <c r="C16" t="str">
        <f t="shared" si="0"/>
        <v/>
      </c>
      <c r="D16" t="str">
        <f t="shared" si="1"/>
        <v/>
      </c>
      <c r="E16" t="s">
        <v>3594</v>
      </c>
      <c r="F16" t="s">
        <v>5024</v>
      </c>
      <c r="J16" t="s">
        <v>1799</v>
      </c>
    </row>
    <row r="17" spans="1:10" x14ac:dyDescent="0.15">
      <c r="B17" t="s">
        <v>4174</v>
      </c>
      <c r="C17" t="str">
        <f t="shared" si="0"/>
        <v/>
      </c>
      <c r="D17" t="str">
        <f t="shared" si="1"/>
        <v/>
      </c>
      <c r="E17" t="s">
        <v>2994</v>
      </c>
      <c r="F17" t="s">
        <v>5024</v>
      </c>
      <c r="J17" t="s">
        <v>301</v>
      </c>
    </row>
    <row r="18" spans="1:10" x14ac:dyDescent="0.15">
      <c r="B18" t="s">
        <v>4130</v>
      </c>
      <c r="C18" t="str">
        <f t="shared" si="0"/>
        <v/>
      </c>
      <c r="D18" t="str">
        <f t="shared" si="1"/>
        <v/>
      </c>
      <c r="E18" t="s">
        <v>4998</v>
      </c>
      <c r="F18" t="s">
        <v>5024</v>
      </c>
    </row>
    <row r="19" spans="1:10" x14ac:dyDescent="0.15">
      <c r="B19" t="s">
        <v>2607</v>
      </c>
      <c r="C19" t="str">
        <f t="shared" si="0"/>
        <v/>
      </c>
      <c r="D19" t="str">
        <f t="shared" si="1"/>
        <v/>
      </c>
      <c r="E19" t="s">
        <v>4999</v>
      </c>
      <c r="F19" t="s">
        <v>5024</v>
      </c>
    </row>
    <row r="20" spans="1:10" x14ac:dyDescent="0.15">
      <c r="B20" t="s">
        <v>2156</v>
      </c>
      <c r="C20" t="str">
        <f t="shared" si="0"/>
        <v/>
      </c>
      <c r="D20" t="str">
        <f t="shared" si="1"/>
        <v/>
      </c>
      <c r="E20" t="s">
        <v>1559</v>
      </c>
      <c r="F20" t="s">
        <v>5024</v>
      </c>
    </row>
    <row r="21" spans="1:10" x14ac:dyDescent="0.15">
      <c r="B21" t="s">
        <v>1493</v>
      </c>
      <c r="C21" t="str">
        <f t="shared" si="0"/>
        <v/>
      </c>
      <c r="D21" t="str">
        <f t="shared" si="1"/>
        <v/>
      </c>
      <c r="E21" t="s">
        <v>3143</v>
      </c>
      <c r="F21" t="s">
        <v>5024</v>
      </c>
    </row>
    <row r="22" spans="1:10" x14ac:dyDescent="0.15">
      <c r="B22" t="s">
        <v>353</v>
      </c>
      <c r="C22" t="str">
        <f t="shared" si="0"/>
        <v/>
      </c>
      <c r="D22" t="str">
        <f t="shared" si="1"/>
        <v/>
      </c>
      <c r="E22" t="s">
        <v>5000</v>
      </c>
      <c r="F22" t="s">
        <v>5024</v>
      </c>
    </row>
    <row r="23" spans="1:10" x14ac:dyDescent="0.15">
      <c r="A23" t="s">
        <v>4992</v>
      </c>
      <c r="B23" t="s">
        <v>1587</v>
      </c>
      <c r="C23" t="str">
        <f t="shared" si="0"/>
        <v>&gt;ゴブリン一覧</v>
      </c>
      <c r="D23" t="str">
        <f t="shared" si="1"/>
        <v>]]</v>
      </c>
      <c r="E23" t="s">
        <v>5001</v>
      </c>
      <c r="F23" t="s">
        <v>5024</v>
      </c>
    </row>
    <row r="24" spans="1:10" x14ac:dyDescent="0.15">
      <c r="B24" t="s">
        <v>2640</v>
      </c>
      <c r="C24" t="str">
        <f t="shared" si="0"/>
        <v/>
      </c>
      <c r="D24" t="str">
        <f t="shared" si="1"/>
        <v/>
      </c>
    </row>
    <row r="25" spans="1:10" x14ac:dyDescent="0.15">
      <c r="B25" t="s">
        <v>4555</v>
      </c>
      <c r="C25" t="str">
        <f t="shared" si="0"/>
        <v/>
      </c>
      <c r="D25" t="str">
        <f t="shared" si="1"/>
        <v/>
      </c>
      <c r="E25" t="s">
        <v>5002</v>
      </c>
    </row>
    <row r="26" spans="1:10" x14ac:dyDescent="0.15">
      <c r="B26" t="s">
        <v>2945</v>
      </c>
      <c r="C26" t="str">
        <f t="shared" si="0"/>
        <v/>
      </c>
      <c r="D26" t="str">
        <f t="shared" si="1"/>
        <v/>
      </c>
      <c r="E26" t="s">
        <v>3837</v>
      </c>
      <c r="F26" t="s">
        <v>5024</v>
      </c>
    </row>
    <row r="27" spans="1:10" x14ac:dyDescent="0.15">
      <c r="B27" t="s">
        <v>3656</v>
      </c>
      <c r="C27" t="str">
        <f t="shared" si="0"/>
        <v/>
      </c>
      <c r="D27" t="str">
        <f t="shared" si="1"/>
        <v/>
      </c>
      <c r="E27" t="s">
        <v>4388</v>
      </c>
      <c r="F27" t="s">
        <v>5024</v>
      </c>
    </row>
    <row r="28" spans="1:10" x14ac:dyDescent="0.15">
      <c r="A28" t="s">
        <v>4991</v>
      </c>
      <c r="B28" t="s">
        <v>2436</v>
      </c>
      <c r="C28" t="str">
        <f t="shared" si="0"/>
        <v>&gt;スピリット一覧</v>
      </c>
      <c r="D28" t="str">
        <f t="shared" si="1"/>
        <v>]]</v>
      </c>
      <c r="E28" t="s">
        <v>3821</v>
      </c>
      <c r="F28" t="s">
        <v>5024</v>
      </c>
    </row>
    <row r="29" spans="1:10" x14ac:dyDescent="0.15">
      <c r="B29" t="s">
        <v>1633</v>
      </c>
      <c r="C29" t="str">
        <f t="shared" si="0"/>
        <v/>
      </c>
      <c r="D29" t="str">
        <f t="shared" si="1"/>
        <v/>
      </c>
      <c r="E29" t="s">
        <v>4085</v>
      </c>
      <c r="F29" t="s">
        <v>5024</v>
      </c>
    </row>
    <row r="30" spans="1:10" x14ac:dyDescent="0.15">
      <c r="A30" t="s">
        <v>4991</v>
      </c>
      <c r="B30" t="s">
        <v>1506</v>
      </c>
      <c r="C30" t="str">
        <f t="shared" si="0"/>
        <v>&gt;ゾンビ一覧</v>
      </c>
      <c r="D30" t="str">
        <f t="shared" si="1"/>
        <v>]]</v>
      </c>
      <c r="E30" t="s">
        <v>4827</v>
      </c>
      <c r="F30" t="s">
        <v>5024</v>
      </c>
    </row>
    <row r="31" spans="1:10" x14ac:dyDescent="0.15">
      <c r="B31" t="s">
        <v>4025</v>
      </c>
      <c r="C31" t="str">
        <f t="shared" si="0"/>
        <v/>
      </c>
      <c r="D31" t="str">
        <f t="shared" si="1"/>
        <v/>
      </c>
      <c r="E31" t="s">
        <v>3026</v>
      </c>
      <c r="F31" t="s">
        <v>5024</v>
      </c>
    </row>
    <row r="32" spans="1:10" x14ac:dyDescent="0.15">
      <c r="B32" t="s">
        <v>3990</v>
      </c>
      <c r="C32" t="str">
        <f t="shared" si="0"/>
        <v/>
      </c>
      <c r="D32" t="str">
        <f t="shared" si="1"/>
        <v/>
      </c>
      <c r="E32" t="s">
        <v>5003</v>
      </c>
      <c r="F32" t="s">
        <v>5024</v>
      </c>
    </row>
    <row r="33" spans="1:6" x14ac:dyDescent="0.15">
      <c r="A33" t="s">
        <v>4991</v>
      </c>
      <c r="B33" t="s">
        <v>2828</v>
      </c>
      <c r="C33" t="str">
        <f t="shared" si="0"/>
        <v>&gt;デーモン一覧</v>
      </c>
      <c r="D33" t="str">
        <f t="shared" si="1"/>
        <v>]]</v>
      </c>
      <c r="E33" t="s">
        <v>1555</v>
      </c>
      <c r="F33" t="s">
        <v>5024</v>
      </c>
    </row>
    <row r="34" spans="1:6" x14ac:dyDescent="0.15">
      <c r="B34" t="s">
        <v>3706</v>
      </c>
      <c r="C34" t="str">
        <f t="shared" si="0"/>
        <v/>
      </c>
      <c r="D34" t="str">
        <f t="shared" si="1"/>
        <v/>
      </c>
      <c r="E34" t="s">
        <v>4294</v>
      </c>
      <c r="F34" t="s">
        <v>5024</v>
      </c>
    </row>
    <row r="35" spans="1:6" x14ac:dyDescent="0.15">
      <c r="B35" t="s">
        <v>2563</v>
      </c>
      <c r="C35" t="str">
        <f t="shared" si="0"/>
        <v/>
      </c>
      <c r="D35" t="str">
        <f t="shared" si="1"/>
        <v/>
      </c>
      <c r="E35" t="s">
        <v>5004</v>
      </c>
      <c r="F35" t="s">
        <v>5024</v>
      </c>
    </row>
    <row r="36" spans="1:6" x14ac:dyDescent="0.15">
      <c r="B36" t="s">
        <v>2646</v>
      </c>
      <c r="C36" t="str">
        <f t="shared" si="0"/>
        <v/>
      </c>
      <c r="D36" t="str">
        <f t="shared" si="1"/>
        <v/>
      </c>
      <c r="E36" t="s">
        <v>2503</v>
      </c>
      <c r="F36" t="s">
        <v>5024</v>
      </c>
    </row>
    <row r="37" spans="1:6" x14ac:dyDescent="0.15">
      <c r="A37" t="s">
        <v>4992</v>
      </c>
      <c r="B37" t="s">
        <v>1578</v>
      </c>
      <c r="C37" t="str">
        <f t="shared" si="0"/>
        <v>&gt;ドラゴン一覧</v>
      </c>
      <c r="D37" t="str">
        <f t="shared" si="1"/>
        <v>]]</v>
      </c>
      <c r="E37" t="s">
        <v>5005</v>
      </c>
      <c r="F37" t="s">
        <v>5024</v>
      </c>
    </row>
    <row r="38" spans="1:6" x14ac:dyDescent="0.15">
      <c r="B38" t="s">
        <v>2546</v>
      </c>
      <c r="C38" t="str">
        <f t="shared" si="0"/>
        <v/>
      </c>
      <c r="D38" t="str">
        <f t="shared" si="1"/>
        <v/>
      </c>
      <c r="E38" t="s">
        <v>2077</v>
      </c>
      <c r="F38" t="s">
        <v>5024</v>
      </c>
    </row>
    <row r="39" spans="1:6" x14ac:dyDescent="0.15">
      <c r="B39" t="s">
        <v>2630</v>
      </c>
      <c r="C39" t="str">
        <f t="shared" si="0"/>
        <v/>
      </c>
      <c r="D39" t="str">
        <f t="shared" si="1"/>
        <v/>
      </c>
      <c r="E39" t="s">
        <v>2500</v>
      </c>
      <c r="F39" t="s">
        <v>5024</v>
      </c>
    </row>
    <row r="40" spans="1:6" x14ac:dyDescent="0.15">
      <c r="A40" t="s">
        <v>4991</v>
      </c>
      <c r="B40" t="s">
        <v>4036</v>
      </c>
      <c r="C40" t="str">
        <f t="shared" si="0"/>
        <v>&gt;ドワーフ一覧</v>
      </c>
      <c r="D40" t="str">
        <f t="shared" si="1"/>
        <v>]]</v>
      </c>
      <c r="E40" t="s">
        <v>4104</v>
      </c>
      <c r="F40" t="s">
        <v>5024</v>
      </c>
    </row>
    <row r="41" spans="1:6" x14ac:dyDescent="0.15">
      <c r="B41" t="s">
        <v>4511</v>
      </c>
      <c r="C41" t="str">
        <f t="shared" si="0"/>
        <v/>
      </c>
      <c r="D41" t="str">
        <f t="shared" si="1"/>
        <v/>
      </c>
      <c r="E41" t="s">
        <v>4283</v>
      </c>
      <c r="F41" t="s">
        <v>5024</v>
      </c>
    </row>
    <row r="42" spans="1:6" x14ac:dyDescent="0.15">
      <c r="B42" t="s">
        <v>3641</v>
      </c>
      <c r="C42" t="str">
        <f t="shared" si="0"/>
        <v/>
      </c>
      <c r="D42" t="str">
        <f t="shared" si="1"/>
        <v/>
      </c>
      <c r="E42" t="s">
        <v>2596</v>
      </c>
      <c r="F42" t="s">
        <v>5024</v>
      </c>
    </row>
    <row r="43" spans="1:6" x14ac:dyDescent="0.15">
      <c r="B43" t="s">
        <v>2874</v>
      </c>
      <c r="C43" t="str">
        <f t="shared" si="0"/>
        <v/>
      </c>
      <c r="D43" t="str">
        <f t="shared" si="1"/>
        <v/>
      </c>
      <c r="E43" t="s">
        <v>3648</v>
      </c>
      <c r="F43" t="s">
        <v>5024</v>
      </c>
    </row>
    <row r="44" spans="1:6" x14ac:dyDescent="0.15">
      <c r="B44" t="s">
        <v>3925</v>
      </c>
      <c r="C44" t="str">
        <f t="shared" si="0"/>
        <v/>
      </c>
      <c r="D44" t="str">
        <f t="shared" si="1"/>
        <v/>
      </c>
      <c r="E44" t="s">
        <v>2445</v>
      </c>
      <c r="F44" t="s">
        <v>5024</v>
      </c>
    </row>
    <row r="45" spans="1:6" x14ac:dyDescent="0.15">
      <c r="B45" t="s">
        <v>1890</v>
      </c>
      <c r="C45" t="str">
        <f t="shared" si="0"/>
        <v/>
      </c>
      <c r="D45" t="str">
        <f t="shared" si="1"/>
        <v/>
      </c>
      <c r="E45" t="s">
        <v>4174</v>
      </c>
      <c r="F45" t="s">
        <v>5024</v>
      </c>
    </row>
    <row r="46" spans="1:6" x14ac:dyDescent="0.15">
      <c r="B46" t="s">
        <v>367</v>
      </c>
      <c r="C46" t="str">
        <f t="shared" si="0"/>
        <v/>
      </c>
      <c r="D46" t="str">
        <f t="shared" si="1"/>
        <v/>
      </c>
      <c r="E46" t="s">
        <v>1492</v>
      </c>
      <c r="F46" t="s">
        <v>5024</v>
      </c>
    </row>
    <row r="47" spans="1:6" x14ac:dyDescent="0.15">
      <c r="B47" t="s">
        <v>2981</v>
      </c>
      <c r="C47" t="str">
        <f t="shared" si="0"/>
        <v/>
      </c>
      <c r="D47" t="str">
        <f t="shared" si="1"/>
        <v/>
      </c>
      <c r="E47" t="s">
        <v>4130</v>
      </c>
      <c r="F47" t="s">
        <v>5024</v>
      </c>
    </row>
    <row r="48" spans="1:6" x14ac:dyDescent="0.15">
      <c r="B48" t="s">
        <v>1965</v>
      </c>
      <c r="C48" t="str">
        <f t="shared" si="0"/>
        <v/>
      </c>
      <c r="D48" t="str">
        <f t="shared" si="1"/>
        <v/>
      </c>
      <c r="E48" t="s">
        <v>2607</v>
      </c>
      <c r="F48" t="s">
        <v>5024</v>
      </c>
    </row>
    <row r="49" spans="1:6" x14ac:dyDescent="0.15">
      <c r="B49" t="s">
        <v>3032</v>
      </c>
      <c r="C49" t="str">
        <f t="shared" si="0"/>
        <v/>
      </c>
      <c r="D49" t="str">
        <f t="shared" si="1"/>
        <v/>
      </c>
      <c r="E49" t="s">
        <v>5006</v>
      </c>
      <c r="F49" t="s">
        <v>5024</v>
      </c>
    </row>
    <row r="50" spans="1:6" x14ac:dyDescent="0.15">
      <c r="B50" t="s">
        <v>1992</v>
      </c>
      <c r="C50" t="str">
        <f t="shared" si="0"/>
        <v/>
      </c>
      <c r="D50" t="str">
        <f t="shared" si="1"/>
        <v/>
      </c>
      <c r="E50" t="s">
        <v>2156</v>
      </c>
      <c r="F50" t="s">
        <v>5024</v>
      </c>
    </row>
    <row r="51" spans="1:6" x14ac:dyDescent="0.15">
      <c r="B51" t="s">
        <v>3068</v>
      </c>
      <c r="C51" t="str">
        <f t="shared" si="0"/>
        <v/>
      </c>
      <c r="D51" t="str">
        <f t="shared" si="1"/>
        <v/>
      </c>
      <c r="E51" t="s">
        <v>1493</v>
      </c>
      <c r="F51" t="s">
        <v>5024</v>
      </c>
    </row>
    <row r="52" spans="1:6" x14ac:dyDescent="0.15">
      <c r="B52" t="s">
        <v>2711</v>
      </c>
      <c r="C52" t="str">
        <f t="shared" si="0"/>
        <v/>
      </c>
      <c r="D52" t="str">
        <f t="shared" si="1"/>
        <v/>
      </c>
      <c r="E52" t="s">
        <v>1667</v>
      </c>
      <c r="F52" t="s">
        <v>5024</v>
      </c>
    </row>
    <row r="53" spans="1:6" x14ac:dyDescent="0.15">
      <c r="B53" t="s">
        <v>3903</v>
      </c>
      <c r="C53" t="str">
        <f t="shared" si="0"/>
        <v/>
      </c>
      <c r="D53" t="str">
        <f t="shared" si="1"/>
        <v/>
      </c>
      <c r="E53" t="s">
        <v>353</v>
      </c>
      <c r="F53" t="s">
        <v>5024</v>
      </c>
    </row>
    <row r="54" spans="1:6" x14ac:dyDescent="0.15">
      <c r="B54" t="s">
        <v>2837</v>
      </c>
      <c r="C54" t="str">
        <f t="shared" si="0"/>
        <v/>
      </c>
      <c r="D54" t="str">
        <f t="shared" si="1"/>
        <v/>
      </c>
      <c r="E54" t="s">
        <v>5007</v>
      </c>
      <c r="F54" t="s">
        <v>5024</v>
      </c>
    </row>
    <row r="55" spans="1:6" x14ac:dyDescent="0.15">
      <c r="B55" t="s">
        <v>1486</v>
      </c>
      <c r="C55" t="str">
        <f t="shared" si="0"/>
        <v/>
      </c>
      <c r="D55" t="str">
        <f t="shared" si="1"/>
        <v/>
      </c>
      <c r="E55" t="s">
        <v>1972</v>
      </c>
      <c r="F55" t="s">
        <v>5024</v>
      </c>
    </row>
    <row r="56" spans="1:6" x14ac:dyDescent="0.15">
      <c r="B56" t="s">
        <v>4601</v>
      </c>
      <c r="C56" t="str">
        <f t="shared" si="0"/>
        <v/>
      </c>
      <c r="D56" t="str">
        <f t="shared" si="1"/>
        <v/>
      </c>
    </row>
    <row r="57" spans="1:6" x14ac:dyDescent="0.15">
      <c r="B57" t="s">
        <v>4557</v>
      </c>
      <c r="C57" t="str">
        <f t="shared" si="0"/>
        <v/>
      </c>
      <c r="D57" t="str">
        <f t="shared" si="1"/>
        <v/>
      </c>
      <c r="E57" t="s">
        <v>5008</v>
      </c>
    </row>
    <row r="58" spans="1:6" x14ac:dyDescent="0.15">
      <c r="B58" t="s">
        <v>2667</v>
      </c>
      <c r="C58" t="str">
        <f t="shared" si="0"/>
        <v/>
      </c>
      <c r="D58" t="str">
        <f t="shared" si="1"/>
        <v/>
      </c>
      <c r="E58" t="s">
        <v>2640</v>
      </c>
      <c r="F58" t="s">
        <v>5024</v>
      </c>
    </row>
    <row r="59" spans="1:6" x14ac:dyDescent="0.15">
      <c r="B59" t="s">
        <v>4046</v>
      </c>
      <c r="C59" t="str">
        <f t="shared" si="0"/>
        <v/>
      </c>
      <c r="D59" t="str">
        <f t="shared" si="1"/>
        <v/>
      </c>
      <c r="E59" t="s">
        <v>2336</v>
      </c>
      <c r="F59" t="s">
        <v>5024</v>
      </c>
    </row>
    <row r="60" spans="1:6" x14ac:dyDescent="0.15">
      <c r="B60" t="s">
        <v>4110</v>
      </c>
      <c r="C60" t="str">
        <f t="shared" si="0"/>
        <v/>
      </c>
      <c r="D60" t="str">
        <f t="shared" si="1"/>
        <v/>
      </c>
      <c r="E60" t="s">
        <v>4559</v>
      </c>
      <c r="F60" t="s">
        <v>5024</v>
      </c>
    </row>
    <row r="61" spans="1:6" x14ac:dyDescent="0.15">
      <c r="B61" t="s">
        <v>348</v>
      </c>
      <c r="C61" t="str">
        <f t="shared" si="0"/>
        <v/>
      </c>
      <c r="D61" t="str">
        <f t="shared" si="1"/>
        <v/>
      </c>
      <c r="E61" t="s">
        <v>1894</v>
      </c>
      <c r="F61" t="s">
        <v>5024</v>
      </c>
    </row>
    <row r="62" spans="1:6" x14ac:dyDescent="0.15">
      <c r="B62" t="s">
        <v>3594</v>
      </c>
      <c r="C62" t="str">
        <f t="shared" si="0"/>
        <v/>
      </c>
      <c r="D62" t="str">
        <f t="shared" si="1"/>
        <v/>
      </c>
      <c r="E62" t="s">
        <v>4555</v>
      </c>
      <c r="F62" t="s">
        <v>5024</v>
      </c>
    </row>
    <row r="63" spans="1:6" x14ac:dyDescent="0.15">
      <c r="B63" t="s">
        <v>2994</v>
      </c>
      <c r="C63" t="str">
        <f t="shared" si="0"/>
        <v/>
      </c>
      <c r="D63" t="str">
        <f t="shared" si="1"/>
        <v/>
      </c>
      <c r="E63" t="s">
        <v>2897</v>
      </c>
      <c r="F63" t="s">
        <v>5024</v>
      </c>
    </row>
    <row r="64" spans="1:6" x14ac:dyDescent="0.15">
      <c r="A64" t="s">
        <v>4991</v>
      </c>
      <c r="B64" t="s">
        <v>4273</v>
      </c>
      <c r="C64" t="str">
        <f t="shared" si="0"/>
        <v>&gt;機体一覧</v>
      </c>
      <c r="D64" t="str">
        <f t="shared" si="1"/>
        <v>]]</v>
      </c>
      <c r="E64" t="s">
        <v>1743</v>
      </c>
      <c r="F64" t="s">
        <v>5024</v>
      </c>
    </row>
    <row r="65" spans="1:6" x14ac:dyDescent="0.15">
      <c r="A65" t="s">
        <v>4991</v>
      </c>
      <c r="B65" t="s">
        <v>1516</v>
      </c>
      <c r="C65" t="str">
        <f t="shared" si="0"/>
        <v>&gt;吸血鬼一覧</v>
      </c>
      <c r="D65" t="str">
        <f t="shared" si="1"/>
        <v>]]</v>
      </c>
      <c r="E65" t="s">
        <v>3946</v>
      </c>
      <c r="F65" t="s">
        <v>5024</v>
      </c>
    </row>
    <row r="66" spans="1:6" x14ac:dyDescent="0.15">
      <c r="B66" t="s">
        <v>2077</v>
      </c>
      <c r="C66" t="str">
        <f t="shared" si="0"/>
        <v/>
      </c>
      <c r="D66" t="str">
        <f t="shared" si="1"/>
        <v/>
      </c>
      <c r="E66" t="s">
        <v>2945</v>
      </c>
      <c r="F66" t="s">
        <v>5024</v>
      </c>
    </row>
    <row r="67" spans="1:6" x14ac:dyDescent="0.15">
      <c r="B67" t="s">
        <v>2500</v>
      </c>
      <c r="C67" t="str">
        <f t="shared" ref="C67:C114" si="2">IF(A67="[[","&gt;"&amp;B67&amp;"一覧","")</f>
        <v/>
      </c>
      <c r="D67" t="str">
        <f t="shared" ref="D67:D114" si="3">IF(A67="[[","]]","")</f>
        <v/>
      </c>
      <c r="E67" t="s">
        <v>1956</v>
      </c>
      <c r="F67" t="s">
        <v>5024</v>
      </c>
    </row>
    <row r="68" spans="1:6" x14ac:dyDescent="0.15">
      <c r="B68" t="s">
        <v>2336</v>
      </c>
      <c r="C68" t="str">
        <f t="shared" si="2"/>
        <v/>
      </c>
      <c r="D68" t="str">
        <f t="shared" si="3"/>
        <v/>
      </c>
      <c r="E68" t="s">
        <v>3656</v>
      </c>
      <c r="F68" t="s">
        <v>5024</v>
      </c>
    </row>
    <row r="69" spans="1:6" x14ac:dyDescent="0.15">
      <c r="B69" t="s">
        <v>4104</v>
      </c>
      <c r="C69" t="str">
        <f t="shared" si="2"/>
        <v/>
      </c>
      <c r="D69" t="str">
        <f t="shared" si="3"/>
        <v/>
      </c>
      <c r="E69" t="s">
        <v>5009</v>
      </c>
      <c r="F69" t="s">
        <v>5024</v>
      </c>
    </row>
    <row r="70" spans="1:6" x14ac:dyDescent="0.15">
      <c r="B70" t="s">
        <v>4294</v>
      </c>
      <c r="C70" t="str">
        <f t="shared" si="2"/>
        <v/>
      </c>
      <c r="D70" t="str">
        <f t="shared" si="3"/>
        <v/>
      </c>
      <c r="E70" t="s">
        <v>1633</v>
      </c>
      <c r="F70" t="s">
        <v>5024</v>
      </c>
    </row>
    <row r="71" spans="1:6" x14ac:dyDescent="0.15">
      <c r="A71" t="s">
        <v>4991</v>
      </c>
      <c r="B71" t="s">
        <v>362</v>
      </c>
      <c r="C71" t="str">
        <f t="shared" si="2"/>
        <v>&gt;構築物一覧</v>
      </c>
      <c r="D71" t="str">
        <f t="shared" si="3"/>
        <v>]]</v>
      </c>
      <c r="E71" t="s">
        <v>1515</v>
      </c>
      <c r="F71" t="s">
        <v>5024</v>
      </c>
    </row>
    <row r="72" spans="1:6" x14ac:dyDescent="0.15">
      <c r="B72" t="s">
        <v>1972</v>
      </c>
      <c r="C72" t="str">
        <f t="shared" si="2"/>
        <v/>
      </c>
      <c r="D72" t="str">
        <f t="shared" si="3"/>
        <v/>
      </c>
      <c r="E72" t="s">
        <v>4224</v>
      </c>
      <c r="F72" t="s">
        <v>5024</v>
      </c>
    </row>
    <row r="73" spans="1:6" x14ac:dyDescent="0.15">
      <c r="B73" t="s">
        <v>4278</v>
      </c>
      <c r="C73" t="str">
        <f t="shared" si="2"/>
        <v/>
      </c>
      <c r="D73" t="str">
        <f t="shared" si="3"/>
        <v/>
      </c>
      <c r="E73" t="s">
        <v>4055</v>
      </c>
      <c r="F73" t="s">
        <v>5024</v>
      </c>
    </row>
    <row r="74" spans="1:6" x14ac:dyDescent="0.15">
      <c r="B74" t="s">
        <v>4224</v>
      </c>
      <c r="C74" t="str">
        <f t="shared" si="2"/>
        <v/>
      </c>
      <c r="D74" t="str">
        <f t="shared" si="3"/>
        <v/>
      </c>
      <c r="E74" t="s">
        <v>5010</v>
      </c>
      <c r="F74" t="s">
        <v>5024</v>
      </c>
    </row>
    <row r="75" spans="1:6" x14ac:dyDescent="0.15">
      <c r="B75" t="s">
        <v>3946</v>
      </c>
      <c r="C75" t="str">
        <f t="shared" si="2"/>
        <v/>
      </c>
      <c r="D75" t="str">
        <f t="shared" si="3"/>
        <v/>
      </c>
    </row>
    <row r="76" spans="1:6" x14ac:dyDescent="0.15">
      <c r="A76" t="s">
        <v>4991</v>
      </c>
      <c r="B76" t="s">
        <v>4499</v>
      </c>
      <c r="C76" t="str">
        <f t="shared" si="2"/>
        <v>&gt;神一覧</v>
      </c>
      <c r="D76" t="str">
        <f t="shared" si="3"/>
        <v>]]</v>
      </c>
      <c r="E76" t="s">
        <v>5011</v>
      </c>
    </row>
    <row r="77" spans="1:6" x14ac:dyDescent="0.15">
      <c r="A77" t="s">
        <v>4991</v>
      </c>
      <c r="B77" t="s">
        <v>1511</v>
      </c>
      <c r="C77" t="str">
        <f t="shared" si="2"/>
        <v>&gt;人間一覧</v>
      </c>
      <c r="D77" t="str">
        <f t="shared" si="3"/>
        <v>]]</v>
      </c>
      <c r="E77" t="s">
        <v>4025</v>
      </c>
      <c r="F77" t="s">
        <v>5024</v>
      </c>
    </row>
    <row r="78" spans="1:6" x14ac:dyDescent="0.15">
      <c r="B78" t="s">
        <v>4547</v>
      </c>
      <c r="C78" t="str">
        <f t="shared" si="2"/>
        <v/>
      </c>
      <c r="D78" t="str">
        <f t="shared" si="3"/>
        <v/>
      </c>
      <c r="E78" t="s">
        <v>4547</v>
      </c>
      <c r="F78" t="s">
        <v>5024</v>
      </c>
    </row>
    <row r="79" spans="1:6" x14ac:dyDescent="0.15">
      <c r="B79" t="s">
        <v>2596</v>
      </c>
      <c r="C79" t="str">
        <f t="shared" si="2"/>
        <v/>
      </c>
      <c r="D79" t="str">
        <f t="shared" si="3"/>
        <v/>
      </c>
      <c r="E79" t="s">
        <v>3990</v>
      </c>
      <c r="F79" t="s">
        <v>5024</v>
      </c>
    </row>
    <row r="80" spans="1:6" x14ac:dyDescent="0.15">
      <c r="B80" t="s">
        <v>2750</v>
      </c>
      <c r="C80" t="str">
        <f t="shared" si="2"/>
        <v/>
      </c>
      <c r="D80" t="str">
        <f t="shared" si="3"/>
        <v/>
      </c>
      <c r="E80" t="s">
        <v>5012</v>
      </c>
      <c r="F80" t="s">
        <v>5024</v>
      </c>
    </row>
    <row r="81" spans="1:6" x14ac:dyDescent="0.15">
      <c r="B81" t="s">
        <v>2987</v>
      </c>
      <c r="C81" t="str">
        <f t="shared" si="2"/>
        <v/>
      </c>
      <c r="D81" t="str">
        <f t="shared" si="3"/>
        <v/>
      </c>
      <c r="E81" t="s">
        <v>3706</v>
      </c>
      <c r="F81" t="s">
        <v>5024</v>
      </c>
    </row>
    <row r="82" spans="1:6" x14ac:dyDescent="0.15">
      <c r="A82" t="s">
        <v>4991</v>
      </c>
      <c r="B82" t="s">
        <v>358</v>
      </c>
      <c r="C82" t="str">
        <f t="shared" si="2"/>
        <v>&gt;天使一覧</v>
      </c>
      <c r="D82" t="str">
        <f t="shared" si="3"/>
        <v>]]</v>
      </c>
      <c r="E82" t="s">
        <v>5013</v>
      </c>
      <c r="F82" t="s">
        <v>5024</v>
      </c>
    </row>
    <row r="83" spans="1:6" x14ac:dyDescent="0.15">
      <c r="A83" t="s">
        <v>4991</v>
      </c>
      <c r="B83" t="s">
        <v>1917</v>
      </c>
      <c r="C83" t="str">
        <f t="shared" si="2"/>
        <v>&gt;猫一覧</v>
      </c>
      <c r="D83" t="str">
        <f t="shared" si="3"/>
        <v>]]</v>
      </c>
      <c r="E83" t="s">
        <v>5014</v>
      </c>
      <c r="F83" t="s">
        <v>5024</v>
      </c>
    </row>
    <row r="84" spans="1:6" x14ac:dyDescent="0.15">
      <c r="B84" t="s">
        <v>3666</v>
      </c>
      <c r="C84" t="str">
        <f t="shared" si="2"/>
        <v/>
      </c>
      <c r="D84" t="str">
        <f t="shared" si="3"/>
        <v/>
      </c>
      <c r="E84" t="s">
        <v>2563</v>
      </c>
      <c r="F84" t="s">
        <v>5024</v>
      </c>
    </row>
    <row r="85" spans="1:6" x14ac:dyDescent="0.15">
      <c r="A85" t="s">
        <v>4991</v>
      </c>
      <c r="B85" t="s">
        <v>363</v>
      </c>
      <c r="C85" t="str">
        <f t="shared" si="2"/>
        <v>&gt;飛行機械一覧</v>
      </c>
      <c r="D85" t="str">
        <f t="shared" si="3"/>
        <v>]]</v>
      </c>
      <c r="E85" t="s">
        <v>2646</v>
      </c>
      <c r="F85" t="s">
        <v>5024</v>
      </c>
    </row>
    <row r="86" spans="1:6" x14ac:dyDescent="0.15">
      <c r="B86" t="s">
        <v>3026</v>
      </c>
      <c r="C86" t="str">
        <f t="shared" si="2"/>
        <v/>
      </c>
      <c r="D86" t="str">
        <f t="shared" si="3"/>
        <v/>
      </c>
      <c r="E86" t="s">
        <v>5015</v>
      </c>
      <c r="F86" t="s">
        <v>5024</v>
      </c>
    </row>
    <row r="87" spans="1:6" x14ac:dyDescent="0.15">
      <c r="B87" t="s">
        <v>3143</v>
      </c>
      <c r="C87" t="str">
        <f t="shared" si="2"/>
        <v/>
      </c>
      <c r="D87" t="str">
        <f t="shared" si="3"/>
        <v/>
      </c>
      <c r="E87" t="s">
        <v>2987</v>
      </c>
      <c r="F87" t="s">
        <v>5024</v>
      </c>
    </row>
    <row r="88" spans="1:6" x14ac:dyDescent="0.15">
      <c r="B88" t="s">
        <v>2569</v>
      </c>
      <c r="C88" t="str">
        <f t="shared" si="2"/>
        <v/>
      </c>
      <c r="D88" t="str">
        <f t="shared" si="3"/>
        <v/>
      </c>
      <c r="E88" t="s">
        <v>2546</v>
      </c>
      <c r="F88" t="s">
        <v>5024</v>
      </c>
    </row>
    <row r="89" spans="1:6" x14ac:dyDescent="0.15">
      <c r="B89" t="s">
        <v>4129</v>
      </c>
      <c r="C89" t="str">
        <f t="shared" si="2"/>
        <v/>
      </c>
      <c r="D89" t="str">
        <f t="shared" si="3"/>
        <v/>
      </c>
      <c r="E89" t="s">
        <v>1551</v>
      </c>
      <c r="F89" t="s">
        <v>5024</v>
      </c>
    </row>
    <row r="90" spans="1:6" x14ac:dyDescent="0.15">
      <c r="A90" t="s">
        <v>4991</v>
      </c>
      <c r="B90" t="s">
        <v>2637</v>
      </c>
      <c r="C90" t="str">
        <f t="shared" si="2"/>
        <v>&gt;狼一覧</v>
      </c>
      <c r="D90" t="str">
        <f t="shared" si="3"/>
        <v>]]</v>
      </c>
      <c r="E90" t="s">
        <v>2630</v>
      </c>
      <c r="F90" t="s">
        <v>5024</v>
      </c>
    </row>
    <row r="91" spans="1:6" x14ac:dyDescent="0.15">
      <c r="A91" t="s">
        <v>4991</v>
      </c>
      <c r="B91" t="s">
        <v>3702</v>
      </c>
      <c r="C91" t="str">
        <f t="shared" si="2"/>
        <v>&gt;狼男一覧</v>
      </c>
      <c r="D91" t="str">
        <f t="shared" si="3"/>
        <v>]]</v>
      </c>
      <c r="E91" t="s">
        <v>1523</v>
      </c>
      <c r="F91" t="s">
        <v>5024</v>
      </c>
    </row>
    <row r="92" spans="1:6" x14ac:dyDescent="0.15">
      <c r="B92" t="s">
        <v>4559</v>
      </c>
      <c r="C92" t="str">
        <f t="shared" si="2"/>
        <v/>
      </c>
      <c r="D92" t="str">
        <f t="shared" si="3"/>
        <v/>
      </c>
      <c r="E92" t="s">
        <v>5016</v>
      </c>
      <c r="F92" t="s">
        <v>5024</v>
      </c>
    </row>
    <row r="93" spans="1:6" x14ac:dyDescent="0.15">
      <c r="C93" t="str">
        <f t="shared" si="2"/>
        <v/>
      </c>
      <c r="D93" t="str">
        <f t="shared" si="3"/>
        <v/>
      </c>
    </row>
    <row r="94" spans="1:6" x14ac:dyDescent="0.15">
      <c r="A94" t="s">
        <v>4988</v>
      </c>
      <c r="B94" t="s">
        <v>4989</v>
      </c>
      <c r="C94" t="str">
        <f t="shared" si="2"/>
        <v/>
      </c>
      <c r="D94" t="str">
        <f t="shared" si="3"/>
        <v/>
      </c>
      <c r="E94" t="s">
        <v>5017</v>
      </c>
    </row>
    <row r="95" spans="1:6" x14ac:dyDescent="0.15">
      <c r="B95" t="s">
        <v>4105</v>
      </c>
      <c r="C95" t="str">
        <f t="shared" si="2"/>
        <v/>
      </c>
      <c r="D95" t="str">
        <f t="shared" si="3"/>
        <v/>
      </c>
      <c r="E95" t="s">
        <v>4511</v>
      </c>
      <c r="F95" t="s">
        <v>5024</v>
      </c>
    </row>
    <row r="96" spans="1:6" x14ac:dyDescent="0.15">
      <c r="A96" t="s">
        <v>4991</v>
      </c>
      <c r="B96" t="s">
        <v>1485</v>
      </c>
      <c r="C96" t="str">
        <f t="shared" si="2"/>
        <v>&gt;ウィザード一覧</v>
      </c>
      <c r="D96" t="str">
        <f t="shared" si="3"/>
        <v>]]</v>
      </c>
      <c r="E96" t="s">
        <v>3641</v>
      </c>
      <c r="F96" t="s">
        <v>5024</v>
      </c>
    </row>
    <row r="97" spans="2:6" x14ac:dyDescent="0.15">
      <c r="B97" t="s">
        <v>1492</v>
      </c>
      <c r="C97" t="str">
        <f t="shared" si="2"/>
        <v/>
      </c>
      <c r="D97" t="str">
        <f t="shared" si="3"/>
        <v/>
      </c>
      <c r="E97" t="s">
        <v>2874</v>
      </c>
      <c r="F97" t="s">
        <v>5024</v>
      </c>
    </row>
    <row r="98" spans="2:6" x14ac:dyDescent="0.15">
      <c r="B98" t="s">
        <v>1894</v>
      </c>
      <c r="C98" t="str">
        <f t="shared" si="2"/>
        <v/>
      </c>
      <c r="D98" t="str">
        <f t="shared" si="3"/>
        <v/>
      </c>
      <c r="E98" t="s">
        <v>2976</v>
      </c>
      <c r="F98" t="s">
        <v>5024</v>
      </c>
    </row>
    <row r="99" spans="2:6" x14ac:dyDescent="0.15">
      <c r="B99" t="s">
        <v>1956</v>
      </c>
      <c r="C99" t="str">
        <f t="shared" si="2"/>
        <v/>
      </c>
      <c r="D99" t="str">
        <f t="shared" si="3"/>
        <v/>
      </c>
      <c r="E99" t="s">
        <v>5018</v>
      </c>
      <c r="F99" t="s">
        <v>5024</v>
      </c>
    </row>
    <row r="100" spans="2:6" x14ac:dyDescent="0.15">
      <c r="B100" t="s">
        <v>1551</v>
      </c>
      <c r="C100" t="str">
        <f t="shared" si="2"/>
        <v/>
      </c>
      <c r="D100" t="str">
        <f t="shared" si="3"/>
        <v/>
      </c>
      <c r="E100" t="s">
        <v>5019</v>
      </c>
      <c r="F100" t="s">
        <v>5024</v>
      </c>
    </row>
    <row r="101" spans="2:6" x14ac:dyDescent="0.15">
      <c r="B101" t="s">
        <v>1523</v>
      </c>
      <c r="C101" t="str">
        <f t="shared" si="2"/>
        <v/>
      </c>
      <c r="D101" t="str">
        <f t="shared" si="3"/>
        <v/>
      </c>
      <c r="E101" t="s">
        <v>3925</v>
      </c>
      <c r="F101" t="s">
        <v>5024</v>
      </c>
    </row>
    <row r="102" spans="2:6" x14ac:dyDescent="0.15">
      <c r="B102" t="s">
        <v>2976</v>
      </c>
      <c r="C102" t="str">
        <f t="shared" si="2"/>
        <v/>
      </c>
      <c r="D102" t="str">
        <f t="shared" si="3"/>
        <v/>
      </c>
    </row>
    <row r="103" spans="2:6" x14ac:dyDescent="0.15">
      <c r="B103" t="s">
        <v>1765</v>
      </c>
      <c r="C103" t="str">
        <f t="shared" si="2"/>
        <v/>
      </c>
      <c r="D103" t="str">
        <f t="shared" si="3"/>
        <v/>
      </c>
      <c r="E103" t="s">
        <v>5020</v>
      </c>
    </row>
    <row r="104" spans="2:6" x14ac:dyDescent="0.15">
      <c r="B104" t="s">
        <v>2160</v>
      </c>
      <c r="C104" t="str">
        <f t="shared" si="2"/>
        <v/>
      </c>
      <c r="D104" t="str">
        <f t="shared" si="3"/>
        <v/>
      </c>
      <c r="E104" t="s">
        <v>1765</v>
      </c>
      <c r="F104" t="s">
        <v>5024</v>
      </c>
    </row>
    <row r="105" spans="2:6" x14ac:dyDescent="0.15">
      <c r="B105" t="s">
        <v>4388</v>
      </c>
      <c r="C105" t="str">
        <f t="shared" si="2"/>
        <v/>
      </c>
      <c r="D105" t="str">
        <f t="shared" si="3"/>
        <v/>
      </c>
      <c r="E105" t="s">
        <v>1890</v>
      </c>
      <c r="F105" t="s">
        <v>5024</v>
      </c>
    </row>
    <row r="106" spans="2:6" x14ac:dyDescent="0.15">
      <c r="B106" t="s">
        <v>1555</v>
      </c>
      <c r="C106" t="str">
        <f t="shared" si="2"/>
        <v/>
      </c>
      <c r="D106" t="str">
        <f t="shared" si="3"/>
        <v/>
      </c>
      <c r="E106" t="s">
        <v>367</v>
      </c>
      <c r="F106" t="s">
        <v>5024</v>
      </c>
    </row>
    <row r="107" spans="2:6" x14ac:dyDescent="0.15">
      <c r="B107" t="s">
        <v>1667</v>
      </c>
      <c r="C107" t="str">
        <f t="shared" si="2"/>
        <v/>
      </c>
      <c r="D107" t="str">
        <f t="shared" si="3"/>
        <v/>
      </c>
      <c r="E107" t="s">
        <v>5021</v>
      </c>
      <c r="F107" t="s">
        <v>5024</v>
      </c>
    </row>
    <row r="108" spans="2:6" x14ac:dyDescent="0.15">
      <c r="B108" t="s">
        <v>2897</v>
      </c>
      <c r="C108" t="str">
        <f t="shared" si="2"/>
        <v/>
      </c>
      <c r="D108" t="str">
        <f t="shared" si="3"/>
        <v/>
      </c>
      <c r="E108" t="s">
        <v>2981</v>
      </c>
      <c r="F108" t="s">
        <v>5024</v>
      </c>
    </row>
    <row r="109" spans="2:6" x14ac:dyDescent="0.15">
      <c r="B109" t="s">
        <v>1743</v>
      </c>
      <c r="C109" t="str">
        <f t="shared" si="2"/>
        <v/>
      </c>
      <c r="D109" t="str">
        <f t="shared" si="3"/>
        <v/>
      </c>
      <c r="E109" t="s">
        <v>1965</v>
      </c>
      <c r="F109" t="s">
        <v>5024</v>
      </c>
    </row>
    <row r="110" spans="2:6" x14ac:dyDescent="0.15">
      <c r="B110" t="s">
        <v>1515</v>
      </c>
      <c r="C110" t="str">
        <f t="shared" si="2"/>
        <v/>
      </c>
      <c r="D110" t="str">
        <f t="shared" si="3"/>
        <v/>
      </c>
      <c r="E110" t="s">
        <v>3032</v>
      </c>
      <c r="F110" t="s">
        <v>5024</v>
      </c>
    </row>
    <row r="111" spans="2:6" x14ac:dyDescent="0.15">
      <c r="B111" t="s">
        <v>4283</v>
      </c>
      <c r="C111" t="str">
        <f t="shared" si="2"/>
        <v/>
      </c>
      <c r="D111" t="str">
        <f t="shared" si="3"/>
        <v/>
      </c>
      <c r="E111" t="s">
        <v>1992</v>
      </c>
      <c r="F111" t="s">
        <v>5024</v>
      </c>
    </row>
    <row r="112" spans="2:6" x14ac:dyDescent="0.15">
      <c r="B112" t="s">
        <v>4055</v>
      </c>
      <c r="C112" t="str">
        <f t="shared" si="2"/>
        <v/>
      </c>
      <c r="D112" t="str">
        <f t="shared" si="3"/>
        <v/>
      </c>
      <c r="E112" t="s">
        <v>1826</v>
      </c>
      <c r="F112" t="s">
        <v>5024</v>
      </c>
    </row>
    <row r="113" spans="1:6" x14ac:dyDescent="0.15">
      <c r="A113" t="s">
        <v>4991</v>
      </c>
      <c r="B113" t="s">
        <v>1500</v>
      </c>
      <c r="C113" t="str">
        <f t="shared" si="2"/>
        <v>&gt;同盟者一覧</v>
      </c>
      <c r="D113" t="str">
        <f t="shared" si="3"/>
        <v>]]</v>
      </c>
      <c r="E113" t="s">
        <v>3068</v>
      </c>
      <c r="F113" t="s">
        <v>5024</v>
      </c>
    </row>
    <row r="114" spans="1:6" x14ac:dyDescent="0.15">
      <c r="B114" t="s">
        <v>1826</v>
      </c>
      <c r="C114" t="str">
        <f t="shared" si="2"/>
        <v/>
      </c>
      <c r="D114" t="str">
        <f t="shared" si="3"/>
        <v/>
      </c>
      <c r="E114" t="s">
        <v>4278</v>
      </c>
      <c r="F114" t="s">
        <v>5024</v>
      </c>
    </row>
    <row r="115" spans="1:6" x14ac:dyDescent="0.15">
      <c r="E115" t="s">
        <v>2711</v>
      </c>
      <c r="F115" t="s">
        <v>5024</v>
      </c>
    </row>
    <row r="116" spans="1:6" x14ac:dyDescent="0.15">
      <c r="E116" t="s">
        <v>3903</v>
      </c>
      <c r="F116" t="s">
        <v>5024</v>
      </c>
    </row>
    <row r="117" spans="1:6" x14ac:dyDescent="0.15">
      <c r="E117" t="s">
        <v>2837</v>
      </c>
      <c r="F117" t="s">
        <v>5024</v>
      </c>
    </row>
    <row r="119" spans="1:6" x14ac:dyDescent="0.15">
      <c r="E119" t="s">
        <v>5022</v>
      </c>
    </row>
    <row r="120" spans="1:6" x14ac:dyDescent="0.15">
      <c r="E120" t="s">
        <v>1486</v>
      </c>
      <c r="F120" t="s">
        <v>5024</v>
      </c>
    </row>
    <row r="121" spans="1:6" x14ac:dyDescent="0.15">
      <c r="E121" t="s">
        <v>4601</v>
      </c>
      <c r="F121" t="s">
        <v>5024</v>
      </c>
    </row>
    <row r="122" spans="1:6" x14ac:dyDescent="0.15">
      <c r="E122" t="s">
        <v>4557</v>
      </c>
      <c r="F122" t="s">
        <v>5024</v>
      </c>
    </row>
    <row r="123" spans="1:6" x14ac:dyDescent="0.15">
      <c r="E123" t="s">
        <v>2667</v>
      </c>
      <c r="F123" t="s">
        <v>5024</v>
      </c>
    </row>
    <row r="125" spans="1:6" x14ac:dyDescent="0.15">
      <c r="E125" t="s">
        <v>5023</v>
      </c>
    </row>
    <row r="126" spans="1:6" x14ac:dyDescent="0.15">
      <c r="E126" t="s">
        <v>4046</v>
      </c>
      <c r="F126" t="s">
        <v>5024</v>
      </c>
    </row>
    <row r="127" spans="1:6" x14ac:dyDescent="0.15">
      <c r="E127" t="s">
        <v>4110</v>
      </c>
      <c r="F127" t="s">
        <v>5024</v>
      </c>
    </row>
    <row r="128" spans="1:6" x14ac:dyDescent="0.15">
      <c r="E128" t="s">
        <v>2569</v>
      </c>
      <c r="F128" t="s">
        <v>5024</v>
      </c>
    </row>
    <row r="129" spans="5:6" x14ac:dyDescent="0.15">
      <c r="E129" t="s">
        <v>4129</v>
      </c>
      <c r="F129" t="s">
        <v>5024</v>
      </c>
    </row>
    <row r="130" spans="5:6" x14ac:dyDescent="0.15">
      <c r="E130" t="s">
        <v>348</v>
      </c>
      <c r="F130" t="s">
        <v>5024</v>
      </c>
    </row>
  </sheetData>
  <sortState ref="B1:B92">
    <sortCondition ref="B1"/>
  </sortState>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A20"/>
  <sheetViews>
    <sheetView topLeftCell="D1" workbookViewId="0">
      <selection activeCell="X1" sqref="X1:AA16"/>
    </sheetView>
  </sheetViews>
  <sheetFormatPr defaultRowHeight="13.5" x14ac:dyDescent="0.15"/>
  <cols>
    <col min="1" max="1" width="18.375" customWidth="1"/>
    <col min="2" max="2" width="1.25" customWidth="1"/>
    <col min="4" max="4" width="2.5" bestFit="1" customWidth="1"/>
    <col min="5" max="5" width="2" bestFit="1" customWidth="1"/>
    <col min="7" max="7" width="5.875" bestFit="1" customWidth="1"/>
    <col min="8" max="8" width="2" bestFit="1" customWidth="1"/>
    <col min="9" max="9" width="8" bestFit="1" customWidth="1"/>
    <col min="10" max="10" width="2" bestFit="1" customWidth="1"/>
    <col min="13" max="13" width="2" bestFit="1" customWidth="1"/>
    <col min="14" max="14" width="3.75" bestFit="1" customWidth="1"/>
    <col min="16" max="16" width="10.25" customWidth="1"/>
    <col min="17" max="17" width="3.75" bestFit="1" customWidth="1"/>
    <col min="18" max="19" width="2" bestFit="1" customWidth="1"/>
    <col min="20" max="20" width="2.75" bestFit="1" customWidth="1"/>
    <col min="21" max="21" width="2" bestFit="1" customWidth="1"/>
    <col min="22" max="22" width="2.5" bestFit="1" customWidth="1"/>
    <col min="24" max="24" width="5.25" bestFit="1" customWidth="1"/>
    <col min="25" max="25" width="3.5" bestFit="1" customWidth="1"/>
    <col min="26" max="26" width="6.375" bestFit="1" customWidth="1"/>
    <col min="27" max="27" width="3.5" bestFit="1" customWidth="1"/>
  </cols>
  <sheetData>
    <row r="1" spans="1:27" x14ac:dyDescent="0.15">
      <c r="A1" t="str">
        <f>B1&amp;C1&amp;E1&amp;F1&amp;H1&amp;I1&amp;J1&amp;K1&amp;M1&amp;N1&amp;O1&amp;P1&amp;Q1&amp;R1&amp;S1&amp;T1&amp;U1&amp;V1</f>
        <v>*カード一覧</v>
      </c>
      <c r="B1" t="s">
        <v>3229</v>
      </c>
      <c r="F1" t="s">
        <v>3228</v>
      </c>
      <c r="X1" t="s">
        <v>1606</v>
      </c>
      <c r="Y1">
        <v>3</v>
      </c>
      <c r="Z1" t="s">
        <v>4335</v>
      </c>
      <c r="AA1">
        <v>7</v>
      </c>
    </row>
    <row r="2" spans="1:27" x14ac:dyDescent="0.15">
      <c r="A2" t="str">
        <f>B2&amp;C2&amp;E2&amp;F2&amp;H2&amp;I2&amp;J2&amp;K2&amp;M2&amp;N2&amp;O2&amp;P2&amp;Q2&amp;R2&amp;S2&amp;T2&amp;U2&amp;V2</f>
        <v>**</v>
      </c>
      <c r="B2" t="s">
        <v>4856</v>
      </c>
      <c r="X2" t="s">
        <v>1526</v>
      </c>
      <c r="Y2">
        <v>8</v>
      </c>
      <c r="Z2" t="s">
        <v>4450</v>
      </c>
      <c r="AA2">
        <v>10</v>
      </c>
    </row>
    <row r="3" spans="1:27" x14ac:dyDescent="0.15">
      <c r="A3" t="str">
        <f>B3&amp;C3&amp;E3&amp;F3&amp;H3&amp;I3&amp;J3&amp;K3&amp;M3&amp;N3&amp;O3&amp;P3&amp;Q3&amp;R3&amp;S3&amp;T3&amp;U3&amp;V3</f>
        <v>|LEFT:50|LEFT:50|LEFT:50|LEFT:50|LEFT:500|c</v>
      </c>
      <c r="B3" t="s">
        <v>3211</v>
      </c>
      <c r="C3" t="s">
        <v>3204</v>
      </c>
      <c r="E3" t="s">
        <v>3211</v>
      </c>
      <c r="F3" t="s">
        <v>3204</v>
      </c>
      <c r="H3" t="s">
        <v>3211</v>
      </c>
      <c r="I3" t="s">
        <v>3204</v>
      </c>
      <c r="J3" t="s">
        <v>3211</v>
      </c>
      <c r="K3" t="s">
        <v>3204</v>
      </c>
      <c r="M3" t="s">
        <v>3267</v>
      </c>
      <c r="O3" t="s">
        <v>3205</v>
      </c>
      <c r="R3" t="s">
        <v>3267</v>
      </c>
      <c r="S3" t="s">
        <v>3206</v>
      </c>
      <c r="X3" t="s">
        <v>1509</v>
      </c>
      <c r="Y3">
        <v>13</v>
      </c>
      <c r="Z3" t="s">
        <v>4746</v>
      </c>
      <c r="AA3">
        <v>11</v>
      </c>
    </row>
    <row r="4" spans="1:27" x14ac:dyDescent="0.15">
      <c r="A4" t="str">
        <f>B4&amp;C4&amp;E4&amp;F4&amp;H4&amp;I4&amp;J4&amp;K4&amp;M4&amp;N4&amp;O4&amp;P4&amp;Q4&amp;R4&amp;S4&amp;T4&amp;U4&amp;V4</f>
        <v>|セット|色|コスト|コスト|カード名|</v>
      </c>
      <c r="B4" t="s">
        <v>3211</v>
      </c>
      <c r="C4" t="s">
        <v>3212</v>
      </c>
      <c r="E4" t="s">
        <v>3211</v>
      </c>
      <c r="F4" t="s">
        <v>3181</v>
      </c>
      <c r="H4" t="s">
        <v>3211</v>
      </c>
      <c r="I4" t="s">
        <v>3207</v>
      </c>
      <c r="J4" t="s">
        <v>3211</v>
      </c>
      <c r="K4" t="s">
        <v>3207</v>
      </c>
      <c r="M4" t="s">
        <v>3267</v>
      </c>
      <c r="O4" t="s">
        <v>3208</v>
      </c>
      <c r="R4" t="s">
        <v>3267</v>
      </c>
      <c r="X4" t="s">
        <v>1631</v>
      </c>
      <c r="Y4">
        <v>2</v>
      </c>
      <c r="Z4" t="s">
        <v>3213</v>
      </c>
      <c r="AA4">
        <v>2</v>
      </c>
    </row>
    <row r="5" spans="1:27" x14ac:dyDescent="0.15">
      <c r="A5" t="str">
        <f>B5&amp;C5&amp;E5&amp;F5&amp;H5&amp;I5&amp;J5&amp;K5&amp;M5&amp;N5&amp;O5&amp;P5&amp;Q5&amp;R5&amp;S5&amp;T5&amp;U5&amp;V5</f>
        <v>|||||《[[]]》|</v>
      </c>
      <c r="B5" t="s">
        <v>3211</v>
      </c>
      <c r="E5" t="s">
        <v>3211</v>
      </c>
      <c r="G5" t="str">
        <f>IF(F5="","",VLOOKUP(F5,$X$1:$Y$16,2,TRUE))</f>
        <v/>
      </c>
      <c r="H5" t="s">
        <v>3211</v>
      </c>
      <c r="J5" t="s">
        <v>3211</v>
      </c>
      <c r="M5" t="s">
        <v>3267</v>
      </c>
      <c r="N5" t="s">
        <v>4854</v>
      </c>
      <c r="Q5" t="s">
        <v>4855</v>
      </c>
      <c r="R5" t="s">
        <v>3267</v>
      </c>
      <c r="S5" s="9"/>
      <c r="X5" t="s">
        <v>1530</v>
      </c>
      <c r="Y5">
        <v>7</v>
      </c>
      <c r="Z5" t="s">
        <v>3870</v>
      </c>
      <c r="AA5">
        <v>5</v>
      </c>
    </row>
    <row r="6" spans="1:27" x14ac:dyDescent="0.15">
      <c r="A6" t="str">
        <f t="shared" ref="A6:A20" si="0">B6&amp;C6&amp;E6&amp;F6&amp;H6&amp;I6&amp;J6&amp;K6&amp;M6&amp;N6&amp;O6&amp;P6&amp;Q6&amp;R6&amp;S6&amp;T6&amp;U6&amp;V6</f>
        <v>|||||《[[]]》|</v>
      </c>
      <c r="B6" t="s">
        <v>3211</v>
      </c>
      <c r="E6" t="s">
        <v>3211</v>
      </c>
      <c r="G6" t="str">
        <f t="shared" ref="G6:G20" si="1">IF(F6="","",VLOOKUP(F6,$X$1:$Y$16,2,TRUE))</f>
        <v/>
      </c>
      <c r="H6" t="s">
        <v>3211</v>
      </c>
      <c r="J6" t="s">
        <v>3211</v>
      </c>
      <c r="M6" t="s">
        <v>3267</v>
      </c>
      <c r="N6" t="s">
        <v>4854</v>
      </c>
      <c r="Q6" t="s">
        <v>4855</v>
      </c>
      <c r="R6" t="s">
        <v>3267</v>
      </c>
      <c r="X6" t="s">
        <v>1489</v>
      </c>
      <c r="Y6">
        <v>12</v>
      </c>
      <c r="Z6" t="s">
        <v>4035</v>
      </c>
      <c r="AA6">
        <v>6</v>
      </c>
    </row>
    <row r="7" spans="1:27" x14ac:dyDescent="0.15">
      <c r="A7" t="str">
        <f t="shared" si="0"/>
        <v>|||||《[[]]》|</v>
      </c>
      <c r="B7" t="s">
        <v>3211</v>
      </c>
      <c r="E7" t="s">
        <v>3211</v>
      </c>
      <c r="G7" t="str">
        <f t="shared" si="1"/>
        <v/>
      </c>
      <c r="H7" t="s">
        <v>3211</v>
      </c>
      <c r="J7" t="s">
        <v>3211</v>
      </c>
      <c r="M7" t="s">
        <v>3267</v>
      </c>
      <c r="N7" t="s">
        <v>4854</v>
      </c>
      <c r="Q7" t="s">
        <v>4855</v>
      </c>
      <c r="R7" t="s">
        <v>3267</v>
      </c>
      <c r="X7" t="s">
        <v>1575</v>
      </c>
      <c r="Y7">
        <v>4</v>
      </c>
      <c r="Z7" t="s">
        <v>4443</v>
      </c>
      <c r="AA7">
        <v>9</v>
      </c>
    </row>
    <row r="8" spans="1:27" x14ac:dyDescent="0.15">
      <c r="A8" t="str">
        <f t="shared" si="0"/>
        <v>|||||《[[]]》|</v>
      </c>
      <c r="B8" t="s">
        <v>3211</v>
      </c>
      <c r="E8" t="s">
        <v>3211</v>
      </c>
      <c r="G8" t="str">
        <f t="shared" si="1"/>
        <v/>
      </c>
      <c r="H8" t="s">
        <v>3211</v>
      </c>
      <c r="J8" t="s">
        <v>3211</v>
      </c>
      <c r="M8" t="s">
        <v>3267</v>
      </c>
      <c r="N8" t="s">
        <v>4854</v>
      </c>
      <c r="Q8" t="s">
        <v>4855</v>
      </c>
      <c r="R8" t="s">
        <v>3267</v>
      </c>
      <c r="X8" t="s">
        <v>1811</v>
      </c>
      <c r="Y8">
        <v>14</v>
      </c>
      <c r="Z8" t="s">
        <v>4431</v>
      </c>
      <c r="AA8">
        <v>8</v>
      </c>
    </row>
    <row r="9" spans="1:27" x14ac:dyDescent="0.15">
      <c r="A9" t="str">
        <f t="shared" si="0"/>
        <v>|||||《[[]]》|</v>
      </c>
      <c r="B9" t="s">
        <v>3211</v>
      </c>
      <c r="E9" t="s">
        <v>3211</v>
      </c>
      <c r="G9" t="str">
        <f t="shared" si="1"/>
        <v/>
      </c>
      <c r="H9" t="s">
        <v>3211</v>
      </c>
      <c r="J9" t="s">
        <v>3211</v>
      </c>
      <c r="M9" t="s">
        <v>3267</v>
      </c>
      <c r="N9" t="s">
        <v>4854</v>
      </c>
      <c r="Q9" t="s">
        <v>4855</v>
      </c>
      <c r="R9" t="s">
        <v>3267</v>
      </c>
      <c r="X9" t="s">
        <v>1504</v>
      </c>
      <c r="Y9">
        <v>9</v>
      </c>
      <c r="Z9" t="s">
        <v>3214</v>
      </c>
      <c r="AA9">
        <v>3</v>
      </c>
    </row>
    <row r="10" spans="1:27" x14ac:dyDescent="0.15">
      <c r="A10" t="str">
        <f t="shared" si="0"/>
        <v>|||||《[[]]》|</v>
      </c>
      <c r="B10" t="s">
        <v>3211</v>
      </c>
      <c r="E10" t="s">
        <v>3211</v>
      </c>
      <c r="G10" t="str">
        <f t="shared" si="1"/>
        <v/>
      </c>
      <c r="H10" t="s">
        <v>3211</v>
      </c>
      <c r="J10" t="s">
        <v>3211</v>
      </c>
      <c r="M10" t="s">
        <v>3267</v>
      </c>
      <c r="N10" t="s">
        <v>4854</v>
      </c>
      <c r="Q10" t="s">
        <v>4855</v>
      </c>
      <c r="R10" t="s">
        <v>3267</v>
      </c>
      <c r="X10" t="s">
        <v>1653</v>
      </c>
      <c r="Y10">
        <v>1</v>
      </c>
      <c r="Z10" t="s">
        <v>3271</v>
      </c>
      <c r="AA10">
        <v>1</v>
      </c>
    </row>
    <row r="11" spans="1:27" x14ac:dyDescent="0.15">
      <c r="A11" t="str">
        <f t="shared" si="0"/>
        <v>|||||《[[]]》|</v>
      </c>
      <c r="B11" t="s">
        <v>3211</v>
      </c>
      <c r="E11" t="s">
        <v>3211</v>
      </c>
      <c r="G11" t="str">
        <f t="shared" si="1"/>
        <v/>
      </c>
      <c r="H11" t="s">
        <v>3211</v>
      </c>
      <c r="J11" t="s">
        <v>3211</v>
      </c>
      <c r="M11" t="s">
        <v>3267</v>
      </c>
      <c r="N11" t="s">
        <v>4854</v>
      </c>
      <c r="Q11" t="s">
        <v>4855</v>
      </c>
      <c r="R11" t="s">
        <v>3267</v>
      </c>
      <c r="X11" t="s">
        <v>1496</v>
      </c>
      <c r="Y11">
        <v>11</v>
      </c>
      <c r="Z11" t="s">
        <v>3528</v>
      </c>
      <c r="AA11">
        <v>4</v>
      </c>
    </row>
    <row r="12" spans="1:27" x14ac:dyDescent="0.15">
      <c r="A12" t="str">
        <f t="shared" si="0"/>
        <v>|||||《[[]]》|</v>
      </c>
      <c r="B12" t="s">
        <v>3211</v>
      </c>
      <c r="E12" t="s">
        <v>3211</v>
      </c>
      <c r="G12" t="str">
        <f t="shared" si="1"/>
        <v/>
      </c>
      <c r="H12" t="s">
        <v>3211</v>
      </c>
      <c r="J12" t="s">
        <v>3211</v>
      </c>
      <c r="M12" t="s">
        <v>3267</v>
      </c>
      <c r="N12" t="s">
        <v>4854</v>
      </c>
      <c r="Q12" t="s">
        <v>4855</v>
      </c>
      <c r="R12" t="s">
        <v>3267</v>
      </c>
      <c r="X12" t="s">
        <v>1534</v>
      </c>
      <c r="Y12">
        <v>6</v>
      </c>
    </row>
    <row r="13" spans="1:27" x14ac:dyDescent="0.15">
      <c r="A13" t="str">
        <f t="shared" si="0"/>
        <v>|||||《[[]]》|</v>
      </c>
      <c r="B13" t="s">
        <v>3211</v>
      </c>
      <c r="E13" t="s">
        <v>3211</v>
      </c>
      <c r="G13" t="str">
        <f t="shared" si="1"/>
        <v/>
      </c>
      <c r="H13" t="s">
        <v>3211</v>
      </c>
      <c r="J13" t="s">
        <v>3211</v>
      </c>
      <c r="M13" t="s">
        <v>3267</v>
      </c>
      <c r="N13" t="s">
        <v>4854</v>
      </c>
      <c r="Q13" t="s">
        <v>4855</v>
      </c>
      <c r="R13" t="s">
        <v>3267</v>
      </c>
      <c r="X13" t="s">
        <v>301</v>
      </c>
      <c r="Y13">
        <v>16</v>
      </c>
    </row>
    <row r="14" spans="1:27" x14ac:dyDescent="0.15">
      <c r="A14" t="str">
        <f t="shared" si="0"/>
        <v>|||||《[[]]》|</v>
      </c>
      <c r="B14" t="s">
        <v>3211</v>
      </c>
      <c r="E14" t="s">
        <v>3211</v>
      </c>
      <c r="G14" t="str">
        <f t="shared" si="1"/>
        <v/>
      </c>
      <c r="H14" t="s">
        <v>3211</v>
      </c>
      <c r="J14" t="s">
        <v>3211</v>
      </c>
      <c r="M14" t="s">
        <v>3267</v>
      </c>
      <c r="N14" t="s">
        <v>4854</v>
      </c>
      <c r="Q14" t="s">
        <v>4855</v>
      </c>
      <c r="R14" t="s">
        <v>3267</v>
      </c>
      <c r="X14" t="s">
        <v>1540</v>
      </c>
      <c r="Y14">
        <v>5</v>
      </c>
    </row>
    <row r="15" spans="1:27" x14ac:dyDescent="0.15">
      <c r="A15" t="str">
        <f t="shared" si="0"/>
        <v>|||||《[[]]》|</v>
      </c>
      <c r="B15" t="s">
        <v>3211</v>
      </c>
      <c r="E15" t="s">
        <v>3211</v>
      </c>
      <c r="G15" t="str">
        <f t="shared" si="1"/>
        <v/>
      </c>
      <c r="H15" t="s">
        <v>3211</v>
      </c>
      <c r="J15" t="s">
        <v>3211</v>
      </c>
      <c r="M15" t="s">
        <v>3267</v>
      </c>
      <c r="N15" t="s">
        <v>4854</v>
      </c>
      <c r="Q15" t="s">
        <v>4855</v>
      </c>
      <c r="R15" t="s">
        <v>3267</v>
      </c>
      <c r="X15" t="s">
        <v>1799</v>
      </c>
      <c r="Y15">
        <v>15</v>
      </c>
    </row>
    <row r="16" spans="1:27" x14ac:dyDescent="0.15">
      <c r="A16" t="str">
        <f t="shared" si="0"/>
        <v>|||||《[[]]》|</v>
      </c>
      <c r="B16" t="s">
        <v>3211</v>
      </c>
      <c r="E16" t="s">
        <v>3211</v>
      </c>
      <c r="G16" t="str">
        <f t="shared" si="1"/>
        <v/>
      </c>
      <c r="H16" t="s">
        <v>3211</v>
      </c>
      <c r="J16" t="s">
        <v>3211</v>
      </c>
      <c r="M16" t="s">
        <v>3267</v>
      </c>
      <c r="N16" t="s">
        <v>4854</v>
      </c>
      <c r="Q16" t="s">
        <v>4855</v>
      </c>
      <c r="R16" t="s">
        <v>3267</v>
      </c>
      <c r="X16" t="s">
        <v>1829</v>
      </c>
      <c r="Y16">
        <v>10</v>
      </c>
    </row>
    <row r="17" spans="1:18" x14ac:dyDescent="0.15">
      <c r="A17" t="str">
        <f t="shared" si="0"/>
        <v>|||||《[[]]》|</v>
      </c>
      <c r="B17" t="s">
        <v>3211</v>
      </c>
      <c r="E17" t="s">
        <v>3211</v>
      </c>
      <c r="G17" t="str">
        <f t="shared" si="1"/>
        <v/>
      </c>
      <c r="H17" t="s">
        <v>3211</v>
      </c>
      <c r="J17" t="s">
        <v>3211</v>
      </c>
      <c r="M17" t="s">
        <v>3267</v>
      </c>
      <c r="N17" t="s">
        <v>4854</v>
      </c>
      <c r="Q17" t="s">
        <v>4855</v>
      </c>
      <c r="R17" t="s">
        <v>3267</v>
      </c>
    </row>
    <row r="18" spans="1:18" x14ac:dyDescent="0.15">
      <c r="A18" t="str">
        <f t="shared" si="0"/>
        <v>|||||《[[]]》|</v>
      </c>
      <c r="B18" t="s">
        <v>3211</v>
      </c>
      <c r="E18" t="s">
        <v>3211</v>
      </c>
      <c r="G18" t="str">
        <f t="shared" si="1"/>
        <v/>
      </c>
      <c r="H18" t="s">
        <v>3211</v>
      </c>
      <c r="J18" t="s">
        <v>3211</v>
      </c>
      <c r="M18" t="s">
        <v>3267</v>
      </c>
      <c r="N18" t="s">
        <v>4854</v>
      </c>
      <c r="Q18" t="s">
        <v>4855</v>
      </c>
      <c r="R18" t="s">
        <v>3267</v>
      </c>
    </row>
    <row r="19" spans="1:18" x14ac:dyDescent="0.15">
      <c r="A19" t="str">
        <f t="shared" si="0"/>
        <v>|||||《[[]]》|</v>
      </c>
      <c r="B19" t="s">
        <v>3211</v>
      </c>
      <c r="E19" t="s">
        <v>3211</v>
      </c>
      <c r="G19" t="str">
        <f t="shared" si="1"/>
        <v/>
      </c>
      <c r="H19" t="s">
        <v>3211</v>
      </c>
      <c r="J19" t="s">
        <v>3211</v>
      </c>
      <c r="M19" t="s">
        <v>3267</v>
      </c>
      <c r="N19" t="s">
        <v>4854</v>
      </c>
      <c r="Q19" t="s">
        <v>4855</v>
      </c>
      <c r="R19" t="s">
        <v>3267</v>
      </c>
    </row>
    <row r="20" spans="1:18" x14ac:dyDescent="0.15">
      <c r="A20" t="str">
        <f t="shared" si="0"/>
        <v>|||||《[[]]》|</v>
      </c>
      <c r="B20" t="s">
        <v>3211</v>
      </c>
      <c r="E20" t="s">
        <v>3211</v>
      </c>
      <c r="G20" t="str">
        <f t="shared" si="1"/>
        <v/>
      </c>
      <c r="H20" t="s">
        <v>3211</v>
      </c>
      <c r="J20" t="s">
        <v>3211</v>
      </c>
      <c r="M20" t="s">
        <v>3267</v>
      </c>
      <c r="N20" t="s">
        <v>4854</v>
      </c>
      <c r="Q20" t="s">
        <v>4855</v>
      </c>
      <c r="R20" t="s">
        <v>3267</v>
      </c>
    </row>
  </sheetData>
  <sortState ref="Z1:AA11">
    <sortCondition ref="Z1"/>
  </sortState>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41"/>
  <sheetViews>
    <sheetView workbookViewId="0">
      <selection activeCell="G6" sqref="G6"/>
    </sheetView>
  </sheetViews>
  <sheetFormatPr defaultRowHeight="13.5" x14ac:dyDescent="0.15"/>
  <sheetData>
    <row r="1" spans="1:2" x14ac:dyDescent="0.15">
      <c r="A1" t="s">
        <v>1031</v>
      </c>
      <c r="B1" t="s">
        <v>1209</v>
      </c>
    </row>
    <row r="2" spans="1:2" x14ac:dyDescent="0.15">
      <c r="A2" t="s">
        <v>1061</v>
      </c>
      <c r="B2" t="s">
        <v>1397</v>
      </c>
    </row>
    <row r="3" spans="1:2" x14ac:dyDescent="0.15">
      <c r="A3" t="s">
        <v>865</v>
      </c>
      <c r="B3" t="s">
        <v>953</v>
      </c>
    </row>
    <row r="4" spans="1:2" x14ac:dyDescent="0.15">
      <c r="A4" t="s">
        <v>1039</v>
      </c>
      <c r="B4" t="s">
        <v>1259</v>
      </c>
    </row>
    <row r="5" spans="1:2" x14ac:dyDescent="0.15">
      <c r="A5" t="s">
        <v>859</v>
      </c>
      <c r="B5" t="s">
        <v>929</v>
      </c>
    </row>
    <row r="6" spans="1:2" x14ac:dyDescent="0.15">
      <c r="A6" t="s">
        <v>1023</v>
      </c>
      <c r="B6" t="s">
        <v>1171</v>
      </c>
    </row>
    <row r="7" spans="1:2" x14ac:dyDescent="0.15">
      <c r="A7" t="s">
        <v>861</v>
      </c>
      <c r="B7" t="s">
        <v>935</v>
      </c>
    </row>
    <row r="8" spans="1:2" x14ac:dyDescent="0.15">
      <c r="A8" t="s">
        <v>1065</v>
      </c>
      <c r="B8" t="s">
        <v>1413</v>
      </c>
    </row>
    <row r="9" spans="1:2" x14ac:dyDescent="0.15">
      <c r="A9" t="s">
        <v>1021</v>
      </c>
      <c r="B9" t="s">
        <v>1169</v>
      </c>
    </row>
    <row r="10" spans="1:2" x14ac:dyDescent="0.15">
      <c r="A10" t="s">
        <v>1045</v>
      </c>
      <c r="B10" t="s">
        <v>1289</v>
      </c>
    </row>
    <row r="11" spans="1:2" x14ac:dyDescent="0.15">
      <c r="A11" t="s">
        <v>873</v>
      </c>
      <c r="B11" t="s">
        <v>997</v>
      </c>
    </row>
    <row r="12" spans="1:2" x14ac:dyDescent="0.15">
      <c r="A12" t="s">
        <v>1043</v>
      </c>
      <c r="B12" t="s">
        <v>1277</v>
      </c>
    </row>
    <row r="13" spans="1:2" x14ac:dyDescent="0.15">
      <c r="A13" t="s">
        <v>1035</v>
      </c>
      <c r="B13" t="s">
        <v>1235</v>
      </c>
    </row>
    <row r="14" spans="1:2" x14ac:dyDescent="0.15">
      <c r="A14" t="s">
        <v>1057</v>
      </c>
      <c r="B14" t="s">
        <v>1355</v>
      </c>
    </row>
    <row r="15" spans="1:2" x14ac:dyDescent="0.15">
      <c r="A15" t="s">
        <v>1055</v>
      </c>
      <c r="B15" t="s">
        <v>1353</v>
      </c>
    </row>
    <row r="16" spans="1:2" x14ac:dyDescent="0.15">
      <c r="A16" t="s">
        <v>983</v>
      </c>
      <c r="B16" t="s">
        <v>985</v>
      </c>
    </row>
    <row r="17" spans="1:2" x14ac:dyDescent="0.15">
      <c r="A17" t="s">
        <v>1027</v>
      </c>
      <c r="B17" t="s">
        <v>1191</v>
      </c>
    </row>
    <row r="18" spans="1:2" x14ac:dyDescent="0.15">
      <c r="A18" t="s">
        <v>867</v>
      </c>
      <c r="B18" t="s">
        <v>963</v>
      </c>
    </row>
    <row r="19" spans="1:2" x14ac:dyDescent="0.15">
      <c r="A19" t="s">
        <v>1033</v>
      </c>
      <c r="B19" t="s">
        <v>1231</v>
      </c>
    </row>
    <row r="20" spans="1:2" x14ac:dyDescent="0.15">
      <c r="A20" t="s">
        <v>1067</v>
      </c>
      <c r="B20" t="s">
        <v>1419</v>
      </c>
    </row>
    <row r="21" spans="1:2" x14ac:dyDescent="0.15">
      <c r="A21" t="s">
        <v>1019</v>
      </c>
      <c r="B21" t="s">
        <v>1153</v>
      </c>
    </row>
    <row r="22" spans="1:2" x14ac:dyDescent="0.15">
      <c r="A22" t="s">
        <v>1037</v>
      </c>
      <c r="B22" t="s">
        <v>1239</v>
      </c>
    </row>
    <row r="23" spans="1:2" x14ac:dyDescent="0.15">
      <c r="A23" t="s">
        <v>1041</v>
      </c>
      <c r="B23" t="s">
        <v>1261</v>
      </c>
    </row>
    <row r="24" spans="1:2" x14ac:dyDescent="0.15">
      <c r="A24" t="s">
        <v>1059</v>
      </c>
      <c r="B24" t="s">
        <v>1387</v>
      </c>
    </row>
    <row r="25" spans="1:2" x14ac:dyDescent="0.15">
      <c r="A25" t="s">
        <v>1029</v>
      </c>
      <c r="B25" t="s">
        <v>1201</v>
      </c>
    </row>
    <row r="26" spans="1:2" x14ac:dyDescent="0.15">
      <c r="A26" t="s">
        <v>1017</v>
      </c>
      <c r="B26" t="s">
        <v>1097</v>
      </c>
    </row>
    <row r="27" spans="1:2" x14ac:dyDescent="0.15">
      <c r="A27" t="s">
        <v>1051</v>
      </c>
      <c r="B27" t="s">
        <v>1325</v>
      </c>
    </row>
    <row r="28" spans="1:2" x14ac:dyDescent="0.15">
      <c r="A28" t="s">
        <v>1063</v>
      </c>
      <c r="B28" t="s">
        <v>1409</v>
      </c>
    </row>
    <row r="29" spans="1:2" x14ac:dyDescent="0.15">
      <c r="A29" t="s">
        <v>857</v>
      </c>
      <c r="B29" t="s">
        <v>925</v>
      </c>
    </row>
    <row r="30" spans="1:2" x14ac:dyDescent="0.15">
      <c r="A30" t="s">
        <v>1053</v>
      </c>
      <c r="B30" t="s">
        <v>1347</v>
      </c>
    </row>
    <row r="31" spans="1:2" x14ac:dyDescent="0.15">
      <c r="A31" t="s">
        <v>869</v>
      </c>
      <c r="B31" t="s">
        <v>971</v>
      </c>
    </row>
    <row r="32" spans="1:2" x14ac:dyDescent="0.15">
      <c r="A32" t="s">
        <v>855</v>
      </c>
      <c r="B32" t="s">
        <v>923</v>
      </c>
    </row>
    <row r="33" spans="1:2" x14ac:dyDescent="0.15">
      <c r="A33" t="s">
        <v>1025</v>
      </c>
      <c r="B33" t="s">
        <v>1175</v>
      </c>
    </row>
    <row r="34" spans="1:2" x14ac:dyDescent="0.15">
      <c r="A34" t="s">
        <v>877</v>
      </c>
      <c r="B34" t="s">
        <v>1009</v>
      </c>
    </row>
    <row r="35" spans="1:2" x14ac:dyDescent="0.15">
      <c r="A35" t="s">
        <v>875</v>
      </c>
      <c r="B35" t="s">
        <v>1007</v>
      </c>
    </row>
    <row r="36" spans="1:2" x14ac:dyDescent="0.15">
      <c r="A36" t="s">
        <v>1015</v>
      </c>
      <c r="B36" t="s">
        <v>1081</v>
      </c>
    </row>
    <row r="37" spans="1:2" x14ac:dyDescent="0.15">
      <c r="A37" t="s">
        <v>863</v>
      </c>
      <c r="B37" t="s">
        <v>945</v>
      </c>
    </row>
    <row r="38" spans="1:2" x14ac:dyDescent="0.15">
      <c r="A38" t="s">
        <v>1049</v>
      </c>
      <c r="B38" t="s">
        <v>1323</v>
      </c>
    </row>
    <row r="39" spans="1:2" x14ac:dyDescent="0.15">
      <c r="A39" t="s">
        <v>1047</v>
      </c>
      <c r="B39" t="s">
        <v>1293</v>
      </c>
    </row>
    <row r="40" spans="1:2" x14ac:dyDescent="0.15">
      <c r="A40" t="s">
        <v>853</v>
      </c>
      <c r="B40" t="s">
        <v>901</v>
      </c>
    </row>
    <row r="41" spans="1:2" x14ac:dyDescent="0.15">
      <c r="A41" t="s">
        <v>871</v>
      </c>
      <c r="B41" t="s">
        <v>991</v>
      </c>
    </row>
  </sheetData>
  <sortState ref="A1:B1047317">
    <sortCondition ref="A1"/>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31</vt:i4>
      </vt:variant>
    </vt:vector>
  </HeadingPairs>
  <TitlesOfParts>
    <vt:vector size="31" baseType="lpstr">
      <vt:lpstr>MC別</vt:lpstr>
      <vt:lpstr>MC別2</vt:lpstr>
      <vt:lpstr>PT別1</vt:lpstr>
      <vt:lpstr>PT別2</vt:lpstr>
      <vt:lpstr>DF</vt:lpstr>
      <vt:lpstr>到達</vt:lpstr>
      <vt:lpstr>警戒</vt:lpstr>
      <vt:lpstr>飛行</vt:lpstr>
      <vt:lpstr>威迫</vt:lpstr>
      <vt:lpstr>UB</vt:lpstr>
      <vt:lpstr>BSK</vt:lpstr>
      <vt:lpstr>FDS</vt:lpstr>
      <vt:lpstr>TP</vt:lpstr>
      <vt:lpstr>軽減</vt:lpstr>
      <vt:lpstr>絆魂</vt:lpstr>
      <vt:lpstr>接死</vt:lpstr>
      <vt:lpstr>速攻</vt:lpstr>
      <vt:lpstr>呪禁</vt:lpstr>
      <vt:lpstr>補強</vt:lpstr>
      <vt:lpstr>DB</vt:lpstr>
      <vt:lpstr>TAG</vt:lpstr>
      <vt:lpstr>破壊</vt:lpstr>
      <vt:lpstr>同盟</vt:lpstr>
      <vt:lpstr>欠色</vt:lpstr>
      <vt:lpstr>嚥下</vt:lpstr>
      <vt:lpstr>昇華</vt:lpstr>
      <vt:lpstr>収斂</vt:lpstr>
      <vt:lpstr>覚醒</vt:lpstr>
      <vt:lpstr>Sheet3</vt:lpstr>
      <vt:lpstr>tnpl</vt:lpstr>
      <vt:lpstr>Sheet4</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creator>
  <cp:lastModifiedBy>komamura</cp:lastModifiedBy>
  <dcterms:created xsi:type="dcterms:W3CDTF">2017-05-18T08:29:06Z</dcterms:created>
  <dcterms:modified xsi:type="dcterms:W3CDTF">2017-12-11T10:17:59Z</dcterms:modified>
</cp:coreProperties>
</file>